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h/Library/CloudStorage/SynologyDrive-VK/Когенерация/++Projects/РЕАЛИЗОВАННЫЕ ПРОЕКТЫ/Жаркент 3/Calculations/"/>
    </mc:Choice>
  </mc:AlternateContent>
  <xr:revisionPtr revIDLastSave="0" documentId="13_ncr:1_{445DAFEE-37AD-0D4B-B47A-B0AA58A38944}" xr6:coauthVersionLast="47" xr6:coauthVersionMax="47" xr10:uidLastSave="{00000000-0000-0000-0000-000000000000}"/>
  <bookViews>
    <workbookView xWindow="0" yWindow="600" windowWidth="49640" windowHeight="26740" tabRatio="500" activeTab="3" xr2:uid="{00000000-000D-0000-FFFF-FFFF00000000}"/>
  </bookViews>
  <sheets>
    <sheet name="Read me" sheetId="1" r:id="rId1"/>
    <sheet name="Inputs" sheetId="2" r:id="rId2"/>
    <sheet name="FuelCurves" sheetId="3" r:id="rId3"/>
    <sheet name="Sim" sheetId="4" r:id="rId4"/>
    <sheet name="Baseline" sheetId="5" r:id="rId5"/>
    <sheet name="Results" sheetId="6" r:id="rId6"/>
    <sheet name="Chart" sheetId="7" r:id="rId7"/>
  </sheets>
  <definedNames>
    <definedName name="Cap_1">Inputs!$B$5</definedName>
    <definedName name="Cap_2">Inputs!$B$6</definedName>
    <definedName name="Cap_3">Inputs!$B$7</definedName>
    <definedName name="Cap_base">Inputs!$B$37</definedName>
    <definedName name="Capex">Inputs!$B$47</definedName>
    <definedName name="CapVec">Inputs!$B$5:$B$7</definedName>
    <definedName name="DaysYear">Inputs!$B$48</definedName>
    <definedName name="dt">Inputs!$B$51</definedName>
    <definedName name="E_nom">Inputs!$B$17</definedName>
    <definedName name="FC_E1">FuelCurves!$B$5:$B$8</definedName>
    <definedName name="FC_E2">FuelCurves!$C$5:$C$8</definedName>
    <definedName name="FC_E3">FuelCurves!$D$5:$D$8</definedName>
    <definedName name="FC_L">FuelCurves!$A$5:$A$8</definedName>
    <definedName name="GasCost">Inputs!$B$42</definedName>
    <definedName name="GridCost">Inputs!$B$44</definedName>
    <definedName name="Init1">Inputs!$B$12</definedName>
    <definedName name="Init2">Inputs!$B$13</definedName>
    <definedName name="Init3">Inputs!$B$14</definedName>
    <definedName name="MinOff">Inputs!$B$10</definedName>
    <definedName name="MinRun">Inputs!$B$9</definedName>
    <definedName name="MinStable">Inputs!$B$8</definedName>
    <definedName name="N_base">Inputs!$B$36</definedName>
    <definedName name="OMhour">Inputs!$B$45</definedName>
    <definedName name="P_aux">Inputs!$B$25</definedName>
    <definedName name="P_pcs">Inputs!$B$18</definedName>
    <definedName name="RTE">Inputs!$B$19</definedName>
    <definedName name="SOC_init">Inputs!$B$22</definedName>
    <definedName name="SOC_max">Inputs!$B$21</definedName>
    <definedName name="SOC_min">Inputs!$B$20</definedName>
    <definedName name="SOC_startT">Inputs!$B$30</definedName>
    <definedName name="SOC_stopT">Inputs!$B$31</definedName>
    <definedName name="StartEqH">Inputs!$B$46</definedName>
    <definedName name="StartMargin">Inputs!$B$32</definedName>
    <definedName name="StartRamp">Inputs!$B$11</definedName>
    <definedName name="StopMargin">Inputs!$B$33</definedName>
    <definedName name="TaperEnd">Inputs!$B$24</definedName>
    <definedName name="TaperStart">Inputs!$B$23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B1435" i="4"/>
  <c r="D1435" i="4"/>
  <c r="B1436" i="4"/>
  <c r="D1436" i="4"/>
  <c r="B1437" i="4"/>
  <c r="D1437" i="4"/>
  <c r="B1438" i="4"/>
  <c r="D1438" i="4"/>
  <c r="B1439" i="4"/>
  <c r="D1439" i="4"/>
  <c r="B1440" i="4"/>
  <c r="D1440" i="4"/>
  <c r="B1441" i="4"/>
  <c r="D1441" i="4"/>
  <c r="B1401" i="4"/>
  <c r="D1401" i="4"/>
  <c r="B1402" i="4"/>
  <c r="D1402" i="4"/>
  <c r="B1403" i="4"/>
  <c r="D1403" i="4"/>
  <c r="B1404" i="4"/>
  <c r="D1404" i="4"/>
  <c r="B1405" i="4"/>
  <c r="D1405" i="4"/>
  <c r="B1406" i="4"/>
  <c r="D1406" i="4"/>
  <c r="B1407" i="4"/>
  <c r="D1407" i="4"/>
  <c r="B1408" i="4"/>
  <c r="D1408" i="4"/>
  <c r="B1409" i="4"/>
  <c r="D1409" i="4"/>
  <c r="B1410" i="4"/>
  <c r="D1410" i="4"/>
  <c r="B1411" i="4"/>
  <c r="D1411" i="4"/>
  <c r="B1412" i="4"/>
  <c r="D1412" i="4"/>
  <c r="B1413" i="4"/>
  <c r="D1413" i="4"/>
  <c r="B1414" i="4"/>
  <c r="D1414" i="4"/>
  <c r="B1415" i="4"/>
  <c r="D1415" i="4"/>
  <c r="B1416" i="4"/>
  <c r="D1416" i="4"/>
  <c r="B1417" i="4"/>
  <c r="D1417" i="4"/>
  <c r="B1418" i="4"/>
  <c r="D1418" i="4"/>
  <c r="B1419" i="4"/>
  <c r="D1419" i="4"/>
  <c r="B1420" i="4"/>
  <c r="D1420" i="4"/>
  <c r="B1421" i="4"/>
  <c r="D1421" i="4"/>
  <c r="B1422" i="4"/>
  <c r="D1422" i="4"/>
  <c r="B1423" i="4"/>
  <c r="D1423" i="4"/>
  <c r="B1424" i="4"/>
  <c r="D1424" i="4"/>
  <c r="B1425" i="4"/>
  <c r="D1425" i="4"/>
  <c r="B1426" i="4"/>
  <c r="D1426" i="4"/>
  <c r="B1427" i="4"/>
  <c r="D1427" i="4"/>
  <c r="B1428" i="4"/>
  <c r="D1428" i="4"/>
  <c r="B1429" i="4"/>
  <c r="D1429" i="4"/>
  <c r="B1430" i="4"/>
  <c r="D1430" i="4"/>
  <c r="B1431" i="4"/>
  <c r="D1431" i="4"/>
  <c r="B1432" i="4"/>
  <c r="D1432" i="4"/>
  <c r="B1433" i="4"/>
  <c r="D1433" i="4"/>
  <c r="B1434" i="4"/>
  <c r="D1434" i="4"/>
  <c r="B1371" i="4"/>
  <c r="D1371" i="4"/>
  <c r="B1372" i="4"/>
  <c r="D1372" i="4"/>
  <c r="B1373" i="4"/>
  <c r="D1373" i="4"/>
  <c r="B1374" i="4"/>
  <c r="D1374" i="4"/>
  <c r="B1375" i="4"/>
  <c r="D1375" i="4"/>
  <c r="B1376" i="4"/>
  <c r="D1376" i="4"/>
  <c r="B1377" i="4"/>
  <c r="D1377" i="4"/>
  <c r="B1378" i="4"/>
  <c r="D1378" i="4"/>
  <c r="B1379" i="4"/>
  <c r="D1379" i="4"/>
  <c r="B1380" i="4"/>
  <c r="D1380" i="4"/>
  <c r="B1381" i="4"/>
  <c r="D1381" i="4"/>
  <c r="B1382" i="4"/>
  <c r="D1382" i="4"/>
  <c r="B1383" i="4"/>
  <c r="D1383" i="4"/>
  <c r="B1384" i="4"/>
  <c r="D1384" i="4"/>
  <c r="B1385" i="4"/>
  <c r="D1385" i="4"/>
  <c r="B1386" i="4"/>
  <c r="D1386" i="4"/>
  <c r="B1387" i="4"/>
  <c r="D1387" i="4"/>
  <c r="B1388" i="4"/>
  <c r="D1388" i="4"/>
  <c r="B1389" i="4"/>
  <c r="D1389" i="4"/>
  <c r="B1390" i="4"/>
  <c r="D1390" i="4"/>
  <c r="B1391" i="4"/>
  <c r="D1391" i="4"/>
  <c r="B1392" i="4"/>
  <c r="D1392" i="4"/>
  <c r="B1393" i="4"/>
  <c r="D1393" i="4"/>
  <c r="B1394" i="4"/>
  <c r="D1394" i="4"/>
  <c r="B1395" i="4"/>
  <c r="D1395" i="4"/>
  <c r="B1396" i="4"/>
  <c r="D1396" i="4"/>
  <c r="B1397" i="4"/>
  <c r="D1397" i="4"/>
  <c r="B1398" i="4"/>
  <c r="D1398" i="4"/>
  <c r="B1399" i="4"/>
  <c r="D1399" i="4"/>
  <c r="B1400" i="4"/>
  <c r="D1400" i="4"/>
  <c r="B1337" i="4"/>
  <c r="D1337" i="4"/>
  <c r="B1338" i="4"/>
  <c r="D1338" i="4"/>
  <c r="B1339" i="4"/>
  <c r="D1339" i="4"/>
  <c r="B1340" i="4"/>
  <c r="D1340" i="4"/>
  <c r="B1341" i="4"/>
  <c r="D1341" i="4"/>
  <c r="B1342" i="4"/>
  <c r="D1342" i="4"/>
  <c r="B1343" i="4"/>
  <c r="D1343" i="4"/>
  <c r="B1344" i="4"/>
  <c r="D1344" i="4"/>
  <c r="B1345" i="4"/>
  <c r="D1345" i="4"/>
  <c r="B1346" i="4"/>
  <c r="D1346" i="4"/>
  <c r="B1347" i="4"/>
  <c r="D1347" i="4"/>
  <c r="B1348" i="4"/>
  <c r="D1348" i="4"/>
  <c r="B1349" i="4"/>
  <c r="D1349" i="4"/>
  <c r="B1350" i="4"/>
  <c r="D1350" i="4"/>
  <c r="B1351" i="4"/>
  <c r="D1351" i="4"/>
  <c r="B1352" i="4"/>
  <c r="D1352" i="4"/>
  <c r="B1353" i="4"/>
  <c r="D1353" i="4"/>
  <c r="B1354" i="4"/>
  <c r="D1354" i="4"/>
  <c r="B1355" i="4"/>
  <c r="D1355" i="4"/>
  <c r="B1356" i="4"/>
  <c r="D1356" i="4"/>
  <c r="B1357" i="4"/>
  <c r="D1357" i="4"/>
  <c r="B1358" i="4"/>
  <c r="D1358" i="4"/>
  <c r="B1359" i="4"/>
  <c r="D1359" i="4"/>
  <c r="B1360" i="4"/>
  <c r="D1360" i="4"/>
  <c r="B1361" i="4"/>
  <c r="D1361" i="4"/>
  <c r="B1362" i="4"/>
  <c r="D1362" i="4"/>
  <c r="B1363" i="4"/>
  <c r="D1363" i="4"/>
  <c r="B1364" i="4"/>
  <c r="D1364" i="4"/>
  <c r="B1365" i="4"/>
  <c r="D1365" i="4"/>
  <c r="B1366" i="4"/>
  <c r="D1366" i="4"/>
  <c r="B1367" i="4"/>
  <c r="D1367" i="4"/>
  <c r="B1368" i="4"/>
  <c r="D1368" i="4"/>
  <c r="B1369" i="4"/>
  <c r="D1369" i="4"/>
  <c r="B1370" i="4"/>
  <c r="D1370" i="4"/>
  <c r="B1303" i="4"/>
  <c r="D1303" i="4"/>
  <c r="B1304" i="4"/>
  <c r="D1304" i="4"/>
  <c r="B1305" i="4"/>
  <c r="D1305" i="4"/>
  <c r="B1306" i="4"/>
  <c r="D1306" i="4"/>
  <c r="B1307" i="4"/>
  <c r="D1307" i="4"/>
  <c r="B1308" i="4"/>
  <c r="D1308" i="4"/>
  <c r="B1309" i="4"/>
  <c r="D1309" i="4"/>
  <c r="B1310" i="4"/>
  <c r="D1310" i="4"/>
  <c r="B1311" i="4"/>
  <c r="D1311" i="4"/>
  <c r="B1312" i="4"/>
  <c r="D1312" i="4"/>
  <c r="B1313" i="4"/>
  <c r="D1313" i="4"/>
  <c r="B1314" i="4"/>
  <c r="D1314" i="4"/>
  <c r="B1315" i="4"/>
  <c r="D1315" i="4"/>
  <c r="B1316" i="4"/>
  <c r="D1316" i="4"/>
  <c r="B1317" i="4"/>
  <c r="D1317" i="4"/>
  <c r="B1318" i="4"/>
  <c r="D1318" i="4"/>
  <c r="B1319" i="4"/>
  <c r="D1319" i="4"/>
  <c r="B1320" i="4"/>
  <c r="D1320" i="4"/>
  <c r="B1321" i="4"/>
  <c r="D1321" i="4"/>
  <c r="B1322" i="4"/>
  <c r="D1322" i="4"/>
  <c r="B1323" i="4"/>
  <c r="D1323" i="4"/>
  <c r="B1324" i="4"/>
  <c r="D1324" i="4"/>
  <c r="B1325" i="4"/>
  <c r="D1325" i="4"/>
  <c r="B1326" i="4"/>
  <c r="D1326" i="4"/>
  <c r="B1327" i="4"/>
  <c r="D1327" i="4"/>
  <c r="B1328" i="4"/>
  <c r="D1328" i="4"/>
  <c r="B1329" i="4"/>
  <c r="D1329" i="4"/>
  <c r="B1330" i="4"/>
  <c r="D1330" i="4"/>
  <c r="B1331" i="4"/>
  <c r="D1331" i="4"/>
  <c r="B1332" i="4"/>
  <c r="D1332" i="4"/>
  <c r="B1333" i="4"/>
  <c r="D1333" i="4"/>
  <c r="B1334" i="4"/>
  <c r="D1334" i="4"/>
  <c r="B1335" i="4"/>
  <c r="D1335" i="4"/>
  <c r="B1336" i="4"/>
  <c r="D1336" i="4"/>
  <c r="B1269" i="4"/>
  <c r="D1269" i="4"/>
  <c r="B1270" i="4"/>
  <c r="D1270" i="4"/>
  <c r="B1271" i="4"/>
  <c r="D1271" i="4"/>
  <c r="B1272" i="4"/>
  <c r="D1272" i="4"/>
  <c r="B1273" i="4"/>
  <c r="D1273" i="4"/>
  <c r="B1274" i="4"/>
  <c r="D1274" i="4"/>
  <c r="B1275" i="4"/>
  <c r="D1275" i="4"/>
  <c r="B1276" i="4"/>
  <c r="D1276" i="4"/>
  <c r="B1277" i="4"/>
  <c r="D1277" i="4"/>
  <c r="B1278" i="4"/>
  <c r="D1278" i="4"/>
  <c r="B1279" i="4"/>
  <c r="D1279" i="4"/>
  <c r="B1280" i="4"/>
  <c r="D1280" i="4"/>
  <c r="B1281" i="4"/>
  <c r="D1281" i="4"/>
  <c r="B1282" i="4"/>
  <c r="D1282" i="4"/>
  <c r="B1283" i="4"/>
  <c r="D1283" i="4"/>
  <c r="B1284" i="4"/>
  <c r="D1284" i="4"/>
  <c r="B1285" i="4"/>
  <c r="D1285" i="4"/>
  <c r="B1286" i="4"/>
  <c r="D1286" i="4"/>
  <c r="B1287" i="4"/>
  <c r="D1287" i="4"/>
  <c r="B1288" i="4"/>
  <c r="D1288" i="4"/>
  <c r="B1289" i="4"/>
  <c r="D1289" i="4"/>
  <c r="B1290" i="4"/>
  <c r="D1290" i="4"/>
  <c r="B1291" i="4"/>
  <c r="D1291" i="4"/>
  <c r="B1292" i="4"/>
  <c r="D1292" i="4"/>
  <c r="B1293" i="4"/>
  <c r="D1293" i="4"/>
  <c r="B1294" i="4"/>
  <c r="D1294" i="4"/>
  <c r="B1295" i="4"/>
  <c r="D1295" i="4"/>
  <c r="B1296" i="4"/>
  <c r="D1296" i="4"/>
  <c r="B1297" i="4"/>
  <c r="D1297" i="4"/>
  <c r="B1298" i="4"/>
  <c r="D1298" i="4"/>
  <c r="B1299" i="4"/>
  <c r="D1299" i="4"/>
  <c r="B1300" i="4"/>
  <c r="D1300" i="4"/>
  <c r="B1301" i="4"/>
  <c r="D1301" i="4"/>
  <c r="B1302" i="4"/>
  <c r="D1302" i="4"/>
  <c r="B1235" i="4"/>
  <c r="D1235" i="4"/>
  <c r="B1236" i="4"/>
  <c r="D1236" i="4"/>
  <c r="B1237" i="4"/>
  <c r="D1237" i="4"/>
  <c r="B1238" i="4"/>
  <c r="D1238" i="4"/>
  <c r="B1239" i="4"/>
  <c r="D1239" i="4"/>
  <c r="B1240" i="4"/>
  <c r="D1240" i="4"/>
  <c r="B1241" i="4"/>
  <c r="D1241" i="4"/>
  <c r="B1242" i="4"/>
  <c r="D1242" i="4"/>
  <c r="B1243" i="4"/>
  <c r="D1243" i="4"/>
  <c r="B1244" i="4"/>
  <c r="D1244" i="4"/>
  <c r="B1245" i="4"/>
  <c r="D1245" i="4"/>
  <c r="B1246" i="4"/>
  <c r="D1246" i="4"/>
  <c r="B1247" i="4"/>
  <c r="D1247" i="4"/>
  <c r="B1248" i="4"/>
  <c r="D1248" i="4"/>
  <c r="B1249" i="4"/>
  <c r="D1249" i="4"/>
  <c r="B1250" i="4"/>
  <c r="D1250" i="4"/>
  <c r="B1251" i="4"/>
  <c r="D1251" i="4"/>
  <c r="B1252" i="4"/>
  <c r="D1252" i="4"/>
  <c r="B1253" i="4"/>
  <c r="D1253" i="4"/>
  <c r="B1254" i="4"/>
  <c r="D1254" i="4"/>
  <c r="B1255" i="4"/>
  <c r="D1255" i="4"/>
  <c r="B1256" i="4"/>
  <c r="D1256" i="4"/>
  <c r="B1257" i="4"/>
  <c r="D1257" i="4"/>
  <c r="B1258" i="4"/>
  <c r="D1258" i="4"/>
  <c r="B1259" i="4"/>
  <c r="D1259" i="4"/>
  <c r="B1260" i="4"/>
  <c r="D1260" i="4"/>
  <c r="B1261" i="4"/>
  <c r="D1261" i="4"/>
  <c r="B1262" i="4"/>
  <c r="D1262" i="4"/>
  <c r="B1263" i="4"/>
  <c r="D1263" i="4"/>
  <c r="B1264" i="4"/>
  <c r="D1264" i="4"/>
  <c r="B1265" i="4"/>
  <c r="D1265" i="4"/>
  <c r="B1266" i="4"/>
  <c r="D1266" i="4"/>
  <c r="B1267" i="4"/>
  <c r="D1267" i="4"/>
  <c r="B1268" i="4"/>
  <c r="D1268" i="4"/>
  <c r="B1201" i="4"/>
  <c r="D1201" i="4"/>
  <c r="B1202" i="4"/>
  <c r="D1202" i="4"/>
  <c r="B1203" i="4"/>
  <c r="D1203" i="4"/>
  <c r="B1204" i="4"/>
  <c r="D1204" i="4"/>
  <c r="B1205" i="4"/>
  <c r="D1205" i="4"/>
  <c r="B1206" i="4"/>
  <c r="D1206" i="4"/>
  <c r="B1207" i="4"/>
  <c r="D1207" i="4"/>
  <c r="B1208" i="4"/>
  <c r="D1208" i="4"/>
  <c r="B1209" i="4"/>
  <c r="D1209" i="4"/>
  <c r="B1210" i="4"/>
  <c r="D1210" i="4"/>
  <c r="B1211" i="4"/>
  <c r="D1211" i="4"/>
  <c r="B1212" i="4"/>
  <c r="D1212" i="4"/>
  <c r="B1213" i="4"/>
  <c r="D1213" i="4"/>
  <c r="B1214" i="4"/>
  <c r="D1214" i="4"/>
  <c r="B1215" i="4"/>
  <c r="D1215" i="4"/>
  <c r="B1216" i="4"/>
  <c r="D1216" i="4"/>
  <c r="B1217" i="4"/>
  <c r="D1217" i="4"/>
  <c r="B1218" i="4"/>
  <c r="D1218" i="4"/>
  <c r="B1219" i="4"/>
  <c r="D1219" i="4"/>
  <c r="B1220" i="4"/>
  <c r="D1220" i="4"/>
  <c r="B1221" i="4"/>
  <c r="D1221" i="4"/>
  <c r="B1222" i="4"/>
  <c r="D1222" i="4"/>
  <c r="B1223" i="4"/>
  <c r="D1223" i="4"/>
  <c r="B1224" i="4"/>
  <c r="D1224" i="4"/>
  <c r="B1225" i="4"/>
  <c r="D1225" i="4"/>
  <c r="B1226" i="4"/>
  <c r="D1226" i="4"/>
  <c r="B1227" i="4"/>
  <c r="D1227" i="4"/>
  <c r="B1228" i="4"/>
  <c r="D1228" i="4"/>
  <c r="B1229" i="4"/>
  <c r="D1229" i="4"/>
  <c r="B1230" i="4"/>
  <c r="D1230" i="4"/>
  <c r="B1231" i="4"/>
  <c r="D1231" i="4"/>
  <c r="B1232" i="4"/>
  <c r="D1232" i="4"/>
  <c r="B1233" i="4"/>
  <c r="D1233" i="4"/>
  <c r="B1234" i="4"/>
  <c r="D1234" i="4"/>
  <c r="B1171" i="4"/>
  <c r="D1171" i="4"/>
  <c r="B1172" i="4"/>
  <c r="D1172" i="4"/>
  <c r="B1173" i="4"/>
  <c r="D1173" i="4"/>
  <c r="B1174" i="4"/>
  <c r="D1174" i="4"/>
  <c r="B1175" i="4"/>
  <c r="D1175" i="4"/>
  <c r="B1176" i="4"/>
  <c r="D1176" i="4"/>
  <c r="B1177" i="4"/>
  <c r="D1177" i="4"/>
  <c r="B1178" i="4"/>
  <c r="D1178" i="4"/>
  <c r="B1179" i="4"/>
  <c r="D1179" i="4"/>
  <c r="B1180" i="4"/>
  <c r="D1180" i="4"/>
  <c r="B1181" i="4"/>
  <c r="D1181" i="4"/>
  <c r="B1182" i="4"/>
  <c r="D1182" i="4"/>
  <c r="B1183" i="4"/>
  <c r="D1183" i="4"/>
  <c r="B1184" i="4"/>
  <c r="D1184" i="4"/>
  <c r="B1185" i="4"/>
  <c r="D1185" i="4"/>
  <c r="B1186" i="4"/>
  <c r="D1186" i="4"/>
  <c r="B1187" i="4"/>
  <c r="D1187" i="4"/>
  <c r="B1188" i="4"/>
  <c r="D1188" i="4"/>
  <c r="B1189" i="4"/>
  <c r="D1189" i="4"/>
  <c r="B1190" i="4"/>
  <c r="D1190" i="4"/>
  <c r="B1191" i="4"/>
  <c r="D1191" i="4"/>
  <c r="B1192" i="4"/>
  <c r="D1192" i="4"/>
  <c r="B1193" i="4"/>
  <c r="D1193" i="4"/>
  <c r="B1194" i="4"/>
  <c r="D1194" i="4"/>
  <c r="B1195" i="4"/>
  <c r="D1195" i="4"/>
  <c r="B1196" i="4"/>
  <c r="D1196" i="4"/>
  <c r="B1197" i="4"/>
  <c r="D1197" i="4"/>
  <c r="B1198" i="4"/>
  <c r="D1198" i="4"/>
  <c r="B1199" i="4"/>
  <c r="D1199" i="4"/>
  <c r="B1200" i="4"/>
  <c r="D1200" i="4"/>
  <c r="B1137" i="4"/>
  <c r="D1137" i="4"/>
  <c r="B1138" i="4"/>
  <c r="D1138" i="4"/>
  <c r="B1139" i="4"/>
  <c r="D1139" i="4"/>
  <c r="B1140" i="4"/>
  <c r="D1140" i="4"/>
  <c r="B1141" i="4"/>
  <c r="D1141" i="4"/>
  <c r="B1142" i="4"/>
  <c r="D1142" i="4"/>
  <c r="B1143" i="4"/>
  <c r="D1143" i="4"/>
  <c r="B1144" i="4"/>
  <c r="D1144" i="4"/>
  <c r="B1145" i="4"/>
  <c r="D1145" i="4"/>
  <c r="B1146" i="4"/>
  <c r="D1146" i="4"/>
  <c r="B1147" i="4"/>
  <c r="D1147" i="4"/>
  <c r="B1148" i="4"/>
  <c r="D1148" i="4"/>
  <c r="B1149" i="4"/>
  <c r="D1149" i="4"/>
  <c r="B1150" i="4"/>
  <c r="D1150" i="4"/>
  <c r="B1151" i="4"/>
  <c r="D1151" i="4"/>
  <c r="B1152" i="4"/>
  <c r="D1152" i="4"/>
  <c r="B1153" i="4"/>
  <c r="D1153" i="4"/>
  <c r="B1154" i="4"/>
  <c r="D1154" i="4"/>
  <c r="B1155" i="4"/>
  <c r="D1155" i="4"/>
  <c r="B1156" i="4"/>
  <c r="D1156" i="4"/>
  <c r="B1157" i="4"/>
  <c r="D1157" i="4"/>
  <c r="B1158" i="4"/>
  <c r="D1158" i="4"/>
  <c r="B1159" i="4"/>
  <c r="D1159" i="4"/>
  <c r="B1160" i="4"/>
  <c r="D1160" i="4"/>
  <c r="B1161" i="4"/>
  <c r="D1161" i="4"/>
  <c r="B1162" i="4"/>
  <c r="D1162" i="4"/>
  <c r="B1163" i="4"/>
  <c r="D1163" i="4"/>
  <c r="B1164" i="4"/>
  <c r="D1164" i="4"/>
  <c r="B1165" i="4"/>
  <c r="D1165" i="4"/>
  <c r="B1166" i="4"/>
  <c r="D1166" i="4"/>
  <c r="B1167" i="4"/>
  <c r="D1167" i="4"/>
  <c r="B1168" i="4"/>
  <c r="D1168" i="4"/>
  <c r="B1169" i="4"/>
  <c r="D1169" i="4"/>
  <c r="B1170" i="4"/>
  <c r="D1170" i="4"/>
  <c r="B1103" i="4"/>
  <c r="D1103" i="4"/>
  <c r="B1104" i="4"/>
  <c r="D1104" i="4"/>
  <c r="B1105" i="4"/>
  <c r="D1105" i="4"/>
  <c r="B1106" i="4"/>
  <c r="D1106" i="4"/>
  <c r="B1107" i="4"/>
  <c r="D1107" i="4"/>
  <c r="B1108" i="4"/>
  <c r="D1108" i="4"/>
  <c r="B1109" i="4"/>
  <c r="D1109" i="4"/>
  <c r="B1110" i="4"/>
  <c r="D1110" i="4"/>
  <c r="B1111" i="4"/>
  <c r="D1111" i="4"/>
  <c r="B1112" i="4"/>
  <c r="D1112" i="4"/>
  <c r="B1113" i="4"/>
  <c r="D1113" i="4"/>
  <c r="B1114" i="4"/>
  <c r="D1114" i="4"/>
  <c r="B1115" i="4"/>
  <c r="D1115" i="4"/>
  <c r="B1116" i="4"/>
  <c r="D1116" i="4"/>
  <c r="B1117" i="4"/>
  <c r="D1117" i="4"/>
  <c r="B1118" i="4"/>
  <c r="D1118" i="4"/>
  <c r="B1119" i="4"/>
  <c r="D1119" i="4"/>
  <c r="B1120" i="4"/>
  <c r="D1120" i="4"/>
  <c r="B1121" i="4"/>
  <c r="D1121" i="4"/>
  <c r="B1122" i="4"/>
  <c r="D1122" i="4"/>
  <c r="B1123" i="4"/>
  <c r="D1123" i="4"/>
  <c r="B1124" i="4"/>
  <c r="D1124" i="4"/>
  <c r="B1125" i="4"/>
  <c r="D1125" i="4"/>
  <c r="B1126" i="4"/>
  <c r="D1126" i="4"/>
  <c r="B1127" i="4"/>
  <c r="D1127" i="4"/>
  <c r="B1128" i="4"/>
  <c r="D1128" i="4"/>
  <c r="B1129" i="4"/>
  <c r="D1129" i="4"/>
  <c r="B1130" i="4"/>
  <c r="D1130" i="4"/>
  <c r="B1131" i="4"/>
  <c r="D1131" i="4"/>
  <c r="B1132" i="4"/>
  <c r="D1132" i="4"/>
  <c r="B1133" i="4"/>
  <c r="D1133" i="4"/>
  <c r="B1134" i="4"/>
  <c r="D1134" i="4"/>
  <c r="B1135" i="4"/>
  <c r="D1135" i="4"/>
  <c r="B1136" i="4"/>
  <c r="D1136" i="4"/>
  <c r="B1069" i="4"/>
  <c r="D1069" i="4"/>
  <c r="B1070" i="4"/>
  <c r="D1070" i="4"/>
  <c r="B1071" i="4"/>
  <c r="D1071" i="4"/>
  <c r="B1072" i="4"/>
  <c r="D1072" i="4"/>
  <c r="B1073" i="4"/>
  <c r="D1073" i="4"/>
  <c r="B1074" i="4"/>
  <c r="D1074" i="4"/>
  <c r="B1075" i="4"/>
  <c r="D1075" i="4"/>
  <c r="B1076" i="4"/>
  <c r="D1076" i="4"/>
  <c r="B1077" i="4"/>
  <c r="D1077" i="4"/>
  <c r="B1078" i="4"/>
  <c r="D1078" i="4"/>
  <c r="B1079" i="4"/>
  <c r="D1079" i="4"/>
  <c r="B1080" i="4"/>
  <c r="D1080" i="4"/>
  <c r="B1081" i="4"/>
  <c r="D1081" i="4"/>
  <c r="B1082" i="4"/>
  <c r="D1082" i="4"/>
  <c r="B1083" i="4"/>
  <c r="D1083" i="4"/>
  <c r="B1084" i="4"/>
  <c r="D1084" i="4"/>
  <c r="B1085" i="4"/>
  <c r="D1085" i="4"/>
  <c r="B1086" i="4"/>
  <c r="D1086" i="4"/>
  <c r="B1087" i="4"/>
  <c r="D1087" i="4"/>
  <c r="B1088" i="4"/>
  <c r="D1088" i="4"/>
  <c r="B1089" i="4"/>
  <c r="D1089" i="4"/>
  <c r="B1090" i="4"/>
  <c r="D1090" i="4"/>
  <c r="B1091" i="4"/>
  <c r="D1091" i="4"/>
  <c r="B1092" i="4"/>
  <c r="D1092" i="4"/>
  <c r="B1093" i="4"/>
  <c r="D1093" i="4"/>
  <c r="B1094" i="4"/>
  <c r="D1094" i="4"/>
  <c r="B1095" i="4"/>
  <c r="D1095" i="4"/>
  <c r="B1096" i="4"/>
  <c r="D1096" i="4"/>
  <c r="B1097" i="4"/>
  <c r="D1097" i="4"/>
  <c r="B1098" i="4"/>
  <c r="D1098" i="4"/>
  <c r="B1099" i="4"/>
  <c r="D1099" i="4"/>
  <c r="B1100" i="4"/>
  <c r="D1100" i="4"/>
  <c r="B1101" i="4"/>
  <c r="D1101" i="4"/>
  <c r="B1102" i="4"/>
  <c r="D1102" i="4"/>
  <c r="B1035" i="4"/>
  <c r="D1035" i="4"/>
  <c r="B1036" i="4"/>
  <c r="D1036" i="4"/>
  <c r="B1037" i="4"/>
  <c r="D1037" i="4"/>
  <c r="B1038" i="4"/>
  <c r="D1038" i="4"/>
  <c r="B1039" i="4"/>
  <c r="D1039" i="4"/>
  <c r="B1040" i="4"/>
  <c r="D1040" i="4"/>
  <c r="B1041" i="4"/>
  <c r="D1041" i="4"/>
  <c r="B1042" i="4"/>
  <c r="D1042" i="4"/>
  <c r="B1043" i="4"/>
  <c r="D1043" i="4"/>
  <c r="B1044" i="4"/>
  <c r="D1044" i="4"/>
  <c r="B1045" i="4"/>
  <c r="D1045" i="4"/>
  <c r="B1046" i="4"/>
  <c r="D1046" i="4"/>
  <c r="B1047" i="4"/>
  <c r="D1047" i="4"/>
  <c r="B1048" i="4"/>
  <c r="D1048" i="4"/>
  <c r="B1049" i="4"/>
  <c r="D1049" i="4"/>
  <c r="B1050" i="4"/>
  <c r="D1050" i="4"/>
  <c r="B1051" i="4"/>
  <c r="D1051" i="4"/>
  <c r="B1052" i="4"/>
  <c r="D1052" i="4"/>
  <c r="B1053" i="4"/>
  <c r="D1053" i="4"/>
  <c r="B1054" i="4"/>
  <c r="D1054" i="4"/>
  <c r="B1055" i="4"/>
  <c r="D1055" i="4"/>
  <c r="B1056" i="4"/>
  <c r="D1056" i="4"/>
  <c r="B1057" i="4"/>
  <c r="D1057" i="4"/>
  <c r="B1058" i="4"/>
  <c r="D1058" i="4"/>
  <c r="B1059" i="4"/>
  <c r="D1059" i="4"/>
  <c r="B1060" i="4"/>
  <c r="D1060" i="4"/>
  <c r="B1061" i="4"/>
  <c r="D1061" i="4"/>
  <c r="B1062" i="4"/>
  <c r="D1062" i="4"/>
  <c r="B1063" i="4"/>
  <c r="D1063" i="4"/>
  <c r="B1064" i="4"/>
  <c r="D1064" i="4"/>
  <c r="B1065" i="4"/>
  <c r="D1065" i="4"/>
  <c r="B1066" i="4"/>
  <c r="D1066" i="4"/>
  <c r="B1067" i="4"/>
  <c r="D1067" i="4"/>
  <c r="B1068" i="4"/>
  <c r="D1068" i="4"/>
  <c r="B1001" i="4"/>
  <c r="D1001" i="4"/>
  <c r="B1002" i="4"/>
  <c r="D1002" i="4"/>
  <c r="B1003" i="4"/>
  <c r="D1003" i="4"/>
  <c r="B1004" i="4"/>
  <c r="D1004" i="4"/>
  <c r="B1005" i="4"/>
  <c r="D1005" i="4"/>
  <c r="B1006" i="4"/>
  <c r="D1006" i="4"/>
  <c r="B1007" i="4"/>
  <c r="D1007" i="4"/>
  <c r="B1008" i="4"/>
  <c r="D1008" i="4"/>
  <c r="B1009" i="4"/>
  <c r="D1009" i="4"/>
  <c r="B1010" i="4"/>
  <c r="D1010" i="4"/>
  <c r="B1011" i="4"/>
  <c r="D1011" i="4"/>
  <c r="B1012" i="4"/>
  <c r="D1012" i="4"/>
  <c r="B1013" i="4"/>
  <c r="D1013" i="4"/>
  <c r="B1014" i="4"/>
  <c r="D1014" i="4"/>
  <c r="B1015" i="4"/>
  <c r="D1015" i="4"/>
  <c r="B1016" i="4"/>
  <c r="D1016" i="4"/>
  <c r="B1017" i="4"/>
  <c r="D1017" i="4"/>
  <c r="B1018" i="4"/>
  <c r="D1018" i="4"/>
  <c r="B1019" i="4"/>
  <c r="D1019" i="4"/>
  <c r="B1020" i="4"/>
  <c r="D1020" i="4"/>
  <c r="B1021" i="4"/>
  <c r="D1021" i="4"/>
  <c r="B1022" i="4"/>
  <c r="D1022" i="4"/>
  <c r="B1023" i="4"/>
  <c r="D1023" i="4"/>
  <c r="B1024" i="4"/>
  <c r="D1024" i="4"/>
  <c r="B1025" i="4"/>
  <c r="D1025" i="4"/>
  <c r="B1026" i="4"/>
  <c r="D1026" i="4"/>
  <c r="B1027" i="4"/>
  <c r="D1027" i="4"/>
  <c r="B1028" i="4"/>
  <c r="D1028" i="4"/>
  <c r="B1029" i="4"/>
  <c r="D1029" i="4"/>
  <c r="B1030" i="4"/>
  <c r="D1030" i="4"/>
  <c r="B1031" i="4"/>
  <c r="D1031" i="4"/>
  <c r="B1032" i="4"/>
  <c r="D1032" i="4"/>
  <c r="B1033" i="4"/>
  <c r="D1033" i="4"/>
  <c r="B1034" i="4"/>
  <c r="D1034" i="4"/>
  <c r="B971" i="4"/>
  <c r="D971" i="4"/>
  <c r="B972" i="4"/>
  <c r="D972" i="4"/>
  <c r="B973" i="4"/>
  <c r="D973" i="4"/>
  <c r="B974" i="4"/>
  <c r="D974" i="4"/>
  <c r="B975" i="4"/>
  <c r="D975" i="4"/>
  <c r="B976" i="4"/>
  <c r="D976" i="4"/>
  <c r="B977" i="4"/>
  <c r="D977" i="4"/>
  <c r="B978" i="4"/>
  <c r="D978" i="4"/>
  <c r="B979" i="4"/>
  <c r="D979" i="4"/>
  <c r="B980" i="4"/>
  <c r="D980" i="4"/>
  <c r="B981" i="4"/>
  <c r="D981" i="4"/>
  <c r="B982" i="4"/>
  <c r="D982" i="4"/>
  <c r="B983" i="4"/>
  <c r="D983" i="4"/>
  <c r="B984" i="4"/>
  <c r="D984" i="4"/>
  <c r="B985" i="4"/>
  <c r="D985" i="4"/>
  <c r="B986" i="4"/>
  <c r="D986" i="4"/>
  <c r="B987" i="4"/>
  <c r="D987" i="4"/>
  <c r="B988" i="4"/>
  <c r="D988" i="4"/>
  <c r="B989" i="4"/>
  <c r="D989" i="4"/>
  <c r="B990" i="4"/>
  <c r="D990" i="4"/>
  <c r="B991" i="4"/>
  <c r="D991" i="4"/>
  <c r="B992" i="4"/>
  <c r="D992" i="4"/>
  <c r="B993" i="4"/>
  <c r="D993" i="4"/>
  <c r="B994" i="4"/>
  <c r="D994" i="4"/>
  <c r="B995" i="4"/>
  <c r="D995" i="4"/>
  <c r="B996" i="4"/>
  <c r="D996" i="4"/>
  <c r="B997" i="4"/>
  <c r="D997" i="4"/>
  <c r="B998" i="4"/>
  <c r="D998" i="4"/>
  <c r="B999" i="4"/>
  <c r="D999" i="4"/>
  <c r="B1000" i="4"/>
  <c r="D1000" i="4"/>
  <c r="B937" i="4"/>
  <c r="D937" i="4"/>
  <c r="B938" i="4"/>
  <c r="D938" i="4"/>
  <c r="B939" i="4"/>
  <c r="D939" i="4"/>
  <c r="B940" i="4"/>
  <c r="D940" i="4"/>
  <c r="B941" i="4"/>
  <c r="D941" i="4"/>
  <c r="B942" i="4"/>
  <c r="D942" i="4"/>
  <c r="B943" i="4"/>
  <c r="D943" i="4"/>
  <c r="B944" i="4"/>
  <c r="D944" i="4"/>
  <c r="B945" i="4"/>
  <c r="D945" i="4"/>
  <c r="B946" i="4"/>
  <c r="D946" i="4"/>
  <c r="B947" i="4"/>
  <c r="D947" i="4"/>
  <c r="B948" i="4"/>
  <c r="D948" i="4"/>
  <c r="B949" i="4"/>
  <c r="D949" i="4"/>
  <c r="B950" i="4"/>
  <c r="D950" i="4"/>
  <c r="B951" i="4"/>
  <c r="D951" i="4"/>
  <c r="B952" i="4"/>
  <c r="D952" i="4"/>
  <c r="B953" i="4"/>
  <c r="D953" i="4"/>
  <c r="B954" i="4"/>
  <c r="D954" i="4"/>
  <c r="B955" i="4"/>
  <c r="D955" i="4"/>
  <c r="B956" i="4"/>
  <c r="D956" i="4"/>
  <c r="B957" i="4"/>
  <c r="D957" i="4"/>
  <c r="B958" i="4"/>
  <c r="D958" i="4"/>
  <c r="B959" i="4"/>
  <c r="D959" i="4"/>
  <c r="B960" i="4"/>
  <c r="D960" i="4"/>
  <c r="B961" i="4"/>
  <c r="D961" i="4"/>
  <c r="B962" i="4"/>
  <c r="D962" i="4"/>
  <c r="B963" i="4"/>
  <c r="D963" i="4"/>
  <c r="B964" i="4"/>
  <c r="D964" i="4"/>
  <c r="B965" i="4"/>
  <c r="D965" i="4"/>
  <c r="B966" i="4"/>
  <c r="D966" i="4"/>
  <c r="B967" i="4"/>
  <c r="D967" i="4"/>
  <c r="B968" i="4"/>
  <c r="D968" i="4"/>
  <c r="B969" i="4"/>
  <c r="D969" i="4"/>
  <c r="B970" i="4"/>
  <c r="D970" i="4"/>
  <c r="B903" i="4"/>
  <c r="D903" i="4"/>
  <c r="B904" i="4"/>
  <c r="D904" i="4"/>
  <c r="B905" i="4"/>
  <c r="D905" i="4"/>
  <c r="B906" i="4"/>
  <c r="D906" i="4"/>
  <c r="B907" i="4"/>
  <c r="D907" i="4"/>
  <c r="B908" i="4"/>
  <c r="D908" i="4"/>
  <c r="B909" i="4"/>
  <c r="D909" i="4"/>
  <c r="B910" i="4"/>
  <c r="D910" i="4"/>
  <c r="B911" i="4"/>
  <c r="D911" i="4"/>
  <c r="B912" i="4"/>
  <c r="D912" i="4"/>
  <c r="B913" i="4"/>
  <c r="D913" i="4"/>
  <c r="B914" i="4"/>
  <c r="D914" i="4"/>
  <c r="B915" i="4"/>
  <c r="D915" i="4"/>
  <c r="B916" i="4"/>
  <c r="D916" i="4"/>
  <c r="B917" i="4"/>
  <c r="D917" i="4"/>
  <c r="B918" i="4"/>
  <c r="D918" i="4"/>
  <c r="B919" i="4"/>
  <c r="D919" i="4"/>
  <c r="B920" i="4"/>
  <c r="D920" i="4"/>
  <c r="B921" i="4"/>
  <c r="D921" i="4"/>
  <c r="B922" i="4"/>
  <c r="D922" i="4"/>
  <c r="B923" i="4"/>
  <c r="D923" i="4"/>
  <c r="B924" i="4"/>
  <c r="D924" i="4"/>
  <c r="B925" i="4"/>
  <c r="D925" i="4"/>
  <c r="B926" i="4"/>
  <c r="D926" i="4"/>
  <c r="B927" i="4"/>
  <c r="D927" i="4"/>
  <c r="B928" i="4"/>
  <c r="D928" i="4"/>
  <c r="B929" i="4"/>
  <c r="D929" i="4"/>
  <c r="B930" i="4"/>
  <c r="D930" i="4"/>
  <c r="B931" i="4"/>
  <c r="D931" i="4"/>
  <c r="B932" i="4"/>
  <c r="D932" i="4"/>
  <c r="B933" i="4"/>
  <c r="D933" i="4"/>
  <c r="B934" i="4"/>
  <c r="D934" i="4"/>
  <c r="B935" i="4"/>
  <c r="D935" i="4"/>
  <c r="B936" i="4"/>
  <c r="D936" i="4"/>
  <c r="B869" i="4"/>
  <c r="D869" i="4"/>
  <c r="B870" i="4"/>
  <c r="D870" i="4"/>
  <c r="B871" i="4"/>
  <c r="D871" i="4"/>
  <c r="B872" i="4"/>
  <c r="D872" i="4"/>
  <c r="B873" i="4"/>
  <c r="D873" i="4"/>
  <c r="B874" i="4"/>
  <c r="D874" i="4"/>
  <c r="B875" i="4"/>
  <c r="D875" i="4"/>
  <c r="B876" i="4"/>
  <c r="D876" i="4"/>
  <c r="B877" i="4"/>
  <c r="D877" i="4"/>
  <c r="B878" i="4"/>
  <c r="D878" i="4"/>
  <c r="B879" i="4"/>
  <c r="D879" i="4"/>
  <c r="B880" i="4"/>
  <c r="D880" i="4"/>
  <c r="B881" i="4"/>
  <c r="D881" i="4"/>
  <c r="B882" i="4"/>
  <c r="D882" i="4"/>
  <c r="B883" i="4"/>
  <c r="D883" i="4"/>
  <c r="B884" i="4"/>
  <c r="D884" i="4"/>
  <c r="B885" i="4"/>
  <c r="D885" i="4"/>
  <c r="B886" i="4"/>
  <c r="D886" i="4"/>
  <c r="B887" i="4"/>
  <c r="D887" i="4"/>
  <c r="B888" i="4"/>
  <c r="D888" i="4"/>
  <c r="B889" i="4"/>
  <c r="D889" i="4"/>
  <c r="B890" i="4"/>
  <c r="D890" i="4"/>
  <c r="B891" i="4"/>
  <c r="D891" i="4"/>
  <c r="B892" i="4"/>
  <c r="D892" i="4"/>
  <c r="B893" i="4"/>
  <c r="D893" i="4"/>
  <c r="B894" i="4"/>
  <c r="D894" i="4"/>
  <c r="B895" i="4"/>
  <c r="D895" i="4"/>
  <c r="B896" i="4"/>
  <c r="D896" i="4"/>
  <c r="B897" i="4"/>
  <c r="D897" i="4"/>
  <c r="B898" i="4"/>
  <c r="D898" i="4"/>
  <c r="B899" i="4"/>
  <c r="D899" i="4"/>
  <c r="B900" i="4"/>
  <c r="D900" i="4"/>
  <c r="B901" i="4"/>
  <c r="D901" i="4"/>
  <c r="B902" i="4"/>
  <c r="D902" i="4"/>
  <c r="B835" i="4"/>
  <c r="D835" i="4"/>
  <c r="B836" i="4"/>
  <c r="D836" i="4"/>
  <c r="B837" i="4"/>
  <c r="D837" i="4"/>
  <c r="B838" i="4"/>
  <c r="D838" i="4"/>
  <c r="B839" i="4"/>
  <c r="D839" i="4"/>
  <c r="B840" i="4"/>
  <c r="D840" i="4"/>
  <c r="B841" i="4"/>
  <c r="D841" i="4"/>
  <c r="B842" i="4"/>
  <c r="D842" i="4"/>
  <c r="B843" i="4"/>
  <c r="D843" i="4"/>
  <c r="B844" i="4"/>
  <c r="D844" i="4"/>
  <c r="B845" i="4"/>
  <c r="D845" i="4"/>
  <c r="B846" i="4"/>
  <c r="D846" i="4"/>
  <c r="B847" i="4"/>
  <c r="D847" i="4"/>
  <c r="B848" i="4"/>
  <c r="D848" i="4"/>
  <c r="B849" i="4"/>
  <c r="D849" i="4"/>
  <c r="B850" i="4"/>
  <c r="D850" i="4"/>
  <c r="B851" i="4"/>
  <c r="D851" i="4"/>
  <c r="B852" i="4"/>
  <c r="D852" i="4"/>
  <c r="B853" i="4"/>
  <c r="D853" i="4"/>
  <c r="B854" i="4"/>
  <c r="D854" i="4"/>
  <c r="B855" i="4"/>
  <c r="D855" i="4"/>
  <c r="B856" i="4"/>
  <c r="D856" i="4"/>
  <c r="B857" i="4"/>
  <c r="D857" i="4"/>
  <c r="B858" i="4"/>
  <c r="D858" i="4"/>
  <c r="B859" i="4"/>
  <c r="D859" i="4"/>
  <c r="B860" i="4"/>
  <c r="D860" i="4"/>
  <c r="B861" i="4"/>
  <c r="D861" i="4"/>
  <c r="B862" i="4"/>
  <c r="D862" i="4"/>
  <c r="B863" i="4"/>
  <c r="D863" i="4"/>
  <c r="B864" i="4"/>
  <c r="D864" i="4"/>
  <c r="B865" i="4"/>
  <c r="D865" i="4"/>
  <c r="B866" i="4"/>
  <c r="D866" i="4"/>
  <c r="B867" i="4"/>
  <c r="D867" i="4"/>
  <c r="B868" i="4"/>
  <c r="D868" i="4"/>
  <c r="B801" i="4"/>
  <c r="D801" i="4"/>
  <c r="B802" i="4"/>
  <c r="D802" i="4"/>
  <c r="B803" i="4"/>
  <c r="D803" i="4"/>
  <c r="B804" i="4"/>
  <c r="D804" i="4"/>
  <c r="B805" i="4"/>
  <c r="D805" i="4"/>
  <c r="B806" i="4"/>
  <c r="D806" i="4"/>
  <c r="B807" i="4"/>
  <c r="D807" i="4"/>
  <c r="B808" i="4"/>
  <c r="D808" i="4"/>
  <c r="B809" i="4"/>
  <c r="D809" i="4"/>
  <c r="B810" i="4"/>
  <c r="D810" i="4"/>
  <c r="B811" i="4"/>
  <c r="D811" i="4"/>
  <c r="B812" i="4"/>
  <c r="D812" i="4"/>
  <c r="B813" i="4"/>
  <c r="D813" i="4"/>
  <c r="B814" i="4"/>
  <c r="D814" i="4"/>
  <c r="B815" i="4"/>
  <c r="D815" i="4"/>
  <c r="B816" i="4"/>
  <c r="D816" i="4"/>
  <c r="B817" i="4"/>
  <c r="D817" i="4"/>
  <c r="B818" i="4"/>
  <c r="D818" i="4"/>
  <c r="B819" i="4"/>
  <c r="D819" i="4"/>
  <c r="B820" i="4"/>
  <c r="D820" i="4"/>
  <c r="B821" i="4"/>
  <c r="D821" i="4"/>
  <c r="B822" i="4"/>
  <c r="D822" i="4"/>
  <c r="B823" i="4"/>
  <c r="D823" i="4"/>
  <c r="B824" i="4"/>
  <c r="D824" i="4"/>
  <c r="B825" i="4"/>
  <c r="D825" i="4"/>
  <c r="B826" i="4"/>
  <c r="D826" i="4"/>
  <c r="B827" i="4"/>
  <c r="D827" i="4"/>
  <c r="B828" i="4"/>
  <c r="D828" i="4"/>
  <c r="B829" i="4"/>
  <c r="D829" i="4"/>
  <c r="B830" i="4"/>
  <c r="D830" i="4"/>
  <c r="B831" i="4"/>
  <c r="D831" i="4"/>
  <c r="B832" i="4"/>
  <c r="D832" i="4"/>
  <c r="B833" i="4"/>
  <c r="D833" i="4"/>
  <c r="B834" i="4"/>
  <c r="D834" i="4"/>
  <c r="B771" i="4"/>
  <c r="D771" i="4"/>
  <c r="B772" i="4"/>
  <c r="D772" i="4"/>
  <c r="B773" i="4"/>
  <c r="D773" i="4"/>
  <c r="B774" i="4"/>
  <c r="D774" i="4"/>
  <c r="B775" i="4"/>
  <c r="D775" i="4"/>
  <c r="B776" i="4"/>
  <c r="D776" i="4"/>
  <c r="B777" i="4"/>
  <c r="D777" i="4"/>
  <c r="B778" i="4"/>
  <c r="D778" i="4"/>
  <c r="B779" i="4"/>
  <c r="D779" i="4"/>
  <c r="B780" i="4"/>
  <c r="D780" i="4"/>
  <c r="B781" i="4"/>
  <c r="D781" i="4"/>
  <c r="B782" i="4"/>
  <c r="D782" i="4"/>
  <c r="B783" i="4"/>
  <c r="D783" i="4"/>
  <c r="B784" i="4"/>
  <c r="D784" i="4"/>
  <c r="B785" i="4"/>
  <c r="D785" i="4"/>
  <c r="B786" i="4"/>
  <c r="D786" i="4"/>
  <c r="B787" i="4"/>
  <c r="D787" i="4"/>
  <c r="B788" i="4"/>
  <c r="D788" i="4"/>
  <c r="B789" i="4"/>
  <c r="D789" i="4"/>
  <c r="B790" i="4"/>
  <c r="D790" i="4"/>
  <c r="B791" i="4"/>
  <c r="D791" i="4"/>
  <c r="B792" i="4"/>
  <c r="D792" i="4"/>
  <c r="B793" i="4"/>
  <c r="D793" i="4"/>
  <c r="B794" i="4"/>
  <c r="D794" i="4"/>
  <c r="B795" i="4"/>
  <c r="D795" i="4"/>
  <c r="B796" i="4"/>
  <c r="D796" i="4"/>
  <c r="B797" i="4"/>
  <c r="D797" i="4"/>
  <c r="B798" i="4"/>
  <c r="D798" i="4"/>
  <c r="B799" i="4"/>
  <c r="D799" i="4"/>
  <c r="B800" i="4"/>
  <c r="D800" i="4"/>
  <c r="B737" i="4"/>
  <c r="D737" i="4"/>
  <c r="B738" i="4"/>
  <c r="D738" i="4"/>
  <c r="B739" i="4"/>
  <c r="D739" i="4"/>
  <c r="B740" i="4"/>
  <c r="D740" i="4"/>
  <c r="B741" i="4"/>
  <c r="D741" i="4"/>
  <c r="B742" i="4"/>
  <c r="D742" i="4"/>
  <c r="B743" i="4"/>
  <c r="D743" i="4"/>
  <c r="B744" i="4"/>
  <c r="D744" i="4"/>
  <c r="B745" i="4"/>
  <c r="D745" i="4"/>
  <c r="B746" i="4"/>
  <c r="D746" i="4"/>
  <c r="B747" i="4"/>
  <c r="D747" i="4"/>
  <c r="B748" i="4"/>
  <c r="D748" i="4"/>
  <c r="B749" i="4"/>
  <c r="D749" i="4"/>
  <c r="B750" i="4"/>
  <c r="D750" i="4"/>
  <c r="B751" i="4"/>
  <c r="D751" i="4"/>
  <c r="B752" i="4"/>
  <c r="D752" i="4"/>
  <c r="B753" i="4"/>
  <c r="D753" i="4"/>
  <c r="B754" i="4"/>
  <c r="D754" i="4"/>
  <c r="B755" i="4"/>
  <c r="D755" i="4"/>
  <c r="B756" i="4"/>
  <c r="D756" i="4"/>
  <c r="B757" i="4"/>
  <c r="D757" i="4"/>
  <c r="B758" i="4"/>
  <c r="D758" i="4"/>
  <c r="B759" i="4"/>
  <c r="D759" i="4"/>
  <c r="B760" i="4"/>
  <c r="D760" i="4"/>
  <c r="B761" i="4"/>
  <c r="D761" i="4"/>
  <c r="B762" i="4"/>
  <c r="D762" i="4"/>
  <c r="B763" i="4"/>
  <c r="D763" i="4"/>
  <c r="B764" i="4"/>
  <c r="D764" i="4"/>
  <c r="B765" i="4"/>
  <c r="D765" i="4"/>
  <c r="B766" i="4"/>
  <c r="D766" i="4"/>
  <c r="B767" i="4"/>
  <c r="D767" i="4"/>
  <c r="B768" i="4"/>
  <c r="D768" i="4"/>
  <c r="B769" i="4"/>
  <c r="D769" i="4"/>
  <c r="B770" i="4"/>
  <c r="D770" i="4"/>
  <c r="B703" i="4"/>
  <c r="D703" i="4"/>
  <c r="B704" i="4"/>
  <c r="D704" i="4"/>
  <c r="B705" i="4"/>
  <c r="D705" i="4"/>
  <c r="B706" i="4"/>
  <c r="D706" i="4"/>
  <c r="B707" i="4"/>
  <c r="D707" i="4"/>
  <c r="B708" i="4"/>
  <c r="D708" i="4"/>
  <c r="B709" i="4"/>
  <c r="D709" i="4"/>
  <c r="B710" i="4"/>
  <c r="D710" i="4"/>
  <c r="B711" i="4"/>
  <c r="D711" i="4"/>
  <c r="B712" i="4"/>
  <c r="D712" i="4"/>
  <c r="B713" i="4"/>
  <c r="D713" i="4"/>
  <c r="B714" i="4"/>
  <c r="D714" i="4"/>
  <c r="B715" i="4"/>
  <c r="D715" i="4"/>
  <c r="B716" i="4"/>
  <c r="D716" i="4"/>
  <c r="B717" i="4"/>
  <c r="D717" i="4"/>
  <c r="B718" i="4"/>
  <c r="D718" i="4"/>
  <c r="B719" i="4"/>
  <c r="D719" i="4"/>
  <c r="B720" i="4"/>
  <c r="D720" i="4"/>
  <c r="B721" i="4"/>
  <c r="D721" i="4"/>
  <c r="B722" i="4"/>
  <c r="D722" i="4"/>
  <c r="B723" i="4"/>
  <c r="D723" i="4"/>
  <c r="B724" i="4"/>
  <c r="D724" i="4"/>
  <c r="B725" i="4"/>
  <c r="D725" i="4"/>
  <c r="B726" i="4"/>
  <c r="D726" i="4"/>
  <c r="B727" i="4"/>
  <c r="D727" i="4"/>
  <c r="B728" i="4"/>
  <c r="D728" i="4"/>
  <c r="B729" i="4"/>
  <c r="D729" i="4"/>
  <c r="B730" i="4"/>
  <c r="D730" i="4"/>
  <c r="B731" i="4"/>
  <c r="D731" i="4"/>
  <c r="B732" i="4"/>
  <c r="D732" i="4"/>
  <c r="B733" i="4"/>
  <c r="D733" i="4"/>
  <c r="B734" i="4"/>
  <c r="D734" i="4"/>
  <c r="B735" i="4"/>
  <c r="D735" i="4"/>
  <c r="B736" i="4"/>
  <c r="D736" i="4"/>
  <c r="B669" i="4"/>
  <c r="D669" i="4"/>
  <c r="B670" i="4"/>
  <c r="D670" i="4"/>
  <c r="B671" i="4"/>
  <c r="D671" i="4"/>
  <c r="B672" i="4"/>
  <c r="D672" i="4"/>
  <c r="B673" i="4"/>
  <c r="D673" i="4"/>
  <c r="B674" i="4"/>
  <c r="D674" i="4"/>
  <c r="B675" i="4"/>
  <c r="D675" i="4"/>
  <c r="B676" i="4"/>
  <c r="D676" i="4"/>
  <c r="B677" i="4"/>
  <c r="D677" i="4"/>
  <c r="B678" i="4"/>
  <c r="D678" i="4"/>
  <c r="B679" i="4"/>
  <c r="D679" i="4"/>
  <c r="B680" i="4"/>
  <c r="D680" i="4"/>
  <c r="B681" i="4"/>
  <c r="D681" i="4"/>
  <c r="B682" i="4"/>
  <c r="D682" i="4"/>
  <c r="B683" i="4"/>
  <c r="D683" i="4"/>
  <c r="B684" i="4"/>
  <c r="D684" i="4"/>
  <c r="B685" i="4"/>
  <c r="D685" i="4"/>
  <c r="B686" i="4"/>
  <c r="D686" i="4"/>
  <c r="B687" i="4"/>
  <c r="D687" i="4"/>
  <c r="B688" i="4"/>
  <c r="D688" i="4"/>
  <c r="B689" i="4"/>
  <c r="D689" i="4"/>
  <c r="B690" i="4"/>
  <c r="D690" i="4"/>
  <c r="B691" i="4"/>
  <c r="D691" i="4"/>
  <c r="B692" i="4"/>
  <c r="D692" i="4"/>
  <c r="B693" i="4"/>
  <c r="D693" i="4"/>
  <c r="B694" i="4"/>
  <c r="D694" i="4"/>
  <c r="B695" i="4"/>
  <c r="D695" i="4"/>
  <c r="B696" i="4"/>
  <c r="D696" i="4"/>
  <c r="B697" i="4"/>
  <c r="D697" i="4"/>
  <c r="B698" i="4"/>
  <c r="D698" i="4"/>
  <c r="B699" i="4"/>
  <c r="D699" i="4"/>
  <c r="B700" i="4"/>
  <c r="D700" i="4"/>
  <c r="B701" i="4"/>
  <c r="D701" i="4"/>
  <c r="B702" i="4"/>
  <c r="D702" i="4"/>
  <c r="B635" i="4"/>
  <c r="D635" i="4"/>
  <c r="B636" i="4"/>
  <c r="D636" i="4"/>
  <c r="B637" i="4"/>
  <c r="D637" i="4"/>
  <c r="B638" i="4"/>
  <c r="D638" i="4"/>
  <c r="B639" i="4"/>
  <c r="D639" i="4"/>
  <c r="B640" i="4"/>
  <c r="D640" i="4"/>
  <c r="B641" i="4"/>
  <c r="D641" i="4"/>
  <c r="B642" i="4"/>
  <c r="D642" i="4"/>
  <c r="B643" i="4"/>
  <c r="D643" i="4"/>
  <c r="B644" i="4"/>
  <c r="D644" i="4"/>
  <c r="B645" i="4"/>
  <c r="D645" i="4"/>
  <c r="B646" i="4"/>
  <c r="D646" i="4"/>
  <c r="B647" i="4"/>
  <c r="D647" i="4"/>
  <c r="B648" i="4"/>
  <c r="D648" i="4"/>
  <c r="B649" i="4"/>
  <c r="D649" i="4"/>
  <c r="B650" i="4"/>
  <c r="D650" i="4"/>
  <c r="B651" i="4"/>
  <c r="D651" i="4"/>
  <c r="B652" i="4"/>
  <c r="D652" i="4"/>
  <c r="B653" i="4"/>
  <c r="D653" i="4"/>
  <c r="B654" i="4"/>
  <c r="D654" i="4"/>
  <c r="B655" i="4"/>
  <c r="D655" i="4"/>
  <c r="B656" i="4"/>
  <c r="D656" i="4"/>
  <c r="B657" i="4"/>
  <c r="D657" i="4"/>
  <c r="B658" i="4"/>
  <c r="D658" i="4"/>
  <c r="B659" i="4"/>
  <c r="D659" i="4"/>
  <c r="B660" i="4"/>
  <c r="D660" i="4"/>
  <c r="B661" i="4"/>
  <c r="D661" i="4"/>
  <c r="B662" i="4"/>
  <c r="D662" i="4"/>
  <c r="B663" i="4"/>
  <c r="D663" i="4"/>
  <c r="B664" i="4"/>
  <c r="D664" i="4"/>
  <c r="B665" i="4"/>
  <c r="D665" i="4"/>
  <c r="B666" i="4"/>
  <c r="D666" i="4"/>
  <c r="B667" i="4"/>
  <c r="D667" i="4"/>
  <c r="B668" i="4"/>
  <c r="D668" i="4"/>
  <c r="B601" i="4"/>
  <c r="D601" i="4"/>
  <c r="B602" i="4"/>
  <c r="D602" i="4"/>
  <c r="B603" i="4"/>
  <c r="D603" i="4"/>
  <c r="B604" i="4"/>
  <c r="D604" i="4"/>
  <c r="B605" i="4"/>
  <c r="D605" i="4"/>
  <c r="B606" i="4"/>
  <c r="D606" i="4"/>
  <c r="B607" i="4"/>
  <c r="D607" i="4"/>
  <c r="B608" i="4"/>
  <c r="D608" i="4"/>
  <c r="B609" i="4"/>
  <c r="D609" i="4"/>
  <c r="B610" i="4"/>
  <c r="D610" i="4"/>
  <c r="B611" i="4"/>
  <c r="D611" i="4"/>
  <c r="B612" i="4"/>
  <c r="D612" i="4"/>
  <c r="B613" i="4"/>
  <c r="D613" i="4"/>
  <c r="B614" i="4"/>
  <c r="D614" i="4"/>
  <c r="B615" i="4"/>
  <c r="D615" i="4"/>
  <c r="B616" i="4"/>
  <c r="D616" i="4"/>
  <c r="B617" i="4"/>
  <c r="D617" i="4"/>
  <c r="B618" i="4"/>
  <c r="D618" i="4"/>
  <c r="B619" i="4"/>
  <c r="D619" i="4"/>
  <c r="B620" i="4"/>
  <c r="D620" i="4"/>
  <c r="B621" i="4"/>
  <c r="D621" i="4"/>
  <c r="B622" i="4"/>
  <c r="D622" i="4"/>
  <c r="B623" i="4"/>
  <c r="D623" i="4"/>
  <c r="B624" i="4"/>
  <c r="D624" i="4"/>
  <c r="B625" i="4"/>
  <c r="D625" i="4"/>
  <c r="B626" i="4"/>
  <c r="D626" i="4"/>
  <c r="B627" i="4"/>
  <c r="D627" i="4"/>
  <c r="B628" i="4"/>
  <c r="D628" i="4"/>
  <c r="B629" i="4"/>
  <c r="D629" i="4"/>
  <c r="B630" i="4"/>
  <c r="D630" i="4"/>
  <c r="B631" i="4"/>
  <c r="D631" i="4"/>
  <c r="B632" i="4"/>
  <c r="D632" i="4"/>
  <c r="B633" i="4"/>
  <c r="D633" i="4"/>
  <c r="B634" i="4"/>
  <c r="D634" i="4"/>
  <c r="B571" i="4"/>
  <c r="D571" i="4"/>
  <c r="B572" i="4"/>
  <c r="D572" i="4"/>
  <c r="B573" i="4"/>
  <c r="D573" i="4"/>
  <c r="B574" i="4"/>
  <c r="D574" i="4"/>
  <c r="B575" i="4"/>
  <c r="D575" i="4"/>
  <c r="B576" i="4"/>
  <c r="D576" i="4"/>
  <c r="B577" i="4"/>
  <c r="D577" i="4"/>
  <c r="B578" i="4"/>
  <c r="D578" i="4"/>
  <c r="B579" i="4"/>
  <c r="D579" i="4"/>
  <c r="B580" i="4"/>
  <c r="D580" i="4"/>
  <c r="B581" i="4"/>
  <c r="D581" i="4"/>
  <c r="B582" i="4"/>
  <c r="D582" i="4"/>
  <c r="B583" i="4"/>
  <c r="D583" i="4"/>
  <c r="B584" i="4"/>
  <c r="D584" i="4"/>
  <c r="B585" i="4"/>
  <c r="D585" i="4"/>
  <c r="B586" i="4"/>
  <c r="D586" i="4"/>
  <c r="B587" i="4"/>
  <c r="D587" i="4"/>
  <c r="B588" i="4"/>
  <c r="D588" i="4"/>
  <c r="B589" i="4"/>
  <c r="D589" i="4"/>
  <c r="B590" i="4"/>
  <c r="D590" i="4"/>
  <c r="B591" i="4"/>
  <c r="D591" i="4"/>
  <c r="B592" i="4"/>
  <c r="D592" i="4"/>
  <c r="B593" i="4"/>
  <c r="D593" i="4"/>
  <c r="B594" i="4"/>
  <c r="D594" i="4"/>
  <c r="B595" i="4"/>
  <c r="D595" i="4"/>
  <c r="B596" i="4"/>
  <c r="D596" i="4"/>
  <c r="B597" i="4"/>
  <c r="D597" i="4"/>
  <c r="B598" i="4"/>
  <c r="D598" i="4"/>
  <c r="B599" i="4"/>
  <c r="D599" i="4"/>
  <c r="B600" i="4"/>
  <c r="D600" i="4"/>
  <c r="B537" i="4"/>
  <c r="D537" i="4"/>
  <c r="B538" i="4"/>
  <c r="D538" i="4"/>
  <c r="B539" i="4"/>
  <c r="D539" i="4"/>
  <c r="B540" i="4"/>
  <c r="D540" i="4"/>
  <c r="B541" i="4"/>
  <c r="D541" i="4"/>
  <c r="B542" i="4"/>
  <c r="D542" i="4"/>
  <c r="B543" i="4"/>
  <c r="D543" i="4"/>
  <c r="B544" i="4"/>
  <c r="D544" i="4"/>
  <c r="B545" i="4"/>
  <c r="D545" i="4"/>
  <c r="B546" i="4"/>
  <c r="D546" i="4"/>
  <c r="B547" i="4"/>
  <c r="D547" i="4"/>
  <c r="B548" i="4"/>
  <c r="D548" i="4"/>
  <c r="B549" i="4"/>
  <c r="D549" i="4"/>
  <c r="B550" i="4"/>
  <c r="D550" i="4"/>
  <c r="B551" i="4"/>
  <c r="D551" i="4"/>
  <c r="B552" i="4"/>
  <c r="D552" i="4"/>
  <c r="B553" i="4"/>
  <c r="D553" i="4"/>
  <c r="B554" i="4"/>
  <c r="D554" i="4"/>
  <c r="B555" i="4"/>
  <c r="D555" i="4"/>
  <c r="B556" i="4"/>
  <c r="D556" i="4"/>
  <c r="B557" i="4"/>
  <c r="D557" i="4"/>
  <c r="B558" i="4"/>
  <c r="D558" i="4"/>
  <c r="B559" i="4"/>
  <c r="D559" i="4"/>
  <c r="B560" i="4"/>
  <c r="D560" i="4"/>
  <c r="B561" i="4"/>
  <c r="D561" i="4"/>
  <c r="B562" i="4"/>
  <c r="D562" i="4"/>
  <c r="B563" i="4"/>
  <c r="D563" i="4"/>
  <c r="B564" i="4"/>
  <c r="D564" i="4"/>
  <c r="B565" i="4"/>
  <c r="D565" i="4"/>
  <c r="B566" i="4"/>
  <c r="D566" i="4"/>
  <c r="B567" i="4"/>
  <c r="D567" i="4"/>
  <c r="B568" i="4"/>
  <c r="D568" i="4"/>
  <c r="B569" i="4"/>
  <c r="D569" i="4"/>
  <c r="B570" i="4"/>
  <c r="D570" i="4"/>
  <c r="B503" i="4"/>
  <c r="D503" i="4"/>
  <c r="B504" i="4"/>
  <c r="D504" i="4"/>
  <c r="B505" i="4"/>
  <c r="D505" i="4"/>
  <c r="B506" i="4"/>
  <c r="D506" i="4"/>
  <c r="B507" i="4"/>
  <c r="D507" i="4"/>
  <c r="B508" i="4"/>
  <c r="D508" i="4"/>
  <c r="B509" i="4"/>
  <c r="D509" i="4"/>
  <c r="B510" i="4"/>
  <c r="D510" i="4"/>
  <c r="B511" i="4"/>
  <c r="D511" i="4"/>
  <c r="B512" i="4"/>
  <c r="D512" i="4"/>
  <c r="B513" i="4"/>
  <c r="D513" i="4"/>
  <c r="B514" i="4"/>
  <c r="D514" i="4"/>
  <c r="B515" i="4"/>
  <c r="D515" i="4"/>
  <c r="B516" i="4"/>
  <c r="D516" i="4"/>
  <c r="B517" i="4"/>
  <c r="D517" i="4"/>
  <c r="B518" i="4"/>
  <c r="D518" i="4"/>
  <c r="B519" i="4"/>
  <c r="D519" i="4"/>
  <c r="B520" i="4"/>
  <c r="D520" i="4"/>
  <c r="B521" i="4"/>
  <c r="D521" i="4"/>
  <c r="B522" i="4"/>
  <c r="D522" i="4"/>
  <c r="B523" i="4"/>
  <c r="D523" i="4"/>
  <c r="B524" i="4"/>
  <c r="D524" i="4"/>
  <c r="B525" i="4"/>
  <c r="D525" i="4"/>
  <c r="B526" i="4"/>
  <c r="D526" i="4"/>
  <c r="B527" i="4"/>
  <c r="D527" i="4"/>
  <c r="B528" i="4"/>
  <c r="D528" i="4"/>
  <c r="B529" i="4"/>
  <c r="D529" i="4"/>
  <c r="B530" i="4"/>
  <c r="D530" i="4"/>
  <c r="B531" i="4"/>
  <c r="D531" i="4"/>
  <c r="B532" i="4"/>
  <c r="D532" i="4"/>
  <c r="B533" i="4"/>
  <c r="D533" i="4"/>
  <c r="B534" i="4"/>
  <c r="D534" i="4"/>
  <c r="B535" i="4"/>
  <c r="D535" i="4"/>
  <c r="B536" i="4"/>
  <c r="D536" i="4"/>
  <c r="B469" i="4"/>
  <c r="D469" i="4"/>
  <c r="B470" i="4"/>
  <c r="D470" i="4"/>
  <c r="B471" i="4"/>
  <c r="D471" i="4"/>
  <c r="B472" i="4"/>
  <c r="D472" i="4"/>
  <c r="B473" i="4"/>
  <c r="D473" i="4"/>
  <c r="B474" i="4"/>
  <c r="D474" i="4"/>
  <c r="B475" i="4"/>
  <c r="D475" i="4"/>
  <c r="B476" i="4"/>
  <c r="D476" i="4"/>
  <c r="B477" i="4"/>
  <c r="D477" i="4"/>
  <c r="B478" i="4"/>
  <c r="D478" i="4"/>
  <c r="B479" i="4"/>
  <c r="D479" i="4"/>
  <c r="B480" i="4"/>
  <c r="D480" i="4"/>
  <c r="B481" i="4"/>
  <c r="D481" i="4"/>
  <c r="B482" i="4"/>
  <c r="D482" i="4"/>
  <c r="B483" i="4"/>
  <c r="D483" i="4"/>
  <c r="B484" i="4"/>
  <c r="D484" i="4"/>
  <c r="B485" i="4"/>
  <c r="D485" i="4"/>
  <c r="B486" i="4"/>
  <c r="D486" i="4"/>
  <c r="B487" i="4"/>
  <c r="D487" i="4"/>
  <c r="B488" i="4"/>
  <c r="D488" i="4"/>
  <c r="B489" i="4"/>
  <c r="D489" i="4"/>
  <c r="B490" i="4"/>
  <c r="D490" i="4"/>
  <c r="B491" i="4"/>
  <c r="D491" i="4"/>
  <c r="B492" i="4"/>
  <c r="D492" i="4"/>
  <c r="B493" i="4"/>
  <c r="D493" i="4"/>
  <c r="B494" i="4"/>
  <c r="D494" i="4"/>
  <c r="B495" i="4"/>
  <c r="D495" i="4"/>
  <c r="B496" i="4"/>
  <c r="D496" i="4"/>
  <c r="B497" i="4"/>
  <c r="D497" i="4"/>
  <c r="B498" i="4"/>
  <c r="D498" i="4"/>
  <c r="B499" i="4"/>
  <c r="D499" i="4"/>
  <c r="B500" i="4"/>
  <c r="D500" i="4"/>
  <c r="B501" i="4"/>
  <c r="D501" i="4"/>
  <c r="B502" i="4"/>
  <c r="D502" i="4"/>
  <c r="B435" i="4"/>
  <c r="D435" i="4"/>
  <c r="B436" i="4"/>
  <c r="D436" i="4"/>
  <c r="B437" i="4"/>
  <c r="D437" i="4"/>
  <c r="B438" i="4"/>
  <c r="D438" i="4"/>
  <c r="B439" i="4"/>
  <c r="D439" i="4"/>
  <c r="B440" i="4"/>
  <c r="D440" i="4"/>
  <c r="B441" i="4"/>
  <c r="D441" i="4"/>
  <c r="B442" i="4"/>
  <c r="D442" i="4"/>
  <c r="B443" i="4"/>
  <c r="D443" i="4"/>
  <c r="B444" i="4"/>
  <c r="D444" i="4"/>
  <c r="B445" i="4"/>
  <c r="D445" i="4"/>
  <c r="B446" i="4"/>
  <c r="D446" i="4"/>
  <c r="B447" i="4"/>
  <c r="D447" i="4"/>
  <c r="B448" i="4"/>
  <c r="D448" i="4"/>
  <c r="B449" i="4"/>
  <c r="D449" i="4"/>
  <c r="B450" i="4"/>
  <c r="D450" i="4"/>
  <c r="B451" i="4"/>
  <c r="D451" i="4"/>
  <c r="B452" i="4"/>
  <c r="D452" i="4"/>
  <c r="B453" i="4"/>
  <c r="D453" i="4"/>
  <c r="B454" i="4"/>
  <c r="D454" i="4"/>
  <c r="B455" i="4"/>
  <c r="D455" i="4"/>
  <c r="B456" i="4"/>
  <c r="D456" i="4"/>
  <c r="B457" i="4"/>
  <c r="D457" i="4"/>
  <c r="B458" i="4"/>
  <c r="D458" i="4"/>
  <c r="B459" i="4"/>
  <c r="D459" i="4"/>
  <c r="B460" i="4"/>
  <c r="D460" i="4"/>
  <c r="B461" i="4"/>
  <c r="D461" i="4"/>
  <c r="B462" i="4"/>
  <c r="D462" i="4"/>
  <c r="B463" i="4"/>
  <c r="D463" i="4"/>
  <c r="B464" i="4"/>
  <c r="D464" i="4"/>
  <c r="B465" i="4"/>
  <c r="D465" i="4"/>
  <c r="B466" i="4"/>
  <c r="D466" i="4"/>
  <c r="B467" i="4"/>
  <c r="D467" i="4"/>
  <c r="B468" i="4"/>
  <c r="D468" i="4"/>
  <c r="B401" i="4"/>
  <c r="D401" i="4"/>
  <c r="B402" i="4"/>
  <c r="D402" i="4"/>
  <c r="B403" i="4"/>
  <c r="D403" i="4"/>
  <c r="B404" i="4"/>
  <c r="D404" i="4"/>
  <c r="B405" i="4"/>
  <c r="D405" i="4"/>
  <c r="B406" i="4"/>
  <c r="D406" i="4"/>
  <c r="B407" i="4"/>
  <c r="D407" i="4"/>
  <c r="B408" i="4"/>
  <c r="D408" i="4"/>
  <c r="B409" i="4"/>
  <c r="D409" i="4"/>
  <c r="B410" i="4"/>
  <c r="D410" i="4"/>
  <c r="B411" i="4"/>
  <c r="D411" i="4"/>
  <c r="B412" i="4"/>
  <c r="D412" i="4"/>
  <c r="B413" i="4"/>
  <c r="D413" i="4"/>
  <c r="B414" i="4"/>
  <c r="D414" i="4"/>
  <c r="B415" i="4"/>
  <c r="D415" i="4"/>
  <c r="B416" i="4"/>
  <c r="D416" i="4"/>
  <c r="B417" i="4"/>
  <c r="D417" i="4"/>
  <c r="B418" i="4"/>
  <c r="D418" i="4"/>
  <c r="B419" i="4"/>
  <c r="D419" i="4"/>
  <c r="B420" i="4"/>
  <c r="D420" i="4"/>
  <c r="B421" i="4"/>
  <c r="D421" i="4"/>
  <c r="B422" i="4"/>
  <c r="D422" i="4"/>
  <c r="B423" i="4"/>
  <c r="D423" i="4"/>
  <c r="B424" i="4"/>
  <c r="D424" i="4"/>
  <c r="B425" i="4"/>
  <c r="D425" i="4"/>
  <c r="B426" i="4"/>
  <c r="D426" i="4"/>
  <c r="B427" i="4"/>
  <c r="D427" i="4"/>
  <c r="B428" i="4"/>
  <c r="D428" i="4"/>
  <c r="B429" i="4"/>
  <c r="D429" i="4"/>
  <c r="B430" i="4"/>
  <c r="D430" i="4"/>
  <c r="B431" i="4"/>
  <c r="D431" i="4"/>
  <c r="B432" i="4"/>
  <c r="D432" i="4"/>
  <c r="B433" i="4"/>
  <c r="D433" i="4"/>
  <c r="B434" i="4"/>
  <c r="D434" i="4"/>
  <c r="B371" i="4"/>
  <c r="D371" i="4"/>
  <c r="B372" i="4"/>
  <c r="D372" i="4"/>
  <c r="B373" i="4"/>
  <c r="D373" i="4"/>
  <c r="B374" i="4"/>
  <c r="D374" i="4"/>
  <c r="B375" i="4"/>
  <c r="D375" i="4"/>
  <c r="B376" i="4"/>
  <c r="D376" i="4"/>
  <c r="B377" i="4"/>
  <c r="D377" i="4"/>
  <c r="B378" i="4"/>
  <c r="D378" i="4"/>
  <c r="B379" i="4"/>
  <c r="D379" i="4"/>
  <c r="B380" i="4"/>
  <c r="D380" i="4"/>
  <c r="B381" i="4"/>
  <c r="D381" i="4"/>
  <c r="B382" i="4"/>
  <c r="D382" i="4"/>
  <c r="B383" i="4"/>
  <c r="D383" i="4"/>
  <c r="B384" i="4"/>
  <c r="D384" i="4"/>
  <c r="B385" i="4"/>
  <c r="D385" i="4"/>
  <c r="B386" i="4"/>
  <c r="D386" i="4"/>
  <c r="B387" i="4"/>
  <c r="D387" i="4"/>
  <c r="B388" i="4"/>
  <c r="D388" i="4"/>
  <c r="B389" i="4"/>
  <c r="D389" i="4"/>
  <c r="B390" i="4"/>
  <c r="D390" i="4"/>
  <c r="B391" i="4"/>
  <c r="D391" i="4"/>
  <c r="B392" i="4"/>
  <c r="D392" i="4"/>
  <c r="B393" i="4"/>
  <c r="D393" i="4"/>
  <c r="B394" i="4"/>
  <c r="D394" i="4"/>
  <c r="B395" i="4"/>
  <c r="D395" i="4"/>
  <c r="B396" i="4"/>
  <c r="D396" i="4"/>
  <c r="B397" i="4"/>
  <c r="D397" i="4"/>
  <c r="B398" i="4"/>
  <c r="D398" i="4"/>
  <c r="B399" i="4"/>
  <c r="D399" i="4"/>
  <c r="B400" i="4"/>
  <c r="D400" i="4"/>
  <c r="B337" i="4"/>
  <c r="D337" i="4"/>
  <c r="B338" i="4"/>
  <c r="D338" i="4"/>
  <c r="B339" i="4"/>
  <c r="D339" i="4"/>
  <c r="B340" i="4"/>
  <c r="D340" i="4"/>
  <c r="B341" i="4"/>
  <c r="D341" i="4"/>
  <c r="B342" i="4"/>
  <c r="D342" i="4"/>
  <c r="B343" i="4"/>
  <c r="D343" i="4"/>
  <c r="B344" i="4"/>
  <c r="D344" i="4"/>
  <c r="B345" i="4"/>
  <c r="D345" i="4"/>
  <c r="B346" i="4"/>
  <c r="D346" i="4"/>
  <c r="B347" i="4"/>
  <c r="D347" i="4"/>
  <c r="B348" i="4"/>
  <c r="D348" i="4"/>
  <c r="B349" i="4"/>
  <c r="D349" i="4"/>
  <c r="B350" i="4"/>
  <c r="D350" i="4"/>
  <c r="B351" i="4"/>
  <c r="D351" i="4"/>
  <c r="B352" i="4"/>
  <c r="D352" i="4"/>
  <c r="B353" i="4"/>
  <c r="D353" i="4"/>
  <c r="B354" i="4"/>
  <c r="D354" i="4"/>
  <c r="B355" i="4"/>
  <c r="D355" i="4"/>
  <c r="B356" i="4"/>
  <c r="D356" i="4"/>
  <c r="B357" i="4"/>
  <c r="D357" i="4"/>
  <c r="B358" i="4"/>
  <c r="D358" i="4"/>
  <c r="B359" i="4"/>
  <c r="D359" i="4"/>
  <c r="B360" i="4"/>
  <c r="D360" i="4"/>
  <c r="B361" i="4"/>
  <c r="D361" i="4"/>
  <c r="B362" i="4"/>
  <c r="D362" i="4"/>
  <c r="B363" i="4"/>
  <c r="D363" i="4"/>
  <c r="B364" i="4"/>
  <c r="D364" i="4"/>
  <c r="B365" i="4"/>
  <c r="D365" i="4"/>
  <c r="B366" i="4"/>
  <c r="D366" i="4"/>
  <c r="B367" i="4"/>
  <c r="D367" i="4"/>
  <c r="B368" i="4"/>
  <c r="D368" i="4"/>
  <c r="B369" i="4"/>
  <c r="D369" i="4"/>
  <c r="B370" i="4"/>
  <c r="D370" i="4"/>
  <c r="B303" i="4"/>
  <c r="D303" i="4"/>
  <c r="B304" i="4"/>
  <c r="D304" i="4"/>
  <c r="B305" i="4"/>
  <c r="D305" i="4"/>
  <c r="B306" i="4"/>
  <c r="D306" i="4"/>
  <c r="B307" i="4"/>
  <c r="D307" i="4"/>
  <c r="B308" i="4"/>
  <c r="D308" i="4"/>
  <c r="B309" i="4"/>
  <c r="D309" i="4"/>
  <c r="B310" i="4"/>
  <c r="D310" i="4"/>
  <c r="B311" i="4"/>
  <c r="D311" i="4"/>
  <c r="B312" i="4"/>
  <c r="D312" i="4"/>
  <c r="B313" i="4"/>
  <c r="D313" i="4"/>
  <c r="B314" i="4"/>
  <c r="D314" i="4"/>
  <c r="B315" i="4"/>
  <c r="D315" i="4"/>
  <c r="B316" i="4"/>
  <c r="D316" i="4"/>
  <c r="B317" i="4"/>
  <c r="D317" i="4"/>
  <c r="B318" i="4"/>
  <c r="D318" i="4"/>
  <c r="B319" i="4"/>
  <c r="D319" i="4"/>
  <c r="B320" i="4"/>
  <c r="D320" i="4"/>
  <c r="B321" i="4"/>
  <c r="D321" i="4"/>
  <c r="B322" i="4"/>
  <c r="D322" i="4"/>
  <c r="B323" i="4"/>
  <c r="D323" i="4"/>
  <c r="B324" i="4"/>
  <c r="D324" i="4"/>
  <c r="B325" i="4"/>
  <c r="D325" i="4"/>
  <c r="B326" i="4"/>
  <c r="D326" i="4"/>
  <c r="B327" i="4"/>
  <c r="D327" i="4"/>
  <c r="B328" i="4"/>
  <c r="D328" i="4"/>
  <c r="B329" i="4"/>
  <c r="D329" i="4"/>
  <c r="B330" i="4"/>
  <c r="D330" i="4"/>
  <c r="B331" i="4"/>
  <c r="D331" i="4"/>
  <c r="B332" i="4"/>
  <c r="D332" i="4"/>
  <c r="B333" i="4"/>
  <c r="D333" i="4"/>
  <c r="B334" i="4"/>
  <c r="D334" i="4"/>
  <c r="B335" i="4"/>
  <c r="D335" i="4"/>
  <c r="B336" i="4"/>
  <c r="D336" i="4"/>
  <c r="B269" i="4"/>
  <c r="D269" i="4"/>
  <c r="B270" i="4"/>
  <c r="D270" i="4"/>
  <c r="B271" i="4"/>
  <c r="D271" i="4"/>
  <c r="B272" i="4"/>
  <c r="D272" i="4"/>
  <c r="B273" i="4"/>
  <c r="D273" i="4"/>
  <c r="B274" i="4"/>
  <c r="D274" i="4"/>
  <c r="B275" i="4"/>
  <c r="D275" i="4"/>
  <c r="B276" i="4"/>
  <c r="D276" i="4"/>
  <c r="B277" i="4"/>
  <c r="D277" i="4"/>
  <c r="B278" i="4"/>
  <c r="D278" i="4"/>
  <c r="B279" i="4"/>
  <c r="D279" i="4"/>
  <c r="B280" i="4"/>
  <c r="D280" i="4"/>
  <c r="B281" i="4"/>
  <c r="D281" i="4"/>
  <c r="B282" i="4"/>
  <c r="D282" i="4"/>
  <c r="B283" i="4"/>
  <c r="D283" i="4"/>
  <c r="B284" i="4"/>
  <c r="D284" i="4"/>
  <c r="B285" i="4"/>
  <c r="D285" i="4"/>
  <c r="B286" i="4"/>
  <c r="D286" i="4"/>
  <c r="B287" i="4"/>
  <c r="D287" i="4"/>
  <c r="B288" i="4"/>
  <c r="D288" i="4"/>
  <c r="B289" i="4"/>
  <c r="D289" i="4"/>
  <c r="B290" i="4"/>
  <c r="D290" i="4"/>
  <c r="B291" i="4"/>
  <c r="D291" i="4"/>
  <c r="B292" i="4"/>
  <c r="D292" i="4"/>
  <c r="B293" i="4"/>
  <c r="D293" i="4"/>
  <c r="B294" i="4"/>
  <c r="D294" i="4"/>
  <c r="B295" i="4"/>
  <c r="D295" i="4"/>
  <c r="B296" i="4"/>
  <c r="D296" i="4"/>
  <c r="B297" i="4"/>
  <c r="D297" i="4"/>
  <c r="B298" i="4"/>
  <c r="D298" i="4"/>
  <c r="B299" i="4"/>
  <c r="D299" i="4"/>
  <c r="B300" i="4"/>
  <c r="D300" i="4"/>
  <c r="B301" i="4"/>
  <c r="D301" i="4"/>
  <c r="B302" i="4"/>
  <c r="D302" i="4"/>
  <c r="B235" i="4"/>
  <c r="D235" i="4"/>
  <c r="B236" i="4"/>
  <c r="D236" i="4"/>
  <c r="B237" i="4"/>
  <c r="D237" i="4"/>
  <c r="B238" i="4"/>
  <c r="D238" i="4"/>
  <c r="B239" i="4"/>
  <c r="D239" i="4"/>
  <c r="B240" i="4"/>
  <c r="D240" i="4"/>
  <c r="B241" i="4"/>
  <c r="D241" i="4"/>
  <c r="B242" i="4"/>
  <c r="D242" i="4"/>
  <c r="B243" i="4"/>
  <c r="D243" i="4"/>
  <c r="B244" i="4"/>
  <c r="D244" i="4"/>
  <c r="B245" i="4"/>
  <c r="D245" i="4"/>
  <c r="B246" i="4"/>
  <c r="D246" i="4"/>
  <c r="B247" i="4"/>
  <c r="D247" i="4"/>
  <c r="B248" i="4"/>
  <c r="D248" i="4"/>
  <c r="B249" i="4"/>
  <c r="D249" i="4"/>
  <c r="B250" i="4"/>
  <c r="D250" i="4"/>
  <c r="B251" i="4"/>
  <c r="D251" i="4"/>
  <c r="B252" i="4"/>
  <c r="D252" i="4"/>
  <c r="B253" i="4"/>
  <c r="D253" i="4"/>
  <c r="B254" i="4"/>
  <c r="D254" i="4"/>
  <c r="B255" i="4"/>
  <c r="D255" i="4"/>
  <c r="B256" i="4"/>
  <c r="D256" i="4"/>
  <c r="B257" i="4"/>
  <c r="D257" i="4"/>
  <c r="B258" i="4"/>
  <c r="D258" i="4"/>
  <c r="B259" i="4"/>
  <c r="D259" i="4"/>
  <c r="B260" i="4"/>
  <c r="D260" i="4"/>
  <c r="B261" i="4"/>
  <c r="D261" i="4"/>
  <c r="B262" i="4"/>
  <c r="D262" i="4"/>
  <c r="B263" i="4"/>
  <c r="D263" i="4"/>
  <c r="B264" i="4"/>
  <c r="D264" i="4"/>
  <c r="B265" i="4"/>
  <c r="D265" i="4"/>
  <c r="B266" i="4"/>
  <c r="D266" i="4"/>
  <c r="B267" i="4"/>
  <c r="D267" i="4"/>
  <c r="B268" i="4"/>
  <c r="D268" i="4"/>
  <c r="B201" i="4"/>
  <c r="D201" i="4"/>
  <c r="B202" i="4"/>
  <c r="D202" i="4"/>
  <c r="B203" i="4"/>
  <c r="D203" i="4"/>
  <c r="B204" i="4"/>
  <c r="D204" i="4"/>
  <c r="B205" i="4"/>
  <c r="D205" i="4"/>
  <c r="B206" i="4"/>
  <c r="D206" i="4"/>
  <c r="B207" i="4"/>
  <c r="D207" i="4"/>
  <c r="B208" i="4"/>
  <c r="D208" i="4"/>
  <c r="B209" i="4"/>
  <c r="D209" i="4"/>
  <c r="B210" i="4"/>
  <c r="D210" i="4"/>
  <c r="B211" i="4"/>
  <c r="D211" i="4"/>
  <c r="B212" i="4"/>
  <c r="D212" i="4"/>
  <c r="B213" i="4"/>
  <c r="D213" i="4"/>
  <c r="B214" i="4"/>
  <c r="D214" i="4"/>
  <c r="B215" i="4"/>
  <c r="D215" i="4"/>
  <c r="B216" i="4"/>
  <c r="D216" i="4"/>
  <c r="B217" i="4"/>
  <c r="A48" i="7" s="1"/>
  <c r="D217" i="4"/>
  <c r="B218" i="4"/>
  <c r="D218" i="4"/>
  <c r="B219" i="4"/>
  <c r="D219" i="4"/>
  <c r="B220" i="4"/>
  <c r="D220" i="4"/>
  <c r="B221" i="4"/>
  <c r="D221" i="4"/>
  <c r="B222" i="4"/>
  <c r="D222" i="4"/>
  <c r="B223" i="4"/>
  <c r="D223" i="4"/>
  <c r="B224" i="4"/>
  <c r="D224" i="4"/>
  <c r="B225" i="4"/>
  <c r="D225" i="4"/>
  <c r="B226" i="4"/>
  <c r="D226" i="4"/>
  <c r="B227" i="4"/>
  <c r="D227" i="4"/>
  <c r="B228" i="4"/>
  <c r="D228" i="4"/>
  <c r="B229" i="4"/>
  <c r="D229" i="4"/>
  <c r="B230" i="4"/>
  <c r="D230" i="4"/>
  <c r="B231" i="4"/>
  <c r="D231" i="4"/>
  <c r="B232" i="4"/>
  <c r="D232" i="4"/>
  <c r="B233" i="4"/>
  <c r="D233" i="4"/>
  <c r="B234" i="4"/>
  <c r="D234" i="4"/>
  <c r="B171" i="4"/>
  <c r="D171" i="4"/>
  <c r="B172" i="4"/>
  <c r="D172" i="4"/>
  <c r="B173" i="4"/>
  <c r="D173" i="4"/>
  <c r="B174" i="4"/>
  <c r="D174" i="4"/>
  <c r="B175" i="4"/>
  <c r="D175" i="4"/>
  <c r="B176" i="4"/>
  <c r="D176" i="4"/>
  <c r="B177" i="4"/>
  <c r="D177" i="4"/>
  <c r="B178" i="4"/>
  <c r="D178" i="4"/>
  <c r="B179" i="4"/>
  <c r="D179" i="4"/>
  <c r="B180" i="4"/>
  <c r="D180" i="4"/>
  <c r="B181" i="4"/>
  <c r="D181" i="4"/>
  <c r="B182" i="4"/>
  <c r="D182" i="4"/>
  <c r="B183" i="4"/>
  <c r="D183" i="4"/>
  <c r="B184" i="4"/>
  <c r="D184" i="4"/>
  <c r="B185" i="4"/>
  <c r="D185" i="4"/>
  <c r="B186" i="4"/>
  <c r="D186" i="4"/>
  <c r="B187" i="4"/>
  <c r="D187" i="4"/>
  <c r="B188" i="4"/>
  <c r="D188" i="4"/>
  <c r="B189" i="4"/>
  <c r="D189" i="4"/>
  <c r="B190" i="4"/>
  <c r="D190" i="4"/>
  <c r="B191" i="4"/>
  <c r="D191" i="4"/>
  <c r="B192" i="4"/>
  <c r="D192" i="4"/>
  <c r="B193" i="4"/>
  <c r="D193" i="4"/>
  <c r="B194" i="4"/>
  <c r="D194" i="4"/>
  <c r="B195" i="4"/>
  <c r="D195" i="4"/>
  <c r="B196" i="4"/>
  <c r="D196" i="4"/>
  <c r="B197" i="4"/>
  <c r="D197" i="4"/>
  <c r="B198" i="4"/>
  <c r="D198" i="4"/>
  <c r="B199" i="4"/>
  <c r="D199" i="4"/>
  <c r="B200" i="4"/>
  <c r="D200" i="4"/>
  <c r="B137" i="4"/>
  <c r="D137" i="4"/>
  <c r="B138" i="4"/>
  <c r="D138" i="4"/>
  <c r="B139" i="4"/>
  <c r="D139" i="4"/>
  <c r="B140" i="4"/>
  <c r="D140" i="4"/>
  <c r="B141" i="4"/>
  <c r="D141" i="4"/>
  <c r="B142" i="4"/>
  <c r="D142" i="4"/>
  <c r="B143" i="4"/>
  <c r="D143" i="4"/>
  <c r="B144" i="4"/>
  <c r="D144" i="4"/>
  <c r="B145" i="4"/>
  <c r="D145" i="4"/>
  <c r="B146" i="4"/>
  <c r="D146" i="4"/>
  <c r="B147" i="4"/>
  <c r="D147" i="4"/>
  <c r="B148" i="4"/>
  <c r="D148" i="4"/>
  <c r="B149" i="4"/>
  <c r="D149" i="4"/>
  <c r="B150" i="4"/>
  <c r="D150" i="4"/>
  <c r="B151" i="4"/>
  <c r="D151" i="4"/>
  <c r="B152" i="4"/>
  <c r="D152" i="4"/>
  <c r="B153" i="4"/>
  <c r="D153" i="4"/>
  <c r="B154" i="4"/>
  <c r="D154" i="4"/>
  <c r="B155" i="4"/>
  <c r="D155" i="4"/>
  <c r="B156" i="4"/>
  <c r="D156" i="4"/>
  <c r="B157" i="4"/>
  <c r="D157" i="4"/>
  <c r="B158" i="4"/>
  <c r="D158" i="4"/>
  <c r="B159" i="4"/>
  <c r="D159" i="4"/>
  <c r="B160" i="4"/>
  <c r="D160" i="4"/>
  <c r="B161" i="4"/>
  <c r="D161" i="4"/>
  <c r="B162" i="4"/>
  <c r="D162" i="4"/>
  <c r="B163" i="4"/>
  <c r="D163" i="4"/>
  <c r="B164" i="4"/>
  <c r="D164" i="4"/>
  <c r="B165" i="4"/>
  <c r="D165" i="4"/>
  <c r="B166" i="4"/>
  <c r="D166" i="4"/>
  <c r="B167" i="4"/>
  <c r="D167" i="4"/>
  <c r="B168" i="4"/>
  <c r="D168" i="4"/>
  <c r="B169" i="4"/>
  <c r="D169" i="4"/>
  <c r="B170" i="4"/>
  <c r="D170" i="4"/>
  <c r="B103" i="4"/>
  <c r="D103" i="4"/>
  <c r="B104" i="4"/>
  <c r="D104" i="4"/>
  <c r="B105" i="4"/>
  <c r="D105" i="4"/>
  <c r="B106" i="4"/>
  <c r="D106" i="4"/>
  <c r="B107" i="4"/>
  <c r="D107" i="4"/>
  <c r="B108" i="4"/>
  <c r="D108" i="4"/>
  <c r="B109" i="4"/>
  <c r="D109" i="4"/>
  <c r="B110" i="4"/>
  <c r="D110" i="4"/>
  <c r="B111" i="4"/>
  <c r="D111" i="4"/>
  <c r="B112" i="4"/>
  <c r="D112" i="4"/>
  <c r="B113" i="4"/>
  <c r="D113" i="4"/>
  <c r="B114" i="4"/>
  <c r="D114" i="4"/>
  <c r="B115" i="4"/>
  <c r="D115" i="4"/>
  <c r="B116" i="4"/>
  <c r="D116" i="4"/>
  <c r="B117" i="4"/>
  <c r="D117" i="4"/>
  <c r="B118" i="4"/>
  <c r="D118" i="4"/>
  <c r="B119" i="4"/>
  <c r="D119" i="4"/>
  <c r="B120" i="4"/>
  <c r="D120" i="4"/>
  <c r="B121" i="4"/>
  <c r="D121" i="4"/>
  <c r="B122" i="4"/>
  <c r="D122" i="4"/>
  <c r="B123" i="4"/>
  <c r="D123" i="4"/>
  <c r="B124" i="4"/>
  <c r="D124" i="4"/>
  <c r="B125" i="4"/>
  <c r="D125" i="4"/>
  <c r="B126" i="4"/>
  <c r="D126" i="4"/>
  <c r="B127" i="4"/>
  <c r="D127" i="4"/>
  <c r="B128" i="4"/>
  <c r="D128" i="4"/>
  <c r="B129" i="4"/>
  <c r="D129" i="4"/>
  <c r="B130" i="4"/>
  <c r="D130" i="4"/>
  <c r="B131" i="4"/>
  <c r="D131" i="4"/>
  <c r="B132" i="4"/>
  <c r="D132" i="4"/>
  <c r="B133" i="4"/>
  <c r="D133" i="4"/>
  <c r="B134" i="4"/>
  <c r="D134" i="4"/>
  <c r="B135" i="4"/>
  <c r="D135" i="4"/>
  <c r="B136" i="4"/>
  <c r="D136" i="4"/>
  <c r="B69" i="4"/>
  <c r="D69" i="4"/>
  <c r="B70" i="4"/>
  <c r="D70" i="4"/>
  <c r="B71" i="4"/>
  <c r="D71" i="4"/>
  <c r="B72" i="4"/>
  <c r="D72" i="4"/>
  <c r="B73" i="4"/>
  <c r="D73" i="4"/>
  <c r="B74" i="4"/>
  <c r="D74" i="4"/>
  <c r="B75" i="4"/>
  <c r="D75" i="4"/>
  <c r="B76" i="4"/>
  <c r="D76" i="4"/>
  <c r="B77" i="4"/>
  <c r="D77" i="4"/>
  <c r="B78" i="4"/>
  <c r="D78" i="4"/>
  <c r="B79" i="4"/>
  <c r="D79" i="4"/>
  <c r="B80" i="4"/>
  <c r="D80" i="4"/>
  <c r="B81" i="4"/>
  <c r="D81" i="4"/>
  <c r="B82" i="4"/>
  <c r="D82" i="4"/>
  <c r="B83" i="4"/>
  <c r="D83" i="4"/>
  <c r="B84" i="4"/>
  <c r="D84" i="4"/>
  <c r="B85" i="4"/>
  <c r="D85" i="4"/>
  <c r="B86" i="4"/>
  <c r="D86" i="4"/>
  <c r="B87" i="4"/>
  <c r="D87" i="4"/>
  <c r="B88" i="4"/>
  <c r="D88" i="4"/>
  <c r="B89" i="4"/>
  <c r="D89" i="4"/>
  <c r="B90" i="4"/>
  <c r="D90" i="4"/>
  <c r="B91" i="4"/>
  <c r="D91" i="4"/>
  <c r="B92" i="4"/>
  <c r="D92" i="4"/>
  <c r="B93" i="4"/>
  <c r="D93" i="4"/>
  <c r="B94" i="4"/>
  <c r="D94" i="4"/>
  <c r="B95" i="4"/>
  <c r="D95" i="4"/>
  <c r="B96" i="4"/>
  <c r="D96" i="4"/>
  <c r="B97" i="4"/>
  <c r="D97" i="4"/>
  <c r="B98" i="4"/>
  <c r="D98" i="4"/>
  <c r="B99" i="4"/>
  <c r="D99" i="4"/>
  <c r="B100" i="4"/>
  <c r="D100" i="4"/>
  <c r="B101" i="4"/>
  <c r="D101" i="4"/>
  <c r="B102" i="4"/>
  <c r="D102" i="4"/>
  <c r="B35" i="4"/>
  <c r="D35" i="4"/>
  <c r="B36" i="4"/>
  <c r="D36" i="4"/>
  <c r="B37" i="4"/>
  <c r="D37" i="4"/>
  <c r="B38" i="4"/>
  <c r="D38" i="4"/>
  <c r="B39" i="4"/>
  <c r="D39" i="4"/>
  <c r="B40" i="4"/>
  <c r="D40" i="4"/>
  <c r="B41" i="4"/>
  <c r="D41" i="4"/>
  <c r="B42" i="4"/>
  <c r="D42" i="4"/>
  <c r="B43" i="4"/>
  <c r="D43" i="4"/>
  <c r="B44" i="4"/>
  <c r="D44" i="4"/>
  <c r="B45" i="4"/>
  <c r="D45" i="4"/>
  <c r="B46" i="4"/>
  <c r="D46" i="4"/>
  <c r="B47" i="4"/>
  <c r="D47" i="4"/>
  <c r="B48" i="4"/>
  <c r="D48" i="4"/>
  <c r="B49" i="4"/>
  <c r="D49" i="4"/>
  <c r="B50" i="4"/>
  <c r="D50" i="4"/>
  <c r="B51" i="4"/>
  <c r="D51" i="4"/>
  <c r="B52" i="4"/>
  <c r="D52" i="4"/>
  <c r="B53" i="4"/>
  <c r="D53" i="4"/>
  <c r="B54" i="4"/>
  <c r="D54" i="4"/>
  <c r="B55" i="4"/>
  <c r="D55" i="4"/>
  <c r="B56" i="4"/>
  <c r="D56" i="4"/>
  <c r="B57" i="4"/>
  <c r="D57" i="4"/>
  <c r="B58" i="4"/>
  <c r="D58" i="4"/>
  <c r="B59" i="4"/>
  <c r="D59" i="4"/>
  <c r="B60" i="4"/>
  <c r="D60" i="4"/>
  <c r="B61" i="4"/>
  <c r="D61" i="4"/>
  <c r="B62" i="4"/>
  <c r="D62" i="4"/>
  <c r="B63" i="4"/>
  <c r="D63" i="4"/>
  <c r="B64" i="4"/>
  <c r="D64" i="4"/>
  <c r="B65" i="4"/>
  <c r="D65" i="4"/>
  <c r="B66" i="4"/>
  <c r="D66" i="4"/>
  <c r="B67" i="4"/>
  <c r="D67" i="4"/>
  <c r="B68" i="4"/>
  <c r="D68" i="4"/>
  <c r="B2" i="4"/>
  <c r="D2" i="4"/>
  <c r="E2" i="4"/>
  <c r="AD2" i="4" s="1"/>
  <c r="AE2" i="4" s="1"/>
  <c r="F2" i="4"/>
  <c r="S2" i="4"/>
  <c r="Y2" i="4" s="1"/>
  <c r="T2" i="4"/>
  <c r="U2" i="4"/>
  <c r="AA2" i="4"/>
  <c r="AR2" i="4"/>
  <c r="B3" i="4"/>
  <c r="D3" i="4"/>
  <c r="G3" i="4"/>
  <c r="I3" i="4"/>
  <c r="L3" i="4"/>
  <c r="B4" i="4"/>
  <c r="D4" i="4"/>
  <c r="B5" i="4"/>
  <c r="D5" i="4"/>
  <c r="B6" i="4"/>
  <c r="D6" i="4"/>
  <c r="B7" i="4"/>
  <c r="D7" i="4"/>
  <c r="B8" i="4"/>
  <c r="D8" i="4"/>
  <c r="B9" i="4"/>
  <c r="D9" i="4"/>
  <c r="B10" i="4"/>
  <c r="D10" i="4"/>
  <c r="B11" i="4"/>
  <c r="D11" i="4"/>
  <c r="B12" i="4"/>
  <c r="D12" i="4"/>
  <c r="B13" i="4"/>
  <c r="D13" i="4"/>
  <c r="B14" i="4"/>
  <c r="D14" i="4"/>
  <c r="B15" i="4"/>
  <c r="D15" i="4"/>
  <c r="B16" i="4"/>
  <c r="D16" i="4"/>
  <c r="B17" i="4"/>
  <c r="A8" i="7" s="1"/>
  <c r="D17" i="4"/>
  <c r="B18" i="4"/>
  <c r="D18" i="4"/>
  <c r="B19" i="4"/>
  <c r="D19" i="4"/>
  <c r="B20" i="4"/>
  <c r="D20" i="4"/>
  <c r="B21" i="4"/>
  <c r="D21" i="4"/>
  <c r="B22" i="4"/>
  <c r="D22" i="4"/>
  <c r="B23" i="4"/>
  <c r="D23" i="4"/>
  <c r="B24" i="4"/>
  <c r="D24" i="4"/>
  <c r="B25" i="4"/>
  <c r="D25" i="4"/>
  <c r="B26" i="4"/>
  <c r="D26" i="4"/>
  <c r="B27" i="4"/>
  <c r="D27" i="4"/>
  <c r="B28" i="4"/>
  <c r="D28" i="4"/>
  <c r="B29" i="4"/>
  <c r="D29" i="4"/>
  <c r="B30" i="4"/>
  <c r="D30" i="4"/>
  <c r="B31" i="4"/>
  <c r="D31" i="4"/>
  <c r="B32" i="4"/>
  <c r="D32" i="4"/>
  <c r="B33" i="4"/>
  <c r="D33" i="4"/>
  <c r="B34" i="4"/>
  <c r="D34" i="4"/>
  <c r="B1401" i="5"/>
  <c r="C1401" i="5"/>
  <c r="B1402" i="5"/>
  <c r="C1402" i="5"/>
  <c r="B1403" i="5"/>
  <c r="C1403" i="5"/>
  <c r="B1404" i="5"/>
  <c r="C1404" i="5"/>
  <c r="B1405" i="5"/>
  <c r="C1405" i="5"/>
  <c r="B1406" i="5"/>
  <c r="C1406" i="5"/>
  <c r="B1407" i="5"/>
  <c r="C1407" i="5"/>
  <c r="B1408" i="5"/>
  <c r="C1408" i="5"/>
  <c r="B1409" i="5"/>
  <c r="C1409" i="5"/>
  <c r="B1410" i="5"/>
  <c r="C1410" i="5"/>
  <c r="B1411" i="5"/>
  <c r="C1411" i="5"/>
  <c r="B1412" i="5"/>
  <c r="C1412" i="5"/>
  <c r="B1413" i="5"/>
  <c r="C1413" i="5"/>
  <c r="B1414" i="5"/>
  <c r="C1414" i="5"/>
  <c r="B1415" i="5"/>
  <c r="C1415" i="5"/>
  <c r="B1416" i="5"/>
  <c r="C1416" i="5"/>
  <c r="B1417" i="5"/>
  <c r="C1417" i="5"/>
  <c r="B1418" i="5"/>
  <c r="C1418" i="5"/>
  <c r="B1419" i="5"/>
  <c r="C1419" i="5"/>
  <c r="B1420" i="5"/>
  <c r="C1420" i="5"/>
  <c r="B1421" i="5"/>
  <c r="C1421" i="5"/>
  <c r="B1422" i="5"/>
  <c r="C1422" i="5"/>
  <c r="B1423" i="5"/>
  <c r="C1423" i="5"/>
  <c r="B1424" i="5"/>
  <c r="C1424" i="5"/>
  <c r="B1425" i="5"/>
  <c r="C1425" i="5"/>
  <c r="B1426" i="5"/>
  <c r="C1426" i="5"/>
  <c r="B1427" i="5"/>
  <c r="C1427" i="5"/>
  <c r="B1428" i="5"/>
  <c r="C1428" i="5"/>
  <c r="B1429" i="5"/>
  <c r="C1429" i="5"/>
  <c r="B1430" i="5"/>
  <c r="C1430" i="5"/>
  <c r="B1431" i="5"/>
  <c r="C1431" i="5"/>
  <c r="B1432" i="5"/>
  <c r="C1432" i="5"/>
  <c r="B1433" i="5"/>
  <c r="C1433" i="5"/>
  <c r="B1434" i="5"/>
  <c r="C1434" i="5"/>
  <c r="B1435" i="5"/>
  <c r="C1435" i="5"/>
  <c r="B1436" i="5"/>
  <c r="C1436" i="5"/>
  <c r="B1437" i="5"/>
  <c r="C1437" i="5"/>
  <c r="B1438" i="5"/>
  <c r="C1438" i="5"/>
  <c r="B1439" i="5"/>
  <c r="C1439" i="5"/>
  <c r="B1440" i="5"/>
  <c r="C1440" i="5"/>
  <c r="B1441" i="5"/>
  <c r="C1441" i="5"/>
  <c r="B1316" i="5"/>
  <c r="C1316" i="5"/>
  <c r="B1317" i="5"/>
  <c r="C1317" i="5"/>
  <c r="B1318" i="5"/>
  <c r="C1318" i="5"/>
  <c r="B1319" i="5"/>
  <c r="C1319" i="5"/>
  <c r="B1320" i="5"/>
  <c r="C1320" i="5"/>
  <c r="B1321" i="5"/>
  <c r="C1321" i="5"/>
  <c r="B1322" i="5"/>
  <c r="C1322" i="5"/>
  <c r="B1323" i="5"/>
  <c r="C1323" i="5"/>
  <c r="B1324" i="5"/>
  <c r="C1324" i="5"/>
  <c r="B1325" i="5"/>
  <c r="C1325" i="5"/>
  <c r="B1326" i="5"/>
  <c r="C1326" i="5"/>
  <c r="B1327" i="5"/>
  <c r="C1327" i="5"/>
  <c r="B1328" i="5"/>
  <c r="C1328" i="5"/>
  <c r="B1329" i="5"/>
  <c r="C1329" i="5"/>
  <c r="B1330" i="5"/>
  <c r="C1330" i="5"/>
  <c r="B1331" i="5"/>
  <c r="C1331" i="5"/>
  <c r="B1332" i="5"/>
  <c r="C1332" i="5"/>
  <c r="B1333" i="5"/>
  <c r="C1333" i="5"/>
  <c r="B1334" i="5"/>
  <c r="C1334" i="5"/>
  <c r="B1335" i="5"/>
  <c r="C1335" i="5"/>
  <c r="B1336" i="5"/>
  <c r="C1336" i="5"/>
  <c r="B1337" i="5"/>
  <c r="C1337" i="5"/>
  <c r="B1338" i="5"/>
  <c r="C1338" i="5"/>
  <c r="B1339" i="5"/>
  <c r="C1339" i="5"/>
  <c r="B1340" i="5"/>
  <c r="C1340" i="5"/>
  <c r="B1341" i="5"/>
  <c r="C1341" i="5"/>
  <c r="B1342" i="5"/>
  <c r="C1342" i="5"/>
  <c r="B1343" i="5"/>
  <c r="C1343" i="5"/>
  <c r="B1344" i="5"/>
  <c r="C1344" i="5"/>
  <c r="B1345" i="5"/>
  <c r="C1345" i="5"/>
  <c r="B1346" i="5"/>
  <c r="C1346" i="5"/>
  <c r="B1347" i="5"/>
  <c r="C1347" i="5"/>
  <c r="B1348" i="5"/>
  <c r="C1348" i="5"/>
  <c r="B1349" i="5"/>
  <c r="C1349" i="5"/>
  <c r="B1350" i="5"/>
  <c r="C1350" i="5"/>
  <c r="B1351" i="5"/>
  <c r="C1351" i="5"/>
  <c r="B1352" i="5"/>
  <c r="C1352" i="5"/>
  <c r="B1353" i="5"/>
  <c r="C1353" i="5"/>
  <c r="B1354" i="5"/>
  <c r="C1354" i="5"/>
  <c r="B1355" i="5"/>
  <c r="C1355" i="5"/>
  <c r="B1356" i="5"/>
  <c r="C1356" i="5"/>
  <c r="B1357" i="5"/>
  <c r="C1357" i="5"/>
  <c r="B1358" i="5"/>
  <c r="C1358" i="5"/>
  <c r="B1359" i="5"/>
  <c r="C1359" i="5"/>
  <c r="B1360" i="5"/>
  <c r="C1360" i="5"/>
  <c r="B1361" i="5"/>
  <c r="C1361" i="5"/>
  <c r="B1362" i="5"/>
  <c r="C1362" i="5"/>
  <c r="B1363" i="5"/>
  <c r="C1363" i="5"/>
  <c r="B1364" i="5"/>
  <c r="C1364" i="5"/>
  <c r="B1365" i="5"/>
  <c r="C1365" i="5"/>
  <c r="B1366" i="5"/>
  <c r="C1366" i="5"/>
  <c r="B1367" i="5"/>
  <c r="C1367" i="5"/>
  <c r="B1368" i="5"/>
  <c r="C1368" i="5"/>
  <c r="B1369" i="5"/>
  <c r="C1369" i="5"/>
  <c r="B1370" i="5"/>
  <c r="C1370" i="5"/>
  <c r="B1371" i="5"/>
  <c r="C1371" i="5"/>
  <c r="B1372" i="5"/>
  <c r="C1372" i="5"/>
  <c r="B1373" i="5"/>
  <c r="C1373" i="5"/>
  <c r="B1374" i="5"/>
  <c r="C1374" i="5"/>
  <c r="B1375" i="5"/>
  <c r="C1375" i="5"/>
  <c r="B1376" i="5"/>
  <c r="C1376" i="5"/>
  <c r="B1377" i="5"/>
  <c r="C1377" i="5"/>
  <c r="B1378" i="5"/>
  <c r="C1378" i="5"/>
  <c r="B1379" i="5"/>
  <c r="C1379" i="5"/>
  <c r="B1380" i="5"/>
  <c r="C1380" i="5"/>
  <c r="B1381" i="5"/>
  <c r="C1381" i="5"/>
  <c r="B1382" i="5"/>
  <c r="C1382" i="5"/>
  <c r="B1383" i="5"/>
  <c r="C1383" i="5"/>
  <c r="B1384" i="5"/>
  <c r="C1384" i="5"/>
  <c r="B1385" i="5"/>
  <c r="C1385" i="5"/>
  <c r="B1386" i="5"/>
  <c r="C1386" i="5"/>
  <c r="B1387" i="5"/>
  <c r="C1387" i="5"/>
  <c r="B1388" i="5"/>
  <c r="C1388" i="5"/>
  <c r="B1389" i="5"/>
  <c r="C1389" i="5"/>
  <c r="B1390" i="5"/>
  <c r="C1390" i="5"/>
  <c r="B1391" i="5"/>
  <c r="C1391" i="5"/>
  <c r="B1392" i="5"/>
  <c r="C1392" i="5"/>
  <c r="B1393" i="5"/>
  <c r="C1393" i="5"/>
  <c r="B1394" i="5"/>
  <c r="C1394" i="5"/>
  <c r="B1395" i="5"/>
  <c r="C1395" i="5"/>
  <c r="B1396" i="5"/>
  <c r="C1396" i="5"/>
  <c r="B1397" i="5"/>
  <c r="C1397" i="5"/>
  <c r="B1398" i="5"/>
  <c r="C1398" i="5"/>
  <c r="B1399" i="5"/>
  <c r="C1399" i="5"/>
  <c r="B1400" i="5"/>
  <c r="C1400" i="5"/>
  <c r="B1201" i="5"/>
  <c r="C1201" i="5"/>
  <c r="B1202" i="5"/>
  <c r="C1202" i="5"/>
  <c r="B1203" i="5"/>
  <c r="C1203" i="5"/>
  <c r="B1204" i="5"/>
  <c r="C1204" i="5"/>
  <c r="B1205" i="5"/>
  <c r="C1205" i="5"/>
  <c r="B1206" i="5"/>
  <c r="C1206" i="5"/>
  <c r="B1207" i="5"/>
  <c r="C1207" i="5"/>
  <c r="B1208" i="5"/>
  <c r="C1208" i="5"/>
  <c r="B1209" i="5"/>
  <c r="C1209" i="5"/>
  <c r="B1210" i="5"/>
  <c r="C1210" i="5"/>
  <c r="B1211" i="5"/>
  <c r="C1211" i="5"/>
  <c r="B1212" i="5"/>
  <c r="C1212" i="5"/>
  <c r="B1213" i="5"/>
  <c r="C1213" i="5"/>
  <c r="B1214" i="5"/>
  <c r="C1214" i="5"/>
  <c r="B1215" i="5"/>
  <c r="C1215" i="5"/>
  <c r="B1216" i="5"/>
  <c r="C1216" i="5"/>
  <c r="B1217" i="5"/>
  <c r="C1217" i="5"/>
  <c r="B1218" i="5"/>
  <c r="C1218" i="5"/>
  <c r="B1219" i="5"/>
  <c r="C1219" i="5"/>
  <c r="B1220" i="5"/>
  <c r="C1220" i="5"/>
  <c r="B1221" i="5"/>
  <c r="C1221" i="5"/>
  <c r="B1222" i="5"/>
  <c r="C1222" i="5"/>
  <c r="B1223" i="5"/>
  <c r="C1223" i="5"/>
  <c r="B1224" i="5"/>
  <c r="C1224" i="5"/>
  <c r="B1225" i="5"/>
  <c r="C1225" i="5"/>
  <c r="B1226" i="5"/>
  <c r="C1226" i="5"/>
  <c r="B1227" i="5"/>
  <c r="C1227" i="5"/>
  <c r="B1228" i="5"/>
  <c r="C1228" i="5"/>
  <c r="B1229" i="5"/>
  <c r="C1229" i="5"/>
  <c r="B1230" i="5"/>
  <c r="C1230" i="5"/>
  <c r="B1231" i="5"/>
  <c r="C1231" i="5"/>
  <c r="B1232" i="5"/>
  <c r="C1232" i="5"/>
  <c r="B1233" i="5"/>
  <c r="C1233" i="5"/>
  <c r="B1234" i="5"/>
  <c r="C1234" i="5"/>
  <c r="B1235" i="5"/>
  <c r="C1235" i="5"/>
  <c r="B1236" i="5"/>
  <c r="C1236" i="5"/>
  <c r="B1237" i="5"/>
  <c r="C1237" i="5"/>
  <c r="B1238" i="5"/>
  <c r="C1238" i="5"/>
  <c r="B1239" i="5"/>
  <c r="C1239" i="5"/>
  <c r="B1240" i="5"/>
  <c r="C1240" i="5"/>
  <c r="B1241" i="5"/>
  <c r="C1241" i="5"/>
  <c r="B1242" i="5"/>
  <c r="C1242" i="5"/>
  <c r="B1243" i="5"/>
  <c r="C1243" i="5"/>
  <c r="B1244" i="5"/>
  <c r="C1244" i="5"/>
  <c r="B1245" i="5"/>
  <c r="C1245" i="5"/>
  <c r="B1246" i="5"/>
  <c r="C1246" i="5"/>
  <c r="B1247" i="5"/>
  <c r="C1247" i="5"/>
  <c r="B1248" i="5"/>
  <c r="C1248" i="5"/>
  <c r="B1249" i="5"/>
  <c r="C1249" i="5"/>
  <c r="B1250" i="5"/>
  <c r="C1250" i="5"/>
  <c r="B1251" i="5"/>
  <c r="C1251" i="5"/>
  <c r="B1252" i="5"/>
  <c r="C1252" i="5"/>
  <c r="B1253" i="5"/>
  <c r="C1253" i="5"/>
  <c r="B1254" i="5"/>
  <c r="C1254" i="5"/>
  <c r="B1255" i="5"/>
  <c r="C1255" i="5"/>
  <c r="B1256" i="5"/>
  <c r="C1256" i="5"/>
  <c r="B1257" i="5"/>
  <c r="C1257" i="5"/>
  <c r="B1258" i="5"/>
  <c r="C1258" i="5"/>
  <c r="B1259" i="5"/>
  <c r="C1259" i="5"/>
  <c r="B1260" i="5"/>
  <c r="C1260" i="5"/>
  <c r="B1261" i="5"/>
  <c r="C1261" i="5"/>
  <c r="B1262" i="5"/>
  <c r="C1262" i="5"/>
  <c r="B1263" i="5"/>
  <c r="C1263" i="5"/>
  <c r="B1264" i="5"/>
  <c r="C1264" i="5"/>
  <c r="B1265" i="5"/>
  <c r="C1265" i="5"/>
  <c r="B1266" i="5"/>
  <c r="C1266" i="5"/>
  <c r="B1267" i="5"/>
  <c r="C1267" i="5"/>
  <c r="B1268" i="5"/>
  <c r="C1268" i="5"/>
  <c r="B1269" i="5"/>
  <c r="C1269" i="5"/>
  <c r="B1270" i="5"/>
  <c r="C1270" i="5"/>
  <c r="B1271" i="5"/>
  <c r="C1271" i="5"/>
  <c r="B1272" i="5"/>
  <c r="C1272" i="5"/>
  <c r="B1273" i="5"/>
  <c r="C1273" i="5"/>
  <c r="B1274" i="5"/>
  <c r="C1274" i="5"/>
  <c r="B1275" i="5"/>
  <c r="C1275" i="5"/>
  <c r="B1276" i="5"/>
  <c r="C1276" i="5"/>
  <c r="B1277" i="5"/>
  <c r="C1277" i="5"/>
  <c r="B1278" i="5"/>
  <c r="C1278" i="5"/>
  <c r="B1279" i="5"/>
  <c r="C1279" i="5"/>
  <c r="B1280" i="5"/>
  <c r="C1280" i="5"/>
  <c r="B1281" i="5"/>
  <c r="C1281" i="5"/>
  <c r="B1282" i="5"/>
  <c r="C1282" i="5"/>
  <c r="B1283" i="5"/>
  <c r="C1283" i="5"/>
  <c r="B1284" i="5"/>
  <c r="C1284" i="5"/>
  <c r="B1285" i="5"/>
  <c r="C1285" i="5"/>
  <c r="B1286" i="5"/>
  <c r="C1286" i="5"/>
  <c r="B1287" i="5"/>
  <c r="C1287" i="5"/>
  <c r="B1288" i="5"/>
  <c r="C1288" i="5"/>
  <c r="B1289" i="5"/>
  <c r="C1289" i="5"/>
  <c r="B1290" i="5"/>
  <c r="C1290" i="5"/>
  <c r="B1291" i="5"/>
  <c r="C1291" i="5"/>
  <c r="B1292" i="5"/>
  <c r="C1292" i="5"/>
  <c r="B1293" i="5"/>
  <c r="C1293" i="5"/>
  <c r="B1294" i="5"/>
  <c r="C1294" i="5"/>
  <c r="B1295" i="5"/>
  <c r="C1295" i="5"/>
  <c r="B1296" i="5"/>
  <c r="C1296" i="5"/>
  <c r="B1297" i="5"/>
  <c r="C1297" i="5"/>
  <c r="B1298" i="5"/>
  <c r="C1298" i="5"/>
  <c r="B1299" i="5"/>
  <c r="C1299" i="5"/>
  <c r="B1300" i="5"/>
  <c r="C1300" i="5"/>
  <c r="B1301" i="5"/>
  <c r="C1301" i="5"/>
  <c r="B1302" i="5"/>
  <c r="C1302" i="5"/>
  <c r="B1303" i="5"/>
  <c r="C1303" i="5"/>
  <c r="B1304" i="5"/>
  <c r="C1304" i="5"/>
  <c r="B1305" i="5"/>
  <c r="C1305" i="5"/>
  <c r="B1306" i="5"/>
  <c r="C1306" i="5"/>
  <c r="B1307" i="5"/>
  <c r="C1307" i="5"/>
  <c r="B1308" i="5"/>
  <c r="C1308" i="5"/>
  <c r="B1309" i="5"/>
  <c r="C1309" i="5"/>
  <c r="B1310" i="5"/>
  <c r="C1310" i="5"/>
  <c r="B1311" i="5"/>
  <c r="C1311" i="5"/>
  <c r="B1312" i="5"/>
  <c r="C1312" i="5"/>
  <c r="B1313" i="5"/>
  <c r="C1313" i="5"/>
  <c r="B1314" i="5"/>
  <c r="C1314" i="5"/>
  <c r="B1315" i="5"/>
  <c r="C1315" i="5"/>
  <c r="B1116" i="5"/>
  <c r="C1116" i="5"/>
  <c r="B1117" i="5"/>
  <c r="C1117" i="5"/>
  <c r="B1118" i="5"/>
  <c r="C1118" i="5"/>
  <c r="B1119" i="5"/>
  <c r="C1119" i="5"/>
  <c r="B1120" i="5"/>
  <c r="C1120" i="5"/>
  <c r="B1121" i="5"/>
  <c r="C1121" i="5"/>
  <c r="B1122" i="5"/>
  <c r="C1122" i="5"/>
  <c r="B1123" i="5"/>
  <c r="C1123" i="5"/>
  <c r="B1124" i="5"/>
  <c r="C1124" i="5"/>
  <c r="B1125" i="5"/>
  <c r="C1125" i="5"/>
  <c r="B1126" i="5"/>
  <c r="C1126" i="5"/>
  <c r="B1127" i="5"/>
  <c r="C1127" i="5"/>
  <c r="B1128" i="5"/>
  <c r="C1128" i="5"/>
  <c r="B1129" i="5"/>
  <c r="C1129" i="5"/>
  <c r="B1130" i="5"/>
  <c r="C1130" i="5"/>
  <c r="B1131" i="5"/>
  <c r="C1131" i="5"/>
  <c r="B1132" i="5"/>
  <c r="C1132" i="5"/>
  <c r="B1133" i="5"/>
  <c r="C1133" i="5"/>
  <c r="B1134" i="5"/>
  <c r="C1134" i="5"/>
  <c r="B1135" i="5"/>
  <c r="C1135" i="5"/>
  <c r="B1136" i="5"/>
  <c r="C1136" i="5"/>
  <c r="B1137" i="5"/>
  <c r="C1137" i="5"/>
  <c r="B1138" i="5"/>
  <c r="C1138" i="5"/>
  <c r="B1139" i="5"/>
  <c r="C1139" i="5"/>
  <c r="B1140" i="5"/>
  <c r="C1140" i="5"/>
  <c r="B1141" i="5"/>
  <c r="C1141" i="5"/>
  <c r="B1142" i="5"/>
  <c r="C1142" i="5"/>
  <c r="B1143" i="5"/>
  <c r="C1143" i="5"/>
  <c r="B1144" i="5"/>
  <c r="C1144" i="5"/>
  <c r="B1145" i="5"/>
  <c r="C1145" i="5"/>
  <c r="B1146" i="5"/>
  <c r="C1146" i="5"/>
  <c r="B1147" i="5"/>
  <c r="C1147" i="5"/>
  <c r="B1148" i="5"/>
  <c r="C1148" i="5"/>
  <c r="B1149" i="5"/>
  <c r="C1149" i="5"/>
  <c r="B1150" i="5"/>
  <c r="C1150" i="5"/>
  <c r="B1151" i="5"/>
  <c r="C1151" i="5"/>
  <c r="B1152" i="5"/>
  <c r="C1152" i="5"/>
  <c r="B1153" i="5"/>
  <c r="C1153" i="5"/>
  <c r="B1154" i="5"/>
  <c r="C1154" i="5"/>
  <c r="B1155" i="5"/>
  <c r="C1155" i="5"/>
  <c r="B1156" i="5"/>
  <c r="C1156" i="5"/>
  <c r="B1157" i="5"/>
  <c r="C1157" i="5"/>
  <c r="B1158" i="5"/>
  <c r="C1158" i="5"/>
  <c r="B1159" i="5"/>
  <c r="C1159" i="5"/>
  <c r="B1160" i="5"/>
  <c r="C1160" i="5"/>
  <c r="B1161" i="5"/>
  <c r="C1161" i="5"/>
  <c r="B1162" i="5"/>
  <c r="C1162" i="5"/>
  <c r="B1163" i="5"/>
  <c r="C1163" i="5"/>
  <c r="B1164" i="5"/>
  <c r="C1164" i="5"/>
  <c r="B1165" i="5"/>
  <c r="C1165" i="5"/>
  <c r="B1166" i="5"/>
  <c r="C1166" i="5"/>
  <c r="B1167" i="5"/>
  <c r="C1167" i="5"/>
  <c r="B1168" i="5"/>
  <c r="C1168" i="5"/>
  <c r="B1169" i="5"/>
  <c r="C1169" i="5"/>
  <c r="B1170" i="5"/>
  <c r="C1170" i="5"/>
  <c r="B1171" i="5"/>
  <c r="C1171" i="5"/>
  <c r="B1172" i="5"/>
  <c r="C1172" i="5"/>
  <c r="B1173" i="5"/>
  <c r="C1173" i="5"/>
  <c r="B1174" i="5"/>
  <c r="C1174" i="5"/>
  <c r="B1175" i="5"/>
  <c r="C1175" i="5"/>
  <c r="B1176" i="5"/>
  <c r="C1176" i="5"/>
  <c r="B1177" i="5"/>
  <c r="C1177" i="5"/>
  <c r="B1178" i="5"/>
  <c r="C1178" i="5"/>
  <c r="B1179" i="5"/>
  <c r="C1179" i="5"/>
  <c r="B1180" i="5"/>
  <c r="C1180" i="5"/>
  <c r="B1181" i="5"/>
  <c r="C1181" i="5"/>
  <c r="B1182" i="5"/>
  <c r="C1182" i="5"/>
  <c r="B1183" i="5"/>
  <c r="C1183" i="5"/>
  <c r="B1184" i="5"/>
  <c r="C1184" i="5"/>
  <c r="B1185" i="5"/>
  <c r="C1185" i="5"/>
  <c r="B1186" i="5"/>
  <c r="C1186" i="5"/>
  <c r="B1187" i="5"/>
  <c r="C1187" i="5"/>
  <c r="B1188" i="5"/>
  <c r="C1188" i="5"/>
  <c r="B1189" i="5"/>
  <c r="C1189" i="5"/>
  <c r="B1190" i="5"/>
  <c r="C1190" i="5"/>
  <c r="B1191" i="5"/>
  <c r="C1191" i="5"/>
  <c r="B1192" i="5"/>
  <c r="C1192" i="5"/>
  <c r="B1193" i="5"/>
  <c r="C1193" i="5"/>
  <c r="B1194" i="5"/>
  <c r="C1194" i="5"/>
  <c r="B1195" i="5"/>
  <c r="C1195" i="5"/>
  <c r="B1196" i="5"/>
  <c r="C1196" i="5"/>
  <c r="B1197" i="5"/>
  <c r="C1197" i="5"/>
  <c r="B1198" i="5"/>
  <c r="C1198" i="5"/>
  <c r="B1199" i="5"/>
  <c r="C1199" i="5"/>
  <c r="B1200" i="5"/>
  <c r="C1200" i="5"/>
  <c r="B1001" i="5"/>
  <c r="C1001" i="5"/>
  <c r="B1002" i="5"/>
  <c r="C1002" i="5"/>
  <c r="B1003" i="5"/>
  <c r="C1003" i="5"/>
  <c r="B1004" i="5"/>
  <c r="C1004" i="5"/>
  <c r="B1005" i="5"/>
  <c r="C1005" i="5"/>
  <c r="B1006" i="5"/>
  <c r="C1006" i="5"/>
  <c r="B1007" i="5"/>
  <c r="C1007" i="5"/>
  <c r="B1008" i="5"/>
  <c r="C1008" i="5"/>
  <c r="B1009" i="5"/>
  <c r="C1009" i="5"/>
  <c r="B1010" i="5"/>
  <c r="C1010" i="5"/>
  <c r="B1011" i="5"/>
  <c r="C1011" i="5"/>
  <c r="B1012" i="5"/>
  <c r="C1012" i="5"/>
  <c r="B1013" i="5"/>
  <c r="C1013" i="5"/>
  <c r="B1014" i="5"/>
  <c r="C1014" i="5"/>
  <c r="B1015" i="5"/>
  <c r="C1015" i="5"/>
  <c r="B1016" i="5"/>
  <c r="C1016" i="5"/>
  <c r="B1017" i="5"/>
  <c r="C1017" i="5"/>
  <c r="B1018" i="5"/>
  <c r="C1018" i="5"/>
  <c r="B1019" i="5"/>
  <c r="C1019" i="5"/>
  <c r="B1020" i="5"/>
  <c r="C1020" i="5"/>
  <c r="B1021" i="5"/>
  <c r="C1021" i="5"/>
  <c r="B1022" i="5"/>
  <c r="C1022" i="5"/>
  <c r="B1023" i="5"/>
  <c r="C1023" i="5"/>
  <c r="B1024" i="5"/>
  <c r="C1024" i="5"/>
  <c r="B1025" i="5"/>
  <c r="C1025" i="5"/>
  <c r="B1026" i="5"/>
  <c r="C1026" i="5"/>
  <c r="B1027" i="5"/>
  <c r="C1027" i="5"/>
  <c r="B1028" i="5"/>
  <c r="C1028" i="5"/>
  <c r="B1029" i="5"/>
  <c r="C1029" i="5"/>
  <c r="B1030" i="5"/>
  <c r="C1030" i="5"/>
  <c r="B1031" i="5"/>
  <c r="C1031" i="5"/>
  <c r="B1032" i="5"/>
  <c r="C1032" i="5"/>
  <c r="B1033" i="5"/>
  <c r="C1033" i="5"/>
  <c r="B1034" i="5"/>
  <c r="C1034" i="5"/>
  <c r="B1035" i="5"/>
  <c r="C1035" i="5"/>
  <c r="B1036" i="5"/>
  <c r="C1036" i="5"/>
  <c r="B1037" i="5"/>
  <c r="C1037" i="5"/>
  <c r="B1038" i="5"/>
  <c r="C1038" i="5"/>
  <c r="B1039" i="5"/>
  <c r="C1039" i="5"/>
  <c r="B1040" i="5"/>
  <c r="C1040" i="5"/>
  <c r="B1041" i="5"/>
  <c r="C1041" i="5"/>
  <c r="B1042" i="5"/>
  <c r="C1042" i="5"/>
  <c r="B1043" i="5"/>
  <c r="C1043" i="5"/>
  <c r="B1044" i="5"/>
  <c r="C1044" i="5"/>
  <c r="B1045" i="5"/>
  <c r="C1045" i="5"/>
  <c r="B1046" i="5"/>
  <c r="C1046" i="5"/>
  <c r="B1047" i="5"/>
  <c r="C1047" i="5"/>
  <c r="B1048" i="5"/>
  <c r="C1048" i="5"/>
  <c r="B1049" i="5"/>
  <c r="C1049" i="5"/>
  <c r="B1050" i="5"/>
  <c r="C1050" i="5"/>
  <c r="B1051" i="5"/>
  <c r="C1051" i="5"/>
  <c r="B1052" i="5"/>
  <c r="C1052" i="5"/>
  <c r="B1053" i="5"/>
  <c r="C1053" i="5"/>
  <c r="B1054" i="5"/>
  <c r="C1054" i="5"/>
  <c r="B1055" i="5"/>
  <c r="C1055" i="5"/>
  <c r="B1056" i="5"/>
  <c r="C1056" i="5"/>
  <c r="B1057" i="5"/>
  <c r="C1057" i="5"/>
  <c r="B1058" i="5"/>
  <c r="C1058" i="5"/>
  <c r="B1059" i="5"/>
  <c r="C1059" i="5"/>
  <c r="B1060" i="5"/>
  <c r="C1060" i="5"/>
  <c r="B1061" i="5"/>
  <c r="C1061" i="5"/>
  <c r="B1062" i="5"/>
  <c r="C1062" i="5"/>
  <c r="B1063" i="5"/>
  <c r="C1063" i="5"/>
  <c r="B1064" i="5"/>
  <c r="C1064" i="5"/>
  <c r="B1065" i="5"/>
  <c r="C1065" i="5"/>
  <c r="B1066" i="5"/>
  <c r="C1066" i="5"/>
  <c r="B1067" i="5"/>
  <c r="C1067" i="5"/>
  <c r="B1068" i="5"/>
  <c r="C1068" i="5"/>
  <c r="B1069" i="5"/>
  <c r="C1069" i="5"/>
  <c r="B1070" i="5"/>
  <c r="C1070" i="5"/>
  <c r="B1071" i="5"/>
  <c r="C1071" i="5"/>
  <c r="B1072" i="5"/>
  <c r="C1072" i="5"/>
  <c r="B1073" i="5"/>
  <c r="C1073" i="5"/>
  <c r="B1074" i="5"/>
  <c r="C1074" i="5"/>
  <c r="B1075" i="5"/>
  <c r="C1075" i="5"/>
  <c r="B1076" i="5"/>
  <c r="C1076" i="5"/>
  <c r="B1077" i="5"/>
  <c r="C1077" i="5"/>
  <c r="B1078" i="5"/>
  <c r="C1078" i="5"/>
  <c r="B1079" i="5"/>
  <c r="C1079" i="5"/>
  <c r="B1080" i="5"/>
  <c r="C1080" i="5"/>
  <c r="B1081" i="5"/>
  <c r="C1081" i="5"/>
  <c r="B1082" i="5"/>
  <c r="C1082" i="5"/>
  <c r="B1083" i="5"/>
  <c r="C1083" i="5"/>
  <c r="B1084" i="5"/>
  <c r="C1084" i="5"/>
  <c r="B1085" i="5"/>
  <c r="C1085" i="5"/>
  <c r="B1086" i="5"/>
  <c r="C1086" i="5"/>
  <c r="B1087" i="5"/>
  <c r="C1087" i="5"/>
  <c r="B1088" i="5"/>
  <c r="C1088" i="5"/>
  <c r="B1089" i="5"/>
  <c r="C1089" i="5"/>
  <c r="B1090" i="5"/>
  <c r="C1090" i="5"/>
  <c r="B1091" i="5"/>
  <c r="C1091" i="5"/>
  <c r="B1092" i="5"/>
  <c r="C1092" i="5"/>
  <c r="B1093" i="5"/>
  <c r="C1093" i="5"/>
  <c r="B1094" i="5"/>
  <c r="C1094" i="5"/>
  <c r="B1095" i="5"/>
  <c r="C1095" i="5"/>
  <c r="B1096" i="5"/>
  <c r="C1096" i="5"/>
  <c r="B1097" i="5"/>
  <c r="C1097" i="5"/>
  <c r="B1098" i="5"/>
  <c r="C1098" i="5"/>
  <c r="B1099" i="5"/>
  <c r="C1099" i="5"/>
  <c r="B1100" i="5"/>
  <c r="C1100" i="5"/>
  <c r="B1101" i="5"/>
  <c r="C1101" i="5"/>
  <c r="B1102" i="5"/>
  <c r="C1102" i="5"/>
  <c r="B1103" i="5"/>
  <c r="C1103" i="5"/>
  <c r="B1104" i="5"/>
  <c r="C1104" i="5"/>
  <c r="B1105" i="5"/>
  <c r="C1105" i="5"/>
  <c r="B1106" i="5"/>
  <c r="C1106" i="5"/>
  <c r="B1107" i="5"/>
  <c r="C1107" i="5"/>
  <c r="B1108" i="5"/>
  <c r="C1108" i="5"/>
  <c r="B1109" i="5"/>
  <c r="C1109" i="5"/>
  <c r="B1110" i="5"/>
  <c r="C1110" i="5"/>
  <c r="B1111" i="5"/>
  <c r="C1111" i="5"/>
  <c r="B1112" i="5"/>
  <c r="C1112" i="5"/>
  <c r="B1113" i="5"/>
  <c r="C1113" i="5"/>
  <c r="B1114" i="5"/>
  <c r="C1114" i="5"/>
  <c r="B1115" i="5"/>
  <c r="C1115" i="5"/>
  <c r="B916" i="5"/>
  <c r="C916" i="5"/>
  <c r="B917" i="5"/>
  <c r="C917" i="5"/>
  <c r="B918" i="5"/>
  <c r="C918" i="5"/>
  <c r="B919" i="5"/>
  <c r="C919" i="5"/>
  <c r="B920" i="5"/>
  <c r="C920" i="5"/>
  <c r="B921" i="5"/>
  <c r="C921" i="5"/>
  <c r="B922" i="5"/>
  <c r="C922" i="5"/>
  <c r="B923" i="5"/>
  <c r="C923" i="5"/>
  <c r="B924" i="5"/>
  <c r="C924" i="5"/>
  <c r="B925" i="5"/>
  <c r="C925" i="5"/>
  <c r="B926" i="5"/>
  <c r="C926" i="5"/>
  <c r="B927" i="5"/>
  <c r="C927" i="5"/>
  <c r="B928" i="5"/>
  <c r="C928" i="5"/>
  <c r="B929" i="5"/>
  <c r="C929" i="5"/>
  <c r="B930" i="5"/>
  <c r="C930" i="5"/>
  <c r="B931" i="5"/>
  <c r="C931" i="5"/>
  <c r="B932" i="5"/>
  <c r="C932" i="5"/>
  <c r="B933" i="5"/>
  <c r="C933" i="5"/>
  <c r="B934" i="5"/>
  <c r="C934" i="5"/>
  <c r="B935" i="5"/>
  <c r="C935" i="5"/>
  <c r="B936" i="5"/>
  <c r="C936" i="5"/>
  <c r="B937" i="5"/>
  <c r="C937" i="5"/>
  <c r="B938" i="5"/>
  <c r="C938" i="5"/>
  <c r="B939" i="5"/>
  <c r="C939" i="5"/>
  <c r="B940" i="5"/>
  <c r="C940" i="5"/>
  <c r="B941" i="5"/>
  <c r="C941" i="5"/>
  <c r="B942" i="5"/>
  <c r="C942" i="5"/>
  <c r="B943" i="5"/>
  <c r="C943" i="5"/>
  <c r="B944" i="5"/>
  <c r="C944" i="5"/>
  <c r="B945" i="5"/>
  <c r="C945" i="5"/>
  <c r="B946" i="5"/>
  <c r="C946" i="5"/>
  <c r="B947" i="5"/>
  <c r="C947" i="5"/>
  <c r="B948" i="5"/>
  <c r="C948" i="5"/>
  <c r="B949" i="5"/>
  <c r="C949" i="5"/>
  <c r="B950" i="5"/>
  <c r="C950" i="5"/>
  <c r="B951" i="5"/>
  <c r="C951" i="5"/>
  <c r="B952" i="5"/>
  <c r="C952" i="5"/>
  <c r="B953" i="5"/>
  <c r="C953" i="5"/>
  <c r="B954" i="5"/>
  <c r="C954" i="5"/>
  <c r="B955" i="5"/>
  <c r="C955" i="5"/>
  <c r="B956" i="5"/>
  <c r="C956" i="5"/>
  <c r="B957" i="5"/>
  <c r="C957" i="5"/>
  <c r="B958" i="5"/>
  <c r="C958" i="5"/>
  <c r="B959" i="5"/>
  <c r="C959" i="5"/>
  <c r="B960" i="5"/>
  <c r="C960" i="5"/>
  <c r="B961" i="5"/>
  <c r="C961" i="5"/>
  <c r="B962" i="5"/>
  <c r="C962" i="5"/>
  <c r="B963" i="5"/>
  <c r="C963" i="5"/>
  <c r="B964" i="5"/>
  <c r="C964" i="5"/>
  <c r="B965" i="5"/>
  <c r="C965" i="5"/>
  <c r="B966" i="5"/>
  <c r="C966" i="5"/>
  <c r="B967" i="5"/>
  <c r="C967" i="5"/>
  <c r="B968" i="5"/>
  <c r="C968" i="5"/>
  <c r="B969" i="5"/>
  <c r="C969" i="5"/>
  <c r="B970" i="5"/>
  <c r="C970" i="5"/>
  <c r="B971" i="5"/>
  <c r="C971" i="5"/>
  <c r="B972" i="5"/>
  <c r="C972" i="5"/>
  <c r="B973" i="5"/>
  <c r="C973" i="5"/>
  <c r="B974" i="5"/>
  <c r="C974" i="5"/>
  <c r="B975" i="5"/>
  <c r="C975" i="5"/>
  <c r="B976" i="5"/>
  <c r="C976" i="5"/>
  <c r="B977" i="5"/>
  <c r="C977" i="5"/>
  <c r="B978" i="5"/>
  <c r="C978" i="5"/>
  <c r="B979" i="5"/>
  <c r="C979" i="5"/>
  <c r="B980" i="5"/>
  <c r="C980" i="5"/>
  <c r="B981" i="5"/>
  <c r="C981" i="5"/>
  <c r="B982" i="5"/>
  <c r="C982" i="5"/>
  <c r="B983" i="5"/>
  <c r="C983" i="5"/>
  <c r="B984" i="5"/>
  <c r="C984" i="5"/>
  <c r="B985" i="5"/>
  <c r="C985" i="5"/>
  <c r="B986" i="5"/>
  <c r="C986" i="5"/>
  <c r="B987" i="5"/>
  <c r="C987" i="5"/>
  <c r="B988" i="5"/>
  <c r="C988" i="5"/>
  <c r="B989" i="5"/>
  <c r="C989" i="5"/>
  <c r="B990" i="5"/>
  <c r="C990" i="5"/>
  <c r="B991" i="5"/>
  <c r="C991" i="5"/>
  <c r="B992" i="5"/>
  <c r="C992" i="5"/>
  <c r="B993" i="5"/>
  <c r="C993" i="5"/>
  <c r="B994" i="5"/>
  <c r="C994" i="5"/>
  <c r="B995" i="5"/>
  <c r="C995" i="5"/>
  <c r="B996" i="5"/>
  <c r="C996" i="5"/>
  <c r="B997" i="5"/>
  <c r="C997" i="5"/>
  <c r="B998" i="5"/>
  <c r="C998" i="5"/>
  <c r="B999" i="5"/>
  <c r="C999" i="5"/>
  <c r="B1000" i="5"/>
  <c r="C1000" i="5"/>
  <c r="B801" i="5"/>
  <c r="C801" i="5"/>
  <c r="B802" i="5"/>
  <c r="C802" i="5"/>
  <c r="B803" i="5"/>
  <c r="C803" i="5"/>
  <c r="B804" i="5"/>
  <c r="C804" i="5"/>
  <c r="B805" i="5"/>
  <c r="C805" i="5"/>
  <c r="B806" i="5"/>
  <c r="C806" i="5"/>
  <c r="B807" i="5"/>
  <c r="C807" i="5"/>
  <c r="B808" i="5"/>
  <c r="C808" i="5"/>
  <c r="B809" i="5"/>
  <c r="C809" i="5"/>
  <c r="B810" i="5"/>
  <c r="C810" i="5"/>
  <c r="B811" i="5"/>
  <c r="C811" i="5"/>
  <c r="B812" i="5"/>
  <c r="C812" i="5"/>
  <c r="B813" i="5"/>
  <c r="C813" i="5"/>
  <c r="B814" i="5"/>
  <c r="C814" i="5"/>
  <c r="B815" i="5"/>
  <c r="C815" i="5"/>
  <c r="B816" i="5"/>
  <c r="C816" i="5"/>
  <c r="B817" i="5"/>
  <c r="C817" i="5"/>
  <c r="B818" i="5"/>
  <c r="C818" i="5"/>
  <c r="B819" i="5"/>
  <c r="C819" i="5"/>
  <c r="B820" i="5"/>
  <c r="C820" i="5"/>
  <c r="B821" i="5"/>
  <c r="C821" i="5"/>
  <c r="B822" i="5"/>
  <c r="C822" i="5"/>
  <c r="B823" i="5"/>
  <c r="C823" i="5"/>
  <c r="B824" i="5"/>
  <c r="C824" i="5"/>
  <c r="B825" i="5"/>
  <c r="C825" i="5"/>
  <c r="B826" i="5"/>
  <c r="C826" i="5"/>
  <c r="B827" i="5"/>
  <c r="C827" i="5"/>
  <c r="B828" i="5"/>
  <c r="C828" i="5"/>
  <c r="B829" i="5"/>
  <c r="C829" i="5"/>
  <c r="B830" i="5"/>
  <c r="C830" i="5"/>
  <c r="B831" i="5"/>
  <c r="C831" i="5"/>
  <c r="B832" i="5"/>
  <c r="C832" i="5"/>
  <c r="B833" i="5"/>
  <c r="C833" i="5"/>
  <c r="B834" i="5"/>
  <c r="C834" i="5"/>
  <c r="B835" i="5"/>
  <c r="C835" i="5"/>
  <c r="B836" i="5"/>
  <c r="C836" i="5"/>
  <c r="B837" i="5"/>
  <c r="C837" i="5"/>
  <c r="B838" i="5"/>
  <c r="C838" i="5"/>
  <c r="B839" i="5"/>
  <c r="C839" i="5"/>
  <c r="B840" i="5"/>
  <c r="C840" i="5"/>
  <c r="B841" i="5"/>
  <c r="C841" i="5"/>
  <c r="B842" i="5"/>
  <c r="C842" i="5"/>
  <c r="B843" i="5"/>
  <c r="C843" i="5"/>
  <c r="B844" i="5"/>
  <c r="C844" i="5"/>
  <c r="B845" i="5"/>
  <c r="C845" i="5"/>
  <c r="B846" i="5"/>
  <c r="C846" i="5"/>
  <c r="B847" i="5"/>
  <c r="C847" i="5"/>
  <c r="B848" i="5"/>
  <c r="C848" i="5"/>
  <c r="B849" i="5"/>
  <c r="C849" i="5"/>
  <c r="B850" i="5"/>
  <c r="C850" i="5"/>
  <c r="B851" i="5"/>
  <c r="C851" i="5"/>
  <c r="B852" i="5"/>
  <c r="C852" i="5"/>
  <c r="B853" i="5"/>
  <c r="C853" i="5"/>
  <c r="B854" i="5"/>
  <c r="C854" i="5"/>
  <c r="B855" i="5"/>
  <c r="C855" i="5"/>
  <c r="B856" i="5"/>
  <c r="C856" i="5"/>
  <c r="B857" i="5"/>
  <c r="C857" i="5"/>
  <c r="B858" i="5"/>
  <c r="C858" i="5"/>
  <c r="B859" i="5"/>
  <c r="C859" i="5"/>
  <c r="B860" i="5"/>
  <c r="C860" i="5"/>
  <c r="B861" i="5"/>
  <c r="C861" i="5"/>
  <c r="B862" i="5"/>
  <c r="C862" i="5"/>
  <c r="B863" i="5"/>
  <c r="C863" i="5"/>
  <c r="B864" i="5"/>
  <c r="C864" i="5"/>
  <c r="B865" i="5"/>
  <c r="C865" i="5"/>
  <c r="B866" i="5"/>
  <c r="C866" i="5"/>
  <c r="B867" i="5"/>
  <c r="C867" i="5"/>
  <c r="B868" i="5"/>
  <c r="C868" i="5"/>
  <c r="B869" i="5"/>
  <c r="C869" i="5"/>
  <c r="B870" i="5"/>
  <c r="C870" i="5"/>
  <c r="B871" i="5"/>
  <c r="C871" i="5"/>
  <c r="B872" i="5"/>
  <c r="C872" i="5"/>
  <c r="B873" i="5"/>
  <c r="C873" i="5"/>
  <c r="B874" i="5"/>
  <c r="C874" i="5"/>
  <c r="B875" i="5"/>
  <c r="C875" i="5"/>
  <c r="B876" i="5"/>
  <c r="C876" i="5"/>
  <c r="B877" i="5"/>
  <c r="C877" i="5"/>
  <c r="B878" i="5"/>
  <c r="C878" i="5"/>
  <c r="B879" i="5"/>
  <c r="C879" i="5"/>
  <c r="B880" i="5"/>
  <c r="C880" i="5"/>
  <c r="B881" i="5"/>
  <c r="C881" i="5"/>
  <c r="B882" i="5"/>
  <c r="C882" i="5"/>
  <c r="B883" i="5"/>
  <c r="C883" i="5"/>
  <c r="B884" i="5"/>
  <c r="C884" i="5"/>
  <c r="B885" i="5"/>
  <c r="C885" i="5"/>
  <c r="B886" i="5"/>
  <c r="C886" i="5"/>
  <c r="B887" i="5"/>
  <c r="C887" i="5"/>
  <c r="B888" i="5"/>
  <c r="C888" i="5"/>
  <c r="B889" i="5"/>
  <c r="C889" i="5"/>
  <c r="B890" i="5"/>
  <c r="C890" i="5"/>
  <c r="B891" i="5"/>
  <c r="C891" i="5"/>
  <c r="B892" i="5"/>
  <c r="C892" i="5"/>
  <c r="B893" i="5"/>
  <c r="C893" i="5"/>
  <c r="B894" i="5"/>
  <c r="C894" i="5"/>
  <c r="B895" i="5"/>
  <c r="C895" i="5"/>
  <c r="B896" i="5"/>
  <c r="C896" i="5"/>
  <c r="B897" i="5"/>
  <c r="C897" i="5"/>
  <c r="B898" i="5"/>
  <c r="C898" i="5"/>
  <c r="B899" i="5"/>
  <c r="C899" i="5"/>
  <c r="B900" i="5"/>
  <c r="C900" i="5"/>
  <c r="B901" i="5"/>
  <c r="C901" i="5"/>
  <c r="B902" i="5"/>
  <c r="C902" i="5"/>
  <c r="B903" i="5"/>
  <c r="C903" i="5"/>
  <c r="B904" i="5"/>
  <c r="C904" i="5"/>
  <c r="B905" i="5"/>
  <c r="C905" i="5"/>
  <c r="B906" i="5"/>
  <c r="C906" i="5"/>
  <c r="B907" i="5"/>
  <c r="C907" i="5"/>
  <c r="B908" i="5"/>
  <c r="C908" i="5"/>
  <c r="B909" i="5"/>
  <c r="C909" i="5"/>
  <c r="B910" i="5"/>
  <c r="C910" i="5"/>
  <c r="B911" i="5"/>
  <c r="C911" i="5"/>
  <c r="B912" i="5"/>
  <c r="C912" i="5"/>
  <c r="B913" i="5"/>
  <c r="C913" i="5"/>
  <c r="B914" i="5"/>
  <c r="C914" i="5"/>
  <c r="B915" i="5"/>
  <c r="C915" i="5"/>
  <c r="B716" i="5"/>
  <c r="C716" i="5"/>
  <c r="B717" i="5"/>
  <c r="C717" i="5"/>
  <c r="B718" i="5"/>
  <c r="C718" i="5"/>
  <c r="B719" i="5"/>
  <c r="C719" i="5"/>
  <c r="B720" i="5"/>
  <c r="C720" i="5"/>
  <c r="B721" i="5"/>
  <c r="C721" i="5"/>
  <c r="B722" i="5"/>
  <c r="C722" i="5"/>
  <c r="B723" i="5"/>
  <c r="C723" i="5"/>
  <c r="B724" i="5"/>
  <c r="C724" i="5"/>
  <c r="B725" i="5"/>
  <c r="C725" i="5"/>
  <c r="B726" i="5"/>
  <c r="C726" i="5"/>
  <c r="B727" i="5"/>
  <c r="C727" i="5"/>
  <c r="B728" i="5"/>
  <c r="C728" i="5"/>
  <c r="B729" i="5"/>
  <c r="C729" i="5"/>
  <c r="B730" i="5"/>
  <c r="C730" i="5"/>
  <c r="B731" i="5"/>
  <c r="C731" i="5"/>
  <c r="B732" i="5"/>
  <c r="C732" i="5"/>
  <c r="B733" i="5"/>
  <c r="C733" i="5"/>
  <c r="B734" i="5"/>
  <c r="C734" i="5"/>
  <c r="B735" i="5"/>
  <c r="C735" i="5"/>
  <c r="B736" i="5"/>
  <c r="C736" i="5"/>
  <c r="B737" i="5"/>
  <c r="C737" i="5"/>
  <c r="B738" i="5"/>
  <c r="C738" i="5"/>
  <c r="B739" i="5"/>
  <c r="C739" i="5"/>
  <c r="B740" i="5"/>
  <c r="C740" i="5"/>
  <c r="B741" i="5"/>
  <c r="C741" i="5"/>
  <c r="B742" i="5"/>
  <c r="C742" i="5"/>
  <c r="B743" i="5"/>
  <c r="C743" i="5"/>
  <c r="B744" i="5"/>
  <c r="C744" i="5"/>
  <c r="B745" i="5"/>
  <c r="C745" i="5"/>
  <c r="B746" i="5"/>
  <c r="C746" i="5"/>
  <c r="B747" i="5"/>
  <c r="C747" i="5"/>
  <c r="B748" i="5"/>
  <c r="C748" i="5"/>
  <c r="B749" i="5"/>
  <c r="C749" i="5"/>
  <c r="B750" i="5"/>
  <c r="C750" i="5"/>
  <c r="B751" i="5"/>
  <c r="C751" i="5"/>
  <c r="B752" i="5"/>
  <c r="C752" i="5"/>
  <c r="B753" i="5"/>
  <c r="C753" i="5"/>
  <c r="B754" i="5"/>
  <c r="C754" i="5"/>
  <c r="B755" i="5"/>
  <c r="C755" i="5"/>
  <c r="B756" i="5"/>
  <c r="C756" i="5"/>
  <c r="B757" i="5"/>
  <c r="C757" i="5"/>
  <c r="B758" i="5"/>
  <c r="C758" i="5"/>
  <c r="B759" i="5"/>
  <c r="C759" i="5"/>
  <c r="B760" i="5"/>
  <c r="C760" i="5"/>
  <c r="B761" i="5"/>
  <c r="C761" i="5"/>
  <c r="B762" i="5"/>
  <c r="C762" i="5"/>
  <c r="B763" i="5"/>
  <c r="C763" i="5"/>
  <c r="B764" i="5"/>
  <c r="C764" i="5"/>
  <c r="B765" i="5"/>
  <c r="C765" i="5"/>
  <c r="B766" i="5"/>
  <c r="C766" i="5"/>
  <c r="B767" i="5"/>
  <c r="C767" i="5"/>
  <c r="B768" i="5"/>
  <c r="C768" i="5"/>
  <c r="B769" i="5"/>
  <c r="C769" i="5"/>
  <c r="B770" i="5"/>
  <c r="C770" i="5"/>
  <c r="B771" i="5"/>
  <c r="C771" i="5"/>
  <c r="B772" i="5"/>
  <c r="C772" i="5"/>
  <c r="B773" i="5"/>
  <c r="C773" i="5"/>
  <c r="B774" i="5"/>
  <c r="C774" i="5"/>
  <c r="B775" i="5"/>
  <c r="C775" i="5"/>
  <c r="B776" i="5"/>
  <c r="C776" i="5"/>
  <c r="B777" i="5"/>
  <c r="C777" i="5"/>
  <c r="B778" i="5"/>
  <c r="C778" i="5"/>
  <c r="B779" i="5"/>
  <c r="C779" i="5"/>
  <c r="B780" i="5"/>
  <c r="C780" i="5"/>
  <c r="B781" i="5"/>
  <c r="C781" i="5"/>
  <c r="B782" i="5"/>
  <c r="C782" i="5"/>
  <c r="B783" i="5"/>
  <c r="C783" i="5"/>
  <c r="B784" i="5"/>
  <c r="C784" i="5"/>
  <c r="B785" i="5"/>
  <c r="C785" i="5"/>
  <c r="B786" i="5"/>
  <c r="C786" i="5"/>
  <c r="B787" i="5"/>
  <c r="C787" i="5"/>
  <c r="B788" i="5"/>
  <c r="C788" i="5"/>
  <c r="B789" i="5"/>
  <c r="C789" i="5"/>
  <c r="B790" i="5"/>
  <c r="C790" i="5"/>
  <c r="B791" i="5"/>
  <c r="C791" i="5"/>
  <c r="B792" i="5"/>
  <c r="C792" i="5"/>
  <c r="B793" i="5"/>
  <c r="C793" i="5"/>
  <c r="B794" i="5"/>
  <c r="C794" i="5"/>
  <c r="B795" i="5"/>
  <c r="C795" i="5"/>
  <c r="B796" i="5"/>
  <c r="C796" i="5"/>
  <c r="B797" i="5"/>
  <c r="C797" i="5"/>
  <c r="B798" i="5"/>
  <c r="C798" i="5"/>
  <c r="B799" i="5"/>
  <c r="C799" i="5"/>
  <c r="B800" i="5"/>
  <c r="C800" i="5"/>
  <c r="B601" i="5"/>
  <c r="C601" i="5"/>
  <c r="B602" i="5"/>
  <c r="C602" i="5"/>
  <c r="B603" i="5"/>
  <c r="C603" i="5"/>
  <c r="B604" i="5"/>
  <c r="C604" i="5"/>
  <c r="B605" i="5"/>
  <c r="C605" i="5"/>
  <c r="B606" i="5"/>
  <c r="C606" i="5"/>
  <c r="B607" i="5"/>
  <c r="C607" i="5"/>
  <c r="B608" i="5"/>
  <c r="C608" i="5"/>
  <c r="B609" i="5"/>
  <c r="C609" i="5"/>
  <c r="B610" i="5"/>
  <c r="C610" i="5"/>
  <c r="B611" i="5"/>
  <c r="C611" i="5"/>
  <c r="B612" i="5"/>
  <c r="C612" i="5"/>
  <c r="B613" i="5"/>
  <c r="C613" i="5"/>
  <c r="B614" i="5"/>
  <c r="C614" i="5"/>
  <c r="B615" i="5"/>
  <c r="C615" i="5"/>
  <c r="B616" i="5"/>
  <c r="C616" i="5"/>
  <c r="B617" i="5"/>
  <c r="C617" i="5"/>
  <c r="B618" i="5"/>
  <c r="C618" i="5"/>
  <c r="B619" i="5"/>
  <c r="C619" i="5"/>
  <c r="B620" i="5"/>
  <c r="C620" i="5"/>
  <c r="B621" i="5"/>
  <c r="C621" i="5"/>
  <c r="B622" i="5"/>
  <c r="C622" i="5"/>
  <c r="B623" i="5"/>
  <c r="C623" i="5"/>
  <c r="B624" i="5"/>
  <c r="C624" i="5"/>
  <c r="B625" i="5"/>
  <c r="C625" i="5"/>
  <c r="B626" i="5"/>
  <c r="C626" i="5"/>
  <c r="B627" i="5"/>
  <c r="C627" i="5"/>
  <c r="B628" i="5"/>
  <c r="C628" i="5"/>
  <c r="B629" i="5"/>
  <c r="C629" i="5"/>
  <c r="B630" i="5"/>
  <c r="C630" i="5"/>
  <c r="B631" i="5"/>
  <c r="C631" i="5"/>
  <c r="B632" i="5"/>
  <c r="C632" i="5"/>
  <c r="B633" i="5"/>
  <c r="C633" i="5"/>
  <c r="B634" i="5"/>
  <c r="C634" i="5"/>
  <c r="B635" i="5"/>
  <c r="C635" i="5"/>
  <c r="B636" i="5"/>
  <c r="C636" i="5"/>
  <c r="B637" i="5"/>
  <c r="C637" i="5"/>
  <c r="B638" i="5"/>
  <c r="C638" i="5"/>
  <c r="B639" i="5"/>
  <c r="C639" i="5"/>
  <c r="B640" i="5"/>
  <c r="C640" i="5"/>
  <c r="B641" i="5"/>
  <c r="C641" i="5"/>
  <c r="B642" i="5"/>
  <c r="C642" i="5"/>
  <c r="B643" i="5"/>
  <c r="C643" i="5"/>
  <c r="B644" i="5"/>
  <c r="C644" i="5"/>
  <c r="B645" i="5"/>
  <c r="C645" i="5"/>
  <c r="B646" i="5"/>
  <c r="C646" i="5"/>
  <c r="B647" i="5"/>
  <c r="C647" i="5"/>
  <c r="B648" i="5"/>
  <c r="C648" i="5"/>
  <c r="B649" i="5"/>
  <c r="C649" i="5"/>
  <c r="B650" i="5"/>
  <c r="C650" i="5"/>
  <c r="B651" i="5"/>
  <c r="C651" i="5"/>
  <c r="B652" i="5"/>
  <c r="C652" i="5"/>
  <c r="B653" i="5"/>
  <c r="C653" i="5"/>
  <c r="B654" i="5"/>
  <c r="C654" i="5"/>
  <c r="B655" i="5"/>
  <c r="C655" i="5"/>
  <c r="B656" i="5"/>
  <c r="C656" i="5"/>
  <c r="B657" i="5"/>
  <c r="C657" i="5"/>
  <c r="B658" i="5"/>
  <c r="C658" i="5"/>
  <c r="B659" i="5"/>
  <c r="C659" i="5"/>
  <c r="B660" i="5"/>
  <c r="C660" i="5"/>
  <c r="B661" i="5"/>
  <c r="C661" i="5"/>
  <c r="B662" i="5"/>
  <c r="C662" i="5"/>
  <c r="B663" i="5"/>
  <c r="C663" i="5"/>
  <c r="B664" i="5"/>
  <c r="C664" i="5"/>
  <c r="B665" i="5"/>
  <c r="C665" i="5"/>
  <c r="B666" i="5"/>
  <c r="C666" i="5"/>
  <c r="B667" i="5"/>
  <c r="C667" i="5"/>
  <c r="B668" i="5"/>
  <c r="C668" i="5"/>
  <c r="B669" i="5"/>
  <c r="C669" i="5"/>
  <c r="B670" i="5"/>
  <c r="C670" i="5"/>
  <c r="B671" i="5"/>
  <c r="C671" i="5"/>
  <c r="B672" i="5"/>
  <c r="C672" i="5"/>
  <c r="B673" i="5"/>
  <c r="C673" i="5"/>
  <c r="B674" i="5"/>
  <c r="C674" i="5"/>
  <c r="B675" i="5"/>
  <c r="C675" i="5"/>
  <c r="B676" i="5"/>
  <c r="C676" i="5"/>
  <c r="B677" i="5"/>
  <c r="C677" i="5"/>
  <c r="B678" i="5"/>
  <c r="C678" i="5"/>
  <c r="B679" i="5"/>
  <c r="C679" i="5"/>
  <c r="B680" i="5"/>
  <c r="C680" i="5"/>
  <c r="B681" i="5"/>
  <c r="C681" i="5"/>
  <c r="B682" i="5"/>
  <c r="C682" i="5"/>
  <c r="B683" i="5"/>
  <c r="C683" i="5"/>
  <c r="B684" i="5"/>
  <c r="C684" i="5"/>
  <c r="B685" i="5"/>
  <c r="C685" i="5"/>
  <c r="B686" i="5"/>
  <c r="C686" i="5"/>
  <c r="B687" i="5"/>
  <c r="C687" i="5"/>
  <c r="B688" i="5"/>
  <c r="C688" i="5"/>
  <c r="B689" i="5"/>
  <c r="C689" i="5"/>
  <c r="B690" i="5"/>
  <c r="C690" i="5"/>
  <c r="B691" i="5"/>
  <c r="C691" i="5"/>
  <c r="B692" i="5"/>
  <c r="C692" i="5"/>
  <c r="B693" i="5"/>
  <c r="C693" i="5"/>
  <c r="B694" i="5"/>
  <c r="C694" i="5"/>
  <c r="B695" i="5"/>
  <c r="C695" i="5"/>
  <c r="B696" i="5"/>
  <c r="C696" i="5"/>
  <c r="B697" i="5"/>
  <c r="C697" i="5"/>
  <c r="B698" i="5"/>
  <c r="C698" i="5"/>
  <c r="B699" i="5"/>
  <c r="C699" i="5"/>
  <c r="B700" i="5"/>
  <c r="C700" i="5"/>
  <c r="B701" i="5"/>
  <c r="C701" i="5"/>
  <c r="B702" i="5"/>
  <c r="C702" i="5"/>
  <c r="B703" i="5"/>
  <c r="C703" i="5"/>
  <c r="B704" i="5"/>
  <c r="C704" i="5"/>
  <c r="B705" i="5"/>
  <c r="C705" i="5"/>
  <c r="B706" i="5"/>
  <c r="C706" i="5"/>
  <c r="B707" i="5"/>
  <c r="C707" i="5"/>
  <c r="B708" i="5"/>
  <c r="C708" i="5"/>
  <c r="B709" i="5"/>
  <c r="C709" i="5"/>
  <c r="B710" i="5"/>
  <c r="C710" i="5"/>
  <c r="B711" i="5"/>
  <c r="C711" i="5"/>
  <c r="B712" i="5"/>
  <c r="C712" i="5"/>
  <c r="B713" i="5"/>
  <c r="C713" i="5"/>
  <c r="B714" i="5"/>
  <c r="C714" i="5"/>
  <c r="B715" i="5"/>
  <c r="C715" i="5"/>
  <c r="B516" i="5"/>
  <c r="C516" i="5"/>
  <c r="B517" i="5"/>
  <c r="C517" i="5"/>
  <c r="B518" i="5"/>
  <c r="C518" i="5"/>
  <c r="B519" i="5"/>
  <c r="C519" i="5"/>
  <c r="B520" i="5"/>
  <c r="C520" i="5"/>
  <c r="B521" i="5"/>
  <c r="C521" i="5"/>
  <c r="B522" i="5"/>
  <c r="C522" i="5"/>
  <c r="B523" i="5"/>
  <c r="C523" i="5"/>
  <c r="B524" i="5"/>
  <c r="C524" i="5"/>
  <c r="B525" i="5"/>
  <c r="C525" i="5"/>
  <c r="B526" i="5"/>
  <c r="C526" i="5"/>
  <c r="B527" i="5"/>
  <c r="C527" i="5"/>
  <c r="B528" i="5"/>
  <c r="C528" i="5"/>
  <c r="B529" i="5"/>
  <c r="C529" i="5"/>
  <c r="B530" i="5"/>
  <c r="C530" i="5"/>
  <c r="B531" i="5"/>
  <c r="C531" i="5"/>
  <c r="B532" i="5"/>
  <c r="C532" i="5"/>
  <c r="B533" i="5"/>
  <c r="C533" i="5"/>
  <c r="B534" i="5"/>
  <c r="C534" i="5"/>
  <c r="B535" i="5"/>
  <c r="C535" i="5"/>
  <c r="B536" i="5"/>
  <c r="C536" i="5"/>
  <c r="B537" i="5"/>
  <c r="C537" i="5"/>
  <c r="B538" i="5"/>
  <c r="C538" i="5"/>
  <c r="B539" i="5"/>
  <c r="C539" i="5"/>
  <c r="B540" i="5"/>
  <c r="C540" i="5"/>
  <c r="B541" i="5"/>
  <c r="C541" i="5"/>
  <c r="B542" i="5"/>
  <c r="C542" i="5"/>
  <c r="B543" i="5"/>
  <c r="C543" i="5"/>
  <c r="B544" i="5"/>
  <c r="C544" i="5"/>
  <c r="B545" i="5"/>
  <c r="C545" i="5"/>
  <c r="B546" i="5"/>
  <c r="C546" i="5"/>
  <c r="B547" i="5"/>
  <c r="C547" i="5"/>
  <c r="B548" i="5"/>
  <c r="C548" i="5"/>
  <c r="B549" i="5"/>
  <c r="C549" i="5"/>
  <c r="B550" i="5"/>
  <c r="C550" i="5"/>
  <c r="B551" i="5"/>
  <c r="C551" i="5"/>
  <c r="B552" i="5"/>
  <c r="C552" i="5"/>
  <c r="B553" i="5"/>
  <c r="C553" i="5"/>
  <c r="B554" i="5"/>
  <c r="C554" i="5"/>
  <c r="B555" i="5"/>
  <c r="C555" i="5"/>
  <c r="B556" i="5"/>
  <c r="C556" i="5"/>
  <c r="B557" i="5"/>
  <c r="C557" i="5"/>
  <c r="B558" i="5"/>
  <c r="C558" i="5"/>
  <c r="B559" i="5"/>
  <c r="C559" i="5"/>
  <c r="B560" i="5"/>
  <c r="C560" i="5"/>
  <c r="B561" i="5"/>
  <c r="C561" i="5"/>
  <c r="B562" i="5"/>
  <c r="C562" i="5"/>
  <c r="B563" i="5"/>
  <c r="C563" i="5"/>
  <c r="B564" i="5"/>
  <c r="C564" i="5"/>
  <c r="B565" i="5"/>
  <c r="C565" i="5"/>
  <c r="B566" i="5"/>
  <c r="C566" i="5"/>
  <c r="B567" i="5"/>
  <c r="C567" i="5"/>
  <c r="B568" i="5"/>
  <c r="C568" i="5"/>
  <c r="B569" i="5"/>
  <c r="C569" i="5"/>
  <c r="B570" i="5"/>
  <c r="C570" i="5"/>
  <c r="B571" i="5"/>
  <c r="C571" i="5"/>
  <c r="B572" i="5"/>
  <c r="C572" i="5"/>
  <c r="B573" i="5"/>
  <c r="C573" i="5"/>
  <c r="B574" i="5"/>
  <c r="C574" i="5"/>
  <c r="B575" i="5"/>
  <c r="C575" i="5"/>
  <c r="B576" i="5"/>
  <c r="C576" i="5"/>
  <c r="B577" i="5"/>
  <c r="C577" i="5"/>
  <c r="B578" i="5"/>
  <c r="C578" i="5"/>
  <c r="B579" i="5"/>
  <c r="C579" i="5"/>
  <c r="B580" i="5"/>
  <c r="C580" i="5"/>
  <c r="B581" i="5"/>
  <c r="C581" i="5"/>
  <c r="B582" i="5"/>
  <c r="C582" i="5"/>
  <c r="B583" i="5"/>
  <c r="C583" i="5"/>
  <c r="B584" i="5"/>
  <c r="C584" i="5"/>
  <c r="B585" i="5"/>
  <c r="C585" i="5"/>
  <c r="B586" i="5"/>
  <c r="C586" i="5"/>
  <c r="B587" i="5"/>
  <c r="C587" i="5"/>
  <c r="B588" i="5"/>
  <c r="C588" i="5"/>
  <c r="B589" i="5"/>
  <c r="C589" i="5"/>
  <c r="B590" i="5"/>
  <c r="C590" i="5"/>
  <c r="B591" i="5"/>
  <c r="C591" i="5"/>
  <c r="B592" i="5"/>
  <c r="C592" i="5"/>
  <c r="B593" i="5"/>
  <c r="C593" i="5"/>
  <c r="B594" i="5"/>
  <c r="C594" i="5"/>
  <c r="B595" i="5"/>
  <c r="C595" i="5"/>
  <c r="B596" i="5"/>
  <c r="C596" i="5"/>
  <c r="B597" i="5"/>
  <c r="C597" i="5"/>
  <c r="B598" i="5"/>
  <c r="C598" i="5"/>
  <c r="B599" i="5"/>
  <c r="C599" i="5"/>
  <c r="B600" i="5"/>
  <c r="C6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417" i="5"/>
  <c r="C417" i="5"/>
  <c r="B418" i="5"/>
  <c r="C418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54" i="5"/>
  <c r="C454" i="5"/>
  <c r="B455" i="5"/>
  <c r="C455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89" i="5"/>
  <c r="C489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B509" i="5"/>
  <c r="C509" i="5"/>
  <c r="B510" i="5"/>
  <c r="C510" i="5"/>
  <c r="B511" i="5"/>
  <c r="C511" i="5"/>
  <c r="B512" i="5"/>
  <c r="C512" i="5"/>
  <c r="B513" i="5"/>
  <c r="C513" i="5"/>
  <c r="B514" i="5"/>
  <c r="C514" i="5"/>
  <c r="B515" i="5"/>
  <c r="C515" i="5"/>
  <c r="B316" i="5"/>
  <c r="C316" i="5"/>
  <c r="B317" i="5"/>
  <c r="C317" i="5"/>
  <c r="B318" i="5"/>
  <c r="C318" i="5"/>
  <c r="B319" i="5"/>
  <c r="C319" i="5"/>
  <c r="B320" i="5"/>
  <c r="C320" i="5"/>
  <c r="B321" i="5"/>
  <c r="C321" i="5"/>
  <c r="B322" i="5"/>
  <c r="C322" i="5"/>
  <c r="B323" i="5"/>
  <c r="C323" i="5"/>
  <c r="B324" i="5"/>
  <c r="C324" i="5"/>
  <c r="B325" i="5"/>
  <c r="C325" i="5"/>
  <c r="B326" i="5"/>
  <c r="C326" i="5"/>
  <c r="B327" i="5"/>
  <c r="C327" i="5"/>
  <c r="B328" i="5"/>
  <c r="C328" i="5"/>
  <c r="B329" i="5"/>
  <c r="C329" i="5"/>
  <c r="B330" i="5"/>
  <c r="C330" i="5"/>
  <c r="B331" i="5"/>
  <c r="C331" i="5"/>
  <c r="B332" i="5"/>
  <c r="C332" i="5"/>
  <c r="B333" i="5"/>
  <c r="C333" i="5"/>
  <c r="B334" i="5"/>
  <c r="C334" i="5"/>
  <c r="B335" i="5"/>
  <c r="C335" i="5"/>
  <c r="B336" i="5"/>
  <c r="C336" i="5"/>
  <c r="B337" i="5"/>
  <c r="C337" i="5"/>
  <c r="B338" i="5"/>
  <c r="C338" i="5"/>
  <c r="B339" i="5"/>
  <c r="C339" i="5"/>
  <c r="B340" i="5"/>
  <c r="C340" i="5"/>
  <c r="B341" i="5"/>
  <c r="C341" i="5"/>
  <c r="B342" i="5"/>
  <c r="C342" i="5"/>
  <c r="B343" i="5"/>
  <c r="C343" i="5"/>
  <c r="B344" i="5"/>
  <c r="C344" i="5"/>
  <c r="B345" i="5"/>
  <c r="C345" i="5"/>
  <c r="B346" i="5"/>
  <c r="C346" i="5"/>
  <c r="B347" i="5"/>
  <c r="C347" i="5"/>
  <c r="B348" i="5"/>
  <c r="C348" i="5"/>
  <c r="B349" i="5"/>
  <c r="C349" i="5"/>
  <c r="B350" i="5"/>
  <c r="C350" i="5"/>
  <c r="B351" i="5"/>
  <c r="C351" i="5"/>
  <c r="B352" i="5"/>
  <c r="C352" i="5"/>
  <c r="B353" i="5"/>
  <c r="C353" i="5"/>
  <c r="B354" i="5"/>
  <c r="C354" i="5"/>
  <c r="B355" i="5"/>
  <c r="C355" i="5"/>
  <c r="B356" i="5"/>
  <c r="C356" i="5"/>
  <c r="B357" i="5"/>
  <c r="C357" i="5"/>
  <c r="B358" i="5"/>
  <c r="C358" i="5"/>
  <c r="B359" i="5"/>
  <c r="C359" i="5"/>
  <c r="B360" i="5"/>
  <c r="C360" i="5"/>
  <c r="B361" i="5"/>
  <c r="C361" i="5"/>
  <c r="B362" i="5"/>
  <c r="C362" i="5"/>
  <c r="B363" i="5"/>
  <c r="C363" i="5"/>
  <c r="B364" i="5"/>
  <c r="C364" i="5"/>
  <c r="B365" i="5"/>
  <c r="C365" i="5"/>
  <c r="B366" i="5"/>
  <c r="C366" i="5"/>
  <c r="B367" i="5"/>
  <c r="C367" i="5"/>
  <c r="B368" i="5"/>
  <c r="C368" i="5"/>
  <c r="B369" i="5"/>
  <c r="C369" i="5"/>
  <c r="B370" i="5"/>
  <c r="C370" i="5"/>
  <c r="B371" i="5"/>
  <c r="C371" i="5"/>
  <c r="B372" i="5"/>
  <c r="C372" i="5"/>
  <c r="B373" i="5"/>
  <c r="C373" i="5"/>
  <c r="B374" i="5"/>
  <c r="C374" i="5"/>
  <c r="B375" i="5"/>
  <c r="C375" i="5"/>
  <c r="B376" i="5"/>
  <c r="C376" i="5"/>
  <c r="B377" i="5"/>
  <c r="C377" i="5"/>
  <c r="B378" i="5"/>
  <c r="C378" i="5"/>
  <c r="B379" i="5"/>
  <c r="C379" i="5"/>
  <c r="B380" i="5"/>
  <c r="C380" i="5"/>
  <c r="B381" i="5"/>
  <c r="C381" i="5"/>
  <c r="B382" i="5"/>
  <c r="C382" i="5"/>
  <c r="B383" i="5"/>
  <c r="C383" i="5"/>
  <c r="B384" i="5"/>
  <c r="C384" i="5"/>
  <c r="B385" i="5"/>
  <c r="C385" i="5"/>
  <c r="B386" i="5"/>
  <c r="C386" i="5"/>
  <c r="B387" i="5"/>
  <c r="C387" i="5"/>
  <c r="B388" i="5"/>
  <c r="C388" i="5"/>
  <c r="B389" i="5"/>
  <c r="C389" i="5"/>
  <c r="B390" i="5"/>
  <c r="C390" i="5"/>
  <c r="B391" i="5"/>
  <c r="C391" i="5"/>
  <c r="B392" i="5"/>
  <c r="C392" i="5"/>
  <c r="B393" i="5"/>
  <c r="C393" i="5"/>
  <c r="B394" i="5"/>
  <c r="C394" i="5"/>
  <c r="B395" i="5"/>
  <c r="C395" i="5"/>
  <c r="B396" i="5"/>
  <c r="C396" i="5"/>
  <c r="B397" i="5"/>
  <c r="C397" i="5"/>
  <c r="B398" i="5"/>
  <c r="C398" i="5"/>
  <c r="B399" i="5"/>
  <c r="C399" i="5"/>
  <c r="B400" i="5"/>
  <c r="C4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D249" i="5"/>
  <c r="E249" i="5" s="1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90" i="5"/>
  <c r="C290" i="5"/>
  <c r="B291" i="5"/>
  <c r="C291" i="5"/>
  <c r="B292" i="5"/>
  <c r="C292" i="5"/>
  <c r="B293" i="5"/>
  <c r="C293" i="5"/>
  <c r="B294" i="5"/>
  <c r="C294" i="5"/>
  <c r="B295" i="5"/>
  <c r="C295" i="5"/>
  <c r="B296" i="5"/>
  <c r="C296" i="5"/>
  <c r="B297" i="5"/>
  <c r="C297" i="5"/>
  <c r="B298" i="5"/>
  <c r="C298" i="5"/>
  <c r="B299" i="5"/>
  <c r="C299" i="5"/>
  <c r="B300" i="5"/>
  <c r="C300" i="5"/>
  <c r="B301" i="5"/>
  <c r="C301" i="5"/>
  <c r="B302" i="5"/>
  <c r="C302" i="5"/>
  <c r="B303" i="5"/>
  <c r="C303" i="5"/>
  <c r="B304" i="5"/>
  <c r="C304" i="5"/>
  <c r="B305" i="5"/>
  <c r="C305" i="5"/>
  <c r="B306" i="5"/>
  <c r="C306" i="5"/>
  <c r="B307" i="5"/>
  <c r="C307" i="5"/>
  <c r="B308" i="5"/>
  <c r="C308" i="5"/>
  <c r="B309" i="5"/>
  <c r="C309" i="5"/>
  <c r="B310" i="5"/>
  <c r="C310" i="5"/>
  <c r="B311" i="5"/>
  <c r="C311" i="5"/>
  <c r="B312" i="5"/>
  <c r="C312" i="5"/>
  <c r="B313" i="5"/>
  <c r="C313" i="5"/>
  <c r="B314" i="5"/>
  <c r="C314" i="5"/>
  <c r="B315" i="5"/>
  <c r="C3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D189" i="5"/>
  <c r="E189" i="5" s="1"/>
  <c r="G189" i="5"/>
  <c r="B190" i="5"/>
  <c r="C190" i="5"/>
  <c r="B191" i="5"/>
  <c r="C191" i="5"/>
  <c r="D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" i="5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D35" i="5"/>
  <c r="E35" i="5" s="1"/>
  <c r="B36" i="5"/>
  <c r="C36" i="5"/>
  <c r="B37" i="5"/>
  <c r="C37" i="5"/>
  <c r="B38" i="5"/>
  <c r="C38" i="5"/>
  <c r="B39" i="5"/>
  <c r="C39" i="5"/>
  <c r="B40" i="5"/>
  <c r="C40" i="5"/>
  <c r="D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D53" i="5"/>
  <c r="E53" i="5" s="1"/>
  <c r="F53" i="5" s="1"/>
  <c r="I53" i="5" s="1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D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D73" i="5"/>
  <c r="E73" i="5" s="1"/>
  <c r="F73" i="5" s="1"/>
  <c r="I73" i="5" s="1"/>
  <c r="J73" i="5" s="1"/>
  <c r="G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D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D98" i="5"/>
  <c r="E98" i="5" s="1"/>
  <c r="F98" i="5" s="1"/>
  <c r="I98" i="5" s="1"/>
  <c r="J98" i="5" s="1"/>
  <c r="G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D113" i="5"/>
  <c r="B114" i="5"/>
  <c r="C114" i="5"/>
  <c r="B115" i="5"/>
  <c r="C115" i="5"/>
  <c r="B37" i="2"/>
  <c r="D27" i="5" s="1"/>
  <c r="E27" i="5" s="1"/>
  <c r="H27" i="5" s="1"/>
  <c r="B42" i="2"/>
  <c r="B44" i="2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19" i="6"/>
  <c r="B18" i="6"/>
  <c r="B16" i="6"/>
  <c r="B15" i="6"/>
  <c r="B14" i="6"/>
  <c r="C9" i="6"/>
  <c r="C6" i="6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7" i="7"/>
  <c r="A6" i="7"/>
  <c r="A5" i="7"/>
  <c r="G83" i="5" l="1"/>
  <c r="D108" i="5"/>
  <c r="E108" i="5" s="1"/>
  <c r="F108" i="5" s="1"/>
  <c r="I108" i="5" s="1"/>
  <c r="J108" i="5" s="1"/>
  <c r="D83" i="5"/>
  <c r="E83" i="5" s="1"/>
  <c r="F83" i="5" s="1"/>
  <c r="I83" i="5" s="1"/>
  <c r="J83" i="5" s="1"/>
  <c r="D48" i="5"/>
  <c r="E48" i="5" s="1"/>
  <c r="F48" i="5" s="1"/>
  <c r="I48" i="5" s="1"/>
  <c r="D103" i="5"/>
  <c r="E103" i="5" s="1"/>
  <c r="D78" i="5"/>
  <c r="E78" i="5" s="1"/>
  <c r="D93" i="5"/>
  <c r="E93" i="5" s="1"/>
  <c r="D68" i="5"/>
  <c r="E68" i="5" s="1"/>
  <c r="D224" i="5"/>
  <c r="E224" i="5" s="1"/>
  <c r="E113" i="5"/>
  <c r="F113" i="5" s="1"/>
  <c r="I113" i="5" s="1"/>
  <c r="J113" i="5" s="1"/>
  <c r="E88" i="5"/>
  <c r="F88" i="5" s="1"/>
  <c r="I88" i="5" s="1"/>
  <c r="J88" i="5" s="1"/>
  <c r="E63" i="5"/>
  <c r="F63" i="5" s="1"/>
  <c r="I63" i="5" s="1"/>
  <c r="J63" i="5" s="1"/>
  <c r="E40" i="5"/>
  <c r="E191" i="5"/>
  <c r="H191" i="5" s="1"/>
  <c r="D1402" i="5"/>
  <c r="E1402" i="5" s="1"/>
  <c r="D1407" i="5"/>
  <c r="E1407" i="5" s="1"/>
  <c r="D1412" i="5"/>
  <c r="E1412" i="5" s="1"/>
  <c r="D1417" i="5"/>
  <c r="E1417" i="5" s="1"/>
  <c r="D1422" i="5"/>
  <c r="E1422" i="5" s="1"/>
  <c r="D1427" i="5"/>
  <c r="E1427" i="5" s="1"/>
  <c r="D1432" i="5"/>
  <c r="E1432" i="5" s="1"/>
  <c r="D1437" i="5"/>
  <c r="E1437" i="5" s="1"/>
  <c r="D1316" i="5"/>
  <c r="E1316" i="5" s="1"/>
  <c r="D1321" i="5"/>
  <c r="E1321" i="5" s="1"/>
  <c r="D1326" i="5"/>
  <c r="E1326" i="5" s="1"/>
  <c r="D1331" i="5"/>
  <c r="E1331" i="5" s="1"/>
  <c r="D1336" i="5"/>
  <c r="E1336" i="5" s="1"/>
  <c r="D1341" i="5"/>
  <c r="E1341" i="5" s="1"/>
  <c r="D1346" i="5"/>
  <c r="E1346" i="5" s="1"/>
  <c r="D1351" i="5"/>
  <c r="E1351" i="5" s="1"/>
  <c r="D1356" i="5"/>
  <c r="E1356" i="5" s="1"/>
  <c r="D1361" i="5"/>
  <c r="E1361" i="5" s="1"/>
  <c r="D1366" i="5"/>
  <c r="E1366" i="5" s="1"/>
  <c r="D1371" i="5"/>
  <c r="E1371" i="5" s="1"/>
  <c r="D1376" i="5"/>
  <c r="E1376" i="5" s="1"/>
  <c r="D1381" i="5"/>
  <c r="E1381" i="5" s="1"/>
  <c r="D1386" i="5"/>
  <c r="E1386" i="5" s="1"/>
  <c r="D1391" i="5"/>
  <c r="E1391" i="5" s="1"/>
  <c r="D1396" i="5"/>
  <c r="E1396" i="5" s="1"/>
  <c r="D1201" i="5"/>
  <c r="E1201" i="5" s="1"/>
  <c r="D1206" i="5"/>
  <c r="E1206" i="5" s="1"/>
  <c r="D1211" i="5"/>
  <c r="E1211" i="5" s="1"/>
  <c r="D1216" i="5"/>
  <c r="E1216" i="5" s="1"/>
  <c r="D1221" i="5"/>
  <c r="E1221" i="5" s="1"/>
  <c r="D1226" i="5"/>
  <c r="E1226" i="5" s="1"/>
  <c r="D1231" i="5"/>
  <c r="E1231" i="5" s="1"/>
  <c r="D1236" i="5"/>
  <c r="E1236" i="5" s="1"/>
  <c r="D1241" i="5"/>
  <c r="E1241" i="5" s="1"/>
  <c r="D1246" i="5"/>
  <c r="E1246" i="5" s="1"/>
  <c r="D1251" i="5"/>
  <c r="E1251" i="5" s="1"/>
  <c r="D1256" i="5"/>
  <c r="E1256" i="5" s="1"/>
  <c r="D1261" i="5"/>
  <c r="E1261" i="5" s="1"/>
  <c r="D1266" i="5"/>
  <c r="E1266" i="5" s="1"/>
  <c r="D1271" i="5"/>
  <c r="E1271" i="5" s="1"/>
  <c r="D1276" i="5"/>
  <c r="E1276" i="5" s="1"/>
  <c r="D1281" i="5"/>
  <c r="E1281" i="5" s="1"/>
  <c r="D1286" i="5"/>
  <c r="E1286" i="5" s="1"/>
  <c r="D1291" i="5"/>
  <c r="E1291" i="5" s="1"/>
  <c r="D1296" i="5"/>
  <c r="E1296" i="5" s="1"/>
  <c r="D1301" i="5"/>
  <c r="E1301" i="5" s="1"/>
  <c r="D1306" i="5"/>
  <c r="E1306" i="5" s="1"/>
  <c r="D1311" i="5"/>
  <c r="E1311" i="5" s="1"/>
  <c r="D1116" i="5"/>
  <c r="E1116" i="5" s="1"/>
  <c r="D1121" i="5"/>
  <c r="E1121" i="5" s="1"/>
  <c r="D1126" i="5"/>
  <c r="E1126" i="5" s="1"/>
  <c r="D1131" i="5"/>
  <c r="E1131" i="5" s="1"/>
  <c r="D1136" i="5"/>
  <c r="E1136" i="5" s="1"/>
  <c r="D1141" i="5"/>
  <c r="E1141" i="5" s="1"/>
  <c r="D1146" i="5"/>
  <c r="E1146" i="5" s="1"/>
  <c r="D1404" i="5"/>
  <c r="E1404" i="5" s="1"/>
  <c r="D1409" i="5"/>
  <c r="E1409" i="5" s="1"/>
  <c r="D1405" i="5"/>
  <c r="E1405" i="5" s="1"/>
  <c r="D1410" i="5"/>
  <c r="E1410" i="5" s="1"/>
  <c r="D1415" i="5"/>
  <c r="E1415" i="5" s="1"/>
  <c r="D1420" i="5"/>
  <c r="E1420" i="5" s="1"/>
  <c r="D1425" i="5"/>
  <c r="E1425" i="5" s="1"/>
  <c r="D1430" i="5"/>
  <c r="E1430" i="5" s="1"/>
  <c r="D1435" i="5"/>
  <c r="E1435" i="5" s="1"/>
  <c r="D1419" i="5"/>
  <c r="E1419" i="5" s="1"/>
  <c r="G1419" i="5" s="1"/>
  <c r="D1429" i="5"/>
  <c r="E1429" i="5" s="1"/>
  <c r="D1248" i="5"/>
  <c r="E1248" i="5" s="1"/>
  <c r="D1258" i="5"/>
  <c r="E1258" i="5" s="1"/>
  <c r="D1268" i="5"/>
  <c r="E1268" i="5" s="1"/>
  <c r="D1278" i="5"/>
  <c r="E1278" i="5" s="1"/>
  <c r="D1288" i="5"/>
  <c r="E1288" i="5" s="1"/>
  <c r="D1298" i="5"/>
  <c r="E1298" i="5" s="1"/>
  <c r="D1308" i="5"/>
  <c r="E1308" i="5" s="1"/>
  <c r="D1118" i="5"/>
  <c r="E1118" i="5" s="1"/>
  <c r="D1128" i="5"/>
  <c r="E1128" i="5" s="1"/>
  <c r="D1418" i="5"/>
  <c r="E1418" i="5" s="1"/>
  <c r="D1428" i="5"/>
  <c r="E1428" i="5" s="1"/>
  <c r="D1438" i="5"/>
  <c r="E1438" i="5" s="1"/>
  <c r="D1439" i="5"/>
  <c r="E1439" i="5" s="1"/>
  <c r="D1440" i="5"/>
  <c r="E1440" i="5" s="1"/>
  <c r="D1441" i="5"/>
  <c r="E1441" i="5" s="1"/>
  <c r="D1317" i="5"/>
  <c r="E1317" i="5" s="1"/>
  <c r="D1318" i="5"/>
  <c r="E1318" i="5" s="1"/>
  <c r="D1319" i="5"/>
  <c r="E1319" i="5" s="1"/>
  <c r="D1320" i="5"/>
  <c r="E1320" i="5" s="1"/>
  <c r="G1320" i="5" s="1"/>
  <c r="D1322" i="5"/>
  <c r="E1322" i="5" s="1"/>
  <c r="D1323" i="5"/>
  <c r="E1323" i="5" s="1"/>
  <c r="D1324" i="5"/>
  <c r="E1324" i="5" s="1"/>
  <c r="D1325" i="5"/>
  <c r="E1325" i="5" s="1"/>
  <c r="D1327" i="5"/>
  <c r="E1327" i="5" s="1"/>
  <c r="D1328" i="5"/>
  <c r="E1328" i="5" s="1"/>
  <c r="D1329" i="5"/>
  <c r="E1329" i="5" s="1"/>
  <c r="D1330" i="5"/>
  <c r="E1330" i="5" s="1"/>
  <c r="D1332" i="5"/>
  <c r="E1332" i="5" s="1"/>
  <c r="D1333" i="5"/>
  <c r="E1333" i="5" s="1"/>
  <c r="D1334" i="5"/>
  <c r="E1334" i="5" s="1"/>
  <c r="D1335" i="5"/>
  <c r="E1335" i="5" s="1"/>
  <c r="D1337" i="5"/>
  <c r="E1337" i="5" s="1"/>
  <c r="D1338" i="5"/>
  <c r="E1338" i="5" s="1"/>
  <c r="D1339" i="5"/>
  <c r="E1339" i="5" s="1"/>
  <c r="D1340" i="5"/>
  <c r="E1340" i="5" s="1"/>
  <c r="D1342" i="5"/>
  <c r="E1342" i="5" s="1"/>
  <c r="D1343" i="5"/>
  <c r="E1343" i="5" s="1"/>
  <c r="D1344" i="5"/>
  <c r="E1344" i="5" s="1"/>
  <c r="D1345" i="5"/>
  <c r="E1345" i="5" s="1"/>
  <c r="G1345" i="5" s="1"/>
  <c r="D1347" i="5"/>
  <c r="E1347" i="5" s="1"/>
  <c r="D1348" i="5"/>
  <c r="E1348" i="5" s="1"/>
  <c r="D1349" i="5"/>
  <c r="E1349" i="5" s="1"/>
  <c r="D1350" i="5"/>
  <c r="E1350" i="5" s="1"/>
  <c r="D1352" i="5"/>
  <c r="E1352" i="5" s="1"/>
  <c r="D1353" i="5"/>
  <c r="E1353" i="5" s="1"/>
  <c r="D1354" i="5"/>
  <c r="E1354" i="5" s="1"/>
  <c r="D1355" i="5"/>
  <c r="E1355" i="5" s="1"/>
  <c r="D1357" i="5"/>
  <c r="E1357" i="5" s="1"/>
  <c r="D1358" i="5"/>
  <c r="E1358" i="5" s="1"/>
  <c r="D1359" i="5"/>
  <c r="E1359" i="5" s="1"/>
  <c r="D1360" i="5"/>
  <c r="E1360" i="5" s="1"/>
  <c r="D1362" i="5"/>
  <c r="E1362" i="5" s="1"/>
  <c r="D1363" i="5"/>
  <c r="E1363" i="5" s="1"/>
  <c r="D1364" i="5"/>
  <c r="E1364" i="5" s="1"/>
  <c r="D1365" i="5"/>
  <c r="E1365" i="5" s="1"/>
  <c r="D1367" i="5"/>
  <c r="E1367" i="5" s="1"/>
  <c r="D1368" i="5"/>
  <c r="E1368" i="5" s="1"/>
  <c r="D1369" i="5"/>
  <c r="E1369" i="5" s="1"/>
  <c r="D1370" i="5"/>
  <c r="E1370" i="5" s="1"/>
  <c r="G1370" i="5" s="1"/>
  <c r="D1372" i="5"/>
  <c r="E1372" i="5" s="1"/>
  <c r="D1373" i="5"/>
  <c r="E1373" i="5" s="1"/>
  <c r="D1374" i="5"/>
  <c r="E1374" i="5" s="1"/>
  <c r="D1375" i="5"/>
  <c r="E1375" i="5" s="1"/>
  <c r="D1377" i="5"/>
  <c r="E1377" i="5" s="1"/>
  <c r="D1378" i="5"/>
  <c r="E1378" i="5" s="1"/>
  <c r="D1379" i="5"/>
  <c r="E1379" i="5" s="1"/>
  <c r="D1380" i="5"/>
  <c r="E1380" i="5" s="1"/>
  <c r="D1382" i="5"/>
  <c r="E1382" i="5" s="1"/>
  <c r="D1383" i="5"/>
  <c r="E1383" i="5" s="1"/>
  <c r="D1384" i="5"/>
  <c r="E1384" i="5" s="1"/>
  <c r="D1385" i="5"/>
  <c r="E1385" i="5" s="1"/>
  <c r="D1387" i="5"/>
  <c r="E1387" i="5" s="1"/>
  <c r="D1388" i="5"/>
  <c r="E1388" i="5" s="1"/>
  <c r="D1389" i="5"/>
  <c r="E1389" i="5" s="1"/>
  <c r="D1390" i="5"/>
  <c r="E1390" i="5" s="1"/>
  <c r="D1392" i="5"/>
  <c r="E1392" i="5" s="1"/>
  <c r="D1393" i="5"/>
  <c r="E1393" i="5" s="1"/>
  <c r="D1394" i="5"/>
  <c r="E1394" i="5" s="1"/>
  <c r="D1395" i="5"/>
  <c r="E1395" i="5" s="1"/>
  <c r="G1395" i="5" s="1"/>
  <c r="D1397" i="5"/>
  <c r="E1397" i="5" s="1"/>
  <c r="D1398" i="5"/>
  <c r="E1398" i="5" s="1"/>
  <c r="D1399" i="5"/>
  <c r="E1399" i="5" s="1"/>
  <c r="D1400" i="5"/>
  <c r="E1400" i="5" s="1"/>
  <c r="D1202" i="5"/>
  <c r="E1202" i="5" s="1"/>
  <c r="D1203" i="5"/>
  <c r="E1203" i="5" s="1"/>
  <c r="D1204" i="5"/>
  <c r="E1204" i="5" s="1"/>
  <c r="D1205" i="5"/>
  <c r="E1205" i="5" s="1"/>
  <c r="D1207" i="5"/>
  <c r="E1207" i="5" s="1"/>
  <c r="D1208" i="5"/>
  <c r="E1208" i="5" s="1"/>
  <c r="D1209" i="5"/>
  <c r="E1209" i="5" s="1"/>
  <c r="D1210" i="5"/>
  <c r="E1210" i="5" s="1"/>
  <c r="D1212" i="5"/>
  <c r="E1212" i="5" s="1"/>
  <c r="D1213" i="5"/>
  <c r="E1213" i="5" s="1"/>
  <c r="D1214" i="5"/>
  <c r="E1214" i="5" s="1"/>
  <c r="D1215" i="5"/>
  <c r="E1215" i="5" s="1"/>
  <c r="D1217" i="5"/>
  <c r="E1217" i="5" s="1"/>
  <c r="D1218" i="5"/>
  <c r="E1218" i="5" s="1"/>
  <c r="D1219" i="5"/>
  <c r="E1219" i="5" s="1"/>
  <c r="D1220" i="5"/>
  <c r="E1220" i="5" s="1"/>
  <c r="G1220" i="5" s="1"/>
  <c r="D1222" i="5"/>
  <c r="E1222" i="5" s="1"/>
  <c r="D1223" i="5"/>
  <c r="E1223" i="5" s="1"/>
  <c r="D1224" i="5"/>
  <c r="E1224" i="5" s="1"/>
  <c r="D1225" i="5"/>
  <c r="E1225" i="5" s="1"/>
  <c r="D1227" i="5"/>
  <c r="E1227" i="5" s="1"/>
  <c r="D1228" i="5"/>
  <c r="E1228" i="5" s="1"/>
  <c r="D1229" i="5"/>
  <c r="E1229" i="5" s="1"/>
  <c r="D1230" i="5"/>
  <c r="E1230" i="5" s="1"/>
  <c r="D1232" i="5"/>
  <c r="E1232" i="5" s="1"/>
  <c r="D1233" i="5"/>
  <c r="E1233" i="5" s="1"/>
  <c r="D1234" i="5"/>
  <c r="E1234" i="5" s="1"/>
  <c r="D1235" i="5"/>
  <c r="E1235" i="5" s="1"/>
  <c r="D1237" i="5"/>
  <c r="E1237" i="5" s="1"/>
  <c r="D1238" i="5"/>
  <c r="E1238" i="5" s="1"/>
  <c r="D1239" i="5"/>
  <c r="E1239" i="5" s="1"/>
  <c r="D1249" i="5"/>
  <c r="E1249" i="5" s="1"/>
  <c r="D1259" i="5"/>
  <c r="E1259" i="5" s="1"/>
  <c r="D1269" i="5"/>
  <c r="E1269" i="5" s="1"/>
  <c r="D1279" i="5"/>
  <c r="E1279" i="5" s="1"/>
  <c r="D1289" i="5"/>
  <c r="E1289" i="5" s="1"/>
  <c r="D1299" i="5"/>
  <c r="E1299" i="5" s="1"/>
  <c r="D1309" i="5"/>
  <c r="E1309" i="5" s="1"/>
  <c r="D1119" i="5"/>
  <c r="E1119" i="5" s="1"/>
  <c r="D1129" i="5"/>
  <c r="E1129" i="5" s="1"/>
  <c r="D1139" i="5"/>
  <c r="E1139" i="5" s="1"/>
  <c r="D1240" i="5"/>
  <c r="E1240" i="5" s="1"/>
  <c r="D1250" i="5"/>
  <c r="E1250" i="5" s="1"/>
  <c r="D1260" i="5"/>
  <c r="E1260" i="5" s="1"/>
  <c r="D1270" i="5"/>
  <c r="E1270" i="5" s="1"/>
  <c r="D1280" i="5"/>
  <c r="E1280" i="5" s="1"/>
  <c r="D1416" i="5"/>
  <c r="E1416" i="5" s="1"/>
  <c r="D1426" i="5"/>
  <c r="E1426" i="5" s="1"/>
  <c r="D1436" i="5"/>
  <c r="E1436" i="5" s="1"/>
  <c r="D1403" i="5"/>
  <c r="E1403" i="5" s="1"/>
  <c r="D1408" i="5"/>
  <c r="E1408" i="5" s="1"/>
  <c r="D1242" i="5"/>
  <c r="E1242" i="5" s="1"/>
  <c r="D1252" i="5"/>
  <c r="E1252" i="5" s="1"/>
  <c r="D1262" i="5"/>
  <c r="E1262" i="5" s="1"/>
  <c r="D1272" i="5"/>
  <c r="E1272" i="5" s="1"/>
  <c r="D1282" i="5"/>
  <c r="E1282" i="5" s="1"/>
  <c r="D1292" i="5"/>
  <c r="E1292" i="5" s="1"/>
  <c r="D1302" i="5"/>
  <c r="E1302" i="5" s="1"/>
  <c r="D1312" i="5"/>
  <c r="E1312" i="5" s="1"/>
  <c r="D1122" i="5"/>
  <c r="E1122" i="5" s="1"/>
  <c r="D1132" i="5"/>
  <c r="E1132" i="5" s="1"/>
  <c r="D1142" i="5"/>
  <c r="E1142" i="5" s="1"/>
  <c r="D1414" i="5"/>
  <c r="E1414" i="5" s="1"/>
  <c r="D1424" i="5"/>
  <c r="E1424" i="5" s="1"/>
  <c r="D1434" i="5"/>
  <c r="E1434" i="5" s="1"/>
  <c r="D1243" i="5"/>
  <c r="E1243" i="5" s="1"/>
  <c r="D1253" i="5"/>
  <c r="E1253" i="5" s="1"/>
  <c r="D1263" i="5"/>
  <c r="E1263" i="5" s="1"/>
  <c r="D1273" i="5"/>
  <c r="E1273" i="5" s="1"/>
  <c r="D1283" i="5"/>
  <c r="E1283" i="5" s="1"/>
  <c r="D1293" i="5"/>
  <c r="E1293" i="5" s="1"/>
  <c r="D1303" i="5"/>
  <c r="E1303" i="5" s="1"/>
  <c r="D1313" i="5"/>
  <c r="E1313" i="5" s="1"/>
  <c r="D1123" i="5"/>
  <c r="E1123" i="5" s="1"/>
  <c r="D1133" i="5"/>
  <c r="E1133" i="5" s="1"/>
  <c r="D1143" i="5"/>
  <c r="E1143" i="5" s="1"/>
  <c r="D1413" i="5"/>
  <c r="E1413" i="5" s="1"/>
  <c r="D1423" i="5"/>
  <c r="E1423" i="5" s="1"/>
  <c r="D1433" i="5"/>
  <c r="E1433" i="5" s="1"/>
  <c r="D1244" i="5"/>
  <c r="E1244" i="5" s="1"/>
  <c r="D1254" i="5"/>
  <c r="E1254" i="5" s="1"/>
  <c r="D1264" i="5"/>
  <c r="E1264" i="5" s="1"/>
  <c r="D1274" i="5"/>
  <c r="E1274" i="5" s="1"/>
  <c r="D1284" i="5"/>
  <c r="E1284" i="5" s="1"/>
  <c r="D1294" i="5"/>
  <c r="E1294" i="5" s="1"/>
  <c r="D1304" i="5"/>
  <c r="E1304" i="5" s="1"/>
  <c r="D1314" i="5"/>
  <c r="E1314" i="5" s="1"/>
  <c r="D1124" i="5"/>
  <c r="E1124" i="5" s="1"/>
  <c r="D1245" i="5"/>
  <c r="E1245" i="5" s="1"/>
  <c r="D1255" i="5"/>
  <c r="E1255" i="5" s="1"/>
  <c r="D1265" i="5"/>
  <c r="E1265" i="5" s="1"/>
  <c r="D1275" i="5"/>
  <c r="E1275" i="5" s="1"/>
  <c r="D1285" i="5"/>
  <c r="E1285" i="5" s="1"/>
  <c r="D1295" i="5"/>
  <c r="E1295" i="5" s="1"/>
  <c r="D1305" i="5"/>
  <c r="E1305" i="5" s="1"/>
  <c r="D1315" i="5"/>
  <c r="E1315" i="5" s="1"/>
  <c r="D1125" i="5"/>
  <c r="E1125" i="5" s="1"/>
  <c r="D1135" i="5"/>
  <c r="E1135" i="5" s="1"/>
  <c r="D1145" i="5"/>
  <c r="E1145" i="5" s="1"/>
  <c r="D1290" i="5"/>
  <c r="E1290" i="5" s="1"/>
  <c r="D1297" i="5"/>
  <c r="E1297" i="5" s="1"/>
  <c r="D1150" i="5"/>
  <c r="E1150" i="5" s="1"/>
  <c r="D1151" i="5"/>
  <c r="E1151" i="5" s="1"/>
  <c r="D1152" i="5"/>
  <c r="E1152" i="5" s="1"/>
  <c r="D1153" i="5"/>
  <c r="E1153" i="5" s="1"/>
  <c r="D1154" i="5"/>
  <c r="E1154" i="5" s="1"/>
  <c r="D1155" i="5"/>
  <c r="E1155" i="5" s="1"/>
  <c r="D1156" i="5"/>
  <c r="E1156" i="5" s="1"/>
  <c r="D1157" i="5"/>
  <c r="E1157" i="5" s="1"/>
  <c r="D1158" i="5"/>
  <c r="E1158" i="5" s="1"/>
  <c r="D1159" i="5"/>
  <c r="E1159" i="5" s="1"/>
  <c r="D1160" i="5"/>
  <c r="E1160" i="5" s="1"/>
  <c r="D1161" i="5"/>
  <c r="E1161" i="5" s="1"/>
  <c r="D1162" i="5"/>
  <c r="E1162" i="5" s="1"/>
  <c r="D1163" i="5"/>
  <c r="E1163" i="5" s="1"/>
  <c r="D1164" i="5"/>
  <c r="E1164" i="5" s="1"/>
  <c r="D1165" i="5"/>
  <c r="E1165" i="5" s="1"/>
  <c r="D1166" i="5"/>
  <c r="E1166" i="5" s="1"/>
  <c r="D1167" i="5"/>
  <c r="E1167" i="5" s="1"/>
  <c r="D1168" i="5"/>
  <c r="E1168" i="5" s="1"/>
  <c r="D1169" i="5"/>
  <c r="E1169" i="5" s="1"/>
  <c r="D1170" i="5"/>
  <c r="E1170" i="5" s="1"/>
  <c r="D1171" i="5"/>
  <c r="E1171" i="5" s="1"/>
  <c r="D1172" i="5"/>
  <c r="E1172" i="5" s="1"/>
  <c r="D1173" i="5"/>
  <c r="E1173" i="5" s="1"/>
  <c r="D1174" i="5"/>
  <c r="E1174" i="5" s="1"/>
  <c r="D1175" i="5"/>
  <c r="E1175" i="5" s="1"/>
  <c r="D1176" i="5"/>
  <c r="E1176" i="5" s="1"/>
  <c r="D1177" i="5"/>
  <c r="E1177" i="5" s="1"/>
  <c r="D1178" i="5"/>
  <c r="E1178" i="5" s="1"/>
  <c r="D1179" i="5"/>
  <c r="E1179" i="5" s="1"/>
  <c r="D1180" i="5"/>
  <c r="E1180" i="5" s="1"/>
  <c r="D1181" i="5"/>
  <c r="E1181" i="5" s="1"/>
  <c r="D1182" i="5"/>
  <c r="E1182" i="5" s="1"/>
  <c r="D1183" i="5"/>
  <c r="E1183" i="5" s="1"/>
  <c r="D1184" i="5"/>
  <c r="E1184" i="5" s="1"/>
  <c r="D1185" i="5"/>
  <c r="E1185" i="5" s="1"/>
  <c r="D1186" i="5"/>
  <c r="E1186" i="5" s="1"/>
  <c r="D1187" i="5"/>
  <c r="E1187" i="5" s="1"/>
  <c r="D1188" i="5"/>
  <c r="E1188" i="5" s="1"/>
  <c r="D1189" i="5"/>
  <c r="E1189" i="5" s="1"/>
  <c r="D1190" i="5"/>
  <c r="E1190" i="5" s="1"/>
  <c r="D1191" i="5"/>
  <c r="E1191" i="5" s="1"/>
  <c r="D1192" i="5"/>
  <c r="E1192" i="5" s="1"/>
  <c r="D1193" i="5"/>
  <c r="E1193" i="5" s="1"/>
  <c r="D1194" i="5"/>
  <c r="E1194" i="5" s="1"/>
  <c r="D1195" i="5"/>
  <c r="E1195" i="5" s="1"/>
  <c r="D1196" i="5"/>
  <c r="E1196" i="5" s="1"/>
  <c r="D1197" i="5"/>
  <c r="E1197" i="5" s="1"/>
  <c r="D1198" i="5"/>
  <c r="E1198" i="5" s="1"/>
  <c r="D1199" i="5"/>
  <c r="E1199" i="5" s="1"/>
  <c r="D1200" i="5"/>
  <c r="E1200" i="5" s="1"/>
  <c r="D1001" i="5"/>
  <c r="E1001" i="5" s="1"/>
  <c r="D1002" i="5"/>
  <c r="E1002" i="5" s="1"/>
  <c r="D1003" i="5"/>
  <c r="E1003" i="5" s="1"/>
  <c r="D1004" i="5"/>
  <c r="E1004" i="5" s="1"/>
  <c r="D1005" i="5"/>
  <c r="E1005" i="5" s="1"/>
  <c r="D1006" i="5"/>
  <c r="E1006" i="5" s="1"/>
  <c r="D1007" i="5"/>
  <c r="E1007" i="5" s="1"/>
  <c r="D1008" i="5"/>
  <c r="E1008" i="5" s="1"/>
  <c r="D1009" i="5"/>
  <c r="E1009" i="5" s="1"/>
  <c r="D1010" i="5"/>
  <c r="E1010" i="5" s="1"/>
  <c r="D1011" i="5"/>
  <c r="E1011" i="5" s="1"/>
  <c r="D1012" i="5"/>
  <c r="E1012" i="5" s="1"/>
  <c r="D1013" i="5"/>
  <c r="E1013" i="5" s="1"/>
  <c r="D1014" i="5"/>
  <c r="E1014" i="5" s="1"/>
  <c r="D1015" i="5"/>
  <c r="E1015" i="5" s="1"/>
  <c r="D1025" i="5"/>
  <c r="E1025" i="5" s="1"/>
  <c r="D1035" i="5"/>
  <c r="E1035" i="5" s="1"/>
  <c r="D1045" i="5"/>
  <c r="E1045" i="5" s="1"/>
  <c r="D1055" i="5"/>
  <c r="E1055" i="5" s="1"/>
  <c r="D1065" i="5"/>
  <c r="E1065" i="5" s="1"/>
  <c r="D1075" i="5"/>
  <c r="E1075" i="5" s="1"/>
  <c r="D1085" i="5"/>
  <c r="E1085" i="5" s="1"/>
  <c r="D1095" i="5"/>
  <c r="E1095" i="5" s="1"/>
  <c r="D1105" i="5"/>
  <c r="E1105" i="5" s="1"/>
  <c r="D1115" i="5"/>
  <c r="E1115" i="5" s="1"/>
  <c r="D923" i="5"/>
  <c r="E923" i="5" s="1"/>
  <c r="D928" i="5"/>
  <c r="E928" i="5" s="1"/>
  <c r="D933" i="5"/>
  <c r="E933" i="5" s="1"/>
  <c r="D938" i="5"/>
  <c r="E938" i="5" s="1"/>
  <c r="D943" i="5"/>
  <c r="E943" i="5" s="1"/>
  <c r="D948" i="5"/>
  <c r="E948" i="5" s="1"/>
  <c r="D953" i="5"/>
  <c r="E953" i="5" s="1"/>
  <c r="D958" i="5"/>
  <c r="E958" i="5" s="1"/>
  <c r="D963" i="5"/>
  <c r="E963" i="5" s="1"/>
  <c r="D968" i="5"/>
  <c r="E968" i="5" s="1"/>
  <c r="D973" i="5"/>
  <c r="E973" i="5" s="1"/>
  <c r="D978" i="5"/>
  <c r="E978" i="5" s="1"/>
  <c r="D983" i="5"/>
  <c r="E983" i="5" s="1"/>
  <c r="D988" i="5"/>
  <c r="E988" i="5" s="1"/>
  <c r="D993" i="5"/>
  <c r="E993" i="5" s="1"/>
  <c r="D998" i="5"/>
  <c r="E998" i="5" s="1"/>
  <c r="D803" i="5"/>
  <c r="E803" i="5" s="1"/>
  <c r="D808" i="5"/>
  <c r="E808" i="5" s="1"/>
  <c r="D813" i="5"/>
  <c r="E813" i="5" s="1"/>
  <c r="D818" i="5"/>
  <c r="E818" i="5" s="1"/>
  <c r="D823" i="5"/>
  <c r="E823" i="5" s="1"/>
  <c r="D828" i="5"/>
  <c r="E828" i="5" s="1"/>
  <c r="D833" i="5"/>
  <c r="E833" i="5" s="1"/>
  <c r="D838" i="5"/>
  <c r="E838" i="5" s="1"/>
  <c r="D843" i="5"/>
  <c r="E843" i="5" s="1"/>
  <c r="D848" i="5"/>
  <c r="E848" i="5" s="1"/>
  <c r="D853" i="5"/>
  <c r="E853" i="5" s="1"/>
  <c r="D858" i="5"/>
  <c r="E858" i="5" s="1"/>
  <c r="D863" i="5"/>
  <c r="E863" i="5" s="1"/>
  <c r="G863" i="5" s="1"/>
  <c r="D868" i="5"/>
  <c r="E868" i="5" s="1"/>
  <c r="D873" i="5"/>
  <c r="E873" i="5" s="1"/>
  <c r="D878" i="5"/>
  <c r="E878" i="5" s="1"/>
  <c r="D883" i="5"/>
  <c r="E883" i="5" s="1"/>
  <c r="D888" i="5"/>
  <c r="E888" i="5" s="1"/>
  <c r="D893" i="5"/>
  <c r="E893" i="5" s="1"/>
  <c r="D898" i="5"/>
  <c r="E898" i="5" s="1"/>
  <c r="D903" i="5"/>
  <c r="E903" i="5" s="1"/>
  <c r="D908" i="5"/>
  <c r="E908" i="5" s="1"/>
  <c r="D913" i="5"/>
  <c r="E913" i="5" s="1"/>
  <c r="D718" i="5"/>
  <c r="E718" i="5" s="1"/>
  <c r="G718" i="5" s="1"/>
  <c r="D723" i="5"/>
  <c r="E723" i="5" s="1"/>
  <c r="D728" i="5"/>
  <c r="E728" i="5" s="1"/>
  <c r="D733" i="5"/>
  <c r="E733" i="5" s="1"/>
  <c r="D738" i="5"/>
  <c r="E738" i="5" s="1"/>
  <c r="D743" i="5"/>
  <c r="E743" i="5" s="1"/>
  <c r="D748" i="5"/>
  <c r="E748" i="5" s="1"/>
  <c r="D753" i="5"/>
  <c r="E753" i="5" s="1"/>
  <c r="D758" i="5"/>
  <c r="E758" i="5" s="1"/>
  <c r="D763" i="5"/>
  <c r="E763" i="5" s="1"/>
  <c r="D768" i="5"/>
  <c r="E768" i="5" s="1"/>
  <c r="D773" i="5"/>
  <c r="E773" i="5" s="1"/>
  <c r="G773" i="5" s="1"/>
  <c r="D778" i="5"/>
  <c r="E778" i="5" s="1"/>
  <c r="D783" i="5"/>
  <c r="E783" i="5" s="1"/>
  <c r="D788" i="5"/>
  <c r="E788" i="5" s="1"/>
  <c r="D793" i="5"/>
  <c r="E793" i="5" s="1"/>
  <c r="D798" i="5"/>
  <c r="E798" i="5" s="1"/>
  <c r="D603" i="5"/>
  <c r="E603" i="5" s="1"/>
  <c r="D608" i="5"/>
  <c r="E608" i="5" s="1"/>
  <c r="D613" i="5"/>
  <c r="E613" i="5" s="1"/>
  <c r="G613" i="5" s="1"/>
  <c r="D618" i="5"/>
  <c r="E618" i="5" s="1"/>
  <c r="G618" i="5" s="1"/>
  <c r="D623" i="5"/>
  <c r="E623" i="5" s="1"/>
  <c r="D628" i="5"/>
  <c r="E628" i="5" s="1"/>
  <c r="D633" i="5"/>
  <c r="E633" i="5" s="1"/>
  <c r="D638" i="5"/>
  <c r="E638" i="5" s="1"/>
  <c r="D643" i="5"/>
  <c r="E643" i="5" s="1"/>
  <c r="D648" i="5"/>
  <c r="E648" i="5" s="1"/>
  <c r="D653" i="5"/>
  <c r="E653" i="5" s="1"/>
  <c r="D658" i="5"/>
  <c r="E658" i="5" s="1"/>
  <c r="D663" i="5"/>
  <c r="E663" i="5" s="1"/>
  <c r="G663" i="5" s="1"/>
  <c r="D668" i="5"/>
  <c r="E668" i="5" s="1"/>
  <c r="D673" i="5"/>
  <c r="E673" i="5" s="1"/>
  <c r="D678" i="5"/>
  <c r="E678" i="5" s="1"/>
  <c r="D683" i="5"/>
  <c r="E683" i="5" s="1"/>
  <c r="D688" i="5"/>
  <c r="E688" i="5" s="1"/>
  <c r="D693" i="5"/>
  <c r="E693" i="5" s="1"/>
  <c r="D698" i="5"/>
  <c r="E698" i="5" s="1"/>
  <c r="D703" i="5"/>
  <c r="E703" i="5" s="1"/>
  <c r="D708" i="5"/>
  <c r="E708" i="5" s="1"/>
  <c r="D713" i="5"/>
  <c r="E713" i="5" s="1"/>
  <c r="D518" i="5"/>
  <c r="E518" i="5" s="1"/>
  <c r="D523" i="5"/>
  <c r="E523" i="5" s="1"/>
  <c r="D528" i="5"/>
  <c r="E528" i="5" s="1"/>
  <c r="D533" i="5"/>
  <c r="E533" i="5" s="1"/>
  <c r="D538" i="5"/>
  <c r="E538" i="5" s="1"/>
  <c r="D543" i="5"/>
  <c r="E543" i="5" s="1"/>
  <c r="D548" i="5"/>
  <c r="E548" i="5" s="1"/>
  <c r="D553" i="5"/>
  <c r="E553" i="5" s="1"/>
  <c r="D558" i="5"/>
  <c r="E558" i="5" s="1"/>
  <c r="D563" i="5"/>
  <c r="E563" i="5" s="1"/>
  <c r="D568" i="5"/>
  <c r="E568" i="5" s="1"/>
  <c r="D573" i="5"/>
  <c r="E573" i="5" s="1"/>
  <c r="D578" i="5"/>
  <c r="E578" i="5" s="1"/>
  <c r="D583" i="5"/>
  <c r="E583" i="5" s="1"/>
  <c r="D588" i="5"/>
  <c r="E588" i="5" s="1"/>
  <c r="D593" i="5"/>
  <c r="E593" i="5" s="1"/>
  <c r="D598" i="5"/>
  <c r="E598" i="5" s="1"/>
  <c r="D403" i="5"/>
  <c r="E403" i="5" s="1"/>
  <c r="D408" i="5"/>
  <c r="E408" i="5" s="1"/>
  <c r="D413" i="5"/>
  <c r="E413" i="5" s="1"/>
  <c r="D418" i="5"/>
  <c r="E418" i="5" s="1"/>
  <c r="D423" i="5"/>
  <c r="E423" i="5" s="1"/>
  <c r="D428" i="5"/>
  <c r="E428" i="5" s="1"/>
  <c r="D433" i="5"/>
  <c r="E433" i="5" s="1"/>
  <c r="D438" i="5"/>
  <c r="E438" i="5" s="1"/>
  <c r="D443" i="5"/>
  <c r="E443" i="5" s="1"/>
  <c r="D448" i="5"/>
  <c r="E448" i="5" s="1"/>
  <c r="D453" i="5"/>
  <c r="E453" i="5" s="1"/>
  <c r="D458" i="5"/>
  <c r="E458" i="5" s="1"/>
  <c r="D463" i="5"/>
  <c r="E463" i="5" s="1"/>
  <c r="D468" i="5"/>
  <c r="E468" i="5" s="1"/>
  <c r="D473" i="5"/>
  <c r="E473" i="5" s="1"/>
  <c r="D478" i="5"/>
  <c r="E478" i="5" s="1"/>
  <c r="D483" i="5"/>
  <c r="E483" i="5" s="1"/>
  <c r="D488" i="5"/>
  <c r="E488" i="5" s="1"/>
  <c r="D493" i="5"/>
  <c r="E493" i="5" s="1"/>
  <c r="D498" i="5"/>
  <c r="E498" i="5" s="1"/>
  <c r="D503" i="5"/>
  <c r="E503" i="5" s="1"/>
  <c r="D508" i="5"/>
  <c r="E508" i="5" s="1"/>
  <c r="D513" i="5"/>
  <c r="E513" i="5" s="1"/>
  <c r="D318" i="5"/>
  <c r="E318" i="5" s="1"/>
  <c r="D323" i="5"/>
  <c r="E323" i="5" s="1"/>
  <c r="D328" i="5"/>
  <c r="E328" i="5" s="1"/>
  <c r="D333" i="5"/>
  <c r="E333" i="5" s="1"/>
  <c r="D338" i="5"/>
  <c r="E338" i="5" s="1"/>
  <c r="D343" i="5"/>
  <c r="E343" i="5" s="1"/>
  <c r="D348" i="5"/>
  <c r="E348" i="5" s="1"/>
  <c r="D353" i="5"/>
  <c r="E353" i="5" s="1"/>
  <c r="D358" i="5"/>
  <c r="E358" i="5" s="1"/>
  <c r="D1401" i="5"/>
  <c r="E1401" i="5" s="1"/>
  <c r="D1431" i="5"/>
  <c r="E1431" i="5" s="1"/>
  <c r="G1431" i="5" s="1"/>
  <c r="D1247" i="5"/>
  <c r="E1247" i="5" s="1"/>
  <c r="D1267" i="5"/>
  <c r="E1267" i="5" s="1"/>
  <c r="D1149" i="5"/>
  <c r="E1149" i="5" s="1"/>
  <c r="D1016" i="5"/>
  <c r="E1016" i="5" s="1"/>
  <c r="D1026" i="5"/>
  <c r="E1026" i="5" s="1"/>
  <c r="D1036" i="5"/>
  <c r="E1036" i="5" s="1"/>
  <c r="D1046" i="5"/>
  <c r="E1046" i="5" s="1"/>
  <c r="D1056" i="5"/>
  <c r="E1056" i="5" s="1"/>
  <c r="D1066" i="5"/>
  <c r="E1066" i="5" s="1"/>
  <c r="D1076" i="5"/>
  <c r="E1076" i="5" s="1"/>
  <c r="D1086" i="5"/>
  <c r="E1086" i="5" s="1"/>
  <c r="D1096" i="5"/>
  <c r="E1096" i="5" s="1"/>
  <c r="D1106" i="5"/>
  <c r="E1106" i="5" s="1"/>
  <c r="D916" i="5"/>
  <c r="E916" i="5" s="1"/>
  <c r="D1310" i="5"/>
  <c r="E1310" i="5" s="1"/>
  <c r="D1117" i="5"/>
  <c r="E1117" i="5" s="1"/>
  <c r="D1137" i="5"/>
  <c r="E1137" i="5" s="1"/>
  <c r="D1017" i="5"/>
  <c r="E1017" i="5" s="1"/>
  <c r="D1027" i="5"/>
  <c r="E1027" i="5" s="1"/>
  <c r="G1027" i="5" s="1"/>
  <c r="D1037" i="5"/>
  <c r="E1037" i="5" s="1"/>
  <c r="G1037" i="5" s="1"/>
  <c r="D1047" i="5"/>
  <c r="E1047" i="5" s="1"/>
  <c r="G1047" i="5" s="1"/>
  <c r="D1057" i="5"/>
  <c r="E1057" i="5" s="1"/>
  <c r="D1067" i="5"/>
  <c r="E1067" i="5" s="1"/>
  <c r="D1077" i="5"/>
  <c r="E1077" i="5" s="1"/>
  <c r="D1087" i="5"/>
  <c r="E1087" i="5" s="1"/>
  <c r="D1097" i="5"/>
  <c r="E1097" i="5" s="1"/>
  <c r="D1107" i="5"/>
  <c r="E1107" i="5" s="1"/>
  <c r="D917" i="5"/>
  <c r="E917" i="5" s="1"/>
  <c r="D924" i="5"/>
  <c r="E924" i="5" s="1"/>
  <c r="D929" i="5"/>
  <c r="E929" i="5" s="1"/>
  <c r="D934" i="5"/>
  <c r="E934" i="5" s="1"/>
  <c r="D939" i="5"/>
  <c r="E939" i="5" s="1"/>
  <c r="D944" i="5"/>
  <c r="E944" i="5" s="1"/>
  <c r="D949" i="5"/>
  <c r="E949" i="5" s="1"/>
  <c r="D954" i="5"/>
  <c r="E954" i="5" s="1"/>
  <c r="D959" i="5"/>
  <c r="E959" i="5" s="1"/>
  <c r="D964" i="5"/>
  <c r="E964" i="5" s="1"/>
  <c r="D969" i="5"/>
  <c r="E969" i="5" s="1"/>
  <c r="D974" i="5"/>
  <c r="E974" i="5" s="1"/>
  <c r="D979" i="5"/>
  <c r="E979" i="5" s="1"/>
  <c r="D984" i="5"/>
  <c r="E984" i="5" s="1"/>
  <c r="D989" i="5"/>
  <c r="E989" i="5" s="1"/>
  <c r="D994" i="5"/>
  <c r="E994" i="5" s="1"/>
  <c r="D999" i="5"/>
  <c r="E999" i="5" s="1"/>
  <c r="D804" i="5"/>
  <c r="E804" i="5" s="1"/>
  <c r="D809" i="5"/>
  <c r="E809" i="5" s="1"/>
  <c r="D814" i="5"/>
  <c r="E814" i="5" s="1"/>
  <c r="D819" i="5"/>
  <c r="E819" i="5" s="1"/>
  <c r="D824" i="5"/>
  <c r="E824" i="5" s="1"/>
  <c r="D829" i="5"/>
  <c r="E829" i="5" s="1"/>
  <c r="D834" i="5"/>
  <c r="E834" i="5" s="1"/>
  <c r="D839" i="5"/>
  <c r="E839" i="5" s="1"/>
  <c r="D844" i="5"/>
  <c r="E844" i="5" s="1"/>
  <c r="D849" i="5"/>
  <c r="E849" i="5" s="1"/>
  <c r="D854" i="5"/>
  <c r="E854" i="5" s="1"/>
  <c r="D859" i="5"/>
  <c r="E859" i="5" s="1"/>
  <c r="D864" i="5"/>
  <c r="E864" i="5" s="1"/>
  <c r="D869" i="5"/>
  <c r="E869" i="5" s="1"/>
  <c r="D874" i="5"/>
  <c r="E874" i="5" s="1"/>
  <c r="D879" i="5"/>
  <c r="E879" i="5" s="1"/>
  <c r="D884" i="5"/>
  <c r="E884" i="5" s="1"/>
  <c r="D889" i="5"/>
  <c r="E889" i="5" s="1"/>
  <c r="D894" i="5"/>
  <c r="E894" i="5" s="1"/>
  <c r="D899" i="5"/>
  <c r="E899" i="5" s="1"/>
  <c r="D904" i="5"/>
  <c r="E904" i="5" s="1"/>
  <c r="D909" i="5"/>
  <c r="E909" i="5" s="1"/>
  <c r="D914" i="5"/>
  <c r="E914" i="5" s="1"/>
  <c r="D719" i="5"/>
  <c r="E719" i="5" s="1"/>
  <c r="D724" i="5"/>
  <c r="E724" i="5" s="1"/>
  <c r="D729" i="5"/>
  <c r="E729" i="5" s="1"/>
  <c r="D734" i="5"/>
  <c r="E734" i="5" s="1"/>
  <c r="D739" i="5"/>
  <c r="E739" i="5" s="1"/>
  <c r="D744" i="5"/>
  <c r="E744" i="5" s="1"/>
  <c r="D749" i="5"/>
  <c r="E749" i="5" s="1"/>
  <c r="D754" i="5"/>
  <c r="E754" i="5" s="1"/>
  <c r="D759" i="5"/>
  <c r="E759" i="5" s="1"/>
  <c r="D764" i="5"/>
  <c r="E764" i="5" s="1"/>
  <c r="D769" i="5"/>
  <c r="E769" i="5" s="1"/>
  <c r="D774" i="5"/>
  <c r="E774" i="5" s="1"/>
  <c r="D779" i="5"/>
  <c r="E779" i="5" s="1"/>
  <c r="D784" i="5"/>
  <c r="E784" i="5" s="1"/>
  <c r="D789" i="5"/>
  <c r="E789" i="5" s="1"/>
  <c r="D794" i="5"/>
  <c r="E794" i="5" s="1"/>
  <c r="D799" i="5"/>
  <c r="E799" i="5" s="1"/>
  <c r="D604" i="5"/>
  <c r="E604" i="5" s="1"/>
  <c r="D609" i="5"/>
  <c r="E609" i="5" s="1"/>
  <c r="D614" i="5"/>
  <c r="E614" i="5" s="1"/>
  <c r="D619" i="5"/>
  <c r="E619" i="5" s="1"/>
  <c r="D624" i="5"/>
  <c r="E624" i="5" s="1"/>
  <c r="D629" i="5"/>
  <c r="E629" i="5" s="1"/>
  <c r="D634" i="5"/>
  <c r="E634" i="5" s="1"/>
  <c r="D639" i="5"/>
  <c r="E639" i="5" s="1"/>
  <c r="D644" i="5"/>
  <c r="E644" i="5" s="1"/>
  <c r="D649" i="5"/>
  <c r="E649" i="5" s="1"/>
  <c r="D654" i="5"/>
  <c r="E654" i="5" s="1"/>
  <c r="D659" i="5"/>
  <c r="E659" i="5" s="1"/>
  <c r="D1411" i="5"/>
  <c r="E1411" i="5" s="1"/>
  <c r="D1140" i="5"/>
  <c r="E1140" i="5" s="1"/>
  <c r="D1144" i="5"/>
  <c r="E1144" i="5" s="1"/>
  <c r="D1148" i="5"/>
  <c r="E1148" i="5" s="1"/>
  <c r="D1018" i="5"/>
  <c r="E1018" i="5" s="1"/>
  <c r="D1028" i="5"/>
  <c r="E1028" i="5" s="1"/>
  <c r="D1038" i="5"/>
  <c r="E1038" i="5" s="1"/>
  <c r="D1048" i="5"/>
  <c r="E1048" i="5" s="1"/>
  <c r="D1058" i="5"/>
  <c r="E1058" i="5" s="1"/>
  <c r="D1068" i="5"/>
  <c r="E1068" i="5" s="1"/>
  <c r="D1078" i="5"/>
  <c r="E1078" i="5" s="1"/>
  <c r="D1088" i="5"/>
  <c r="E1088" i="5" s="1"/>
  <c r="D1098" i="5"/>
  <c r="E1098" i="5" s="1"/>
  <c r="D1108" i="5"/>
  <c r="E1108" i="5" s="1"/>
  <c r="D918" i="5"/>
  <c r="E918" i="5" s="1"/>
  <c r="D1130" i="5"/>
  <c r="E1130" i="5" s="1"/>
  <c r="D1019" i="5"/>
  <c r="E1019" i="5" s="1"/>
  <c r="D1029" i="5"/>
  <c r="E1029" i="5" s="1"/>
  <c r="D1039" i="5"/>
  <c r="E1039" i="5" s="1"/>
  <c r="D1049" i="5"/>
  <c r="E1049" i="5" s="1"/>
  <c r="D1059" i="5"/>
  <c r="E1059" i="5" s="1"/>
  <c r="D1069" i="5"/>
  <c r="E1069" i="5" s="1"/>
  <c r="D1079" i="5"/>
  <c r="E1079" i="5" s="1"/>
  <c r="D1089" i="5"/>
  <c r="E1089" i="5" s="1"/>
  <c r="D1099" i="5"/>
  <c r="E1099" i="5" s="1"/>
  <c r="D1109" i="5"/>
  <c r="E1109" i="5" s="1"/>
  <c r="D919" i="5"/>
  <c r="E919" i="5" s="1"/>
  <c r="D925" i="5"/>
  <c r="E925" i="5" s="1"/>
  <c r="D930" i="5"/>
  <c r="E930" i="5" s="1"/>
  <c r="D935" i="5"/>
  <c r="E935" i="5" s="1"/>
  <c r="D940" i="5"/>
  <c r="E940" i="5" s="1"/>
  <c r="D945" i="5"/>
  <c r="E945" i="5" s="1"/>
  <c r="D950" i="5"/>
  <c r="E950" i="5" s="1"/>
  <c r="G950" i="5" s="1"/>
  <c r="D955" i="5"/>
  <c r="E955" i="5" s="1"/>
  <c r="G955" i="5" s="1"/>
  <c r="D960" i="5"/>
  <c r="E960" i="5" s="1"/>
  <c r="G960" i="5" s="1"/>
  <c r="D965" i="5"/>
  <c r="E965" i="5" s="1"/>
  <c r="D970" i="5"/>
  <c r="E970" i="5" s="1"/>
  <c r="D975" i="5"/>
  <c r="E975" i="5" s="1"/>
  <c r="D980" i="5"/>
  <c r="E980" i="5" s="1"/>
  <c r="D985" i="5"/>
  <c r="E985" i="5" s="1"/>
  <c r="D990" i="5"/>
  <c r="E990" i="5" s="1"/>
  <c r="D995" i="5"/>
  <c r="E995" i="5" s="1"/>
  <c r="D1000" i="5"/>
  <c r="E1000" i="5" s="1"/>
  <c r="G1000" i="5" s="1"/>
  <c r="D805" i="5"/>
  <c r="E805" i="5" s="1"/>
  <c r="G805" i="5" s="1"/>
  <c r="D810" i="5"/>
  <c r="E810" i="5" s="1"/>
  <c r="G810" i="5" s="1"/>
  <c r="D815" i="5"/>
  <c r="E815" i="5" s="1"/>
  <c r="D820" i="5"/>
  <c r="E820" i="5" s="1"/>
  <c r="D825" i="5"/>
  <c r="E825" i="5" s="1"/>
  <c r="D830" i="5"/>
  <c r="E830" i="5" s="1"/>
  <c r="D835" i="5"/>
  <c r="E835" i="5" s="1"/>
  <c r="D840" i="5"/>
  <c r="E840" i="5" s="1"/>
  <c r="D845" i="5"/>
  <c r="E845" i="5" s="1"/>
  <c r="D850" i="5"/>
  <c r="E850" i="5" s="1"/>
  <c r="G850" i="5" s="1"/>
  <c r="D855" i="5"/>
  <c r="E855" i="5" s="1"/>
  <c r="G855" i="5" s="1"/>
  <c r="D860" i="5"/>
  <c r="E860" i="5" s="1"/>
  <c r="G860" i="5" s="1"/>
  <c r="D865" i="5"/>
  <c r="E865" i="5" s="1"/>
  <c r="D870" i="5"/>
  <c r="E870" i="5" s="1"/>
  <c r="D875" i="5"/>
  <c r="E875" i="5" s="1"/>
  <c r="D880" i="5"/>
  <c r="E880" i="5" s="1"/>
  <c r="D885" i="5"/>
  <c r="E885" i="5" s="1"/>
  <c r="D890" i="5"/>
  <c r="E890" i="5" s="1"/>
  <c r="D895" i="5"/>
  <c r="E895" i="5" s="1"/>
  <c r="D900" i="5"/>
  <c r="E900" i="5" s="1"/>
  <c r="D905" i="5"/>
  <c r="E905" i="5" s="1"/>
  <c r="D910" i="5"/>
  <c r="E910" i="5" s="1"/>
  <c r="G910" i="5" s="1"/>
  <c r="D915" i="5"/>
  <c r="E915" i="5" s="1"/>
  <c r="D720" i="5"/>
  <c r="E720" i="5" s="1"/>
  <c r="D725" i="5"/>
  <c r="E725" i="5" s="1"/>
  <c r="D730" i="5"/>
  <c r="E730" i="5" s="1"/>
  <c r="D735" i="5"/>
  <c r="E735" i="5" s="1"/>
  <c r="D740" i="5"/>
  <c r="E740" i="5" s="1"/>
  <c r="D745" i="5"/>
  <c r="E745" i="5" s="1"/>
  <c r="D750" i="5"/>
  <c r="E750" i="5" s="1"/>
  <c r="D755" i="5"/>
  <c r="E755" i="5" s="1"/>
  <c r="D760" i="5"/>
  <c r="E760" i="5" s="1"/>
  <c r="G760" i="5" s="1"/>
  <c r="D765" i="5"/>
  <c r="E765" i="5" s="1"/>
  <c r="D770" i="5"/>
  <c r="E770" i="5" s="1"/>
  <c r="D775" i="5"/>
  <c r="E775" i="5" s="1"/>
  <c r="D780" i="5"/>
  <c r="E780" i="5" s="1"/>
  <c r="D785" i="5"/>
  <c r="E785" i="5" s="1"/>
  <c r="D790" i="5"/>
  <c r="E790" i="5" s="1"/>
  <c r="D1300" i="5"/>
  <c r="E1300" i="5" s="1"/>
  <c r="D1307" i="5"/>
  <c r="E1307" i="5" s="1"/>
  <c r="D1147" i="5"/>
  <c r="E1147" i="5" s="1"/>
  <c r="G1147" i="5" s="1"/>
  <c r="D1021" i="5"/>
  <c r="E1021" i="5" s="1"/>
  <c r="D1031" i="5"/>
  <c r="E1031" i="5" s="1"/>
  <c r="D1041" i="5"/>
  <c r="E1041" i="5" s="1"/>
  <c r="D1051" i="5"/>
  <c r="E1051" i="5" s="1"/>
  <c r="D1061" i="5"/>
  <c r="E1061" i="5" s="1"/>
  <c r="D1071" i="5"/>
  <c r="E1071" i="5" s="1"/>
  <c r="D1081" i="5"/>
  <c r="E1081" i="5" s="1"/>
  <c r="D1091" i="5"/>
  <c r="E1091" i="5" s="1"/>
  <c r="D1101" i="5"/>
  <c r="E1101" i="5" s="1"/>
  <c r="D1111" i="5"/>
  <c r="E1111" i="5" s="1"/>
  <c r="D921" i="5"/>
  <c r="E921" i="5" s="1"/>
  <c r="D926" i="5"/>
  <c r="E926" i="5" s="1"/>
  <c r="D931" i="5"/>
  <c r="E931" i="5" s="1"/>
  <c r="D936" i="5"/>
  <c r="E936" i="5" s="1"/>
  <c r="D941" i="5"/>
  <c r="E941" i="5" s="1"/>
  <c r="D946" i="5"/>
  <c r="E946" i="5" s="1"/>
  <c r="D951" i="5"/>
  <c r="E951" i="5" s="1"/>
  <c r="D956" i="5"/>
  <c r="E956" i="5" s="1"/>
  <c r="D961" i="5"/>
  <c r="E961" i="5" s="1"/>
  <c r="D966" i="5"/>
  <c r="E966" i="5" s="1"/>
  <c r="D971" i="5"/>
  <c r="E971" i="5" s="1"/>
  <c r="D976" i="5"/>
  <c r="E976" i="5" s="1"/>
  <c r="D981" i="5"/>
  <c r="E981" i="5" s="1"/>
  <c r="D986" i="5"/>
  <c r="E986" i="5" s="1"/>
  <c r="D991" i="5"/>
  <c r="E991" i="5" s="1"/>
  <c r="D996" i="5"/>
  <c r="E996" i="5" s="1"/>
  <c r="D801" i="5"/>
  <c r="E801" i="5" s="1"/>
  <c r="D806" i="5"/>
  <c r="E806" i="5" s="1"/>
  <c r="D811" i="5"/>
  <c r="E811" i="5" s="1"/>
  <c r="D816" i="5"/>
  <c r="E816" i="5" s="1"/>
  <c r="D821" i="5"/>
  <c r="E821" i="5" s="1"/>
  <c r="D826" i="5"/>
  <c r="E826" i="5" s="1"/>
  <c r="D831" i="5"/>
  <c r="E831" i="5" s="1"/>
  <c r="D836" i="5"/>
  <c r="E836" i="5" s="1"/>
  <c r="D841" i="5"/>
  <c r="E841" i="5" s="1"/>
  <c r="D846" i="5"/>
  <c r="E846" i="5" s="1"/>
  <c r="D851" i="5"/>
  <c r="E851" i="5" s="1"/>
  <c r="D856" i="5"/>
  <c r="E856" i="5" s="1"/>
  <c r="D861" i="5"/>
  <c r="E861" i="5" s="1"/>
  <c r="D866" i="5"/>
  <c r="E866" i="5" s="1"/>
  <c r="D871" i="5"/>
  <c r="E871" i="5" s="1"/>
  <c r="D876" i="5"/>
  <c r="E876" i="5" s="1"/>
  <c r="D881" i="5"/>
  <c r="E881" i="5" s="1"/>
  <c r="D886" i="5"/>
  <c r="E886" i="5" s="1"/>
  <c r="D891" i="5"/>
  <c r="E891" i="5" s="1"/>
  <c r="D896" i="5"/>
  <c r="E896" i="5" s="1"/>
  <c r="D901" i="5"/>
  <c r="E901" i="5" s="1"/>
  <c r="D906" i="5"/>
  <c r="E906" i="5" s="1"/>
  <c r="D911" i="5"/>
  <c r="E911" i="5" s="1"/>
  <c r="G911" i="5" s="1"/>
  <c r="D716" i="5"/>
  <c r="E716" i="5" s="1"/>
  <c r="G716" i="5" s="1"/>
  <c r="D721" i="5"/>
  <c r="E721" i="5" s="1"/>
  <c r="G721" i="5" s="1"/>
  <c r="D726" i="5"/>
  <c r="E726" i="5" s="1"/>
  <c r="D731" i="5"/>
  <c r="E731" i="5" s="1"/>
  <c r="D736" i="5"/>
  <c r="E736" i="5" s="1"/>
  <c r="D741" i="5"/>
  <c r="E741" i="5" s="1"/>
  <c r="D746" i="5"/>
  <c r="E746" i="5" s="1"/>
  <c r="D751" i="5"/>
  <c r="E751" i="5" s="1"/>
  <c r="D756" i="5"/>
  <c r="E756" i="5" s="1"/>
  <c r="D761" i="5"/>
  <c r="E761" i="5" s="1"/>
  <c r="D766" i="5"/>
  <c r="E766" i="5" s="1"/>
  <c r="D771" i="5"/>
  <c r="E771" i="5" s="1"/>
  <c r="D776" i="5"/>
  <c r="E776" i="5" s="1"/>
  <c r="D781" i="5"/>
  <c r="E781" i="5" s="1"/>
  <c r="D786" i="5"/>
  <c r="E786" i="5" s="1"/>
  <c r="D791" i="5"/>
  <c r="E791" i="5" s="1"/>
  <c r="D796" i="5"/>
  <c r="E796" i="5" s="1"/>
  <c r="D601" i="5"/>
  <c r="E601" i="5" s="1"/>
  <c r="D606" i="5"/>
  <c r="E606" i="5" s="1"/>
  <c r="D611" i="5"/>
  <c r="E611" i="5" s="1"/>
  <c r="D1406" i="5"/>
  <c r="E1406" i="5" s="1"/>
  <c r="G1406" i="5" s="1"/>
  <c r="D1421" i="5"/>
  <c r="E1421" i="5" s="1"/>
  <c r="G1421" i="5" s="1"/>
  <c r="D1022" i="5"/>
  <c r="E1022" i="5" s="1"/>
  <c r="D1032" i="5"/>
  <c r="E1032" i="5" s="1"/>
  <c r="D1042" i="5"/>
  <c r="E1042" i="5" s="1"/>
  <c r="D1052" i="5"/>
  <c r="E1052" i="5" s="1"/>
  <c r="D1062" i="5"/>
  <c r="E1062" i="5" s="1"/>
  <c r="D1072" i="5"/>
  <c r="E1072" i="5" s="1"/>
  <c r="D1082" i="5"/>
  <c r="E1082" i="5" s="1"/>
  <c r="D1092" i="5"/>
  <c r="E1092" i="5" s="1"/>
  <c r="G1092" i="5" s="1"/>
  <c r="D1102" i="5"/>
  <c r="E1102" i="5" s="1"/>
  <c r="D1112" i="5"/>
  <c r="E1112" i="5" s="1"/>
  <c r="G1112" i="5" s="1"/>
  <c r="D1277" i="5"/>
  <c r="E1277" i="5" s="1"/>
  <c r="D1120" i="5"/>
  <c r="E1120" i="5" s="1"/>
  <c r="D1127" i="5"/>
  <c r="E1127" i="5" s="1"/>
  <c r="D1023" i="5"/>
  <c r="E1023" i="5" s="1"/>
  <c r="D1033" i="5"/>
  <c r="E1033" i="5" s="1"/>
  <c r="G1033" i="5" s="1"/>
  <c r="D1043" i="5"/>
  <c r="E1043" i="5" s="1"/>
  <c r="G1043" i="5" s="1"/>
  <c r="D1053" i="5"/>
  <c r="E1053" i="5" s="1"/>
  <c r="D1063" i="5"/>
  <c r="E1063" i="5" s="1"/>
  <c r="D1073" i="5"/>
  <c r="E1073" i="5" s="1"/>
  <c r="G1073" i="5" s="1"/>
  <c r="D1083" i="5"/>
  <c r="E1083" i="5" s="1"/>
  <c r="G1083" i="5" s="1"/>
  <c r="D1093" i="5"/>
  <c r="E1093" i="5" s="1"/>
  <c r="D1103" i="5"/>
  <c r="E1103" i="5" s="1"/>
  <c r="D1113" i="5"/>
  <c r="E1113" i="5" s="1"/>
  <c r="D922" i="5"/>
  <c r="E922" i="5" s="1"/>
  <c r="D927" i="5"/>
  <c r="E927" i="5" s="1"/>
  <c r="D932" i="5"/>
  <c r="E932" i="5" s="1"/>
  <c r="D937" i="5"/>
  <c r="E937" i="5" s="1"/>
  <c r="D942" i="5"/>
  <c r="E942" i="5" s="1"/>
  <c r="D947" i="5"/>
  <c r="E947" i="5" s="1"/>
  <c r="G947" i="5" s="1"/>
  <c r="D952" i="5"/>
  <c r="E952" i="5" s="1"/>
  <c r="G952" i="5" s="1"/>
  <c r="D957" i="5"/>
  <c r="E957" i="5" s="1"/>
  <c r="D962" i="5"/>
  <c r="E962" i="5" s="1"/>
  <c r="D967" i="5"/>
  <c r="E967" i="5" s="1"/>
  <c r="D972" i="5"/>
  <c r="E972" i="5" s="1"/>
  <c r="D977" i="5"/>
  <c r="E977" i="5" s="1"/>
  <c r="D982" i="5"/>
  <c r="E982" i="5" s="1"/>
  <c r="D987" i="5"/>
  <c r="E987" i="5" s="1"/>
  <c r="D992" i="5"/>
  <c r="E992" i="5" s="1"/>
  <c r="D997" i="5"/>
  <c r="E997" i="5" s="1"/>
  <c r="D802" i="5"/>
  <c r="E802" i="5" s="1"/>
  <c r="G802" i="5" s="1"/>
  <c r="D807" i="5"/>
  <c r="E807" i="5" s="1"/>
  <c r="D812" i="5"/>
  <c r="E812" i="5" s="1"/>
  <c r="D817" i="5"/>
  <c r="E817" i="5" s="1"/>
  <c r="D822" i="5"/>
  <c r="E822" i="5" s="1"/>
  <c r="D827" i="5"/>
  <c r="E827" i="5" s="1"/>
  <c r="D832" i="5"/>
  <c r="E832" i="5" s="1"/>
  <c r="D837" i="5"/>
  <c r="E837" i="5" s="1"/>
  <c r="D842" i="5"/>
  <c r="E842" i="5" s="1"/>
  <c r="G842" i="5" s="1"/>
  <c r="D847" i="5"/>
  <c r="E847" i="5" s="1"/>
  <c r="G847" i="5" s="1"/>
  <c r="D852" i="5"/>
  <c r="E852" i="5" s="1"/>
  <c r="D857" i="5"/>
  <c r="E857" i="5" s="1"/>
  <c r="D862" i="5"/>
  <c r="E862" i="5" s="1"/>
  <c r="D867" i="5"/>
  <c r="E867" i="5" s="1"/>
  <c r="D872" i="5"/>
  <c r="E872" i="5" s="1"/>
  <c r="D877" i="5"/>
  <c r="E877" i="5" s="1"/>
  <c r="D1257" i="5"/>
  <c r="E1257" i="5" s="1"/>
  <c r="G1257" i="5" s="1"/>
  <c r="D1034" i="5"/>
  <c r="E1034" i="5" s="1"/>
  <c r="D1084" i="5"/>
  <c r="E1084" i="5" s="1"/>
  <c r="D622" i="5"/>
  <c r="E622" i="5" s="1"/>
  <c r="G622" i="5" s="1"/>
  <c r="D632" i="5"/>
  <c r="E632" i="5" s="1"/>
  <c r="G632" i="5" s="1"/>
  <c r="D642" i="5"/>
  <c r="E642" i="5" s="1"/>
  <c r="D652" i="5"/>
  <c r="E652" i="5" s="1"/>
  <c r="D662" i="5"/>
  <c r="E662" i="5" s="1"/>
  <c r="D597" i="5"/>
  <c r="E597" i="5" s="1"/>
  <c r="D407" i="5"/>
  <c r="E407" i="5" s="1"/>
  <c r="D417" i="5"/>
  <c r="E417" i="5" s="1"/>
  <c r="D427" i="5"/>
  <c r="E427" i="5" s="1"/>
  <c r="D437" i="5"/>
  <c r="E437" i="5" s="1"/>
  <c r="G437" i="5" s="1"/>
  <c r="D447" i="5"/>
  <c r="E447" i="5" s="1"/>
  <c r="G447" i="5" s="1"/>
  <c r="D457" i="5"/>
  <c r="E457" i="5" s="1"/>
  <c r="G457" i="5" s="1"/>
  <c r="D467" i="5"/>
  <c r="E467" i="5" s="1"/>
  <c r="D477" i="5"/>
  <c r="E477" i="5" s="1"/>
  <c r="D487" i="5"/>
  <c r="E487" i="5" s="1"/>
  <c r="D497" i="5"/>
  <c r="E497" i="5" s="1"/>
  <c r="D507" i="5"/>
  <c r="E507" i="5" s="1"/>
  <c r="D317" i="5"/>
  <c r="E317" i="5" s="1"/>
  <c r="D327" i="5"/>
  <c r="E327" i="5" s="1"/>
  <c r="D337" i="5"/>
  <c r="E337" i="5" s="1"/>
  <c r="G337" i="5" s="1"/>
  <c r="D347" i="5"/>
  <c r="E347" i="5" s="1"/>
  <c r="G347" i="5" s="1"/>
  <c r="D357" i="5"/>
  <c r="E357" i="5" s="1"/>
  <c r="G357" i="5" s="1"/>
  <c r="D1050" i="5"/>
  <c r="E1050" i="5" s="1"/>
  <c r="D1100" i="5"/>
  <c r="E1100" i="5" s="1"/>
  <c r="D797" i="5"/>
  <c r="E797" i="5" s="1"/>
  <c r="D602" i="5"/>
  <c r="E602" i="5" s="1"/>
  <c r="D607" i="5"/>
  <c r="E607" i="5" s="1"/>
  <c r="D612" i="5"/>
  <c r="E612" i="5" s="1"/>
  <c r="D621" i="5"/>
  <c r="E621" i="5" s="1"/>
  <c r="D631" i="5"/>
  <c r="E631" i="5" s="1"/>
  <c r="D641" i="5"/>
  <c r="E641" i="5" s="1"/>
  <c r="D651" i="5"/>
  <c r="E651" i="5" s="1"/>
  <c r="D661" i="5"/>
  <c r="E661" i="5" s="1"/>
  <c r="D365" i="5"/>
  <c r="E365" i="5" s="1"/>
  <c r="D370" i="5"/>
  <c r="E370" i="5" s="1"/>
  <c r="D375" i="5"/>
  <c r="E375" i="5" s="1"/>
  <c r="D380" i="5"/>
  <c r="E380" i="5" s="1"/>
  <c r="D385" i="5"/>
  <c r="E385" i="5" s="1"/>
  <c r="D390" i="5"/>
  <c r="E390" i="5" s="1"/>
  <c r="D395" i="5"/>
  <c r="E395" i="5" s="1"/>
  <c r="D400" i="5"/>
  <c r="E400" i="5" s="1"/>
  <c r="D205" i="5"/>
  <c r="E205" i="5" s="1"/>
  <c r="D210" i="5"/>
  <c r="E210" i="5" s="1"/>
  <c r="D215" i="5"/>
  <c r="E215" i="5" s="1"/>
  <c r="D220" i="5"/>
  <c r="E220" i="5" s="1"/>
  <c r="D225" i="5"/>
  <c r="E225" i="5" s="1"/>
  <c r="D230" i="5"/>
  <c r="E230" i="5" s="1"/>
  <c r="D235" i="5"/>
  <c r="E235" i="5" s="1"/>
  <c r="D240" i="5"/>
  <c r="E240" i="5" s="1"/>
  <c r="D245" i="5"/>
  <c r="E245" i="5" s="1"/>
  <c r="D250" i="5"/>
  <c r="E250" i="5" s="1"/>
  <c r="D255" i="5"/>
  <c r="E255" i="5" s="1"/>
  <c r="D260" i="5"/>
  <c r="E260" i="5" s="1"/>
  <c r="D265" i="5"/>
  <c r="E265" i="5" s="1"/>
  <c r="D270" i="5"/>
  <c r="E270" i="5" s="1"/>
  <c r="D275" i="5"/>
  <c r="E275" i="5" s="1"/>
  <c r="D280" i="5"/>
  <c r="E280" i="5" s="1"/>
  <c r="D285" i="5"/>
  <c r="E285" i="5" s="1"/>
  <c r="D290" i="5"/>
  <c r="E290" i="5" s="1"/>
  <c r="D295" i="5"/>
  <c r="E295" i="5" s="1"/>
  <c r="D300" i="5"/>
  <c r="E300" i="5" s="1"/>
  <c r="D305" i="5"/>
  <c r="E305" i="5" s="1"/>
  <c r="D310" i="5"/>
  <c r="E310" i="5" s="1"/>
  <c r="D315" i="5"/>
  <c r="E315" i="5" s="1"/>
  <c r="D120" i="5"/>
  <c r="E120" i="5" s="1"/>
  <c r="D125" i="5"/>
  <c r="E125" i="5" s="1"/>
  <c r="D130" i="5"/>
  <c r="E130" i="5" s="1"/>
  <c r="D135" i="5"/>
  <c r="E135" i="5" s="1"/>
  <c r="D140" i="5"/>
  <c r="E140" i="5" s="1"/>
  <c r="D145" i="5"/>
  <c r="E145" i="5" s="1"/>
  <c r="D150" i="5"/>
  <c r="E150" i="5" s="1"/>
  <c r="D155" i="5"/>
  <c r="E155" i="5" s="1"/>
  <c r="D160" i="5"/>
  <c r="E160" i="5" s="1"/>
  <c r="D165" i="5"/>
  <c r="E165" i="5" s="1"/>
  <c r="D170" i="5"/>
  <c r="E170" i="5" s="1"/>
  <c r="D175" i="5"/>
  <c r="E175" i="5" s="1"/>
  <c r="D180" i="5"/>
  <c r="E180" i="5" s="1"/>
  <c r="D185" i="5"/>
  <c r="E185" i="5" s="1"/>
  <c r="D190" i="5"/>
  <c r="E190" i="5" s="1"/>
  <c r="D195" i="5"/>
  <c r="E195" i="5" s="1"/>
  <c r="D200" i="5"/>
  <c r="E200" i="5" s="1"/>
  <c r="D6" i="5"/>
  <c r="E6" i="5" s="1"/>
  <c r="D11" i="5"/>
  <c r="E11" i="5" s="1"/>
  <c r="D16" i="5"/>
  <c r="E16" i="5" s="1"/>
  <c r="D21" i="5"/>
  <c r="E21" i="5" s="1"/>
  <c r="D26" i="5"/>
  <c r="E26" i="5" s="1"/>
  <c r="D31" i="5"/>
  <c r="E31" i="5" s="1"/>
  <c r="D36" i="5"/>
  <c r="E36" i="5" s="1"/>
  <c r="D41" i="5"/>
  <c r="E41" i="5" s="1"/>
  <c r="D46" i="5"/>
  <c r="E46" i="5" s="1"/>
  <c r="D51" i="5"/>
  <c r="E51" i="5" s="1"/>
  <c r="D56" i="5"/>
  <c r="E56" i="5" s="1"/>
  <c r="D61" i="5"/>
  <c r="E61" i="5" s="1"/>
  <c r="D66" i="5"/>
  <c r="E66" i="5" s="1"/>
  <c r="D71" i="5"/>
  <c r="E71" i="5" s="1"/>
  <c r="D76" i="5"/>
  <c r="E76" i="5" s="1"/>
  <c r="D81" i="5"/>
  <c r="E81" i="5" s="1"/>
  <c r="D86" i="5"/>
  <c r="E86" i="5" s="1"/>
  <c r="D91" i="5"/>
  <c r="E91" i="5" s="1"/>
  <c r="D96" i="5"/>
  <c r="E96" i="5" s="1"/>
  <c r="D101" i="5"/>
  <c r="E101" i="5" s="1"/>
  <c r="D106" i="5"/>
  <c r="E106" i="5" s="1"/>
  <c r="D111" i="5"/>
  <c r="E111" i="5" s="1"/>
  <c r="D1024" i="5"/>
  <c r="E1024" i="5" s="1"/>
  <c r="D1074" i="5"/>
  <c r="E1074" i="5" s="1"/>
  <c r="D620" i="5"/>
  <c r="E620" i="5" s="1"/>
  <c r="D630" i="5"/>
  <c r="E630" i="5" s="1"/>
  <c r="D640" i="5"/>
  <c r="E640" i="5" s="1"/>
  <c r="D650" i="5"/>
  <c r="E650" i="5" s="1"/>
  <c r="D660" i="5"/>
  <c r="E660" i="5" s="1"/>
  <c r="D599" i="5"/>
  <c r="E599" i="5" s="1"/>
  <c r="D409" i="5"/>
  <c r="E409" i="5" s="1"/>
  <c r="D419" i="5"/>
  <c r="E419" i="5" s="1"/>
  <c r="D429" i="5"/>
  <c r="E429" i="5" s="1"/>
  <c r="D439" i="5"/>
  <c r="E439" i="5" s="1"/>
  <c r="D449" i="5"/>
  <c r="E449" i="5" s="1"/>
  <c r="D459" i="5"/>
  <c r="E459" i="5" s="1"/>
  <c r="D469" i="5"/>
  <c r="E469" i="5" s="1"/>
  <c r="D479" i="5"/>
  <c r="E479" i="5" s="1"/>
  <c r="D489" i="5"/>
  <c r="E489" i="5" s="1"/>
  <c r="D499" i="5"/>
  <c r="E499" i="5" s="1"/>
  <c r="D509" i="5"/>
  <c r="E509" i="5" s="1"/>
  <c r="D319" i="5"/>
  <c r="E319" i="5" s="1"/>
  <c r="D329" i="5"/>
  <c r="E329" i="5" s="1"/>
  <c r="D339" i="5"/>
  <c r="E339" i="5" s="1"/>
  <c r="D349" i="5"/>
  <c r="E349" i="5" s="1"/>
  <c r="D359" i="5"/>
  <c r="E359" i="5" s="1"/>
  <c r="D1134" i="5"/>
  <c r="E1134" i="5" s="1"/>
  <c r="D1040" i="5"/>
  <c r="E1040" i="5" s="1"/>
  <c r="D1090" i="5"/>
  <c r="E1090" i="5" s="1"/>
  <c r="D742" i="5"/>
  <c r="E742" i="5" s="1"/>
  <c r="G742" i="5" s="1"/>
  <c r="D747" i="5"/>
  <c r="E747" i="5" s="1"/>
  <c r="G747" i="5" s="1"/>
  <c r="D752" i="5"/>
  <c r="E752" i="5" s="1"/>
  <c r="D757" i="5"/>
  <c r="E757" i="5" s="1"/>
  <c r="D762" i="5"/>
  <c r="E762" i="5" s="1"/>
  <c r="D767" i="5"/>
  <c r="E767" i="5" s="1"/>
  <c r="D772" i="5"/>
  <c r="E772" i="5" s="1"/>
  <c r="D777" i="5"/>
  <c r="E777" i="5" s="1"/>
  <c r="D782" i="5"/>
  <c r="E782" i="5" s="1"/>
  <c r="D787" i="5"/>
  <c r="E787" i="5" s="1"/>
  <c r="D792" i="5"/>
  <c r="E792" i="5" s="1"/>
  <c r="D600" i="5"/>
  <c r="E600" i="5" s="1"/>
  <c r="G600" i="5" s="1"/>
  <c r="D410" i="5"/>
  <c r="E410" i="5" s="1"/>
  <c r="D420" i="5"/>
  <c r="E420" i="5" s="1"/>
  <c r="D430" i="5"/>
  <c r="E430" i="5" s="1"/>
  <c r="D440" i="5"/>
  <c r="E440" i="5" s="1"/>
  <c r="D450" i="5"/>
  <c r="E450" i="5" s="1"/>
  <c r="D460" i="5"/>
  <c r="E460" i="5" s="1"/>
  <c r="D470" i="5"/>
  <c r="E470" i="5" s="1"/>
  <c r="D480" i="5"/>
  <c r="E480" i="5" s="1"/>
  <c r="G480" i="5" s="1"/>
  <c r="D490" i="5"/>
  <c r="E490" i="5" s="1"/>
  <c r="G490" i="5" s="1"/>
  <c r="D500" i="5"/>
  <c r="E500" i="5" s="1"/>
  <c r="D510" i="5"/>
  <c r="E510" i="5" s="1"/>
  <c r="D320" i="5"/>
  <c r="E320" i="5" s="1"/>
  <c r="D330" i="5"/>
  <c r="E330" i="5" s="1"/>
  <c r="D340" i="5"/>
  <c r="E340" i="5" s="1"/>
  <c r="D350" i="5"/>
  <c r="E350" i="5" s="1"/>
  <c r="D360" i="5"/>
  <c r="E360" i="5" s="1"/>
  <c r="D366" i="5"/>
  <c r="E366" i="5" s="1"/>
  <c r="D371" i="5"/>
  <c r="E371" i="5" s="1"/>
  <c r="G371" i="5" s="1"/>
  <c r="D376" i="5"/>
  <c r="E376" i="5" s="1"/>
  <c r="G376" i="5" s="1"/>
  <c r="D381" i="5"/>
  <c r="E381" i="5" s="1"/>
  <c r="G381" i="5" s="1"/>
  <c r="D386" i="5"/>
  <c r="E386" i="5" s="1"/>
  <c r="D391" i="5"/>
  <c r="E391" i="5" s="1"/>
  <c r="D396" i="5"/>
  <c r="E396" i="5" s="1"/>
  <c r="D201" i="5"/>
  <c r="E201" i="5" s="1"/>
  <c r="D206" i="5"/>
  <c r="E206" i="5" s="1"/>
  <c r="D211" i="5"/>
  <c r="E211" i="5" s="1"/>
  <c r="D216" i="5"/>
  <c r="E216" i="5" s="1"/>
  <c r="D221" i="5"/>
  <c r="E221" i="5" s="1"/>
  <c r="D226" i="5"/>
  <c r="E226" i="5" s="1"/>
  <c r="G226" i="5" s="1"/>
  <c r="D231" i="5"/>
  <c r="E231" i="5" s="1"/>
  <c r="G231" i="5" s="1"/>
  <c r="D236" i="5"/>
  <c r="E236" i="5" s="1"/>
  <c r="D241" i="5"/>
  <c r="E241" i="5" s="1"/>
  <c r="D246" i="5"/>
  <c r="E246" i="5" s="1"/>
  <c r="D251" i="5"/>
  <c r="E251" i="5" s="1"/>
  <c r="D256" i="5"/>
  <c r="E256" i="5" s="1"/>
  <c r="D261" i="5"/>
  <c r="E261" i="5" s="1"/>
  <c r="D266" i="5"/>
  <c r="E266" i="5" s="1"/>
  <c r="D1064" i="5"/>
  <c r="E1064" i="5" s="1"/>
  <c r="D1114" i="5"/>
  <c r="E1114" i="5" s="1"/>
  <c r="D887" i="5"/>
  <c r="E887" i="5" s="1"/>
  <c r="G887" i="5" s="1"/>
  <c r="D897" i="5"/>
  <c r="E897" i="5" s="1"/>
  <c r="D907" i="5"/>
  <c r="E907" i="5" s="1"/>
  <c r="D717" i="5"/>
  <c r="E717" i="5" s="1"/>
  <c r="D727" i="5"/>
  <c r="E727" i="5" s="1"/>
  <c r="D737" i="5"/>
  <c r="E737" i="5" s="1"/>
  <c r="G737" i="5" s="1"/>
  <c r="D401" i="5"/>
  <c r="E401" i="5" s="1"/>
  <c r="D411" i="5"/>
  <c r="E411" i="5" s="1"/>
  <c r="D421" i="5"/>
  <c r="E421" i="5" s="1"/>
  <c r="D431" i="5"/>
  <c r="E431" i="5" s="1"/>
  <c r="G431" i="5" s="1"/>
  <c r="D441" i="5"/>
  <c r="E441" i="5" s="1"/>
  <c r="G441" i="5" s="1"/>
  <c r="D451" i="5"/>
  <c r="E451" i="5" s="1"/>
  <c r="D461" i="5"/>
  <c r="E461" i="5" s="1"/>
  <c r="D471" i="5"/>
  <c r="E471" i="5" s="1"/>
  <c r="D481" i="5"/>
  <c r="E481" i="5" s="1"/>
  <c r="D491" i="5"/>
  <c r="E491" i="5" s="1"/>
  <c r="D501" i="5"/>
  <c r="E501" i="5" s="1"/>
  <c r="D511" i="5"/>
  <c r="E511" i="5" s="1"/>
  <c r="D321" i="5"/>
  <c r="E321" i="5" s="1"/>
  <c r="D331" i="5"/>
  <c r="E331" i="5" s="1"/>
  <c r="G331" i="5" s="1"/>
  <c r="D341" i="5"/>
  <c r="E341" i="5" s="1"/>
  <c r="G341" i="5" s="1"/>
  <c r="D351" i="5"/>
  <c r="E351" i="5" s="1"/>
  <c r="D361" i="5"/>
  <c r="E361" i="5" s="1"/>
  <c r="D1030" i="5"/>
  <c r="E1030" i="5" s="1"/>
  <c r="D1080" i="5"/>
  <c r="E1080" i="5" s="1"/>
  <c r="D795" i="5"/>
  <c r="E795" i="5" s="1"/>
  <c r="D800" i="5"/>
  <c r="E800" i="5" s="1"/>
  <c r="D605" i="5"/>
  <c r="E605" i="5" s="1"/>
  <c r="D610" i="5"/>
  <c r="E610" i="5" s="1"/>
  <c r="D617" i="5"/>
  <c r="E617" i="5" s="1"/>
  <c r="G617" i="5" s="1"/>
  <c r="D627" i="5"/>
  <c r="E627" i="5" s="1"/>
  <c r="G627" i="5" s="1"/>
  <c r="D637" i="5"/>
  <c r="E637" i="5" s="1"/>
  <c r="D647" i="5"/>
  <c r="E647" i="5" s="1"/>
  <c r="D657" i="5"/>
  <c r="E657" i="5" s="1"/>
  <c r="D402" i="5"/>
  <c r="E402" i="5" s="1"/>
  <c r="D412" i="5"/>
  <c r="E412" i="5" s="1"/>
  <c r="D422" i="5"/>
  <c r="E422" i="5" s="1"/>
  <c r="D432" i="5"/>
  <c r="E432" i="5" s="1"/>
  <c r="D442" i="5"/>
  <c r="E442" i="5" s="1"/>
  <c r="G442" i="5" s="1"/>
  <c r="D452" i="5"/>
  <c r="E452" i="5" s="1"/>
  <c r="G452" i="5" s="1"/>
  <c r="D462" i="5"/>
  <c r="E462" i="5" s="1"/>
  <c r="G462" i="5" s="1"/>
  <c r="D472" i="5"/>
  <c r="E472" i="5" s="1"/>
  <c r="D482" i="5"/>
  <c r="E482" i="5" s="1"/>
  <c r="D492" i="5"/>
  <c r="E492" i="5" s="1"/>
  <c r="D502" i="5"/>
  <c r="E502" i="5" s="1"/>
  <c r="D512" i="5"/>
  <c r="E512" i="5" s="1"/>
  <c r="D322" i="5"/>
  <c r="E322" i="5" s="1"/>
  <c r="D332" i="5"/>
  <c r="E332" i="5" s="1"/>
  <c r="D342" i="5"/>
  <c r="E342" i="5" s="1"/>
  <c r="D352" i="5"/>
  <c r="E352" i="5" s="1"/>
  <c r="D362" i="5"/>
  <c r="E362" i="5" s="1"/>
  <c r="D367" i="5"/>
  <c r="E367" i="5" s="1"/>
  <c r="D372" i="5"/>
  <c r="E372" i="5" s="1"/>
  <c r="D377" i="5"/>
  <c r="E377" i="5" s="1"/>
  <c r="D382" i="5"/>
  <c r="E382" i="5" s="1"/>
  <c r="D387" i="5"/>
  <c r="E387" i="5" s="1"/>
  <c r="D392" i="5"/>
  <c r="E392" i="5" s="1"/>
  <c r="D397" i="5"/>
  <c r="E397" i="5" s="1"/>
  <c r="D202" i="5"/>
  <c r="E202" i="5" s="1"/>
  <c r="D207" i="5"/>
  <c r="E207" i="5" s="1"/>
  <c r="D212" i="5"/>
  <c r="E212" i="5" s="1"/>
  <c r="D217" i="5"/>
  <c r="E217" i="5" s="1"/>
  <c r="D222" i="5"/>
  <c r="E222" i="5" s="1"/>
  <c r="D227" i="5"/>
  <c r="E227" i="5" s="1"/>
  <c r="D232" i="5"/>
  <c r="E232" i="5" s="1"/>
  <c r="D237" i="5"/>
  <c r="E237" i="5" s="1"/>
  <c r="D242" i="5"/>
  <c r="E242" i="5" s="1"/>
  <c r="D247" i="5"/>
  <c r="E247" i="5" s="1"/>
  <c r="D252" i="5"/>
  <c r="E252" i="5" s="1"/>
  <c r="D257" i="5"/>
  <c r="E257" i="5" s="1"/>
  <c r="D262" i="5"/>
  <c r="E262" i="5" s="1"/>
  <c r="D267" i="5"/>
  <c r="E267" i="5" s="1"/>
  <c r="D272" i="5"/>
  <c r="E272" i="5" s="1"/>
  <c r="D277" i="5"/>
  <c r="E277" i="5" s="1"/>
  <c r="D282" i="5"/>
  <c r="E282" i="5" s="1"/>
  <c r="D287" i="5"/>
  <c r="E287" i="5" s="1"/>
  <c r="D292" i="5"/>
  <c r="E292" i="5" s="1"/>
  <c r="D297" i="5"/>
  <c r="E297" i="5" s="1"/>
  <c r="D302" i="5"/>
  <c r="E302" i="5" s="1"/>
  <c r="D307" i="5"/>
  <c r="E307" i="5" s="1"/>
  <c r="D312" i="5"/>
  <c r="E312" i="5" s="1"/>
  <c r="D117" i="5"/>
  <c r="E117" i="5" s="1"/>
  <c r="D122" i="5"/>
  <c r="E122" i="5" s="1"/>
  <c r="D127" i="5"/>
  <c r="E127" i="5" s="1"/>
  <c r="D132" i="5"/>
  <c r="E132" i="5" s="1"/>
  <c r="D137" i="5"/>
  <c r="E137" i="5" s="1"/>
  <c r="D142" i="5"/>
  <c r="E142" i="5" s="1"/>
  <c r="D147" i="5"/>
  <c r="E147" i="5" s="1"/>
  <c r="D152" i="5"/>
  <c r="E152" i="5" s="1"/>
  <c r="D157" i="5"/>
  <c r="E157" i="5" s="1"/>
  <c r="G157" i="5" s="1"/>
  <c r="D162" i="5"/>
  <c r="E162" i="5" s="1"/>
  <c r="G162" i="5" s="1"/>
  <c r="D167" i="5"/>
  <c r="E167" i="5" s="1"/>
  <c r="D172" i="5"/>
  <c r="E172" i="5" s="1"/>
  <c r="D177" i="5"/>
  <c r="E177" i="5" s="1"/>
  <c r="D182" i="5"/>
  <c r="E182" i="5" s="1"/>
  <c r="D1287" i="5"/>
  <c r="E1287" i="5" s="1"/>
  <c r="D1138" i="5"/>
  <c r="E1138" i="5" s="1"/>
  <c r="D1054" i="5"/>
  <c r="E1054" i="5" s="1"/>
  <c r="D1104" i="5"/>
  <c r="E1104" i="5" s="1"/>
  <c r="D616" i="5"/>
  <c r="E616" i="5" s="1"/>
  <c r="D626" i="5"/>
  <c r="E626" i="5" s="1"/>
  <c r="D636" i="5"/>
  <c r="E636" i="5" s="1"/>
  <c r="D646" i="5"/>
  <c r="E646" i="5" s="1"/>
  <c r="D656" i="5"/>
  <c r="E656" i="5" s="1"/>
  <c r="D1020" i="5"/>
  <c r="E1020" i="5" s="1"/>
  <c r="D1070" i="5"/>
  <c r="E1070" i="5" s="1"/>
  <c r="D920" i="5"/>
  <c r="E920" i="5" s="1"/>
  <c r="D615" i="5"/>
  <c r="E615" i="5" s="1"/>
  <c r="D625" i="5"/>
  <c r="E625" i="5" s="1"/>
  <c r="D635" i="5"/>
  <c r="E635" i="5" s="1"/>
  <c r="G635" i="5" s="1"/>
  <c r="D645" i="5"/>
  <c r="E645" i="5" s="1"/>
  <c r="G645" i="5" s="1"/>
  <c r="D655" i="5"/>
  <c r="E655" i="5" s="1"/>
  <c r="D404" i="5"/>
  <c r="E404" i="5" s="1"/>
  <c r="D414" i="5"/>
  <c r="E414" i="5" s="1"/>
  <c r="D424" i="5"/>
  <c r="E424" i="5" s="1"/>
  <c r="D434" i="5"/>
  <c r="E434" i="5" s="1"/>
  <c r="G434" i="5" s="1"/>
  <c r="D444" i="5"/>
  <c r="E444" i="5" s="1"/>
  <c r="D454" i="5"/>
  <c r="E454" i="5" s="1"/>
  <c r="D464" i="5"/>
  <c r="E464" i="5" s="1"/>
  <c r="G464" i="5" s="1"/>
  <c r="D474" i="5"/>
  <c r="E474" i="5" s="1"/>
  <c r="G474" i="5" s="1"/>
  <c r="D484" i="5"/>
  <c r="E484" i="5" s="1"/>
  <c r="G484" i="5" s="1"/>
  <c r="D494" i="5"/>
  <c r="E494" i="5" s="1"/>
  <c r="D504" i="5"/>
  <c r="E504" i="5" s="1"/>
  <c r="D514" i="5"/>
  <c r="E514" i="5" s="1"/>
  <c r="D324" i="5"/>
  <c r="E324" i="5" s="1"/>
  <c r="D334" i="5"/>
  <c r="E334" i="5" s="1"/>
  <c r="D344" i="5"/>
  <c r="E344" i="5" s="1"/>
  <c r="D354" i="5"/>
  <c r="E354" i="5" s="1"/>
  <c r="D363" i="5"/>
  <c r="E363" i="5" s="1"/>
  <c r="G363" i="5" s="1"/>
  <c r="D368" i="5"/>
  <c r="E368" i="5" s="1"/>
  <c r="G368" i="5" s="1"/>
  <c r="D373" i="5"/>
  <c r="E373" i="5" s="1"/>
  <c r="G373" i="5" s="1"/>
  <c r="D378" i="5"/>
  <c r="E378" i="5" s="1"/>
  <c r="D383" i="5"/>
  <c r="E383" i="5" s="1"/>
  <c r="D388" i="5"/>
  <c r="E388" i="5" s="1"/>
  <c r="D393" i="5"/>
  <c r="E393" i="5" s="1"/>
  <c r="D398" i="5"/>
  <c r="E398" i="5" s="1"/>
  <c r="D203" i="5"/>
  <c r="E203" i="5" s="1"/>
  <c r="D208" i="5"/>
  <c r="E208" i="5" s="1"/>
  <c r="G208" i="5" s="1"/>
  <c r="D213" i="5"/>
  <c r="E213" i="5" s="1"/>
  <c r="G213" i="5" s="1"/>
  <c r="D218" i="5"/>
  <c r="E218" i="5" s="1"/>
  <c r="D223" i="5"/>
  <c r="E223" i="5" s="1"/>
  <c r="G223" i="5" s="1"/>
  <c r="D228" i="5"/>
  <c r="E228" i="5" s="1"/>
  <c r="D233" i="5"/>
  <c r="E233" i="5" s="1"/>
  <c r="D238" i="5"/>
  <c r="E238" i="5" s="1"/>
  <c r="D243" i="5"/>
  <c r="E243" i="5" s="1"/>
  <c r="D248" i="5"/>
  <c r="E248" i="5" s="1"/>
  <c r="D253" i="5"/>
  <c r="E253" i="5" s="1"/>
  <c r="D258" i="5"/>
  <c r="E258" i="5" s="1"/>
  <c r="G258" i="5" s="1"/>
  <c r="D263" i="5"/>
  <c r="E263" i="5" s="1"/>
  <c r="D268" i="5"/>
  <c r="E268" i="5" s="1"/>
  <c r="G268" i="5" s="1"/>
  <c r="D273" i="5"/>
  <c r="E273" i="5" s="1"/>
  <c r="G273" i="5" s="1"/>
  <c r="D278" i="5"/>
  <c r="E278" i="5" s="1"/>
  <c r="D283" i="5"/>
  <c r="E283" i="5" s="1"/>
  <c r="D288" i="5"/>
  <c r="E288" i="5" s="1"/>
  <c r="D293" i="5"/>
  <c r="E293" i="5" s="1"/>
  <c r="D298" i="5"/>
  <c r="E298" i="5" s="1"/>
  <c r="D303" i="5"/>
  <c r="E303" i="5" s="1"/>
  <c r="D308" i="5"/>
  <c r="E308" i="5" s="1"/>
  <c r="G308" i="5" s="1"/>
  <c r="D313" i="5"/>
  <c r="E313" i="5" s="1"/>
  <c r="G313" i="5" s="1"/>
  <c r="D118" i="5"/>
  <c r="E118" i="5" s="1"/>
  <c r="D123" i="5"/>
  <c r="E123" i="5" s="1"/>
  <c r="D128" i="5"/>
  <c r="E128" i="5" s="1"/>
  <c r="D133" i="5"/>
  <c r="E133" i="5" s="1"/>
  <c r="G133" i="5" s="1"/>
  <c r="D138" i="5"/>
  <c r="E138" i="5" s="1"/>
  <c r="D143" i="5"/>
  <c r="E143" i="5" s="1"/>
  <c r="D148" i="5"/>
  <c r="E148" i="5" s="1"/>
  <c r="D153" i="5"/>
  <c r="E153" i="5" s="1"/>
  <c r="D158" i="5"/>
  <c r="E158" i="5" s="1"/>
  <c r="D163" i="5"/>
  <c r="E163" i="5" s="1"/>
  <c r="G163" i="5" s="1"/>
  <c r="D168" i="5"/>
  <c r="E168" i="5" s="1"/>
  <c r="D173" i="5"/>
  <c r="E173" i="5" s="1"/>
  <c r="G173" i="5" s="1"/>
  <c r="D178" i="5"/>
  <c r="E178" i="5" s="1"/>
  <c r="G178" i="5" s="1"/>
  <c r="D183" i="5"/>
  <c r="E183" i="5" s="1"/>
  <c r="D188" i="5"/>
  <c r="E188" i="5" s="1"/>
  <c r="D193" i="5"/>
  <c r="E193" i="5" s="1"/>
  <c r="D198" i="5"/>
  <c r="E198" i="5" s="1"/>
  <c r="D4" i="5"/>
  <c r="E4" i="5" s="1"/>
  <c r="D9" i="5"/>
  <c r="E9" i="5" s="1"/>
  <c r="D14" i="5"/>
  <c r="E14" i="5" s="1"/>
  <c r="G14" i="5" s="1"/>
  <c r="D19" i="5"/>
  <c r="E19" i="5" s="1"/>
  <c r="G19" i="5" s="1"/>
  <c r="D24" i="5"/>
  <c r="E24" i="5" s="1"/>
  <c r="G24" i="5" s="1"/>
  <c r="D29" i="5"/>
  <c r="E29" i="5" s="1"/>
  <c r="D34" i="5"/>
  <c r="E34" i="5" s="1"/>
  <c r="G34" i="5" s="1"/>
  <c r="D39" i="5"/>
  <c r="E39" i="5" s="1"/>
  <c r="D44" i="5"/>
  <c r="E44" i="5" s="1"/>
  <c r="D1044" i="5"/>
  <c r="E1044" i="5" s="1"/>
  <c r="D1094" i="5"/>
  <c r="E1094" i="5" s="1"/>
  <c r="D1060" i="5"/>
  <c r="E1060" i="5" s="1"/>
  <c r="D1110" i="5"/>
  <c r="E1110" i="5" s="1"/>
  <c r="D667" i="5"/>
  <c r="E667" i="5" s="1"/>
  <c r="G667" i="5" s="1"/>
  <c r="D672" i="5"/>
  <c r="E672" i="5" s="1"/>
  <c r="G672" i="5" s="1"/>
  <c r="D677" i="5"/>
  <c r="E677" i="5" s="1"/>
  <c r="D682" i="5"/>
  <c r="E682" i="5" s="1"/>
  <c r="D687" i="5"/>
  <c r="E687" i="5" s="1"/>
  <c r="D692" i="5"/>
  <c r="E692" i="5" s="1"/>
  <c r="D697" i="5"/>
  <c r="E697" i="5" s="1"/>
  <c r="G697" i="5" s="1"/>
  <c r="D702" i="5"/>
  <c r="E702" i="5" s="1"/>
  <c r="D707" i="5"/>
  <c r="E707" i="5" s="1"/>
  <c r="D712" i="5"/>
  <c r="E712" i="5" s="1"/>
  <c r="D517" i="5"/>
  <c r="E517" i="5" s="1"/>
  <c r="D522" i="5"/>
  <c r="E522" i="5" s="1"/>
  <c r="G522" i="5" s="1"/>
  <c r="D527" i="5"/>
  <c r="E527" i="5" s="1"/>
  <c r="D532" i="5"/>
  <c r="E532" i="5" s="1"/>
  <c r="D537" i="5"/>
  <c r="E537" i="5" s="1"/>
  <c r="D542" i="5"/>
  <c r="E542" i="5" s="1"/>
  <c r="D547" i="5"/>
  <c r="E547" i="5" s="1"/>
  <c r="G547" i="5" s="1"/>
  <c r="D552" i="5"/>
  <c r="E552" i="5" s="1"/>
  <c r="D557" i="5"/>
  <c r="E557" i="5" s="1"/>
  <c r="D562" i="5"/>
  <c r="E562" i="5" s="1"/>
  <c r="G562" i="5" s="1"/>
  <c r="D567" i="5"/>
  <c r="E567" i="5" s="1"/>
  <c r="G567" i="5" s="1"/>
  <c r="D572" i="5"/>
  <c r="E572" i="5" s="1"/>
  <c r="D577" i="5"/>
  <c r="E577" i="5" s="1"/>
  <c r="D582" i="5"/>
  <c r="E582" i="5" s="1"/>
  <c r="D587" i="5"/>
  <c r="E587" i="5" s="1"/>
  <c r="D592" i="5"/>
  <c r="E592" i="5" s="1"/>
  <c r="D405" i="5"/>
  <c r="E405" i="5" s="1"/>
  <c r="D426" i="5"/>
  <c r="E426" i="5" s="1"/>
  <c r="D455" i="5"/>
  <c r="E455" i="5" s="1"/>
  <c r="G455" i="5" s="1"/>
  <c r="D476" i="5"/>
  <c r="E476" i="5" s="1"/>
  <c r="G476" i="5" s="1"/>
  <c r="D505" i="5"/>
  <c r="E505" i="5" s="1"/>
  <c r="D326" i="5"/>
  <c r="E326" i="5" s="1"/>
  <c r="G326" i="5" s="1"/>
  <c r="D355" i="5"/>
  <c r="E355" i="5" s="1"/>
  <c r="G355" i="5" s="1"/>
  <c r="D309" i="5"/>
  <c r="E309" i="5" s="1"/>
  <c r="G309" i="5" s="1"/>
  <c r="D314" i="5"/>
  <c r="E314" i="5" s="1"/>
  <c r="D119" i="5"/>
  <c r="E119" i="5" s="1"/>
  <c r="D124" i="5"/>
  <c r="E124" i="5" s="1"/>
  <c r="G124" i="5" s="1"/>
  <c r="D129" i="5"/>
  <c r="E129" i="5" s="1"/>
  <c r="D134" i="5"/>
  <c r="E134" i="5" s="1"/>
  <c r="D139" i="5"/>
  <c r="E139" i="5" s="1"/>
  <c r="G139" i="5" s="1"/>
  <c r="D144" i="5"/>
  <c r="E144" i="5" s="1"/>
  <c r="G144" i="5" s="1"/>
  <c r="D274" i="5"/>
  <c r="E274" i="5" s="1"/>
  <c r="D276" i="5"/>
  <c r="E276" i="5" s="1"/>
  <c r="D284" i="5"/>
  <c r="E284" i="5" s="1"/>
  <c r="D286" i="5"/>
  <c r="E286" i="5" s="1"/>
  <c r="D294" i="5"/>
  <c r="E294" i="5" s="1"/>
  <c r="D296" i="5"/>
  <c r="E296" i="5" s="1"/>
  <c r="D304" i="5"/>
  <c r="E304" i="5" s="1"/>
  <c r="D13" i="5"/>
  <c r="E13" i="5" s="1"/>
  <c r="D23" i="5"/>
  <c r="E23" i="5" s="1"/>
  <c r="D33" i="5"/>
  <c r="E33" i="5" s="1"/>
  <c r="D43" i="5"/>
  <c r="E43" i="5" s="1"/>
  <c r="D892" i="5"/>
  <c r="E892" i="5" s="1"/>
  <c r="D912" i="5"/>
  <c r="E912" i="5" s="1"/>
  <c r="D732" i="5"/>
  <c r="E732" i="5" s="1"/>
  <c r="D665" i="5"/>
  <c r="E665" i="5" s="1"/>
  <c r="D670" i="5"/>
  <c r="E670" i="5" s="1"/>
  <c r="D675" i="5"/>
  <c r="E675" i="5" s="1"/>
  <c r="D680" i="5"/>
  <c r="E680" i="5" s="1"/>
  <c r="D685" i="5"/>
  <c r="E685" i="5" s="1"/>
  <c r="G685" i="5" s="1"/>
  <c r="D690" i="5"/>
  <c r="E690" i="5" s="1"/>
  <c r="G690" i="5" s="1"/>
  <c r="D695" i="5"/>
  <c r="E695" i="5" s="1"/>
  <c r="G695" i="5" s="1"/>
  <c r="D700" i="5"/>
  <c r="E700" i="5" s="1"/>
  <c r="D705" i="5"/>
  <c r="E705" i="5" s="1"/>
  <c r="D710" i="5"/>
  <c r="E710" i="5" s="1"/>
  <c r="D715" i="5"/>
  <c r="E715" i="5" s="1"/>
  <c r="D520" i="5"/>
  <c r="E520" i="5" s="1"/>
  <c r="D525" i="5"/>
  <c r="E525" i="5" s="1"/>
  <c r="D530" i="5"/>
  <c r="E530" i="5" s="1"/>
  <c r="D535" i="5"/>
  <c r="E535" i="5" s="1"/>
  <c r="G535" i="5" s="1"/>
  <c r="D540" i="5"/>
  <c r="E540" i="5" s="1"/>
  <c r="G540" i="5" s="1"/>
  <c r="D545" i="5"/>
  <c r="E545" i="5" s="1"/>
  <c r="G545" i="5" s="1"/>
  <c r="D550" i="5"/>
  <c r="E550" i="5" s="1"/>
  <c r="D555" i="5"/>
  <c r="E555" i="5" s="1"/>
  <c r="D560" i="5"/>
  <c r="E560" i="5" s="1"/>
  <c r="D565" i="5"/>
  <c r="E565" i="5" s="1"/>
  <c r="D570" i="5"/>
  <c r="E570" i="5" s="1"/>
  <c r="D575" i="5"/>
  <c r="E575" i="5" s="1"/>
  <c r="D580" i="5"/>
  <c r="E580" i="5" s="1"/>
  <c r="D585" i="5"/>
  <c r="E585" i="5" s="1"/>
  <c r="D590" i="5"/>
  <c r="E590" i="5" s="1"/>
  <c r="G590" i="5" s="1"/>
  <c r="D595" i="5"/>
  <c r="E595" i="5" s="1"/>
  <c r="G595" i="5" s="1"/>
  <c r="D416" i="5"/>
  <c r="E416" i="5" s="1"/>
  <c r="D445" i="5"/>
  <c r="E445" i="5" s="1"/>
  <c r="D466" i="5"/>
  <c r="E466" i="5" s="1"/>
  <c r="D495" i="5"/>
  <c r="E495" i="5" s="1"/>
  <c r="D316" i="5"/>
  <c r="E316" i="5" s="1"/>
  <c r="G316" i="5" s="1"/>
  <c r="D345" i="5"/>
  <c r="E345" i="5" s="1"/>
  <c r="D306" i="5"/>
  <c r="E306" i="5" s="1"/>
  <c r="D311" i="5"/>
  <c r="E311" i="5" s="1"/>
  <c r="D116" i="5"/>
  <c r="E116" i="5" s="1"/>
  <c r="D121" i="5"/>
  <c r="E121" i="5" s="1"/>
  <c r="G121" i="5" s="1"/>
  <c r="D126" i="5"/>
  <c r="E126" i="5" s="1"/>
  <c r="D131" i="5"/>
  <c r="E131" i="5" s="1"/>
  <c r="D136" i="5"/>
  <c r="E136" i="5" s="1"/>
  <c r="D141" i="5"/>
  <c r="E141" i="5" s="1"/>
  <c r="D187" i="5"/>
  <c r="E187" i="5" s="1"/>
  <c r="D192" i="5"/>
  <c r="E192" i="5" s="1"/>
  <c r="D197" i="5"/>
  <c r="E197" i="5" s="1"/>
  <c r="D3" i="5"/>
  <c r="E3" i="5" s="1"/>
  <c r="D12" i="5"/>
  <c r="E12" i="5" s="1"/>
  <c r="D22" i="5"/>
  <c r="E22" i="5" s="1"/>
  <c r="D32" i="5"/>
  <c r="E32" i="5" s="1"/>
  <c r="D42" i="5"/>
  <c r="E42" i="5" s="1"/>
  <c r="D406" i="5"/>
  <c r="E406" i="5" s="1"/>
  <c r="D435" i="5"/>
  <c r="E435" i="5" s="1"/>
  <c r="D456" i="5"/>
  <c r="E456" i="5" s="1"/>
  <c r="D485" i="5"/>
  <c r="E485" i="5" s="1"/>
  <c r="D506" i="5"/>
  <c r="E506" i="5" s="1"/>
  <c r="D666" i="5"/>
  <c r="E666" i="5" s="1"/>
  <c r="G666" i="5" s="1"/>
  <c r="D671" i="5"/>
  <c r="E671" i="5" s="1"/>
  <c r="G671" i="5" s="1"/>
  <c r="D676" i="5"/>
  <c r="E676" i="5" s="1"/>
  <c r="G676" i="5" s="1"/>
  <c r="D681" i="5"/>
  <c r="E681" i="5" s="1"/>
  <c r="D686" i="5"/>
  <c r="E686" i="5" s="1"/>
  <c r="D691" i="5"/>
  <c r="E691" i="5" s="1"/>
  <c r="D696" i="5"/>
  <c r="E696" i="5" s="1"/>
  <c r="D701" i="5"/>
  <c r="E701" i="5" s="1"/>
  <c r="D706" i="5"/>
  <c r="E706" i="5" s="1"/>
  <c r="D711" i="5"/>
  <c r="E711" i="5" s="1"/>
  <c r="D516" i="5"/>
  <c r="E516" i="5" s="1"/>
  <c r="G516" i="5" s="1"/>
  <c r="D521" i="5"/>
  <c r="E521" i="5" s="1"/>
  <c r="G521" i="5" s="1"/>
  <c r="D526" i="5"/>
  <c r="E526" i="5" s="1"/>
  <c r="G526" i="5" s="1"/>
  <c r="D531" i="5"/>
  <c r="E531" i="5" s="1"/>
  <c r="D536" i="5"/>
  <c r="E536" i="5" s="1"/>
  <c r="G536" i="5" s="1"/>
  <c r="D541" i="5"/>
  <c r="E541" i="5" s="1"/>
  <c r="D546" i="5"/>
  <c r="E546" i="5" s="1"/>
  <c r="D551" i="5"/>
  <c r="E551" i="5" s="1"/>
  <c r="D556" i="5"/>
  <c r="E556" i="5" s="1"/>
  <c r="D561" i="5"/>
  <c r="E561" i="5" s="1"/>
  <c r="D566" i="5"/>
  <c r="E566" i="5" s="1"/>
  <c r="D571" i="5"/>
  <c r="E571" i="5" s="1"/>
  <c r="G571" i="5" s="1"/>
  <c r="D576" i="5"/>
  <c r="E576" i="5" s="1"/>
  <c r="G576" i="5" s="1"/>
  <c r="D581" i="5"/>
  <c r="E581" i="5" s="1"/>
  <c r="D586" i="5"/>
  <c r="E586" i="5" s="1"/>
  <c r="G586" i="5" s="1"/>
  <c r="D591" i="5"/>
  <c r="E591" i="5" s="1"/>
  <c r="D596" i="5"/>
  <c r="E596" i="5" s="1"/>
  <c r="D425" i="5"/>
  <c r="E425" i="5" s="1"/>
  <c r="D446" i="5"/>
  <c r="E446" i="5" s="1"/>
  <c r="D475" i="5"/>
  <c r="E475" i="5" s="1"/>
  <c r="G475" i="5" s="1"/>
  <c r="D496" i="5"/>
  <c r="E496" i="5" s="1"/>
  <c r="G496" i="5" s="1"/>
  <c r="D882" i="5"/>
  <c r="E882" i="5" s="1"/>
  <c r="G882" i="5" s="1"/>
  <c r="D902" i="5"/>
  <c r="E902" i="5" s="1"/>
  <c r="G902" i="5" s="1"/>
  <c r="D722" i="5"/>
  <c r="E722" i="5" s="1"/>
  <c r="H113" i="5"/>
  <c r="D112" i="5"/>
  <c r="E112" i="5" s="1"/>
  <c r="D107" i="5"/>
  <c r="E107" i="5" s="1"/>
  <c r="H103" i="5"/>
  <c r="D102" i="5"/>
  <c r="E102" i="5" s="1"/>
  <c r="H98" i="5"/>
  <c r="D97" i="5"/>
  <c r="E97" i="5" s="1"/>
  <c r="H93" i="5"/>
  <c r="D92" i="5"/>
  <c r="E92" i="5" s="1"/>
  <c r="H88" i="5"/>
  <c r="D87" i="5"/>
  <c r="E87" i="5" s="1"/>
  <c r="G87" i="5" s="1"/>
  <c r="H83" i="5"/>
  <c r="D82" i="5"/>
  <c r="E82" i="5" s="1"/>
  <c r="H78" i="5"/>
  <c r="D77" i="5"/>
  <c r="E77" i="5" s="1"/>
  <c r="H73" i="5"/>
  <c r="D72" i="5"/>
  <c r="E72" i="5" s="1"/>
  <c r="G72" i="5" s="1"/>
  <c r="H68" i="5"/>
  <c r="D67" i="5"/>
  <c r="E67" i="5" s="1"/>
  <c r="D62" i="5"/>
  <c r="E62" i="5" s="1"/>
  <c r="G62" i="5" s="1"/>
  <c r="D58" i="5"/>
  <c r="E58" i="5" s="1"/>
  <c r="H53" i="5"/>
  <c r="H48" i="5"/>
  <c r="D37" i="5"/>
  <c r="E37" i="5" s="1"/>
  <c r="G37" i="5" s="1"/>
  <c r="F27" i="5"/>
  <c r="D8" i="5"/>
  <c r="E8" i="5" s="1"/>
  <c r="F191" i="5"/>
  <c r="G128" i="5"/>
  <c r="G243" i="5"/>
  <c r="G218" i="5"/>
  <c r="G393" i="5"/>
  <c r="G481" i="5"/>
  <c r="D579" i="5"/>
  <c r="E579" i="5" s="1"/>
  <c r="D554" i="5"/>
  <c r="E554" i="5" s="1"/>
  <c r="D529" i="5"/>
  <c r="E529" i="5" s="1"/>
  <c r="D704" i="5"/>
  <c r="E704" i="5" s="1"/>
  <c r="D679" i="5"/>
  <c r="E679" i="5" s="1"/>
  <c r="G623" i="5"/>
  <c r="G608" i="5"/>
  <c r="G778" i="5"/>
  <c r="G753" i="5"/>
  <c r="G748" i="5"/>
  <c r="G182" i="5"/>
  <c r="G172" i="5"/>
  <c r="G152" i="5"/>
  <c r="G314" i="5"/>
  <c r="F249" i="5"/>
  <c r="H249" i="5"/>
  <c r="F224" i="5"/>
  <c r="H224" i="5"/>
  <c r="D399" i="5"/>
  <c r="E399" i="5" s="1"/>
  <c r="G399" i="5" s="1"/>
  <c r="D374" i="5"/>
  <c r="E374" i="5" s="1"/>
  <c r="G352" i="5"/>
  <c r="G342" i="5"/>
  <c r="G502" i="5"/>
  <c r="G233" i="5"/>
  <c r="G224" i="5"/>
  <c r="D335" i="5"/>
  <c r="E335" i="5" s="1"/>
  <c r="G510" i="5"/>
  <c r="G497" i="5"/>
  <c r="D574" i="5"/>
  <c r="E574" i="5" s="1"/>
  <c r="D549" i="5"/>
  <c r="E549" i="5" s="1"/>
  <c r="D524" i="5"/>
  <c r="E524" i="5" s="1"/>
  <c r="D699" i="5"/>
  <c r="E699" i="5" s="1"/>
  <c r="D674" i="5"/>
  <c r="E674" i="5" s="1"/>
  <c r="F35" i="5"/>
  <c r="H35" i="5"/>
  <c r="G249" i="5"/>
  <c r="D59" i="5"/>
  <c r="E59" i="5" s="1"/>
  <c r="G40" i="5"/>
  <c r="G27" i="5"/>
  <c r="D25" i="5"/>
  <c r="E25" i="5" s="1"/>
  <c r="D196" i="5"/>
  <c r="E196" i="5" s="1"/>
  <c r="D264" i="5"/>
  <c r="E264" i="5" s="1"/>
  <c r="D239" i="5"/>
  <c r="E239" i="5" s="1"/>
  <c r="D214" i="5"/>
  <c r="E214" i="5" s="1"/>
  <c r="D389" i="5"/>
  <c r="E389" i="5" s="1"/>
  <c r="G389" i="5" s="1"/>
  <c r="D364" i="5"/>
  <c r="E364" i="5" s="1"/>
  <c r="G335" i="5"/>
  <c r="D325" i="5"/>
  <c r="E325" i="5" s="1"/>
  <c r="D114" i="5"/>
  <c r="E114" i="5" s="1"/>
  <c r="D109" i="5"/>
  <c r="E109" i="5" s="1"/>
  <c r="G109" i="5" s="1"/>
  <c r="D104" i="5"/>
  <c r="E104" i="5" s="1"/>
  <c r="D99" i="5"/>
  <c r="E99" i="5" s="1"/>
  <c r="G99" i="5" s="1"/>
  <c r="D94" i="5"/>
  <c r="E94" i="5" s="1"/>
  <c r="D89" i="5"/>
  <c r="E89" i="5" s="1"/>
  <c r="D84" i="5"/>
  <c r="E84" i="5" s="1"/>
  <c r="D79" i="5"/>
  <c r="E79" i="5" s="1"/>
  <c r="D74" i="5"/>
  <c r="E74" i="5" s="1"/>
  <c r="D69" i="5"/>
  <c r="E69" i="5" s="1"/>
  <c r="D64" i="5"/>
  <c r="E64" i="5" s="1"/>
  <c r="G64" i="5" s="1"/>
  <c r="G59" i="5"/>
  <c r="D38" i="5"/>
  <c r="E38" i="5" s="1"/>
  <c r="D30" i="5"/>
  <c r="E30" i="5" s="1"/>
  <c r="D17" i="5"/>
  <c r="E17" i="5" s="1"/>
  <c r="G196" i="5"/>
  <c r="D194" i="5"/>
  <c r="E194" i="5" s="1"/>
  <c r="D181" i="5"/>
  <c r="E181" i="5" s="1"/>
  <c r="D179" i="5"/>
  <c r="E179" i="5" s="1"/>
  <c r="D171" i="5"/>
  <c r="E171" i="5" s="1"/>
  <c r="G171" i="5" s="1"/>
  <c r="D169" i="5"/>
  <c r="E169" i="5" s="1"/>
  <c r="G167" i="5"/>
  <c r="D161" i="5"/>
  <c r="E161" i="5" s="1"/>
  <c r="D159" i="5"/>
  <c r="E159" i="5" s="1"/>
  <c r="D151" i="5"/>
  <c r="E151" i="5" s="1"/>
  <c r="D149" i="5"/>
  <c r="E149" i="5" s="1"/>
  <c r="G147" i="5"/>
  <c r="G118" i="5"/>
  <c r="G239" i="5"/>
  <c r="G214" i="5"/>
  <c r="G398" i="5"/>
  <c r="G351" i="5"/>
  <c r="D594" i="5"/>
  <c r="E594" i="5" s="1"/>
  <c r="D569" i="5"/>
  <c r="E569" i="5" s="1"/>
  <c r="D544" i="5"/>
  <c r="E544" i="5" s="1"/>
  <c r="D519" i="5"/>
  <c r="E519" i="5" s="1"/>
  <c r="D694" i="5"/>
  <c r="E694" i="5" s="1"/>
  <c r="D669" i="5"/>
  <c r="E669" i="5" s="1"/>
  <c r="G652" i="5"/>
  <c r="J48" i="5"/>
  <c r="L48" i="5"/>
  <c r="D254" i="5"/>
  <c r="E254" i="5" s="1"/>
  <c r="D229" i="5"/>
  <c r="E229" i="5" s="1"/>
  <c r="D204" i="5"/>
  <c r="E204" i="5" s="1"/>
  <c r="D379" i="5"/>
  <c r="E379" i="5" s="1"/>
  <c r="G379" i="5" s="1"/>
  <c r="D436" i="5"/>
  <c r="E436" i="5" s="1"/>
  <c r="D415" i="5"/>
  <c r="E415" i="5" s="1"/>
  <c r="G53" i="5"/>
  <c r="G48" i="5"/>
  <c r="G35" i="5"/>
  <c r="G191" i="5"/>
  <c r="D299" i="5"/>
  <c r="E299" i="5" s="1"/>
  <c r="D289" i="5"/>
  <c r="E289" i="5" s="1"/>
  <c r="D269" i="5"/>
  <c r="E269" i="5" s="1"/>
  <c r="D110" i="5"/>
  <c r="E110" i="5" s="1"/>
  <c r="D100" i="5"/>
  <c r="E100" i="5" s="1"/>
  <c r="D85" i="5"/>
  <c r="E85" i="5" s="1"/>
  <c r="G85" i="5" s="1"/>
  <c r="D75" i="5"/>
  <c r="E75" i="5" s="1"/>
  <c r="G75" i="5" s="1"/>
  <c r="D70" i="5"/>
  <c r="E70" i="5" s="1"/>
  <c r="G70" i="5" s="1"/>
  <c r="G49" i="5"/>
  <c r="M83" i="5"/>
  <c r="D57" i="5"/>
  <c r="E57" i="5" s="1"/>
  <c r="D52" i="5"/>
  <c r="E52" i="5" s="1"/>
  <c r="G52" i="5" s="1"/>
  <c r="D47" i="5"/>
  <c r="E47" i="5" s="1"/>
  <c r="G47" i="5" s="1"/>
  <c r="D5" i="5"/>
  <c r="E5" i="5" s="1"/>
  <c r="G188" i="5"/>
  <c r="D301" i="5"/>
  <c r="E301" i="5" s="1"/>
  <c r="D291" i="5"/>
  <c r="E291" i="5" s="1"/>
  <c r="G291" i="5" s="1"/>
  <c r="D281" i="5"/>
  <c r="E281" i="5" s="1"/>
  <c r="G281" i="5" s="1"/>
  <c r="D271" i="5"/>
  <c r="E271" i="5" s="1"/>
  <c r="G271" i="5" s="1"/>
  <c r="D244" i="5"/>
  <c r="E244" i="5" s="1"/>
  <c r="D219" i="5"/>
  <c r="E219" i="5" s="1"/>
  <c r="D394" i="5"/>
  <c r="E394" i="5" s="1"/>
  <c r="D369" i="5"/>
  <c r="E369" i="5" s="1"/>
  <c r="G360" i="5"/>
  <c r="D356" i="5"/>
  <c r="E356" i="5" s="1"/>
  <c r="D486" i="5"/>
  <c r="E486" i="5" s="1"/>
  <c r="D465" i="5"/>
  <c r="E465" i="5" s="1"/>
  <c r="G402" i="5"/>
  <c r="G114" i="5"/>
  <c r="G104" i="5"/>
  <c r="D54" i="5"/>
  <c r="E54" i="5" s="1"/>
  <c r="G44" i="5"/>
  <c r="D15" i="5"/>
  <c r="E15" i="5" s="1"/>
  <c r="G15" i="5" s="1"/>
  <c r="G9" i="5"/>
  <c r="D2" i="5"/>
  <c r="E2" i="5" s="1"/>
  <c r="G2" i="5" s="1"/>
  <c r="D105" i="5"/>
  <c r="E105" i="5" s="1"/>
  <c r="D90" i="5"/>
  <c r="E90" i="5" s="1"/>
  <c r="D80" i="5"/>
  <c r="E80" i="5" s="1"/>
  <c r="D65" i="5"/>
  <c r="E65" i="5" s="1"/>
  <c r="D60" i="5"/>
  <c r="E60" i="5" s="1"/>
  <c r="D28" i="5"/>
  <c r="E28" i="5" s="1"/>
  <c r="D20" i="5"/>
  <c r="E20" i="5" s="1"/>
  <c r="G20" i="5" s="1"/>
  <c r="D7" i="5"/>
  <c r="E7" i="5" s="1"/>
  <c r="G7" i="5" s="1"/>
  <c r="D199" i="5"/>
  <c r="E199" i="5" s="1"/>
  <c r="G138" i="5"/>
  <c r="G263" i="5"/>
  <c r="G238" i="5"/>
  <c r="G388" i="5"/>
  <c r="G350" i="5"/>
  <c r="G415" i="5"/>
  <c r="D589" i="5"/>
  <c r="E589" i="5" s="1"/>
  <c r="D564" i="5"/>
  <c r="E564" i="5" s="1"/>
  <c r="D539" i="5"/>
  <c r="E539" i="5" s="1"/>
  <c r="D714" i="5"/>
  <c r="E714" i="5" s="1"/>
  <c r="D689" i="5"/>
  <c r="E689" i="5" s="1"/>
  <c r="D664" i="5"/>
  <c r="E664" i="5" s="1"/>
  <c r="L98" i="5"/>
  <c r="L83" i="5"/>
  <c r="L63" i="5"/>
  <c r="D18" i="5"/>
  <c r="E18" i="5" s="1"/>
  <c r="D10" i="5"/>
  <c r="E10" i="5" s="1"/>
  <c r="G228" i="5"/>
  <c r="G378" i="5"/>
  <c r="G356" i="5"/>
  <c r="D346" i="5"/>
  <c r="E346" i="5" s="1"/>
  <c r="G486" i="5"/>
  <c r="G410" i="5"/>
  <c r="G597" i="5"/>
  <c r="D584" i="5"/>
  <c r="E584" i="5" s="1"/>
  <c r="D559" i="5"/>
  <c r="E559" i="5" s="1"/>
  <c r="D534" i="5"/>
  <c r="E534" i="5" s="1"/>
  <c r="D709" i="5"/>
  <c r="E709" i="5" s="1"/>
  <c r="D684" i="5"/>
  <c r="E684" i="5" s="1"/>
  <c r="G655" i="5"/>
  <c r="J53" i="5"/>
  <c r="L53" i="5"/>
  <c r="F189" i="5"/>
  <c r="H189" i="5"/>
  <c r="G94" i="5"/>
  <c r="G89" i="5"/>
  <c r="G84" i="5"/>
  <c r="D49" i="5"/>
  <c r="E49" i="5" s="1"/>
  <c r="G169" i="5"/>
  <c r="G161" i="5"/>
  <c r="D279" i="5"/>
  <c r="E279" i="5" s="1"/>
  <c r="D115" i="5"/>
  <c r="E115" i="5" s="1"/>
  <c r="D95" i="5"/>
  <c r="E95" i="5" s="1"/>
  <c r="G100" i="5"/>
  <c r="G65" i="5"/>
  <c r="L113" i="5"/>
  <c r="L88" i="5"/>
  <c r="L73" i="5"/>
  <c r="K113" i="5"/>
  <c r="K98" i="5"/>
  <c r="K88" i="5"/>
  <c r="K83" i="5"/>
  <c r="K73" i="5"/>
  <c r="M73" i="5" s="1"/>
  <c r="D55" i="5"/>
  <c r="E55" i="5" s="1"/>
  <c r="K53" i="5"/>
  <c r="D50" i="5"/>
  <c r="E50" i="5" s="1"/>
  <c r="G50" i="5" s="1"/>
  <c r="K48" i="5"/>
  <c r="M48" i="5" s="1"/>
  <c r="D45" i="5"/>
  <c r="E45" i="5" s="1"/>
  <c r="G39" i="5"/>
  <c r="G10" i="5"/>
  <c r="G193" i="5"/>
  <c r="D186" i="5"/>
  <c r="E186" i="5" s="1"/>
  <c r="D184" i="5"/>
  <c r="E184" i="5" s="1"/>
  <c r="G184" i="5" s="1"/>
  <c r="D176" i="5"/>
  <c r="E176" i="5" s="1"/>
  <c r="D174" i="5"/>
  <c r="E174" i="5" s="1"/>
  <c r="G174" i="5" s="1"/>
  <c r="D166" i="5"/>
  <c r="E166" i="5" s="1"/>
  <c r="G166" i="5" s="1"/>
  <c r="D164" i="5"/>
  <c r="E164" i="5" s="1"/>
  <c r="D156" i="5"/>
  <c r="E156" i="5" s="1"/>
  <c r="G156" i="5" s="1"/>
  <c r="D154" i="5"/>
  <c r="E154" i="5" s="1"/>
  <c r="G154" i="5" s="1"/>
  <c r="D146" i="5"/>
  <c r="E146" i="5" s="1"/>
  <c r="G146" i="5" s="1"/>
  <c r="G119" i="5"/>
  <c r="D259" i="5"/>
  <c r="E259" i="5" s="1"/>
  <c r="D234" i="5"/>
  <c r="E234" i="5" s="1"/>
  <c r="G234" i="5" s="1"/>
  <c r="D209" i="5"/>
  <c r="E209" i="5" s="1"/>
  <c r="D384" i="5"/>
  <c r="E384" i="5" s="1"/>
  <c r="G384" i="5" s="1"/>
  <c r="D336" i="5"/>
  <c r="E336" i="5" s="1"/>
  <c r="G336" i="5" s="1"/>
  <c r="G330" i="5"/>
  <c r="D515" i="5"/>
  <c r="E515" i="5" s="1"/>
  <c r="G515" i="5" s="1"/>
  <c r="G494" i="5"/>
  <c r="G628" i="5"/>
  <c r="G321" i="5"/>
  <c r="G505" i="5"/>
  <c r="G500" i="5"/>
  <c r="G492" i="5"/>
  <c r="G471" i="5"/>
  <c r="G450" i="5"/>
  <c r="G421" i="5"/>
  <c r="G658" i="5"/>
  <c r="G605" i="5"/>
  <c r="G731" i="5"/>
  <c r="G891" i="5"/>
  <c r="G858" i="5"/>
  <c r="G730" i="5"/>
  <c r="G726" i="5"/>
  <c r="G722" i="5"/>
  <c r="G906" i="5"/>
  <c r="G898" i="5"/>
  <c r="G886" i="5"/>
  <c r="G878" i="5"/>
  <c r="G303" i="5"/>
  <c r="G301" i="5"/>
  <c r="G293" i="5"/>
  <c r="G283" i="5"/>
  <c r="G279" i="5"/>
  <c r="G325" i="5"/>
  <c r="G320" i="5"/>
  <c r="G504" i="5"/>
  <c r="G491" i="5"/>
  <c r="G470" i="5"/>
  <c r="G454" i="5"/>
  <c r="G420" i="5"/>
  <c r="G412" i="5"/>
  <c r="G404" i="5"/>
  <c r="G596" i="5"/>
  <c r="G581" i="5"/>
  <c r="G566" i="5"/>
  <c r="G561" i="5"/>
  <c r="G556" i="5"/>
  <c r="G551" i="5"/>
  <c r="G546" i="5"/>
  <c r="G531" i="5"/>
  <c r="G711" i="5"/>
  <c r="G706" i="5"/>
  <c r="G701" i="5"/>
  <c r="G696" i="5"/>
  <c r="G686" i="5"/>
  <c r="G681" i="5"/>
  <c r="G648" i="5"/>
  <c r="G625" i="5"/>
  <c r="G610" i="5"/>
  <c r="G1101" i="5"/>
  <c r="G1091" i="5"/>
  <c r="G1051" i="5"/>
  <c r="G1041" i="5"/>
  <c r="G1031" i="5"/>
  <c r="G467" i="5"/>
  <c r="G417" i="5"/>
  <c r="G642" i="5"/>
  <c r="G881" i="5"/>
  <c r="G873" i="5"/>
  <c r="G514" i="5"/>
  <c r="G506" i="5"/>
  <c r="G472" i="5"/>
  <c r="G451" i="5"/>
  <c r="G435" i="5"/>
  <c r="G430" i="5"/>
  <c r="G414" i="5"/>
  <c r="G406" i="5"/>
  <c r="G401" i="5"/>
  <c r="G327" i="5"/>
  <c r="G477" i="5"/>
  <c r="G427" i="5"/>
  <c r="G662" i="5"/>
  <c r="G868" i="5"/>
  <c r="G183" i="5"/>
  <c r="G141" i="5"/>
  <c r="G136" i="5"/>
  <c r="G131" i="5"/>
  <c r="G126" i="5"/>
  <c r="G116" i="5"/>
  <c r="G311" i="5"/>
  <c r="G306" i="5"/>
  <c r="G266" i="5"/>
  <c r="G251" i="5"/>
  <c r="G246" i="5"/>
  <c r="G241" i="5"/>
  <c r="G236" i="5"/>
  <c r="G221" i="5"/>
  <c r="G216" i="5"/>
  <c r="G201" i="5"/>
  <c r="G396" i="5"/>
  <c r="G391" i="5"/>
  <c r="G386" i="5"/>
  <c r="G366" i="5"/>
  <c r="G361" i="5"/>
  <c r="G340" i="5"/>
  <c r="G332" i="5"/>
  <c r="G324" i="5"/>
  <c r="G511" i="5"/>
  <c r="G495" i="5"/>
  <c r="G482" i="5"/>
  <c r="G466" i="5"/>
  <c r="G461" i="5"/>
  <c r="G445" i="5"/>
  <c r="G440" i="5"/>
  <c r="G432" i="5"/>
  <c r="G424" i="5"/>
  <c r="G416" i="5"/>
  <c r="G411" i="5"/>
  <c r="G585" i="5"/>
  <c r="G580" i="5"/>
  <c r="G575" i="5"/>
  <c r="G570" i="5"/>
  <c r="G565" i="5"/>
  <c r="G555" i="5"/>
  <c r="G550" i="5"/>
  <c r="G530" i="5"/>
  <c r="G525" i="5"/>
  <c r="G520" i="5"/>
  <c r="G715" i="5"/>
  <c r="G705" i="5"/>
  <c r="G700" i="5"/>
  <c r="G680" i="5"/>
  <c r="G675" i="5"/>
  <c r="G670" i="5"/>
  <c r="G665" i="5"/>
  <c r="G638" i="5"/>
  <c r="G615" i="5"/>
  <c r="G736" i="5"/>
  <c r="G732" i="5"/>
  <c r="G728" i="5"/>
  <c r="G720" i="5"/>
  <c r="G912" i="5"/>
  <c r="G908" i="5"/>
  <c r="G900" i="5"/>
  <c r="G892" i="5"/>
  <c r="G888" i="5"/>
  <c r="G880" i="5"/>
  <c r="G294" i="5"/>
  <c r="G288" i="5"/>
  <c r="G286" i="5"/>
  <c r="G284" i="5"/>
  <c r="G278" i="5"/>
  <c r="G276" i="5"/>
  <c r="G274" i="5"/>
  <c r="G487" i="5"/>
  <c r="G1113" i="5"/>
  <c r="G1105" i="5"/>
  <c r="G1063" i="5"/>
  <c r="G1055" i="5"/>
  <c r="G853" i="5"/>
  <c r="G848" i="5"/>
  <c r="G843" i="5"/>
  <c r="G838" i="5"/>
  <c r="G833" i="5"/>
  <c r="G828" i="5"/>
  <c r="G823" i="5"/>
  <c r="G818" i="5"/>
  <c r="G813" i="5"/>
  <c r="G808" i="5"/>
  <c r="G803" i="5"/>
  <c r="G998" i="5"/>
  <c r="G993" i="5"/>
  <c r="G988" i="5"/>
  <c r="G983" i="5"/>
  <c r="G978" i="5"/>
  <c r="G973" i="5"/>
  <c r="G968" i="5"/>
  <c r="G963" i="5"/>
  <c r="G958" i="5"/>
  <c r="G953" i="5"/>
  <c r="G948" i="5"/>
  <c r="G943" i="5"/>
  <c r="G938" i="5"/>
  <c r="G933" i="5"/>
  <c r="G928" i="5"/>
  <c r="G923" i="5"/>
  <c r="G1012" i="5"/>
  <c r="G1002" i="5"/>
  <c r="G1192" i="5"/>
  <c r="G1182" i="5"/>
  <c r="G1172" i="5"/>
  <c r="G1162" i="5"/>
  <c r="G1152" i="5"/>
  <c r="G1139" i="5"/>
  <c r="G1288" i="5"/>
  <c r="G587" i="5"/>
  <c r="G582" i="5"/>
  <c r="G577" i="5"/>
  <c r="G572" i="5"/>
  <c r="G557" i="5"/>
  <c r="G552" i="5"/>
  <c r="G537" i="5"/>
  <c r="G532" i="5"/>
  <c r="G527" i="5"/>
  <c r="G517" i="5"/>
  <c r="G712" i="5"/>
  <c r="G707" i="5"/>
  <c r="G687" i="5"/>
  <c r="G682" i="5"/>
  <c r="G677" i="5"/>
  <c r="G1115" i="5"/>
  <c r="G1065" i="5"/>
  <c r="G1023" i="5"/>
  <c r="G1015" i="5"/>
  <c r="G1005" i="5"/>
  <c r="G1195" i="5"/>
  <c r="G1185" i="5"/>
  <c r="G1175" i="5"/>
  <c r="G1165" i="5"/>
  <c r="G1155" i="5"/>
  <c r="G1307" i="5"/>
  <c r="G875" i="5"/>
  <c r="G870" i="5"/>
  <c r="G865" i="5"/>
  <c r="G845" i="5"/>
  <c r="G840" i="5"/>
  <c r="G835" i="5"/>
  <c r="G830" i="5"/>
  <c r="G825" i="5"/>
  <c r="G820" i="5"/>
  <c r="G815" i="5"/>
  <c r="G995" i="5"/>
  <c r="G990" i="5"/>
  <c r="G985" i="5"/>
  <c r="G980" i="5"/>
  <c r="G975" i="5"/>
  <c r="G970" i="5"/>
  <c r="G965" i="5"/>
  <c r="G945" i="5"/>
  <c r="G940" i="5"/>
  <c r="G935" i="5"/>
  <c r="G930" i="5"/>
  <c r="G925" i="5"/>
  <c r="G1008" i="5"/>
  <c r="G1198" i="5"/>
  <c r="G1188" i="5"/>
  <c r="G1178" i="5"/>
  <c r="G1168" i="5"/>
  <c r="G1158" i="5"/>
  <c r="G1132" i="5"/>
  <c r="G1266" i="5"/>
  <c r="G1075" i="5"/>
  <c r="G1025" i="5"/>
  <c r="G1011" i="5"/>
  <c r="G1001" i="5"/>
  <c r="G1191" i="5"/>
  <c r="G1181" i="5"/>
  <c r="G1171" i="5"/>
  <c r="G1161" i="5"/>
  <c r="G1151" i="5"/>
  <c r="G1138" i="5"/>
  <c r="G1306" i="5"/>
  <c r="G1291" i="5"/>
  <c r="G657" i="5"/>
  <c r="G647" i="5"/>
  <c r="G637" i="5"/>
  <c r="G872" i="5"/>
  <c r="G867" i="5"/>
  <c r="G862" i="5"/>
  <c r="G857" i="5"/>
  <c r="G852" i="5"/>
  <c r="G837" i="5"/>
  <c r="G822" i="5"/>
  <c r="G817" i="5"/>
  <c r="G812" i="5"/>
  <c r="G807" i="5"/>
  <c r="G997" i="5"/>
  <c r="G992" i="5"/>
  <c r="G987" i="5"/>
  <c r="G972" i="5"/>
  <c r="G967" i="5"/>
  <c r="G962" i="5"/>
  <c r="G957" i="5"/>
  <c r="G942" i="5"/>
  <c r="G937" i="5"/>
  <c r="G922" i="5"/>
  <c r="G1131" i="5"/>
  <c r="G733" i="5"/>
  <c r="G727" i="5"/>
  <c r="G725" i="5"/>
  <c r="G723" i="5"/>
  <c r="G717" i="5"/>
  <c r="G915" i="5"/>
  <c r="G913" i="5"/>
  <c r="G907" i="5"/>
  <c r="G905" i="5"/>
  <c r="G903" i="5"/>
  <c r="G897" i="5"/>
  <c r="G895" i="5"/>
  <c r="G893" i="5"/>
  <c r="G885" i="5"/>
  <c r="G883" i="5"/>
  <c r="G1093" i="5"/>
  <c r="G1085" i="5"/>
  <c r="G1035" i="5"/>
  <c r="G1007" i="5"/>
  <c r="G1197" i="5"/>
  <c r="G1187" i="5"/>
  <c r="G1177" i="5"/>
  <c r="G1167" i="5"/>
  <c r="G1157" i="5"/>
  <c r="G1298" i="5"/>
  <c r="G792" i="5"/>
  <c r="G787" i="5"/>
  <c r="G782" i="5"/>
  <c r="G767" i="5"/>
  <c r="G762" i="5"/>
  <c r="G757" i="5"/>
  <c r="G752" i="5"/>
  <c r="G1010" i="5"/>
  <c r="G1200" i="5"/>
  <c r="G1190" i="5"/>
  <c r="G1180" i="5"/>
  <c r="G1170" i="5"/>
  <c r="G1160" i="5"/>
  <c r="G1150" i="5"/>
  <c r="G1429" i="5"/>
  <c r="G1103" i="5"/>
  <c r="G1095" i="5"/>
  <c r="G1053" i="5"/>
  <c r="G1045" i="5"/>
  <c r="G1013" i="5"/>
  <c r="G1003" i="5"/>
  <c r="G1193" i="5"/>
  <c r="G1183" i="5"/>
  <c r="G1173" i="5"/>
  <c r="G1163" i="5"/>
  <c r="G1153" i="5"/>
  <c r="G1116" i="5"/>
  <c r="G1297" i="5"/>
  <c r="G1281" i="5"/>
  <c r="G607" i="5"/>
  <c r="G602" i="5"/>
  <c r="G797" i="5"/>
  <c r="G785" i="5"/>
  <c r="G780" i="5"/>
  <c r="G775" i="5"/>
  <c r="G770" i="5"/>
  <c r="G765" i="5"/>
  <c r="G755" i="5"/>
  <c r="G750" i="5"/>
  <c r="G745" i="5"/>
  <c r="G740" i="5"/>
  <c r="G1006" i="5"/>
  <c r="G1196" i="5"/>
  <c r="G1186" i="5"/>
  <c r="G1176" i="5"/>
  <c r="G1166" i="5"/>
  <c r="G1156" i="5"/>
  <c r="G1286" i="5"/>
  <c r="G1122" i="5"/>
  <c r="G1271" i="5"/>
  <c r="G1252" i="5"/>
  <c r="G1424" i="5"/>
  <c r="G1415" i="5"/>
  <c r="G1142" i="5"/>
  <c r="G1311" i="5"/>
  <c r="G1277" i="5"/>
  <c r="G1430" i="5"/>
  <c r="G1102" i="5"/>
  <c r="G1082" i="5"/>
  <c r="G1072" i="5"/>
  <c r="G1052" i="5"/>
  <c r="G1042" i="5"/>
  <c r="G1032" i="5"/>
  <c r="G1022" i="5"/>
  <c r="G1302" i="5"/>
  <c r="G1262" i="5"/>
  <c r="G1246" i="5"/>
  <c r="G1241" i="5"/>
  <c r="G1435" i="5"/>
  <c r="G1256" i="5"/>
  <c r="G1251" i="5"/>
  <c r="G1414" i="5"/>
  <c r="G1405" i="5"/>
  <c r="G1402" i="5"/>
  <c r="G1121" i="5"/>
  <c r="G1296" i="5"/>
  <c r="G1272" i="5"/>
  <c r="G1248" i="5"/>
  <c r="G1420" i="5"/>
  <c r="G1312" i="5"/>
  <c r="G1276" i="5"/>
  <c r="G1261" i="5"/>
  <c r="G1434" i="5"/>
  <c r="G1425" i="5"/>
  <c r="G917" i="5"/>
  <c r="G1107" i="5"/>
  <c r="G1097" i="5"/>
  <c r="G1087" i="5"/>
  <c r="G1077" i="5"/>
  <c r="G1067" i="5"/>
  <c r="G1057" i="5"/>
  <c r="G1017" i="5"/>
  <c r="G1126" i="5"/>
  <c r="G1301" i="5"/>
  <c r="G1258" i="5"/>
  <c r="K3" i="4"/>
  <c r="Z2" i="4"/>
  <c r="AB2" i="4" s="1"/>
  <c r="H3" i="4"/>
  <c r="M3" i="4" s="1"/>
  <c r="G1141" i="5"/>
  <c r="G1292" i="5"/>
  <c r="G1282" i="5"/>
  <c r="G1267" i="5"/>
  <c r="G1247" i="5"/>
  <c r="G1242" i="5"/>
  <c r="G1410" i="5"/>
  <c r="G1407" i="5"/>
  <c r="G1411" i="5"/>
  <c r="G1401" i="5"/>
  <c r="AF2" i="4"/>
  <c r="G1436" i="5"/>
  <c r="G1426" i="5"/>
  <c r="G1416" i="5"/>
  <c r="G1235" i="5"/>
  <c r="G1230" i="5"/>
  <c r="G1225" i="5"/>
  <c r="G1215" i="5"/>
  <c r="G1210" i="5"/>
  <c r="G1205" i="5"/>
  <c r="G1400" i="5"/>
  <c r="G1390" i="5"/>
  <c r="G1385" i="5"/>
  <c r="G1380" i="5"/>
  <c r="G1375" i="5"/>
  <c r="G1365" i="5"/>
  <c r="G1360" i="5"/>
  <c r="G1355" i="5"/>
  <c r="G1350" i="5"/>
  <c r="G1340" i="5"/>
  <c r="G1335" i="5"/>
  <c r="G1330" i="5"/>
  <c r="G1325" i="5"/>
  <c r="G1441" i="5"/>
  <c r="J3" i="4"/>
  <c r="F5" i="7"/>
  <c r="B6" i="6"/>
  <c r="D6" i="6" s="1"/>
  <c r="B17" i="6"/>
  <c r="B20" i="6" s="1"/>
  <c r="B34" i="6" s="1"/>
  <c r="N3" i="4" l="1"/>
  <c r="O3" i="4" s="1"/>
  <c r="H63" i="5"/>
  <c r="F78" i="5"/>
  <c r="G78" i="5"/>
  <c r="F103" i="5"/>
  <c r="I103" i="5" s="1"/>
  <c r="G103" i="5"/>
  <c r="F40" i="5"/>
  <c r="H40" i="5"/>
  <c r="K108" i="5"/>
  <c r="M108" i="5" s="1"/>
  <c r="G63" i="5"/>
  <c r="M113" i="5"/>
  <c r="L108" i="5"/>
  <c r="M53" i="5"/>
  <c r="K63" i="5"/>
  <c r="M63" i="5" s="1"/>
  <c r="M98" i="5"/>
  <c r="G88" i="5"/>
  <c r="H108" i="5"/>
  <c r="F68" i="5"/>
  <c r="I68" i="5" s="1"/>
  <c r="G68" i="5"/>
  <c r="G108" i="5"/>
  <c r="M88" i="5"/>
  <c r="F93" i="5"/>
  <c r="I93" i="5" s="1"/>
  <c r="G93" i="5"/>
  <c r="G113" i="5"/>
  <c r="F684" i="5"/>
  <c r="G684" i="5"/>
  <c r="H684" i="5"/>
  <c r="F229" i="5"/>
  <c r="H229" i="5"/>
  <c r="G229" i="5"/>
  <c r="H74" i="5"/>
  <c r="F74" i="5"/>
  <c r="G74" i="5"/>
  <c r="F199" i="5"/>
  <c r="H199" i="5"/>
  <c r="G199" i="5"/>
  <c r="F254" i="5"/>
  <c r="H254" i="5"/>
  <c r="G254" i="5"/>
  <c r="H79" i="5"/>
  <c r="F79" i="5"/>
  <c r="G79" i="5"/>
  <c r="F364" i="5"/>
  <c r="H364" i="5"/>
  <c r="G364" i="5"/>
  <c r="F184" i="5"/>
  <c r="H184" i="5"/>
  <c r="F709" i="5"/>
  <c r="G709" i="5"/>
  <c r="H709" i="5"/>
  <c r="H186" i="5"/>
  <c r="F186" i="5"/>
  <c r="G186" i="5"/>
  <c r="F149" i="5"/>
  <c r="H149" i="5"/>
  <c r="G149" i="5"/>
  <c r="F194" i="5"/>
  <c r="H194" i="5"/>
  <c r="G194" i="5"/>
  <c r="F5" i="5"/>
  <c r="H5" i="5"/>
  <c r="G5" i="5"/>
  <c r="F151" i="5"/>
  <c r="H151" i="5"/>
  <c r="G151" i="5"/>
  <c r="F259" i="5"/>
  <c r="H259" i="5"/>
  <c r="G259" i="5"/>
  <c r="F55" i="5"/>
  <c r="H55" i="5"/>
  <c r="F181" i="5"/>
  <c r="H181" i="5"/>
  <c r="G181" i="5"/>
  <c r="H54" i="5"/>
  <c r="F54" i="5"/>
  <c r="G54" i="5"/>
  <c r="H556" i="5"/>
  <c r="F556" i="5"/>
  <c r="F485" i="5"/>
  <c r="H485" i="5"/>
  <c r="F345" i="5"/>
  <c r="H345" i="5"/>
  <c r="G345" i="5"/>
  <c r="F525" i="5"/>
  <c r="H525" i="5"/>
  <c r="F304" i="5"/>
  <c r="H304" i="5"/>
  <c r="G304" i="5"/>
  <c r="H426" i="5"/>
  <c r="F426" i="5"/>
  <c r="G426" i="5"/>
  <c r="F1094" i="5"/>
  <c r="G1094" i="5"/>
  <c r="H1094" i="5"/>
  <c r="H153" i="5"/>
  <c r="F153" i="5"/>
  <c r="G153" i="5"/>
  <c r="H253" i="5"/>
  <c r="F253" i="5"/>
  <c r="G253" i="5"/>
  <c r="H444" i="5"/>
  <c r="F444" i="5"/>
  <c r="G444" i="5"/>
  <c r="H1138" i="5"/>
  <c r="F1138" i="5"/>
  <c r="F292" i="5"/>
  <c r="G292" i="5"/>
  <c r="H292" i="5"/>
  <c r="F322" i="5"/>
  <c r="H322" i="5"/>
  <c r="G322" i="5"/>
  <c r="F800" i="5"/>
  <c r="H800" i="5"/>
  <c r="G800" i="5"/>
  <c r="H401" i="5"/>
  <c r="F401" i="5"/>
  <c r="F261" i="5"/>
  <c r="H261" i="5"/>
  <c r="G261" i="5"/>
  <c r="F211" i="5"/>
  <c r="H211" i="5"/>
  <c r="G211" i="5"/>
  <c r="F360" i="5"/>
  <c r="H360" i="5"/>
  <c r="F460" i="5"/>
  <c r="H460" i="5"/>
  <c r="G460" i="5"/>
  <c r="F777" i="5"/>
  <c r="H777" i="5"/>
  <c r="G777" i="5"/>
  <c r="H1134" i="5"/>
  <c r="F1134" i="5"/>
  <c r="G1134" i="5"/>
  <c r="F469" i="5"/>
  <c r="G469" i="5"/>
  <c r="H469" i="5"/>
  <c r="F640" i="5"/>
  <c r="G640" i="5"/>
  <c r="H640" i="5"/>
  <c r="F86" i="5"/>
  <c r="G86" i="5"/>
  <c r="H86" i="5"/>
  <c r="H185" i="5"/>
  <c r="F185" i="5"/>
  <c r="G185" i="5"/>
  <c r="G135" i="5"/>
  <c r="H135" i="5"/>
  <c r="F135" i="5"/>
  <c r="G285" i="5"/>
  <c r="H285" i="5"/>
  <c r="F285" i="5"/>
  <c r="F369" i="5"/>
  <c r="H369" i="5"/>
  <c r="G369" i="5"/>
  <c r="H446" i="5"/>
  <c r="F446" i="5"/>
  <c r="G446" i="5"/>
  <c r="H706" i="5"/>
  <c r="F706" i="5"/>
  <c r="F192" i="5"/>
  <c r="G192" i="5"/>
  <c r="H192" i="5"/>
  <c r="F575" i="5"/>
  <c r="H575" i="5"/>
  <c r="F675" i="5"/>
  <c r="H675" i="5"/>
  <c r="F129" i="5"/>
  <c r="H129" i="5"/>
  <c r="G129" i="5"/>
  <c r="F552" i="5"/>
  <c r="H552" i="5"/>
  <c r="F702" i="5"/>
  <c r="H702" i="5"/>
  <c r="H4" i="5"/>
  <c r="F4" i="5"/>
  <c r="G4" i="5"/>
  <c r="H303" i="5"/>
  <c r="F303" i="5"/>
  <c r="H203" i="5"/>
  <c r="F203" i="5"/>
  <c r="G203" i="5"/>
  <c r="H344" i="5"/>
  <c r="F344" i="5"/>
  <c r="G344" i="5"/>
  <c r="F920" i="5"/>
  <c r="G920" i="5"/>
  <c r="H920" i="5"/>
  <c r="F142" i="5"/>
  <c r="H142" i="5"/>
  <c r="G142" i="5"/>
  <c r="F242" i="5"/>
  <c r="G242" i="5"/>
  <c r="H242" i="5"/>
  <c r="F392" i="5"/>
  <c r="H392" i="5"/>
  <c r="G392" i="5"/>
  <c r="F422" i="5"/>
  <c r="H422" i="5"/>
  <c r="G422" i="5"/>
  <c r="H501" i="5"/>
  <c r="F501" i="5"/>
  <c r="G501" i="5"/>
  <c r="G36" i="5"/>
  <c r="H36" i="5"/>
  <c r="F36" i="5"/>
  <c r="G702" i="5"/>
  <c r="G485" i="5"/>
  <c r="F95" i="5"/>
  <c r="H95" i="5"/>
  <c r="G95" i="5"/>
  <c r="F689" i="5"/>
  <c r="G689" i="5"/>
  <c r="H689" i="5"/>
  <c r="G55" i="5"/>
  <c r="F82" i="5"/>
  <c r="H82" i="5"/>
  <c r="G82" i="5"/>
  <c r="H298" i="5"/>
  <c r="F298" i="5"/>
  <c r="G298" i="5"/>
  <c r="F714" i="5"/>
  <c r="G714" i="5"/>
  <c r="H714" i="5"/>
  <c r="F269" i="5"/>
  <c r="H269" i="5"/>
  <c r="G269" i="5"/>
  <c r="I249" i="5"/>
  <c r="F80" i="5"/>
  <c r="H80" i="5"/>
  <c r="F289" i="5"/>
  <c r="H289" i="5"/>
  <c r="G289" i="5"/>
  <c r="F669" i="5"/>
  <c r="G669" i="5"/>
  <c r="H669" i="5"/>
  <c r="F90" i="5"/>
  <c r="H90" i="5"/>
  <c r="G90" i="5"/>
  <c r="G80" i="5"/>
  <c r="F699" i="5"/>
  <c r="G699" i="5"/>
  <c r="H699" i="5"/>
  <c r="H346" i="5"/>
  <c r="F346" i="5"/>
  <c r="G346" i="5"/>
  <c r="F25" i="5"/>
  <c r="H25" i="5"/>
  <c r="G25" i="5"/>
  <c r="F524" i="5"/>
  <c r="G524" i="5"/>
  <c r="H524" i="5"/>
  <c r="F234" i="5"/>
  <c r="H234" i="5"/>
  <c r="F176" i="5"/>
  <c r="H176" i="5"/>
  <c r="F664" i="5"/>
  <c r="G664" i="5"/>
  <c r="H664" i="5"/>
  <c r="F65" i="5"/>
  <c r="H65" i="5"/>
  <c r="H356" i="5"/>
  <c r="F356" i="5"/>
  <c r="F110" i="5"/>
  <c r="H110" i="5"/>
  <c r="F204" i="5"/>
  <c r="H204" i="5"/>
  <c r="F179" i="5"/>
  <c r="H179" i="5"/>
  <c r="H69" i="5"/>
  <c r="F69" i="5"/>
  <c r="F325" i="5"/>
  <c r="H325" i="5"/>
  <c r="F674" i="5"/>
  <c r="G674" i="5"/>
  <c r="H674" i="5"/>
  <c r="F77" i="5"/>
  <c r="H77" i="5"/>
  <c r="F102" i="5"/>
  <c r="H102" i="5"/>
  <c r="F475" i="5"/>
  <c r="H475" i="5"/>
  <c r="H561" i="5"/>
  <c r="F561" i="5"/>
  <c r="H711" i="5"/>
  <c r="F711" i="5"/>
  <c r="H506" i="5"/>
  <c r="F506" i="5"/>
  <c r="F197" i="5"/>
  <c r="H197" i="5"/>
  <c r="G197" i="5"/>
  <c r="F306" i="5"/>
  <c r="H306" i="5"/>
  <c r="F580" i="5"/>
  <c r="H580" i="5"/>
  <c r="F530" i="5"/>
  <c r="H530" i="5"/>
  <c r="F680" i="5"/>
  <c r="H680" i="5"/>
  <c r="F13" i="5"/>
  <c r="G13" i="5"/>
  <c r="H13" i="5"/>
  <c r="F134" i="5"/>
  <c r="H134" i="5"/>
  <c r="F455" i="5"/>
  <c r="H455" i="5"/>
  <c r="F557" i="5"/>
  <c r="H557" i="5"/>
  <c r="F707" i="5"/>
  <c r="H707" i="5"/>
  <c r="F1060" i="5"/>
  <c r="G1060" i="5"/>
  <c r="H1060" i="5"/>
  <c r="H9" i="5"/>
  <c r="F9" i="5"/>
  <c r="H158" i="5"/>
  <c r="F158" i="5"/>
  <c r="H308" i="5"/>
  <c r="F308" i="5"/>
  <c r="H258" i="5"/>
  <c r="F258" i="5"/>
  <c r="H208" i="5"/>
  <c r="F208" i="5"/>
  <c r="H354" i="5"/>
  <c r="F354" i="5"/>
  <c r="H454" i="5"/>
  <c r="F454" i="5"/>
  <c r="H615" i="5"/>
  <c r="F615" i="5"/>
  <c r="F1054" i="5"/>
  <c r="G1054" i="5"/>
  <c r="H1054" i="5"/>
  <c r="F147" i="5"/>
  <c r="H147" i="5"/>
  <c r="F297" i="5"/>
  <c r="G297" i="5"/>
  <c r="H297" i="5"/>
  <c r="F247" i="5"/>
  <c r="H247" i="5"/>
  <c r="G247" i="5"/>
  <c r="F397" i="5"/>
  <c r="H397" i="5"/>
  <c r="G397" i="5"/>
  <c r="F332" i="5"/>
  <c r="H332" i="5"/>
  <c r="F432" i="5"/>
  <c r="H432" i="5"/>
  <c r="F605" i="5"/>
  <c r="H605" i="5"/>
  <c r="H511" i="5"/>
  <c r="F511" i="5"/>
  <c r="H411" i="5"/>
  <c r="F411" i="5"/>
  <c r="F266" i="5"/>
  <c r="H266" i="5"/>
  <c r="F216" i="5"/>
  <c r="H216" i="5"/>
  <c r="F366" i="5"/>
  <c r="H366" i="5"/>
  <c r="F470" i="5"/>
  <c r="H470" i="5"/>
  <c r="F782" i="5"/>
  <c r="H782" i="5"/>
  <c r="F1040" i="5"/>
  <c r="G1040" i="5"/>
  <c r="H1040" i="5"/>
  <c r="F479" i="5"/>
  <c r="G479" i="5"/>
  <c r="H479" i="5"/>
  <c r="F650" i="5"/>
  <c r="G650" i="5"/>
  <c r="H650" i="5"/>
  <c r="F91" i="5"/>
  <c r="G91" i="5"/>
  <c r="H91" i="5"/>
  <c r="G41" i="5"/>
  <c r="F41" i="5"/>
  <c r="H41" i="5"/>
  <c r="G190" i="5"/>
  <c r="F190" i="5"/>
  <c r="H190" i="5"/>
  <c r="G140" i="5"/>
  <c r="H140" i="5"/>
  <c r="F140" i="5"/>
  <c r="G290" i="5"/>
  <c r="H290" i="5"/>
  <c r="F290" i="5"/>
  <c r="F240" i="5"/>
  <c r="G240" i="5"/>
  <c r="H240" i="5"/>
  <c r="F390" i="5"/>
  <c r="G390" i="5"/>
  <c r="H390" i="5"/>
  <c r="H621" i="5"/>
  <c r="F621" i="5"/>
  <c r="G621" i="5"/>
  <c r="F327" i="5"/>
  <c r="H327" i="5"/>
  <c r="F427" i="5"/>
  <c r="H427" i="5"/>
  <c r="F1034" i="5"/>
  <c r="G1034" i="5"/>
  <c r="H1034" i="5"/>
  <c r="F837" i="5"/>
  <c r="H837" i="5"/>
  <c r="F987" i="5"/>
  <c r="H987" i="5"/>
  <c r="F937" i="5"/>
  <c r="H937" i="5"/>
  <c r="H1053" i="5"/>
  <c r="F1053" i="5"/>
  <c r="H1082" i="5"/>
  <c r="F1082" i="5"/>
  <c r="H606" i="5"/>
  <c r="F606" i="5"/>
  <c r="G606" i="5"/>
  <c r="H756" i="5"/>
  <c r="F756" i="5"/>
  <c r="G756" i="5"/>
  <c r="H906" i="5"/>
  <c r="F906" i="5"/>
  <c r="H856" i="5"/>
  <c r="F856" i="5"/>
  <c r="G856" i="5"/>
  <c r="H806" i="5"/>
  <c r="F806" i="5"/>
  <c r="G806" i="5"/>
  <c r="H956" i="5"/>
  <c r="F956" i="5"/>
  <c r="G956" i="5"/>
  <c r="H1091" i="5"/>
  <c r="F1091" i="5"/>
  <c r="F1300" i="5"/>
  <c r="G1300" i="5"/>
  <c r="H1300" i="5"/>
  <c r="F745" i="5"/>
  <c r="H745" i="5"/>
  <c r="F895" i="5"/>
  <c r="H895" i="5"/>
  <c r="F845" i="5"/>
  <c r="H845" i="5"/>
  <c r="F995" i="5"/>
  <c r="H995" i="5"/>
  <c r="F945" i="5"/>
  <c r="H945" i="5"/>
  <c r="F1069" i="5"/>
  <c r="G1069" i="5"/>
  <c r="H1069" i="5"/>
  <c r="F1088" i="5"/>
  <c r="H1088" i="5"/>
  <c r="G1088" i="5"/>
  <c r="F1140" i="5"/>
  <c r="G1140" i="5"/>
  <c r="H1140" i="5"/>
  <c r="F619" i="5"/>
  <c r="G619" i="5"/>
  <c r="H619" i="5"/>
  <c r="F769" i="5"/>
  <c r="H769" i="5"/>
  <c r="G769" i="5"/>
  <c r="F719" i="5"/>
  <c r="H719" i="5"/>
  <c r="G719" i="5"/>
  <c r="F869" i="5"/>
  <c r="H869" i="5"/>
  <c r="G869" i="5"/>
  <c r="F819" i="5"/>
  <c r="H819" i="5"/>
  <c r="G819" i="5"/>
  <c r="F969" i="5"/>
  <c r="H969" i="5"/>
  <c r="G969" i="5"/>
  <c r="F917" i="5"/>
  <c r="H917" i="5"/>
  <c r="F1017" i="5"/>
  <c r="H1017" i="5"/>
  <c r="F1056" i="5"/>
  <c r="G1056" i="5"/>
  <c r="H1056" i="5"/>
  <c r="F358" i="5"/>
  <c r="G358" i="5"/>
  <c r="H358" i="5"/>
  <c r="F508" i="5"/>
  <c r="G508" i="5"/>
  <c r="H508" i="5"/>
  <c r="F458" i="5"/>
  <c r="G458" i="5"/>
  <c r="H458" i="5"/>
  <c r="F408" i="5"/>
  <c r="G408" i="5"/>
  <c r="H408" i="5"/>
  <c r="H558" i="5"/>
  <c r="F558" i="5"/>
  <c r="G558" i="5"/>
  <c r="H708" i="5"/>
  <c r="F708" i="5"/>
  <c r="G708" i="5"/>
  <c r="F658" i="5"/>
  <c r="H658" i="5"/>
  <c r="F608" i="5"/>
  <c r="H608" i="5"/>
  <c r="F758" i="5"/>
  <c r="H758" i="5"/>
  <c r="G758" i="5"/>
  <c r="F908" i="5"/>
  <c r="H908" i="5"/>
  <c r="F858" i="5"/>
  <c r="H858" i="5"/>
  <c r="F808" i="5"/>
  <c r="H808" i="5"/>
  <c r="F958" i="5"/>
  <c r="H958" i="5"/>
  <c r="F1095" i="5"/>
  <c r="H1095" i="5"/>
  <c r="F1013" i="5"/>
  <c r="H1013" i="5"/>
  <c r="F1003" i="5"/>
  <c r="H1003" i="5"/>
  <c r="F1193" i="5"/>
  <c r="H1193" i="5"/>
  <c r="F1183" i="5"/>
  <c r="H1183" i="5"/>
  <c r="F1173" i="5"/>
  <c r="H1173" i="5"/>
  <c r="F1163" i="5"/>
  <c r="H1163" i="5"/>
  <c r="F1153" i="5"/>
  <c r="H1153" i="5"/>
  <c r="F1305" i="5"/>
  <c r="H1305" i="5"/>
  <c r="G1305" i="5"/>
  <c r="H1294" i="5"/>
  <c r="F1294" i="5"/>
  <c r="G1294" i="5"/>
  <c r="F1133" i="5"/>
  <c r="G1133" i="5"/>
  <c r="H1133" i="5"/>
  <c r="F1434" i="5"/>
  <c r="H1434" i="5"/>
  <c r="F1272" i="5"/>
  <c r="H1272" i="5"/>
  <c r="F1270" i="5"/>
  <c r="G1270" i="5"/>
  <c r="H1270" i="5"/>
  <c r="H1279" i="5"/>
  <c r="G1279" i="5"/>
  <c r="F1279" i="5"/>
  <c r="F1232" i="5"/>
  <c r="G1232" i="5"/>
  <c r="H1232" i="5"/>
  <c r="H1219" i="5"/>
  <c r="F1219" i="5"/>
  <c r="G1219" i="5"/>
  <c r="F1207" i="5"/>
  <c r="G1207" i="5"/>
  <c r="H1207" i="5"/>
  <c r="H1394" i="5"/>
  <c r="F1394" i="5"/>
  <c r="G1394" i="5"/>
  <c r="F1382" i="5"/>
  <c r="G1382" i="5"/>
  <c r="H1382" i="5"/>
  <c r="H1369" i="5"/>
  <c r="F1369" i="5"/>
  <c r="G1369" i="5"/>
  <c r="F1357" i="5"/>
  <c r="G1357" i="5"/>
  <c r="H1357" i="5"/>
  <c r="H1344" i="5"/>
  <c r="F1344" i="5"/>
  <c r="G1344" i="5"/>
  <c r="F1332" i="5"/>
  <c r="G1332" i="5"/>
  <c r="H1332" i="5"/>
  <c r="H1319" i="5"/>
  <c r="F1319" i="5"/>
  <c r="G1319" i="5"/>
  <c r="H1118" i="5"/>
  <c r="F1118" i="5"/>
  <c r="G1118" i="5"/>
  <c r="H1435" i="5"/>
  <c r="F1435" i="5"/>
  <c r="F1141" i="5"/>
  <c r="H1141" i="5"/>
  <c r="F1291" i="5"/>
  <c r="H1291" i="5"/>
  <c r="F1241" i="5"/>
  <c r="H1241" i="5"/>
  <c r="F1391" i="5"/>
  <c r="G1391" i="5"/>
  <c r="H1391" i="5"/>
  <c r="F1341" i="5"/>
  <c r="G1341" i="5"/>
  <c r="H1341" i="5"/>
  <c r="F1417" i="5"/>
  <c r="G1417" i="5"/>
  <c r="H1417" i="5"/>
  <c r="F235" i="5"/>
  <c r="G235" i="5"/>
  <c r="H235" i="5"/>
  <c r="F385" i="5"/>
  <c r="G385" i="5"/>
  <c r="H385" i="5"/>
  <c r="F612" i="5"/>
  <c r="H612" i="5"/>
  <c r="F317" i="5"/>
  <c r="H317" i="5"/>
  <c r="F417" i="5"/>
  <c r="H417" i="5"/>
  <c r="F1257" i="5"/>
  <c r="H1257" i="5"/>
  <c r="F832" i="5"/>
  <c r="H832" i="5"/>
  <c r="F982" i="5"/>
  <c r="H982" i="5"/>
  <c r="F932" i="5"/>
  <c r="H932" i="5"/>
  <c r="H1043" i="5"/>
  <c r="F1043" i="5"/>
  <c r="H1072" i="5"/>
  <c r="F1072" i="5"/>
  <c r="H601" i="5"/>
  <c r="F601" i="5"/>
  <c r="G601" i="5"/>
  <c r="H751" i="5"/>
  <c r="F751" i="5"/>
  <c r="G751" i="5"/>
  <c r="H901" i="5"/>
  <c r="F901" i="5"/>
  <c r="H851" i="5"/>
  <c r="F851" i="5"/>
  <c r="G851" i="5"/>
  <c r="H801" i="5"/>
  <c r="F801" i="5"/>
  <c r="G801" i="5"/>
  <c r="H951" i="5"/>
  <c r="F951" i="5"/>
  <c r="G951" i="5"/>
  <c r="H1081" i="5"/>
  <c r="F1081" i="5"/>
  <c r="F790" i="5"/>
  <c r="H790" i="5"/>
  <c r="F740" i="5"/>
  <c r="H740" i="5"/>
  <c r="F890" i="5"/>
  <c r="H890" i="5"/>
  <c r="F840" i="5"/>
  <c r="H840" i="5"/>
  <c r="F990" i="5"/>
  <c r="H990" i="5"/>
  <c r="F940" i="5"/>
  <c r="H940" i="5"/>
  <c r="F1059" i="5"/>
  <c r="G1059" i="5"/>
  <c r="H1059" i="5"/>
  <c r="F1078" i="5"/>
  <c r="H1078" i="5"/>
  <c r="G1078" i="5"/>
  <c r="F1411" i="5"/>
  <c r="H1411" i="5"/>
  <c r="G614" i="5"/>
  <c r="H614" i="5"/>
  <c r="F614" i="5"/>
  <c r="F764" i="5"/>
  <c r="H764" i="5"/>
  <c r="G764" i="5"/>
  <c r="F914" i="5"/>
  <c r="H914" i="5"/>
  <c r="G914" i="5"/>
  <c r="F864" i="5"/>
  <c r="H864" i="5"/>
  <c r="G864" i="5"/>
  <c r="F814" i="5"/>
  <c r="H814" i="5"/>
  <c r="G814" i="5"/>
  <c r="F964" i="5"/>
  <c r="H964" i="5"/>
  <c r="G964" i="5"/>
  <c r="F1107" i="5"/>
  <c r="H1107" i="5"/>
  <c r="F1137" i="5"/>
  <c r="G1137" i="5"/>
  <c r="H1137" i="5"/>
  <c r="F1046" i="5"/>
  <c r="G1046" i="5"/>
  <c r="H1046" i="5"/>
  <c r="F353" i="5"/>
  <c r="G353" i="5"/>
  <c r="H353" i="5"/>
  <c r="F503" i="5"/>
  <c r="G503" i="5"/>
  <c r="H503" i="5"/>
  <c r="F453" i="5"/>
  <c r="G453" i="5"/>
  <c r="H453" i="5"/>
  <c r="F403" i="5"/>
  <c r="G403" i="5"/>
  <c r="H403" i="5"/>
  <c r="H553" i="5"/>
  <c r="F553" i="5"/>
  <c r="G553" i="5"/>
  <c r="H703" i="5"/>
  <c r="F703" i="5"/>
  <c r="G703" i="5"/>
  <c r="F653" i="5"/>
  <c r="H653" i="5"/>
  <c r="G653" i="5"/>
  <c r="F603" i="5"/>
  <c r="H603" i="5"/>
  <c r="G603" i="5"/>
  <c r="F753" i="5"/>
  <c r="H753" i="5"/>
  <c r="F903" i="5"/>
  <c r="H903" i="5"/>
  <c r="F853" i="5"/>
  <c r="H853" i="5"/>
  <c r="F803" i="5"/>
  <c r="H803" i="5"/>
  <c r="F953" i="5"/>
  <c r="H953" i="5"/>
  <c r="F1085" i="5"/>
  <c r="H1085" i="5"/>
  <c r="F1012" i="5"/>
  <c r="H1012" i="5"/>
  <c r="F1002" i="5"/>
  <c r="H1002" i="5"/>
  <c r="F1192" i="5"/>
  <c r="H1192" i="5"/>
  <c r="F1182" i="5"/>
  <c r="H1182" i="5"/>
  <c r="F1172" i="5"/>
  <c r="H1172" i="5"/>
  <c r="F1162" i="5"/>
  <c r="H1162" i="5"/>
  <c r="F1152" i="5"/>
  <c r="H1152" i="5"/>
  <c r="F1295" i="5"/>
  <c r="H1295" i="5"/>
  <c r="G1295" i="5"/>
  <c r="H1284" i="5"/>
  <c r="F1284" i="5"/>
  <c r="G1284" i="5"/>
  <c r="F1123" i="5"/>
  <c r="G1123" i="5"/>
  <c r="H1123" i="5"/>
  <c r="F1424" i="5"/>
  <c r="H1424" i="5"/>
  <c r="F1262" i="5"/>
  <c r="H1262" i="5"/>
  <c r="F1260" i="5"/>
  <c r="G1260" i="5"/>
  <c r="H1260" i="5"/>
  <c r="H1269" i="5"/>
  <c r="G1269" i="5"/>
  <c r="F1269" i="5"/>
  <c r="F1230" i="5"/>
  <c r="H1230" i="5"/>
  <c r="F1218" i="5"/>
  <c r="G1218" i="5"/>
  <c r="H1218" i="5"/>
  <c r="F1205" i="5"/>
  <c r="H1205" i="5"/>
  <c r="F1393" i="5"/>
  <c r="G1393" i="5"/>
  <c r="H1393" i="5"/>
  <c r="F1380" i="5"/>
  <c r="H1380" i="5"/>
  <c r="F1368" i="5"/>
  <c r="G1368" i="5"/>
  <c r="H1368" i="5"/>
  <c r="F1355" i="5"/>
  <c r="H1355" i="5"/>
  <c r="F1343" i="5"/>
  <c r="G1343" i="5"/>
  <c r="H1343" i="5"/>
  <c r="F1330" i="5"/>
  <c r="H1330" i="5"/>
  <c r="F1318" i="5"/>
  <c r="G1318" i="5"/>
  <c r="H1318" i="5"/>
  <c r="H1308" i="5"/>
  <c r="F1308" i="5"/>
  <c r="G1308" i="5"/>
  <c r="H1430" i="5"/>
  <c r="F1430" i="5"/>
  <c r="H1136" i="5"/>
  <c r="G1136" i="5"/>
  <c r="F1136" i="5"/>
  <c r="H1286" i="5"/>
  <c r="F1286" i="5"/>
  <c r="F1236" i="5"/>
  <c r="G1236" i="5"/>
  <c r="H1236" i="5"/>
  <c r="F1386" i="5"/>
  <c r="G1386" i="5"/>
  <c r="H1386" i="5"/>
  <c r="F1336" i="5"/>
  <c r="G1336" i="5"/>
  <c r="H1336" i="5"/>
  <c r="F1412" i="5"/>
  <c r="G1412" i="5"/>
  <c r="H1412" i="5"/>
  <c r="F107" i="5"/>
  <c r="H107" i="5"/>
  <c r="F425" i="5"/>
  <c r="H425" i="5"/>
  <c r="H551" i="5"/>
  <c r="F551" i="5"/>
  <c r="H701" i="5"/>
  <c r="F701" i="5"/>
  <c r="H456" i="5"/>
  <c r="F456" i="5"/>
  <c r="F187" i="5"/>
  <c r="H187" i="5"/>
  <c r="G187" i="5"/>
  <c r="H316" i="5"/>
  <c r="F316" i="5"/>
  <c r="F570" i="5"/>
  <c r="H570" i="5"/>
  <c r="F520" i="5"/>
  <c r="H520" i="5"/>
  <c r="F670" i="5"/>
  <c r="H670" i="5"/>
  <c r="F296" i="5"/>
  <c r="H296" i="5"/>
  <c r="F124" i="5"/>
  <c r="H124" i="5"/>
  <c r="F405" i="5"/>
  <c r="H405" i="5"/>
  <c r="F547" i="5"/>
  <c r="H547" i="5"/>
  <c r="F697" i="5"/>
  <c r="H697" i="5"/>
  <c r="F1044" i="5"/>
  <c r="G1044" i="5"/>
  <c r="H1044" i="5"/>
  <c r="H198" i="5"/>
  <c r="F198" i="5"/>
  <c r="H148" i="5"/>
  <c r="F148" i="5"/>
  <c r="H248" i="5"/>
  <c r="F248" i="5"/>
  <c r="H398" i="5"/>
  <c r="F398" i="5"/>
  <c r="H334" i="5"/>
  <c r="F334" i="5"/>
  <c r="H434" i="5"/>
  <c r="F434" i="5"/>
  <c r="F1070" i="5"/>
  <c r="G1070" i="5"/>
  <c r="H1070" i="5"/>
  <c r="F1287" i="5"/>
  <c r="H1287" i="5"/>
  <c r="F137" i="5"/>
  <c r="G137" i="5"/>
  <c r="H137" i="5"/>
  <c r="F287" i="5"/>
  <c r="G287" i="5"/>
  <c r="H287" i="5"/>
  <c r="F237" i="5"/>
  <c r="G237" i="5"/>
  <c r="H237" i="5"/>
  <c r="F387" i="5"/>
  <c r="G387" i="5"/>
  <c r="H387" i="5"/>
  <c r="F512" i="5"/>
  <c r="H512" i="5"/>
  <c r="F412" i="5"/>
  <c r="H412" i="5"/>
  <c r="F795" i="5"/>
  <c r="H795" i="5"/>
  <c r="H491" i="5"/>
  <c r="F491" i="5"/>
  <c r="F737" i="5"/>
  <c r="H737" i="5"/>
  <c r="F256" i="5"/>
  <c r="H256" i="5"/>
  <c r="F206" i="5"/>
  <c r="H206" i="5"/>
  <c r="F350" i="5"/>
  <c r="H350" i="5"/>
  <c r="F450" i="5"/>
  <c r="H450" i="5"/>
  <c r="F772" i="5"/>
  <c r="H772" i="5"/>
  <c r="F359" i="5"/>
  <c r="G359" i="5"/>
  <c r="H359" i="5"/>
  <c r="F459" i="5"/>
  <c r="G459" i="5"/>
  <c r="H459" i="5"/>
  <c r="F630" i="5"/>
  <c r="G630" i="5"/>
  <c r="H630" i="5"/>
  <c r="F81" i="5"/>
  <c r="G81" i="5"/>
  <c r="H81" i="5"/>
  <c r="G31" i="5"/>
  <c r="H31" i="5"/>
  <c r="F31" i="5"/>
  <c r="H180" i="5"/>
  <c r="F180" i="5"/>
  <c r="G180" i="5"/>
  <c r="G130" i="5"/>
  <c r="H130" i="5"/>
  <c r="F130" i="5"/>
  <c r="G280" i="5"/>
  <c r="H280" i="5"/>
  <c r="F280" i="5"/>
  <c r="F230" i="5"/>
  <c r="G230" i="5"/>
  <c r="H230" i="5"/>
  <c r="F380" i="5"/>
  <c r="G380" i="5"/>
  <c r="H380" i="5"/>
  <c r="F607" i="5"/>
  <c r="H607" i="5"/>
  <c r="F507" i="5"/>
  <c r="H507" i="5"/>
  <c r="F407" i="5"/>
  <c r="H407" i="5"/>
  <c r="F877" i="5"/>
  <c r="H877" i="5"/>
  <c r="F827" i="5"/>
  <c r="H827" i="5"/>
  <c r="F977" i="5"/>
  <c r="H977" i="5"/>
  <c r="F927" i="5"/>
  <c r="H927" i="5"/>
  <c r="H1033" i="5"/>
  <c r="F1033" i="5"/>
  <c r="H1062" i="5"/>
  <c r="F1062" i="5"/>
  <c r="H796" i="5"/>
  <c r="F796" i="5"/>
  <c r="G796" i="5"/>
  <c r="H746" i="5"/>
  <c r="F746" i="5"/>
  <c r="G746" i="5"/>
  <c r="H896" i="5"/>
  <c r="F896" i="5"/>
  <c r="H846" i="5"/>
  <c r="F846" i="5"/>
  <c r="G846" i="5"/>
  <c r="H996" i="5"/>
  <c r="F996" i="5"/>
  <c r="G996" i="5"/>
  <c r="H946" i="5"/>
  <c r="F946" i="5"/>
  <c r="G946" i="5"/>
  <c r="H1071" i="5"/>
  <c r="F1071" i="5"/>
  <c r="G1071" i="5"/>
  <c r="F785" i="5"/>
  <c r="H785" i="5"/>
  <c r="F735" i="5"/>
  <c r="H735" i="5"/>
  <c r="F885" i="5"/>
  <c r="H885" i="5"/>
  <c r="F835" i="5"/>
  <c r="H835" i="5"/>
  <c r="F985" i="5"/>
  <c r="H985" i="5"/>
  <c r="F935" i="5"/>
  <c r="H935" i="5"/>
  <c r="F1049" i="5"/>
  <c r="G1049" i="5"/>
  <c r="H1049" i="5"/>
  <c r="F1068" i="5"/>
  <c r="H1068" i="5"/>
  <c r="G1068" i="5"/>
  <c r="F659" i="5"/>
  <c r="G659" i="5"/>
  <c r="H659" i="5"/>
  <c r="H609" i="5"/>
  <c r="F609" i="5"/>
  <c r="G609" i="5"/>
  <c r="F759" i="5"/>
  <c r="H759" i="5"/>
  <c r="G759" i="5"/>
  <c r="F909" i="5"/>
  <c r="H909" i="5"/>
  <c r="G909" i="5"/>
  <c r="F859" i="5"/>
  <c r="H859" i="5"/>
  <c r="G859" i="5"/>
  <c r="F809" i="5"/>
  <c r="H809" i="5"/>
  <c r="G809" i="5"/>
  <c r="F959" i="5"/>
  <c r="H959" i="5"/>
  <c r="G959" i="5"/>
  <c r="F1097" i="5"/>
  <c r="H1097" i="5"/>
  <c r="F1117" i="5"/>
  <c r="G1117" i="5"/>
  <c r="H1117" i="5"/>
  <c r="F1036" i="5"/>
  <c r="G1036" i="5"/>
  <c r="H1036" i="5"/>
  <c r="F348" i="5"/>
  <c r="G348" i="5"/>
  <c r="H348" i="5"/>
  <c r="F498" i="5"/>
  <c r="G498" i="5"/>
  <c r="H498" i="5"/>
  <c r="F448" i="5"/>
  <c r="G448" i="5"/>
  <c r="H448" i="5"/>
  <c r="F598" i="5"/>
  <c r="G598" i="5"/>
  <c r="H598" i="5"/>
  <c r="H548" i="5"/>
  <c r="F548" i="5"/>
  <c r="G548" i="5"/>
  <c r="H698" i="5"/>
  <c r="F698" i="5"/>
  <c r="G698" i="5"/>
  <c r="F648" i="5"/>
  <c r="H648" i="5"/>
  <c r="F798" i="5"/>
  <c r="H798" i="5"/>
  <c r="G798" i="5"/>
  <c r="F748" i="5"/>
  <c r="H748" i="5"/>
  <c r="F898" i="5"/>
  <c r="H898" i="5"/>
  <c r="F848" i="5"/>
  <c r="H848" i="5"/>
  <c r="F998" i="5"/>
  <c r="H998" i="5"/>
  <c r="F948" i="5"/>
  <c r="H948" i="5"/>
  <c r="F1075" i="5"/>
  <c r="H1075" i="5"/>
  <c r="F1011" i="5"/>
  <c r="H1011" i="5"/>
  <c r="F1001" i="5"/>
  <c r="H1001" i="5"/>
  <c r="F1191" i="5"/>
  <c r="H1191" i="5"/>
  <c r="F1181" i="5"/>
  <c r="H1181" i="5"/>
  <c r="F1171" i="5"/>
  <c r="H1171" i="5"/>
  <c r="F1161" i="5"/>
  <c r="H1161" i="5"/>
  <c r="F1151" i="5"/>
  <c r="H1151" i="5"/>
  <c r="F1285" i="5"/>
  <c r="H1285" i="5"/>
  <c r="G1285" i="5"/>
  <c r="H1274" i="5"/>
  <c r="F1274" i="5"/>
  <c r="G1274" i="5"/>
  <c r="F1313" i="5"/>
  <c r="G1313" i="5"/>
  <c r="H1313" i="5"/>
  <c r="F1414" i="5"/>
  <c r="H1414" i="5"/>
  <c r="F1252" i="5"/>
  <c r="H1252" i="5"/>
  <c r="F1250" i="5"/>
  <c r="G1250" i="5"/>
  <c r="H1250" i="5"/>
  <c r="H1259" i="5"/>
  <c r="F1259" i="5"/>
  <c r="G1259" i="5"/>
  <c r="H1229" i="5"/>
  <c r="F1229" i="5"/>
  <c r="G1229" i="5"/>
  <c r="F1217" i="5"/>
  <c r="G1217" i="5"/>
  <c r="H1217" i="5"/>
  <c r="H1204" i="5"/>
  <c r="F1204" i="5"/>
  <c r="G1204" i="5"/>
  <c r="F1392" i="5"/>
  <c r="G1392" i="5"/>
  <c r="H1392" i="5"/>
  <c r="H1379" i="5"/>
  <c r="F1379" i="5"/>
  <c r="G1379" i="5"/>
  <c r="F1367" i="5"/>
  <c r="G1367" i="5"/>
  <c r="H1367" i="5"/>
  <c r="H1354" i="5"/>
  <c r="F1354" i="5"/>
  <c r="G1354" i="5"/>
  <c r="F1342" i="5"/>
  <c r="G1342" i="5"/>
  <c r="H1342" i="5"/>
  <c r="H1329" i="5"/>
  <c r="F1329" i="5"/>
  <c r="G1329" i="5"/>
  <c r="F1317" i="5"/>
  <c r="G1317" i="5"/>
  <c r="H1317" i="5"/>
  <c r="H1298" i="5"/>
  <c r="F1298" i="5"/>
  <c r="H1425" i="5"/>
  <c r="F1425" i="5"/>
  <c r="F1131" i="5"/>
  <c r="H1131" i="5"/>
  <c r="F1281" i="5"/>
  <c r="H1281" i="5"/>
  <c r="F1231" i="5"/>
  <c r="G1231" i="5"/>
  <c r="H1231" i="5"/>
  <c r="F1381" i="5"/>
  <c r="G1381" i="5"/>
  <c r="H1381" i="5"/>
  <c r="F1331" i="5"/>
  <c r="G1331" i="5"/>
  <c r="H1331" i="5"/>
  <c r="H1407" i="5"/>
  <c r="F1407" i="5"/>
  <c r="G790" i="5"/>
  <c r="G927" i="5"/>
  <c r="G977" i="5"/>
  <c r="G827" i="5"/>
  <c r="G877" i="5"/>
  <c r="G296" i="5"/>
  <c r="F115" i="5"/>
  <c r="H115" i="5"/>
  <c r="F534" i="5"/>
  <c r="G534" i="5"/>
  <c r="H534" i="5"/>
  <c r="F539" i="5"/>
  <c r="G539" i="5"/>
  <c r="H539" i="5"/>
  <c r="F105" i="5"/>
  <c r="H105" i="5"/>
  <c r="F394" i="5"/>
  <c r="H394" i="5"/>
  <c r="F299" i="5"/>
  <c r="H299" i="5"/>
  <c r="F694" i="5"/>
  <c r="G694" i="5"/>
  <c r="H694" i="5"/>
  <c r="H84" i="5"/>
  <c r="F84" i="5"/>
  <c r="F389" i="5"/>
  <c r="H389" i="5"/>
  <c r="F549" i="5"/>
  <c r="G549" i="5"/>
  <c r="H549" i="5"/>
  <c r="F58" i="5"/>
  <c r="H58" i="5"/>
  <c r="H596" i="5"/>
  <c r="F596" i="5"/>
  <c r="H546" i="5"/>
  <c r="F546" i="5"/>
  <c r="H696" i="5"/>
  <c r="F696" i="5"/>
  <c r="F435" i="5"/>
  <c r="H435" i="5"/>
  <c r="F141" i="5"/>
  <c r="H141" i="5"/>
  <c r="F495" i="5"/>
  <c r="H495" i="5"/>
  <c r="F565" i="5"/>
  <c r="H565" i="5"/>
  <c r="F715" i="5"/>
  <c r="H715" i="5"/>
  <c r="F665" i="5"/>
  <c r="H665" i="5"/>
  <c r="F294" i="5"/>
  <c r="H294" i="5"/>
  <c r="F119" i="5"/>
  <c r="H119" i="5"/>
  <c r="F592" i="5"/>
  <c r="H592" i="5"/>
  <c r="F542" i="5"/>
  <c r="H542" i="5"/>
  <c r="F692" i="5"/>
  <c r="H692" i="5"/>
  <c r="H44" i="5"/>
  <c r="F44" i="5"/>
  <c r="H193" i="5"/>
  <c r="F193" i="5"/>
  <c r="H143" i="5"/>
  <c r="F143" i="5"/>
  <c r="H293" i="5"/>
  <c r="F293" i="5"/>
  <c r="H243" i="5"/>
  <c r="F243" i="5"/>
  <c r="H393" i="5"/>
  <c r="F393" i="5"/>
  <c r="H324" i="5"/>
  <c r="F324" i="5"/>
  <c r="H424" i="5"/>
  <c r="F424" i="5"/>
  <c r="F1020" i="5"/>
  <c r="G1020" i="5"/>
  <c r="H1020" i="5"/>
  <c r="F182" i="5"/>
  <c r="H182" i="5"/>
  <c r="F132" i="5"/>
  <c r="G132" i="5"/>
  <c r="H132" i="5"/>
  <c r="F282" i="5"/>
  <c r="G282" i="5"/>
  <c r="H282" i="5"/>
  <c r="F232" i="5"/>
  <c r="G232" i="5"/>
  <c r="H232" i="5"/>
  <c r="F382" i="5"/>
  <c r="G382" i="5"/>
  <c r="H382" i="5"/>
  <c r="F502" i="5"/>
  <c r="H502" i="5"/>
  <c r="F402" i="5"/>
  <c r="H402" i="5"/>
  <c r="F1080" i="5"/>
  <c r="G1080" i="5"/>
  <c r="H1080" i="5"/>
  <c r="H481" i="5"/>
  <c r="F481" i="5"/>
  <c r="F727" i="5"/>
  <c r="H727" i="5"/>
  <c r="F251" i="5"/>
  <c r="H251" i="5"/>
  <c r="F201" i="5"/>
  <c r="H201" i="5"/>
  <c r="F340" i="5"/>
  <c r="H340" i="5"/>
  <c r="F440" i="5"/>
  <c r="H440" i="5"/>
  <c r="F767" i="5"/>
  <c r="H767" i="5"/>
  <c r="F349" i="5"/>
  <c r="G349" i="5"/>
  <c r="H349" i="5"/>
  <c r="F449" i="5"/>
  <c r="G449" i="5"/>
  <c r="H449" i="5"/>
  <c r="F620" i="5"/>
  <c r="G620" i="5"/>
  <c r="H620" i="5"/>
  <c r="F76" i="5"/>
  <c r="G76" i="5"/>
  <c r="H76" i="5"/>
  <c r="G26" i="5"/>
  <c r="H26" i="5"/>
  <c r="F26" i="5"/>
  <c r="H175" i="5"/>
  <c r="F175" i="5"/>
  <c r="G175" i="5"/>
  <c r="G125" i="5"/>
  <c r="H125" i="5"/>
  <c r="F125" i="5"/>
  <c r="G275" i="5"/>
  <c r="H275" i="5"/>
  <c r="F275" i="5"/>
  <c r="F225" i="5"/>
  <c r="G225" i="5"/>
  <c r="H225" i="5"/>
  <c r="F375" i="5"/>
  <c r="G375" i="5"/>
  <c r="H375" i="5"/>
  <c r="F602" i="5"/>
  <c r="H602" i="5"/>
  <c r="F497" i="5"/>
  <c r="H497" i="5"/>
  <c r="F597" i="5"/>
  <c r="H597" i="5"/>
  <c r="F872" i="5"/>
  <c r="H872" i="5"/>
  <c r="F822" i="5"/>
  <c r="H822" i="5"/>
  <c r="F972" i="5"/>
  <c r="H972" i="5"/>
  <c r="F922" i="5"/>
  <c r="H922" i="5"/>
  <c r="H1023" i="5"/>
  <c r="F1023" i="5"/>
  <c r="H1052" i="5"/>
  <c r="F1052" i="5"/>
  <c r="H791" i="5"/>
  <c r="F791" i="5"/>
  <c r="G791" i="5"/>
  <c r="H741" i="5"/>
  <c r="F741" i="5"/>
  <c r="G741" i="5"/>
  <c r="H891" i="5"/>
  <c r="F891" i="5"/>
  <c r="H841" i="5"/>
  <c r="F841" i="5"/>
  <c r="G841" i="5"/>
  <c r="H991" i="5"/>
  <c r="F991" i="5"/>
  <c r="G991" i="5"/>
  <c r="H941" i="5"/>
  <c r="F941" i="5"/>
  <c r="G941" i="5"/>
  <c r="H1061" i="5"/>
  <c r="F1061" i="5"/>
  <c r="G1061" i="5"/>
  <c r="F780" i="5"/>
  <c r="H780" i="5"/>
  <c r="F730" i="5"/>
  <c r="H730" i="5"/>
  <c r="F880" i="5"/>
  <c r="H880" i="5"/>
  <c r="F830" i="5"/>
  <c r="H830" i="5"/>
  <c r="F980" i="5"/>
  <c r="H980" i="5"/>
  <c r="F930" i="5"/>
  <c r="H930" i="5"/>
  <c r="F1039" i="5"/>
  <c r="G1039" i="5"/>
  <c r="H1039" i="5"/>
  <c r="F1058" i="5"/>
  <c r="H1058" i="5"/>
  <c r="G1058" i="5"/>
  <c r="G654" i="5"/>
  <c r="H654" i="5"/>
  <c r="F654" i="5"/>
  <c r="H604" i="5"/>
  <c r="F604" i="5"/>
  <c r="G604" i="5"/>
  <c r="F754" i="5"/>
  <c r="H754" i="5"/>
  <c r="G754" i="5"/>
  <c r="F904" i="5"/>
  <c r="H904" i="5"/>
  <c r="G904" i="5"/>
  <c r="F854" i="5"/>
  <c r="H854" i="5"/>
  <c r="G854" i="5"/>
  <c r="F804" i="5"/>
  <c r="H804" i="5"/>
  <c r="G804" i="5"/>
  <c r="F954" i="5"/>
  <c r="H954" i="5"/>
  <c r="G954" i="5"/>
  <c r="F1087" i="5"/>
  <c r="H1087" i="5"/>
  <c r="F1310" i="5"/>
  <c r="G1310" i="5"/>
  <c r="H1310" i="5"/>
  <c r="F1026" i="5"/>
  <c r="G1026" i="5"/>
  <c r="H1026" i="5"/>
  <c r="F343" i="5"/>
  <c r="H343" i="5"/>
  <c r="G343" i="5"/>
  <c r="F493" i="5"/>
  <c r="G493" i="5"/>
  <c r="H493" i="5"/>
  <c r="F443" i="5"/>
  <c r="G443" i="5"/>
  <c r="H443" i="5"/>
  <c r="H593" i="5"/>
  <c r="F593" i="5"/>
  <c r="G593" i="5"/>
  <c r="H543" i="5"/>
  <c r="F543" i="5"/>
  <c r="G543" i="5"/>
  <c r="H693" i="5"/>
  <c r="F693" i="5"/>
  <c r="G693" i="5"/>
  <c r="F643" i="5"/>
  <c r="H643" i="5"/>
  <c r="G643" i="5"/>
  <c r="F793" i="5"/>
  <c r="H793" i="5"/>
  <c r="G793" i="5"/>
  <c r="F743" i="5"/>
  <c r="H743" i="5"/>
  <c r="G743" i="5"/>
  <c r="F893" i="5"/>
  <c r="H893" i="5"/>
  <c r="F843" i="5"/>
  <c r="H843" i="5"/>
  <c r="F993" i="5"/>
  <c r="H993" i="5"/>
  <c r="F943" i="5"/>
  <c r="H943" i="5"/>
  <c r="F1065" i="5"/>
  <c r="H1065" i="5"/>
  <c r="F1010" i="5"/>
  <c r="H1010" i="5"/>
  <c r="F1200" i="5"/>
  <c r="H1200" i="5"/>
  <c r="F1190" i="5"/>
  <c r="H1190" i="5"/>
  <c r="F1180" i="5"/>
  <c r="H1180" i="5"/>
  <c r="F1170" i="5"/>
  <c r="H1170" i="5"/>
  <c r="F1160" i="5"/>
  <c r="H1160" i="5"/>
  <c r="F1150" i="5"/>
  <c r="H1150" i="5"/>
  <c r="F1275" i="5"/>
  <c r="H1275" i="5"/>
  <c r="G1275" i="5"/>
  <c r="H1264" i="5"/>
  <c r="F1264" i="5"/>
  <c r="G1264" i="5"/>
  <c r="F1303" i="5"/>
  <c r="G1303" i="5"/>
  <c r="H1303" i="5"/>
  <c r="F1142" i="5"/>
  <c r="H1142" i="5"/>
  <c r="F1242" i="5"/>
  <c r="H1242" i="5"/>
  <c r="F1240" i="5"/>
  <c r="G1240" i="5"/>
  <c r="H1240" i="5"/>
  <c r="H1249" i="5"/>
  <c r="F1249" i="5"/>
  <c r="G1249" i="5"/>
  <c r="F1228" i="5"/>
  <c r="G1228" i="5"/>
  <c r="H1228" i="5"/>
  <c r="F1215" i="5"/>
  <c r="H1215" i="5"/>
  <c r="F1203" i="5"/>
  <c r="G1203" i="5"/>
  <c r="H1203" i="5"/>
  <c r="F1390" i="5"/>
  <c r="H1390" i="5"/>
  <c r="F1378" i="5"/>
  <c r="G1378" i="5"/>
  <c r="H1378" i="5"/>
  <c r="F1365" i="5"/>
  <c r="H1365" i="5"/>
  <c r="F1353" i="5"/>
  <c r="G1353" i="5"/>
  <c r="H1353" i="5"/>
  <c r="F1340" i="5"/>
  <c r="H1340" i="5"/>
  <c r="F1328" i="5"/>
  <c r="G1328" i="5"/>
  <c r="H1328" i="5"/>
  <c r="F1441" i="5"/>
  <c r="H1441" i="5"/>
  <c r="H1288" i="5"/>
  <c r="F1288" i="5"/>
  <c r="H1420" i="5"/>
  <c r="F1420" i="5"/>
  <c r="H1126" i="5"/>
  <c r="F1126" i="5"/>
  <c r="H1276" i="5"/>
  <c r="F1276" i="5"/>
  <c r="F1226" i="5"/>
  <c r="G1226" i="5"/>
  <c r="H1226" i="5"/>
  <c r="F1376" i="5"/>
  <c r="G1376" i="5"/>
  <c r="H1376" i="5"/>
  <c r="F1326" i="5"/>
  <c r="G1326" i="5"/>
  <c r="H1326" i="5"/>
  <c r="H1402" i="5"/>
  <c r="F1402" i="5"/>
  <c r="G77" i="5"/>
  <c r="G932" i="5"/>
  <c r="G982" i="5"/>
  <c r="G832" i="5"/>
  <c r="G206" i="5"/>
  <c r="G256" i="5"/>
  <c r="G317" i="5"/>
  <c r="G425" i="5"/>
  <c r="G512" i="5"/>
  <c r="F146" i="5"/>
  <c r="H146" i="5"/>
  <c r="F279" i="5"/>
  <c r="H279" i="5"/>
  <c r="F559" i="5"/>
  <c r="G559" i="5"/>
  <c r="H559" i="5"/>
  <c r="F10" i="5"/>
  <c r="H10" i="5"/>
  <c r="F564" i="5"/>
  <c r="G564" i="5"/>
  <c r="H564" i="5"/>
  <c r="H7" i="5"/>
  <c r="F7" i="5"/>
  <c r="F219" i="5"/>
  <c r="H219" i="5"/>
  <c r="G110" i="5"/>
  <c r="F519" i="5"/>
  <c r="G519" i="5"/>
  <c r="H519" i="5"/>
  <c r="F159" i="5"/>
  <c r="H159" i="5"/>
  <c r="H17" i="5"/>
  <c r="F17" i="5"/>
  <c r="H89" i="5"/>
  <c r="F89" i="5"/>
  <c r="F214" i="5"/>
  <c r="H214" i="5"/>
  <c r="F574" i="5"/>
  <c r="G574" i="5"/>
  <c r="H574" i="5"/>
  <c r="F679" i="5"/>
  <c r="G679" i="5"/>
  <c r="H679" i="5"/>
  <c r="I191" i="5"/>
  <c r="F62" i="5"/>
  <c r="H62" i="5"/>
  <c r="F87" i="5"/>
  <c r="H87" i="5"/>
  <c r="F112" i="5"/>
  <c r="H112" i="5"/>
  <c r="H591" i="5"/>
  <c r="F591" i="5"/>
  <c r="H541" i="5"/>
  <c r="F541" i="5"/>
  <c r="H691" i="5"/>
  <c r="F691" i="5"/>
  <c r="H406" i="5"/>
  <c r="F406" i="5"/>
  <c r="F136" i="5"/>
  <c r="H136" i="5"/>
  <c r="H466" i="5"/>
  <c r="F466" i="5"/>
  <c r="F560" i="5"/>
  <c r="H560" i="5"/>
  <c r="F710" i="5"/>
  <c r="H710" i="5"/>
  <c r="F732" i="5"/>
  <c r="H732" i="5"/>
  <c r="F286" i="5"/>
  <c r="H286" i="5"/>
  <c r="F314" i="5"/>
  <c r="H314" i="5"/>
  <c r="F587" i="5"/>
  <c r="H587" i="5"/>
  <c r="F537" i="5"/>
  <c r="H537" i="5"/>
  <c r="F687" i="5"/>
  <c r="H687" i="5"/>
  <c r="H39" i="5"/>
  <c r="F39" i="5"/>
  <c r="H188" i="5"/>
  <c r="F188" i="5"/>
  <c r="H138" i="5"/>
  <c r="F138" i="5"/>
  <c r="H288" i="5"/>
  <c r="F288" i="5"/>
  <c r="H238" i="5"/>
  <c r="F238" i="5"/>
  <c r="H388" i="5"/>
  <c r="F388" i="5"/>
  <c r="H514" i="5"/>
  <c r="F514" i="5"/>
  <c r="H414" i="5"/>
  <c r="F414" i="5"/>
  <c r="H656" i="5"/>
  <c r="F656" i="5"/>
  <c r="G656" i="5"/>
  <c r="F177" i="5"/>
  <c r="H177" i="5"/>
  <c r="F127" i="5"/>
  <c r="H127" i="5"/>
  <c r="G127" i="5"/>
  <c r="F277" i="5"/>
  <c r="G277" i="5"/>
  <c r="H277" i="5"/>
  <c r="F227" i="5"/>
  <c r="G227" i="5"/>
  <c r="H227" i="5"/>
  <c r="F377" i="5"/>
  <c r="G377" i="5"/>
  <c r="H377" i="5"/>
  <c r="F492" i="5"/>
  <c r="H492" i="5"/>
  <c r="F657" i="5"/>
  <c r="H657" i="5"/>
  <c r="F1030" i="5"/>
  <c r="G1030" i="5"/>
  <c r="H1030" i="5"/>
  <c r="H471" i="5"/>
  <c r="F471" i="5"/>
  <c r="F717" i="5"/>
  <c r="H717" i="5"/>
  <c r="F246" i="5"/>
  <c r="H246" i="5"/>
  <c r="F396" i="5"/>
  <c r="H396" i="5"/>
  <c r="F330" i="5"/>
  <c r="H330" i="5"/>
  <c r="F430" i="5"/>
  <c r="H430" i="5"/>
  <c r="F762" i="5"/>
  <c r="H762" i="5"/>
  <c r="F339" i="5"/>
  <c r="G339" i="5"/>
  <c r="H339" i="5"/>
  <c r="F439" i="5"/>
  <c r="G439" i="5"/>
  <c r="H439" i="5"/>
  <c r="F1074" i="5"/>
  <c r="G1074" i="5"/>
  <c r="H1074" i="5"/>
  <c r="F71" i="5"/>
  <c r="G71" i="5"/>
  <c r="H71" i="5"/>
  <c r="G21" i="5"/>
  <c r="F21" i="5"/>
  <c r="H21" i="5"/>
  <c r="H170" i="5"/>
  <c r="F170" i="5"/>
  <c r="G170" i="5"/>
  <c r="G120" i="5"/>
  <c r="H120" i="5"/>
  <c r="F120" i="5"/>
  <c r="G270" i="5"/>
  <c r="H270" i="5"/>
  <c r="F270" i="5"/>
  <c r="F220" i="5"/>
  <c r="G220" i="5"/>
  <c r="H220" i="5"/>
  <c r="F370" i="5"/>
  <c r="G370" i="5"/>
  <c r="H370" i="5"/>
  <c r="F797" i="5"/>
  <c r="H797" i="5"/>
  <c r="F487" i="5"/>
  <c r="H487" i="5"/>
  <c r="F662" i="5"/>
  <c r="H662" i="5"/>
  <c r="F867" i="5"/>
  <c r="H867" i="5"/>
  <c r="F817" i="5"/>
  <c r="H817" i="5"/>
  <c r="F967" i="5"/>
  <c r="H967" i="5"/>
  <c r="H1113" i="5"/>
  <c r="F1113" i="5"/>
  <c r="F1127" i="5"/>
  <c r="H1127" i="5"/>
  <c r="G1127" i="5"/>
  <c r="H1042" i="5"/>
  <c r="F1042" i="5"/>
  <c r="H786" i="5"/>
  <c r="F786" i="5"/>
  <c r="G786" i="5"/>
  <c r="H736" i="5"/>
  <c r="F736" i="5"/>
  <c r="H886" i="5"/>
  <c r="F886" i="5"/>
  <c r="H836" i="5"/>
  <c r="F836" i="5"/>
  <c r="G836" i="5"/>
  <c r="H986" i="5"/>
  <c r="F986" i="5"/>
  <c r="G986" i="5"/>
  <c r="H936" i="5"/>
  <c r="F936" i="5"/>
  <c r="G936" i="5"/>
  <c r="H1051" i="5"/>
  <c r="F1051" i="5"/>
  <c r="F775" i="5"/>
  <c r="H775" i="5"/>
  <c r="F725" i="5"/>
  <c r="H725" i="5"/>
  <c r="F875" i="5"/>
  <c r="H875" i="5"/>
  <c r="F825" i="5"/>
  <c r="H825" i="5"/>
  <c r="F975" i="5"/>
  <c r="H975" i="5"/>
  <c r="F925" i="5"/>
  <c r="H925" i="5"/>
  <c r="F1029" i="5"/>
  <c r="G1029" i="5"/>
  <c r="H1029" i="5"/>
  <c r="F1048" i="5"/>
  <c r="H1048" i="5"/>
  <c r="G1048" i="5"/>
  <c r="F649" i="5"/>
  <c r="G649" i="5"/>
  <c r="H649" i="5"/>
  <c r="H799" i="5"/>
  <c r="F799" i="5"/>
  <c r="G799" i="5"/>
  <c r="F749" i="5"/>
  <c r="H749" i="5"/>
  <c r="G749" i="5"/>
  <c r="F899" i="5"/>
  <c r="H899" i="5"/>
  <c r="G899" i="5"/>
  <c r="F849" i="5"/>
  <c r="H849" i="5"/>
  <c r="G849" i="5"/>
  <c r="F999" i="5"/>
  <c r="H999" i="5"/>
  <c r="G999" i="5"/>
  <c r="F949" i="5"/>
  <c r="H949" i="5"/>
  <c r="G949" i="5"/>
  <c r="F1077" i="5"/>
  <c r="H1077" i="5"/>
  <c r="F916" i="5"/>
  <c r="G916" i="5"/>
  <c r="H916" i="5"/>
  <c r="F1016" i="5"/>
  <c r="G1016" i="5"/>
  <c r="H1016" i="5"/>
  <c r="F338" i="5"/>
  <c r="G338" i="5"/>
  <c r="H338" i="5"/>
  <c r="F488" i="5"/>
  <c r="G488" i="5"/>
  <c r="H488" i="5"/>
  <c r="F438" i="5"/>
  <c r="G438" i="5"/>
  <c r="H438" i="5"/>
  <c r="H588" i="5"/>
  <c r="F588" i="5"/>
  <c r="G588" i="5"/>
  <c r="H538" i="5"/>
  <c r="F538" i="5"/>
  <c r="G538" i="5"/>
  <c r="H688" i="5"/>
  <c r="F688" i="5"/>
  <c r="G688" i="5"/>
  <c r="F638" i="5"/>
  <c r="H638" i="5"/>
  <c r="F788" i="5"/>
  <c r="H788" i="5"/>
  <c r="G788" i="5"/>
  <c r="F738" i="5"/>
  <c r="H738" i="5"/>
  <c r="G738" i="5"/>
  <c r="F888" i="5"/>
  <c r="H888" i="5"/>
  <c r="F838" i="5"/>
  <c r="H838" i="5"/>
  <c r="F988" i="5"/>
  <c r="H988" i="5"/>
  <c r="F938" i="5"/>
  <c r="H938" i="5"/>
  <c r="F1055" i="5"/>
  <c r="H1055" i="5"/>
  <c r="F1009" i="5"/>
  <c r="G1009" i="5"/>
  <c r="H1009" i="5"/>
  <c r="F1199" i="5"/>
  <c r="G1199" i="5"/>
  <c r="H1199" i="5"/>
  <c r="F1189" i="5"/>
  <c r="G1189" i="5"/>
  <c r="H1189" i="5"/>
  <c r="F1179" i="5"/>
  <c r="G1179" i="5"/>
  <c r="H1179" i="5"/>
  <c r="F1169" i="5"/>
  <c r="G1169" i="5"/>
  <c r="H1169" i="5"/>
  <c r="F1159" i="5"/>
  <c r="G1159" i="5"/>
  <c r="H1159" i="5"/>
  <c r="F1297" i="5"/>
  <c r="H1297" i="5"/>
  <c r="F1265" i="5"/>
  <c r="H1265" i="5"/>
  <c r="G1265" i="5"/>
  <c r="H1254" i="5"/>
  <c r="F1254" i="5"/>
  <c r="G1254" i="5"/>
  <c r="F1293" i="5"/>
  <c r="G1293" i="5"/>
  <c r="H1293" i="5"/>
  <c r="F1132" i="5"/>
  <c r="H1132" i="5"/>
  <c r="F1408" i="5"/>
  <c r="H1408" i="5"/>
  <c r="G1408" i="5"/>
  <c r="H1139" i="5"/>
  <c r="F1139" i="5"/>
  <c r="H1239" i="5"/>
  <c r="F1239" i="5"/>
  <c r="G1239" i="5"/>
  <c r="F1227" i="5"/>
  <c r="G1227" i="5"/>
  <c r="H1227" i="5"/>
  <c r="H1214" i="5"/>
  <c r="F1214" i="5"/>
  <c r="G1214" i="5"/>
  <c r="F1202" i="5"/>
  <c r="G1202" i="5"/>
  <c r="H1202" i="5"/>
  <c r="H1389" i="5"/>
  <c r="F1389" i="5"/>
  <c r="G1389" i="5"/>
  <c r="F1377" i="5"/>
  <c r="G1377" i="5"/>
  <c r="H1377" i="5"/>
  <c r="H1364" i="5"/>
  <c r="F1364" i="5"/>
  <c r="G1364" i="5"/>
  <c r="F1352" i="5"/>
  <c r="G1352" i="5"/>
  <c r="H1352" i="5"/>
  <c r="H1339" i="5"/>
  <c r="F1339" i="5"/>
  <c r="G1339" i="5"/>
  <c r="F1327" i="5"/>
  <c r="G1327" i="5"/>
  <c r="H1327" i="5"/>
  <c r="H1440" i="5"/>
  <c r="F1440" i="5"/>
  <c r="G1440" i="5"/>
  <c r="F1278" i="5"/>
  <c r="H1278" i="5"/>
  <c r="G1278" i="5"/>
  <c r="H1415" i="5"/>
  <c r="F1415" i="5"/>
  <c r="F1121" i="5"/>
  <c r="H1121" i="5"/>
  <c r="F1271" i="5"/>
  <c r="H1271" i="5"/>
  <c r="F1221" i="5"/>
  <c r="G1221" i="5"/>
  <c r="H1221" i="5"/>
  <c r="F1371" i="5"/>
  <c r="G1371" i="5"/>
  <c r="H1371" i="5"/>
  <c r="F1321" i="5"/>
  <c r="G1321" i="5"/>
  <c r="H1321" i="5"/>
  <c r="G112" i="5"/>
  <c r="G1062" i="5"/>
  <c r="G890" i="5"/>
  <c r="G407" i="5"/>
  <c r="F515" i="5"/>
  <c r="H515" i="5"/>
  <c r="F154" i="5"/>
  <c r="H154" i="5"/>
  <c r="F584" i="5"/>
  <c r="G584" i="5"/>
  <c r="H584" i="5"/>
  <c r="G394" i="5"/>
  <c r="F18" i="5"/>
  <c r="G18" i="5"/>
  <c r="H18" i="5"/>
  <c r="F589" i="5"/>
  <c r="G589" i="5"/>
  <c r="H589" i="5"/>
  <c r="G204" i="5"/>
  <c r="G179" i="5"/>
  <c r="F244" i="5"/>
  <c r="H244" i="5"/>
  <c r="G159" i="5"/>
  <c r="F415" i="5"/>
  <c r="H415" i="5"/>
  <c r="G198" i="5"/>
  <c r="F544" i="5"/>
  <c r="G544" i="5"/>
  <c r="H544" i="5"/>
  <c r="F161" i="5"/>
  <c r="H161" i="5"/>
  <c r="H94" i="5"/>
  <c r="F94" i="5"/>
  <c r="F239" i="5"/>
  <c r="H239" i="5"/>
  <c r="H59" i="5"/>
  <c r="F59" i="5"/>
  <c r="F704" i="5"/>
  <c r="G704" i="5"/>
  <c r="H704" i="5"/>
  <c r="G148" i="5"/>
  <c r="F8" i="5"/>
  <c r="G8" i="5"/>
  <c r="H8" i="5"/>
  <c r="H586" i="5"/>
  <c r="F586" i="5"/>
  <c r="H536" i="5"/>
  <c r="F536" i="5"/>
  <c r="H686" i="5"/>
  <c r="F686" i="5"/>
  <c r="H42" i="5"/>
  <c r="G42" i="5"/>
  <c r="F42" i="5"/>
  <c r="F131" i="5"/>
  <c r="H131" i="5"/>
  <c r="F445" i="5"/>
  <c r="H445" i="5"/>
  <c r="F555" i="5"/>
  <c r="H555" i="5"/>
  <c r="F705" i="5"/>
  <c r="H705" i="5"/>
  <c r="F912" i="5"/>
  <c r="H912" i="5"/>
  <c r="F284" i="5"/>
  <c r="H284" i="5"/>
  <c r="F309" i="5"/>
  <c r="H309" i="5"/>
  <c r="F582" i="5"/>
  <c r="H582" i="5"/>
  <c r="F532" i="5"/>
  <c r="H532" i="5"/>
  <c r="F682" i="5"/>
  <c r="H682" i="5"/>
  <c r="H34" i="5"/>
  <c r="F34" i="5"/>
  <c r="H183" i="5"/>
  <c r="F183" i="5"/>
  <c r="H133" i="5"/>
  <c r="F133" i="5"/>
  <c r="H283" i="5"/>
  <c r="F283" i="5"/>
  <c r="H233" i="5"/>
  <c r="F233" i="5"/>
  <c r="H383" i="5"/>
  <c r="F383" i="5"/>
  <c r="H504" i="5"/>
  <c r="F504" i="5"/>
  <c r="H404" i="5"/>
  <c r="F404" i="5"/>
  <c r="H646" i="5"/>
  <c r="G646" i="5"/>
  <c r="F646" i="5"/>
  <c r="F172" i="5"/>
  <c r="H172" i="5"/>
  <c r="F122" i="5"/>
  <c r="G122" i="5"/>
  <c r="H122" i="5"/>
  <c r="F272" i="5"/>
  <c r="G272" i="5"/>
  <c r="H272" i="5"/>
  <c r="F222" i="5"/>
  <c r="H222" i="5"/>
  <c r="G222" i="5"/>
  <c r="F372" i="5"/>
  <c r="H372" i="5"/>
  <c r="G372" i="5"/>
  <c r="F482" i="5"/>
  <c r="H482" i="5"/>
  <c r="F647" i="5"/>
  <c r="H647" i="5"/>
  <c r="H361" i="5"/>
  <c r="F361" i="5"/>
  <c r="H461" i="5"/>
  <c r="F461" i="5"/>
  <c r="F907" i="5"/>
  <c r="H907" i="5"/>
  <c r="F241" i="5"/>
  <c r="H241" i="5"/>
  <c r="F391" i="5"/>
  <c r="H391" i="5"/>
  <c r="F320" i="5"/>
  <c r="H320" i="5"/>
  <c r="F420" i="5"/>
  <c r="H420" i="5"/>
  <c r="F757" i="5"/>
  <c r="H757" i="5"/>
  <c r="F329" i="5"/>
  <c r="G329" i="5"/>
  <c r="H329" i="5"/>
  <c r="F429" i="5"/>
  <c r="G429" i="5"/>
  <c r="H429" i="5"/>
  <c r="F1024" i="5"/>
  <c r="G1024" i="5"/>
  <c r="H1024" i="5"/>
  <c r="F66" i="5"/>
  <c r="G66" i="5"/>
  <c r="H66" i="5"/>
  <c r="G16" i="5"/>
  <c r="H16" i="5"/>
  <c r="F16" i="5"/>
  <c r="H165" i="5"/>
  <c r="F165" i="5"/>
  <c r="G165" i="5"/>
  <c r="G315" i="5"/>
  <c r="H315" i="5"/>
  <c r="F315" i="5"/>
  <c r="F265" i="5"/>
  <c r="G265" i="5"/>
  <c r="H265" i="5"/>
  <c r="F215" i="5"/>
  <c r="G215" i="5"/>
  <c r="H215" i="5"/>
  <c r="F365" i="5"/>
  <c r="G365" i="5"/>
  <c r="H365" i="5"/>
  <c r="F1100" i="5"/>
  <c r="G1100" i="5"/>
  <c r="H1100" i="5"/>
  <c r="F477" i="5"/>
  <c r="H477" i="5"/>
  <c r="F652" i="5"/>
  <c r="H652" i="5"/>
  <c r="F862" i="5"/>
  <c r="H862" i="5"/>
  <c r="F812" i="5"/>
  <c r="H812" i="5"/>
  <c r="F962" i="5"/>
  <c r="H962" i="5"/>
  <c r="H1103" i="5"/>
  <c r="F1103" i="5"/>
  <c r="F1120" i="5"/>
  <c r="G1120" i="5"/>
  <c r="H1120" i="5"/>
  <c r="H1032" i="5"/>
  <c r="F1032" i="5"/>
  <c r="H781" i="5"/>
  <c r="F781" i="5"/>
  <c r="G781" i="5"/>
  <c r="H731" i="5"/>
  <c r="F731" i="5"/>
  <c r="H881" i="5"/>
  <c r="F881" i="5"/>
  <c r="H831" i="5"/>
  <c r="F831" i="5"/>
  <c r="G831" i="5"/>
  <c r="H981" i="5"/>
  <c r="F981" i="5"/>
  <c r="G981" i="5"/>
  <c r="H931" i="5"/>
  <c r="F931" i="5"/>
  <c r="G931" i="5"/>
  <c r="H1041" i="5"/>
  <c r="F1041" i="5"/>
  <c r="F770" i="5"/>
  <c r="H770" i="5"/>
  <c r="F720" i="5"/>
  <c r="H720" i="5"/>
  <c r="F870" i="5"/>
  <c r="H870" i="5"/>
  <c r="F820" i="5"/>
  <c r="H820" i="5"/>
  <c r="F970" i="5"/>
  <c r="H970" i="5"/>
  <c r="F919" i="5"/>
  <c r="G919" i="5"/>
  <c r="H919" i="5"/>
  <c r="F1019" i="5"/>
  <c r="G1019" i="5"/>
  <c r="H1019" i="5"/>
  <c r="F1038" i="5"/>
  <c r="H1038" i="5"/>
  <c r="G1038" i="5"/>
  <c r="G644" i="5"/>
  <c r="H644" i="5"/>
  <c r="F644" i="5"/>
  <c r="H794" i="5"/>
  <c r="F794" i="5"/>
  <c r="G794" i="5"/>
  <c r="F744" i="5"/>
  <c r="H744" i="5"/>
  <c r="G744" i="5"/>
  <c r="F894" i="5"/>
  <c r="H894" i="5"/>
  <c r="G894" i="5"/>
  <c r="F844" i="5"/>
  <c r="H844" i="5"/>
  <c r="G844" i="5"/>
  <c r="F994" i="5"/>
  <c r="H994" i="5"/>
  <c r="G994" i="5"/>
  <c r="F944" i="5"/>
  <c r="H944" i="5"/>
  <c r="G944" i="5"/>
  <c r="F1067" i="5"/>
  <c r="H1067" i="5"/>
  <c r="F1106" i="5"/>
  <c r="G1106" i="5"/>
  <c r="H1106" i="5"/>
  <c r="F1149" i="5"/>
  <c r="G1149" i="5"/>
  <c r="H1149" i="5"/>
  <c r="F333" i="5"/>
  <c r="G333" i="5"/>
  <c r="H333" i="5"/>
  <c r="F483" i="5"/>
  <c r="G483" i="5"/>
  <c r="H483" i="5"/>
  <c r="F433" i="5"/>
  <c r="G433" i="5"/>
  <c r="H433" i="5"/>
  <c r="H583" i="5"/>
  <c r="F583" i="5"/>
  <c r="G583" i="5"/>
  <c r="H533" i="5"/>
  <c r="F533" i="5"/>
  <c r="G533" i="5"/>
  <c r="H683" i="5"/>
  <c r="F683" i="5"/>
  <c r="G683" i="5"/>
  <c r="F633" i="5"/>
  <c r="H633" i="5"/>
  <c r="G633" i="5"/>
  <c r="F783" i="5"/>
  <c r="H783" i="5"/>
  <c r="G783" i="5"/>
  <c r="F733" i="5"/>
  <c r="H733" i="5"/>
  <c r="F883" i="5"/>
  <c r="H883" i="5"/>
  <c r="F833" i="5"/>
  <c r="H833" i="5"/>
  <c r="F983" i="5"/>
  <c r="H983" i="5"/>
  <c r="F933" i="5"/>
  <c r="H933" i="5"/>
  <c r="F1045" i="5"/>
  <c r="H1045" i="5"/>
  <c r="F1008" i="5"/>
  <c r="H1008" i="5"/>
  <c r="F1198" i="5"/>
  <c r="H1198" i="5"/>
  <c r="F1188" i="5"/>
  <c r="H1188" i="5"/>
  <c r="F1178" i="5"/>
  <c r="H1178" i="5"/>
  <c r="F1168" i="5"/>
  <c r="H1168" i="5"/>
  <c r="F1158" i="5"/>
  <c r="H1158" i="5"/>
  <c r="F1290" i="5"/>
  <c r="G1290" i="5"/>
  <c r="H1290" i="5"/>
  <c r="F1255" i="5"/>
  <c r="H1255" i="5"/>
  <c r="G1255" i="5"/>
  <c r="H1244" i="5"/>
  <c r="G1244" i="5"/>
  <c r="F1244" i="5"/>
  <c r="F1283" i="5"/>
  <c r="H1283" i="5"/>
  <c r="G1283" i="5"/>
  <c r="F1122" i="5"/>
  <c r="H1122" i="5"/>
  <c r="F1403" i="5"/>
  <c r="H1403" i="5"/>
  <c r="G1403" i="5"/>
  <c r="H1129" i="5"/>
  <c r="G1129" i="5"/>
  <c r="F1129" i="5"/>
  <c r="F1238" i="5"/>
  <c r="G1238" i="5"/>
  <c r="H1238" i="5"/>
  <c r="F1225" i="5"/>
  <c r="H1225" i="5"/>
  <c r="F1213" i="5"/>
  <c r="G1213" i="5"/>
  <c r="H1213" i="5"/>
  <c r="F1400" i="5"/>
  <c r="H1400" i="5"/>
  <c r="F1388" i="5"/>
  <c r="G1388" i="5"/>
  <c r="H1388" i="5"/>
  <c r="F1375" i="5"/>
  <c r="H1375" i="5"/>
  <c r="F1363" i="5"/>
  <c r="G1363" i="5"/>
  <c r="H1363" i="5"/>
  <c r="F1350" i="5"/>
  <c r="H1350" i="5"/>
  <c r="F1338" i="5"/>
  <c r="G1338" i="5"/>
  <c r="H1338" i="5"/>
  <c r="F1325" i="5"/>
  <c r="H1325" i="5"/>
  <c r="F1439" i="5"/>
  <c r="G1439" i="5"/>
  <c r="H1439" i="5"/>
  <c r="F1268" i="5"/>
  <c r="H1268" i="5"/>
  <c r="G1268" i="5"/>
  <c r="H1410" i="5"/>
  <c r="F1410" i="5"/>
  <c r="H1116" i="5"/>
  <c r="F1116" i="5"/>
  <c r="H1266" i="5"/>
  <c r="F1266" i="5"/>
  <c r="F1216" i="5"/>
  <c r="G1216" i="5"/>
  <c r="H1216" i="5"/>
  <c r="F1366" i="5"/>
  <c r="G1366" i="5"/>
  <c r="H1366" i="5"/>
  <c r="F1316" i="5"/>
  <c r="G1316" i="5"/>
  <c r="H1316" i="5"/>
  <c r="G107" i="5"/>
  <c r="G772" i="5"/>
  <c r="F156" i="5"/>
  <c r="H156" i="5"/>
  <c r="F20" i="5"/>
  <c r="H20" i="5"/>
  <c r="H2" i="5"/>
  <c r="F2" i="5"/>
  <c r="F271" i="5"/>
  <c r="H271" i="5"/>
  <c r="F47" i="5"/>
  <c r="H47" i="5"/>
  <c r="F70" i="5"/>
  <c r="H70" i="5"/>
  <c r="H436" i="5"/>
  <c r="F436" i="5"/>
  <c r="F569" i="5"/>
  <c r="G569" i="5"/>
  <c r="H569" i="5"/>
  <c r="G248" i="5"/>
  <c r="F30" i="5"/>
  <c r="H30" i="5"/>
  <c r="H99" i="5"/>
  <c r="F99" i="5"/>
  <c r="F264" i="5"/>
  <c r="H264" i="5"/>
  <c r="F374" i="5"/>
  <c r="H374" i="5"/>
  <c r="F529" i="5"/>
  <c r="G529" i="5"/>
  <c r="H529" i="5"/>
  <c r="I27" i="5"/>
  <c r="F67" i="5"/>
  <c r="H67" i="5"/>
  <c r="F92" i="5"/>
  <c r="H92" i="5"/>
  <c r="F722" i="5"/>
  <c r="H722" i="5"/>
  <c r="H581" i="5"/>
  <c r="F581" i="5"/>
  <c r="H531" i="5"/>
  <c r="F531" i="5"/>
  <c r="H681" i="5"/>
  <c r="F681" i="5"/>
  <c r="H32" i="5"/>
  <c r="G32" i="5"/>
  <c r="F32" i="5"/>
  <c r="F126" i="5"/>
  <c r="H126" i="5"/>
  <c r="H416" i="5"/>
  <c r="F416" i="5"/>
  <c r="F550" i="5"/>
  <c r="H550" i="5"/>
  <c r="F700" i="5"/>
  <c r="H700" i="5"/>
  <c r="F892" i="5"/>
  <c r="H892" i="5"/>
  <c r="F276" i="5"/>
  <c r="H276" i="5"/>
  <c r="F355" i="5"/>
  <c r="H355" i="5"/>
  <c r="F577" i="5"/>
  <c r="H577" i="5"/>
  <c r="F527" i="5"/>
  <c r="H527" i="5"/>
  <c r="F677" i="5"/>
  <c r="H677" i="5"/>
  <c r="H29" i="5"/>
  <c r="F29" i="5"/>
  <c r="H178" i="5"/>
  <c r="F178" i="5"/>
  <c r="H128" i="5"/>
  <c r="F128" i="5"/>
  <c r="H278" i="5"/>
  <c r="F278" i="5"/>
  <c r="H228" i="5"/>
  <c r="F228" i="5"/>
  <c r="H378" i="5"/>
  <c r="F378" i="5"/>
  <c r="H494" i="5"/>
  <c r="F494" i="5"/>
  <c r="H655" i="5"/>
  <c r="F655" i="5"/>
  <c r="H636" i="5"/>
  <c r="F636" i="5"/>
  <c r="G636" i="5"/>
  <c r="F167" i="5"/>
  <c r="H167" i="5"/>
  <c r="F117" i="5"/>
  <c r="H117" i="5"/>
  <c r="G117" i="5"/>
  <c r="F267" i="5"/>
  <c r="G267" i="5"/>
  <c r="H267" i="5"/>
  <c r="F217" i="5"/>
  <c r="G217" i="5"/>
  <c r="H217" i="5"/>
  <c r="F367" i="5"/>
  <c r="G367" i="5"/>
  <c r="H367" i="5"/>
  <c r="F472" i="5"/>
  <c r="H472" i="5"/>
  <c r="F637" i="5"/>
  <c r="H637" i="5"/>
  <c r="H351" i="5"/>
  <c r="F351" i="5"/>
  <c r="H451" i="5"/>
  <c r="F451" i="5"/>
  <c r="F897" i="5"/>
  <c r="H897" i="5"/>
  <c r="F236" i="5"/>
  <c r="H236" i="5"/>
  <c r="F386" i="5"/>
  <c r="H386" i="5"/>
  <c r="F510" i="5"/>
  <c r="H510" i="5"/>
  <c r="F410" i="5"/>
  <c r="H410" i="5"/>
  <c r="F752" i="5"/>
  <c r="H752" i="5"/>
  <c r="F319" i="5"/>
  <c r="G319" i="5"/>
  <c r="H319" i="5"/>
  <c r="F419" i="5"/>
  <c r="G419" i="5"/>
  <c r="H419" i="5"/>
  <c r="F111" i="5"/>
  <c r="G111" i="5"/>
  <c r="H111" i="5"/>
  <c r="F61" i="5"/>
  <c r="G61" i="5"/>
  <c r="H61" i="5"/>
  <c r="G11" i="5"/>
  <c r="H11" i="5"/>
  <c r="F11" i="5"/>
  <c r="H160" i="5"/>
  <c r="F160" i="5"/>
  <c r="G160" i="5"/>
  <c r="G310" i="5"/>
  <c r="H310" i="5"/>
  <c r="F310" i="5"/>
  <c r="F260" i="5"/>
  <c r="G260" i="5"/>
  <c r="H260" i="5"/>
  <c r="F210" i="5"/>
  <c r="G210" i="5"/>
  <c r="H210" i="5"/>
  <c r="H661" i="5"/>
  <c r="F661" i="5"/>
  <c r="G661" i="5"/>
  <c r="F1050" i="5"/>
  <c r="G1050" i="5"/>
  <c r="H1050" i="5"/>
  <c r="F467" i="5"/>
  <c r="H467" i="5"/>
  <c r="F642" i="5"/>
  <c r="H642" i="5"/>
  <c r="F857" i="5"/>
  <c r="H857" i="5"/>
  <c r="F807" i="5"/>
  <c r="H807" i="5"/>
  <c r="F957" i="5"/>
  <c r="H957" i="5"/>
  <c r="H1093" i="5"/>
  <c r="F1093" i="5"/>
  <c r="F1277" i="5"/>
  <c r="H1277" i="5"/>
  <c r="H1022" i="5"/>
  <c r="F1022" i="5"/>
  <c r="H776" i="5"/>
  <c r="F776" i="5"/>
  <c r="G776" i="5"/>
  <c r="H726" i="5"/>
  <c r="F726" i="5"/>
  <c r="H876" i="5"/>
  <c r="F876" i="5"/>
  <c r="G876" i="5"/>
  <c r="H826" i="5"/>
  <c r="F826" i="5"/>
  <c r="G826" i="5"/>
  <c r="H976" i="5"/>
  <c r="F976" i="5"/>
  <c r="G976" i="5"/>
  <c r="H926" i="5"/>
  <c r="F926" i="5"/>
  <c r="G926" i="5"/>
  <c r="H1031" i="5"/>
  <c r="F1031" i="5"/>
  <c r="F765" i="5"/>
  <c r="H765" i="5"/>
  <c r="F915" i="5"/>
  <c r="H915" i="5"/>
  <c r="F865" i="5"/>
  <c r="H865" i="5"/>
  <c r="F815" i="5"/>
  <c r="H815" i="5"/>
  <c r="F965" i="5"/>
  <c r="H965" i="5"/>
  <c r="F1109" i="5"/>
  <c r="G1109" i="5"/>
  <c r="H1109" i="5"/>
  <c r="F1130" i="5"/>
  <c r="G1130" i="5"/>
  <c r="H1130" i="5"/>
  <c r="F1028" i="5"/>
  <c r="H1028" i="5"/>
  <c r="G1028" i="5"/>
  <c r="F639" i="5"/>
  <c r="G639" i="5"/>
  <c r="H639" i="5"/>
  <c r="F789" i="5"/>
  <c r="H789" i="5"/>
  <c r="G789" i="5"/>
  <c r="F739" i="5"/>
  <c r="H739" i="5"/>
  <c r="G739" i="5"/>
  <c r="F889" i="5"/>
  <c r="H889" i="5"/>
  <c r="G889" i="5"/>
  <c r="F839" i="5"/>
  <c r="H839" i="5"/>
  <c r="G839" i="5"/>
  <c r="F989" i="5"/>
  <c r="H989" i="5"/>
  <c r="G989" i="5"/>
  <c r="F939" i="5"/>
  <c r="H939" i="5"/>
  <c r="G939" i="5"/>
  <c r="F1057" i="5"/>
  <c r="H1057" i="5"/>
  <c r="F1096" i="5"/>
  <c r="G1096" i="5"/>
  <c r="H1096" i="5"/>
  <c r="F1267" i="5"/>
  <c r="H1267" i="5"/>
  <c r="F328" i="5"/>
  <c r="G328" i="5"/>
  <c r="H328" i="5"/>
  <c r="F478" i="5"/>
  <c r="G478" i="5"/>
  <c r="H478" i="5"/>
  <c r="F428" i="5"/>
  <c r="G428" i="5"/>
  <c r="H428" i="5"/>
  <c r="H578" i="5"/>
  <c r="F578" i="5"/>
  <c r="G578" i="5"/>
  <c r="H528" i="5"/>
  <c r="F528" i="5"/>
  <c r="G528" i="5"/>
  <c r="H678" i="5"/>
  <c r="F678" i="5"/>
  <c r="G678" i="5"/>
  <c r="F628" i="5"/>
  <c r="H628" i="5"/>
  <c r="F778" i="5"/>
  <c r="H778" i="5"/>
  <c r="F728" i="5"/>
  <c r="H728" i="5"/>
  <c r="F878" i="5"/>
  <c r="H878" i="5"/>
  <c r="F828" i="5"/>
  <c r="H828" i="5"/>
  <c r="F978" i="5"/>
  <c r="H978" i="5"/>
  <c r="F928" i="5"/>
  <c r="H928" i="5"/>
  <c r="F1035" i="5"/>
  <c r="H1035" i="5"/>
  <c r="F1007" i="5"/>
  <c r="H1007" i="5"/>
  <c r="F1197" i="5"/>
  <c r="H1197" i="5"/>
  <c r="F1187" i="5"/>
  <c r="H1187" i="5"/>
  <c r="F1177" i="5"/>
  <c r="H1177" i="5"/>
  <c r="F1167" i="5"/>
  <c r="H1167" i="5"/>
  <c r="F1157" i="5"/>
  <c r="H1157" i="5"/>
  <c r="F1145" i="5"/>
  <c r="G1145" i="5"/>
  <c r="H1145" i="5"/>
  <c r="F1245" i="5"/>
  <c r="H1245" i="5"/>
  <c r="G1245" i="5"/>
  <c r="H1433" i="5"/>
  <c r="G1433" i="5"/>
  <c r="F1433" i="5"/>
  <c r="F1273" i="5"/>
  <c r="G1273" i="5"/>
  <c r="H1273" i="5"/>
  <c r="F1312" i="5"/>
  <c r="H1312" i="5"/>
  <c r="F1436" i="5"/>
  <c r="H1436" i="5"/>
  <c r="H1119" i="5"/>
  <c r="G1119" i="5"/>
  <c r="F1119" i="5"/>
  <c r="F1237" i="5"/>
  <c r="G1237" i="5"/>
  <c r="H1237" i="5"/>
  <c r="H1224" i="5"/>
  <c r="F1224" i="5"/>
  <c r="G1224" i="5"/>
  <c r="F1212" i="5"/>
  <c r="G1212" i="5"/>
  <c r="H1212" i="5"/>
  <c r="H1399" i="5"/>
  <c r="F1399" i="5"/>
  <c r="G1399" i="5"/>
  <c r="F1387" i="5"/>
  <c r="G1387" i="5"/>
  <c r="H1387" i="5"/>
  <c r="H1374" i="5"/>
  <c r="F1374" i="5"/>
  <c r="G1374" i="5"/>
  <c r="F1362" i="5"/>
  <c r="G1362" i="5"/>
  <c r="H1362" i="5"/>
  <c r="H1349" i="5"/>
  <c r="F1349" i="5"/>
  <c r="G1349" i="5"/>
  <c r="F1337" i="5"/>
  <c r="G1337" i="5"/>
  <c r="H1337" i="5"/>
  <c r="H1324" i="5"/>
  <c r="F1324" i="5"/>
  <c r="G1324" i="5"/>
  <c r="F1438" i="5"/>
  <c r="G1438" i="5"/>
  <c r="H1438" i="5"/>
  <c r="F1258" i="5"/>
  <c r="H1258" i="5"/>
  <c r="H1405" i="5"/>
  <c r="F1405" i="5"/>
  <c r="F1311" i="5"/>
  <c r="H1311" i="5"/>
  <c r="F1261" i="5"/>
  <c r="H1261" i="5"/>
  <c r="F1211" i="5"/>
  <c r="G1211" i="5"/>
  <c r="H1211" i="5"/>
  <c r="F1361" i="5"/>
  <c r="G1361" i="5"/>
  <c r="H1361" i="5"/>
  <c r="F1437" i="5"/>
  <c r="G1437" i="5"/>
  <c r="H1437" i="5"/>
  <c r="G58" i="5"/>
  <c r="G612" i="5"/>
  <c r="G176" i="5"/>
  <c r="G507" i="5"/>
  <c r="G405" i="5"/>
  <c r="H336" i="5"/>
  <c r="F336" i="5"/>
  <c r="F164" i="5"/>
  <c r="H164" i="5"/>
  <c r="F45" i="5"/>
  <c r="H45" i="5"/>
  <c r="I189" i="5"/>
  <c r="G219" i="5"/>
  <c r="G105" i="5"/>
  <c r="G436" i="5"/>
  <c r="F28" i="5"/>
  <c r="G28" i="5"/>
  <c r="H28" i="5"/>
  <c r="F281" i="5"/>
  <c r="H281" i="5"/>
  <c r="F52" i="5"/>
  <c r="H52" i="5"/>
  <c r="F75" i="5"/>
  <c r="H75" i="5"/>
  <c r="G334" i="5"/>
  <c r="G29" i="5"/>
  <c r="F594" i="5"/>
  <c r="G594" i="5"/>
  <c r="H594" i="5"/>
  <c r="G264" i="5"/>
  <c r="F169" i="5"/>
  <c r="H169" i="5"/>
  <c r="F38" i="5"/>
  <c r="H38" i="5"/>
  <c r="G38" i="5"/>
  <c r="H104" i="5"/>
  <c r="F104" i="5"/>
  <c r="F335" i="5"/>
  <c r="H335" i="5"/>
  <c r="F399" i="5"/>
  <c r="H399" i="5"/>
  <c r="F554" i="5"/>
  <c r="G554" i="5"/>
  <c r="H554" i="5"/>
  <c r="G158" i="5"/>
  <c r="H37" i="5"/>
  <c r="F37" i="5"/>
  <c r="F902" i="5"/>
  <c r="H902" i="5"/>
  <c r="H576" i="5"/>
  <c r="F576" i="5"/>
  <c r="H526" i="5"/>
  <c r="F526" i="5"/>
  <c r="H676" i="5"/>
  <c r="F676" i="5"/>
  <c r="H22" i="5"/>
  <c r="G22" i="5"/>
  <c r="F22" i="5"/>
  <c r="F121" i="5"/>
  <c r="H121" i="5"/>
  <c r="F595" i="5"/>
  <c r="H595" i="5"/>
  <c r="F545" i="5"/>
  <c r="H545" i="5"/>
  <c r="F695" i="5"/>
  <c r="H695" i="5"/>
  <c r="F43" i="5"/>
  <c r="H43" i="5"/>
  <c r="G43" i="5"/>
  <c r="F274" i="5"/>
  <c r="H274" i="5"/>
  <c r="H326" i="5"/>
  <c r="F326" i="5"/>
  <c r="F572" i="5"/>
  <c r="H572" i="5"/>
  <c r="F522" i="5"/>
  <c r="H522" i="5"/>
  <c r="F672" i="5"/>
  <c r="H672" i="5"/>
  <c r="H24" i="5"/>
  <c r="F24" i="5"/>
  <c r="H173" i="5"/>
  <c r="F173" i="5"/>
  <c r="H123" i="5"/>
  <c r="F123" i="5"/>
  <c r="H273" i="5"/>
  <c r="F273" i="5"/>
  <c r="H223" i="5"/>
  <c r="F223" i="5"/>
  <c r="H373" i="5"/>
  <c r="F373" i="5"/>
  <c r="H484" i="5"/>
  <c r="F484" i="5"/>
  <c r="H645" i="5"/>
  <c r="F645" i="5"/>
  <c r="H626" i="5"/>
  <c r="F626" i="5"/>
  <c r="G626" i="5"/>
  <c r="F162" i="5"/>
  <c r="H162" i="5"/>
  <c r="F312" i="5"/>
  <c r="G312" i="5"/>
  <c r="H312" i="5"/>
  <c r="F262" i="5"/>
  <c r="G262" i="5"/>
  <c r="H262" i="5"/>
  <c r="F212" i="5"/>
  <c r="G212" i="5"/>
  <c r="H212" i="5"/>
  <c r="F362" i="5"/>
  <c r="G362" i="5"/>
  <c r="H362" i="5"/>
  <c r="F462" i="5"/>
  <c r="H462" i="5"/>
  <c r="F627" i="5"/>
  <c r="H627" i="5"/>
  <c r="H341" i="5"/>
  <c r="F341" i="5"/>
  <c r="H441" i="5"/>
  <c r="F441" i="5"/>
  <c r="F887" i="5"/>
  <c r="H887" i="5"/>
  <c r="F231" i="5"/>
  <c r="H231" i="5"/>
  <c r="F381" i="5"/>
  <c r="H381" i="5"/>
  <c r="F500" i="5"/>
  <c r="H500" i="5"/>
  <c r="F600" i="5"/>
  <c r="H600" i="5"/>
  <c r="F747" i="5"/>
  <c r="H747" i="5"/>
  <c r="F509" i="5"/>
  <c r="G509" i="5"/>
  <c r="H509" i="5"/>
  <c r="F409" i="5"/>
  <c r="G409" i="5"/>
  <c r="H409" i="5"/>
  <c r="F106" i="5"/>
  <c r="G106" i="5"/>
  <c r="H106" i="5"/>
  <c r="F56" i="5"/>
  <c r="G56" i="5"/>
  <c r="H56" i="5"/>
  <c r="G6" i="5"/>
  <c r="H6" i="5"/>
  <c r="F6" i="5"/>
  <c r="H155" i="5"/>
  <c r="F155" i="5"/>
  <c r="G155" i="5"/>
  <c r="G305" i="5"/>
  <c r="H305" i="5"/>
  <c r="F305" i="5"/>
  <c r="F255" i="5"/>
  <c r="G255" i="5"/>
  <c r="H255" i="5"/>
  <c r="F205" i="5"/>
  <c r="G205" i="5"/>
  <c r="H205" i="5"/>
  <c r="H651" i="5"/>
  <c r="F651" i="5"/>
  <c r="G651" i="5"/>
  <c r="F357" i="5"/>
  <c r="H357" i="5"/>
  <c r="F457" i="5"/>
  <c r="H457" i="5"/>
  <c r="F632" i="5"/>
  <c r="H632" i="5"/>
  <c r="F852" i="5"/>
  <c r="H852" i="5"/>
  <c r="F802" i="5"/>
  <c r="H802" i="5"/>
  <c r="F952" i="5"/>
  <c r="H952" i="5"/>
  <c r="H1083" i="5"/>
  <c r="F1083" i="5"/>
  <c r="H1112" i="5"/>
  <c r="F1112" i="5"/>
  <c r="F1421" i="5"/>
  <c r="H1421" i="5"/>
  <c r="H771" i="5"/>
  <c r="F771" i="5"/>
  <c r="G771" i="5"/>
  <c r="H721" i="5"/>
  <c r="F721" i="5"/>
  <c r="H871" i="5"/>
  <c r="F871" i="5"/>
  <c r="G871" i="5"/>
  <c r="H821" i="5"/>
  <c r="F821" i="5"/>
  <c r="G821" i="5"/>
  <c r="H971" i="5"/>
  <c r="F971" i="5"/>
  <c r="G971" i="5"/>
  <c r="H921" i="5"/>
  <c r="F921" i="5"/>
  <c r="G921" i="5"/>
  <c r="H1021" i="5"/>
  <c r="F1021" i="5"/>
  <c r="G1021" i="5"/>
  <c r="F760" i="5"/>
  <c r="H760" i="5"/>
  <c r="F910" i="5"/>
  <c r="H910" i="5"/>
  <c r="F860" i="5"/>
  <c r="H860" i="5"/>
  <c r="F810" i="5"/>
  <c r="H810" i="5"/>
  <c r="F960" i="5"/>
  <c r="H960" i="5"/>
  <c r="F1099" i="5"/>
  <c r="G1099" i="5"/>
  <c r="H1099" i="5"/>
  <c r="F918" i="5"/>
  <c r="H918" i="5"/>
  <c r="G918" i="5"/>
  <c r="F1018" i="5"/>
  <c r="H1018" i="5"/>
  <c r="G1018" i="5"/>
  <c r="G634" i="5"/>
  <c r="H634" i="5"/>
  <c r="F634" i="5"/>
  <c r="F784" i="5"/>
  <c r="H784" i="5"/>
  <c r="G784" i="5"/>
  <c r="F734" i="5"/>
  <c r="H734" i="5"/>
  <c r="G734" i="5"/>
  <c r="F884" i="5"/>
  <c r="H884" i="5"/>
  <c r="G884" i="5"/>
  <c r="F834" i="5"/>
  <c r="H834" i="5"/>
  <c r="G834" i="5"/>
  <c r="F984" i="5"/>
  <c r="H984" i="5"/>
  <c r="G984" i="5"/>
  <c r="F934" i="5"/>
  <c r="H934" i="5"/>
  <c r="G934" i="5"/>
  <c r="F1047" i="5"/>
  <c r="H1047" i="5"/>
  <c r="F1086" i="5"/>
  <c r="G1086" i="5"/>
  <c r="H1086" i="5"/>
  <c r="F1247" i="5"/>
  <c r="H1247" i="5"/>
  <c r="F323" i="5"/>
  <c r="H323" i="5"/>
  <c r="G323" i="5"/>
  <c r="F473" i="5"/>
  <c r="H473" i="5"/>
  <c r="G473" i="5"/>
  <c r="F423" i="5"/>
  <c r="H423" i="5"/>
  <c r="G423" i="5"/>
  <c r="H573" i="5"/>
  <c r="F573" i="5"/>
  <c r="G573" i="5"/>
  <c r="H523" i="5"/>
  <c r="F523" i="5"/>
  <c r="G523" i="5"/>
  <c r="H673" i="5"/>
  <c r="F673" i="5"/>
  <c r="G673" i="5"/>
  <c r="F623" i="5"/>
  <c r="H623" i="5"/>
  <c r="F773" i="5"/>
  <c r="H773" i="5"/>
  <c r="F723" i="5"/>
  <c r="H723" i="5"/>
  <c r="F873" i="5"/>
  <c r="H873" i="5"/>
  <c r="F823" i="5"/>
  <c r="H823" i="5"/>
  <c r="F973" i="5"/>
  <c r="H973" i="5"/>
  <c r="F923" i="5"/>
  <c r="H923" i="5"/>
  <c r="F1025" i="5"/>
  <c r="H1025" i="5"/>
  <c r="F1006" i="5"/>
  <c r="H1006" i="5"/>
  <c r="F1196" i="5"/>
  <c r="H1196" i="5"/>
  <c r="F1186" i="5"/>
  <c r="H1186" i="5"/>
  <c r="F1176" i="5"/>
  <c r="H1176" i="5"/>
  <c r="F1166" i="5"/>
  <c r="H1166" i="5"/>
  <c r="F1156" i="5"/>
  <c r="H1156" i="5"/>
  <c r="F1135" i="5"/>
  <c r="G1135" i="5"/>
  <c r="H1135" i="5"/>
  <c r="H1124" i="5"/>
  <c r="F1124" i="5"/>
  <c r="G1124" i="5"/>
  <c r="H1423" i="5"/>
  <c r="G1423" i="5"/>
  <c r="F1423" i="5"/>
  <c r="F1263" i="5"/>
  <c r="G1263" i="5"/>
  <c r="H1263" i="5"/>
  <c r="F1302" i="5"/>
  <c r="H1302" i="5"/>
  <c r="F1426" i="5"/>
  <c r="H1426" i="5"/>
  <c r="H1309" i="5"/>
  <c r="G1309" i="5"/>
  <c r="F1309" i="5"/>
  <c r="F1235" i="5"/>
  <c r="H1235" i="5"/>
  <c r="F1223" i="5"/>
  <c r="G1223" i="5"/>
  <c r="H1223" i="5"/>
  <c r="F1210" i="5"/>
  <c r="H1210" i="5"/>
  <c r="F1398" i="5"/>
  <c r="G1398" i="5"/>
  <c r="H1398" i="5"/>
  <c r="F1385" i="5"/>
  <c r="H1385" i="5"/>
  <c r="F1373" i="5"/>
  <c r="G1373" i="5"/>
  <c r="H1373" i="5"/>
  <c r="F1360" i="5"/>
  <c r="H1360" i="5"/>
  <c r="F1348" i="5"/>
  <c r="G1348" i="5"/>
  <c r="H1348" i="5"/>
  <c r="F1335" i="5"/>
  <c r="H1335" i="5"/>
  <c r="F1323" i="5"/>
  <c r="G1323" i="5"/>
  <c r="H1323" i="5"/>
  <c r="H1428" i="5"/>
  <c r="F1428" i="5"/>
  <c r="G1428" i="5"/>
  <c r="F1248" i="5"/>
  <c r="H1248" i="5"/>
  <c r="F1409" i="5"/>
  <c r="G1409" i="5"/>
  <c r="H1409" i="5"/>
  <c r="H1306" i="5"/>
  <c r="F1306" i="5"/>
  <c r="H1256" i="5"/>
  <c r="F1256" i="5"/>
  <c r="F1206" i="5"/>
  <c r="G1206" i="5"/>
  <c r="H1206" i="5"/>
  <c r="F1356" i="5"/>
  <c r="G1356" i="5"/>
  <c r="H1356" i="5"/>
  <c r="F1432" i="5"/>
  <c r="H1432" i="5"/>
  <c r="G1432" i="5"/>
  <c r="G67" i="5"/>
  <c r="F3" i="4"/>
  <c r="AC2" i="4"/>
  <c r="G1287" i="5"/>
  <c r="G456" i="5"/>
  <c r="G1081" i="5"/>
  <c r="G795" i="5"/>
  <c r="F384" i="5"/>
  <c r="H384" i="5"/>
  <c r="F166" i="5"/>
  <c r="H166" i="5"/>
  <c r="G17" i="5"/>
  <c r="F15" i="5"/>
  <c r="H15" i="5"/>
  <c r="F465" i="5"/>
  <c r="H465" i="5"/>
  <c r="F291" i="5"/>
  <c r="H291" i="5"/>
  <c r="F57" i="5"/>
  <c r="G57" i="5"/>
  <c r="H57" i="5"/>
  <c r="F85" i="5"/>
  <c r="H85" i="5"/>
  <c r="G69" i="5"/>
  <c r="F171" i="5"/>
  <c r="H171" i="5"/>
  <c r="H109" i="5"/>
  <c r="F109" i="5"/>
  <c r="G134" i="5"/>
  <c r="G374" i="5"/>
  <c r="F579" i="5"/>
  <c r="G579" i="5"/>
  <c r="H579" i="5"/>
  <c r="G164" i="5"/>
  <c r="G45" i="5"/>
  <c r="F72" i="5"/>
  <c r="H72" i="5"/>
  <c r="F97" i="5"/>
  <c r="H97" i="5"/>
  <c r="F882" i="5"/>
  <c r="H882" i="5"/>
  <c r="H571" i="5"/>
  <c r="F571" i="5"/>
  <c r="H521" i="5"/>
  <c r="F521" i="5"/>
  <c r="H671" i="5"/>
  <c r="F671" i="5"/>
  <c r="H12" i="5"/>
  <c r="G12" i="5"/>
  <c r="F12" i="5"/>
  <c r="F116" i="5"/>
  <c r="H116" i="5"/>
  <c r="F590" i="5"/>
  <c r="H590" i="5"/>
  <c r="F540" i="5"/>
  <c r="H540" i="5"/>
  <c r="F690" i="5"/>
  <c r="H690" i="5"/>
  <c r="F33" i="5"/>
  <c r="G33" i="5"/>
  <c r="H33" i="5"/>
  <c r="F144" i="5"/>
  <c r="H144" i="5"/>
  <c r="F505" i="5"/>
  <c r="H505" i="5"/>
  <c r="F567" i="5"/>
  <c r="H567" i="5"/>
  <c r="F517" i="5"/>
  <c r="H517" i="5"/>
  <c r="F667" i="5"/>
  <c r="H667" i="5"/>
  <c r="H19" i="5"/>
  <c r="F19" i="5"/>
  <c r="H168" i="5"/>
  <c r="F168" i="5"/>
  <c r="H118" i="5"/>
  <c r="F118" i="5"/>
  <c r="H268" i="5"/>
  <c r="F268" i="5"/>
  <c r="H218" i="5"/>
  <c r="F218" i="5"/>
  <c r="H368" i="5"/>
  <c r="F368" i="5"/>
  <c r="H474" i="5"/>
  <c r="F474" i="5"/>
  <c r="H635" i="5"/>
  <c r="F635" i="5"/>
  <c r="H616" i="5"/>
  <c r="F616" i="5"/>
  <c r="G616" i="5"/>
  <c r="F157" i="5"/>
  <c r="H157" i="5"/>
  <c r="F307" i="5"/>
  <c r="G307" i="5"/>
  <c r="H307" i="5"/>
  <c r="F257" i="5"/>
  <c r="G257" i="5"/>
  <c r="H257" i="5"/>
  <c r="F207" i="5"/>
  <c r="G207" i="5"/>
  <c r="H207" i="5"/>
  <c r="F352" i="5"/>
  <c r="H352" i="5"/>
  <c r="F452" i="5"/>
  <c r="H452" i="5"/>
  <c r="F617" i="5"/>
  <c r="H617" i="5"/>
  <c r="H331" i="5"/>
  <c r="F331" i="5"/>
  <c r="H431" i="5"/>
  <c r="F431" i="5"/>
  <c r="F1114" i="5"/>
  <c r="G1114" i="5"/>
  <c r="H1114" i="5"/>
  <c r="F226" i="5"/>
  <c r="H226" i="5"/>
  <c r="F376" i="5"/>
  <c r="H376" i="5"/>
  <c r="F490" i="5"/>
  <c r="H490" i="5"/>
  <c r="F792" i="5"/>
  <c r="H792" i="5"/>
  <c r="F742" i="5"/>
  <c r="H742" i="5"/>
  <c r="F499" i="5"/>
  <c r="G499" i="5"/>
  <c r="H499" i="5"/>
  <c r="F599" i="5"/>
  <c r="G599" i="5"/>
  <c r="H599" i="5"/>
  <c r="F101" i="5"/>
  <c r="G101" i="5"/>
  <c r="H101" i="5"/>
  <c r="F51" i="5"/>
  <c r="G51" i="5"/>
  <c r="H51" i="5"/>
  <c r="G200" i="5"/>
  <c r="H200" i="5"/>
  <c r="F200" i="5"/>
  <c r="H150" i="5"/>
  <c r="F150" i="5"/>
  <c r="G150" i="5"/>
  <c r="G300" i="5"/>
  <c r="H300" i="5"/>
  <c r="F300" i="5"/>
  <c r="F250" i="5"/>
  <c r="G250" i="5"/>
  <c r="H250" i="5"/>
  <c r="F400" i="5"/>
  <c r="G400" i="5"/>
  <c r="H400" i="5"/>
  <c r="H641" i="5"/>
  <c r="F641" i="5"/>
  <c r="G641" i="5"/>
  <c r="F347" i="5"/>
  <c r="H347" i="5"/>
  <c r="F447" i="5"/>
  <c r="H447" i="5"/>
  <c r="F622" i="5"/>
  <c r="H622" i="5"/>
  <c r="F847" i="5"/>
  <c r="H847" i="5"/>
  <c r="F997" i="5"/>
  <c r="H997" i="5"/>
  <c r="F947" i="5"/>
  <c r="H947" i="5"/>
  <c r="H1073" i="5"/>
  <c r="F1073" i="5"/>
  <c r="H1102" i="5"/>
  <c r="F1102" i="5"/>
  <c r="F1406" i="5"/>
  <c r="H1406" i="5"/>
  <c r="H766" i="5"/>
  <c r="F766" i="5"/>
  <c r="G766" i="5"/>
  <c r="H716" i="5"/>
  <c r="F716" i="5"/>
  <c r="H866" i="5"/>
  <c r="F866" i="5"/>
  <c r="G866" i="5"/>
  <c r="H816" i="5"/>
  <c r="F816" i="5"/>
  <c r="G816" i="5"/>
  <c r="H966" i="5"/>
  <c r="F966" i="5"/>
  <c r="G966" i="5"/>
  <c r="H1111" i="5"/>
  <c r="F1111" i="5"/>
  <c r="G1111" i="5"/>
  <c r="F1147" i="5"/>
  <c r="H1147" i="5"/>
  <c r="F755" i="5"/>
  <c r="H755" i="5"/>
  <c r="F905" i="5"/>
  <c r="H905" i="5"/>
  <c r="F855" i="5"/>
  <c r="H855" i="5"/>
  <c r="F805" i="5"/>
  <c r="H805" i="5"/>
  <c r="F955" i="5"/>
  <c r="H955" i="5"/>
  <c r="F1089" i="5"/>
  <c r="G1089" i="5"/>
  <c r="H1089" i="5"/>
  <c r="F1108" i="5"/>
  <c r="H1108" i="5"/>
  <c r="G1108" i="5"/>
  <c r="H1148" i="5"/>
  <c r="F1148" i="5"/>
  <c r="G1148" i="5"/>
  <c r="F629" i="5"/>
  <c r="G629" i="5"/>
  <c r="H629" i="5"/>
  <c r="F779" i="5"/>
  <c r="H779" i="5"/>
  <c r="G779" i="5"/>
  <c r="F729" i="5"/>
  <c r="H729" i="5"/>
  <c r="G729" i="5"/>
  <c r="F879" i="5"/>
  <c r="H879" i="5"/>
  <c r="G879" i="5"/>
  <c r="F829" i="5"/>
  <c r="H829" i="5"/>
  <c r="G829" i="5"/>
  <c r="F979" i="5"/>
  <c r="H979" i="5"/>
  <c r="G979" i="5"/>
  <c r="F929" i="5"/>
  <c r="H929" i="5"/>
  <c r="G929" i="5"/>
  <c r="F1037" i="5"/>
  <c r="H1037" i="5"/>
  <c r="F1076" i="5"/>
  <c r="G1076" i="5"/>
  <c r="H1076" i="5"/>
  <c r="F1431" i="5"/>
  <c r="H1431" i="5"/>
  <c r="F318" i="5"/>
  <c r="G318" i="5"/>
  <c r="H318" i="5"/>
  <c r="F468" i="5"/>
  <c r="G468" i="5"/>
  <c r="H468" i="5"/>
  <c r="F418" i="5"/>
  <c r="G418" i="5"/>
  <c r="H418" i="5"/>
  <c r="H568" i="5"/>
  <c r="F568" i="5"/>
  <c r="G568" i="5"/>
  <c r="H518" i="5"/>
  <c r="F518" i="5"/>
  <c r="G518" i="5"/>
  <c r="H668" i="5"/>
  <c r="F668" i="5"/>
  <c r="G668" i="5"/>
  <c r="F618" i="5"/>
  <c r="H618" i="5"/>
  <c r="F768" i="5"/>
  <c r="H768" i="5"/>
  <c r="G768" i="5"/>
  <c r="F718" i="5"/>
  <c r="H718" i="5"/>
  <c r="F868" i="5"/>
  <c r="H868" i="5"/>
  <c r="F818" i="5"/>
  <c r="H818" i="5"/>
  <c r="F968" i="5"/>
  <c r="H968" i="5"/>
  <c r="F1115" i="5"/>
  <c r="H1115" i="5"/>
  <c r="F1015" i="5"/>
  <c r="H1015" i="5"/>
  <c r="F1005" i="5"/>
  <c r="H1005" i="5"/>
  <c r="F1195" i="5"/>
  <c r="H1195" i="5"/>
  <c r="F1185" i="5"/>
  <c r="H1185" i="5"/>
  <c r="F1175" i="5"/>
  <c r="H1175" i="5"/>
  <c r="F1165" i="5"/>
  <c r="H1165" i="5"/>
  <c r="F1155" i="5"/>
  <c r="H1155" i="5"/>
  <c r="F1125" i="5"/>
  <c r="H1125" i="5"/>
  <c r="G1125" i="5"/>
  <c r="H1314" i="5"/>
  <c r="F1314" i="5"/>
  <c r="G1314" i="5"/>
  <c r="H1413" i="5"/>
  <c r="F1413" i="5"/>
  <c r="G1413" i="5"/>
  <c r="F1253" i="5"/>
  <c r="G1253" i="5"/>
  <c r="H1253" i="5"/>
  <c r="F1292" i="5"/>
  <c r="H1292" i="5"/>
  <c r="F1416" i="5"/>
  <c r="H1416" i="5"/>
  <c r="H1299" i="5"/>
  <c r="G1299" i="5"/>
  <c r="F1299" i="5"/>
  <c r="H1234" i="5"/>
  <c r="F1234" i="5"/>
  <c r="G1234" i="5"/>
  <c r="F1222" i="5"/>
  <c r="G1222" i="5"/>
  <c r="H1222" i="5"/>
  <c r="H1209" i="5"/>
  <c r="F1209" i="5"/>
  <c r="G1209" i="5"/>
  <c r="F1397" i="5"/>
  <c r="G1397" i="5"/>
  <c r="H1397" i="5"/>
  <c r="H1384" i="5"/>
  <c r="F1384" i="5"/>
  <c r="G1384" i="5"/>
  <c r="F1372" i="5"/>
  <c r="G1372" i="5"/>
  <c r="H1372" i="5"/>
  <c r="H1359" i="5"/>
  <c r="F1359" i="5"/>
  <c r="G1359" i="5"/>
  <c r="F1347" i="5"/>
  <c r="G1347" i="5"/>
  <c r="H1347" i="5"/>
  <c r="H1334" i="5"/>
  <c r="F1334" i="5"/>
  <c r="G1334" i="5"/>
  <c r="F1322" i="5"/>
  <c r="G1322" i="5"/>
  <c r="H1322" i="5"/>
  <c r="H1418" i="5"/>
  <c r="F1418" i="5"/>
  <c r="G1418" i="5"/>
  <c r="F1429" i="5"/>
  <c r="H1429" i="5"/>
  <c r="F1404" i="5"/>
  <c r="G1404" i="5"/>
  <c r="H1404" i="5"/>
  <c r="F1301" i="5"/>
  <c r="H1301" i="5"/>
  <c r="F1251" i="5"/>
  <c r="H1251" i="5"/>
  <c r="F1201" i="5"/>
  <c r="G1201" i="5"/>
  <c r="H1201" i="5"/>
  <c r="F1351" i="5"/>
  <c r="G1351" i="5"/>
  <c r="H1351" i="5"/>
  <c r="F1427" i="5"/>
  <c r="G1427" i="5"/>
  <c r="H1427" i="5"/>
  <c r="G97" i="5"/>
  <c r="G92" i="5"/>
  <c r="G735" i="5"/>
  <c r="G692" i="5"/>
  <c r="G542" i="5"/>
  <c r="G592" i="5"/>
  <c r="G896" i="5"/>
  <c r="G710" i="5"/>
  <c r="G560" i="5"/>
  <c r="G901" i="5"/>
  <c r="G691" i="5"/>
  <c r="G541" i="5"/>
  <c r="G591" i="5"/>
  <c r="G354" i="5"/>
  <c r="G299" i="5"/>
  <c r="F209" i="5"/>
  <c r="H209" i="5"/>
  <c r="F174" i="5"/>
  <c r="H174" i="5"/>
  <c r="F50" i="5"/>
  <c r="H50" i="5"/>
  <c r="H49" i="5"/>
  <c r="F49" i="5"/>
  <c r="G465" i="5"/>
  <c r="G244" i="5"/>
  <c r="G115" i="5"/>
  <c r="F60" i="5"/>
  <c r="H60" i="5"/>
  <c r="G30" i="5"/>
  <c r="H486" i="5"/>
  <c r="F486" i="5"/>
  <c r="F301" i="5"/>
  <c r="H301" i="5"/>
  <c r="G60" i="5"/>
  <c r="F100" i="5"/>
  <c r="H100" i="5"/>
  <c r="G123" i="5"/>
  <c r="F379" i="5"/>
  <c r="H379" i="5"/>
  <c r="G143" i="5"/>
  <c r="G177" i="5"/>
  <c r="H64" i="5"/>
  <c r="F64" i="5"/>
  <c r="H114" i="5"/>
  <c r="F114" i="5"/>
  <c r="H196" i="5"/>
  <c r="F196" i="5"/>
  <c r="I35" i="5"/>
  <c r="G383" i="5"/>
  <c r="I224" i="5"/>
  <c r="G209" i="5"/>
  <c r="G168" i="5"/>
  <c r="H496" i="5"/>
  <c r="F496" i="5"/>
  <c r="H566" i="5"/>
  <c r="F566" i="5"/>
  <c r="H516" i="5"/>
  <c r="F516" i="5"/>
  <c r="H666" i="5"/>
  <c r="F666" i="5"/>
  <c r="F3" i="5"/>
  <c r="G3" i="5"/>
  <c r="H3" i="5"/>
  <c r="F311" i="5"/>
  <c r="H311" i="5"/>
  <c r="F585" i="5"/>
  <c r="H585" i="5"/>
  <c r="F535" i="5"/>
  <c r="H535" i="5"/>
  <c r="F685" i="5"/>
  <c r="H685" i="5"/>
  <c r="F23" i="5"/>
  <c r="G23" i="5"/>
  <c r="H23" i="5"/>
  <c r="F139" i="5"/>
  <c r="H139" i="5"/>
  <c r="H476" i="5"/>
  <c r="F476" i="5"/>
  <c r="F562" i="5"/>
  <c r="H562" i="5"/>
  <c r="F712" i="5"/>
  <c r="H712" i="5"/>
  <c r="F1110" i="5"/>
  <c r="G1110" i="5"/>
  <c r="H1110" i="5"/>
  <c r="H14" i="5"/>
  <c r="F14" i="5"/>
  <c r="H163" i="5"/>
  <c r="F163" i="5"/>
  <c r="H313" i="5"/>
  <c r="F313" i="5"/>
  <c r="H263" i="5"/>
  <c r="F263" i="5"/>
  <c r="H213" i="5"/>
  <c r="F213" i="5"/>
  <c r="H363" i="5"/>
  <c r="F363" i="5"/>
  <c r="H464" i="5"/>
  <c r="F464" i="5"/>
  <c r="H625" i="5"/>
  <c r="F625" i="5"/>
  <c r="F1104" i="5"/>
  <c r="G1104" i="5"/>
  <c r="H1104" i="5"/>
  <c r="F152" i="5"/>
  <c r="H152" i="5"/>
  <c r="F302" i="5"/>
  <c r="G302" i="5"/>
  <c r="H302" i="5"/>
  <c r="F252" i="5"/>
  <c r="G252" i="5"/>
  <c r="H252" i="5"/>
  <c r="F202" i="5"/>
  <c r="G202" i="5"/>
  <c r="H202" i="5"/>
  <c r="F342" i="5"/>
  <c r="H342" i="5"/>
  <c r="F442" i="5"/>
  <c r="H442" i="5"/>
  <c r="F610" i="5"/>
  <c r="H610" i="5"/>
  <c r="H321" i="5"/>
  <c r="F321" i="5"/>
  <c r="H421" i="5"/>
  <c r="F421" i="5"/>
  <c r="F1064" i="5"/>
  <c r="G1064" i="5"/>
  <c r="H1064" i="5"/>
  <c r="F221" i="5"/>
  <c r="H221" i="5"/>
  <c r="F371" i="5"/>
  <c r="H371" i="5"/>
  <c r="F480" i="5"/>
  <c r="H480" i="5"/>
  <c r="F787" i="5"/>
  <c r="H787" i="5"/>
  <c r="F1090" i="5"/>
  <c r="G1090" i="5"/>
  <c r="H1090" i="5"/>
  <c r="F489" i="5"/>
  <c r="G489" i="5"/>
  <c r="H489" i="5"/>
  <c r="F660" i="5"/>
  <c r="G660" i="5"/>
  <c r="H660" i="5"/>
  <c r="F96" i="5"/>
  <c r="G96" i="5"/>
  <c r="H96" i="5"/>
  <c r="F46" i="5"/>
  <c r="G46" i="5"/>
  <c r="H46" i="5"/>
  <c r="F195" i="5"/>
  <c r="H195" i="5"/>
  <c r="G195" i="5"/>
  <c r="H145" i="5"/>
  <c r="F145" i="5"/>
  <c r="G145" i="5"/>
  <c r="G295" i="5"/>
  <c r="H295" i="5"/>
  <c r="F295" i="5"/>
  <c r="F245" i="5"/>
  <c r="G245" i="5"/>
  <c r="H245" i="5"/>
  <c r="F395" i="5"/>
  <c r="G395" i="5"/>
  <c r="H395" i="5"/>
  <c r="H631" i="5"/>
  <c r="F631" i="5"/>
  <c r="G631" i="5"/>
  <c r="F337" i="5"/>
  <c r="H337" i="5"/>
  <c r="F437" i="5"/>
  <c r="H437" i="5"/>
  <c r="F1084" i="5"/>
  <c r="G1084" i="5"/>
  <c r="H1084" i="5"/>
  <c r="F842" i="5"/>
  <c r="H842" i="5"/>
  <c r="F992" i="5"/>
  <c r="H992" i="5"/>
  <c r="F942" i="5"/>
  <c r="H942" i="5"/>
  <c r="H1063" i="5"/>
  <c r="F1063" i="5"/>
  <c r="H1092" i="5"/>
  <c r="F1092" i="5"/>
  <c r="H611" i="5"/>
  <c r="F611" i="5"/>
  <c r="G611" i="5"/>
  <c r="H761" i="5"/>
  <c r="F761" i="5"/>
  <c r="G761" i="5"/>
  <c r="H911" i="5"/>
  <c r="F911" i="5"/>
  <c r="H861" i="5"/>
  <c r="F861" i="5"/>
  <c r="G861" i="5"/>
  <c r="H811" i="5"/>
  <c r="F811" i="5"/>
  <c r="G811" i="5"/>
  <c r="H961" i="5"/>
  <c r="F961" i="5"/>
  <c r="G961" i="5"/>
  <c r="H1101" i="5"/>
  <c r="F1101" i="5"/>
  <c r="F1307" i="5"/>
  <c r="H1307" i="5"/>
  <c r="F750" i="5"/>
  <c r="H750" i="5"/>
  <c r="F900" i="5"/>
  <c r="H900" i="5"/>
  <c r="F850" i="5"/>
  <c r="H850" i="5"/>
  <c r="F1000" i="5"/>
  <c r="H1000" i="5"/>
  <c r="F950" i="5"/>
  <c r="H950" i="5"/>
  <c r="F1079" i="5"/>
  <c r="G1079" i="5"/>
  <c r="H1079" i="5"/>
  <c r="F1098" i="5"/>
  <c r="H1098" i="5"/>
  <c r="G1098" i="5"/>
  <c r="H1144" i="5"/>
  <c r="F1144" i="5"/>
  <c r="G1144" i="5"/>
  <c r="G624" i="5"/>
  <c r="H624" i="5"/>
  <c r="F624" i="5"/>
  <c r="F774" i="5"/>
  <c r="H774" i="5"/>
  <c r="G774" i="5"/>
  <c r="F724" i="5"/>
  <c r="H724" i="5"/>
  <c r="G724" i="5"/>
  <c r="F874" i="5"/>
  <c r="H874" i="5"/>
  <c r="G874" i="5"/>
  <c r="F824" i="5"/>
  <c r="H824" i="5"/>
  <c r="G824" i="5"/>
  <c r="F974" i="5"/>
  <c r="H974" i="5"/>
  <c r="G974" i="5"/>
  <c r="F924" i="5"/>
  <c r="H924" i="5"/>
  <c r="G924" i="5"/>
  <c r="F1027" i="5"/>
  <c r="H1027" i="5"/>
  <c r="F1066" i="5"/>
  <c r="G1066" i="5"/>
  <c r="H1066" i="5"/>
  <c r="F1401" i="5"/>
  <c r="H1401" i="5"/>
  <c r="F513" i="5"/>
  <c r="G513" i="5"/>
  <c r="H513" i="5"/>
  <c r="F463" i="5"/>
  <c r="G463" i="5"/>
  <c r="H463" i="5"/>
  <c r="F413" i="5"/>
  <c r="G413" i="5"/>
  <c r="H413" i="5"/>
  <c r="H563" i="5"/>
  <c r="F563" i="5"/>
  <c r="G563" i="5"/>
  <c r="H713" i="5"/>
  <c r="F713" i="5"/>
  <c r="G713" i="5"/>
  <c r="F663" i="5"/>
  <c r="H663" i="5"/>
  <c r="F613" i="5"/>
  <c r="H613" i="5"/>
  <c r="F763" i="5"/>
  <c r="H763" i="5"/>
  <c r="G763" i="5"/>
  <c r="F913" i="5"/>
  <c r="H913" i="5"/>
  <c r="F863" i="5"/>
  <c r="H863" i="5"/>
  <c r="F813" i="5"/>
  <c r="H813" i="5"/>
  <c r="F963" i="5"/>
  <c r="H963" i="5"/>
  <c r="F1105" i="5"/>
  <c r="H1105" i="5"/>
  <c r="F1014" i="5"/>
  <c r="G1014" i="5"/>
  <c r="H1014" i="5"/>
  <c r="F1004" i="5"/>
  <c r="G1004" i="5"/>
  <c r="H1004" i="5"/>
  <c r="F1194" i="5"/>
  <c r="G1194" i="5"/>
  <c r="H1194" i="5"/>
  <c r="F1184" i="5"/>
  <c r="G1184" i="5"/>
  <c r="H1184" i="5"/>
  <c r="F1174" i="5"/>
  <c r="G1174" i="5"/>
  <c r="H1174" i="5"/>
  <c r="F1164" i="5"/>
  <c r="G1164" i="5"/>
  <c r="H1164" i="5"/>
  <c r="F1154" i="5"/>
  <c r="G1154" i="5"/>
  <c r="H1154" i="5"/>
  <c r="F1315" i="5"/>
  <c r="H1315" i="5"/>
  <c r="G1315" i="5"/>
  <c r="H1304" i="5"/>
  <c r="F1304" i="5"/>
  <c r="G1304" i="5"/>
  <c r="F1143" i="5"/>
  <c r="G1143" i="5"/>
  <c r="H1143" i="5"/>
  <c r="F1243" i="5"/>
  <c r="H1243" i="5"/>
  <c r="G1243" i="5"/>
  <c r="F1282" i="5"/>
  <c r="H1282" i="5"/>
  <c r="F1280" i="5"/>
  <c r="G1280" i="5"/>
  <c r="H1280" i="5"/>
  <c r="H1289" i="5"/>
  <c r="G1289" i="5"/>
  <c r="F1289" i="5"/>
  <c r="F1233" i="5"/>
  <c r="G1233" i="5"/>
  <c r="H1233" i="5"/>
  <c r="F1220" i="5"/>
  <c r="H1220" i="5"/>
  <c r="F1208" i="5"/>
  <c r="G1208" i="5"/>
  <c r="H1208" i="5"/>
  <c r="F1395" i="5"/>
  <c r="H1395" i="5"/>
  <c r="F1383" i="5"/>
  <c r="G1383" i="5"/>
  <c r="H1383" i="5"/>
  <c r="F1370" i="5"/>
  <c r="H1370" i="5"/>
  <c r="F1358" i="5"/>
  <c r="G1358" i="5"/>
  <c r="H1358" i="5"/>
  <c r="F1345" i="5"/>
  <c r="H1345" i="5"/>
  <c r="F1333" i="5"/>
  <c r="G1333" i="5"/>
  <c r="H1333" i="5"/>
  <c r="F1320" i="5"/>
  <c r="H1320" i="5"/>
  <c r="H1128" i="5"/>
  <c r="F1128" i="5"/>
  <c r="G1128" i="5"/>
  <c r="F1419" i="5"/>
  <c r="H1419" i="5"/>
  <c r="H1146" i="5"/>
  <c r="G1146" i="5"/>
  <c r="F1146" i="5"/>
  <c r="H1296" i="5"/>
  <c r="F1296" i="5"/>
  <c r="H1246" i="5"/>
  <c r="F1246" i="5"/>
  <c r="F1396" i="5"/>
  <c r="G1396" i="5"/>
  <c r="H1396" i="5"/>
  <c r="F1346" i="5"/>
  <c r="G1346" i="5"/>
  <c r="H1346" i="5"/>
  <c r="F1422" i="5"/>
  <c r="G1422" i="5"/>
  <c r="H1422" i="5"/>
  <c r="G102" i="5"/>
  <c r="B7" i="6"/>
  <c r="J68" i="5" l="1"/>
  <c r="K68" i="5"/>
  <c r="L68" i="5"/>
  <c r="I40" i="5"/>
  <c r="J103" i="5"/>
  <c r="K103" i="5"/>
  <c r="L103" i="5"/>
  <c r="I78" i="5"/>
  <c r="J93" i="5"/>
  <c r="K93" i="5"/>
  <c r="M93" i="5" s="1"/>
  <c r="L93" i="5"/>
  <c r="I950" i="5"/>
  <c r="I861" i="5"/>
  <c r="I96" i="5"/>
  <c r="I1064" i="5"/>
  <c r="I566" i="5"/>
  <c r="I1301" i="5"/>
  <c r="I19" i="5"/>
  <c r="I571" i="5"/>
  <c r="I15" i="5"/>
  <c r="I1335" i="5"/>
  <c r="I971" i="5"/>
  <c r="I305" i="5"/>
  <c r="I462" i="5"/>
  <c r="I173" i="5"/>
  <c r="I978" i="5"/>
  <c r="I1063" i="5"/>
  <c r="I101" i="5"/>
  <c r="I1047" i="5"/>
  <c r="I802" i="5"/>
  <c r="I373" i="5"/>
  <c r="I595" i="5"/>
  <c r="I52" i="5"/>
  <c r="I1145" i="5"/>
  <c r="I1130" i="5"/>
  <c r="I957" i="5"/>
  <c r="I260" i="5"/>
  <c r="I1158" i="5"/>
  <c r="I683" i="5"/>
  <c r="I1174" i="5"/>
  <c r="I863" i="5"/>
  <c r="I824" i="5"/>
  <c r="I624" i="5"/>
  <c r="I811" i="5"/>
  <c r="I992" i="5"/>
  <c r="I46" i="5"/>
  <c r="I221" i="5"/>
  <c r="I464" i="5"/>
  <c r="I163" i="5"/>
  <c r="I562" i="5"/>
  <c r="J224" i="5"/>
  <c r="M224" i="5" s="1"/>
  <c r="K224" i="5"/>
  <c r="L224" i="5"/>
  <c r="I486" i="5"/>
  <c r="I1418" i="5"/>
  <c r="I1347" i="5"/>
  <c r="I1234" i="5"/>
  <c r="I1125" i="5"/>
  <c r="I1195" i="5"/>
  <c r="I818" i="5"/>
  <c r="I979" i="5"/>
  <c r="I855" i="5"/>
  <c r="I250" i="5"/>
  <c r="I617" i="5"/>
  <c r="I257" i="5"/>
  <c r="I567" i="5"/>
  <c r="I72" i="5"/>
  <c r="I1432" i="5"/>
  <c r="I1302" i="5"/>
  <c r="I1186" i="5"/>
  <c r="I973" i="5"/>
  <c r="I623" i="5"/>
  <c r="I1247" i="5"/>
  <c r="I734" i="5"/>
  <c r="I921" i="5"/>
  <c r="I1083" i="5"/>
  <c r="I409" i="5"/>
  <c r="I522" i="5"/>
  <c r="I28" i="5"/>
  <c r="I336" i="5"/>
  <c r="I1405" i="5"/>
  <c r="I1374" i="5"/>
  <c r="I1212" i="5"/>
  <c r="I889" i="5"/>
  <c r="I965" i="5"/>
  <c r="I160" i="5"/>
  <c r="I111" i="5"/>
  <c r="I410" i="5"/>
  <c r="I167" i="5"/>
  <c r="I228" i="5"/>
  <c r="I32" i="5"/>
  <c r="I722" i="5"/>
  <c r="I2" i="5"/>
  <c r="I1316" i="5"/>
  <c r="I1325" i="5"/>
  <c r="I1375" i="5"/>
  <c r="I1225" i="5"/>
  <c r="I1255" i="5"/>
  <c r="I783" i="5"/>
  <c r="I1041" i="5"/>
  <c r="I862" i="5"/>
  <c r="I365" i="5"/>
  <c r="I461" i="5"/>
  <c r="I372" i="5"/>
  <c r="I284" i="5"/>
  <c r="I131" i="5"/>
  <c r="I239" i="5"/>
  <c r="I415" i="5"/>
  <c r="I1265" i="5"/>
  <c r="I1009" i="5"/>
  <c r="I888" i="5"/>
  <c r="I688" i="5"/>
  <c r="I438" i="5"/>
  <c r="I999" i="5"/>
  <c r="I986" i="5"/>
  <c r="I786" i="5"/>
  <c r="I967" i="5"/>
  <c r="I797" i="5"/>
  <c r="I120" i="5"/>
  <c r="I339" i="5"/>
  <c r="I246" i="5"/>
  <c r="I277" i="5"/>
  <c r="I587" i="5"/>
  <c r="I560" i="5"/>
  <c r="K191" i="5"/>
  <c r="L191" i="5"/>
  <c r="J191" i="5"/>
  <c r="I219" i="5"/>
  <c r="I559" i="5"/>
  <c r="I1303" i="5"/>
  <c r="I1160" i="5"/>
  <c r="I1010" i="5"/>
  <c r="I893" i="5"/>
  <c r="I1026" i="5"/>
  <c r="I754" i="5"/>
  <c r="I880" i="5"/>
  <c r="I741" i="5"/>
  <c r="I922" i="5"/>
  <c r="I497" i="5"/>
  <c r="I201" i="5"/>
  <c r="I1020" i="5"/>
  <c r="I542" i="5"/>
  <c r="I715" i="5"/>
  <c r="I394" i="5"/>
  <c r="I115" i="5"/>
  <c r="I1329" i="5"/>
  <c r="I1367" i="5"/>
  <c r="I1274" i="5"/>
  <c r="I1171" i="5"/>
  <c r="I1075" i="5"/>
  <c r="I748" i="5"/>
  <c r="I548" i="5"/>
  <c r="I498" i="5"/>
  <c r="I859" i="5"/>
  <c r="I935" i="5"/>
  <c r="I785" i="5"/>
  <c r="I827" i="5"/>
  <c r="I772" i="5"/>
  <c r="I737" i="5"/>
  <c r="I137" i="5"/>
  <c r="I398" i="5"/>
  <c r="I1044" i="5"/>
  <c r="I296" i="5"/>
  <c r="I1386" i="5"/>
  <c r="I1046" i="5"/>
  <c r="I764" i="5"/>
  <c r="I801" i="5"/>
  <c r="I982" i="5"/>
  <c r="I612" i="5"/>
  <c r="I1369" i="5"/>
  <c r="I1207" i="5"/>
  <c r="I869" i="5"/>
  <c r="I945" i="5"/>
  <c r="I837" i="5"/>
  <c r="I140" i="5"/>
  <c r="I1040" i="5"/>
  <c r="I266" i="5"/>
  <c r="I332" i="5"/>
  <c r="I580" i="5"/>
  <c r="I561" i="5"/>
  <c r="I674" i="5"/>
  <c r="I110" i="5"/>
  <c r="I669" i="5"/>
  <c r="I269" i="5"/>
  <c r="I392" i="5"/>
  <c r="I185" i="5"/>
  <c r="I469" i="5"/>
  <c r="I525" i="5"/>
  <c r="I149" i="5"/>
  <c r="I199" i="5"/>
  <c r="I1345" i="5"/>
  <c r="I1184" i="5"/>
  <c r="I1092" i="5"/>
  <c r="I342" i="5"/>
  <c r="I379" i="5"/>
  <c r="I829" i="5"/>
  <c r="I742" i="5"/>
  <c r="I1235" i="5"/>
  <c r="I910" i="5"/>
  <c r="I357" i="5"/>
  <c r="I231" i="5"/>
  <c r="I484" i="5"/>
  <c r="I38" i="5"/>
  <c r="I1258" i="5"/>
  <c r="I1290" i="5"/>
  <c r="I1128" i="5"/>
  <c r="I911" i="5"/>
  <c r="I1084" i="5"/>
  <c r="I496" i="5"/>
  <c r="I209" i="5"/>
  <c r="I629" i="5"/>
  <c r="I1406" i="5"/>
  <c r="I431" i="5"/>
  <c r="I218" i="5"/>
  <c r="I116" i="5"/>
  <c r="I760" i="5"/>
  <c r="K189" i="5"/>
  <c r="L189" i="5"/>
  <c r="J189" i="5"/>
  <c r="I1197" i="5"/>
  <c r="I976" i="5"/>
  <c r="I267" i="5"/>
  <c r="I531" i="5"/>
  <c r="I1350" i="5"/>
  <c r="I1346" i="5"/>
  <c r="I1333" i="5"/>
  <c r="I1383" i="5"/>
  <c r="I1233" i="5"/>
  <c r="I1315" i="5"/>
  <c r="I713" i="5"/>
  <c r="I463" i="5"/>
  <c r="I1027" i="5"/>
  <c r="I1079" i="5"/>
  <c r="I750" i="5"/>
  <c r="I611" i="5"/>
  <c r="I631" i="5"/>
  <c r="I442" i="5"/>
  <c r="I476" i="5"/>
  <c r="I535" i="5"/>
  <c r="I516" i="5"/>
  <c r="I50" i="5"/>
  <c r="I1251" i="5"/>
  <c r="I1253" i="5"/>
  <c r="I668" i="5"/>
  <c r="I418" i="5"/>
  <c r="I1108" i="5"/>
  <c r="I966" i="5"/>
  <c r="I947" i="5"/>
  <c r="I347" i="5"/>
  <c r="I300" i="5"/>
  <c r="I499" i="5"/>
  <c r="I226" i="5"/>
  <c r="I474" i="5"/>
  <c r="I168" i="5"/>
  <c r="I540" i="5"/>
  <c r="I521" i="5"/>
  <c r="I171" i="5"/>
  <c r="I465" i="5"/>
  <c r="I1323" i="5"/>
  <c r="I1373" i="5"/>
  <c r="I1223" i="5"/>
  <c r="I984" i="5"/>
  <c r="I860" i="5"/>
  <c r="I721" i="5"/>
  <c r="I457" i="5"/>
  <c r="I381" i="5"/>
  <c r="I627" i="5"/>
  <c r="I645" i="5"/>
  <c r="I123" i="5"/>
  <c r="I695" i="5"/>
  <c r="I676" i="5"/>
  <c r="I1436" i="5"/>
  <c r="I1177" i="5"/>
  <c r="I928" i="5"/>
  <c r="I778" i="5"/>
  <c r="I578" i="5"/>
  <c r="I328" i="5"/>
  <c r="I939" i="5"/>
  <c r="I876" i="5"/>
  <c r="I1277" i="5"/>
  <c r="I642" i="5"/>
  <c r="I351" i="5"/>
  <c r="I677" i="5"/>
  <c r="I892" i="5"/>
  <c r="I374" i="5"/>
  <c r="I569" i="5"/>
  <c r="I1410" i="5"/>
  <c r="I1122" i="5"/>
  <c r="I1188" i="5"/>
  <c r="I983" i="5"/>
  <c r="I583" i="5"/>
  <c r="I333" i="5"/>
  <c r="I894" i="5"/>
  <c r="I970" i="5"/>
  <c r="I881" i="5"/>
  <c r="I165" i="5"/>
  <c r="I1024" i="5"/>
  <c r="I420" i="5"/>
  <c r="I172" i="5"/>
  <c r="I233" i="5"/>
  <c r="I42" i="5"/>
  <c r="I94" i="5"/>
  <c r="I18" i="5"/>
  <c r="I1278" i="5"/>
  <c r="I1389" i="5"/>
  <c r="I1227" i="5"/>
  <c r="I1132" i="5"/>
  <c r="I1179" i="5"/>
  <c r="I799" i="5"/>
  <c r="I1029" i="5"/>
  <c r="I725" i="5"/>
  <c r="I71" i="5"/>
  <c r="I492" i="5"/>
  <c r="I514" i="5"/>
  <c r="I188" i="5"/>
  <c r="I466" i="5"/>
  <c r="I591" i="5"/>
  <c r="I17" i="5"/>
  <c r="I7" i="5"/>
  <c r="I1376" i="5"/>
  <c r="I1288" i="5"/>
  <c r="I693" i="5"/>
  <c r="I443" i="5"/>
  <c r="I804" i="5"/>
  <c r="I402" i="5"/>
  <c r="I424" i="5"/>
  <c r="I143" i="5"/>
  <c r="I546" i="5"/>
  <c r="I389" i="5"/>
  <c r="I1331" i="5"/>
  <c r="I1131" i="5"/>
  <c r="I1250" i="5"/>
  <c r="I1097" i="5"/>
  <c r="I846" i="5"/>
  <c r="I1062" i="5"/>
  <c r="I380" i="5"/>
  <c r="I491" i="5"/>
  <c r="I387" i="5"/>
  <c r="I187" i="5"/>
  <c r="I107" i="5"/>
  <c r="I1343" i="5"/>
  <c r="I1393" i="5"/>
  <c r="I1123" i="5"/>
  <c r="I1162" i="5"/>
  <c r="I1012" i="5"/>
  <c r="I903" i="5"/>
  <c r="I703" i="5"/>
  <c r="I453" i="5"/>
  <c r="I814" i="5"/>
  <c r="I614" i="5"/>
  <c r="I1059" i="5"/>
  <c r="I740" i="5"/>
  <c r="I601" i="5"/>
  <c r="I1141" i="5"/>
  <c r="I1294" i="5"/>
  <c r="I1173" i="5"/>
  <c r="I1095" i="5"/>
  <c r="I558" i="5"/>
  <c r="I508" i="5"/>
  <c r="I917" i="5"/>
  <c r="I1300" i="5"/>
  <c r="I856" i="5"/>
  <c r="I1082" i="5"/>
  <c r="I91" i="5"/>
  <c r="I411" i="5"/>
  <c r="I147" i="5"/>
  <c r="I208" i="5"/>
  <c r="I134" i="5"/>
  <c r="I356" i="5"/>
  <c r="I234" i="5"/>
  <c r="I344" i="5"/>
  <c r="I575" i="5"/>
  <c r="I360" i="5"/>
  <c r="I151" i="5"/>
  <c r="I364" i="5"/>
  <c r="L35" i="5"/>
  <c r="K35" i="5"/>
  <c r="J35" i="5"/>
  <c r="M35" i="5" s="1"/>
  <c r="I174" i="5"/>
  <c r="I1413" i="5"/>
  <c r="I997" i="5"/>
  <c r="I307" i="5"/>
  <c r="I1409" i="5"/>
  <c r="I952" i="5"/>
  <c r="I545" i="5"/>
  <c r="I75" i="5"/>
  <c r="I1267" i="5"/>
  <c r="I1238" i="5"/>
  <c r="I1246" i="5"/>
  <c r="I1143" i="5"/>
  <c r="I311" i="5"/>
  <c r="I847" i="5"/>
  <c r="I150" i="5"/>
  <c r="I579" i="5"/>
  <c r="I523" i="5"/>
  <c r="I747" i="5"/>
  <c r="I312" i="5"/>
  <c r="I576" i="5"/>
  <c r="I169" i="5"/>
  <c r="I1211" i="5"/>
  <c r="I678" i="5"/>
  <c r="I577" i="5"/>
  <c r="I156" i="5"/>
  <c r="I1400" i="5"/>
  <c r="I1008" i="5"/>
  <c r="I1289" i="5"/>
  <c r="I1243" i="5"/>
  <c r="I1014" i="5"/>
  <c r="I913" i="5"/>
  <c r="I842" i="5"/>
  <c r="I1090" i="5"/>
  <c r="I302" i="5"/>
  <c r="I363" i="5"/>
  <c r="I14" i="5"/>
  <c r="I1359" i="5"/>
  <c r="I1397" i="5"/>
  <c r="I1299" i="5"/>
  <c r="I1155" i="5"/>
  <c r="I1005" i="5"/>
  <c r="I868" i="5"/>
  <c r="I1076" i="5"/>
  <c r="I779" i="5"/>
  <c r="I905" i="5"/>
  <c r="I766" i="5"/>
  <c r="I51" i="5"/>
  <c r="I452" i="5"/>
  <c r="I505" i="5"/>
  <c r="I1135" i="5"/>
  <c r="I1196" i="5"/>
  <c r="I823" i="5"/>
  <c r="I673" i="5"/>
  <c r="I423" i="5"/>
  <c r="I918" i="5"/>
  <c r="I255" i="5"/>
  <c r="I262" i="5"/>
  <c r="I572" i="5"/>
  <c r="I1361" i="5"/>
  <c r="I1337" i="5"/>
  <c r="I1224" i="5"/>
  <c r="I1245" i="5"/>
  <c r="I1028" i="5"/>
  <c r="I815" i="5"/>
  <c r="I926" i="5"/>
  <c r="I1093" i="5"/>
  <c r="I210" i="5"/>
  <c r="I11" i="5"/>
  <c r="I510" i="5"/>
  <c r="I217" i="5"/>
  <c r="I636" i="5"/>
  <c r="I278" i="5"/>
  <c r="I92" i="5"/>
  <c r="I436" i="5"/>
  <c r="I944" i="5"/>
  <c r="I1120" i="5"/>
  <c r="I652" i="5"/>
  <c r="I361" i="5"/>
  <c r="I646" i="5"/>
  <c r="I682" i="5"/>
  <c r="I912" i="5"/>
  <c r="I8" i="5"/>
  <c r="I1221" i="5"/>
  <c r="I1297" i="5"/>
  <c r="I1055" i="5"/>
  <c r="I916" i="5"/>
  <c r="I1042" i="5"/>
  <c r="I817" i="5"/>
  <c r="I762" i="5"/>
  <c r="I717" i="5"/>
  <c r="I314" i="5"/>
  <c r="I279" i="5"/>
  <c r="I1353" i="5"/>
  <c r="I1203" i="5"/>
  <c r="I1264" i="5"/>
  <c r="I1170" i="5"/>
  <c r="I1065" i="5"/>
  <c r="I604" i="5"/>
  <c r="I1039" i="5"/>
  <c r="I730" i="5"/>
  <c r="I991" i="5"/>
  <c r="I972" i="5"/>
  <c r="I602" i="5"/>
  <c r="I125" i="5"/>
  <c r="I349" i="5"/>
  <c r="I251" i="5"/>
  <c r="I282" i="5"/>
  <c r="I592" i="5"/>
  <c r="I565" i="5"/>
  <c r="I84" i="5"/>
  <c r="I105" i="5"/>
  <c r="I1425" i="5"/>
  <c r="I1379" i="5"/>
  <c r="I1217" i="5"/>
  <c r="I1181" i="5"/>
  <c r="I948" i="5"/>
  <c r="I659" i="5"/>
  <c r="I985" i="5"/>
  <c r="I1071" i="5"/>
  <c r="I877" i="5"/>
  <c r="I180" i="5"/>
  <c r="I630" i="5"/>
  <c r="I450" i="5"/>
  <c r="I1287" i="5"/>
  <c r="I248" i="5"/>
  <c r="I697" i="5"/>
  <c r="I670" i="5"/>
  <c r="I456" i="5"/>
  <c r="I1308" i="5"/>
  <c r="I832" i="5"/>
  <c r="I1341" i="5"/>
  <c r="I1435" i="5"/>
  <c r="I1332" i="5"/>
  <c r="I1219" i="5"/>
  <c r="I1270" i="5"/>
  <c r="I758" i="5"/>
  <c r="I1140" i="5"/>
  <c r="I995" i="5"/>
  <c r="I1091" i="5"/>
  <c r="I782" i="5"/>
  <c r="I306" i="5"/>
  <c r="I325" i="5"/>
  <c r="I702" i="5"/>
  <c r="I369" i="5"/>
  <c r="I1134" i="5"/>
  <c r="I800" i="5"/>
  <c r="I444" i="5"/>
  <c r="I1094" i="5"/>
  <c r="I186" i="5"/>
  <c r="I74" i="5"/>
  <c r="I1263" i="5"/>
  <c r="I39" i="5"/>
  <c r="I1240" i="5"/>
  <c r="I743" i="5"/>
  <c r="I1310" i="5"/>
  <c r="I791" i="5"/>
  <c r="I76" i="5"/>
  <c r="I502" i="5"/>
  <c r="I324" i="5"/>
  <c r="I193" i="5"/>
  <c r="I596" i="5"/>
  <c r="I1252" i="5"/>
  <c r="I798" i="5"/>
  <c r="I348" i="5"/>
  <c r="I909" i="5"/>
  <c r="I896" i="5"/>
  <c r="I1033" i="5"/>
  <c r="I1236" i="5"/>
  <c r="I1355" i="5"/>
  <c r="I1205" i="5"/>
  <c r="I1284" i="5"/>
  <c r="I1172" i="5"/>
  <c r="I1085" i="5"/>
  <c r="I753" i="5"/>
  <c r="I1137" i="5"/>
  <c r="I940" i="5"/>
  <c r="I790" i="5"/>
  <c r="I851" i="5"/>
  <c r="I1072" i="5"/>
  <c r="I385" i="5"/>
  <c r="I1183" i="5"/>
  <c r="I958" i="5"/>
  <c r="I719" i="5"/>
  <c r="I906" i="5"/>
  <c r="I1053" i="5"/>
  <c r="I1034" i="5"/>
  <c r="I390" i="5"/>
  <c r="I511" i="5"/>
  <c r="I397" i="5"/>
  <c r="I258" i="5"/>
  <c r="I1060" i="5"/>
  <c r="I475" i="5"/>
  <c r="I69" i="5"/>
  <c r="I699" i="5"/>
  <c r="I289" i="5"/>
  <c r="I714" i="5"/>
  <c r="I689" i="5"/>
  <c r="I501" i="5"/>
  <c r="I242" i="5"/>
  <c r="I285" i="5"/>
  <c r="I345" i="5"/>
  <c r="I181" i="5"/>
  <c r="I79" i="5"/>
  <c r="I526" i="5"/>
  <c r="I1312" i="5"/>
  <c r="I1187" i="5"/>
  <c r="I628" i="5"/>
  <c r="I726" i="5"/>
  <c r="I467" i="5"/>
  <c r="I419" i="5"/>
  <c r="I527" i="5"/>
  <c r="I700" i="5"/>
  <c r="I681" i="5"/>
  <c r="I264" i="5"/>
  <c r="I20" i="5"/>
  <c r="I1366" i="5"/>
  <c r="I1388" i="5"/>
  <c r="I1198" i="5"/>
  <c r="I833" i="5"/>
  <c r="I633" i="5"/>
  <c r="I1038" i="5"/>
  <c r="I820" i="5"/>
  <c r="I931" i="5"/>
  <c r="I731" i="5"/>
  <c r="I1103" i="5"/>
  <c r="I215" i="5"/>
  <c r="I16" i="5"/>
  <c r="I320" i="5"/>
  <c r="I222" i="5"/>
  <c r="I283" i="5"/>
  <c r="I244" i="5"/>
  <c r="I1440" i="5"/>
  <c r="I1352" i="5"/>
  <c r="I1239" i="5"/>
  <c r="I738" i="5"/>
  <c r="I538" i="5"/>
  <c r="I488" i="5"/>
  <c r="I849" i="5"/>
  <c r="I925" i="5"/>
  <c r="I775" i="5"/>
  <c r="I836" i="5"/>
  <c r="I370" i="5"/>
  <c r="I471" i="5"/>
  <c r="I127" i="5"/>
  <c r="I388" i="5"/>
  <c r="I679" i="5"/>
  <c r="I1396" i="5"/>
  <c r="I1154" i="5"/>
  <c r="I1105" i="5"/>
  <c r="I563" i="5"/>
  <c r="I513" i="5"/>
  <c r="I924" i="5"/>
  <c r="I1144" i="5"/>
  <c r="I1101" i="5"/>
  <c r="I787" i="5"/>
  <c r="I421" i="5"/>
  <c r="I152" i="5"/>
  <c r="I213" i="5"/>
  <c r="I139" i="5"/>
  <c r="I196" i="5"/>
  <c r="I60" i="5"/>
  <c r="I1322" i="5"/>
  <c r="I1209" i="5"/>
  <c r="I1165" i="5"/>
  <c r="I1015" i="5"/>
  <c r="I718" i="5"/>
  <c r="I518" i="5"/>
  <c r="I468" i="5"/>
  <c r="I1037" i="5"/>
  <c r="I1089" i="5"/>
  <c r="I755" i="5"/>
  <c r="I816" i="5"/>
  <c r="I1114" i="5"/>
  <c r="I352" i="5"/>
  <c r="I144" i="5"/>
  <c r="I85" i="5"/>
  <c r="AH2" i="4"/>
  <c r="AG2" i="4"/>
  <c r="AI2" i="4" s="1"/>
  <c r="I1309" i="5"/>
  <c r="I1423" i="5"/>
  <c r="I1156" i="5"/>
  <c r="I1006" i="5"/>
  <c r="I873" i="5"/>
  <c r="I834" i="5"/>
  <c r="I634" i="5"/>
  <c r="I771" i="5"/>
  <c r="I56" i="5"/>
  <c r="I554" i="5"/>
  <c r="I1349" i="5"/>
  <c r="I1387" i="5"/>
  <c r="I989" i="5"/>
  <c r="I865" i="5"/>
  <c r="I386" i="5"/>
  <c r="I637" i="5"/>
  <c r="I655" i="5"/>
  <c r="I128" i="5"/>
  <c r="I67" i="5"/>
  <c r="I99" i="5"/>
  <c r="I1129" i="5"/>
  <c r="I1283" i="5"/>
  <c r="I1149" i="5"/>
  <c r="I744" i="5"/>
  <c r="I477" i="5"/>
  <c r="I429" i="5"/>
  <c r="I532" i="5"/>
  <c r="I705" i="5"/>
  <c r="I686" i="5"/>
  <c r="I161" i="5"/>
  <c r="I1271" i="5"/>
  <c r="I1293" i="5"/>
  <c r="I1189" i="5"/>
  <c r="I938" i="5"/>
  <c r="I1077" i="5"/>
  <c r="I1051" i="5"/>
  <c r="I867" i="5"/>
  <c r="I170" i="5"/>
  <c r="I1074" i="5"/>
  <c r="I430" i="5"/>
  <c r="I377" i="5"/>
  <c r="I286" i="5"/>
  <c r="I136" i="5"/>
  <c r="I112" i="5"/>
  <c r="I159" i="5"/>
  <c r="I146" i="5"/>
  <c r="I1402" i="5"/>
  <c r="I1226" i="5"/>
  <c r="I1441" i="5"/>
  <c r="I1365" i="5"/>
  <c r="I1215" i="5"/>
  <c r="I1180" i="5"/>
  <c r="I943" i="5"/>
  <c r="I543" i="5"/>
  <c r="I493" i="5"/>
  <c r="I854" i="5"/>
  <c r="I654" i="5"/>
  <c r="I930" i="5"/>
  <c r="I780" i="5"/>
  <c r="I822" i="5"/>
  <c r="I767" i="5"/>
  <c r="I727" i="5"/>
  <c r="I119" i="5"/>
  <c r="I495" i="5"/>
  <c r="I1381" i="5"/>
  <c r="I1298" i="5"/>
  <c r="I1342" i="5"/>
  <c r="I1229" i="5"/>
  <c r="I1285" i="5"/>
  <c r="I1191" i="5"/>
  <c r="I998" i="5"/>
  <c r="I598" i="5"/>
  <c r="I959" i="5"/>
  <c r="I835" i="5"/>
  <c r="I407" i="5"/>
  <c r="I230" i="5"/>
  <c r="I31" i="5"/>
  <c r="I350" i="5"/>
  <c r="I795" i="5"/>
  <c r="I237" i="5"/>
  <c r="I148" i="5"/>
  <c r="I547" i="5"/>
  <c r="I520" i="5"/>
  <c r="I701" i="5"/>
  <c r="I1412" i="5"/>
  <c r="I1286" i="5"/>
  <c r="I1260" i="5"/>
  <c r="I553" i="5"/>
  <c r="I503" i="5"/>
  <c r="I864" i="5"/>
  <c r="I1081" i="5"/>
  <c r="I1257" i="5"/>
  <c r="I1344" i="5"/>
  <c r="I1382" i="5"/>
  <c r="I1272" i="5"/>
  <c r="I608" i="5"/>
  <c r="I358" i="5"/>
  <c r="I969" i="5"/>
  <c r="I845" i="5"/>
  <c r="I190" i="5"/>
  <c r="I650" i="5"/>
  <c r="I470" i="5"/>
  <c r="I1054" i="5"/>
  <c r="I13" i="5"/>
  <c r="I65" i="5"/>
  <c r="I524" i="5"/>
  <c r="I203" i="5"/>
  <c r="I552" i="5"/>
  <c r="I192" i="5"/>
  <c r="I86" i="5"/>
  <c r="I211" i="5"/>
  <c r="I426" i="5"/>
  <c r="I5" i="5"/>
  <c r="I1087" i="5"/>
  <c r="I393" i="5"/>
  <c r="I539" i="5"/>
  <c r="I1414" i="5"/>
  <c r="I648" i="5"/>
  <c r="I1068" i="5"/>
  <c r="I946" i="5"/>
  <c r="I280" i="5"/>
  <c r="I459" i="5"/>
  <c r="I1182" i="5"/>
  <c r="I953" i="5"/>
  <c r="I1107" i="5"/>
  <c r="I1411" i="5"/>
  <c r="I990" i="5"/>
  <c r="I901" i="5"/>
  <c r="I1043" i="5"/>
  <c r="I1391" i="5"/>
  <c r="I1118" i="5"/>
  <c r="I1305" i="5"/>
  <c r="I1193" i="5"/>
  <c r="I808" i="5"/>
  <c r="I408" i="5"/>
  <c r="I1088" i="5"/>
  <c r="I956" i="5"/>
  <c r="I427" i="5"/>
  <c r="I615" i="5"/>
  <c r="I308" i="5"/>
  <c r="I707" i="5"/>
  <c r="I197" i="5"/>
  <c r="I102" i="5"/>
  <c r="I80" i="5"/>
  <c r="I298" i="5"/>
  <c r="I706" i="5"/>
  <c r="I322" i="5"/>
  <c r="I253" i="5"/>
  <c r="I485" i="5"/>
  <c r="I55" i="5"/>
  <c r="I1307" i="5"/>
  <c r="I585" i="5"/>
  <c r="I1427" i="5"/>
  <c r="I641" i="5"/>
  <c r="I368" i="5"/>
  <c r="I590" i="5"/>
  <c r="I1356" i="5"/>
  <c r="I1385" i="5"/>
  <c r="I1086" i="5"/>
  <c r="I784" i="5"/>
  <c r="I509" i="5"/>
  <c r="I326" i="5"/>
  <c r="I739" i="5"/>
  <c r="I1338" i="5"/>
  <c r="I763" i="5"/>
  <c r="I1000" i="5"/>
  <c r="I395" i="5"/>
  <c r="I792" i="5"/>
  <c r="I157" i="5"/>
  <c r="I1248" i="5"/>
  <c r="I473" i="5"/>
  <c r="I1099" i="5"/>
  <c r="I651" i="5"/>
  <c r="I887" i="5"/>
  <c r="I24" i="5"/>
  <c r="I428" i="5"/>
  <c r="I1268" i="5"/>
  <c r="I1244" i="5"/>
  <c r="I883" i="5"/>
  <c r="I433" i="5"/>
  <c r="I391" i="5"/>
  <c r="I647" i="5"/>
  <c r="I404" i="5"/>
  <c r="I133" i="5"/>
  <c r="I584" i="5"/>
  <c r="I1364" i="5"/>
  <c r="I1202" i="5"/>
  <c r="I1139" i="5"/>
  <c r="I1159" i="5"/>
  <c r="I649" i="5"/>
  <c r="I975" i="5"/>
  <c r="I886" i="5"/>
  <c r="I177" i="5"/>
  <c r="I238" i="5"/>
  <c r="I406" i="5"/>
  <c r="I564" i="5"/>
  <c r="I1276" i="5"/>
  <c r="I1242" i="5"/>
  <c r="I841" i="5"/>
  <c r="I1052" i="5"/>
  <c r="I375" i="5"/>
  <c r="I481" i="5"/>
  <c r="I132" i="5"/>
  <c r="I44" i="5"/>
  <c r="I399" i="5"/>
  <c r="I1438" i="5"/>
  <c r="I1399" i="5"/>
  <c r="I1237" i="5"/>
  <c r="I1273" i="5"/>
  <c r="I1096" i="5"/>
  <c r="I789" i="5"/>
  <c r="I915" i="5"/>
  <c r="I776" i="5"/>
  <c r="I1050" i="5"/>
  <c r="I310" i="5"/>
  <c r="I319" i="5"/>
  <c r="I236" i="5"/>
  <c r="I472" i="5"/>
  <c r="I494" i="5"/>
  <c r="I178" i="5"/>
  <c r="I416" i="5"/>
  <c r="K27" i="5"/>
  <c r="L27" i="5"/>
  <c r="J27" i="5"/>
  <c r="I1216" i="5"/>
  <c r="I794" i="5"/>
  <c r="I1019" i="5"/>
  <c r="I981" i="5"/>
  <c r="I781" i="5"/>
  <c r="I962" i="5"/>
  <c r="I265" i="5"/>
  <c r="I272" i="5"/>
  <c r="I582" i="5"/>
  <c r="I555" i="5"/>
  <c r="I536" i="5"/>
  <c r="I704" i="5"/>
  <c r="I1321" i="5"/>
  <c r="I1121" i="5"/>
  <c r="I1254" i="5"/>
  <c r="I988" i="5"/>
  <c r="I788" i="5"/>
  <c r="I588" i="5"/>
  <c r="I338" i="5"/>
  <c r="I899" i="5"/>
  <c r="I1127" i="5"/>
  <c r="I662" i="5"/>
  <c r="I220" i="5"/>
  <c r="I330" i="5"/>
  <c r="I687" i="5"/>
  <c r="I732" i="5"/>
  <c r="I87" i="5"/>
  <c r="I574" i="5"/>
  <c r="I1275" i="5"/>
  <c r="I1190" i="5"/>
  <c r="I993" i="5"/>
  <c r="I793" i="5"/>
  <c r="I980" i="5"/>
  <c r="I1061" i="5"/>
  <c r="I872" i="5"/>
  <c r="I175" i="5"/>
  <c r="I620" i="5"/>
  <c r="I440" i="5"/>
  <c r="I382" i="5"/>
  <c r="I294" i="5"/>
  <c r="I141" i="5"/>
  <c r="I58" i="5"/>
  <c r="I694" i="5"/>
  <c r="I1354" i="5"/>
  <c r="I1392" i="5"/>
  <c r="I1151" i="5"/>
  <c r="I1001" i="5"/>
  <c r="I848" i="5"/>
  <c r="I1036" i="5"/>
  <c r="I759" i="5"/>
  <c r="I885" i="5"/>
  <c r="I746" i="5"/>
  <c r="I927" i="5"/>
  <c r="I507" i="5"/>
  <c r="I206" i="5"/>
  <c r="I412" i="5"/>
  <c r="I434" i="5"/>
  <c r="I198" i="5"/>
  <c r="I405" i="5"/>
  <c r="I570" i="5"/>
  <c r="I551" i="5"/>
  <c r="I1136" i="5"/>
  <c r="I1318" i="5"/>
  <c r="I1368" i="5"/>
  <c r="I1218" i="5"/>
  <c r="I1262" i="5"/>
  <c r="I603" i="5"/>
  <c r="I417" i="5"/>
  <c r="I235" i="5"/>
  <c r="I1394" i="5"/>
  <c r="I1232" i="5"/>
  <c r="I1434" i="5"/>
  <c r="I658" i="5"/>
  <c r="I769" i="5"/>
  <c r="I895" i="5"/>
  <c r="I756" i="5"/>
  <c r="I937" i="5"/>
  <c r="I240" i="5"/>
  <c r="I366" i="5"/>
  <c r="I605" i="5"/>
  <c r="I247" i="5"/>
  <c r="I680" i="5"/>
  <c r="I506" i="5"/>
  <c r="I179" i="5"/>
  <c r="I95" i="5"/>
  <c r="I142" i="5"/>
  <c r="I303" i="5"/>
  <c r="I135" i="5"/>
  <c r="I777" i="5"/>
  <c r="I556" i="5"/>
  <c r="I709" i="5"/>
  <c r="I229" i="5"/>
  <c r="I1395" i="5"/>
  <c r="I828" i="5"/>
  <c r="I70" i="5"/>
  <c r="I870" i="5"/>
  <c r="I1208" i="5"/>
  <c r="I724" i="5"/>
  <c r="I480" i="5"/>
  <c r="I202" i="5"/>
  <c r="I263" i="5"/>
  <c r="I100" i="5"/>
  <c r="I1175" i="5"/>
  <c r="I955" i="5"/>
  <c r="I723" i="5"/>
  <c r="I821" i="5"/>
  <c r="I274" i="5"/>
  <c r="I1304" i="5"/>
  <c r="I613" i="5"/>
  <c r="I929" i="5"/>
  <c r="I331" i="5"/>
  <c r="I884" i="5"/>
  <c r="I106" i="5"/>
  <c r="I600" i="5"/>
  <c r="I223" i="5"/>
  <c r="I121" i="5"/>
  <c r="I281" i="5"/>
  <c r="I45" i="5"/>
  <c r="I1261" i="5"/>
  <c r="I1119" i="5"/>
  <c r="I1433" i="5"/>
  <c r="I1157" i="5"/>
  <c r="I1007" i="5"/>
  <c r="I878" i="5"/>
  <c r="I839" i="5"/>
  <c r="I807" i="5"/>
  <c r="I61" i="5"/>
  <c r="I355" i="5"/>
  <c r="I581" i="5"/>
  <c r="I30" i="5"/>
  <c r="I47" i="5"/>
  <c r="I1266" i="5"/>
  <c r="I1168" i="5"/>
  <c r="I1045" i="5"/>
  <c r="I733" i="5"/>
  <c r="I1106" i="5"/>
  <c r="I720" i="5"/>
  <c r="I1100" i="5"/>
  <c r="I315" i="5"/>
  <c r="I329" i="5"/>
  <c r="I241" i="5"/>
  <c r="I482" i="5"/>
  <c r="I504" i="5"/>
  <c r="I183" i="5"/>
  <c r="I59" i="5"/>
  <c r="I544" i="5"/>
  <c r="I154" i="5"/>
  <c r="I1415" i="5"/>
  <c r="I1327" i="5"/>
  <c r="I1214" i="5"/>
  <c r="I1199" i="5"/>
  <c r="I949" i="5"/>
  <c r="I825" i="5"/>
  <c r="I936" i="5"/>
  <c r="I736" i="5"/>
  <c r="I1113" i="5"/>
  <c r="I270" i="5"/>
  <c r="I21" i="5"/>
  <c r="I439" i="5"/>
  <c r="I1030" i="5"/>
  <c r="I227" i="5"/>
  <c r="I656" i="5"/>
  <c r="I288" i="5"/>
  <c r="I691" i="5"/>
  <c r="I519" i="5"/>
  <c r="I10" i="5"/>
  <c r="I1126" i="5"/>
  <c r="I1328" i="5"/>
  <c r="I1378" i="5"/>
  <c r="I1228" i="5"/>
  <c r="I1142" i="5"/>
  <c r="I593" i="5"/>
  <c r="I343" i="5"/>
  <c r="I904" i="5"/>
  <c r="I891" i="5"/>
  <c r="I1023" i="5"/>
  <c r="I182" i="5"/>
  <c r="I243" i="5"/>
  <c r="I1407" i="5"/>
  <c r="I1231" i="5"/>
  <c r="I1259" i="5"/>
  <c r="I698" i="5"/>
  <c r="I448" i="5"/>
  <c r="I809" i="5"/>
  <c r="I287" i="5"/>
  <c r="I316" i="5"/>
  <c r="I1336" i="5"/>
  <c r="I1295" i="5"/>
  <c r="I1192" i="5"/>
  <c r="I803" i="5"/>
  <c r="I353" i="5"/>
  <c r="I914" i="5"/>
  <c r="I840" i="5"/>
  <c r="I951" i="5"/>
  <c r="I1241" i="5"/>
  <c r="I1279" i="5"/>
  <c r="I1153" i="5"/>
  <c r="I1003" i="5"/>
  <c r="I858" i="5"/>
  <c r="I1056" i="5"/>
  <c r="I819" i="5"/>
  <c r="I327" i="5"/>
  <c r="I290" i="5"/>
  <c r="I41" i="5"/>
  <c r="I479" i="5"/>
  <c r="I454" i="5"/>
  <c r="I158" i="5"/>
  <c r="I557" i="5"/>
  <c r="I77" i="5"/>
  <c r="I664" i="5"/>
  <c r="I25" i="5"/>
  <c r="I90" i="5"/>
  <c r="J249" i="5"/>
  <c r="K249" i="5"/>
  <c r="L249" i="5"/>
  <c r="I422" i="5"/>
  <c r="I129" i="5"/>
  <c r="I640" i="5"/>
  <c r="I261" i="5"/>
  <c r="I194" i="5"/>
  <c r="I254" i="5"/>
  <c r="I874" i="5"/>
  <c r="I145" i="5"/>
  <c r="I1070" i="5"/>
  <c r="I1358" i="5"/>
  <c r="I1194" i="5"/>
  <c r="I321" i="5"/>
  <c r="I1110" i="5"/>
  <c r="I1351" i="5"/>
  <c r="I1334" i="5"/>
  <c r="I1416" i="5"/>
  <c r="I1115" i="5"/>
  <c r="I879" i="5"/>
  <c r="I1147" i="5"/>
  <c r="I1102" i="5"/>
  <c r="I882" i="5"/>
  <c r="I1206" i="5"/>
  <c r="I1398" i="5"/>
  <c r="I1025" i="5"/>
  <c r="I362" i="5"/>
  <c r="I1296" i="5"/>
  <c r="I1164" i="5"/>
  <c r="I974" i="5"/>
  <c r="I850" i="5"/>
  <c r="I961" i="5"/>
  <c r="I437" i="5"/>
  <c r="I195" i="5"/>
  <c r="I1104" i="5"/>
  <c r="I568" i="5"/>
  <c r="I622" i="5"/>
  <c r="I200" i="5"/>
  <c r="I490" i="5"/>
  <c r="I616" i="5"/>
  <c r="I33" i="5"/>
  <c r="I1428" i="5"/>
  <c r="I960" i="5"/>
  <c r="I1421" i="5"/>
  <c r="I1422" i="5"/>
  <c r="I1320" i="5"/>
  <c r="I1370" i="5"/>
  <c r="I1220" i="5"/>
  <c r="I813" i="5"/>
  <c r="I413" i="5"/>
  <c r="I1098" i="5"/>
  <c r="I761" i="5"/>
  <c r="I942" i="5"/>
  <c r="I245" i="5"/>
  <c r="I371" i="5"/>
  <c r="I625" i="5"/>
  <c r="I313" i="5"/>
  <c r="I712" i="5"/>
  <c r="I3" i="5"/>
  <c r="I64" i="5"/>
  <c r="I49" i="5"/>
  <c r="I1429" i="5"/>
  <c r="I1384" i="5"/>
  <c r="I1222" i="5"/>
  <c r="I1292" i="5"/>
  <c r="I1185" i="5"/>
  <c r="I968" i="5"/>
  <c r="I805" i="5"/>
  <c r="I1111" i="5"/>
  <c r="I1073" i="5"/>
  <c r="I599" i="5"/>
  <c r="I517" i="5"/>
  <c r="I97" i="5"/>
  <c r="I109" i="5"/>
  <c r="I384" i="5"/>
  <c r="I1360" i="5"/>
  <c r="I1210" i="5"/>
  <c r="I1426" i="5"/>
  <c r="I1124" i="5"/>
  <c r="I1176" i="5"/>
  <c r="I923" i="5"/>
  <c r="I773" i="5"/>
  <c r="I573" i="5"/>
  <c r="I323" i="5"/>
  <c r="I934" i="5"/>
  <c r="I1112" i="5"/>
  <c r="I341" i="5"/>
  <c r="I672" i="5"/>
  <c r="I22" i="5"/>
  <c r="I902" i="5"/>
  <c r="I335" i="5"/>
  <c r="I1324" i="5"/>
  <c r="I1362" i="5"/>
  <c r="I528" i="5"/>
  <c r="I478" i="5"/>
  <c r="I1057" i="5"/>
  <c r="I1109" i="5"/>
  <c r="I765" i="5"/>
  <c r="I826" i="5"/>
  <c r="I1022" i="5"/>
  <c r="I661" i="5"/>
  <c r="I752" i="5"/>
  <c r="I897" i="5"/>
  <c r="I117" i="5"/>
  <c r="I378" i="5"/>
  <c r="I29" i="5"/>
  <c r="I1439" i="5"/>
  <c r="I1363" i="5"/>
  <c r="I1213" i="5"/>
  <c r="I533" i="5"/>
  <c r="I483" i="5"/>
  <c r="I844" i="5"/>
  <c r="I644" i="5"/>
  <c r="I1032" i="5"/>
  <c r="I812" i="5"/>
  <c r="I66" i="5"/>
  <c r="I309" i="5"/>
  <c r="I445" i="5"/>
  <c r="I586" i="5"/>
  <c r="I589" i="5"/>
  <c r="I1169" i="5"/>
  <c r="I838" i="5"/>
  <c r="I638" i="5"/>
  <c r="I1048" i="5"/>
  <c r="I487" i="5"/>
  <c r="I396" i="5"/>
  <c r="I537" i="5"/>
  <c r="I710" i="5"/>
  <c r="I62" i="5"/>
  <c r="I214" i="5"/>
  <c r="I1326" i="5"/>
  <c r="I1150" i="5"/>
  <c r="I1200" i="5"/>
  <c r="I843" i="5"/>
  <c r="I954" i="5"/>
  <c r="I830" i="5"/>
  <c r="I597" i="5"/>
  <c r="I225" i="5"/>
  <c r="I26" i="5"/>
  <c r="I340" i="5"/>
  <c r="I692" i="5"/>
  <c r="I665" i="5"/>
  <c r="I435" i="5"/>
  <c r="I299" i="5"/>
  <c r="I534" i="5"/>
  <c r="I1317" i="5"/>
  <c r="I1204" i="5"/>
  <c r="I1313" i="5"/>
  <c r="I1161" i="5"/>
  <c r="I1011" i="5"/>
  <c r="I898" i="5"/>
  <c r="I609" i="5"/>
  <c r="I1049" i="5"/>
  <c r="I735" i="5"/>
  <c r="I996" i="5"/>
  <c r="I977" i="5"/>
  <c r="I607" i="5"/>
  <c r="I130" i="5"/>
  <c r="I359" i="5"/>
  <c r="I256" i="5"/>
  <c r="I512" i="5"/>
  <c r="I334" i="5"/>
  <c r="I124" i="5"/>
  <c r="I1330" i="5"/>
  <c r="I1380" i="5"/>
  <c r="I1230" i="5"/>
  <c r="I1424" i="5"/>
  <c r="I403" i="5"/>
  <c r="I964" i="5"/>
  <c r="I1078" i="5"/>
  <c r="I751" i="5"/>
  <c r="I932" i="5"/>
  <c r="I317" i="5"/>
  <c r="I1319" i="5"/>
  <c r="I1357" i="5"/>
  <c r="I708" i="5"/>
  <c r="I458" i="5"/>
  <c r="I1069" i="5"/>
  <c r="I745" i="5"/>
  <c r="I806" i="5"/>
  <c r="I987" i="5"/>
  <c r="I216" i="5"/>
  <c r="I432" i="5"/>
  <c r="I530" i="5"/>
  <c r="I711" i="5"/>
  <c r="I204" i="5"/>
  <c r="I446" i="5"/>
  <c r="I401" i="5"/>
  <c r="I292" i="5"/>
  <c r="I153" i="5"/>
  <c r="I304" i="5"/>
  <c r="I259" i="5"/>
  <c r="I184" i="5"/>
  <c r="I1419" i="5"/>
  <c r="I550" i="5"/>
  <c r="I994" i="5"/>
  <c r="I963" i="5"/>
  <c r="I1401" i="5"/>
  <c r="I660" i="5"/>
  <c r="I114" i="5"/>
  <c r="I1404" i="5"/>
  <c r="I1372" i="5"/>
  <c r="I1314" i="5"/>
  <c r="I667" i="5"/>
  <c r="I12" i="5"/>
  <c r="I166" i="5"/>
  <c r="I1348" i="5"/>
  <c r="I1166" i="5"/>
  <c r="I441" i="5"/>
  <c r="I1280" i="5"/>
  <c r="I23" i="5"/>
  <c r="I768" i="5"/>
  <c r="I318" i="5"/>
  <c r="I1148" i="5"/>
  <c r="I866" i="5"/>
  <c r="I400" i="5"/>
  <c r="I207" i="5"/>
  <c r="I268" i="5"/>
  <c r="I57" i="5"/>
  <c r="I1256" i="5"/>
  <c r="I1021" i="5"/>
  <c r="I852" i="5"/>
  <c r="I155" i="5"/>
  <c r="I162" i="5"/>
  <c r="I1146" i="5"/>
  <c r="I1282" i="5"/>
  <c r="I1004" i="5"/>
  <c r="I663" i="5"/>
  <c r="I1066" i="5"/>
  <c r="I774" i="5"/>
  <c r="I900" i="5"/>
  <c r="I337" i="5"/>
  <c r="I295" i="5"/>
  <c r="I489" i="5"/>
  <c r="I610" i="5"/>
  <c r="I252" i="5"/>
  <c r="I685" i="5"/>
  <c r="I666" i="5"/>
  <c r="I301" i="5"/>
  <c r="I1201" i="5"/>
  <c r="I618" i="5"/>
  <c r="I1431" i="5"/>
  <c r="I729" i="5"/>
  <c r="I716" i="5"/>
  <c r="I447" i="5"/>
  <c r="I376" i="5"/>
  <c r="I635" i="5"/>
  <c r="I118" i="5"/>
  <c r="I690" i="5"/>
  <c r="I671" i="5"/>
  <c r="I291" i="5"/>
  <c r="I1306" i="5"/>
  <c r="I1018" i="5"/>
  <c r="I810" i="5"/>
  <c r="I871" i="5"/>
  <c r="I632" i="5"/>
  <c r="I205" i="5"/>
  <c r="I6" i="5"/>
  <c r="I500" i="5"/>
  <c r="I212" i="5"/>
  <c r="I626" i="5"/>
  <c r="I273" i="5"/>
  <c r="I43" i="5"/>
  <c r="I37" i="5"/>
  <c r="I104" i="5"/>
  <c r="I594" i="5"/>
  <c r="I164" i="5"/>
  <c r="I1437" i="5"/>
  <c r="I1311" i="5"/>
  <c r="I1167" i="5"/>
  <c r="I1035" i="5"/>
  <c r="I728" i="5"/>
  <c r="I639" i="5"/>
  <c r="I1031" i="5"/>
  <c r="I857" i="5"/>
  <c r="I451" i="5"/>
  <c r="I367" i="5"/>
  <c r="I276" i="5"/>
  <c r="I126" i="5"/>
  <c r="I529" i="5"/>
  <c r="I271" i="5"/>
  <c r="I1116" i="5"/>
  <c r="I1403" i="5"/>
  <c r="I1178" i="5"/>
  <c r="I933" i="5"/>
  <c r="I1067" i="5"/>
  <c r="I919" i="5"/>
  <c r="I770" i="5"/>
  <c r="I831" i="5"/>
  <c r="I757" i="5"/>
  <c r="I907" i="5"/>
  <c r="I122" i="5"/>
  <c r="I383" i="5"/>
  <c r="I34" i="5"/>
  <c r="I515" i="5"/>
  <c r="I1371" i="5"/>
  <c r="I1339" i="5"/>
  <c r="I1377" i="5"/>
  <c r="I1408" i="5"/>
  <c r="I1016" i="5"/>
  <c r="I749" i="5"/>
  <c r="I875" i="5"/>
  <c r="I657" i="5"/>
  <c r="I414" i="5"/>
  <c r="I138" i="5"/>
  <c r="I541" i="5"/>
  <c r="I89" i="5"/>
  <c r="I1420" i="5"/>
  <c r="I1340" i="5"/>
  <c r="I1390" i="5"/>
  <c r="I1249" i="5"/>
  <c r="I643" i="5"/>
  <c r="I1058" i="5"/>
  <c r="I941" i="5"/>
  <c r="I275" i="5"/>
  <c r="I449" i="5"/>
  <c r="I1080" i="5"/>
  <c r="I232" i="5"/>
  <c r="I293" i="5"/>
  <c r="I696" i="5"/>
  <c r="I549" i="5"/>
  <c r="I1281" i="5"/>
  <c r="I1117" i="5"/>
  <c r="I796" i="5"/>
  <c r="I81" i="5"/>
  <c r="I425" i="5"/>
  <c r="I1430" i="5"/>
  <c r="I1269" i="5"/>
  <c r="I1152" i="5"/>
  <c r="I1002" i="5"/>
  <c r="I853" i="5"/>
  <c r="I653" i="5"/>
  <c r="I890" i="5"/>
  <c r="I1417" i="5"/>
  <c r="I1291" i="5"/>
  <c r="I1133" i="5"/>
  <c r="I1163" i="5"/>
  <c r="I1013" i="5"/>
  <c r="I908" i="5"/>
  <c r="I1017" i="5"/>
  <c r="I619" i="5"/>
  <c r="I606" i="5"/>
  <c r="I621" i="5"/>
  <c r="I297" i="5"/>
  <c r="I354" i="5"/>
  <c r="I9" i="5"/>
  <c r="I455" i="5"/>
  <c r="I176" i="5"/>
  <c r="I346" i="5"/>
  <c r="I82" i="5"/>
  <c r="I36" i="5"/>
  <c r="I920" i="5"/>
  <c r="I4" i="5"/>
  <c r="I675" i="5"/>
  <c r="I460" i="5"/>
  <c r="I1138" i="5"/>
  <c r="I54" i="5"/>
  <c r="I684" i="5"/>
  <c r="B8" i="6"/>
  <c r="B33" i="6" s="1"/>
  <c r="B9" i="6"/>
  <c r="D9" i="6" s="1"/>
  <c r="B11" i="6"/>
  <c r="M191" i="5" l="1"/>
  <c r="J78" i="5"/>
  <c r="K78" i="5"/>
  <c r="L78" i="5"/>
  <c r="M103" i="5"/>
  <c r="K40" i="5"/>
  <c r="L40" i="5"/>
  <c r="J40" i="5"/>
  <c r="M27" i="5"/>
  <c r="M68" i="5"/>
  <c r="M189" i="5"/>
  <c r="AJ2" i="4"/>
  <c r="AK2" i="4"/>
  <c r="J875" i="5"/>
  <c r="K875" i="5"/>
  <c r="L875" i="5"/>
  <c r="J963" i="5"/>
  <c r="K963" i="5"/>
  <c r="L963" i="5"/>
  <c r="J838" i="5"/>
  <c r="K838" i="5"/>
  <c r="L838" i="5"/>
  <c r="K77" i="5"/>
  <c r="L77" i="5"/>
  <c r="J77" i="5"/>
  <c r="J405" i="5"/>
  <c r="K405" i="5"/>
  <c r="L405" i="5"/>
  <c r="L789" i="5"/>
  <c r="J789" i="5"/>
  <c r="K789" i="5"/>
  <c r="K391" i="5"/>
  <c r="L391" i="5"/>
  <c r="J391" i="5"/>
  <c r="M391" i="5" s="1"/>
  <c r="L854" i="5"/>
  <c r="J854" i="5"/>
  <c r="K854" i="5"/>
  <c r="J397" i="5"/>
  <c r="K397" i="5"/>
  <c r="L397" i="5"/>
  <c r="J369" i="5"/>
  <c r="K369" i="5"/>
  <c r="L369" i="5"/>
  <c r="J436" i="5"/>
  <c r="K436" i="5"/>
  <c r="L436" i="5"/>
  <c r="J1243" i="5"/>
  <c r="K1243" i="5"/>
  <c r="L1243" i="5"/>
  <c r="J917" i="5"/>
  <c r="K917" i="5"/>
  <c r="L917" i="5"/>
  <c r="J149" i="5"/>
  <c r="K149" i="5"/>
  <c r="L149" i="5"/>
  <c r="L54" i="5"/>
  <c r="J54" i="5"/>
  <c r="K54" i="5"/>
  <c r="K1080" i="5"/>
  <c r="J1080" i="5"/>
  <c r="L1080" i="5"/>
  <c r="J207" i="5"/>
  <c r="K207" i="5"/>
  <c r="L207" i="5"/>
  <c r="J665" i="5"/>
  <c r="K665" i="5"/>
  <c r="L665" i="5"/>
  <c r="J1370" i="5"/>
  <c r="K1370" i="5"/>
  <c r="L1370" i="5"/>
  <c r="J473" i="5"/>
  <c r="K473" i="5"/>
  <c r="L473" i="5"/>
  <c r="J1335" i="5"/>
  <c r="K1335" i="5"/>
  <c r="L1335" i="5"/>
  <c r="J36" i="5"/>
  <c r="K36" i="5"/>
  <c r="L36" i="5"/>
  <c r="L9" i="5"/>
  <c r="J9" i="5"/>
  <c r="K9" i="5"/>
  <c r="L619" i="5"/>
  <c r="J619" i="5"/>
  <c r="M619" i="5" s="1"/>
  <c r="K619" i="5"/>
  <c r="J853" i="5"/>
  <c r="K853" i="5"/>
  <c r="L853" i="5"/>
  <c r="L549" i="5"/>
  <c r="J549" i="5"/>
  <c r="K549" i="5"/>
  <c r="L449" i="5"/>
  <c r="J449" i="5"/>
  <c r="K449" i="5"/>
  <c r="L749" i="5"/>
  <c r="J749" i="5"/>
  <c r="K749" i="5"/>
  <c r="J1067" i="5"/>
  <c r="K1067" i="5"/>
  <c r="L1067" i="5"/>
  <c r="K271" i="5"/>
  <c r="L271" i="5"/>
  <c r="J271" i="5"/>
  <c r="K451" i="5"/>
  <c r="L451" i="5"/>
  <c r="J451" i="5"/>
  <c r="K1035" i="5"/>
  <c r="J1035" i="5"/>
  <c r="M1035" i="5" s="1"/>
  <c r="L1035" i="5"/>
  <c r="L594" i="5"/>
  <c r="J594" i="5"/>
  <c r="K594" i="5"/>
  <c r="K291" i="5"/>
  <c r="L291" i="5"/>
  <c r="J291" i="5"/>
  <c r="K376" i="5"/>
  <c r="L376" i="5"/>
  <c r="J376" i="5"/>
  <c r="M376" i="5" s="1"/>
  <c r="J618" i="5"/>
  <c r="K618" i="5"/>
  <c r="L618" i="5"/>
  <c r="J900" i="5"/>
  <c r="K900" i="5"/>
  <c r="L900" i="5"/>
  <c r="L1282" i="5"/>
  <c r="J1282" i="5"/>
  <c r="K1282" i="5"/>
  <c r="J400" i="5"/>
  <c r="K400" i="5"/>
  <c r="L400" i="5"/>
  <c r="L994" i="5"/>
  <c r="J994" i="5"/>
  <c r="K994" i="5"/>
  <c r="J512" i="5"/>
  <c r="K512" i="5"/>
  <c r="L512" i="5"/>
  <c r="J898" i="5"/>
  <c r="K898" i="5"/>
  <c r="L898" i="5"/>
  <c r="L1317" i="5"/>
  <c r="J1317" i="5"/>
  <c r="K1317" i="5"/>
  <c r="J830" i="5"/>
  <c r="K830" i="5"/>
  <c r="L830" i="5"/>
  <c r="K396" i="5"/>
  <c r="L396" i="5"/>
  <c r="J396" i="5"/>
  <c r="M396" i="5" s="1"/>
  <c r="K1169" i="5"/>
  <c r="L1169" i="5"/>
  <c r="J1169" i="5"/>
  <c r="J66" i="5"/>
  <c r="K66" i="5"/>
  <c r="L66" i="5"/>
  <c r="L29" i="5"/>
  <c r="J29" i="5"/>
  <c r="K29" i="5"/>
  <c r="J1057" i="5"/>
  <c r="K1057" i="5"/>
  <c r="L1057" i="5"/>
  <c r="J923" i="5"/>
  <c r="K923" i="5"/>
  <c r="L923" i="5"/>
  <c r="L599" i="5"/>
  <c r="J599" i="5"/>
  <c r="K599" i="5"/>
  <c r="L1098" i="5"/>
  <c r="J1098" i="5"/>
  <c r="M1098" i="5" s="1"/>
  <c r="K1098" i="5"/>
  <c r="J850" i="5"/>
  <c r="K850" i="5"/>
  <c r="L850" i="5"/>
  <c r="K1025" i="5"/>
  <c r="J1025" i="5"/>
  <c r="M1025" i="5" s="1"/>
  <c r="L1025" i="5"/>
  <c r="K261" i="5"/>
  <c r="L261" i="5"/>
  <c r="J261" i="5"/>
  <c r="M261" i="5" s="1"/>
  <c r="M249" i="5"/>
  <c r="J557" i="5"/>
  <c r="K557" i="5"/>
  <c r="L557" i="5"/>
  <c r="K1003" i="5"/>
  <c r="L1003" i="5"/>
  <c r="J1003" i="5"/>
  <c r="L1295" i="5"/>
  <c r="J1295" i="5"/>
  <c r="K1295" i="5"/>
  <c r="J448" i="5"/>
  <c r="K448" i="5"/>
  <c r="L448" i="5"/>
  <c r="J243" i="5"/>
  <c r="K243" i="5"/>
  <c r="L243" i="5"/>
  <c r="J343" i="5"/>
  <c r="K343" i="5"/>
  <c r="L343" i="5"/>
  <c r="J1328" i="5"/>
  <c r="K1328" i="5"/>
  <c r="L1328" i="5"/>
  <c r="K288" i="5"/>
  <c r="L288" i="5"/>
  <c r="J288" i="5"/>
  <c r="J1415" i="5"/>
  <c r="L1415" i="5"/>
  <c r="K1415" i="5"/>
  <c r="L504" i="5"/>
  <c r="J504" i="5"/>
  <c r="M504" i="5" s="1"/>
  <c r="K504" i="5"/>
  <c r="K1100" i="5"/>
  <c r="J1100" i="5"/>
  <c r="L1100" i="5"/>
  <c r="K1168" i="5"/>
  <c r="L1168" i="5"/>
  <c r="J1168" i="5"/>
  <c r="J355" i="5"/>
  <c r="K355" i="5"/>
  <c r="L355" i="5"/>
  <c r="L45" i="5"/>
  <c r="J45" i="5"/>
  <c r="K45" i="5"/>
  <c r="J1304" i="5"/>
  <c r="K1304" i="5"/>
  <c r="L1304" i="5"/>
  <c r="K1175" i="5"/>
  <c r="L1175" i="5"/>
  <c r="J1175" i="5"/>
  <c r="J1395" i="5"/>
  <c r="K1395" i="5"/>
  <c r="L1395" i="5"/>
  <c r="J506" i="5"/>
  <c r="K506" i="5"/>
  <c r="L506" i="5"/>
  <c r="J417" i="5"/>
  <c r="K417" i="5"/>
  <c r="L417" i="5"/>
  <c r="J1318" i="5"/>
  <c r="K1318" i="5"/>
  <c r="L1318" i="5"/>
  <c r="J927" i="5"/>
  <c r="L927" i="5"/>
  <c r="K927" i="5"/>
  <c r="J588" i="5"/>
  <c r="K588" i="5"/>
  <c r="L588" i="5"/>
  <c r="J1321" i="5"/>
  <c r="K1321" i="5"/>
  <c r="L1321" i="5"/>
  <c r="J272" i="5"/>
  <c r="K272" i="5"/>
  <c r="L272" i="5"/>
  <c r="L178" i="5"/>
  <c r="J178" i="5"/>
  <c r="K178" i="5"/>
  <c r="J310" i="5"/>
  <c r="K310" i="5"/>
  <c r="L310" i="5"/>
  <c r="L649" i="5"/>
  <c r="J649" i="5"/>
  <c r="K649" i="5"/>
  <c r="L584" i="5"/>
  <c r="J584" i="5"/>
  <c r="K584" i="5"/>
  <c r="L784" i="5"/>
  <c r="J784" i="5"/>
  <c r="K784" i="5"/>
  <c r="K308" i="5"/>
  <c r="L308" i="5"/>
  <c r="J308" i="5"/>
  <c r="J1107" i="5"/>
  <c r="K1107" i="5"/>
  <c r="L1107" i="5"/>
  <c r="J86" i="5"/>
  <c r="K86" i="5"/>
  <c r="L86" i="5"/>
  <c r="L65" i="5"/>
  <c r="J65" i="5"/>
  <c r="K65" i="5"/>
  <c r="J190" i="5"/>
  <c r="K190" i="5"/>
  <c r="L190" i="5"/>
  <c r="L1272" i="5"/>
  <c r="J1272" i="5"/>
  <c r="K1272" i="5"/>
  <c r="L864" i="5"/>
  <c r="J864" i="5"/>
  <c r="K864" i="5"/>
  <c r="J430" i="5"/>
  <c r="L430" i="5"/>
  <c r="K430" i="5"/>
  <c r="J1077" i="5"/>
  <c r="K1077" i="5"/>
  <c r="L1077" i="5"/>
  <c r="J99" i="5"/>
  <c r="K99" i="5"/>
  <c r="L99" i="5"/>
  <c r="K386" i="5"/>
  <c r="L386" i="5"/>
  <c r="J386" i="5"/>
  <c r="L554" i="5"/>
  <c r="J554" i="5"/>
  <c r="K554" i="5"/>
  <c r="J873" i="5"/>
  <c r="K873" i="5"/>
  <c r="L873" i="5"/>
  <c r="J468" i="5"/>
  <c r="K468" i="5"/>
  <c r="L468" i="5"/>
  <c r="J1209" i="5"/>
  <c r="K1209" i="5"/>
  <c r="L1209" i="5"/>
  <c r="J213" i="5"/>
  <c r="K213" i="5"/>
  <c r="L213" i="5"/>
  <c r="J931" i="5"/>
  <c r="K931" i="5"/>
  <c r="L931" i="5"/>
  <c r="K1198" i="5"/>
  <c r="L1198" i="5"/>
  <c r="J1198" i="5"/>
  <c r="M1198" i="5" s="1"/>
  <c r="J681" i="5"/>
  <c r="K681" i="5"/>
  <c r="L681" i="5"/>
  <c r="J726" i="5"/>
  <c r="K726" i="5"/>
  <c r="L726" i="5"/>
  <c r="J851" i="5"/>
  <c r="K851" i="5"/>
  <c r="L851" i="5"/>
  <c r="J1236" i="5"/>
  <c r="K1236" i="5"/>
  <c r="L1236" i="5"/>
  <c r="J798" i="5"/>
  <c r="K798" i="5"/>
  <c r="L798" i="5"/>
  <c r="J702" i="5"/>
  <c r="K702" i="5"/>
  <c r="L702" i="5"/>
  <c r="J456" i="5"/>
  <c r="K456" i="5"/>
  <c r="L456" i="5"/>
  <c r="J1379" i="5"/>
  <c r="K1379" i="5"/>
  <c r="L1379" i="5"/>
  <c r="J592" i="5"/>
  <c r="K592" i="5"/>
  <c r="L592" i="5"/>
  <c r="L602" i="5"/>
  <c r="J602" i="5"/>
  <c r="K602" i="5"/>
  <c r="J1353" i="5"/>
  <c r="K1353" i="5"/>
  <c r="L1353" i="5"/>
  <c r="J817" i="5"/>
  <c r="L817" i="5"/>
  <c r="K817" i="5"/>
  <c r="J1221" i="5"/>
  <c r="K1221" i="5"/>
  <c r="L1221" i="5"/>
  <c r="J572" i="5"/>
  <c r="K572" i="5"/>
  <c r="L572" i="5"/>
  <c r="J673" i="5"/>
  <c r="K673" i="5"/>
  <c r="L673" i="5"/>
  <c r="J1076" i="5"/>
  <c r="K1076" i="5"/>
  <c r="L1076" i="5"/>
  <c r="K1090" i="5"/>
  <c r="J1090" i="5"/>
  <c r="L1090" i="5"/>
  <c r="J1289" i="5"/>
  <c r="K1289" i="5"/>
  <c r="L1289" i="5"/>
  <c r="J678" i="5"/>
  <c r="K678" i="5"/>
  <c r="L678" i="5"/>
  <c r="L75" i="5"/>
  <c r="J75" i="5"/>
  <c r="K75" i="5"/>
  <c r="J997" i="5"/>
  <c r="L997" i="5"/>
  <c r="K997" i="5"/>
  <c r="J91" i="5"/>
  <c r="K91" i="5"/>
  <c r="L91" i="5"/>
  <c r="J1141" i="5"/>
  <c r="K1141" i="5"/>
  <c r="L1141" i="5"/>
  <c r="L814" i="5"/>
  <c r="J814" i="5"/>
  <c r="K814" i="5"/>
  <c r="K1162" i="5"/>
  <c r="L1162" i="5"/>
  <c r="J1162" i="5"/>
  <c r="L804" i="5"/>
  <c r="J804" i="5"/>
  <c r="K804" i="5"/>
  <c r="L799" i="5"/>
  <c r="J799" i="5"/>
  <c r="K799" i="5"/>
  <c r="J970" i="5"/>
  <c r="K970" i="5"/>
  <c r="L970" i="5"/>
  <c r="J928" i="5"/>
  <c r="K928" i="5"/>
  <c r="L928" i="5"/>
  <c r="K123" i="5"/>
  <c r="L123" i="5"/>
  <c r="J123" i="5"/>
  <c r="M123" i="5" s="1"/>
  <c r="L168" i="5"/>
  <c r="J168" i="5"/>
  <c r="K168" i="5"/>
  <c r="J38" i="5"/>
  <c r="K38" i="5"/>
  <c r="L38" i="5"/>
  <c r="J1235" i="5"/>
  <c r="K1235" i="5"/>
  <c r="L1235" i="5"/>
  <c r="J1092" i="5"/>
  <c r="K1092" i="5"/>
  <c r="L1092" i="5"/>
  <c r="J525" i="5"/>
  <c r="K525" i="5"/>
  <c r="L525" i="5"/>
  <c r="J982" i="5"/>
  <c r="L982" i="5"/>
  <c r="K982" i="5"/>
  <c r="J498" i="5"/>
  <c r="K498" i="5"/>
  <c r="L498" i="5"/>
  <c r="J1274" i="5"/>
  <c r="K1274" i="5"/>
  <c r="L1274" i="5"/>
  <c r="J715" i="5"/>
  <c r="K715" i="5"/>
  <c r="L715" i="5"/>
  <c r="J922" i="5"/>
  <c r="L922" i="5"/>
  <c r="K922" i="5"/>
  <c r="J893" i="5"/>
  <c r="K893" i="5"/>
  <c r="L893" i="5"/>
  <c r="J219" i="5"/>
  <c r="K219" i="5"/>
  <c r="L219" i="5"/>
  <c r="K246" i="5"/>
  <c r="L246" i="5"/>
  <c r="J246" i="5"/>
  <c r="J888" i="5"/>
  <c r="K888" i="5"/>
  <c r="L888" i="5"/>
  <c r="K131" i="5"/>
  <c r="L131" i="5"/>
  <c r="J131" i="5"/>
  <c r="K32" i="5"/>
  <c r="L32" i="5"/>
  <c r="J32" i="5"/>
  <c r="M32" i="5" s="1"/>
  <c r="J160" i="5"/>
  <c r="L160" i="5"/>
  <c r="K160" i="5"/>
  <c r="J973" i="5"/>
  <c r="K973" i="5"/>
  <c r="L973" i="5"/>
  <c r="L979" i="5"/>
  <c r="J979" i="5"/>
  <c r="K979" i="5"/>
  <c r="L1347" i="5"/>
  <c r="J1347" i="5"/>
  <c r="K1347" i="5"/>
  <c r="J562" i="5"/>
  <c r="K562" i="5"/>
  <c r="L562" i="5"/>
  <c r="J992" i="5"/>
  <c r="L992" i="5"/>
  <c r="K992" i="5"/>
  <c r="J802" i="5"/>
  <c r="L802" i="5"/>
  <c r="K802" i="5"/>
  <c r="L173" i="5"/>
  <c r="J173" i="5"/>
  <c r="K173" i="5"/>
  <c r="K1064" i="5"/>
  <c r="L1064" i="5"/>
  <c r="J1064" i="5"/>
  <c r="K1306" i="5"/>
  <c r="L1306" i="5"/>
  <c r="J1306" i="5"/>
  <c r="M1306" i="5" s="1"/>
  <c r="J1424" i="5"/>
  <c r="K1424" i="5"/>
  <c r="L1424" i="5"/>
  <c r="J1109" i="5"/>
  <c r="K1109" i="5"/>
  <c r="L1109" i="5"/>
  <c r="K313" i="5"/>
  <c r="L313" i="5"/>
  <c r="J313" i="5"/>
  <c r="J1368" i="5"/>
  <c r="K1368" i="5"/>
  <c r="L1368" i="5"/>
  <c r="J338" i="5"/>
  <c r="K338" i="5"/>
  <c r="L338" i="5"/>
  <c r="J375" i="5"/>
  <c r="K375" i="5"/>
  <c r="L375" i="5"/>
  <c r="L524" i="5"/>
  <c r="J524" i="5"/>
  <c r="M524" i="5" s="1"/>
  <c r="K524" i="5"/>
  <c r="J767" i="5"/>
  <c r="L767" i="5"/>
  <c r="K767" i="5"/>
  <c r="L637" i="5"/>
  <c r="K637" i="5"/>
  <c r="J637" i="5"/>
  <c r="J1239" i="5"/>
  <c r="K1239" i="5"/>
  <c r="L1239" i="5"/>
  <c r="J1072" i="5"/>
  <c r="K1072" i="5"/>
  <c r="L1072" i="5"/>
  <c r="J1219" i="5"/>
  <c r="K1219" i="5"/>
  <c r="L1219" i="5"/>
  <c r="J505" i="5"/>
  <c r="K505" i="5"/>
  <c r="L505" i="5"/>
  <c r="L1267" i="5"/>
  <c r="J1267" i="5"/>
  <c r="K1267" i="5"/>
  <c r="J218" i="5"/>
  <c r="K218" i="5"/>
  <c r="L218" i="5"/>
  <c r="L612" i="5"/>
  <c r="J612" i="5"/>
  <c r="K612" i="5"/>
  <c r="J1171" i="5"/>
  <c r="L1171" i="5"/>
  <c r="K1171" i="5"/>
  <c r="L409" i="5"/>
  <c r="J409" i="5"/>
  <c r="K409" i="5"/>
  <c r="J653" i="5"/>
  <c r="K653" i="5"/>
  <c r="L653" i="5"/>
  <c r="J122" i="5"/>
  <c r="K122" i="5"/>
  <c r="L122" i="5"/>
  <c r="L1431" i="5"/>
  <c r="J1431" i="5"/>
  <c r="K1431" i="5"/>
  <c r="J597" i="5"/>
  <c r="K597" i="5"/>
  <c r="L597" i="5"/>
  <c r="J773" i="5"/>
  <c r="K773" i="5"/>
  <c r="L773" i="5"/>
  <c r="J1102" i="5"/>
  <c r="K1102" i="5"/>
  <c r="L1102" i="5"/>
  <c r="J825" i="5"/>
  <c r="K825" i="5"/>
  <c r="L825" i="5"/>
  <c r="L198" i="5"/>
  <c r="K198" i="5"/>
  <c r="J198" i="5"/>
  <c r="J1298" i="5"/>
  <c r="K1298" i="5"/>
  <c r="L1298" i="5"/>
  <c r="J566" i="5"/>
  <c r="K566" i="5"/>
  <c r="L566" i="5"/>
  <c r="J1138" i="5"/>
  <c r="L1138" i="5"/>
  <c r="K1138" i="5"/>
  <c r="J1133" i="5"/>
  <c r="K1133" i="5"/>
  <c r="L1133" i="5"/>
  <c r="J425" i="5"/>
  <c r="K425" i="5"/>
  <c r="L425" i="5"/>
  <c r="J1249" i="5"/>
  <c r="K1249" i="5"/>
  <c r="L1249" i="5"/>
  <c r="J541" i="5"/>
  <c r="K541" i="5"/>
  <c r="L541" i="5"/>
  <c r="J1371" i="5"/>
  <c r="K1371" i="5"/>
  <c r="L1371" i="5"/>
  <c r="J907" i="5"/>
  <c r="L907" i="5"/>
  <c r="K907" i="5"/>
  <c r="J626" i="5"/>
  <c r="K626" i="5"/>
  <c r="L626" i="5"/>
  <c r="J632" i="5"/>
  <c r="K632" i="5"/>
  <c r="L632" i="5"/>
  <c r="J252" i="5"/>
  <c r="K252" i="5"/>
  <c r="L252" i="5"/>
  <c r="J1021" i="5"/>
  <c r="K1021" i="5"/>
  <c r="L1021" i="5"/>
  <c r="J23" i="5"/>
  <c r="K23" i="5"/>
  <c r="L23" i="5"/>
  <c r="K166" i="5"/>
  <c r="L166" i="5"/>
  <c r="J166" i="5"/>
  <c r="J1404" i="5"/>
  <c r="K1404" i="5"/>
  <c r="L1404" i="5"/>
  <c r="J304" i="5"/>
  <c r="K304" i="5"/>
  <c r="L304" i="5"/>
  <c r="J204" i="5"/>
  <c r="K204" i="5"/>
  <c r="L204" i="5"/>
  <c r="J987" i="5"/>
  <c r="L987" i="5"/>
  <c r="K987" i="5"/>
  <c r="J708" i="5"/>
  <c r="K708" i="5"/>
  <c r="L708" i="5"/>
  <c r="J751" i="5"/>
  <c r="L751" i="5"/>
  <c r="K751" i="5"/>
  <c r="J1230" i="5"/>
  <c r="K1230" i="5"/>
  <c r="L1230" i="5"/>
  <c r="J977" i="5"/>
  <c r="L977" i="5"/>
  <c r="K977" i="5"/>
  <c r="J692" i="5"/>
  <c r="K692" i="5"/>
  <c r="L692" i="5"/>
  <c r="J1326" i="5"/>
  <c r="K1326" i="5"/>
  <c r="L1326" i="5"/>
  <c r="J483" i="5"/>
  <c r="K483" i="5"/>
  <c r="L483" i="5"/>
  <c r="J661" i="5"/>
  <c r="K661" i="5"/>
  <c r="L661" i="5"/>
  <c r="J335" i="5"/>
  <c r="K335" i="5"/>
  <c r="L335" i="5"/>
  <c r="J1112" i="5"/>
  <c r="K1112" i="5"/>
  <c r="L1112" i="5"/>
  <c r="J1360" i="5"/>
  <c r="K1360" i="5"/>
  <c r="L1360" i="5"/>
  <c r="K1185" i="5"/>
  <c r="L1185" i="5"/>
  <c r="J1185" i="5"/>
  <c r="L49" i="5"/>
  <c r="J49" i="5"/>
  <c r="K49" i="5"/>
  <c r="J625" i="5"/>
  <c r="K625" i="5"/>
  <c r="L625" i="5"/>
  <c r="J1320" i="5"/>
  <c r="K1320" i="5"/>
  <c r="L1320" i="5"/>
  <c r="J33" i="5"/>
  <c r="K33" i="5"/>
  <c r="L33" i="5"/>
  <c r="J568" i="5"/>
  <c r="K568" i="5"/>
  <c r="L568" i="5"/>
  <c r="L1147" i="5"/>
  <c r="J1147" i="5"/>
  <c r="K1147" i="5"/>
  <c r="J1351" i="5"/>
  <c r="K1351" i="5"/>
  <c r="L1351" i="5"/>
  <c r="K1070" i="5"/>
  <c r="J1070" i="5"/>
  <c r="L1070" i="5"/>
  <c r="L158" i="5"/>
  <c r="J158" i="5"/>
  <c r="K158" i="5"/>
  <c r="L914" i="5"/>
  <c r="J914" i="5"/>
  <c r="M914" i="5" s="1"/>
  <c r="K914" i="5"/>
  <c r="K1126" i="5"/>
  <c r="L1126" i="5"/>
  <c r="J1126" i="5"/>
  <c r="J270" i="5"/>
  <c r="K270" i="5"/>
  <c r="L270" i="5"/>
  <c r="L949" i="5"/>
  <c r="J949" i="5"/>
  <c r="K949" i="5"/>
  <c r="J482" i="5"/>
  <c r="K482" i="5"/>
  <c r="L482" i="5"/>
  <c r="J720" i="5"/>
  <c r="K720" i="5"/>
  <c r="L720" i="5"/>
  <c r="J61" i="5"/>
  <c r="K61" i="5"/>
  <c r="L61" i="5"/>
  <c r="K1157" i="5"/>
  <c r="L1157" i="5"/>
  <c r="J1157" i="5"/>
  <c r="M1157" i="5" s="1"/>
  <c r="K281" i="5"/>
  <c r="L281" i="5"/>
  <c r="J281" i="5"/>
  <c r="L884" i="5"/>
  <c r="J884" i="5"/>
  <c r="K884" i="5"/>
  <c r="J1434" i="5"/>
  <c r="K1434" i="5"/>
  <c r="L1434" i="5"/>
  <c r="L704" i="5"/>
  <c r="J704" i="5"/>
  <c r="K704" i="5"/>
  <c r="J265" i="5"/>
  <c r="L265" i="5"/>
  <c r="K265" i="5"/>
  <c r="L794" i="5"/>
  <c r="J794" i="5"/>
  <c r="K794" i="5"/>
  <c r="J1096" i="5"/>
  <c r="K1096" i="5"/>
  <c r="L1096" i="5"/>
  <c r="J399" i="5"/>
  <c r="K399" i="5"/>
  <c r="L399" i="5"/>
  <c r="J1052" i="5"/>
  <c r="K1052" i="5"/>
  <c r="L1052" i="5"/>
  <c r="J406" i="5"/>
  <c r="K406" i="5"/>
  <c r="L406" i="5"/>
  <c r="J433" i="5"/>
  <c r="K433" i="5"/>
  <c r="L433" i="5"/>
  <c r="L24" i="5"/>
  <c r="J24" i="5"/>
  <c r="K24" i="5"/>
  <c r="J1248" i="5"/>
  <c r="K1248" i="5"/>
  <c r="L1248" i="5"/>
  <c r="J763" i="5"/>
  <c r="K763" i="5"/>
  <c r="L763" i="5"/>
  <c r="J368" i="5"/>
  <c r="K368" i="5"/>
  <c r="L368" i="5"/>
  <c r="L55" i="5"/>
  <c r="J55" i="5"/>
  <c r="K55" i="5"/>
  <c r="K298" i="5"/>
  <c r="L298" i="5"/>
  <c r="J298" i="5"/>
  <c r="J408" i="5"/>
  <c r="K408" i="5"/>
  <c r="L408" i="5"/>
  <c r="J1391" i="5"/>
  <c r="K1391" i="5"/>
  <c r="L1391" i="5"/>
  <c r="J946" i="5"/>
  <c r="K946" i="5"/>
  <c r="L946" i="5"/>
  <c r="J393" i="5"/>
  <c r="K393" i="5"/>
  <c r="L393" i="5"/>
  <c r="J1412" i="5"/>
  <c r="K1412" i="5"/>
  <c r="L1412" i="5"/>
  <c r="J237" i="5"/>
  <c r="K237" i="5"/>
  <c r="L237" i="5"/>
  <c r="J407" i="5"/>
  <c r="K407" i="5"/>
  <c r="L407" i="5"/>
  <c r="J1191" i="5"/>
  <c r="L1191" i="5"/>
  <c r="K1191" i="5"/>
  <c r="J1381" i="5"/>
  <c r="K1381" i="5"/>
  <c r="L1381" i="5"/>
  <c r="J822" i="5"/>
  <c r="L822" i="5"/>
  <c r="K822" i="5"/>
  <c r="J493" i="5"/>
  <c r="K493" i="5"/>
  <c r="L493" i="5"/>
  <c r="J1365" i="5"/>
  <c r="K1365" i="5"/>
  <c r="L1365" i="5"/>
  <c r="J159" i="5"/>
  <c r="K159" i="5"/>
  <c r="L159" i="5"/>
  <c r="K161" i="5"/>
  <c r="L161" i="5"/>
  <c r="J161" i="5"/>
  <c r="J477" i="5"/>
  <c r="K477" i="5"/>
  <c r="L477" i="5"/>
  <c r="AQ2" i="4"/>
  <c r="E3" i="4" s="1"/>
  <c r="L1322" i="5"/>
  <c r="J1322" i="5"/>
  <c r="K1322" i="5"/>
  <c r="L924" i="5"/>
  <c r="J924" i="5"/>
  <c r="K924" i="5"/>
  <c r="J370" i="5"/>
  <c r="K370" i="5"/>
  <c r="L370" i="5"/>
  <c r="J16" i="5"/>
  <c r="K16" i="5"/>
  <c r="L16" i="5"/>
  <c r="J820" i="5"/>
  <c r="K820" i="5"/>
  <c r="L820" i="5"/>
  <c r="J628" i="5"/>
  <c r="L628" i="5"/>
  <c r="K628" i="5"/>
  <c r="L689" i="5"/>
  <c r="J689" i="5"/>
  <c r="K689" i="5"/>
  <c r="J390" i="5"/>
  <c r="L390" i="5"/>
  <c r="K390" i="5"/>
  <c r="J958" i="5"/>
  <c r="K958" i="5"/>
  <c r="L958" i="5"/>
  <c r="K1172" i="5"/>
  <c r="L1172" i="5"/>
  <c r="J1172" i="5"/>
  <c r="L1252" i="5"/>
  <c r="J1252" i="5"/>
  <c r="K1252" i="5"/>
  <c r="J76" i="5"/>
  <c r="K76" i="5"/>
  <c r="L76" i="5"/>
  <c r="L39" i="5"/>
  <c r="J39" i="5"/>
  <c r="K39" i="5"/>
  <c r="J1140" i="5"/>
  <c r="K1140" i="5"/>
  <c r="L1140" i="5"/>
  <c r="L659" i="5"/>
  <c r="J659" i="5"/>
  <c r="K659" i="5"/>
  <c r="K1065" i="5"/>
  <c r="J1065" i="5"/>
  <c r="L1065" i="5"/>
  <c r="J210" i="5"/>
  <c r="K210" i="5"/>
  <c r="L210" i="5"/>
  <c r="J823" i="5"/>
  <c r="K823" i="5"/>
  <c r="L823" i="5"/>
  <c r="K51" i="5"/>
  <c r="J51" i="5"/>
  <c r="L51" i="5"/>
  <c r="J868" i="5"/>
  <c r="K868" i="5"/>
  <c r="L868" i="5"/>
  <c r="J1143" i="5"/>
  <c r="K1143" i="5"/>
  <c r="L1143" i="5"/>
  <c r="L1413" i="5"/>
  <c r="J1413" i="5"/>
  <c r="K1413" i="5"/>
  <c r="K151" i="5"/>
  <c r="L151" i="5"/>
  <c r="J151" i="5"/>
  <c r="J356" i="5"/>
  <c r="K356" i="5"/>
  <c r="L356" i="5"/>
  <c r="J508" i="5"/>
  <c r="K508" i="5"/>
  <c r="L508" i="5"/>
  <c r="J187" i="5"/>
  <c r="K187" i="5"/>
  <c r="L187" i="5"/>
  <c r="J846" i="5"/>
  <c r="K846" i="5"/>
  <c r="L846" i="5"/>
  <c r="J389" i="5"/>
  <c r="K389" i="5"/>
  <c r="L389" i="5"/>
  <c r="K7" i="5"/>
  <c r="L7" i="5"/>
  <c r="J7" i="5"/>
  <c r="L514" i="5"/>
  <c r="J514" i="5"/>
  <c r="K514" i="5"/>
  <c r="J1278" i="5"/>
  <c r="K1278" i="5"/>
  <c r="L1278" i="5"/>
  <c r="J172" i="5"/>
  <c r="K172" i="5"/>
  <c r="L172" i="5"/>
  <c r="K1188" i="5"/>
  <c r="L1188" i="5"/>
  <c r="J1188" i="5"/>
  <c r="J892" i="5"/>
  <c r="L892" i="5"/>
  <c r="K892" i="5"/>
  <c r="J876" i="5"/>
  <c r="K876" i="5"/>
  <c r="L876" i="5"/>
  <c r="J721" i="5"/>
  <c r="K721" i="5"/>
  <c r="L721" i="5"/>
  <c r="J1323" i="5"/>
  <c r="K1323" i="5"/>
  <c r="L1323" i="5"/>
  <c r="J347" i="5"/>
  <c r="K347" i="5"/>
  <c r="L347" i="5"/>
  <c r="J668" i="5"/>
  <c r="K668" i="5"/>
  <c r="L668" i="5"/>
  <c r="J535" i="5"/>
  <c r="K535" i="5"/>
  <c r="L535" i="5"/>
  <c r="J750" i="5"/>
  <c r="K750" i="5"/>
  <c r="L750" i="5"/>
  <c r="L1315" i="5"/>
  <c r="J1315" i="5"/>
  <c r="K1315" i="5"/>
  <c r="J1350" i="5"/>
  <c r="K1350" i="5"/>
  <c r="L1350" i="5"/>
  <c r="J742" i="5"/>
  <c r="L742" i="5"/>
  <c r="K742" i="5"/>
  <c r="K1184" i="5"/>
  <c r="L1184" i="5"/>
  <c r="J1184" i="5"/>
  <c r="L469" i="5"/>
  <c r="J469" i="5"/>
  <c r="K469" i="5"/>
  <c r="J110" i="5"/>
  <c r="K110" i="5"/>
  <c r="L110" i="5"/>
  <c r="K266" i="5"/>
  <c r="L266" i="5"/>
  <c r="J266" i="5"/>
  <c r="L869" i="5"/>
  <c r="J869" i="5"/>
  <c r="K869" i="5"/>
  <c r="K1044" i="5"/>
  <c r="L1044" i="5"/>
  <c r="J1044" i="5"/>
  <c r="L1367" i="5"/>
  <c r="J1367" i="5"/>
  <c r="K1367" i="5"/>
  <c r="J786" i="5"/>
  <c r="L786" i="5"/>
  <c r="K786" i="5"/>
  <c r="J862" i="5"/>
  <c r="L862" i="5"/>
  <c r="K862" i="5"/>
  <c r="J1375" i="5"/>
  <c r="K1375" i="5"/>
  <c r="L1375" i="5"/>
  <c r="L1405" i="5"/>
  <c r="J1405" i="5"/>
  <c r="K1405" i="5"/>
  <c r="J1083" i="5"/>
  <c r="K1083" i="5"/>
  <c r="L1083" i="5"/>
  <c r="J567" i="5"/>
  <c r="K567" i="5"/>
  <c r="L567" i="5"/>
  <c r="L163" i="5"/>
  <c r="J163" i="5"/>
  <c r="K163" i="5"/>
  <c r="J1047" i="5"/>
  <c r="K1047" i="5"/>
  <c r="L1047" i="5"/>
  <c r="L15" i="5"/>
  <c r="J15" i="5"/>
  <c r="K15" i="5"/>
  <c r="J728" i="5"/>
  <c r="K728" i="5"/>
  <c r="L728" i="5"/>
  <c r="J581" i="5"/>
  <c r="K581" i="5"/>
  <c r="L581" i="5"/>
  <c r="J179" i="5"/>
  <c r="K179" i="5"/>
  <c r="L179" i="5"/>
  <c r="J1275" i="5"/>
  <c r="L1275" i="5"/>
  <c r="K1275" i="5"/>
  <c r="J975" i="5"/>
  <c r="K975" i="5"/>
  <c r="L975" i="5"/>
  <c r="L1271" i="5"/>
  <c r="J1271" i="5"/>
  <c r="K1271" i="5"/>
  <c r="J1101" i="5"/>
  <c r="K1101" i="5"/>
  <c r="L1101" i="5"/>
  <c r="J731" i="5"/>
  <c r="K731" i="5"/>
  <c r="L731" i="5"/>
  <c r="J743" i="5"/>
  <c r="K743" i="5"/>
  <c r="L743" i="5"/>
  <c r="J1071" i="5"/>
  <c r="K1071" i="5"/>
  <c r="L1071" i="5"/>
  <c r="J577" i="5"/>
  <c r="K577" i="5"/>
  <c r="L577" i="5"/>
  <c r="J1029" i="5"/>
  <c r="K1029" i="5"/>
  <c r="L1029" i="5"/>
  <c r="J269" i="5"/>
  <c r="K269" i="5"/>
  <c r="L269" i="5"/>
  <c r="J1026" i="5"/>
  <c r="K1026" i="5"/>
  <c r="L1026" i="5"/>
  <c r="J111" i="5"/>
  <c r="K111" i="5"/>
  <c r="L111" i="5"/>
  <c r="J855" i="5"/>
  <c r="K855" i="5"/>
  <c r="L855" i="5"/>
  <c r="J957" i="5"/>
  <c r="L957" i="5"/>
  <c r="K957" i="5"/>
  <c r="J1430" i="5"/>
  <c r="K1430" i="5"/>
  <c r="L1430" i="5"/>
  <c r="J164" i="5"/>
  <c r="K164" i="5"/>
  <c r="L164" i="5"/>
  <c r="J768" i="5"/>
  <c r="K768" i="5"/>
  <c r="L768" i="5"/>
  <c r="L334" i="5"/>
  <c r="J334" i="5"/>
  <c r="K334" i="5"/>
  <c r="J1439" i="5"/>
  <c r="K1439" i="5"/>
  <c r="L1439" i="5"/>
  <c r="J1358" i="5"/>
  <c r="K1358" i="5"/>
  <c r="L1358" i="5"/>
  <c r="J1364" i="5"/>
  <c r="K1364" i="5"/>
  <c r="L1364" i="5"/>
  <c r="K146" i="5"/>
  <c r="L146" i="5"/>
  <c r="J146" i="5"/>
  <c r="J460" i="5"/>
  <c r="L460" i="5"/>
  <c r="K460" i="5"/>
  <c r="J1017" i="5"/>
  <c r="K1017" i="5"/>
  <c r="L1017" i="5"/>
  <c r="L1291" i="5"/>
  <c r="J1291" i="5"/>
  <c r="K1291" i="5"/>
  <c r="K1002" i="5"/>
  <c r="L1002" i="5"/>
  <c r="J1002" i="5"/>
  <c r="J81" i="5"/>
  <c r="K81" i="5"/>
  <c r="L81" i="5"/>
  <c r="J275" i="5"/>
  <c r="L275" i="5"/>
  <c r="K275" i="5"/>
  <c r="K138" i="5"/>
  <c r="L138" i="5"/>
  <c r="J138" i="5"/>
  <c r="J757" i="5"/>
  <c r="L757" i="5"/>
  <c r="K757" i="5"/>
  <c r="J933" i="5"/>
  <c r="K933" i="5"/>
  <c r="L933" i="5"/>
  <c r="L529" i="5"/>
  <c r="J529" i="5"/>
  <c r="K529" i="5"/>
  <c r="K1167" i="5"/>
  <c r="L1167" i="5"/>
  <c r="J1167" i="5"/>
  <c r="J104" i="5"/>
  <c r="K104" i="5"/>
  <c r="L104" i="5"/>
  <c r="J610" i="5"/>
  <c r="K610" i="5"/>
  <c r="L610" i="5"/>
  <c r="L774" i="5"/>
  <c r="J774" i="5"/>
  <c r="K774" i="5"/>
  <c r="J1280" i="5"/>
  <c r="K1280" i="5"/>
  <c r="L1280" i="5"/>
  <c r="K12" i="5"/>
  <c r="L12" i="5"/>
  <c r="J12" i="5"/>
  <c r="M12" i="5" s="1"/>
  <c r="K114" i="5"/>
  <c r="J114" i="5"/>
  <c r="L114" i="5"/>
  <c r="L153" i="5"/>
  <c r="J153" i="5"/>
  <c r="K153" i="5"/>
  <c r="L1357" i="5"/>
  <c r="J1357" i="5"/>
  <c r="K1357" i="5"/>
  <c r="L1078" i="5"/>
  <c r="J1078" i="5"/>
  <c r="K1078" i="5"/>
  <c r="K256" i="5"/>
  <c r="L256" i="5"/>
  <c r="J256" i="5"/>
  <c r="L534" i="5"/>
  <c r="J534" i="5"/>
  <c r="K534" i="5"/>
  <c r="J340" i="5"/>
  <c r="L340" i="5"/>
  <c r="K340" i="5"/>
  <c r="L954" i="5"/>
  <c r="J954" i="5"/>
  <c r="K954" i="5"/>
  <c r="L589" i="5"/>
  <c r="J589" i="5"/>
  <c r="K589" i="5"/>
  <c r="L934" i="5"/>
  <c r="J934" i="5"/>
  <c r="K934" i="5"/>
  <c r="J64" i="5"/>
  <c r="K64" i="5"/>
  <c r="L64" i="5"/>
  <c r="K371" i="5"/>
  <c r="L371" i="5"/>
  <c r="J371" i="5"/>
  <c r="K1104" i="5"/>
  <c r="L1104" i="5"/>
  <c r="J1104" i="5"/>
  <c r="L974" i="5"/>
  <c r="J974" i="5"/>
  <c r="K974" i="5"/>
  <c r="L879" i="5"/>
  <c r="J879" i="5"/>
  <c r="K879" i="5"/>
  <c r="J145" i="5"/>
  <c r="L145" i="5"/>
  <c r="K145" i="5"/>
  <c r="L90" i="5"/>
  <c r="J90" i="5"/>
  <c r="K90" i="5"/>
  <c r="J327" i="5"/>
  <c r="K327" i="5"/>
  <c r="L327" i="5"/>
  <c r="K1153" i="5"/>
  <c r="L1153" i="5"/>
  <c r="J1153" i="5"/>
  <c r="M1153" i="5" s="1"/>
  <c r="J1336" i="5"/>
  <c r="K1336" i="5"/>
  <c r="L1336" i="5"/>
  <c r="J698" i="5"/>
  <c r="K698" i="5"/>
  <c r="L698" i="5"/>
  <c r="J182" i="5"/>
  <c r="K182" i="5"/>
  <c r="L182" i="5"/>
  <c r="J593" i="5"/>
  <c r="K593" i="5"/>
  <c r="L593" i="5"/>
  <c r="J656" i="5"/>
  <c r="K656" i="5"/>
  <c r="L656" i="5"/>
  <c r="J154" i="5"/>
  <c r="K154" i="5"/>
  <c r="L154" i="5"/>
  <c r="K1266" i="5"/>
  <c r="L1266" i="5"/>
  <c r="J1266" i="5"/>
  <c r="J274" i="5"/>
  <c r="K274" i="5"/>
  <c r="L274" i="5"/>
  <c r="L100" i="5"/>
  <c r="J100" i="5"/>
  <c r="K100" i="5"/>
  <c r="J1208" i="5"/>
  <c r="K1208" i="5"/>
  <c r="L1208" i="5"/>
  <c r="J229" i="5"/>
  <c r="K229" i="5"/>
  <c r="L229" i="5"/>
  <c r="K303" i="5"/>
  <c r="L303" i="5"/>
  <c r="J303" i="5"/>
  <c r="J680" i="5"/>
  <c r="K680" i="5"/>
  <c r="L680" i="5"/>
  <c r="J937" i="5"/>
  <c r="L937" i="5"/>
  <c r="K937" i="5"/>
  <c r="J603" i="5"/>
  <c r="K603" i="5"/>
  <c r="L603" i="5"/>
  <c r="K1136" i="5"/>
  <c r="L1136" i="5"/>
  <c r="J1136" i="5"/>
  <c r="L434" i="5"/>
  <c r="J434" i="5"/>
  <c r="K434" i="5"/>
  <c r="J746" i="5"/>
  <c r="L746" i="5"/>
  <c r="K746" i="5"/>
  <c r="J1001" i="5"/>
  <c r="L1001" i="5"/>
  <c r="K1001" i="5"/>
  <c r="J58" i="5"/>
  <c r="L58" i="5"/>
  <c r="K58" i="5"/>
  <c r="J620" i="5"/>
  <c r="K620" i="5"/>
  <c r="L620" i="5"/>
  <c r="J793" i="5"/>
  <c r="K793" i="5"/>
  <c r="L793" i="5"/>
  <c r="K87" i="5"/>
  <c r="L87" i="5"/>
  <c r="J87" i="5"/>
  <c r="J662" i="5"/>
  <c r="K662" i="5"/>
  <c r="L662" i="5"/>
  <c r="J788" i="5"/>
  <c r="K788" i="5"/>
  <c r="L788" i="5"/>
  <c r="K1159" i="5"/>
  <c r="L1159" i="5"/>
  <c r="J1159" i="5"/>
  <c r="K133" i="5"/>
  <c r="L133" i="5"/>
  <c r="J133" i="5"/>
  <c r="J808" i="5"/>
  <c r="K808" i="5"/>
  <c r="L808" i="5"/>
  <c r="J953" i="5"/>
  <c r="K953" i="5"/>
  <c r="L953" i="5"/>
  <c r="L1068" i="5"/>
  <c r="J1068" i="5"/>
  <c r="K1068" i="5"/>
  <c r="J1087" i="5"/>
  <c r="K1087" i="5"/>
  <c r="L1087" i="5"/>
  <c r="J845" i="5"/>
  <c r="K845" i="5"/>
  <c r="L845" i="5"/>
  <c r="L1382" i="5"/>
  <c r="J1382" i="5"/>
  <c r="K1382" i="5"/>
  <c r="J795" i="5"/>
  <c r="K795" i="5"/>
  <c r="L795" i="5"/>
  <c r="J835" i="5"/>
  <c r="K835" i="5"/>
  <c r="L835" i="5"/>
  <c r="K112" i="5"/>
  <c r="L112" i="5"/>
  <c r="J112" i="5"/>
  <c r="K1074" i="5"/>
  <c r="L1074" i="5"/>
  <c r="J1074" i="5"/>
  <c r="J938" i="5"/>
  <c r="K938" i="5"/>
  <c r="L938" i="5"/>
  <c r="L744" i="5"/>
  <c r="J744" i="5"/>
  <c r="K744" i="5"/>
  <c r="K67" i="5"/>
  <c r="L67" i="5"/>
  <c r="J67" i="5"/>
  <c r="M67" i="5" s="1"/>
  <c r="J865" i="5"/>
  <c r="K865" i="5"/>
  <c r="L865" i="5"/>
  <c r="K56" i="5"/>
  <c r="J56" i="5"/>
  <c r="L56" i="5"/>
  <c r="J816" i="5"/>
  <c r="K816" i="5"/>
  <c r="L816" i="5"/>
  <c r="J518" i="5"/>
  <c r="K518" i="5"/>
  <c r="L518" i="5"/>
  <c r="J152" i="5"/>
  <c r="K152" i="5"/>
  <c r="L152" i="5"/>
  <c r="J1396" i="5"/>
  <c r="K1396" i="5"/>
  <c r="L1396" i="5"/>
  <c r="J488" i="5"/>
  <c r="K488" i="5"/>
  <c r="L488" i="5"/>
  <c r="J1440" i="5"/>
  <c r="K1440" i="5"/>
  <c r="L1440" i="5"/>
  <c r="J1388" i="5"/>
  <c r="K1388" i="5"/>
  <c r="L1388" i="5"/>
  <c r="J700" i="5"/>
  <c r="K700" i="5"/>
  <c r="L700" i="5"/>
  <c r="K181" i="5"/>
  <c r="L181" i="5"/>
  <c r="J181" i="5"/>
  <c r="M181" i="5" s="1"/>
  <c r="J475" i="5"/>
  <c r="K475" i="5"/>
  <c r="L475" i="5"/>
  <c r="J790" i="5"/>
  <c r="K790" i="5"/>
  <c r="L790" i="5"/>
  <c r="J1033" i="5"/>
  <c r="K1033" i="5"/>
  <c r="L1033" i="5"/>
  <c r="L444" i="5"/>
  <c r="J444" i="5"/>
  <c r="K444" i="5"/>
  <c r="J325" i="5"/>
  <c r="K325" i="5"/>
  <c r="L325" i="5"/>
  <c r="J1435" i="5"/>
  <c r="K1435" i="5"/>
  <c r="L1435" i="5"/>
  <c r="J670" i="5"/>
  <c r="K670" i="5"/>
  <c r="L670" i="5"/>
  <c r="J630" i="5"/>
  <c r="K630" i="5"/>
  <c r="L630" i="5"/>
  <c r="J1425" i="5"/>
  <c r="K1425" i="5"/>
  <c r="L1425" i="5"/>
  <c r="J282" i="5"/>
  <c r="K282" i="5"/>
  <c r="L282" i="5"/>
  <c r="J972" i="5"/>
  <c r="L972" i="5"/>
  <c r="K972" i="5"/>
  <c r="J279" i="5"/>
  <c r="K279" i="5"/>
  <c r="L279" i="5"/>
  <c r="J1042" i="5"/>
  <c r="K1042" i="5"/>
  <c r="L1042" i="5"/>
  <c r="J8" i="5"/>
  <c r="K8" i="5"/>
  <c r="L8" i="5"/>
  <c r="J652" i="5"/>
  <c r="K652" i="5"/>
  <c r="L652" i="5"/>
  <c r="K278" i="5"/>
  <c r="L278" i="5"/>
  <c r="J278" i="5"/>
  <c r="J1245" i="5"/>
  <c r="K1245" i="5"/>
  <c r="L1245" i="5"/>
  <c r="J262" i="5"/>
  <c r="K262" i="5"/>
  <c r="L262" i="5"/>
  <c r="J1359" i="5"/>
  <c r="K1359" i="5"/>
  <c r="L1359" i="5"/>
  <c r="J842" i="5"/>
  <c r="L842" i="5"/>
  <c r="K842" i="5"/>
  <c r="K1008" i="5"/>
  <c r="L1008" i="5"/>
  <c r="J1008" i="5"/>
  <c r="J1211" i="5"/>
  <c r="K1211" i="5"/>
  <c r="L1211" i="5"/>
  <c r="J523" i="5"/>
  <c r="K523" i="5"/>
  <c r="L523" i="5"/>
  <c r="J545" i="5"/>
  <c r="K545" i="5"/>
  <c r="L545" i="5"/>
  <c r="J360" i="5"/>
  <c r="L360" i="5"/>
  <c r="K360" i="5"/>
  <c r="J1097" i="5"/>
  <c r="K1097" i="5"/>
  <c r="L1097" i="5"/>
  <c r="J492" i="5"/>
  <c r="K492" i="5"/>
  <c r="L492" i="5"/>
  <c r="K1179" i="5"/>
  <c r="L1179" i="5"/>
  <c r="J1179" i="5"/>
  <c r="J420" i="5"/>
  <c r="L420" i="5"/>
  <c r="K420" i="5"/>
  <c r="L894" i="5"/>
  <c r="J894" i="5"/>
  <c r="K894" i="5"/>
  <c r="L939" i="5"/>
  <c r="J939" i="5"/>
  <c r="K939" i="5"/>
  <c r="K1177" i="5"/>
  <c r="L1177" i="5"/>
  <c r="J1177" i="5"/>
  <c r="J860" i="5"/>
  <c r="K860" i="5"/>
  <c r="L860" i="5"/>
  <c r="J1079" i="5"/>
  <c r="K1079" i="5"/>
  <c r="L1079" i="5"/>
  <c r="J1406" i="5"/>
  <c r="L1406" i="5"/>
  <c r="K1406" i="5"/>
  <c r="J911" i="5"/>
  <c r="K911" i="5"/>
  <c r="L911" i="5"/>
  <c r="L484" i="5"/>
  <c r="J484" i="5"/>
  <c r="K484" i="5"/>
  <c r="J801" i="5"/>
  <c r="K801" i="5"/>
  <c r="L801" i="5"/>
  <c r="J827" i="5"/>
  <c r="L827" i="5"/>
  <c r="K827" i="5"/>
  <c r="J548" i="5"/>
  <c r="K548" i="5"/>
  <c r="L548" i="5"/>
  <c r="J542" i="5"/>
  <c r="K542" i="5"/>
  <c r="L542" i="5"/>
  <c r="J741" i="5"/>
  <c r="L741" i="5"/>
  <c r="K741" i="5"/>
  <c r="K1010" i="5"/>
  <c r="L1010" i="5"/>
  <c r="J1010" i="5"/>
  <c r="L339" i="5"/>
  <c r="J339" i="5"/>
  <c r="K339" i="5"/>
  <c r="K1009" i="5"/>
  <c r="L1009" i="5"/>
  <c r="J1009" i="5"/>
  <c r="J965" i="5"/>
  <c r="K965" i="5"/>
  <c r="L965" i="5"/>
  <c r="J818" i="5"/>
  <c r="K818" i="5"/>
  <c r="L818" i="5"/>
  <c r="L1418" i="5"/>
  <c r="J1418" i="5"/>
  <c r="K1418" i="5"/>
  <c r="J811" i="5"/>
  <c r="K811" i="5"/>
  <c r="L811" i="5"/>
  <c r="J683" i="5"/>
  <c r="K683" i="5"/>
  <c r="L683" i="5"/>
  <c r="L1145" i="5"/>
  <c r="J1145" i="5"/>
  <c r="K1145" i="5"/>
  <c r="J462" i="5"/>
  <c r="K462" i="5"/>
  <c r="L462" i="5"/>
  <c r="J96" i="5"/>
  <c r="K96" i="5"/>
  <c r="L96" i="5"/>
  <c r="K1004" i="5"/>
  <c r="L1004" i="5"/>
  <c r="J1004" i="5"/>
  <c r="L609" i="5"/>
  <c r="J609" i="5"/>
  <c r="K609" i="5"/>
  <c r="K341" i="5"/>
  <c r="L341" i="5"/>
  <c r="J341" i="5"/>
  <c r="L1428" i="5"/>
  <c r="J1428" i="5"/>
  <c r="K1428" i="5"/>
  <c r="J1378" i="5"/>
  <c r="K1378" i="5"/>
  <c r="L1378" i="5"/>
  <c r="J1354" i="5"/>
  <c r="K1354" i="5"/>
  <c r="L1354" i="5"/>
  <c r="J582" i="5"/>
  <c r="K582" i="5"/>
  <c r="L582" i="5"/>
  <c r="L564" i="5"/>
  <c r="J564" i="5"/>
  <c r="K564" i="5"/>
  <c r="K211" i="5"/>
  <c r="L211" i="5"/>
  <c r="J211" i="5"/>
  <c r="L429" i="5"/>
  <c r="J429" i="5"/>
  <c r="K429" i="5"/>
  <c r="J242" i="5"/>
  <c r="K242" i="5"/>
  <c r="L242" i="5"/>
  <c r="L324" i="5"/>
  <c r="J324" i="5"/>
  <c r="K324" i="5"/>
  <c r="J565" i="5"/>
  <c r="K565" i="5"/>
  <c r="L565" i="5"/>
  <c r="J423" i="5"/>
  <c r="K423" i="5"/>
  <c r="L423" i="5"/>
  <c r="J847" i="5"/>
  <c r="L847" i="5"/>
  <c r="K847" i="5"/>
  <c r="K1012" i="5"/>
  <c r="L1012" i="5"/>
  <c r="J1012" i="5"/>
  <c r="M1012" i="5" s="1"/>
  <c r="J580" i="5"/>
  <c r="K580" i="5"/>
  <c r="L580" i="5"/>
  <c r="J394" i="5"/>
  <c r="K394" i="5"/>
  <c r="L394" i="5"/>
  <c r="J373" i="5"/>
  <c r="K373" i="5"/>
  <c r="L373" i="5"/>
  <c r="J606" i="5"/>
  <c r="K606" i="5"/>
  <c r="L606" i="5"/>
  <c r="J635" i="5"/>
  <c r="K635" i="5"/>
  <c r="L635" i="5"/>
  <c r="J259" i="5"/>
  <c r="K259" i="5"/>
  <c r="L259" i="5"/>
  <c r="J1204" i="5"/>
  <c r="K1204" i="5"/>
  <c r="L1204" i="5"/>
  <c r="J362" i="5"/>
  <c r="K362" i="5"/>
  <c r="L362" i="5"/>
  <c r="J240" i="5"/>
  <c r="L240" i="5"/>
  <c r="K240" i="5"/>
  <c r="K1286" i="5"/>
  <c r="L1286" i="5"/>
  <c r="J1286" i="5"/>
  <c r="M1286" i="5" s="1"/>
  <c r="J502" i="5"/>
  <c r="K502" i="5"/>
  <c r="L502" i="5"/>
  <c r="K82" i="5"/>
  <c r="L82" i="5"/>
  <c r="J82" i="5"/>
  <c r="L354" i="5"/>
  <c r="J354" i="5"/>
  <c r="K354" i="5"/>
  <c r="J696" i="5"/>
  <c r="K696" i="5"/>
  <c r="L696" i="5"/>
  <c r="J1390" i="5"/>
  <c r="K1390" i="5"/>
  <c r="L1390" i="5"/>
  <c r="J1016" i="5"/>
  <c r="K1016" i="5"/>
  <c r="L1016" i="5"/>
  <c r="J515" i="5"/>
  <c r="K515" i="5"/>
  <c r="L515" i="5"/>
  <c r="J857" i="5"/>
  <c r="L857" i="5"/>
  <c r="K857" i="5"/>
  <c r="J212" i="5"/>
  <c r="K212" i="5"/>
  <c r="L212" i="5"/>
  <c r="J871" i="5"/>
  <c r="K871" i="5"/>
  <c r="L871" i="5"/>
  <c r="J671" i="5"/>
  <c r="K671" i="5"/>
  <c r="L671" i="5"/>
  <c r="J447" i="5"/>
  <c r="K447" i="5"/>
  <c r="L447" i="5"/>
  <c r="J1201" i="5"/>
  <c r="K1201" i="5"/>
  <c r="L1201" i="5"/>
  <c r="K1146" i="5"/>
  <c r="L1146" i="5"/>
  <c r="J1146" i="5"/>
  <c r="J1256" i="5"/>
  <c r="K1256" i="5"/>
  <c r="L1256" i="5"/>
  <c r="J866" i="5"/>
  <c r="K866" i="5"/>
  <c r="L866" i="5"/>
  <c r="J550" i="5"/>
  <c r="K550" i="5"/>
  <c r="L550" i="5"/>
  <c r="J711" i="5"/>
  <c r="K711" i="5"/>
  <c r="L711" i="5"/>
  <c r="J806" i="5"/>
  <c r="K806" i="5"/>
  <c r="L806" i="5"/>
  <c r="J1380" i="5"/>
  <c r="K1380" i="5"/>
  <c r="L1380" i="5"/>
  <c r="J996" i="5"/>
  <c r="K996" i="5"/>
  <c r="L996" i="5"/>
  <c r="J1011" i="5"/>
  <c r="L1011" i="5"/>
  <c r="K1011" i="5"/>
  <c r="J214" i="5"/>
  <c r="K214" i="5"/>
  <c r="L214" i="5"/>
  <c r="J487" i="5"/>
  <c r="K487" i="5"/>
  <c r="L487" i="5"/>
  <c r="J812" i="5"/>
  <c r="L812" i="5"/>
  <c r="K812" i="5"/>
  <c r="J533" i="5"/>
  <c r="K533" i="5"/>
  <c r="L533" i="5"/>
  <c r="J378" i="5"/>
  <c r="K378" i="5"/>
  <c r="L378" i="5"/>
  <c r="J1022" i="5"/>
  <c r="K1022" i="5"/>
  <c r="L1022" i="5"/>
  <c r="J478" i="5"/>
  <c r="K478" i="5"/>
  <c r="L478" i="5"/>
  <c r="J902" i="5"/>
  <c r="L902" i="5"/>
  <c r="K902" i="5"/>
  <c r="J1176" i="5"/>
  <c r="L1176" i="5"/>
  <c r="K1176" i="5"/>
  <c r="J384" i="5"/>
  <c r="K384" i="5"/>
  <c r="L384" i="5"/>
  <c r="J1073" i="5"/>
  <c r="K1073" i="5"/>
  <c r="L1073" i="5"/>
  <c r="L1292" i="5"/>
  <c r="J1292" i="5"/>
  <c r="K1292" i="5"/>
  <c r="J413" i="5"/>
  <c r="K413" i="5"/>
  <c r="L413" i="5"/>
  <c r="J1422" i="5"/>
  <c r="K1422" i="5"/>
  <c r="L1422" i="5"/>
  <c r="J616" i="5"/>
  <c r="K616" i="5"/>
  <c r="L616" i="5"/>
  <c r="J1398" i="5"/>
  <c r="K1398" i="5"/>
  <c r="L1398" i="5"/>
  <c r="K1110" i="5"/>
  <c r="J1110" i="5"/>
  <c r="L1110" i="5"/>
  <c r="J640" i="5"/>
  <c r="K640" i="5"/>
  <c r="L640" i="5"/>
  <c r="L819" i="5"/>
  <c r="J819" i="5"/>
  <c r="K819" i="5"/>
  <c r="L10" i="5"/>
  <c r="J10" i="5"/>
  <c r="K10" i="5"/>
  <c r="K1199" i="5"/>
  <c r="L1199" i="5"/>
  <c r="J1199" i="5"/>
  <c r="L544" i="5"/>
  <c r="J544" i="5"/>
  <c r="K544" i="5"/>
  <c r="K241" i="5"/>
  <c r="L241" i="5"/>
  <c r="J241" i="5"/>
  <c r="L1433" i="5"/>
  <c r="J1433" i="5"/>
  <c r="K1433" i="5"/>
  <c r="K121" i="5"/>
  <c r="L121" i="5"/>
  <c r="J121" i="5"/>
  <c r="K331" i="5"/>
  <c r="L331" i="5"/>
  <c r="J331" i="5"/>
  <c r="J870" i="5"/>
  <c r="K870" i="5"/>
  <c r="L870" i="5"/>
  <c r="L709" i="5"/>
  <c r="J709" i="5"/>
  <c r="K709" i="5"/>
  <c r="L1232" i="5"/>
  <c r="J1232" i="5"/>
  <c r="K1232" i="5"/>
  <c r="L1262" i="5"/>
  <c r="J1262" i="5"/>
  <c r="K1262" i="5"/>
  <c r="J412" i="5"/>
  <c r="K412" i="5"/>
  <c r="L412" i="5"/>
  <c r="J885" i="5"/>
  <c r="K885" i="5"/>
  <c r="L885" i="5"/>
  <c r="K141" i="5"/>
  <c r="L141" i="5"/>
  <c r="J141" i="5"/>
  <c r="J175" i="5"/>
  <c r="L175" i="5"/>
  <c r="K175" i="5"/>
  <c r="J993" i="5"/>
  <c r="K993" i="5"/>
  <c r="L993" i="5"/>
  <c r="J988" i="5"/>
  <c r="K988" i="5"/>
  <c r="L988" i="5"/>
  <c r="L494" i="5"/>
  <c r="J494" i="5"/>
  <c r="K494" i="5"/>
  <c r="K1050" i="5"/>
  <c r="J1050" i="5"/>
  <c r="L1050" i="5"/>
  <c r="J1273" i="5"/>
  <c r="K1273" i="5"/>
  <c r="L1273" i="5"/>
  <c r="L44" i="5"/>
  <c r="J44" i="5"/>
  <c r="K44" i="5"/>
  <c r="J841" i="5"/>
  <c r="K841" i="5"/>
  <c r="L841" i="5"/>
  <c r="J238" i="5"/>
  <c r="K238" i="5"/>
  <c r="L238" i="5"/>
  <c r="J883" i="5"/>
  <c r="K883" i="5"/>
  <c r="L883" i="5"/>
  <c r="J887" i="5"/>
  <c r="L887" i="5"/>
  <c r="K887" i="5"/>
  <c r="J157" i="5"/>
  <c r="K157" i="5"/>
  <c r="L157" i="5"/>
  <c r="J1338" i="5"/>
  <c r="K1338" i="5"/>
  <c r="L1338" i="5"/>
  <c r="J1086" i="5"/>
  <c r="K1086" i="5"/>
  <c r="L1086" i="5"/>
  <c r="J641" i="5"/>
  <c r="K641" i="5"/>
  <c r="L641" i="5"/>
  <c r="J485" i="5"/>
  <c r="K485" i="5"/>
  <c r="L485" i="5"/>
  <c r="L80" i="5"/>
  <c r="J80" i="5"/>
  <c r="K80" i="5"/>
  <c r="J615" i="5"/>
  <c r="K615" i="5"/>
  <c r="L615" i="5"/>
  <c r="J1043" i="5"/>
  <c r="K1043" i="5"/>
  <c r="L1043" i="5"/>
  <c r="J192" i="5"/>
  <c r="K192" i="5"/>
  <c r="L192" i="5"/>
  <c r="J13" i="5"/>
  <c r="K13" i="5"/>
  <c r="L13" i="5"/>
  <c r="J503" i="5"/>
  <c r="K503" i="5"/>
  <c r="L503" i="5"/>
  <c r="J701" i="5"/>
  <c r="K701" i="5"/>
  <c r="L701" i="5"/>
  <c r="J1285" i="5"/>
  <c r="L1285" i="5"/>
  <c r="K1285" i="5"/>
  <c r="J495" i="5"/>
  <c r="K495" i="5"/>
  <c r="L495" i="5"/>
  <c r="J780" i="5"/>
  <c r="K780" i="5"/>
  <c r="L780" i="5"/>
  <c r="J543" i="5"/>
  <c r="K543" i="5"/>
  <c r="L543" i="5"/>
  <c r="J1441" i="5"/>
  <c r="K1441" i="5"/>
  <c r="L1441" i="5"/>
  <c r="J686" i="5"/>
  <c r="K686" i="5"/>
  <c r="L686" i="5"/>
  <c r="J1006" i="5"/>
  <c r="L1006" i="5"/>
  <c r="K1006" i="5"/>
  <c r="J718" i="5"/>
  <c r="K718" i="5"/>
  <c r="L718" i="5"/>
  <c r="K421" i="5"/>
  <c r="L421" i="5"/>
  <c r="J421" i="5"/>
  <c r="L679" i="5"/>
  <c r="J679" i="5"/>
  <c r="K679" i="5"/>
  <c r="J215" i="5"/>
  <c r="L215" i="5"/>
  <c r="K215" i="5"/>
  <c r="L1038" i="5"/>
  <c r="J1038" i="5"/>
  <c r="K1038" i="5"/>
  <c r="K1187" i="5"/>
  <c r="L1187" i="5"/>
  <c r="J1187" i="5"/>
  <c r="M1187" i="5" s="1"/>
  <c r="L714" i="5"/>
  <c r="J714" i="5"/>
  <c r="K714" i="5"/>
  <c r="K1034" i="5"/>
  <c r="L1034" i="5"/>
  <c r="J1034" i="5"/>
  <c r="J940" i="5"/>
  <c r="K940" i="5"/>
  <c r="L940" i="5"/>
  <c r="J800" i="5"/>
  <c r="K800" i="5"/>
  <c r="L800" i="5"/>
  <c r="K306" i="5"/>
  <c r="L306" i="5"/>
  <c r="J306" i="5"/>
  <c r="J180" i="5"/>
  <c r="L180" i="5"/>
  <c r="K180" i="5"/>
  <c r="J948" i="5"/>
  <c r="K948" i="5"/>
  <c r="L948" i="5"/>
  <c r="K251" i="5"/>
  <c r="L251" i="5"/>
  <c r="J251" i="5"/>
  <c r="J1120" i="5"/>
  <c r="K1120" i="5"/>
  <c r="L1120" i="5"/>
  <c r="J255" i="5"/>
  <c r="K255" i="5"/>
  <c r="L255" i="5"/>
  <c r="L579" i="5"/>
  <c r="J579" i="5"/>
  <c r="K579" i="5"/>
  <c r="J134" i="5"/>
  <c r="K134" i="5"/>
  <c r="L134" i="5"/>
  <c r="J1082" i="5"/>
  <c r="K1082" i="5"/>
  <c r="L1082" i="5"/>
  <c r="J558" i="5"/>
  <c r="K558" i="5"/>
  <c r="L558" i="5"/>
  <c r="J601" i="5"/>
  <c r="K601" i="5"/>
  <c r="L601" i="5"/>
  <c r="J453" i="5"/>
  <c r="K453" i="5"/>
  <c r="L453" i="5"/>
  <c r="J1123" i="5"/>
  <c r="K1123" i="5"/>
  <c r="L1123" i="5"/>
  <c r="J387" i="5"/>
  <c r="K387" i="5"/>
  <c r="L387" i="5"/>
  <c r="J546" i="5"/>
  <c r="K546" i="5"/>
  <c r="L546" i="5"/>
  <c r="J443" i="5"/>
  <c r="K443" i="5"/>
  <c r="L443" i="5"/>
  <c r="K17" i="5"/>
  <c r="L17" i="5"/>
  <c r="J17" i="5"/>
  <c r="J18" i="5"/>
  <c r="K18" i="5"/>
  <c r="L18" i="5"/>
  <c r="L1122" i="5"/>
  <c r="J1122" i="5"/>
  <c r="K1122" i="5"/>
  <c r="J677" i="5"/>
  <c r="K677" i="5"/>
  <c r="L677" i="5"/>
  <c r="J645" i="5"/>
  <c r="K645" i="5"/>
  <c r="L645" i="5"/>
  <c r="J465" i="5"/>
  <c r="K465" i="5"/>
  <c r="L465" i="5"/>
  <c r="L474" i="5"/>
  <c r="J474" i="5"/>
  <c r="K474" i="5"/>
  <c r="J947" i="5"/>
  <c r="L947" i="5"/>
  <c r="K947" i="5"/>
  <c r="J1253" i="5"/>
  <c r="K1253" i="5"/>
  <c r="L1253" i="5"/>
  <c r="J476" i="5"/>
  <c r="K476" i="5"/>
  <c r="L476" i="5"/>
  <c r="J1233" i="5"/>
  <c r="K1233" i="5"/>
  <c r="L1233" i="5"/>
  <c r="J531" i="5"/>
  <c r="K531" i="5"/>
  <c r="L531" i="5"/>
  <c r="L629" i="5"/>
  <c r="J629" i="5"/>
  <c r="K629" i="5"/>
  <c r="K231" i="5"/>
  <c r="L231" i="5"/>
  <c r="J231" i="5"/>
  <c r="L829" i="5"/>
  <c r="J829" i="5"/>
  <c r="K829" i="5"/>
  <c r="J185" i="5"/>
  <c r="K185" i="5"/>
  <c r="L185" i="5"/>
  <c r="L674" i="5"/>
  <c r="J674" i="5"/>
  <c r="K674" i="5"/>
  <c r="L1207" i="5"/>
  <c r="J1207" i="5"/>
  <c r="K1207" i="5"/>
  <c r="L764" i="5"/>
  <c r="J764" i="5"/>
  <c r="K764" i="5"/>
  <c r="J880" i="5"/>
  <c r="K880" i="5"/>
  <c r="L880" i="5"/>
  <c r="J986" i="5"/>
  <c r="K986" i="5"/>
  <c r="L986" i="5"/>
  <c r="J284" i="5"/>
  <c r="K284" i="5"/>
  <c r="L284" i="5"/>
  <c r="J1041" i="5"/>
  <c r="K1041" i="5"/>
  <c r="L1041" i="5"/>
  <c r="J1325" i="5"/>
  <c r="K1325" i="5"/>
  <c r="L1325" i="5"/>
  <c r="J228" i="5"/>
  <c r="K228" i="5"/>
  <c r="L228" i="5"/>
  <c r="J336" i="5"/>
  <c r="K336" i="5"/>
  <c r="L336" i="5"/>
  <c r="J921" i="5"/>
  <c r="K921" i="5"/>
  <c r="L921" i="5"/>
  <c r="J1186" i="5"/>
  <c r="L1186" i="5"/>
  <c r="K1186" i="5"/>
  <c r="J257" i="5"/>
  <c r="K257" i="5"/>
  <c r="L257" i="5"/>
  <c r="L624" i="5"/>
  <c r="J624" i="5"/>
  <c r="K624" i="5"/>
  <c r="J571" i="5"/>
  <c r="K571" i="5"/>
  <c r="L571" i="5"/>
  <c r="J919" i="5"/>
  <c r="K919" i="5"/>
  <c r="L919" i="5"/>
  <c r="K216" i="5"/>
  <c r="L216" i="5"/>
  <c r="J216" i="5"/>
  <c r="J613" i="5"/>
  <c r="K613" i="5"/>
  <c r="L613" i="5"/>
  <c r="J507" i="5"/>
  <c r="K507" i="5"/>
  <c r="L507" i="5"/>
  <c r="J981" i="5"/>
  <c r="K981" i="5"/>
  <c r="L981" i="5"/>
  <c r="J280" i="5"/>
  <c r="K280" i="5"/>
  <c r="L280" i="5"/>
  <c r="J998" i="5"/>
  <c r="K998" i="5"/>
  <c r="L998" i="5"/>
  <c r="L834" i="5"/>
  <c r="J834" i="5"/>
  <c r="K834" i="5"/>
  <c r="J222" i="5"/>
  <c r="K222" i="5"/>
  <c r="L222" i="5"/>
  <c r="J906" i="5"/>
  <c r="K906" i="5"/>
  <c r="L906" i="5"/>
  <c r="J1091" i="5"/>
  <c r="K1091" i="5"/>
  <c r="L1091" i="5"/>
  <c r="J646" i="5"/>
  <c r="K646" i="5"/>
  <c r="L646" i="5"/>
  <c r="J302" i="5"/>
  <c r="K302" i="5"/>
  <c r="L302" i="5"/>
  <c r="L614" i="5"/>
  <c r="J614" i="5"/>
  <c r="K614" i="5"/>
  <c r="J983" i="5"/>
  <c r="K983" i="5"/>
  <c r="L983" i="5"/>
  <c r="J496" i="5"/>
  <c r="K496" i="5"/>
  <c r="L496" i="5"/>
  <c r="J837" i="5"/>
  <c r="L837" i="5"/>
  <c r="K837" i="5"/>
  <c r="J978" i="5"/>
  <c r="K978" i="5"/>
  <c r="L978" i="5"/>
  <c r="K1163" i="5"/>
  <c r="L1163" i="5"/>
  <c r="J1163" i="5"/>
  <c r="M1163" i="5" s="1"/>
  <c r="J367" i="5"/>
  <c r="K367" i="5"/>
  <c r="L367" i="5"/>
  <c r="J685" i="5"/>
  <c r="K685" i="5"/>
  <c r="L685" i="5"/>
  <c r="J932" i="5"/>
  <c r="L932" i="5"/>
  <c r="K932" i="5"/>
  <c r="K1150" i="5"/>
  <c r="L1150" i="5"/>
  <c r="J1150" i="5"/>
  <c r="J1324" i="5"/>
  <c r="K1324" i="5"/>
  <c r="L1324" i="5"/>
  <c r="J761" i="5"/>
  <c r="L761" i="5"/>
  <c r="K761" i="5"/>
  <c r="J1334" i="5"/>
  <c r="K1334" i="5"/>
  <c r="L1334" i="5"/>
  <c r="J840" i="5"/>
  <c r="K840" i="5"/>
  <c r="L840" i="5"/>
  <c r="J135" i="5"/>
  <c r="L135" i="5"/>
  <c r="K135" i="5"/>
  <c r="J848" i="5"/>
  <c r="K848" i="5"/>
  <c r="L848" i="5"/>
  <c r="L574" i="5"/>
  <c r="J574" i="5"/>
  <c r="K574" i="5"/>
  <c r="J590" i="5"/>
  <c r="K590" i="5"/>
  <c r="L590" i="5"/>
  <c r="L1411" i="5"/>
  <c r="J1411" i="5"/>
  <c r="K1411" i="5"/>
  <c r="J608" i="5"/>
  <c r="K608" i="5"/>
  <c r="L608" i="5"/>
  <c r="J1215" i="5"/>
  <c r="K1215" i="5"/>
  <c r="L1215" i="5"/>
  <c r="J1129" i="5"/>
  <c r="K1129" i="5"/>
  <c r="L1129" i="5"/>
  <c r="J320" i="5"/>
  <c r="L320" i="5"/>
  <c r="K320" i="5"/>
  <c r="K501" i="5"/>
  <c r="L501" i="5"/>
  <c r="J501" i="5"/>
  <c r="K1085" i="5"/>
  <c r="J1085" i="5"/>
  <c r="L1085" i="5"/>
  <c r="L1332" i="5"/>
  <c r="J1332" i="5"/>
  <c r="K1332" i="5"/>
  <c r="L604" i="5"/>
  <c r="J604" i="5"/>
  <c r="K604" i="5"/>
  <c r="J11" i="5"/>
  <c r="L11" i="5"/>
  <c r="K11" i="5"/>
  <c r="J747" i="5"/>
  <c r="L747" i="5"/>
  <c r="K747" i="5"/>
  <c r="K107" i="5"/>
  <c r="L107" i="5"/>
  <c r="J107" i="5"/>
  <c r="J778" i="5"/>
  <c r="K778" i="5"/>
  <c r="L778" i="5"/>
  <c r="K126" i="5"/>
  <c r="L126" i="5"/>
  <c r="J126" i="5"/>
  <c r="J500" i="5"/>
  <c r="L500" i="5"/>
  <c r="K500" i="5"/>
  <c r="K441" i="5"/>
  <c r="L441" i="5"/>
  <c r="J441" i="5"/>
  <c r="L964" i="5"/>
  <c r="J964" i="5"/>
  <c r="K964" i="5"/>
  <c r="L359" i="5"/>
  <c r="K359" i="5"/>
  <c r="J359" i="5"/>
  <c r="M359" i="5" s="1"/>
  <c r="J735" i="5"/>
  <c r="K735" i="5"/>
  <c r="L735" i="5"/>
  <c r="J26" i="5"/>
  <c r="L26" i="5"/>
  <c r="K26" i="5"/>
  <c r="J843" i="5"/>
  <c r="K843" i="5"/>
  <c r="L843" i="5"/>
  <c r="K62" i="5"/>
  <c r="L62" i="5"/>
  <c r="J62" i="5"/>
  <c r="L1048" i="5"/>
  <c r="J1048" i="5"/>
  <c r="K1048" i="5"/>
  <c r="J109" i="5"/>
  <c r="L109" i="5"/>
  <c r="K109" i="5"/>
  <c r="L1222" i="5"/>
  <c r="J1222" i="5"/>
  <c r="K1222" i="5"/>
  <c r="J245" i="5"/>
  <c r="K245" i="5"/>
  <c r="L245" i="5"/>
  <c r="J813" i="5"/>
  <c r="K813" i="5"/>
  <c r="L813" i="5"/>
  <c r="J490" i="5"/>
  <c r="L490" i="5"/>
  <c r="K490" i="5"/>
  <c r="J195" i="5"/>
  <c r="K195" i="5"/>
  <c r="L195" i="5"/>
  <c r="K1164" i="5"/>
  <c r="L1164" i="5"/>
  <c r="J1164" i="5"/>
  <c r="K1115" i="5"/>
  <c r="J1115" i="5"/>
  <c r="L1115" i="5"/>
  <c r="K321" i="5"/>
  <c r="L321" i="5"/>
  <c r="J321" i="5"/>
  <c r="L874" i="5"/>
  <c r="J874" i="5"/>
  <c r="K874" i="5"/>
  <c r="L25" i="5"/>
  <c r="K25" i="5"/>
  <c r="J25" i="5"/>
  <c r="L454" i="5"/>
  <c r="J454" i="5"/>
  <c r="K454" i="5"/>
  <c r="J1279" i="5"/>
  <c r="K1279" i="5"/>
  <c r="L1279" i="5"/>
  <c r="J353" i="5"/>
  <c r="K353" i="5"/>
  <c r="L353" i="5"/>
  <c r="J316" i="5"/>
  <c r="K316" i="5"/>
  <c r="L316" i="5"/>
  <c r="J1259" i="5"/>
  <c r="K1259" i="5"/>
  <c r="L1259" i="5"/>
  <c r="J1023" i="5"/>
  <c r="K1023" i="5"/>
  <c r="L1023" i="5"/>
  <c r="L1142" i="5"/>
  <c r="K1142" i="5"/>
  <c r="J1142" i="5"/>
  <c r="J227" i="5"/>
  <c r="K227" i="5"/>
  <c r="L227" i="5"/>
  <c r="J1113" i="5"/>
  <c r="K1113" i="5"/>
  <c r="L1113" i="5"/>
  <c r="J1106" i="5"/>
  <c r="K1106" i="5"/>
  <c r="L1106" i="5"/>
  <c r="K47" i="5"/>
  <c r="L47" i="5"/>
  <c r="J47" i="5"/>
  <c r="J807" i="5"/>
  <c r="L807" i="5"/>
  <c r="K807" i="5"/>
  <c r="J821" i="5"/>
  <c r="K821" i="5"/>
  <c r="L821" i="5"/>
  <c r="J263" i="5"/>
  <c r="K263" i="5"/>
  <c r="L263" i="5"/>
  <c r="J142" i="5"/>
  <c r="K142" i="5"/>
  <c r="L142" i="5"/>
  <c r="J247" i="5"/>
  <c r="K247" i="5"/>
  <c r="L247" i="5"/>
  <c r="J756" i="5"/>
  <c r="L756" i="5"/>
  <c r="K756" i="5"/>
  <c r="J551" i="5"/>
  <c r="K551" i="5"/>
  <c r="L551" i="5"/>
  <c r="J1151" i="5"/>
  <c r="L1151" i="5"/>
  <c r="K1151" i="5"/>
  <c r="J732" i="5"/>
  <c r="L732" i="5"/>
  <c r="K732" i="5"/>
  <c r="L1127" i="5"/>
  <c r="J1127" i="5"/>
  <c r="K1127" i="5"/>
  <c r="J536" i="5"/>
  <c r="K536" i="5"/>
  <c r="L536" i="5"/>
  <c r="J962" i="5"/>
  <c r="L962" i="5"/>
  <c r="K962" i="5"/>
  <c r="J1216" i="5"/>
  <c r="K1216" i="5"/>
  <c r="L1216" i="5"/>
  <c r="J472" i="5"/>
  <c r="K472" i="5"/>
  <c r="L472" i="5"/>
  <c r="L1237" i="5"/>
  <c r="J1237" i="5"/>
  <c r="K1237" i="5"/>
  <c r="L1242" i="5"/>
  <c r="J1242" i="5"/>
  <c r="K1242" i="5"/>
  <c r="J792" i="5"/>
  <c r="L792" i="5"/>
  <c r="K792" i="5"/>
  <c r="L739" i="5"/>
  <c r="J739" i="5"/>
  <c r="K739" i="5"/>
  <c r="K1182" i="5"/>
  <c r="L1182" i="5"/>
  <c r="J1182" i="5"/>
  <c r="J648" i="5"/>
  <c r="K648" i="5"/>
  <c r="L648" i="5"/>
  <c r="K1054" i="5"/>
  <c r="L1054" i="5"/>
  <c r="J1054" i="5"/>
  <c r="L969" i="5"/>
  <c r="J969" i="5"/>
  <c r="K969" i="5"/>
  <c r="J350" i="5"/>
  <c r="L350" i="5"/>
  <c r="K350" i="5"/>
  <c r="L959" i="5"/>
  <c r="J959" i="5"/>
  <c r="K959" i="5"/>
  <c r="J930" i="5"/>
  <c r="K930" i="5"/>
  <c r="L930" i="5"/>
  <c r="J943" i="5"/>
  <c r="K943" i="5"/>
  <c r="L943" i="5"/>
  <c r="K136" i="5"/>
  <c r="L136" i="5"/>
  <c r="J136" i="5"/>
  <c r="J170" i="5"/>
  <c r="L170" i="5"/>
  <c r="K170" i="5"/>
  <c r="K1189" i="5"/>
  <c r="L1189" i="5"/>
  <c r="J1189" i="5"/>
  <c r="K1149" i="5"/>
  <c r="L1149" i="5"/>
  <c r="J1149" i="5"/>
  <c r="K128" i="5"/>
  <c r="L128" i="5"/>
  <c r="J128" i="5"/>
  <c r="L989" i="5"/>
  <c r="J989" i="5"/>
  <c r="K989" i="5"/>
  <c r="L85" i="5"/>
  <c r="J85" i="5"/>
  <c r="K85" i="5"/>
  <c r="J755" i="5"/>
  <c r="K755" i="5"/>
  <c r="L755" i="5"/>
  <c r="J60" i="5"/>
  <c r="K60" i="5"/>
  <c r="L60" i="5"/>
  <c r="J513" i="5"/>
  <c r="K513" i="5"/>
  <c r="L513" i="5"/>
  <c r="J836" i="5"/>
  <c r="K836" i="5"/>
  <c r="L836" i="5"/>
  <c r="J538" i="5"/>
  <c r="K538" i="5"/>
  <c r="L538" i="5"/>
  <c r="J244" i="5"/>
  <c r="K244" i="5"/>
  <c r="L244" i="5"/>
  <c r="J1366" i="5"/>
  <c r="K1366" i="5"/>
  <c r="L1366" i="5"/>
  <c r="J527" i="5"/>
  <c r="K527" i="5"/>
  <c r="L527" i="5"/>
  <c r="J345" i="5"/>
  <c r="K345" i="5"/>
  <c r="L345" i="5"/>
  <c r="K1060" i="5"/>
  <c r="J1060" i="5"/>
  <c r="L1060" i="5"/>
  <c r="K1183" i="5"/>
  <c r="L1183" i="5"/>
  <c r="J1183" i="5"/>
  <c r="J1284" i="5"/>
  <c r="K1284" i="5"/>
  <c r="L1284" i="5"/>
  <c r="J896" i="5"/>
  <c r="K896" i="5"/>
  <c r="L896" i="5"/>
  <c r="J596" i="5"/>
  <c r="K596" i="5"/>
  <c r="L596" i="5"/>
  <c r="J791" i="5"/>
  <c r="L791" i="5"/>
  <c r="K791" i="5"/>
  <c r="J1263" i="5"/>
  <c r="K1263" i="5"/>
  <c r="L1263" i="5"/>
  <c r="J758" i="5"/>
  <c r="K758" i="5"/>
  <c r="L758" i="5"/>
  <c r="J1341" i="5"/>
  <c r="K1341" i="5"/>
  <c r="L1341" i="5"/>
  <c r="J697" i="5"/>
  <c r="K697" i="5"/>
  <c r="L697" i="5"/>
  <c r="L105" i="5"/>
  <c r="J105" i="5"/>
  <c r="K105" i="5"/>
  <c r="J991" i="5"/>
  <c r="K991" i="5"/>
  <c r="L991" i="5"/>
  <c r="K1170" i="5"/>
  <c r="L1170" i="5"/>
  <c r="J1170" i="5"/>
  <c r="J314" i="5"/>
  <c r="K314" i="5"/>
  <c r="L314" i="5"/>
  <c r="J916" i="5"/>
  <c r="K916" i="5"/>
  <c r="L916" i="5"/>
  <c r="J912" i="5"/>
  <c r="L912" i="5"/>
  <c r="K912" i="5"/>
  <c r="J636" i="5"/>
  <c r="K636" i="5"/>
  <c r="L636" i="5"/>
  <c r="J1093" i="5"/>
  <c r="K1093" i="5"/>
  <c r="L1093" i="5"/>
  <c r="J1224" i="5"/>
  <c r="K1224" i="5"/>
  <c r="L1224" i="5"/>
  <c r="J1196" i="5"/>
  <c r="L1196" i="5"/>
  <c r="K1196" i="5"/>
  <c r="J766" i="5"/>
  <c r="L766" i="5"/>
  <c r="K766" i="5"/>
  <c r="K1005" i="5"/>
  <c r="L1005" i="5"/>
  <c r="J1005" i="5"/>
  <c r="L14" i="5"/>
  <c r="K14" i="5"/>
  <c r="J14" i="5"/>
  <c r="J913" i="5"/>
  <c r="K913" i="5"/>
  <c r="L913" i="5"/>
  <c r="J1400" i="5"/>
  <c r="K1400" i="5"/>
  <c r="L1400" i="5"/>
  <c r="J169" i="5"/>
  <c r="K169" i="5"/>
  <c r="L169" i="5"/>
  <c r="J1246" i="5"/>
  <c r="K1246" i="5"/>
  <c r="L1246" i="5"/>
  <c r="J952" i="5"/>
  <c r="L952" i="5"/>
  <c r="K952" i="5"/>
  <c r="J174" i="5"/>
  <c r="K174" i="5"/>
  <c r="L174" i="5"/>
  <c r="K1095" i="5"/>
  <c r="J1095" i="5"/>
  <c r="L1095" i="5"/>
  <c r="K491" i="5"/>
  <c r="L491" i="5"/>
  <c r="J491" i="5"/>
  <c r="M491" i="5" s="1"/>
  <c r="J1250" i="5"/>
  <c r="K1250" i="5"/>
  <c r="L1250" i="5"/>
  <c r="K143" i="5"/>
  <c r="L143" i="5"/>
  <c r="J143" i="5"/>
  <c r="J71" i="5"/>
  <c r="K71" i="5"/>
  <c r="L71" i="5"/>
  <c r="K94" i="5"/>
  <c r="L94" i="5"/>
  <c r="J94" i="5"/>
  <c r="K1024" i="5"/>
  <c r="L1024" i="5"/>
  <c r="J1024" i="5"/>
  <c r="K351" i="5"/>
  <c r="L351" i="5"/>
  <c r="J351" i="5"/>
  <c r="L627" i="5"/>
  <c r="J627" i="5"/>
  <c r="K627" i="5"/>
  <c r="L984" i="5"/>
  <c r="J984" i="5"/>
  <c r="K984" i="5"/>
  <c r="K226" i="5"/>
  <c r="L226" i="5"/>
  <c r="J226" i="5"/>
  <c r="M226" i="5" s="1"/>
  <c r="L1251" i="5"/>
  <c r="K1251" i="5"/>
  <c r="J1251" i="5"/>
  <c r="M1251" i="5" s="1"/>
  <c r="J442" i="5"/>
  <c r="K442" i="5"/>
  <c r="L442" i="5"/>
  <c r="J1027" i="5"/>
  <c r="K1027" i="5"/>
  <c r="L1027" i="5"/>
  <c r="J760" i="5"/>
  <c r="K760" i="5"/>
  <c r="L760" i="5"/>
  <c r="J1128" i="5"/>
  <c r="K1128" i="5"/>
  <c r="L1128" i="5"/>
  <c r="J1345" i="5"/>
  <c r="K1345" i="5"/>
  <c r="L1345" i="5"/>
  <c r="K1040" i="5"/>
  <c r="J1040" i="5"/>
  <c r="L1040" i="5"/>
  <c r="J398" i="5"/>
  <c r="K398" i="5"/>
  <c r="L398" i="5"/>
  <c r="J785" i="5"/>
  <c r="K785" i="5"/>
  <c r="L785" i="5"/>
  <c r="J748" i="5"/>
  <c r="K748" i="5"/>
  <c r="L748" i="5"/>
  <c r="J1329" i="5"/>
  <c r="K1329" i="5"/>
  <c r="L1329" i="5"/>
  <c r="K1020" i="5"/>
  <c r="J1020" i="5"/>
  <c r="L1020" i="5"/>
  <c r="K1160" i="5"/>
  <c r="L1160" i="5"/>
  <c r="J1160" i="5"/>
  <c r="J120" i="5"/>
  <c r="L120" i="5"/>
  <c r="K120" i="5"/>
  <c r="L999" i="5"/>
  <c r="J999" i="5"/>
  <c r="K999" i="5"/>
  <c r="L889" i="5"/>
  <c r="J889" i="5"/>
  <c r="K889" i="5"/>
  <c r="L734" i="5"/>
  <c r="J734" i="5"/>
  <c r="K734" i="5"/>
  <c r="L617" i="5"/>
  <c r="J617" i="5"/>
  <c r="K617" i="5"/>
  <c r="L464" i="5"/>
  <c r="J464" i="5"/>
  <c r="K464" i="5"/>
  <c r="K1158" i="5"/>
  <c r="L1158" i="5"/>
  <c r="J1158" i="5"/>
  <c r="M1158" i="5" s="1"/>
  <c r="K52" i="5"/>
  <c r="L52" i="5"/>
  <c r="J52" i="5"/>
  <c r="M52" i="5" s="1"/>
  <c r="J101" i="5"/>
  <c r="K101" i="5"/>
  <c r="L101" i="5"/>
  <c r="J305" i="5"/>
  <c r="K305" i="5"/>
  <c r="L305" i="5"/>
  <c r="L19" i="5"/>
  <c r="K19" i="5"/>
  <c r="J19" i="5"/>
  <c r="K1116" i="5"/>
  <c r="L1116" i="5"/>
  <c r="J1116" i="5"/>
  <c r="J968" i="5"/>
  <c r="K968" i="5"/>
  <c r="L968" i="5"/>
  <c r="J936" i="5"/>
  <c r="K936" i="5"/>
  <c r="L936" i="5"/>
  <c r="J1036" i="5"/>
  <c r="K1036" i="5"/>
  <c r="L1036" i="5"/>
  <c r="L319" i="5"/>
  <c r="J319" i="5"/>
  <c r="K319" i="5"/>
  <c r="L509" i="5"/>
  <c r="J509" i="5"/>
  <c r="K509" i="5"/>
  <c r="L539" i="5"/>
  <c r="J539" i="5"/>
  <c r="K539" i="5"/>
  <c r="J139" i="5"/>
  <c r="K139" i="5"/>
  <c r="L139" i="5"/>
  <c r="J467" i="5"/>
  <c r="K467" i="5"/>
  <c r="L467" i="5"/>
  <c r="J348" i="5"/>
  <c r="K348" i="5"/>
  <c r="L348" i="5"/>
  <c r="L1287" i="5"/>
  <c r="J1287" i="5"/>
  <c r="K1287" i="5"/>
  <c r="J1361" i="5"/>
  <c r="K1361" i="5"/>
  <c r="L1361" i="5"/>
  <c r="J307" i="5"/>
  <c r="K307" i="5"/>
  <c r="L307" i="5"/>
  <c r="J300" i="5"/>
  <c r="K300" i="5"/>
  <c r="L300" i="5"/>
  <c r="J737" i="5"/>
  <c r="L737" i="5"/>
  <c r="K737" i="5"/>
  <c r="J365" i="5"/>
  <c r="L365" i="5"/>
  <c r="K365" i="5"/>
  <c r="J643" i="5"/>
  <c r="K643" i="5"/>
  <c r="L643" i="5"/>
  <c r="K273" i="5"/>
  <c r="L273" i="5"/>
  <c r="J273" i="5"/>
  <c r="J852" i="5"/>
  <c r="L852" i="5"/>
  <c r="K852" i="5"/>
  <c r="J446" i="5"/>
  <c r="K446" i="5"/>
  <c r="L446" i="5"/>
  <c r="J537" i="5"/>
  <c r="K537" i="5"/>
  <c r="L537" i="5"/>
  <c r="J517" i="5"/>
  <c r="K517" i="5"/>
  <c r="L517" i="5"/>
  <c r="J622" i="5"/>
  <c r="K622" i="5"/>
  <c r="L622" i="5"/>
  <c r="K194" i="5"/>
  <c r="L194" i="5"/>
  <c r="J194" i="5"/>
  <c r="J106" i="5"/>
  <c r="K106" i="5"/>
  <c r="L106" i="5"/>
  <c r="J980" i="5"/>
  <c r="K980" i="5"/>
  <c r="L980" i="5"/>
  <c r="J416" i="5"/>
  <c r="K416" i="5"/>
  <c r="L416" i="5"/>
  <c r="L1307" i="5"/>
  <c r="J1307" i="5"/>
  <c r="K1307" i="5"/>
  <c r="J1118" i="5"/>
  <c r="K1118" i="5"/>
  <c r="L1118" i="5"/>
  <c r="J1081" i="5"/>
  <c r="K1081" i="5"/>
  <c r="L1081" i="5"/>
  <c r="J1309" i="5"/>
  <c r="K1309" i="5"/>
  <c r="L1309" i="5"/>
  <c r="K1154" i="5"/>
  <c r="L1154" i="5"/>
  <c r="J1154" i="5"/>
  <c r="L1352" i="5"/>
  <c r="J1352" i="5"/>
  <c r="M1352" i="5" s="1"/>
  <c r="K1352" i="5"/>
  <c r="J69" i="5"/>
  <c r="K69" i="5"/>
  <c r="L69" i="5"/>
  <c r="J1240" i="5"/>
  <c r="K1240" i="5"/>
  <c r="L1240" i="5"/>
  <c r="J450" i="5"/>
  <c r="L450" i="5"/>
  <c r="K450" i="5"/>
  <c r="K361" i="5"/>
  <c r="L361" i="5"/>
  <c r="J361" i="5"/>
  <c r="M361" i="5" s="1"/>
  <c r="J452" i="5"/>
  <c r="K452" i="5"/>
  <c r="L452" i="5"/>
  <c r="J364" i="5"/>
  <c r="K364" i="5"/>
  <c r="L364" i="5"/>
  <c r="J1062" i="5"/>
  <c r="K1062" i="5"/>
  <c r="L1062" i="5"/>
  <c r="J881" i="5"/>
  <c r="K881" i="5"/>
  <c r="L881" i="5"/>
  <c r="J695" i="5"/>
  <c r="K695" i="5"/>
  <c r="L695" i="5"/>
  <c r="J540" i="5"/>
  <c r="K540" i="5"/>
  <c r="L540" i="5"/>
  <c r="J611" i="5"/>
  <c r="K611" i="5"/>
  <c r="L611" i="5"/>
  <c r="K431" i="5"/>
  <c r="L431" i="5"/>
  <c r="J431" i="5"/>
  <c r="L669" i="5"/>
  <c r="J669" i="5"/>
  <c r="K669" i="5"/>
  <c r="J945" i="5"/>
  <c r="K945" i="5"/>
  <c r="L945" i="5"/>
  <c r="K296" i="5"/>
  <c r="L296" i="5"/>
  <c r="J296" i="5"/>
  <c r="J967" i="5"/>
  <c r="L967" i="5"/>
  <c r="K967" i="5"/>
  <c r="J688" i="5"/>
  <c r="K688" i="5"/>
  <c r="L688" i="5"/>
  <c r="J1225" i="5"/>
  <c r="K1225" i="5"/>
  <c r="L1225" i="5"/>
  <c r="J1374" i="5"/>
  <c r="K1374" i="5"/>
  <c r="L1374" i="5"/>
  <c r="K72" i="5"/>
  <c r="L72" i="5"/>
  <c r="J72" i="5"/>
  <c r="K1174" i="5"/>
  <c r="L1174" i="5"/>
  <c r="J1174" i="5"/>
  <c r="K1152" i="5"/>
  <c r="L1152" i="5"/>
  <c r="J1152" i="5"/>
  <c r="L1408" i="5"/>
  <c r="K1408" i="5"/>
  <c r="J1408" i="5"/>
  <c r="M1408" i="5" s="1"/>
  <c r="L1311" i="5"/>
  <c r="K1311" i="5"/>
  <c r="J1311" i="5"/>
  <c r="M1311" i="5" s="1"/>
  <c r="K301" i="5"/>
  <c r="L301" i="5"/>
  <c r="J301" i="5"/>
  <c r="J675" i="5"/>
  <c r="K675" i="5"/>
  <c r="L675" i="5"/>
  <c r="J1417" i="5"/>
  <c r="K1417" i="5"/>
  <c r="L1417" i="5"/>
  <c r="K293" i="5"/>
  <c r="L293" i="5"/>
  <c r="J293" i="5"/>
  <c r="L414" i="5"/>
  <c r="J414" i="5"/>
  <c r="K414" i="5"/>
  <c r="J831" i="5"/>
  <c r="K831" i="5"/>
  <c r="L831" i="5"/>
  <c r="J690" i="5"/>
  <c r="K690" i="5"/>
  <c r="L690" i="5"/>
  <c r="J1066" i="5"/>
  <c r="K1066" i="5"/>
  <c r="L1066" i="5"/>
  <c r="K1148" i="5"/>
  <c r="J1148" i="5"/>
  <c r="L1148" i="5"/>
  <c r="J660" i="5"/>
  <c r="K660" i="5"/>
  <c r="L660" i="5"/>
  <c r="J530" i="5"/>
  <c r="K530" i="5"/>
  <c r="L530" i="5"/>
  <c r="J1330" i="5"/>
  <c r="K1330" i="5"/>
  <c r="L1330" i="5"/>
  <c r="J586" i="5"/>
  <c r="K586" i="5"/>
  <c r="L586" i="5"/>
  <c r="J117" i="5"/>
  <c r="K117" i="5"/>
  <c r="L117" i="5"/>
  <c r="K22" i="5"/>
  <c r="L22" i="5"/>
  <c r="J22" i="5"/>
  <c r="J1111" i="5"/>
  <c r="K1111" i="5"/>
  <c r="L1111" i="5"/>
  <c r="J129" i="5"/>
  <c r="K129" i="5"/>
  <c r="L129" i="5"/>
  <c r="L1241" i="5"/>
  <c r="J1241" i="5"/>
  <c r="K1241" i="5"/>
  <c r="L519" i="5"/>
  <c r="J519" i="5"/>
  <c r="K519" i="5"/>
  <c r="L329" i="5"/>
  <c r="J329" i="5"/>
  <c r="K329" i="5"/>
  <c r="L30" i="5"/>
  <c r="J30" i="5"/>
  <c r="K30" i="5"/>
  <c r="L839" i="5"/>
  <c r="J839" i="5"/>
  <c r="K839" i="5"/>
  <c r="L929" i="5"/>
  <c r="J929" i="5"/>
  <c r="K929" i="5"/>
  <c r="J605" i="5"/>
  <c r="K605" i="5"/>
  <c r="L605" i="5"/>
  <c r="J895" i="5"/>
  <c r="K895" i="5"/>
  <c r="L895" i="5"/>
  <c r="L1392" i="5"/>
  <c r="J1392" i="5"/>
  <c r="M1392" i="5" s="1"/>
  <c r="K1392" i="5"/>
  <c r="L899" i="5"/>
  <c r="J899" i="5"/>
  <c r="K899" i="5"/>
  <c r="J776" i="5"/>
  <c r="L776" i="5"/>
  <c r="K776" i="5"/>
  <c r="J132" i="5"/>
  <c r="K132" i="5"/>
  <c r="L132" i="5"/>
  <c r="J177" i="5"/>
  <c r="K177" i="5"/>
  <c r="L177" i="5"/>
  <c r="K1139" i="5"/>
  <c r="J1139" i="5"/>
  <c r="L1139" i="5"/>
  <c r="L404" i="5"/>
  <c r="J404" i="5"/>
  <c r="K404" i="5"/>
  <c r="J1244" i="5"/>
  <c r="K1244" i="5"/>
  <c r="L1244" i="5"/>
  <c r="J651" i="5"/>
  <c r="K651" i="5"/>
  <c r="L651" i="5"/>
  <c r="J1385" i="5"/>
  <c r="K1385" i="5"/>
  <c r="L1385" i="5"/>
  <c r="J1427" i="5"/>
  <c r="K1427" i="5"/>
  <c r="L1427" i="5"/>
  <c r="J253" i="5"/>
  <c r="K253" i="5"/>
  <c r="L253" i="5"/>
  <c r="K102" i="5"/>
  <c r="L102" i="5"/>
  <c r="J102" i="5"/>
  <c r="J427" i="5"/>
  <c r="K427" i="5"/>
  <c r="L427" i="5"/>
  <c r="K1193" i="5"/>
  <c r="L1193" i="5"/>
  <c r="J1193" i="5"/>
  <c r="M1193" i="5" s="1"/>
  <c r="J901" i="5"/>
  <c r="K901" i="5"/>
  <c r="L901" i="5"/>
  <c r="L5" i="5"/>
  <c r="K5" i="5"/>
  <c r="J5" i="5"/>
  <c r="J552" i="5"/>
  <c r="K552" i="5"/>
  <c r="L552" i="5"/>
  <c r="J1344" i="5"/>
  <c r="K1344" i="5"/>
  <c r="L1344" i="5"/>
  <c r="J553" i="5"/>
  <c r="K553" i="5"/>
  <c r="L553" i="5"/>
  <c r="J520" i="5"/>
  <c r="K520" i="5"/>
  <c r="L520" i="5"/>
  <c r="J1229" i="5"/>
  <c r="K1229" i="5"/>
  <c r="L1229" i="5"/>
  <c r="J119" i="5"/>
  <c r="K119" i="5"/>
  <c r="L119" i="5"/>
  <c r="J1226" i="5"/>
  <c r="K1226" i="5"/>
  <c r="L1226" i="5"/>
  <c r="J705" i="5"/>
  <c r="K705" i="5"/>
  <c r="L705" i="5"/>
  <c r="J771" i="5"/>
  <c r="L771" i="5"/>
  <c r="K771" i="5"/>
  <c r="J1156" i="5"/>
  <c r="L1156" i="5"/>
  <c r="K1156" i="5"/>
  <c r="J1089" i="5"/>
  <c r="K1089" i="5"/>
  <c r="L1089" i="5"/>
  <c r="K1015" i="5"/>
  <c r="J1015" i="5"/>
  <c r="L1015" i="5"/>
  <c r="K196" i="5"/>
  <c r="L196" i="5"/>
  <c r="J196" i="5"/>
  <c r="J787" i="5"/>
  <c r="L787" i="5"/>
  <c r="K787" i="5"/>
  <c r="L20" i="5"/>
  <c r="K20" i="5"/>
  <c r="J20" i="5"/>
  <c r="L419" i="5"/>
  <c r="J419" i="5"/>
  <c r="K419" i="5"/>
  <c r="J285" i="5"/>
  <c r="L285" i="5"/>
  <c r="K285" i="5"/>
  <c r="J385" i="5"/>
  <c r="K385" i="5"/>
  <c r="L385" i="5"/>
  <c r="L909" i="5"/>
  <c r="J909" i="5"/>
  <c r="K909" i="5"/>
  <c r="L193" i="5"/>
  <c r="J193" i="5"/>
  <c r="K193" i="5"/>
  <c r="J1310" i="5"/>
  <c r="K1310" i="5"/>
  <c r="L1310" i="5"/>
  <c r="J74" i="5"/>
  <c r="K74" i="5"/>
  <c r="L74" i="5"/>
  <c r="J1134" i="5"/>
  <c r="K1134" i="5"/>
  <c r="L1134" i="5"/>
  <c r="J782" i="5"/>
  <c r="L782" i="5"/>
  <c r="K782" i="5"/>
  <c r="J1270" i="5"/>
  <c r="L1270" i="5"/>
  <c r="K1270" i="5"/>
  <c r="K84" i="5"/>
  <c r="J84" i="5"/>
  <c r="L84" i="5"/>
  <c r="L349" i="5"/>
  <c r="J349" i="5"/>
  <c r="K349" i="5"/>
  <c r="J730" i="5"/>
  <c r="K730" i="5"/>
  <c r="L730" i="5"/>
  <c r="K1055" i="5"/>
  <c r="J1055" i="5"/>
  <c r="L1055" i="5"/>
  <c r="L944" i="5"/>
  <c r="J944" i="5"/>
  <c r="K944" i="5"/>
  <c r="L1337" i="5"/>
  <c r="J1337" i="5"/>
  <c r="K1337" i="5"/>
  <c r="L918" i="5"/>
  <c r="J918" i="5"/>
  <c r="K918" i="5"/>
  <c r="J905" i="5"/>
  <c r="K905" i="5"/>
  <c r="L905" i="5"/>
  <c r="K1014" i="5"/>
  <c r="L1014" i="5"/>
  <c r="J1014" i="5"/>
  <c r="J150" i="5"/>
  <c r="L150" i="5"/>
  <c r="K150" i="5"/>
  <c r="J575" i="5"/>
  <c r="K575" i="5"/>
  <c r="L575" i="5"/>
  <c r="J208" i="5"/>
  <c r="K208" i="5"/>
  <c r="L208" i="5"/>
  <c r="J856" i="5"/>
  <c r="K856" i="5"/>
  <c r="L856" i="5"/>
  <c r="J740" i="5"/>
  <c r="K740" i="5"/>
  <c r="L740" i="5"/>
  <c r="J703" i="5"/>
  <c r="K703" i="5"/>
  <c r="L703" i="5"/>
  <c r="J1393" i="5"/>
  <c r="K1393" i="5"/>
  <c r="L1393" i="5"/>
  <c r="J693" i="5"/>
  <c r="K693" i="5"/>
  <c r="L693" i="5"/>
  <c r="J591" i="5"/>
  <c r="K591" i="5"/>
  <c r="L591" i="5"/>
  <c r="L1132" i="5"/>
  <c r="K1132" i="5"/>
  <c r="J1132" i="5"/>
  <c r="J333" i="5"/>
  <c r="K333" i="5"/>
  <c r="L333" i="5"/>
  <c r="L1410" i="5"/>
  <c r="J1410" i="5"/>
  <c r="K1410" i="5"/>
  <c r="J328" i="5"/>
  <c r="K328" i="5"/>
  <c r="L328" i="5"/>
  <c r="L1436" i="5"/>
  <c r="J1436" i="5"/>
  <c r="K1436" i="5"/>
  <c r="K171" i="5"/>
  <c r="L171" i="5"/>
  <c r="J171" i="5"/>
  <c r="J966" i="5"/>
  <c r="K966" i="5"/>
  <c r="L966" i="5"/>
  <c r="J1383" i="5"/>
  <c r="K1383" i="5"/>
  <c r="L1383" i="5"/>
  <c r="J267" i="5"/>
  <c r="K267" i="5"/>
  <c r="L267" i="5"/>
  <c r="K116" i="5"/>
  <c r="L116" i="5"/>
  <c r="J116" i="5"/>
  <c r="J1290" i="5"/>
  <c r="K1290" i="5"/>
  <c r="L1290" i="5"/>
  <c r="J140" i="5"/>
  <c r="K140" i="5"/>
  <c r="L140" i="5"/>
  <c r="J935" i="5"/>
  <c r="K935" i="5"/>
  <c r="L935" i="5"/>
  <c r="K1075" i="5"/>
  <c r="J1075" i="5"/>
  <c r="L1075" i="5"/>
  <c r="K201" i="5"/>
  <c r="L201" i="5"/>
  <c r="J201" i="5"/>
  <c r="M201" i="5" s="1"/>
  <c r="L754" i="5"/>
  <c r="J754" i="5"/>
  <c r="K754" i="5"/>
  <c r="J560" i="5"/>
  <c r="K560" i="5"/>
  <c r="L560" i="5"/>
  <c r="J1265" i="5"/>
  <c r="L1265" i="5"/>
  <c r="K1265" i="5"/>
  <c r="J372" i="5"/>
  <c r="K372" i="5"/>
  <c r="L372" i="5"/>
  <c r="J783" i="5"/>
  <c r="K783" i="5"/>
  <c r="L783" i="5"/>
  <c r="J1316" i="5"/>
  <c r="K1316" i="5"/>
  <c r="L1316" i="5"/>
  <c r="J167" i="5"/>
  <c r="K167" i="5"/>
  <c r="L167" i="5"/>
  <c r="J28" i="5"/>
  <c r="K28" i="5"/>
  <c r="L28" i="5"/>
  <c r="L1302" i="5"/>
  <c r="J1302" i="5"/>
  <c r="K1302" i="5"/>
  <c r="K1195" i="5"/>
  <c r="L1195" i="5"/>
  <c r="J1195" i="5"/>
  <c r="M1195" i="5" s="1"/>
  <c r="J486" i="5"/>
  <c r="K486" i="5"/>
  <c r="L486" i="5"/>
  <c r="K221" i="5"/>
  <c r="L221" i="5"/>
  <c r="J221" i="5"/>
  <c r="L824" i="5"/>
  <c r="J824" i="5"/>
  <c r="K824" i="5"/>
  <c r="J260" i="5"/>
  <c r="K260" i="5"/>
  <c r="L260" i="5"/>
  <c r="J861" i="5"/>
  <c r="K861" i="5"/>
  <c r="L861" i="5"/>
  <c r="K89" i="5"/>
  <c r="J89" i="5"/>
  <c r="L89" i="5"/>
  <c r="L844" i="5"/>
  <c r="J844" i="5"/>
  <c r="K844" i="5"/>
  <c r="J691" i="5"/>
  <c r="K691" i="5"/>
  <c r="L691" i="5"/>
  <c r="J1061" i="5"/>
  <c r="K1061" i="5"/>
  <c r="L1061" i="5"/>
  <c r="J1000" i="5"/>
  <c r="K1000" i="5"/>
  <c r="L1000" i="5"/>
  <c r="J230" i="5"/>
  <c r="K230" i="5"/>
  <c r="L230" i="5"/>
  <c r="J127" i="5"/>
  <c r="K127" i="5"/>
  <c r="L127" i="5"/>
  <c r="J526" i="5"/>
  <c r="K526" i="5"/>
  <c r="L526" i="5"/>
  <c r="J1355" i="5"/>
  <c r="K1355" i="5"/>
  <c r="L1355" i="5"/>
  <c r="J1203" i="5"/>
  <c r="K1203" i="5"/>
  <c r="L1203" i="5"/>
  <c r="J312" i="5"/>
  <c r="K312" i="5"/>
  <c r="L312" i="5"/>
  <c r="J402" i="5"/>
  <c r="K402" i="5"/>
  <c r="L402" i="5"/>
  <c r="K1197" i="5"/>
  <c r="L1197" i="5"/>
  <c r="J1197" i="5"/>
  <c r="J497" i="5"/>
  <c r="K497" i="5"/>
  <c r="L497" i="5"/>
  <c r="J455" i="5"/>
  <c r="K455" i="5"/>
  <c r="L455" i="5"/>
  <c r="J1339" i="5"/>
  <c r="K1339" i="5"/>
  <c r="L1339" i="5"/>
  <c r="J1348" i="5"/>
  <c r="K1348" i="5"/>
  <c r="L1348" i="5"/>
  <c r="J458" i="5"/>
  <c r="K458" i="5"/>
  <c r="L458" i="5"/>
  <c r="J309" i="5"/>
  <c r="K309" i="5"/>
  <c r="L309" i="5"/>
  <c r="J1429" i="5"/>
  <c r="K1429" i="5"/>
  <c r="L1429" i="5"/>
  <c r="J961" i="5"/>
  <c r="K961" i="5"/>
  <c r="L961" i="5"/>
  <c r="J290" i="5"/>
  <c r="K290" i="5"/>
  <c r="L290" i="5"/>
  <c r="J21" i="5"/>
  <c r="K21" i="5"/>
  <c r="L21" i="5"/>
  <c r="L724" i="5"/>
  <c r="J724" i="5"/>
  <c r="K724" i="5"/>
  <c r="L694" i="5"/>
  <c r="J694" i="5"/>
  <c r="K694" i="5"/>
  <c r="J220" i="5"/>
  <c r="K220" i="5"/>
  <c r="L220" i="5"/>
  <c r="J706" i="5"/>
  <c r="K706" i="5"/>
  <c r="L706" i="5"/>
  <c r="J650" i="5"/>
  <c r="K650" i="5"/>
  <c r="L650" i="5"/>
  <c r="J1051" i="5"/>
  <c r="K1051" i="5"/>
  <c r="L1051" i="5"/>
  <c r="K1114" i="5"/>
  <c r="L1114" i="5"/>
  <c r="J1114" i="5"/>
  <c r="K471" i="5"/>
  <c r="L471" i="5"/>
  <c r="J471" i="5"/>
  <c r="J79" i="5"/>
  <c r="L79" i="5"/>
  <c r="K79" i="5"/>
  <c r="L719" i="5"/>
  <c r="J719" i="5"/>
  <c r="K719" i="5"/>
  <c r="J995" i="5"/>
  <c r="K995" i="5"/>
  <c r="L995" i="5"/>
  <c r="L1028" i="5"/>
  <c r="J1028" i="5"/>
  <c r="K1028" i="5"/>
  <c r="K311" i="5"/>
  <c r="L311" i="5"/>
  <c r="J311" i="5"/>
  <c r="J1294" i="5"/>
  <c r="K1294" i="5"/>
  <c r="L1294" i="5"/>
  <c r="J1376" i="5"/>
  <c r="K1376" i="5"/>
  <c r="L1376" i="5"/>
  <c r="J233" i="5"/>
  <c r="K233" i="5"/>
  <c r="L233" i="5"/>
  <c r="L1277" i="5"/>
  <c r="J1277" i="5"/>
  <c r="K1277" i="5"/>
  <c r="J1373" i="5"/>
  <c r="K1373" i="5"/>
  <c r="L1373" i="5"/>
  <c r="J516" i="5"/>
  <c r="K516" i="5"/>
  <c r="L516" i="5"/>
  <c r="J1346" i="5"/>
  <c r="K1346" i="5"/>
  <c r="L1346" i="5"/>
  <c r="J297" i="5"/>
  <c r="K297" i="5"/>
  <c r="L297" i="5"/>
  <c r="J796" i="5"/>
  <c r="K796" i="5"/>
  <c r="L796" i="5"/>
  <c r="J1340" i="5"/>
  <c r="K1340" i="5"/>
  <c r="L1340" i="5"/>
  <c r="K1178" i="5"/>
  <c r="L1178" i="5"/>
  <c r="J1178" i="5"/>
  <c r="K37" i="5"/>
  <c r="L37" i="5"/>
  <c r="J37" i="5"/>
  <c r="J162" i="5"/>
  <c r="K162" i="5"/>
  <c r="L162" i="5"/>
  <c r="J667" i="5"/>
  <c r="K667" i="5"/>
  <c r="L667" i="5"/>
  <c r="J292" i="5"/>
  <c r="K292" i="5"/>
  <c r="L292" i="5"/>
  <c r="J1319" i="5"/>
  <c r="K1319" i="5"/>
  <c r="L1319" i="5"/>
  <c r="J299" i="5"/>
  <c r="K299" i="5"/>
  <c r="L299" i="5"/>
  <c r="J1032" i="5"/>
  <c r="K1032" i="5"/>
  <c r="L1032" i="5"/>
  <c r="J826" i="5"/>
  <c r="K826" i="5"/>
  <c r="L826" i="5"/>
  <c r="J323" i="5"/>
  <c r="K323" i="5"/>
  <c r="L323" i="5"/>
  <c r="L1421" i="5"/>
  <c r="J1421" i="5"/>
  <c r="K1421" i="5"/>
  <c r="L664" i="5"/>
  <c r="J664" i="5"/>
  <c r="K664" i="5"/>
  <c r="J803" i="5"/>
  <c r="K803" i="5"/>
  <c r="L803" i="5"/>
  <c r="L59" i="5"/>
  <c r="J59" i="5"/>
  <c r="K59" i="5"/>
  <c r="K206" i="5"/>
  <c r="L206" i="5"/>
  <c r="J206" i="5"/>
  <c r="L684" i="5"/>
  <c r="J684" i="5"/>
  <c r="K684" i="5"/>
  <c r="J890" i="5"/>
  <c r="K890" i="5"/>
  <c r="L890" i="5"/>
  <c r="L1377" i="5"/>
  <c r="J1377" i="5"/>
  <c r="K1377" i="5"/>
  <c r="K276" i="5"/>
  <c r="L276" i="5"/>
  <c r="J276" i="5"/>
  <c r="M276" i="5" s="1"/>
  <c r="J6" i="5"/>
  <c r="L6" i="5"/>
  <c r="K6" i="5"/>
  <c r="K118" i="5"/>
  <c r="L118" i="5"/>
  <c r="J118" i="5"/>
  <c r="J295" i="5"/>
  <c r="L295" i="5"/>
  <c r="K295" i="5"/>
  <c r="J432" i="5"/>
  <c r="K432" i="5"/>
  <c r="L432" i="5"/>
  <c r="J1049" i="5"/>
  <c r="K1049" i="5"/>
  <c r="L1049" i="5"/>
  <c r="J225" i="5"/>
  <c r="K225" i="5"/>
  <c r="L225" i="5"/>
  <c r="J638" i="5"/>
  <c r="K638" i="5"/>
  <c r="L638" i="5"/>
  <c r="L644" i="5"/>
  <c r="J644" i="5"/>
  <c r="K644" i="5"/>
  <c r="L1362" i="5"/>
  <c r="J1362" i="5"/>
  <c r="K1362" i="5"/>
  <c r="J805" i="5"/>
  <c r="K805" i="5"/>
  <c r="L805" i="5"/>
  <c r="J960" i="5"/>
  <c r="K960" i="5"/>
  <c r="L960" i="5"/>
  <c r="J200" i="5"/>
  <c r="K200" i="5"/>
  <c r="L200" i="5"/>
  <c r="K1296" i="5"/>
  <c r="L1296" i="5"/>
  <c r="J1296" i="5"/>
  <c r="K1194" i="5"/>
  <c r="L1194" i="5"/>
  <c r="J1194" i="5"/>
  <c r="J422" i="5"/>
  <c r="K422" i="5"/>
  <c r="L422" i="5"/>
  <c r="J1056" i="5"/>
  <c r="K1056" i="5"/>
  <c r="L1056" i="5"/>
  <c r="J287" i="5"/>
  <c r="K287" i="5"/>
  <c r="L287" i="5"/>
  <c r="J1231" i="5"/>
  <c r="K1231" i="5"/>
  <c r="L1231" i="5"/>
  <c r="J891" i="5"/>
  <c r="K891" i="5"/>
  <c r="L891" i="5"/>
  <c r="J1228" i="5"/>
  <c r="K1228" i="5"/>
  <c r="L1228" i="5"/>
  <c r="K1030" i="5"/>
  <c r="J1030" i="5"/>
  <c r="L1030" i="5"/>
  <c r="J736" i="5"/>
  <c r="K736" i="5"/>
  <c r="L736" i="5"/>
  <c r="J1214" i="5"/>
  <c r="K1214" i="5"/>
  <c r="L1214" i="5"/>
  <c r="J733" i="5"/>
  <c r="K733" i="5"/>
  <c r="L733" i="5"/>
  <c r="J1119" i="5"/>
  <c r="K1119" i="5"/>
  <c r="L1119" i="5"/>
  <c r="J223" i="5"/>
  <c r="K223" i="5"/>
  <c r="L223" i="5"/>
  <c r="J723" i="5"/>
  <c r="K723" i="5"/>
  <c r="L723" i="5"/>
  <c r="J202" i="5"/>
  <c r="K202" i="5"/>
  <c r="L202" i="5"/>
  <c r="L70" i="5"/>
  <c r="J70" i="5"/>
  <c r="K70" i="5"/>
  <c r="J556" i="5"/>
  <c r="K556" i="5"/>
  <c r="L556" i="5"/>
  <c r="J95" i="5"/>
  <c r="K95" i="5"/>
  <c r="L95" i="5"/>
  <c r="J1394" i="5"/>
  <c r="K1394" i="5"/>
  <c r="L1394" i="5"/>
  <c r="J1218" i="5"/>
  <c r="K1218" i="5"/>
  <c r="L1218" i="5"/>
  <c r="J570" i="5"/>
  <c r="K570" i="5"/>
  <c r="L570" i="5"/>
  <c r="J294" i="5"/>
  <c r="K294" i="5"/>
  <c r="L294" i="5"/>
  <c r="J872" i="5"/>
  <c r="L872" i="5"/>
  <c r="K872" i="5"/>
  <c r="K1190" i="5"/>
  <c r="L1190" i="5"/>
  <c r="J1190" i="5"/>
  <c r="J687" i="5"/>
  <c r="K687" i="5"/>
  <c r="L687" i="5"/>
  <c r="J1254" i="5"/>
  <c r="K1254" i="5"/>
  <c r="L1254" i="5"/>
  <c r="J555" i="5"/>
  <c r="K555" i="5"/>
  <c r="L555" i="5"/>
  <c r="J781" i="5"/>
  <c r="L781" i="5"/>
  <c r="K781" i="5"/>
  <c r="K236" i="5"/>
  <c r="L236" i="5"/>
  <c r="J236" i="5"/>
  <c r="J915" i="5"/>
  <c r="K915" i="5"/>
  <c r="L915" i="5"/>
  <c r="K481" i="5"/>
  <c r="L481" i="5"/>
  <c r="J481" i="5"/>
  <c r="L1202" i="5"/>
  <c r="J1202" i="5"/>
  <c r="K1202" i="5"/>
  <c r="L647" i="5"/>
  <c r="J647" i="5"/>
  <c r="K647" i="5"/>
  <c r="J1099" i="5"/>
  <c r="K1099" i="5"/>
  <c r="L1099" i="5"/>
  <c r="J395" i="5"/>
  <c r="K395" i="5"/>
  <c r="L395" i="5"/>
  <c r="J322" i="5"/>
  <c r="K322" i="5"/>
  <c r="L322" i="5"/>
  <c r="J990" i="5"/>
  <c r="K990" i="5"/>
  <c r="L990" i="5"/>
  <c r="L459" i="5"/>
  <c r="J459" i="5"/>
  <c r="K459" i="5"/>
  <c r="J1414" i="5"/>
  <c r="K1414" i="5"/>
  <c r="L1414" i="5"/>
  <c r="J470" i="5"/>
  <c r="L470" i="5"/>
  <c r="K470" i="5"/>
  <c r="J1260" i="5"/>
  <c r="L1260" i="5"/>
  <c r="K1260" i="5"/>
  <c r="J31" i="5"/>
  <c r="K31" i="5"/>
  <c r="L31" i="5"/>
  <c r="L1342" i="5"/>
  <c r="J1342" i="5"/>
  <c r="K1342" i="5"/>
  <c r="L654" i="5"/>
  <c r="J654" i="5"/>
  <c r="K654" i="5"/>
  <c r="J1402" i="5"/>
  <c r="L1402" i="5"/>
  <c r="K1402" i="5"/>
  <c r="K286" i="5"/>
  <c r="L286" i="5"/>
  <c r="J286" i="5"/>
  <c r="M286" i="5" s="1"/>
  <c r="L1387" i="5"/>
  <c r="J1387" i="5"/>
  <c r="K1387" i="5"/>
  <c r="L634" i="5"/>
  <c r="J634" i="5"/>
  <c r="K634" i="5"/>
  <c r="L1423" i="5"/>
  <c r="J1423" i="5"/>
  <c r="K1423" i="5"/>
  <c r="J144" i="5"/>
  <c r="K144" i="5"/>
  <c r="L144" i="5"/>
  <c r="J563" i="5"/>
  <c r="K563" i="5"/>
  <c r="L563" i="5"/>
  <c r="J388" i="5"/>
  <c r="K388" i="5"/>
  <c r="L388" i="5"/>
  <c r="J775" i="5"/>
  <c r="K775" i="5"/>
  <c r="L775" i="5"/>
  <c r="J738" i="5"/>
  <c r="K738" i="5"/>
  <c r="L738" i="5"/>
  <c r="K283" i="5"/>
  <c r="L283" i="5"/>
  <c r="J283" i="5"/>
  <c r="J1103" i="5"/>
  <c r="K1103" i="5"/>
  <c r="L1103" i="5"/>
  <c r="J633" i="5"/>
  <c r="K633" i="5"/>
  <c r="L633" i="5"/>
  <c r="L1312" i="5"/>
  <c r="J1312" i="5"/>
  <c r="K1312" i="5"/>
  <c r="J289" i="5"/>
  <c r="K289" i="5"/>
  <c r="L289" i="5"/>
  <c r="J258" i="5"/>
  <c r="K258" i="5"/>
  <c r="L258" i="5"/>
  <c r="J1053" i="5"/>
  <c r="K1053" i="5"/>
  <c r="L1053" i="5"/>
  <c r="L1137" i="5"/>
  <c r="J1137" i="5"/>
  <c r="K1137" i="5"/>
  <c r="J1205" i="5"/>
  <c r="K1205" i="5"/>
  <c r="L1205" i="5"/>
  <c r="J832" i="5"/>
  <c r="L832" i="5"/>
  <c r="K832" i="5"/>
  <c r="J248" i="5"/>
  <c r="K248" i="5"/>
  <c r="L248" i="5"/>
  <c r="J877" i="5"/>
  <c r="L877" i="5"/>
  <c r="K877" i="5"/>
  <c r="J1181" i="5"/>
  <c r="L1181" i="5"/>
  <c r="K1181" i="5"/>
  <c r="J1264" i="5"/>
  <c r="K1264" i="5"/>
  <c r="L1264" i="5"/>
  <c r="J717" i="5"/>
  <c r="L717" i="5"/>
  <c r="K717" i="5"/>
  <c r="J682" i="5"/>
  <c r="K682" i="5"/>
  <c r="L682" i="5"/>
  <c r="J217" i="5"/>
  <c r="K217" i="5"/>
  <c r="L217" i="5"/>
  <c r="J926" i="5"/>
  <c r="K926" i="5"/>
  <c r="L926" i="5"/>
  <c r="L1135" i="5"/>
  <c r="J1135" i="5"/>
  <c r="K1135" i="5"/>
  <c r="K1155" i="5"/>
  <c r="L1155" i="5"/>
  <c r="J1155" i="5"/>
  <c r="J363" i="5"/>
  <c r="K363" i="5"/>
  <c r="L363" i="5"/>
  <c r="K156" i="5"/>
  <c r="L156" i="5"/>
  <c r="J156" i="5"/>
  <c r="M156" i="5" s="1"/>
  <c r="J576" i="5"/>
  <c r="K576" i="5"/>
  <c r="L576" i="5"/>
  <c r="J1238" i="5"/>
  <c r="K1238" i="5"/>
  <c r="L1238" i="5"/>
  <c r="J1409" i="5"/>
  <c r="K1409" i="5"/>
  <c r="L1409" i="5"/>
  <c r="J1300" i="5"/>
  <c r="K1300" i="5"/>
  <c r="L1300" i="5"/>
  <c r="J1059" i="5"/>
  <c r="K1059" i="5"/>
  <c r="L1059" i="5"/>
  <c r="J380" i="5"/>
  <c r="K380" i="5"/>
  <c r="L380" i="5"/>
  <c r="J1131" i="5"/>
  <c r="K1131" i="5"/>
  <c r="L1131" i="5"/>
  <c r="J725" i="5"/>
  <c r="K725" i="5"/>
  <c r="L725" i="5"/>
  <c r="L1227" i="5"/>
  <c r="J1227" i="5"/>
  <c r="K1227" i="5"/>
  <c r="J165" i="5"/>
  <c r="L165" i="5"/>
  <c r="K165" i="5"/>
  <c r="L569" i="5"/>
  <c r="J569" i="5"/>
  <c r="K569" i="5"/>
  <c r="K381" i="5"/>
  <c r="L381" i="5"/>
  <c r="J381" i="5"/>
  <c r="L499" i="5"/>
  <c r="J499" i="5"/>
  <c r="K499" i="5"/>
  <c r="L1108" i="5"/>
  <c r="J1108" i="5"/>
  <c r="K1108" i="5"/>
  <c r="J209" i="5"/>
  <c r="K209" i="5"/>
  <c r="L209" i="5"/>
  <c r="J357" i="5"/>
  <c r="K357" i="5"/>
  <c r="L357" i="5"/>
  <c r="J379" i="5"/>
  <c r="K379" i="5"/>
  <c r="L379" i="5"/>
  <c r="K199" i="5"/>
  <c r="L199" i="5"/>
  <c r="J199" i="5"/>
  <c r="J392" i="5"/>
  <c r="K392" i="5"/>
  <c r="L392" i="5"/>
  <c r="J561" i="5"/>
  <c r="K561" i="5"/>
  <c r="L561" i="5"/>
  <c r="J1369" i="5"/>
  <c r="K1369" i="5"/>
  <c r="L1369" i="5"/>
  <c r="J1046" i="5"/>
  <c r="K1046" i="5"/>
  <c r="L1046" i="5"/>
  <c r="J137" i="5"/>
  <c r="K137" i="5"/>
  <c r="L137" i="5"/>
  <c r="L115" i="5"/>
  <c r="J115" i="5"/>
  <c r="K115" i="5"/>
  <c r="J1303" i="5"/>
  <c r="K1303" i="5"/>
  <c r="L1303" i="5"/>
  <c r="K461" i="5"/>
  <c r="L461" i="5"/>
  <c r="J461" i="5"/>
  <c r="K2" i="5"/>
  <c r="L2" i="5"/>
  <c r="J2" i="5"/>
  <c r="M2" i="5" s="1"/>
  <c r="J410" i="5"/>
  <c r="L410" i="5"/>
  <c r="K410" i="5"/>
  <c r="L1212" i="5"/>
  <c r="J1212" i="5"/>
  <c r="K1212" i="5"/>
  <c r="J250" i="5"/>
  <c r="K250" i="5"/>
  <c r="L250" i="5"/>
  <c r="J595" i="5"/>
  <c r="K595" i="5"/>
  <c r="L595" i="5"/>
  <c r="L1301" i="5"/>
  <c r="J1301" i="5"/>
  <c r="K1301" i="5"/>
  <c r="J950" i="5"/>
  <c r="K950" i="5"/>
  <c r="L950" i="5"/>
  <c r="L1281" i="5"/>
  <c r="J1281" i="5"/>
  <c r="K1281" i="5"/>
  <c r="J205" i="5"/>
  <c r="K205" i="5"/>
  <c r="L205" i="5"/>
  <c r="L1372" i="5"/>
  <c r="J1372" i="5"/>
  <c r="K1372" i="5"/>
  <c r="J752" i="5"/>
  <c r="L752" i="5"/>
  <c r="K752" i="5"/>
  <c r="J951" i="5"/>
  <c r="K951" i="5"/>
  <c r="L951" i="5"/>
  <c r="J382" i="5"/>
  <c r="K382" i="5"/>
  <c r="L382" i="5"/>
  <c r="L1438" i="5"/>
  <c r="J1438" i="5"/>
  <c r="K1438" i="5"/>
  <c r="L1088" i="5"/>
  <c r="J1088" i="5"/>
  <c r="K1088" i="5"/>
  <c r="L148" i="5"/>
  <c r="J148" i="5"/>
  <c r="K148" i="5"/>
  <c r="K1165" i="5"/>
  <c r="L1165" i="5"/>
  <c r="J1165" i="5"/>
  <c r="J264" i="5"/>
  <c r="K264" i="5"/>
  <c r="L264" i="5"/>
  <c r="J753" i="5"/>
  <c r="K753" i="5"/>
  <c r="L753" i="5"/>
  <c r="J1308" i="5"/>
  <c r="K1308" i="5"/>
  <c r="L1308" i="5"/>
  <c r="L1297" i="5"/>
  <c r="J1297" i="5"/>
  <c r="K1297" i="5"/>
  <c r="J1299" i="5"/>
  <c r="K1299" i="5"/>
  <c r="L1299" i="5"/>
  <c r="K411" i="5"/>
  <c r="L411" i="5"/>
  <c r="J411" i="5"/>
  <c r="L188" i="5"/>
  <c r="J188" i="5"/>
  <c r="K188" i="5"/>
  <c r="J1258" i="5"/>
  <c r="K1258" i="5"/>
  <c r="L1258" i="5"/>
  <c r="J1386" i="5"/>
  <c r="K1386" i="5"/>
  <c r="L1386" i="5"/>
  <c r="K920" i="5"/>
  <c r="J920" i="5"/>
  <c r="L920" i="5"/>
  <c r="J337" i="5"/>
  <c r="K337" i="5"/>
  <c r="L337" i="5"/>
  <c r="L607" i="5"/>
  <c r="J607" i="5"/>
  <c r="K607" i="5"/>
  <c r="J1210" i="5"/>
  <c r="K1210" i="5"/>
  <c r="L1210" i="5"/>
  <c r="K1007" i="5"/>
  <c r="L1007" i="5"/>
  <c r="J1007" i="5"/>
  <c r="M1007" i="5" s="1"/>
  <c r="J658" i="5"/>
  <c r="K658" i="5"/>
  <c r="L658" i="5"/>
  <c r="J440" i="5"/>
  <c r="L440" i="5"/>
  <c r="K440" i="5"/>
  <c r="J1019" i="5"/>
  <c r="K1019" i="5"/>
  <c r="L1019" i="5"/>
  <c r="J428" i="5"/>
  <c r="K428" i="5"/>
  <c r="L428" i="5"/>
  <c r="J707" i="5"/>
  <c r="K707" i="5"/>
  <c r="L707" i="5"/>
  <c r="J377" i="5"/>
  <c r="K377" i="5"/>
  <c r="L377" i="5"/>
  <c r="J1349" i="5"/>
  <c r="K1349" i="5"/>
  <c r="L1349" i="5"/>
  <c r="J1144" i="5"/>
  <c r="K1144" i="5"/>
  <c r="L1144" i="5"/>
  <c r="L849" i="5"/>
  <c r="J849" i="5"/>
  <c r="K849" i="5"/>
  <c r="K511" i="5"/>
  <c r="L511" i="5"/>
  <c r="J511" i="5"/>
  <c r="M511" i="5" s="1"/>
  <c r="K1094" i="5"/>
  <c r="L1094" i="5"/>
  <c r="J1094" i="5"/>
  <c r="J985" i="5"/>
  <c r="K985" i="5"/>
  <c r="L985" i="5"/>
  <c r="K92" i="5"/>
  <c r="L92" i="5"/>
  <c r="J92" i="5"/>
  <c r="M92" i="5" s="1"/>
  <c r="L1397" i="5"/>
  <c r="J1397" i="5"/>
  <c r="K1397" i="5"/>
  <c r="J234" i="5"/>
  <c r="K234" i="5"/>
  <c r="L234" i="5"/>
  <c r="J1331" i="5"/>
  <c r="K1331" i="5"/>
  <c r="L1331" i="5"/>
  <c r="J1389" i="5"/>
  <c r="K1389" i="5"/>
  <c r="L1389" i="5"/>
  <c r="J374" i="5"/>
  <c r="K374" i="5"/>
  <c r="L374" i="5"/>
  <c r="J457" i="5"/>
  <c r="K457" i="5"/>
  <c r="L457" i="5"/>
  <c r="J418" i="5"/>
  <c r="K418" i="5"/>
  <c r="L418" i="5"/>
  <c r="J713" i="5"/>
  <c r="K713" i="5"/>
  <c r="L713" i="5"/>
  <c r="K1084" i="5"/>
  <c r="L1084" i="5"/>
  <c r="J1084" i="5"/>
  <c r="J332" i="5"/>
  <c r="K332" i="5"/>
  <c r="L332" i="5"/>
  <c r="J772" i="5"/>
  <c r="L772" i="5"/>
  <c r="K772" i="5"/>
  <c r="J277" i="5"/>
  <c r="K277" i="5"/>
  <c r="L277" i="5"/>
  <c r="J239" i="5"/>
  <c r="K239" i="5"/>
  <c r="L239" i="5"/>
  <c r="J722" i="5"/>
  <c r="L722" i="5"/>
  <c r="K722" i="5"/>
  <c r="J623" i="5"/>
  <c r="K623" i="5"/>
  <c r="L623" i="5"/>
  <c r="J1234" i="5"/>
  <c r="K1234" i="5"/>
  <c r="L1234" i="5"/>
  <c r="J1130" i="5"/>
  <c r="K1130" i="5"/>
  <c r="L1130" i="5"/>
  <c r="J908" i="5"/>
  <c r="K908" i="5"/>
  <c r="L908" i="5"/>
  <c r="J810" i="5"/>
  <c r="K810" i="5"/>
  <c r="L810" i="5"/>
  <c r="L489" i="5"/>
  <c r="K489" i="5"/>
  <c r="J489" i="5"/>
  <c r="M489" i="5" s="1"/>
  <c r="J346" i="5"/>
  <c r="K346" i="5"/>
  <c r="L346" i="5"/>
  <c r="J941" i="5"/>
  <c r="K941" i="5"/>
  <c r="L941" i="5"/>
  <c r="L34" i="5"/>
  <c r="J34" i="5"/>
  <c r="K34" i="5"/>
  <c r="J1031" i="5"/>
  <c r="K1031" i="5"/>
  <c r="L1031" i="5"/>
  <c r="J716" i="5"/>
  <c r="K716" i="5"/>
  <c r="L716" i="5"/>
  <c r="K57" i="5"/>
  <c r="L57" i="5"/>
  <c r="J57" i="5"/>
  <c r="J1419" i="5"/>
  <c r="K1419" i="5"/>
  <c r="L1419" i="5"/>
  <c r="J745" i="5"/>
  <c r="K745" i="5"/>
  <c r="L745" i="5"/>
  <c r="J1161" i="5"/>
  <c r="L1161" i="5"/>
  <c r="K1161" i="5"/>
  <c r="J1213" i="5"/>
  <c r="K1213" i="5"/>
  <c r="L1213" i="5"/>
  <c r="J528" i="5"/>
  <c r="K528" i="5"/>
  <c r="L528" i="5"/>
  <c r="J1124" i="5"/>
  <c r="K1124" i="5"/>
  <c r="L1124" i="5"/>
  <c r="J3" i="5"/>
  <c r="K3" i="5"/>
  <c r="L3" i="5"/>
  <c r="J1206" i="5"/>
  <c r="K1206" i="5"/>
  <c r="L1206" i="5"/>
  <c r="L479" i="5"/>
  <c r="J479" i="5"/>
  <c r="K479" i="5"/>
  <c r="L759" i="5"/>
  <c r="J759" i="5"/>
  <c r="K759" i="5"/>
  <c r="L1058" i="5"/>
  <c r="J1058" i="5"/>
  <c r="K1058" i="5"/>
  <c r="L657" i="5"/>
  <c r="J657" i="5"/>
  <c r="K657" i="5"/>
  <c r="L1403" i="5"/>
  <c r="K1403" i="5"/>
  <c r="J1403" i="5"/>
  <c r="L639" i="5"/>
  <c r="J639" i="5"/>
  <c r="K639" i="5"/>
  <c r="L1018" i="5"/>
  <c r="J1018" i="5"/>
  <c r="K1018" i="5"/>
  <c r="L729" i="5"/>
  <c r="J729" i="5"/>
  <c r="K729" i="5"/>
  <c r="J155" i="5"/>
  <c r="L155" i="5"/>
  <c r="K155" i="5"/>
  <c r="K401" i="5"/>
  <c r="L401" i="5"/>
  <c r="J401" i="5"/>
  <c r="J1069" i="5"/>
  <c r="K1069" i="5"/>
  <c r="L1069" i="5"/>
  <c r="J130" i="5"/>
  <c r="K130" i="5"/>
  <c r="L130" i="5"/>
  <c r="L4" i="5"/>
  <c r="J4" i="5"/>
  <c r="K4" i="5"/>
  <c r="K176" i="5"/>
  <c r="L176" i="5"/>
  <c r="J176" i="5"/>
  <c r="J621" i="5"/>
  <c r="K621" i="5"/>
  <c r="L621" i="5"/>
  <c r="K1013" i="5"/>
  <c r="L1013" i="5"/>
  <c r="J1013" i="5"/>
  <c r="M1013" i="5" s="1"/>
  <c r="J1269" i="5"/>
  <c r="K1269" i="5"/>
  <c r="L1269" i="5"/>
  <c r="L1117" i="5"/>
  <c r="J1117" i="5"/>
  <c r="K1117" i="5"/>
  <c r="J232" i="5"/>
  <c r="K232" i="5"/>
  <c r="L232" i="5"/>
  <c r="J1420" i="5"/>
  <c r="K1420" i="5"/>
  <c r="L1420" i="5"/>
  <c r="J383" i="5"/>
  <c r="K383" i="5"/>
  <c r="L383" i="5"/>
  <c r="J770" i="5"/>
  <c r="K770" i="5"/>
  <c r="L770" i="5"/>
  <c r="J1437" i="5"/>
  <c r="K1437" i="5"/>
  <c r="L1437" i="5"/>
  <c r="J43" i="5"/>
  <c r="K43" i="5"/>
  <c r="L43" i="5"/>
  <c r="J666" i="5"/>
  <c r="K666" i="5"/>
  <c r="L666" i="5"/>
  <c r="J663" i="5"/>
  <c r="K663" i="5"/>
  <c r="L663" i="5"/>
  <c r="K268" i="5"/>
  <c r="L268" i="5"/>
  <c r="J268" i="5"/>
  <c r="M268" i="5" s="1"/>
  <c r="J318" i="5"/>
  <c r="K318" i="5"/>
  <c r="L318" i="5"/>
  <c r="J1166" i="5"/>
  <c r="L1166" i="5"/>
  <c r="K1166" i="5"/>
  <c r="J1314" i="5"/>
  <c r="K1314" i="5"/>
  <c r="L1314" i="5"/>
  <c r="J1401" i="5"/>
  <c r="L1401" i="5"/>
  <c r="K1401" i="5"/>
  <c r="J184" i="5"/>
  <c r="K184" i="5"/>
  <c r="L184" i="5"/>
  <c r="J317" i="5"/>
  <c r="K317" i="5"/>
  <c r="L317" i="5"/>
  <c r="J403" i="5"/>
  <c r="K403" i="5"/>
  <c r="L403" i="5"/>
  <c r="J124" i="5"/>
  <c r="K124" i="5"/>
  <c r="L124" i="5"/>
  <c r="J1313" i="5"/>
  <c r="K1313" i="5"/>
  <c r="L1313" i="5"/>
  <c r="J435" i="5"/>
  <c r="K435" i="5"/>
  <c r="L435" i="5"/>
  <c r="K1200" i="5"/>
  <c r="L1200" i="5"/>
  <c r="J1200" i="5"/>
  <c r="J710" i="5"/>
  <c r="K710" i="5"/>
  <c r="L710" i="5"/>
  <c r="J445" i="5"/>
  <c r="K445" i="5"/>
  <c r="L445" i="5"/>
  <c r="J1363" i="5"/>
  <c r="K1363" i="5"/>
  <c r="L1363" i="5"/>
  <c r="J897" i="5"/>
  <c r="L897" i="5"/>
  <c r="K897" i="5"/>
  <c r="J765" i="5"/>
  <c r="K765" i="5"/>
  <c r="L765" i="5"/>
  <c r="J672" i="5"/>
  <c r="K672" i="5"/>
  <c r="L672" i="5"/>
  <c r="J573" i="5"/>
  <c r="K573" i="5"/>
  <c r="L573" i="5"/>
  <c r="L1426" i="5"/>
  <c r="J1426" i="5"/>
  <c r="K1426" i="5"/>
  <c r="K97" i="5"/>
  <c r="L97" i="5"/>
  <c r="J97" i="5"/>
  <c r="M97" i="5" s="1"/>
  <c r="J1384" i="5"/>
  <c r="K1384" i="5"/>
  <c r="L1384" i="5"/>
  <c r="J712" i="5"/>
  <c r="K712" i="5"/>
  <c r="L712" i="5"/>
  <c r="J942" i="5"/>
  <c r="L942" i="5"/>
  <c r="K942" i="5"/>
  <c r="J1220" i="5"/>
  <c r="K1220" i="5"/>
  <c r="L1220" i="5"/>
  <c r="J437" i="5"/>
  <c r="K437" i="5"/>
  <c r="L437" i="5"/>
  <c r="J882" i="5"/>
  <c r="L882" i="5"/>
  <c r="K882" i="5"/>
  <c r="L1416" i="5"/>
  <c r="J1416" i="5"/>
  <c r="K1416" i="5"/>
  <c r="J254" i="5"/>
  <c r="K254" i="5"/>
  <c r="L254" i="5"/>
  <c r="J41" i="5"/>
  <c r="K41" i="5"/>
  <c r="L41" i="5"/>
  <c r="J858" i="5"/>
  <c r="K858" i="5"/>
  <c r="L858" i="5"/>
  <c r="K1192" i="5"/>
  <c r="L1192" i="5"/>
  <c r="J1192" i="5"/>
  <c r="L809" i="5"/>
  <c r="J809" i="5"/>
  <c r="K809" i="5"/>
  <c r="J1407" i="5"/>
  <c r="L1407" i="5"/>
  <c r="K1407" i="5"/>
  <c r="L904" i="5"/>
  <c r="J904" i="5"/>
  <c r="K904" i="5"/>
  <c r="L439" i="5"/>
  <c r="K439" i="5"/>
  <c r="J439" i="5"/>
  <c r="L1327" i="5"/>
  <c r="J1327" i="5"/>
  <c r="K1327" i="5"/>
  <c r="L183" i="5"/>
  <c r="J183" i="5"/>
  <c r="K183" i="5"/>
  <c r="J315" i="5"/>
  <c r="K315" i="5"/>
  <c r="L315" i="5"/>
  <c r="K1045" i="5"/>
  <c r="J1045" i="5"/>
  <c r="L1045" i="5"/>
  <c r="J878" i="5"/>
  <c r="K878" i="5"/>
  <c r="L878" i="5"/>
  <c r="L1261" i="5"/>
  <c r="J1261" i="5"/>
  <c r="K1261" i="5"/>
  <c r="J600" i="5"/>
  <c r="L600" i="5"/>
  <c r="K600" i="5"/>
  <c r="J955" i="5"/>
  <c r="K955" i="5"/>
  <c r="L955" i="5"/>
  <c r="J480" i="5"/>
  <c r="L480" i="5"/>
  <c r="K480" i="5"/>
  <c r="J828" i="5"/>
  <c r="K828" i="5"/>
  <c r="L828" i="5"/>
  <c r="J777" i="5"/>
  <c r="L777" i="5"/>
  <c r="K777" i="5"/>
  <c r="K366" i="5"/>
  <c r="L366" i="5"/>
  <c r="J366" i="5"/>
  <c r="L769" i="5"/>
  <c r="J769" i="5"/>
  <c r="K769" i="5"/>
  <c r="J235" i="5"/>
  <c r="K235" i="5"/>
  <c r="L235" i="5"/>
  <c r="J330" i="5"/>
  <c r="L330" i="5"/>
  <c r="K330" i="5"/>
  <c r="L1121" i="5"/>
  <c r="K1121" i="5"/>
  <c r="J1121" i="5"/>
  <c r="J1399" i="5"/>
  <c r="K1399" i="5"/>
  <c r="L1399" i="5"/>
  <c r="K1276" i="5"/>
  <c r="L1276" i="5"/>
  <c r="J1276" i="5"/>
  <c r="J886" i="5"/>
  <c r="K886" i="5"/>
  <c r="L886" i="5"/>
  <c r="J1268" i="5"/>
  <c r="K1268" i="5"/>
  <c r="L1268" i="5"/>
  <c r="J326" i="5"/>
  <c r="K326" i="5"/>
  <c r="L326" i="5"/>
  <c r="J1356" i="5"/>
  <c r="K1356" i="5"/>
  <c r="L1356" i="5"/>
  <c r="J585" i="5"/>
  <c r="K585" i="5"/>
  <c r="L585" i="5"/>
  <c r="J197" i="5"/>
  <c r="K197" i="5"/>
  <c r="L197" i="5"/>
  <c r="J956" i="5"/>
  <c r="K956" i="5"/>
  <c r="L956" i="5"/>
  <c r="L1305" i="5"/>
  <c r="J1305" i="5"/>
  <c r="K1305" i="5"/>
  <c r="J426" i="5"/>
  <c r="K426" i="5"/>
  <c r="L426" i="5"/>
  <c r="J203" i="5"/>
  <c r="K203" i="5"/>
  <c r="L203" i="5"/>
  <c r="J358" i="5"/>
  <c r="K358" i="5"/>
  <c r="L358" i="5"/>
  <c r="L1257" i="5"/>
  <c r="J1257" i="5"/>
  <c r="K1257" i="5"/>
  <c r="J547" i="5"/>
  <c r="K547" i="5"/>
  <c r="L547" i="5"/>
  <c r="J598" i="5"/>
  <c r="K598" i="5"/>
  <c r="L598" i="5"/>
  <c r="J727" i="5"/>
  <c r="L727" i="5"/>
  <c r="K727" i="5"/>
  <c r="K1180" i="5"/>
  <c r="L1180" i="5"/>
  <c r="J1180" i="5"/>
  <c r="M1180" i="5" s="1"/>
  <c r="J867" i="5"/>
  <c r="L867" i="5"/>
  <c r="K867" i="5"/>
  <c r="J1293" i="5"/>
  <c r="K1293" i="5"/>
  <c r="L1293" i="5"/>
  <c r="J532" i="5"/>
  <c r="K532" i="5"/>
  <c r="L532" i="5"/>
  <c r="J1283" i="5"/>
  <c r="K1283" i="5"/>
  <c r="L1283" i="5"/>
  <c r="J655" i="5"/>
  <c r="K655" i="5"/>
  <c r="L655" i="5"/>
  <c r="J352" i="5"/>
  <c r="K352" i="5"/>
  <c r="L352" i="5"/>
  <c r="J1037" i="5"/>
  <c r="K1037" i="5"/>
  <c r="L1037" i="5"/>
  <c r="K1105" i="5"/>
  <c r="J1105" i="5"/>
  <c r="L1105" i="5"/>
  <c r="J925" i="5"/>
  <c r="K925" i="5"/>
  <c r="L925" i="5"/>
  <c r="J833" i="5"/>
  <c r="K833" i="5"/>
  <c r="L833" i="5"/>
  <c r="L699" i="5"/>
  <c r="J699" i="5"/>
  <c r="K699" i="5"/>
  <c r="K186" i="5"/>
  <c r="L186" i="5"/>
  <c r="J186" i="5"/>
  <c r="L1217" i="5"/>
  <c r="J1217" i="5"/>
  <c r="K1217" i="5"/>
  <c r="J125" i="5"/>
  <c r="K125" i="5"/>
  <c r="L125" i="5"/>
  <c r="J1039" i="5"/>
  <c r="K1039" i="5"/>
  <c r="L1039" i="5"/>
  <c r="J762" i="5"/>
  <c r="L762" i="5"/>
  <c r="K762" i="5"/>
  <c r="J510" i="5"/>
  <c r="L510" i="5"/>
  <c r="K510" i="5"/>
  <c r="J815" i="5"/>
  <c r="K815" i="5"/>
  <c r="L815" i="5"/>
  <c r="L779" i="5"/>
  <c r="J779" i="5"/>
  <c r="K779" i="5"/>
  <c r="L344" i="5"/>
  <c r="J344" i="5"/>
  <c r="K344" i="5"/>
  <c r="J147" i="5"/>
  <c r="K147" i="5"/>
  <c r="L147" i="5"/>
  <c r="K1173" i="5"/>
  <c r="L1173" i="5"/>
  <c r="J1173" i="5"/>
  <c r="J903" i="5"/>
  <c r="K903" i="5"/>
  <c r="L903" i="5"/>
  <c r="J1343" i="5"/>
  <c r="K1343" i="5"/>
  <c r="L1343" i="5"/>
  <c r="L424" i="5"/>
  <c r="J424" i="5"/>
  <c r="K424" i="5"/>
  <c r="J1288" i="5"/>
  <c r="K1288" i="5"/>
  <c r="L1288" i="5"/>
  <c r="J466" i="5"/>
  <c r="K466" i="5"/>
  <c r="L466" i="5"/>
  <c r="K42" i="5"/>
  <c r="L42" i="5"/>
  <c r="J42" i="5"/>
  <c r="J583" i="5"/>
  <c r="K583" i="5"/>
  <c r="L583" i="5"/>
  <c r="J642" i="5"/>
  <c r="K642" i="5"/>
  <c r="L642" i="5"/>
  <c r="J578" i="5"/>
  <c r="K578" i="5"/>
  <c r="L578" i="5"/>
  <c r="J676" i="5"/>
  <c r="K676" i="5"/>
  <c r="L676" i="5"/>
  <c r="J1223" i="5"/>
  <c r="K1223" i="5"/>
  <c r="L1223" i="5"/>
  <c r="J521" i="5"/>
  <c r="K521" i="5"/>
  <c r="L521" i="5"/>
  <c r="L50" i="5"/>
  <c r="J50" i="5"/>
  <c r="K50" i="5"/>
  <c r="J631" i="5"/>
  <c r="K631" i="5"/>
  <c r="L631" i="5"/>
  <c r="J463" i="5"/>
  <c r="K463" i="5"/>
  <c r="L463" i="5"/>
  <c r="J1333" i="5"/>
  <c r="K1333" i="5"/>
  <c r="L1333" i="5"/>
  <c r="J976" i="5"/>
  <c r="K976" i="5"/>
  <c r="L976" i="5"/>
  <c r="J910" i="5"/>
  <c r="K910" i="5"/>
  <c r="L910" i="5"/>
  <c r="J342" i="5"/>
  <c r="K342" i="5"/>
  <c r="L342" i="5"/>
  <c r="L859" i="5"/>
  <c r="J859" i="5"/>
  <c r="K859" i="5"/>
  <c r="L559" i="5"/>
  <c r="J559" i="5"/>
  <c r="K559" i="5"/>
  <c r="J587" i="5"/>
  <c r="K587" i="5"/>
  <c r="L587" i="5"/>
  <c r="L797" i="5"/>
  <c r="J797" i="5"/>
  <c r="K797" i="5"/>
  <c r="J438" i="5"/>
  <c r="K438" i="5"/>
  <c r="L438" i="5"/>
  <c r="J415" i="5"/>
  <c r="K415" i="5"/>
  <c r="L415" i="5"/>
  <c r="J1255" i="5"/>
  <c r="K1255" i="5"/>
  <c r="L1255" i="5"/>
  <c r="J522" i="5"/>
  <c r="K522" i="5"/>
  <c r="L522" i="5"/>
  <c r="L1247" i="5"/>
  <c r="J1247" i="5"/>
  <c r="K1247" i="5"/>
  <c r="J1432" i="5"/>
  <c r="K1432" i="5"/>
  <c r="L1432" i="5"/>
  <c r="L1125" i="5"/>
  <c r="J1125" i="5"/>
  <c r="K1125" i="5"/>
  <c r="K46" i="5"/>
  <c r="J46" i="5"/>
  <c r="L46" i="5"/>
  <c r="J863" i="5"/>
  <c r="K863" i="5"/>
  <c r="L863" i="5"/>
  <c r="J1063" i="5"/>
  <c r="K1063" i="5"/>
  <c r="L1063" i="5"/>
  <c r="J971" i="5"/>
  <c r="K971" i="5"/>
  <c r="L971" i="5"/>
  <c r="C5" i="7"/>
  <c r="M552" i="5" l="1"/>
  <c r="M586" i="5"/>
  <c r="M1417" i="5"/>
  <c r="M1062" i="5"/>
  <c r="M1081" i="5"/>
  <c r="M446" i="5"/>
  <c r="M348" i="5"/>
  <c r="M734" i="5"/>
  <c r="M120" i="5"/>
  <c r="M1040" i="5"/>
  <c r="M760" i="5"/>
  <c r="M71" i="5"/>
  <c r="M913" i="5"/>
  <c r="M314" i="5"/>
  <c r="M896" i="5"/>
  <c r="M513" i="5"/>
  <c r="M943" i="5"/>
  <c r="M756" i="5"/>
  <c r="M1108" i="5"/>
  <c r="M1342" i="5"/>
  <c r="M1383" i="5"/>
  <c r="M1089" i="5"/>
  <c r="M915" i="5"/>
  <c r="M650" i="5"/>
  <c r="M526" i="5"/>
  <c r="M1310" i="5"/>
  <c r="M46" i="5"/>
  <c r="M559" i="5"/>
  <c r="M1217" i="5"/>
  <c r="M439" i="5"/>
  <c r="M809" i="5"/>
  <c r="M57" i="5"/>
  <c r="M34" i="5"/>
  <c r="M920" i="5"/>
  <c r="M461" i="5"/>
  <c r="M1281" i="5"/>
  <c r="M1300" i="5"/>
  <c r="M470" i="5"/>
  <c r="M1218" i="5"/>
  <c r="M458" i="5"/>
  <c r="M1265" i="5"/>
  <c r="M1393" i="5"/>
  <c r="M688" i="5"/>
  <c r="M1403" i="5"/>
  <c r="M1084" i="5"/>
  <c r="M411" i="5"/>
  <c r="M137" i="5"/>
  <c r="M1409" i="5"/>
  <c r="M717" i="5"/>
  <c r="M1137" i="5"/>
  <c r="M289" i="5"/>
  <c r="M283" i="5"/>
  <c r="M1414" i="5"/>
  <c r="M1202" i="5"/>
  <c r="M1394" i="5"/>
  <c r="M736" i="5"/>
  <c r="M200" i="5"/>
  <c r="M59" i="5"/>
  <c r="M1277" i="5"/>
  <c r="M1294" i="5"/>
  <c r="M706" i="5"/>
  <c r="M1348" i="5"/>
  <c r="M1197" i="5"/>
  <c r="M127" i="5"/>
  <c r="M560" i="5"/>
  <c r="M966" i="5"/>
  <c r="M703" i="5"/>
  <c r="M1156" i="5"/>
  <c r="M102" i="5"/>
  <c r="M1330" i="5"/>
  <c r="M414" i="5"/>
  <c r="M675" i="5"/>
  <c r="M1152" i="5"/>
  <c r="M967" i="5"/>
  <c r="M1135" i="5"/>
  <c r="M144" i="5"/>
  <c r="M647" i="5"/>
  <c r="M1376" i="5"/>
  <c r="M89" i="5"/>
  <c r="M115" i="5"/>
  <c r="M682" i="5"/>
  <c r="M1214" i="5"/>
  <c r="M1244" i="5"/>
  <c r="M258" i="5"/>
  <c r="M295" i="5"/>
  <c r="M797" i="5"/>
  <c r="M50" i="5"/>
  <c r="M676" i="5"/>
  <c r="M42" i="5"/>
  <c r="M424" i="5"/>
  <c r="M1293" i="5"/>
  <c r="M366" i="5"/>
  <c r="M904" i="5"/>
  <c r="M1384" i="5"/>
  <c r="M318" i="5"/>
  <c r="M176" i="5"/>
  <c r="M479" i="5"/>
  <c r="M1124" i="5"/>
  <c r="M941" i="5"/>
  <c r="M277" i="5"/>
  <c r="M234" i="5"/>
  <c r="M1094" i="5"/>
  <c r="M707" i="5"/>
  <c r="M607" i="5"/>
  <c r="M1386" i="5"/>
  <c r="M1046" i="5"/>
  <c r="M199" i="5"/>
  <c r="M1238" i="5"/>
  <c r="M1155" i="5"/>
  <c r="M1264" i="5"/>
  <c r="M781" i="5"/>
  <c r="M1190" i="5"/>
  <c r="M95" i="5"/>
  <c r="M960" i="5"/>
  <c r="M6" i="5"/>
  <c r="M323" i="5"/>
  <c r="M1340" i="5"/>
  <c r="M220" i="5"/>
  <c r="M1339" i="5"/>
  <c r="M230" i="5"/>
  <c r="M486" i="5"/>
  <c r="M740" i="5"/>
  <c r="M918" i="5"/>
  <c r="M20" i="5"/>
  <c r="M1015" i="5"/>
  <c r="M771" i="5"/>
  <c r="M40" i="5"/>
  <c r="M843" i="5"/>
  <c r="M747" i="5"/>
  <c r="M932" i="5"/>
  <c r="M646" i="5"/>
  <c r="M1041" i="5"/>
  <c r="M1082" i="5"/>
  <c r="M940" i="5"/>
  <c r="M686" i="5"/>
  <c r="M1043" i="5"/>
  <c r="M238" i="5"/>
  <c r="M885" i="5"/>
  <c r="M487" i="5"/>
  <c r="M696" i="5"/>
  <c r="M606" i="5"/>
  <c r="M96" i="5"/>
  <c r="M860" i="5"/>
  <c r="M523" i="5"/>
  <c r="M1042" i="5"/>
  <c r="M1033" i="5"/>
  <c r="M518" i="5"/>
  <c r="M795" i="5"/>
  <c r="M662" i="5"/>
  <c r="M434" i="5"/>
  <c r="M937" i="5"/>
  <c r="M593" i="5"/>
  <c r="M534" i="5"/>
  <c r="M933" i="5"/>
  <c r="M1364" i="5"/>
  <c r="M1026" i="5"/>
  <c r="M1275" i="5"/>
  <c r="M1375" i="5"/>
  <c r="M1044" i="5"/>
  <c r="M1172" i="5"/>
  <c r="M313" i="5"/>
  <c r="M1175" i="5"/>
  <c r="M431" i="5"/>
  <c r="M364" i="5"/>
  <c r="M1118" i="5"/>
  <c r="M852" i="5"/>
  <c r="M467" i="5"/>
  <c r="M305" i="5"/>
  <c r="M889" i="5"/>
  <c r="M1027" i="5"/>
  <c r="M1284" i="5"/>
  <c r="M60" i="5"/>
  <c r="M128" i="5"/>
  <c r="M930" i="5"/>
  <c r="M1054" i="5"/>
  <c r="M739" i="5"/>
  <c r="M247" i="5"/>
  <c r="M1023" i="5"/>
  <c r="M874" i="5"/>
  <c r="M1048" i="5"/>
  <c r="M26" i="5"/>
  <c r="M441" i="5"/>
  <c r="M11" i="5"/>
  <c r="M501" i="5"/>
  <c r="M590" i="5"/>
  <c r="M685" i="5"/>
  <c r="M614" i="5"/>
  <c r="M1091" i="5"/>
  <c r="M919" i="5"/>
  <c r="M284" i="5"/>
  <c r="M829" i="5"/>
  <c r="M531" i="5"/>
  <c r="M18" i="5"/>
  <c r="M134" i="5"/>
  <c r="M251" i="5"/>
  <c r="M1441" i="5"/>
  <c r="M615" i="5"/>
  <c r="M841" i="5"/>
  <c r="M412" i="5"/>
  <c r="M1433" i="5"/>
  <c r="M1073" i="5"/>
  <c r="M214" i="5"/>
  <c r="M1201" i="5"/>
  <c r="M373" i="5"/>
  <c r="M324" i="5"/>
  <c r="M609" i="5"/>
  <c r="M462" i="5"/>
  <c r="M741" i="5"/>
  <c r="M1179" i="5"/>
  <c r="M1211" i="5"/>
  <c r="M279" i="5"/>
  <c r="M790" i="5"/>
  <c r="M816" i="5"/>
  <c r="M680" i="5"/>
  <c r="M182" i="5"/>
  <c r="M879" i="5"/>
  <c r="M757" i="5"/>
  <c r="M1002" i="5"/>
  <c r="M1358" i="5"/>
  <c r="M269" i="5"/>
  <c r="M1271" i="5"/>
  <c r="M179" i="5"/>
  <c r="M862" i="5"/>
  <c r="M469" i="5"/>
  <c r="M1350" i="5"/>
  <c r="M7" i="5"/>
  <c r="M1065" i="5"/>
  <c r="M370" i="5"/>
  <c r="M477" i="5"/>
  <c r="M1412" i="5"/>
  <c r="M1360" i="5"/>
  <c r="M708" i="5"/>
  <c r="M626" i="5"/>
  <c r="M375" i="5"/>
  <c r="M992" i="5"/>
  <c r="M219" i="5"/>
  <c r="M38" i="5"/>
  <c r="M91" i="5"/>
  <c r="M817" i="5"/>
  <c r="M726" i="5"/>
  <c r="M99" i="5"/>
  <c r="M417" i="5"/>
  <c r="M1415" i="5"/>
  <c r="M512" i="5"/>
  <c r="M1335" i="5"/>
  <c r="M436" i="5"/>
  <c r="M875" i="5"/>
  <c r="M78" i="5"/>
  <c r="M901" i="5"/>
  <c r="M530" i="5"/>
  <c r="M1174" i="5"/>
  <c r="M452" i="5"/>
  <c r="M194" i="5"/>
  <c r="M1287" i="5"/>
  <c r="M139" i="5"/>
  <c r="M101" i="5"/>
  <c r="M999" i="5"/>
  <c r="M442" i="5"/>
  <c r="M1250" i="5"/>
  <c r="M991" i="5"/>
  <c r="M755" i="5"/>
  <c r="M1149" i="5"/>
  <c r="M472" i="5"/>
  <c r="M142" i="5"/>
  <c r="M47" i="5"/>
  <c r="M1259" i="5"/>
  <c r="M195" i="5"/>
  <c r="M735" i="5"/>
  <c r="M367" i="5"/>
  <c r="M906" i="5"/>
  <c r="M571" i="5"/>
  <c r="M986" i="5"/>
  <c r="M1233" i="5"/>
  <c r="M543" i="5"/>
  <c r="M331" i="5"/>
  <c r="M384" i="5"/>
  <c r="M1011" i="5"/>
  <c r="M447" i="5"/>
  <c r="M394" i="5"/>
  <c r="M339" i="5"/>
  <c r="M542" i="5"/>
  <c r="M972" i="5"/>
  <c r="M444" i="5"/>
  <c r="M475" i="5"/>
  <c r="M845" i="5"/>
  <c r="M793" i="5"/>
  <c r="M698" i="5"/>
  <c r="M974" i="5"/>
  <c r="M64" i="5"/>
  <c r="M1078" i="5"/>
  <c r="M529" i="5"/>
  <c r="M1439" i="5"/>
  <c r="M1029" i="5"/>
  <c r="M581" i="5"/>
  <c r="M1405" i="5"/>
  <c r="M786" i="5"/>
  <c r="M266" i="5"/>
  <c r="M172" i="5"/>
  <c r="M659" i="5"/>
  <c r="M76" i="5"/>
  <c r="M393" i="5"/>
  <c r="M298" i="5"/>
  <c r="M433" i="5"/>
  <c r="M704" i="5"/>
  <c r="M49" i="5"/>
  <c r="M1112" i="5"/>
  <c r="M987" i="5"/>
  <c r="M166" i="5"/>
  <c r="M907" i="5"/>
  <c r="M825" i="5"/>
  <c r="M409" i="5"/>
  <c r="M218" i="5"/>
  <c r="M338" i="5"/>
  <c r="M173" i="5"/>
  <c r="M562" i="5"/>
  <c r="M893" i="5"/>
  <c r="M814" i="5"/>
  <c r="M997" i="5"/>
  <c r="M1353" i="5"/>
  <c r="M681" i="5"/>
  <c r="M554" i="5"/>
  <c r="M1077" i="5"/>
  <c r="M506" i="5"/>
  <c r="M1100" i="5"/>
  <c r="M923" i="5"/>
  <c r="M1169" i="5"/>
  <c r="M1317" i="5"/>
  <c r="M594" i="5"/>
  <c r="M9" i="5"/>
  <c r="M473" i="5"/>
  <c r="M369" i="5"/>
  <c r="M684" i="5"/>
  <c r="M537" i="5"/>
  <c r="M1006" i="5"/>
  <c r="M407" i="5"/>
  <c r="M763" i="5"/>
  <c r="M1230" i="5"/>
  <c r="M252" i="5"/>
  <c r="M566" i="5"/>
  <c r="M1431" i="5"/>
  <c r="M767" i="5"/>
  <c r="M888" i="5"/>
  <c r="M1092" i="5"/>
  <c r="M799" i="5"/>
  <c r="M1090" i="5"/>
  <c r="M572" i="5"/>
  <c r="M1236" i="5"/>
  <c r="M1107" i="5"/>
  <c r="M927" i="5"/>
  <c r="M45" i="5"/>
  <c r="M557" i="5"/>
  <c r="M850" i="5"/>
  <c r="M549" i="5"/>
  <c r="M1080" i="5"/>
  <c r="M917" i="5"/>
  <c r="M789" i="5"/>
  <c r="M838" i="5"/>
  <c r="M674" i="5"/>
  <c r="M1256" i="5"/>
  <c r="M242" i="5"/>
  <c r="M484" i="5"/>
  <c r="M835" i="5"/>
  <c r="M788" i="5"/>
  <c r="M603" i="5"/>
  <c r="M1291" i="5"/>
  <c r="M111" i="5"/>
  <c r="M975" i="5"/>
  <c r="M163" i="5"/>
  <c r="M876" i="5"/>
  <c r="M508" i="5"/>
  <c r="M820" i="5"/>
  <c r="M1255" i="5"/>
  <c r="M1333" i="5"/>
  <c r="M815" i="5"/>
  <c r="M699" i="5"/>
  <c r="M598" i="5"/>
  <c r="M1356" i="5"/>
  <c r="M1276" i="5"/>
  <c r="M672" i="5"/>
  <c r="M403" i="5"/>
  <c r="M43" i="5"/>
  <c r="M401" i="5"/>
  <c r="M1018" i="5"/>
  <c r="M745" i="5"/>
  <c r="M908" i="5"/>
  <c r="M713" i="5"/>
  <c r="M1397" i="5"/>
  <c r="M658" i="5"/>
  <c r="M1299" i="5"/>
  <c r="M1088" i="5"/>
  <c r="M951" i="5"/>
  <c r="M410" i="5"/>
  <c r="M569" i="5"/>
  <c r="M725" i="5"/>
  <c r="M832" i="5"/>
  <c r="M738" i="5"/>
  <c r="M1387" i="5"/>
  <c r="M1099" i="5"/>
  <c r="M723" i="5"/>
  <c r="M287" i="5"/>
  <c r="M1296" i="5"/>
  <c r="M638" i="5"/>
  <c r="M1319" i="5"/>
  <c r="M37" i="5"/>
  <c r="M516" i="5"/>
  <c r="M1028" i="5"/>
  <c r="M79" i="5"/>
  <c r="M694" i="5"/>
  <c r="M290" i="5"/>
  <c r="M402" i="5"/>
  <c r="M167" i="5"/>
  <c r="M140" i="5"/>
  <c r="M1436" i="5"/>
  <c r="M333" i="5"/>
  <c r="M150" i="5"/>
  <c r="M1270" i="5"/>
  <c r="M1229" i="5"/>
  <c r="M253" i="5"/>
  <c r="M329" i="5"/>
  <c r="M129" i="5"/>
  <c r="M690" i="5"/>
  <c r="M611" i="5"/>
  <c r="M69" i="5"/>
  <c r="M300" i="5"/>
  <c r="M539" i="5"/>
  <c r="M1036" i="5"/>
  <c r="M19" i="5"/>
  <c r="M398" i="5"/>
  <c r="M952" i="5"/>
  <c r="M1093" i="5"/>
  <c r="M105" i="5"/>
  <c r="M758" i="5"/>
  <c r="M1060" i="5"/>
  <c r="M1366" i="5"/>
  <c r="M85" i="5"/>
  <c r="M648" i="5"/>
  <c r="M1142" i="5"/>
  <c r="M500" i="5"/>
  <c r="M1332" i="5"/>
  <c r="M320" i="5"/>
  <c r="M1334" i="5"/>
  <c r="M496" i="5"/>
  <c r="M280" i="5"/>
  <c r="M216" i="5"/>
  <c r="M624" i="5"/>
  <c r="M921" i="5"/>
  <c r="M1123" i="5"/>
  <c r="M948" i="5"/>
  <c r="M701" i="5"/>
  <c r="M1338" i="5"/>
  <c r="M988" i="5"/>
  <c r="M1232" i="5"/>
  <c r="M819" i="5"/>
  <c r="M1398" i="5"/>
  <c r="M1022" i="5"/>
  <c r="M711" i="5"/>
  <c r="M1146" i="5"/>
  <c r="M857" i="5"/>
  <c r="M362" i="5"/>
  <c r="M423" i="5"/>
  <c r="M818" i="5"/>
  <c r="M1010" i="5"/>
  <c r="M894" i="5"/>
  <c r="M492" i="5"/>
  <c r="M1245" i="5"/>
  <c r="M670" i="5"/>
  <c r="M1440" i="5"/>
  <c r="M938" i="5"/>
  <c r="M808" i="5"/>
  <c r="M746" i="5"/>
  <c r="M274" i="5"/>
  <c r="M1104" i="5"/>
  <c r="M934" i="5"/>
  <c r="M340" i="5"/>
  <c r="M610" i="5"/>
  <c r="M334" i="5"/>
  <c r="M1430" i="5"/>
  <c r="M731" i="5"/>
  <c r="M1367" i="5"/>
  <c r="M347" i="5"/>
  <c r="M389" i="5"/>
  <c r="M823" i="5"/>
  <c r="M1252" i="5"/>
  <c r="M390" i="5"/>
  <c r="M1322" i="5"/>
  <c r="M822" i="5"/>
  <c r="M1096" i="5"/>
  <c r="M482" i="5"/>
  <c r="M33" i="5"/>
  <c r="M1185" i="5"/>
  <c r="M1326" i="5"/>
  <c r="M425" i="5"/>
  <c r="M1267" i="5"/>
  <c r="M1072" i="5"/>
  <c r="M1424" i="5"/>
  <c r="M1347" i="5"/>
  <c r="M160" i="5"/>
  <c r="M246" i="5"/>
  <c r="M498" i="5"/>
  <c r="M75" i="5"/>
  <c r="M602" i="5"/>
  <c r="M456" i="5"/>
  <c r="M1209" i="5"/>
  <c r="M386" i="5"/>
  <c r="M190" i="5"/>
  <c r="M308" i="5"/>
  <c r="M649" i="5"/>
  <c r="M272" i="5"/>
  <c r="M448" i="5"/>
  <c r="M618" i="5"/>
  <c r="M886" i="5"/>
  <c r="M1401" i="5"/>
  <c r="M657" i="5"/>
  <c r="M374" i="5"/>
  <c r="M1053" i="5"/>
  <c r="M693" i="5"/>
  <c r="M651" i="5"/>
  <c r="M881" i="5"/>
  <c r="M836" i="5"/>
  <c r="M1079" i="5"/>
  <c r="M152" i="5"/>
  <c r="M1432" i="5"/>
  <c r="M858" i="5"/>
  <c r="M1269" i="5"/>
  <c r="M428" i="5"/>
  <c r="M1258" i="5"/>
  <c r="M595" i="5"/>
  <c r="M1369" i="5"/>
  <c r="M576" i="5"/>
  <c r="M1181" i="5"/>
  <c r="M633" i="5"/>
  <c r="M990" i="5"/>
  <c r="M555" i="5"/>
  <c r="M556" i="5"/>
  <c r="M1228" i="5"/>
  <c r="M805" i="5"/>
  <c r="M206" i="5"/>
  <c r="M664" i="5"/>
  <c r="M826" i="5"/>
  <c r="M796" i="5"/>
  <c r="M471" i="5"/>
  <c r="M455" i="5"/>
  <c r="M1000" i="5"/>
  <c r="M824" i="5"/>
  <c r="M1132" i="5"/>
  <c r="M856" i="5"/>
  <c r="M1014" i="5"/>
  <c r="M1337" i="5"/>
  <c r="M730" i="5"/>
  <c r="M385" i="5"/>
  <c r="M705" i="5"/>
  <c r="M177" i="5"/>
  <c r="M929" i="5"/>
  <c r="M660" i="5"/>
  <c r="M72" i="5"/>
  <c r="M945" i="5"/>
  <c r="M416" i="5"/>
  <c r="M643" i="5"/>
  <c r="M1329" i="5"/>
  <c r="M351" i="5"/>
  <c r="M766" i="5"/>
  <c r="M1189" i="5"/>
  <c r="M350" i="5"/>
  <c r="M1182" i="5"/>
  <c r="M1242" i="5"/>
  <c r="M1216" i="5"/>
  <c r="M263" i="5"/>
  <c r="M316" i="5"/>
  <c r="M25" i="5"/>
  <c r="M1115" i="5"/>
  <c r="M490" i="5"/>
  <c r="M126" i="5"/>
  <c r="M1411" i="5"/>
  <c r="M848" i="5"/>
  <c r="M222" i="5"/>
  <c r="M880" i="5"/>
  <c r="M629" i="5"/>
  <c r="M476" i="5"/>
  <c r="M1122" i="5"/>
  <c r="M443" i="5"/>
  <c r="M255" i="5"/>
  <c r="M421" i="5"/>
  <c r="M780" i="5"/>
  <c r="M485" i="5"/>
  <c r="M1273" i="5"/>
  <c r="M121" i="5"/>
  <c r="M544" i="5"/>
  <c r="M1292" i="5"/>
  <c r="M1176" i="5"/>
  <c r="M996" i="5"/>
  <c r="M671" i="5"/>
  <c r="M502" i="5"/>
  <c r="M580" i="5"/>
  <c r="M429" i="5"/>
  <c r="M582" i="5"/>
  <c r="M341" i="5"/>
  <c r="M683" i="5"/>
  <c r="M548" i="5"/>
  <c r="M842" i="5"/>
  <c r="M278" i="5"/>
  <c r="M282" i="5"/>
  <c r="M865" i="5"/>
  <c r="M1074" i="5"/>
  <c r="M1087" i="5"/>
  <c r="M133" i="5"/>
  <c r="M620" i="5"/>
  <c r="M229" i="5"/>
  <c r="M1266" i="5"/>
  <c r="M1336" i="5"/>
  <c r="M1357" i="5"/>
  <c r="M275" i="5"/>
  <c r="M577" i="5"/>
  <c r="M728" i="5"/>
  <c r="M750" i="5"/>
  <c r="M1278" i="5"/>
  <c r="M1143" i="5"/>
  <c r="M159" i="5"/>
  <c r="M946" i="5"/>
  <c r="M406" i="5"/>
  <c r="M1351" i="5"/>
  <c r="M335" i="5"/>
  <c r="M204" i="5"/>
  <c r="M1371" i="5"/>
  <c r="M1102" i="5"/>
  <c r="M1368" i="5"/>
  <c r="M922" i="5"/>
  <c r="M430" i="5"/>
  <c r="M1395" i="5"/>
  <c r="M1328" i="5"/>
  <c r="M1057" i="5"/>
  <c r="M400" i="5"/>
  <c r="M1067" i="5"/>
  <c r="M1370" i="5"/>
  <c r="M397" i="5"/>
  <c r="M1105" i="5"/>
  <c r="M1416" i="5"/>
  <c r="M1303" i="5"/>
  <c r="M803" i="5"/>
  <c r="M605" i="5"/>
  <c r="M617" i="5"/>
  <c r="M227" i="5"/>
  <c r="M608" i="5"/>
  <c r="M413" i="5"/>
  <c r="M867" i="5"/>
  <c r="M346" i="5"/>
  <c r="M521" i="5"/>
  <c r="M1283" i="5"/>
  <c r="M1314" i="5"/>
  <c r="M1297" i="5"/>
  <c r="M742" i="5"/>
  <c r="M892" i="5"/>
  <c r="M356" i="5"/>
  <c r="M1140" i="5"/>
  <c r="M689" i="5"/>
  <c r="M16" i="5"/>
  <c r="AF3" i="4"/>
  <c r="AD3" i="4"/>
  <c r="AE3" i="4" s="1"/>
  <c r="Q3" i="4"/>
  <c r="P3" i="4"/>
  <c r="R3" i="4" s="1"/>
  <c r="M237" i="5"/>
  <c r="M55" i="5"/>
  <c r="M1248" i="5"/>
  <c r="M794" i="5"/>
  <c r="M1434" i="5"/>
  <c r="M949" i="5"/>
  <c r="M751" i="5"/>
  <c r="M632" i="5"/>
  <c r="M1298" i="5"/>
  <c r="M1171" i="5"/>
  <c r="M802" i="5"/>
  <c r="M1235" i="5"/>
  <c r="M804" i="5"/>
  <c r="M1141" i="5"/>
  <c r="M1221" i="5"/>
  <c r="M851" i="5"/>
  <c r="M65" i="5"/>
  <c r="M1318" i="5"/>
  <c r="M1295" i="5"/>
  <c r="M898" i="5"/>
  <c r="M36" i="5"/>
  <c r="M54" i="5"/>
  <c r="M1243" i="5"/>
  <c r="M963" i="5"/>
  <c r="M358" i="5"/>
  <c r="M183" i="5"/>
  <c r="M1069" i="5"/>
  <c r="M623" i="5"/>
  <c r="M209" i="5"/>
  <c r="M1260" i="5"/>
  <c r="M733" i="5"/>
  <c r="M432" i="5"/>
  <c r="M233" i="5"/>
  <c r="M899" i="5"/>
  <c r="M1390" i="5"/>
  <c r="M545" i="5"/>
  <c r="M90" i="5"/>
  <c r="M147" i="5"/>
  <c r="M587" i="5"/>
  <c r="M1343" i="5"/>
  <c r="M1407" i="5"/>
  <c r="M1206" i="5"/>
  <c r="M722" i="5"/>
  <c r="M337" i="5"/>
  <c r="M264" i="5"/>
  <c r="M1247" i="5"/>
  <c r="M415" i="5"/>
  <c r="M463" i="5"/>
  <c r="M466" i="5"/>
  <c r="M344" i="5"/>
  <c r="M510" i="5"/>
  <c r="M1037" i="5"/>
  <c r="M547" i="5"/>
  <c r="M326" i="5"/>
  <c r="M777" i="5"/>
  <c r="M1045" i="5"/>
  <c r="M882" i="5"/>
  <c r="M1426" i="5"/>
  <c r="M765" i="5"/>
  <c r="M317" i="5"/>
  <c r="M1437" i="5"/>
  <c r="M639" i="5"/>
  <c r="M1419" i="5"/>
  <c r="M1130" i="5"/>
  <c r="M418" i="5"/>
  <c r="M188" i="5"/>
  <c r="M1165" i="5"/>
  <c r="M1438" i="5"/>
  <c r="M752" i="5"/>
  <c r="M379" i="5"/>
  <c r="M1131" i="5"/>
  <c r="M1205" i="5"/>
  <c r="M775" i="5"/>
  <c r="M236" i="5"/>
  <c r="M872" i="5"/>
  <c r="M70" i="5"/>
  <c r="M223" i="5"/>
  <c r="M1056" i="5"/>
  <c r="M1362" i="5"/>
  <c r="M225" i="5"/>
  <c r="M118" i="5"/>
  <c r="M1377" i="5"/>
  <c r="M292" i="5"/>
  <c r="M1178" i="5"/>
  <c r="M1373" i="5"/>
  <c r="M724" i="5"/>
  <c r="M961" i="5"/>
  <c r="M312" i="5"/>
  <c r="M221" i="5"/>
  <c r="M1302" i="5"/>
  <c r="M1316" i="5"/>
  <c r="M1075" i="5"/>
  <c r="M1290" i="5"/>
  <c r="M349" i="5"/>
  <c r="M782" i="5"/>
  <c r="M787" i="5"/>
  <c r="M520" i="5"/>
  <c r="M5" i="5"/>
  <c r="M1427" i="5"/>
  <c r="M519" i="5"/>
  <c r="M1111" i="5"/>
  <c r="M1148" i="5"/>
  <c r="M831" i="5"/>
  <c r="M669" i="5"/>
  <c r="M540" i="5"/>
  <c r="M622" i="5"/>
  <c r="M307" i="5"/>
  <c r="M509" i="5"/>
  <c r="M936" i="5"/>
  <c r="M1160" i="5"/>
  <c r="M143" i="5"/>
  <c r="M1095" i="5"/>
  <c r="M1246" i="5"/>
  <c r="M14" i="5"/>
  <c r="M636" i="5"/>
  <c r="M1170" i="5"/>
  <c r="M1263" i="5"/>
  <c r="M244" i="5"/>
  <c r="M989" i="5"/>
  <c r="M969" i="5"/>
  <c r="M732" i="5"/>
  <c r="M1106" i="5"/>
  <c r="M1164" i="5"/>
  <c r="M109" i="5"/>
  <c r="M964" i="5"/>
  <c r="M1085" i="5"/>
  <c r="M1129" i="5"/>
  <c r="M761" i="5"/>
  <c r="M983" i="5"/>
  <c r="M834" i="5"/>
  <c r="M981" i="5"/>
  <c r="M336" i="5"/>
  <c r="M764" i="5"/>
  <c r="M185" i="5"/>
  <c r="M465" i="5"/>
  <c r="M453" i="5"/>
  <c r="M180" i="5"/>
  <c r="M1034" i="5"/>
  <c r="M1038" i="5"/>
  <c r="M503" i="5"/>
  <c r="M157" i="5"/>
  <c r="M1050" i="5"/>
  <c r="M993" i="5"/>
  <c r="M709" i="5"/>
  <c r="M1199" i="5"/>
  <c r="M616" i="5"/>
  <c r="M378" i="5"/>
  <c r="M550" i="5"/>
  <c r="M515" i="5"/>
  <c r="M1204" i="5"/>
  <c r="M565" i="5"/>
  <c r="M211" i="5"/>
  <c r="M965" i="5"/>
  <c r="M911" i="5"/>
  <c r="M1177" i="5"/>
  <c r="M1097" i="5"/>
  <c r="M1435" i="5"/>
  <c r="M488" i="5"/>
  <c r="M1068" i="5"/>
  <c r="M87" i="5"/>
  <c r="M145" i="5"/>
  <c r="M371" i="5"/>
  <c r="M589" i="5"/>
  <c r="M104" i="5"/>
  <c r="M1017" i="5"/>
  <c r="M957" i="5"/>
  <c r="M1101" i="5"/>
  <c r="M15" i="5"/>
  <c r="M567" i="5"/>
  <c r="M110" i="5"/>
  <c r="M1323" i="5"/>
  <c r="M1188" i="5"/>
  <c r="M514" i="5"/>
  <c r="M846" i="5"/>
  <c r="M151" i="5"/>
  <c r="M210" i="5"/>
  <c r="M1381" i="5"/>
  <c r="M1147" i="5"/>
  <c r="M1320" i="5"/>
  <c r="M692" i="5"/>
  <c r="M23" i="5"/>
  <c r="M1133" i="5"/>
  <c r="M198" i="5"/>
  <c r="M122" i="5"/>
  <c r="M1239" i="5"/>
  <c r="M979" i="5"/>
  <c r="M982" i="5"/>
  <c r="M1076" i="5"/>
  <c r="M702" i="5"/>
  <c r="M468" i="5"/>
  <c r="M864" i="5"/>
  <c r="M1321" i="5"/>
  <c r="M355" i="5"/>
  <c r="M29" i="5"/>
  <c r="M1282" i="5"/>
  <c r="M451" i="5"/>
  <c r="M749" i="5"/>
  <c r="M853" i="5"/>
  <c r="M854" i="5"/>
  <c r="M405" i="5"/>
  <c r="M1039" i="5"/>
  <c r="M383" i="5"/>
  <c r="M716" i="5"/>
  <c r="M205" i="5"/>
  <c r="M309" i="5"/>
  <c r="M372" i="5"/>
  <c r="M1344" i="5"/>
  <c r="M117" i="5"/>
  <c r="M596" i="5"/>
  <c r="M1127" i="5"/>
  <c r="M613" i="5"/>
  <c r="M800" i="5"/>
  <c r="M883" i="5"/>
  <c r="M1428" i="5"/>
  <c r="M578" i="5"/>
  <c r="M330" i="5"/>
  <c r="M41" i="5"/>
  <c r="M332" i="5"/>
  <c r="M1019" i="5"/>
  <c r="M250" i="5"/>
  <c r="M561" i="5"/>
  <c r="M499" i="5"/>
  <c r="M165" i="5"/>
  <c r="M877" i="5"/>
  <c r="M1103" i="5"/>
  <c r="M1423" i="5"/>
  <c r="M322" i="5"/>
  <c r="M1254" i="5"/>
  <c r="M891" i="5"/>
  <c r="M1421" i="5"/>
  <c r="M1032" i="5"/>
  <c r="M297" i="5"/>
  <c r="M995" i="5"/>
  <c r="M1114" i="5"/>
  <c r="M497" i="5"/>
  <c r="M1061" i="5"/>
  <c r="M116" i="5"/>
  <c r="M328" i="5"/>
  <c r="M208" i="5"/>
  <c r="M944" i="5"/>
  <c r="M193" i="5"/>
  <c r="M285" i="5"/>
  <c r="M196" i="5"/>
  <c r="M1226" i="5"/>
  <c r="M427" i="5"/>
  <c r="M404" i="5"/>
  <c r="M132" i="5"/>
  <c r="M839" i="5"/>
  <c r="M22" i="5"/>
  <c r="M450" i="5"/>
  <c r="M1154" i="5"/>
  <c r="M980" i="5"/>
  <c r="M365" i="5"/>
  <c r="M748" i="5"/>
  <c r="M1024" i="5"/>
  <c r="M1196" i="5"/>
  <c r="M697" i="5"/>
  <c r="M345" i="5"/>
  <c r="M1237" i="5"/>
  <c r="M962" i="5"/>
  <c r="M821" i="5"/>
  <c r="M353" i="5"/>
  <c r="M813" i="5"/>
  <c r="M135" i="5"/>
  <c r="M978" i="5"/>
  <c r="M257" i="5"/>
  <c r="M1253" i="5"/>
  <c r="M546" i="5"/>
  <c r="M1120" i="5"/>
  <c r="M306" i="5"/>
  <c r="M495" i="5"/>
  <c r="M641" i="5"/>
  <c r="M640" i="5"/>
  <c r="M902" i="5"/>
  <c r="M1380" i="5"/>
  <c r="M871" i="5"/>
  <c r="M354" i="5"/>
  <c r="M1354" i="5"/>
  <c r="M811" i="5"/>
  <c r="M1009" i="5"/>
  <c r="M827" i="5"/>
  <c r="M420" i="5"/>
  <c r="M1359" i="5"/>
  <c r="M1425" i="5"/>
  <c r="M700" i="5"/>
  <c r="M112" i="5"/>
  <c r="M1382" i="5"/>
  <c r="M1159" i="5"/>
  <c r="M58" i="5"/>
  <c r="M1136" i="5"/>
  <c r="M1208" i="5"/>
  <c r="M256" i="5"/>
  <c r="M153" i="5"/>
  <c r="M1280" i="5"/>
  <c r="M1167" i="5"/>
  <c r="M81" i="5"/>
  <c r="M768" i="5"/>
  <c r="M1071" i="5"/>
  <c r="M535" i="5"/>
  <c r="M868" i="5"/>
  <c r="M39" i="5"/>
  <c r="M1365" i="5"/>
  <c r="M1391" i="5"/>
  <c r="M24" i="5"/>
  <c r="M1052" i="5"/>
  <c r="M884" i="5"/>
  <c r="M61" i="5"/>
  <c r="M158" i="5"/>
  <c r="M661" i="5"/>
  <c r="M304" i="5"/>
  <c r="M541" i="5"/>
  <c r="M773" i="5"/>
  <c r="M612" i="5"/>
  <c r="M505" i="5"/>
  <c r="M637" i="5"/>
  <c r="M1064" i="5"/>
  <c r="M131" i="5"/>
  <c r="M715" i="5"/>
  <c r="M928" i="5"/>
  <c r="M1162" i="5"/>
  <c r="M678" i="5"/>
  <c r="M592" i="5"/>
  <c r="M931" i="5"/>
  <c r="M784" i="5"/>
  <c r="M310" i="5"/>
  <c r="M1168" i="5"/>
  <c r="M343" i="5"/>
  <c r="M1003" i="5"/>
  <c r="M599" i="5"/>
  <c r="M291" i="5"/>
  <c r="M665" i="5"/>
  <c r="M77" i="5"/>
  <c r="M1363" i="5"/>
  <c r="M753" i="5"/>
  <c r="M217" i="5"/>
  <c r="M654" i="5"/>
  <c r="M260" i="5"/>
  <c r="M792" i="5"/>
  <c r="M454" i="5"/>
  <c r="M956" i="5"/>
  <c r="M125" i="5"/>
  <c r="M942" i="5"/>
  <c r="M4" i="5"/>
  <c r="M1349" i="5"/>
  <c r="M833" i="5"/>
  <c r="M235" i="5"/>
  <c r="M663" i="5"/>
  <c r="M426" i="5"/>
  <c r="M759" i="5"/>
  <c r="M849" i="5"/>
  <c r="M655" i="5"/>
  <c r="M480" i="5"/>
  <c r="M1220" i="5"/>
  <c r="M563" i="5"/>
  <c r="M1355" i="5"/>
  <c r="M74" i="5"/>
  <c r="M1225" i="5"/>
  <c r="M1309" i="5"/>
  <c r="M627" i="5"/>
  <c r="M916" i="5"/>
  <c r="M302" i="5"/>
  <c r="M677" i="5"/>
  <c r="M192" i="5"/>
  <c r="M812" i="5"/>
  <c r="M635" i="5"/>
  <c r="M656" i="5"/>
  <c r="M878" i="5"/>
  <c r="M435" i="5"/>
  <c r="M528" i="5"/>
  <c r="M772" i="5"/>
  <c r="M863" i="5"/>
  <c r="M1327" i="5"/>
  <c r="M445" i="5"/>
  <c r="M1420" i="5"/>
  <c r="M1031" i="5"/>
  <c r="M910" i="5"/>
  <c r="M197" i="5"/>
  <c r="M1313" i="5"/>
  <c r="M1213" i="5"/>
  <c r="M903" i="5"/>
  <c r="M532" i="5"/>
  <c r="M1257" i="5"/>
  <c r="M1399" i="5"/>
  <c r="M712" i="5"/>
  <c r="M1166" i="5"/>
  <c r="M232" i="5"/>
  <c r="M155" i="5"/>
  <c r="M3" i="5"/>
  <c r="M950" i="5"/>
  <c r="M438" i="5"/>
  <c r="M631" i="5"/>
  <c r="M1288" i="5"/>
  <c r="M1173" i="5"/>
  <c r="M779" i="5"/>
  <c r="M762" i="5"/>
  <c r="M186" i="5"/>
  <c r="M352" i="5"/>
  <c r="M1268" i="5"/>
  <c r="M1121" i="5"/>
  <c r="M769" i="5"/>
  <c r="M828" i="5"/>
  <c r="M1192" i="5"/>
  <c r="M437" i="5"/>
  <c r="M897" i="5"/>
  <c r="M1200" i="5"/>
  <c r="M184" i="5"/>
  <c r="M770" i="5"/>
  <c r="M130" i="5"/>
  <c r="M1234" i="5"/>
  <c r="M457" i="5"/>
  <c r="M1210" i="5"/>
  <c r="M1308" i="5"/>
  <c r="M1212" i="5"/>
  <c r="M357" i="5"/>
  <c r="M381" i="5"/>
  <c r="M1227" i="5"/>
  <c r="M380" i="5"/>
  <c r="M926" i="5"/>
  <c r="M388" i="5"/>
  <c r="M31" i="5"/>
  <c r="M294" i="5"/>
  <c r="M1119" i="5"/>
  <c r="M422" i="5"/>
  <c r="M644" i="5"/>
  <c r="M1049" i="5"/>
  <c r="M667" i="5"/>
  <c r="M311" i="5"/>
  <c r="M719" i="5"/>
  <c r="M1429" i="5"/>
  <c r="M1203" i="5"/>
  <c r="M861" i="5"/>
  <c r="M783" i="5"/>
  <c r="M171" i="5"/>
  <c r="M1410" i="5"/>
  <c r="M591" i="5"/>
  <c r="M905" i="5"/>
  <c r="M84" i="5"/>
  <c r="M1134" i="5"/>
  <c r="M419" i="5"/>
  <c r="M553" i="5"/>
  <c r="M1385" i="5"/>
  <c r="M895" i="5"/>
  <c r="M1241" i="5"/>
  <c r="M301" i="5"/>
  <c r="M1374" i="5"/>
  <c r="M296" i="5"/>
  <c r="M695" i="5"/>
  <c r="M517" i="5"/>
  <c r="M273" i="5"/>
  <c r="M1361" i="5"/>
  <c r="M319" i="5"/>
  <c r="M968" i="5"/>
  <c r="M464" i="5"/>
  <c r="M1345" i="5"/>
  <c r="M984" i="5"/>
  <c r="M169" i="5"/>
  <c r="M1005" i="5"/>
  <c r="M912" i="5"/>
  <c r="M791" i="5"/>
  <c r="M1183" i="5"/>
  <c r="M538" i="5"/>
  <c r="M170" i="5"/>
  <c r="M1151" i="5"/>
  <c r="M1113" i="5"/>
  <c r="M778" i="5"/>
  <c r="M1215" i="5"/>
  <c r="M1324" i="5"/>
  <c r="M507" i="5"/>
  <c r="M228" i="5"/>
  <c r="M1207" i="5"/>
  <c r="M645" i="5"/>
  <c r="M17" i="5"/>
  <c r="M601" i="5"/>
  <c r="M718" i="5"/>
  <c r="M13" i="5"/>
  <c r="M887" i="5"/>
  <c r="M494" i="5"/>
  <c r="M175" i="5"/>
  <c r="M1110" i="5"/>
  <c r="M1422" i="5"/>
  <c r="M533" i="5"/>
  <c r="M866" i="5"/>
  <c r="M1016" i="5"/>
  <c r="M82" i="5"/>
  <c r="M259" i="5"/>
  <c r="M1418" i="5"/>
  <c r="M1406" i="5"/>
  <c r="M360" i="5"/>
  <c r="M1008" i="5"/>
  <c r="M652" i="5"/>
  <c r="M325" i="5"/>
  <c r="M1396" i="5"/>
  <c r="M744" i="5"/>
  <c r="M303" i="5"/>
  <c r="M100" i="5"/>
  <c r="M154" i="5"/>
  <c r="M954" i="5"/>
  <c r="M774" i="5"/>
  <c r="M138" i="5"/>
  <c r="M460" i="5"/>
  <c r="M855" i="5"/>
  <c r="M1083" i="5"/>
  <c r="M869" i="5"/>
  <c r="M721" i="5"/>
  <c r="M187" i="5"/>
  <c r="M51" i="5"/>
  <c r="M628" i="5"/>
  <c r="M161" i="5"/>
  <c r="M1191" i="5"/>
  <c r="M368" i="5"/>
  <c r="M265" i="5"/>
  <c r="M281" i="5"/>
  <c r="M270" i="5"/>
  <c r="M625" i="5"/>
  <c r="M977" i="5"/>
  <c r="M1021" i="5"/>
  <c r="M1138" i="5"/>
  <c r="M653" i="5"/>
  <c r="M525" i="5"/>
  <c r="M673" i="5"/>
  <c r="M798" i="5"/>
  <c r="M873" i="5"/>
  <c r="M1272" i="5"/>
  <c r="M86" i="5"/>
  <c r="M178" i="5"/>
  <c r="M588" i="5"/>
  <c r="M288" i="5"/>
  <c r="M830" i="5"/>
  <c r="M271" i="5"/>
  <c r="M449" i="5"/>
  <c r="M149" i="5"/>
  <c r="AL2" i="4"/>
  <c r="M1063" i="5"/>
  <c r="M1144" i="5"/>
  <c r="M1059" i="5"/>
  <c r="M570" i="5"/>
  <c r="M162" i="5"/>
  <c r="M1051" i="5"/>
  <c r="M844" i="5"/>
  <c r="M267" i="5"/>
  <c r="M1128" i="5"/>
  <c r="M1400" i="5"/>
  <c r="M551" i="5"/>
  <c r="M1222" i="5"/>
  <c r="M1325" i="5"/>
  <c r="M474" i="5"/>
  <c r="M558" i="5"/>
  <c r="M679" i="5"/>
  <c r="M8" i="5"/>
  <c r="M342" i="5"/>
  <c r="M203" i="5"/>
  <c r="M955" i="5"/>
  <c r="M1058" i="5"/>
  <c r="M1389" i="5"/>
  <c r="M642" i="5"/>
  <c r="M1223" i="5"/>
  <c r="M600" i="5"/>
  <c r="M710" i="5"/>
  <c r="M239" i="5"/>
  <c r="M1331" i="5"/>
  <c r="M377" i="5"/>
  <c r="M1372" i="5"/>
  <c r="M971" i="5"/>
  <c r="M1125" i="5"/>
  <c r="M522" i="5"/>
  <c r="M859" i="5"/>
  <c r="M976" i="5"/>
  <c r="M583" i="5"/>
  <c r="M925" i="5"/>
  <c r="M727" i="5"/>
  <c r="M1305" i="5"/>
  <c r="M585" i="5"/>
  <c r="M1261" i="5"/>
  <c r="M315" i="5"/>
  <c r="M254" i="5"/>
  <c r="M573" i="5"/>
  <c r="M124" i="5"/>
  <c r="M666" i="5"/>
  <c r="M1117" i="5"/>
  <c r="M621" i="5"/>
  <c r="M729" i="5"/>
  <c r="M1161" i="5"/>
  <c r="M810" i="5"/>
  <c r="M985" i="5"/>
  <c r="M440" i="5"/>
  <c r="M148" i="5"/>
  <c r="M382" i="5"/>
  <c r="M1301" i="5"/>
  <c r="M392" i="5"/>
  <c r="M363" i="5"/>
  <c r="M248" i="5"/>
  <c r="M1312" i="5"/>
  <c r="M634" i="5"/>
  <c r="M1402" i="5"/>
  <c r="M459" i="5"/>
  <c r="M395" i="5"/>
  <c r="M481" i="5"/>
  <c r="M687" i="5"/>
  <c r="M202" i="5"/>
  <c r="M1030" i="5"/>
  <c r="M1231" i="5"/>
  <c r="M1194" i="5"/>
  <c r="M890" i="5"/>
  <c r="M299" i="5"/>
  <c r="M1346" i="5"/>
  <c r="M21" i="5"/>
  <c r="M691" i="5"/>
  <c r="M28" i="5"/>
  <c r="M754" i="5"/>
  <c r="M935" i="5"/>
  <c r="M575" i="5"/>
  <c r="M1055" i="5"/>
  <c r="M909" i="5"/>
  <c r="M119" i="5"/>
  <c r="M1139" i="5"/>
  <c r="M776" i="5"/>
  <c r="M30" i="5"/>
  <c r="M1066" i="5"/>
  <c r="M293" i="5"/>
  <c r="M1240" i="5"/>
  <c r="M1307" i="5"/>
  <c r="M106" i="5"/>
  <c r="M737" i="5"/>
  <c r="M1116" i="5"/>
  <c r="M1020" i="5"/>
  <c r="M785" i="5"/>
  <c r="M94" i="5"/>
  <c r="M174" i="5"/>
  <c r="M1224" i="5"/>
  <c r="M1341" i="5"/>
  <c r="M527" i="5"/>
  <c r="M136" i="5"/>
  <c r="M959" i="5"/>
  <c r="M536" i="5"/>
  <c r="M807" i="5"/>
  <c r="M1279" i="5"/>
  <c r="M321" i="5"/>
  <c r="M245" i="5"/>
  <c r="M62" i="5"/>
  <c r="M107" i="5"/>
  <c r="M604" i="5"/>
  <c r="M574" i="5"/>
  <c r="M840" i="5"/>
  <c r="M1150" i="5"/>
  <c r="M837" i="5"/>
  <c r="M998" i="5"/>
  <c r="M1186" i="5"/>
  <c r="M231" i="5"/>
  <c r="M947" i="5"/>
  <c r="M387" i="5"/>
  <c r="M579" i="5"/>
  <c r="M714" i="5"/>
  <c r="M215" i="5"/>
  <c r="M1285" i="5"/>
  <c r="M80" i="5"/>
  <c r="M1086" i="5"/>
  <c r="M44" i="5"/>
  <c r="M141" i="5"/>
  <c r="M1262" i="5"/>
  <c r="M870" i="5"/>
  <c r="M241" i="5"/>
  <c r="M10" i="5"/>
  <c r="M478" i="5"/>
  <c r="M806" i="5"/>
  <c r="M212" i="5"/>
  <c r="M240" i="5"/>
  <c r="M847" i="5"/>
  <c r="M564" i="5"/>
  <c r="M1378" i="5"/>
  <c r="M1004" i="5"/>
  <c r="M1145" i="5"/>
  <c r="M801" i="5"/>
  <c r="M939" i="5"/>
  <c r="M262" i="5"/>
  <c r="M630" i="5"/>
  <c r="M1388" i="5"/>
  <c r="M56" i="5"/>
  <c r="M953" i="5"/>
  <c r="M1001" i="5"/>
  <c r="M327" i="5"/>
  <c r="M114" i="5"/>
  <c r="M146" i="5"/>
  <c r="M164" i="5"/>
  <c r="M743" i="5"/>
  <c r="M1047" i="5"/>
  <c r="M1184" i="5"/>
  <c r="M1315" i="5"/>
  <c r="M668" i="5"/>
  <c r="M1413" i="5"/>
  <c r="M958" i="5"/>
  <c r="M924" i="5"/>
  <c r="M493" i="5"/>
  <c r="M408" i="5"/>
  <c r="M399" i="5"/>
  <c r="M720" i="5"/>
  <c r="M1126" i="5"/>
  <c r="M1070" i="5"/>
  <c r="M568" i="5"/>
  <c r="M483" i="5"/>
  <c r="M1404" i="5"/>
  <c r="M1249" i="5"/>
  <c r="M597" i="5"/>
  <c r="M1219" i="5"/>
  <c r="M1109" i="5"/>
  <c r="M973" i="5"/>
  <c r="M1274" i="5"/>
  <c r="M168" i="5"/>
  <c r="M970" i="5"/>
  <c r="M1289" i="5"/>
  <c r="M1379" i="5"/>
  <c r="M213" i="5"/>
  <c r="M584" i="5"/>
  <c r="M1304" i="5"/>
  <c r="M243" i="5"/>
  <c r="M66" i="5"/>
  <c r="M994" i="5"/>
  <c r="M900" i="5"/>
  <c r="M207" i="5"/>
  <c r="E5" i="7"/>
  <c r="D5" i="7"/>
  <c r="B10" i="6" l="1"/>
  <c r="B32" i="6" s="1"/>
  <c r="B35" i="6" s="1"/>
  <c r="U3" i="4"/>
  <c r="S3" i="4"/>
  <c r="AR3" i="4"/>
  <c r="T3" i="4"/>
  <c r="AM2" i="4"/>
  <c r="AN2" i="4"/>
  <c r="AO2" i="4"/>
  <c r="V3" i="4" l="1"/>
  <c r="J4" i="4" s="1"/>
  <c r="AP2" i="4"/>
  <c r="W3" i="4"/>
  <c r="H4" i="4" s="1"/>
  <c r="X3" i="4"/>
  <c r="AA3" i="4" s="1"/>
  <c r="Z3" i="4" l="1"/>
  <c r="I4" i="4"/>
  <c r="K4" i="4"/>
  <c r="L4" i="4"/>
  <c r="G4" i="4"/>
  <c r="Y3" i="4"/>
  <c r="M4" i="4" l="1"/>
  <c r="N4" i="4"/>
  <c r="O4" i="4" s="1"/>
  <c r="AB3" i="4"/>
  <c r="AC3" i="4" l="1"/>
  <c r="F4" i="4"/>
  <c r="AG3" i="4" l="1"/>
  <c r="AH3" i="4"/>
  <c r="AQ3" i="4" l="1"/>
  <c r="E4" i="4" s="1"/>
  <c r="AF4" i="4" s="1"/>
  <c r="AI3" i="4"/>
  <c r="AJ3" i="4" s="1"/>
  <c r="AD4" i="4"/>
  <c r="AE4" i="4" s="1"/>
  <c r="P4" i="4" l="1"/>
  <c r="AK3" i="4"/>
  <c r="AL3" i="4" s="1"/>
  <c r="Q4" i="4"/>
  <c r="R4" i="4" l="1"/>
  <c r="AR4" i="4" s="1"/>
  <c r="S4" i="4"/>
  <c r="V4" i="4" s="1"/>
  <c r="G5" i="4" s="1"/>
  <c r="AO3" i="4"/>
  <c r="AM3" i="4"/>
  <c r="AN3" i="4"/>
  <c r="U4" i="4" l="1"/>
  <c r="X4" i="4" s="1"/>
  <c r="I5" i="4" s="1"/>
  <c r="T4" i="4"/>
  <c r="AA4" i="4"/>
  <c r="AP3" i="4"/>
  <c r="L5" i="4"/>
  <c r="J5" i="4"/>
  <c r="Y4" i="4"/>
  <c r="Z4" i="4" l="1"/>
  <c r="K5" i="4"/>
  <c r="W4" i="4"/>
  <c r="H5" i="4" s="1"/>
  <c r="M5" i="4" s="1"/>
  <c r="N5" i="4"/>
  <c r="O5" i="4" s="1"/>
  <c r="AB4" i="4"/>
  <c r="AC4" i="4" l="1"/>
  <c r="F5" i="4"/>
  <c r="AG4" i="4" l="1"/>
  <c r="AI4" i="4"/>
  <c r="AH4" i="4"/>
  <c r="AQ4" i="4" l="1"/>
  <c r="E5" i="4" s="1"/>
  <c r="AJ4" i="4"/>
  <c r="AK4" i="4"/>
  <c r="AL4" i="4" l="1"/>
  <c r="Q5" i="4"/>
  <c r="AD5" i="4"/>
  <c r="AE5" i="4" s="1"/>
  <c r="AF5" i="4"/>
  <c r="P5" i="4"/>
  <c r="R5" i="4" l="1"/>
  <c r="AR5" i="4"/>
  <c r="T5" i="4"/>
  <c r="U5" i="4"/>
  <c r="S5" i="4"/>
  <c r="AM4" i="4"/>
  <c r="AN4" i="4"/>
  <c r="AO4" i="4"/>
  <c r="W5" i="4" l="1"/>
  <c r="K6" i="4" s="1"/>
  <c r="AP4" i="4"/>
  <c r="V5" i="4"/>
  <c r="Y5" i="4" s="1"/>
  <c r="X5" i="4"/>
  <c r="L6" i="4" s="1"/>
  <c r="H6" i="4" l="1"/>
  <c r="Z5" i="4"/>
  <c r="J6" i="4"/>
  <c r="G6" i="4"/>
  <c r="I6" i="4"/>
  <c r="M6" i="4" s="1"/>
  <c r="AA5" i="4"/>
  <c r="AB5" i="4" s="1"/>
  <c r="N6" i="4"/>
  <c r="O6" i="4" s="1"/>
  <c r="F6" i="4" l="1"/>
  <c r="AC5" i="4"/>
  <c r="AG5" i="4" l="1"/>
  <c r="AI5" i="4" s="1"/>
  <c r="AH5" i="4"/>
  <c r="AJ5" i="4" l="1"/>
  <c r="AK5" i="4"/>
  <c r="AQ5" i="4"/>
  <c r="E6" i="4" s="1"/>
  <c r="Q6" i="4" l="1"/>
  <c r="AD6" i="4"/>
  <c r="AE6" i="4" s="1"/>
  <c r="AF6" i="4"/>
  <c r="P6" i="4"/>
  <c r="AL5" i="4"/>
  <c r="R6" i="4" l="1"/>
  <c r="AO5" i="4"/>
  <c r="AM5" i="4"/>
  <c r="AN5" i="4"/>
  <c r="AR6" i="4"/>
  <c r="T6" i="4"/>
  <c r="U6" i="4"/>
  <c r="S6" i="4"/>
  <c r="V6" i="4" l="1"/>
  <c r="J7" i="4" s="1"/>
  <c r="X6" i="4"/>
  <c r="I7" i="4" s="1"/>
  <c r="AP5" i="4"/>
  <c r="W6" i="4"/>
  <c r="Z6" i="4" s="1"/>
  <c r="L7" i="4" l="1"/>
  <c r="K7" i="4"/>
  <c r="N7" i="4" s="1"/>
  <c r="O7" i="4" s="1"/>
  <c r="H7" i="4"/>
  <c r="AA6" i="4"/>
  <c r="G7" i="4"/>
  <c r="Y6" i="4"/>
  <c r="M7" i="4" l="1"/>
  <c r="AB6" i="4"/>
  <c r="AC6" i="4" l="1"/>
  <c r="F7" i="4"/>
  <c r="AG6" i="4" l="1"/>
  <c r="AH6" i="4"/>
  <c r="AQ6" i="4" l="1"/>
  <c r="E7" i="4" s="1"/>
  <c r="AI6" i="4"/>
  <c r="AJ6" i="4" l="1"/>
  <c r="AK6" i="4"/>
  <c r="Q7" i="4"/>
  <c r="AD7" i="4"/>
  <c r="AE7" i="4" s="1"/>
  <c r="AF7" i="4"/>
  <c r="P7" i="4"/>
  <c r="R7" i="4" s="1"/>
  <c r="AR7" i="4" l="1"/>
  <c r="T7" i="4"/>
  <c r="U7" i="4"/>
  <c r="S7" i="4"/>
  <c r="AL6" i="4"/>
  <c r="AM6" i="4" l="1"/>
  <c r="AO6" i="4"/>
  <c r="AN6" i="4"/>
  <c r="V7" i="4"/>
  <c r="G8" i="4" s="1"/>
  <c r="Y7" i="4"/>
  <c r="J8" i="4"/>
  <c r="F6" i="7"/>
  <c r="X7" i="4"/>
  <c r="AA7" i="4" s="1"/>
  <c r="W7" i="4"/>
  <c r="K8" i="4" s="1"/>
  <c r="L8" i="4" l="1"/>
  <c r="N8" i="4" s="1"/>
  <c r="O8" i="4" s="1"/>
  <c r="H8" i="4"/>
  <c r="Z7" i="4"/>
  <c r="AB7" i="4" s="1"/>
  <c r="I8" i="4"/>
  <c r="AP6" i="4"/>
  <c r="M8" i="4" l="1"/>
  <c r="AC7" i="4"/>
  <c r="F8" i="4"/>
  <c r="AG7" i="4" l="1"/>
  <c r="AH7" i="4"/>
  <c r="AI7" i="4"/>
  <c r="AJ7" i="4" l="1"/>
  <c r="D6" i="7" s="1"/>
  <c r="C6" i="7"/>
  <c r="AK7" i="4"/>
  <c r="AQ7" i="4"/>
  <c r="AL7" i="4" l="1"/>
  <c r="E8" i="4"/>
  <c r="E6" i="7"/>
  <c r="AF8" i="4" l="1"/>
  <c r="Q8" i="4"/>
  <c r="AD8" i="4"/>
  <c r="AE8" i="4" s="1"/>
  <c r="P8" i="4"/>
  <c r="AM7" i="4"/>
  <c r="AN7" i="4"/>
  <c r="AO7" i="4"/>
  <c r="AP7" i="4" l="1"/>
  <c r="R8" i="4"/>
  <c r="AR8" i="4" l="1"/>
  <c r="U8" i="4"/>
  <c r="S8" i="4"/>
  <c r="T8" i="4"/>
  <c r="W8" i="4" l="1"/>
  <c r="H9" i="4" s="1"/>
  <c r="Z8" i="4"/>
  <c r="V8" i="4"/>
  <c r="G9" i="4" s="1"/>
  <c r="Y8" i="4"/>
  <c r="X8" i="4"/>
  <c r="I9" i="4" s="1"/>
  <c r="M9" i="4" l="1"/>
  <c r="L9" i="4"/>
  <c r="AA8" i="4"/>
  <c r="AB8" i="4" s="1"/>
  <c r="K9" i="4"/>
  <c r="J9" i="4"/>
  <c r="N9" i="4" l="1"/>
  <c r="O9" i="4" s="1"/>
  <c r="AC8" i="4"/>
  <c r="F9" i="4"/>
  <c r="AG8" i="4" l="1"/>
  <c r="AH8" i="4"/>
  <c r="AQ8" i="4" l="1"/>
  <c r="E9" i="4" s="1"/>
  <c r="AI8" i="4"/>
  <c r="AJ8" i="4" l="1"/>
  <c r="AK8" i="4"/>
  <c r="AD9" i="4"/>
  <c r="AE9" i="4" s="1"/>
  <c r="AF9" i="4"/>
  <c r="Q9" i="4"/>
  <c r="P9" i="4"/>
  <c r="R9" i="4" l="1"/>
  <c r="AR9" i="4" s="1"/>
  <c r="T9" i="4"/>
  <c r="U9" i="4"/>
  <c r="S9" i="4"/>
  <c r="AL8" i="4"/>
  <c r="AO8" i="4" l="1"/>
  <c r="AM8" i="4"/>
  <c r="AN8" i="4"/>
  <c r="V9" i="4"/>
  <c r="G10" i="4" s="1"/>
  <c r="X9" i="4"/>
  <c r="AA9" i="4" s="1"/>
  <c r="W9" i="4"/>
  <c r="H10" i="4" s="1"/>
  <c r="AP8" i="4" l="1"/>
  <c r="J10" i="4"/>
  <c r="Y9" i="4"/>
  <c r="I10" i="4"/>
  <c r="M10" i="4" s="1"/>
  <c r="Z9" i="4"/>
  <c r="AB9" i="4" s="1"/>
  <c r="K10" i="4"/>
  <c r="L10" i="4"/>
  <c r="N10" i="4" l="1"/>
  <c r="O10" i="4" s="1"/>
  <c r="AC9" i="4"/>
  <c r="F10" i="4"/>
  <c r="AG9" i="4" l="1"/>
  <c r="AH9" i="4"/>
  <c r="AQ9" i="4" l="1"/>
  <c r="E10" i="4" s="1"/>
  <c r="AD10" i="4" s="1"/>
  <c r="AE10" i="4" s="1"/>
  <c r="AI9" i="4"/>
  <c r="Q10" i="4" l="1"/>
  <c r="AF10" i="4"/>
  <c r="P10" i="4"/>
  <c r="R10" i="4" s="1"/>
  <c r="AJ9" i="4"/>
  <c r="AK9" i="4"/>
  <c r="AL9" i="4" l="1"/>
  <c r="AR10" i="4"/>
  <c r="S10" i="4"/>
  <c r="T10" i="4"/>
  <c r="U10" i="4"/>
  <c r="X10" i="4" l="1"/>
  <c r="AA10" i="4" s="1"/>
  <c r="W10" i="4"/>
  <c r="Z10" i="4" s="1"/>
  <c r="V10" i="4"/>
  <c r="Y10" i="4" s="1"/>
  <c r="AM9" i="4"/>
  <c r="AN9" i="4"/>
  <c r="AO9" i="4"/>
  <c r="H11" i="4" l="1"/>
  <c r="K11" i="4"/>
  <c r="AB10" i="4"/>
  <c r="AP9" i="4"/>
  <c r="J11" i="4"/>
  <c r="G11" i="4"/>
  <c r="L11" i="4"/>
  <c r="I11" i="4"/>
  <c r="M11" i="4" l="1"/>
  <c r="N11" i="4"/>
  <c r="O11" i="4" s="1"/>
  <c r="F11" i="4"/>
  <c r="AC10" i="4"/>
  <c r="AG10" i="4" l="1"/>
  <c r="AI10" i="4" s="1"/>
  <c r="AH10" i="4"/>
  <c r="AJ10" i="4" l="1"/>
  <c r="AK10" i="4"/>
  <c r="AQ10" i="4"/>
  <c r="E11" i="4" s="1"/>
  <c r="Q11" i="4" l="1"/>
  <c r="AD11" i="4"/>
  <c r="AE11" i="4" s="1"/>
  <c r="AF11" i="4"/>
  <c r="P11" i="4"/>
  <c r="AL10" i="4"/>
  <c r="AO10" i="4" l="1"/>
  <c r="AM10" i="4"/>
  <c r="AN10" i="4"/>
  <c r="R11" i="4"/>
  <c r="AP10" i="4" l="1"/>
  <c r="AR11" i="4"/>
  <c r="S11" i="4"/>
  <c r="U11" i="4"/>
  <c r="T11" i="4"/>
  <c r="X11" i="4" l="1"/>
  <c r="AA11" i="4" s="1"/>
  <c r="V11" i="4"/>
  <c r="Y11" i="4" s="1"/>
  <c r="W11" i="4"/>
  <c r="K12" i="4" s="1"/>
  <c r="J12" i="4" l="1"/>
  <c r="L12" i="4"/>
  <c r="H12" i="4"/>
  <c r="Z11" i="4"/>
  <c r="AB11" i="4" s="1"/>
  <c r="I12" i="4"/>
  <c r="G12" i="4"/>
  <c r="M12" i="4" s="1"/>
  <c r="N12" i="4" l="1"/>
  <c r="O12" i="4" s="1"/>
  <c r="AC11" i="4"/>
  <c r="F12" i="4"/>
  <c r="AG11" i="4" l="1"/>
  <c r="AH11" i="4"/>
  <c r="AQ11" i="4" l="1"/>
  <c r="E12" i="4" s="1"/>
  <c r="AI11" i="4"/>
  <c r="AJ11" i="4" l="1"/>
  <c r="AK11" i="4"/>
  <c r="Q12" i="4"/>
  <c r="AD12" i="4"/>
  <c r="AE12" i="4" s="1"/>
  <c r="AF12" i="4"/>
  <c r="P12" i="4"/>
  <c r="R12" i="4" l="1"/>
  <c r="AR12" i="4" s="1"/>
  <c r="T12" i="4"/>
  <c r="S12" i="4"/>
  <c r="U12" i="4"/>
  <c r="AL11" i="4"/>
  <c r="AM11" i="4" l="1"/>
  <c r="AO11" i="4"/>
  <c r="AN11" i="4"/>
  <c r="W12" i="4"/>
  <c r="K13" i="4" s="1"/>
  <c r="X12" i="4"/>
  <c r="L13" i="4" s="1"/>
  <c r="AA12" i="4"/>
  <c r="I13" i="4"/>
  <c r="V12" i="4"/>
  <c r="G13" i="4" s="1"/>
  <c r="Y12" i="4"/>
  <c r="F7" i="7"/>
  <c r="J13" i="4" l="1"/>
  <c r="AP11" i="4"/>
  <c r="N13" i="4"/>
  <c r="O13" i="4" s="1"/>
  <c r="H13" i="4"/>
  <c r="M13" i="4" s="1"/>
  <c r="Z12" i="4"/>
  <c r="AB12" i="4" s="1"/>
  <c r="AC12" i="4" l="1"/>
  <c r="F13" i="4"/>
  <c r="AG12" i="4" l="1"/>
  <c r="AH12" i="4"/>
  <c r="AI12" i="4"/>
  <c r="AJ12" i="4" l="1"/>
  <c r="D7" i="7" s="1"/>
  <c r="C7" i="7"/>
  <c r="AK12" i="4"/>
  <c r="AQ12" i="4"/>
  <c r="E13" i="4" l="1"/>
  <c r="E7" i="7"/>
  <c r="AL12" i="4"/>
  <c r="AM12" i="4" l="1"/>
  <c r="AN12" i="4"/>
  <c r="AO12" i="4"/>
  <c r="AF13" i="4"/>
  <c r="Q13" i="4"/>
  <c r="AD13" i="4"/>
  <c r="AE13" i="4" s="1"/>
  <c r="P13" i="4"/>
  <c r="R13" i="4" s="1"/>
  <c r="AR13" i="4" l="1"/>
  <c r="T13" i="4"/>
  <c r="S13" i="4"/>
  <c r="U13" i="4"/>
  <c r="AP12" i="4"/>
  <c r="X13" i="4" l="1"/>
  <c r="AA13" i="4" s="1"/>
  <c r="V13" i="4"/>
  <c r="J14" i="4"/>
  <c r="Y13" i="4"/>
  <c r="G14" i="4"/>
  <c r="W13" i="4"/>
  <c r="H14" i="4" s="1"/>
  <c r="Z13" i="4"/>
  <c r="I14" i="4" l="1"/>
  <c r="M14" i="4"/>
  <c r="AB13" i="4"/>
  <c r="K14" i="4"/>
  <c r="L14" i="4"/>
  <c r="N14" i="4" l="1"/>
  <c r="O14" i="4" s="1"/>
  <c r="AC13" i="4"/>
  <c r="F14" i="4"/>
  <c r="AG13" i="4" l="1"/>
  <c r="AH13" i="4"/>
  <c r="AQ13" i="4" l="1"/>
  <c r="E14" i="4" s="1"/>
  <c r="P14" i="4" s="1"/>
  <c r="AI13" i="4"/>
  <c r="AD14" i="4" l="1"/>
  <c r="AE14" i="4" s="1"/>
  <c r="Q14" i="4"/>
  <c r="R14" i="4" s="1"/>
  <c r="AR14" i="4" s="1"/>
  <c r="AF14" i="4"/>
  <c r="AJ13" i="4"/>
  <c r="AK13" i="4"/>
  <c r="S14" i="4" l="1"/>
  <c r="U14" i="4"/>
  <c r="T14" i="4"/>
  <c r="AL13" i="4"/>
  <c r="X14" i="4"/>
  <c r="L15" i="4" s="1"/>
  <c r="W14" i="4"/>
  <c r="H15" i="4" s="1"/>
  <c r="Z14" i="4"/>
  <c r="V14" i="4"/>
  <c r="J15" i="4" s="1"/>
  <c r="AA14" i="4" l="1"/>
  <c r="G15" i="4"/>
  <c r="I15" i="4"/>
  <c r="M15" i="4" s="1"/>
  <c r="Y14" i="4"/>
  <c r="AB14" i="4" s="1"/>
  <c r="F15" i="4" s="1"/>
  <c r="K15" i="4"/>
  <c r="N15" i="4"/>
  <c r="O15" i="4" s="1"/>
  <c r="AO13" i="4"/>
  <c r="AM13" i="4"/>
  <c r="AN13" i="4"/>
  <c r="AC14" i="4"/>
  <c r="AG14" i="4" l="1"/>
  <c r="AI14" i="4" s="1"/>
  <c r="AH14" i="4"/>
  <c r="AP13" i="4"/>
  <c r="AJ14" i="4" l="1"/>
  <c r="AK14" i="4"/>
  <c r="AQ14" i="4"/>
  <c r="E15" i="4" s="1"/>
  <c r="Q15" i="4" l="1"/>
  <c r="AD15" i="4"/>
  <c r="AE15" i="4" s="1"/>
  <c r="AF15" i="4"/>
  <c r="P15" i="4"/>
  <c r="R15" i="4" s="1"/>
  <c r="AL14" i="4"/>
  <c r="AM14" i="4" l="1"/>
  <c r="AN14" i="4"/>
  <c r="AO14" i="4"/>
  <c r="AR15" i="4"/>
  <c r="S15" i="4"/>
  <c r="T15" i="4"/>
  <c r="U15" i="4"/>
  <c r="AP14" i="4" l="1"/>
  <c r="X15" i="4"/>
  <c r="I16" i="4" s="1"/>
  <c r="W15" i="4"/>
  <c r="H16" i="4" s="1"/>
  <c r="V15" i="4"/>
  <c r="Y15" i="4" s="1"/>
  <c r="Z15" i="4" l="1"/>
  <c r="K16" i="4"/>
  <c r="G16" i="4"/>
  <c r="M16" i="4" s="1"/>
  <c r="L16" i="4"/>
  <c r="AA15" i="4"/>
  <c r="AB15" i="4" s="1"/>
  <c r="J16" i="4"/>
  <c r="N16" i="4" l="1"/>
  <c r="O16" i="4" s="1"/>
  <c r="F16" i="4"/>
  <c r="AC15" i="4"/>
  <c r="AG15" i="4" l="1"/>
  <c r="AI15" i="4" s="1"/>
  <c r="AH15" i="4"/>
  <c r="AJ15" i="4" l="1"/>
  <c r="AK15" i="4"/>
  <c r="AQ15" i="4"/>
  <c r="E16" i="4" s="1"/>
  <c r="Q16" i="4" l="1"/>
  <c r="AD16" i="4"/>
  <c r="AE16" i="4" s="1"/>
  <c r="AF16" i="4"/>
  <c r="P16" i="4"/>
  <c r="R16" i="4" s="1"/>
  <c r="AL15" i="4"/>
  <c r="AO15" i="4" l="1"/>
  <c r="AM15" i="4"/>
  <c r="AN15" i="4"/>
  <c r="AR16" i="4"/>
  <c r="S16" i="4"/>
  <c r="U16" i="4"/>
  <c r="T16" i="4"/>
  <c r="X16" i="4" l="1"/>
  <c r="I17" i="4" s="1"/>
  <c r="AA16" i="4"/>
  <c r="V16" i="4"/>
  <c r="Y16" i="4" s="1"/>
  <c r="J17" i="4"/>
  <c r="AP15" i="4"/>
  <c r="W16" i="4"/>
  <c r="Z16" i="4" s="1"/>
  <c r="K17" i="4"/>
  <c r="L17" i="4" l="1"/>
  <c r="N17" i="4"/>
  <c r="O17" i="4" s="1"/>
  <c r="AB16" i="4"/>
  <c r="G17" i="4"/>
  <c r="H17" i="4"/>
  <c r="M17" i="4" l="1"/>
  <c r="AC16" i="4"/>
  <c r="F17" i="4"/>
  <c r="AG16" i="4" l="1"/>
  <c r="AH16" i="4"/>
  <c r="AQ16" i="4" l="1"/>
  <c r="E17" i="4" s="1"/>
  <c r="P17" i="4" s="1"/>
  <c r="AI16" i="4"/>
  <c r="AD17" i="4"/>
  <c r="AE17" i="4" s="1"/>
  <c r="AF17" i="4"/>
  <c r="Q17" i="4" l="1"/>
  <c r="R17" i="4" s="1"/>
  <c r="AR17" i="4"/>
  <c r="U17" i="4"/>
  <c r="T17" i="4"/>
  <c r="S17" i="4"/>
  <c r="AJ16" i="4"/>
  <c r="AK16" i="4"/>
  <c r="AL16" i="4" l="1"/>
  <c r="V17" i="4"/>
  <c r="J18" i="4" s="1"/>
  <c r="Y17" i="4"/>
  <c r="F8" i="7"/>
  <c r="W17" i="4"/>
  <c r="H18" i="4" s="1"/>
  <c r="K18" i="4"/>
  <c r="Z17" i="4"/>
  <c r="X17" i="4"/>
  <c r="I18" i="4" s="1"/>
  <c r="L18" i="4"/>
  <c r="AA17" i="4"/>
  <c r="G18" i="4" l="1"/>
  <c r="AM16" i="4"/>
  <c r="AO16" i="4"/>
  <c r="AN16" i="4"/>
  <c r="N18" i="4"/>
  <c r="O18" i="4" s="1"/>
  <c r="AB17" i="4"/>
  <c r="M18" i="4"/>
  <c r="AC17" i="4" l="1"/>
  <c r="F18" i="4"/>
  <c r="AP16" i="4"/>
  <c r="AG17" i="4" l="1"/>
  <c r="AH17" i="4"/>
  <c r="AQ17" i="4" l="1"/>
  <c r="E18" i="4" s="1"/>
  <c r="E8" i="7"/>
  <c r="AI17" i="4"/>
  <c r="AJ17" i="4" l="1"/>
  <c r="D8" i="7" s="1"/>
  <c r="C8" i="7"/>
  <c r="AK17" i="4"/>
  <c r="AF18" i="4"/>
  <c r="Q18" i="4"/>
  <c r="AD18" i="4"/>
  <c r="AE18" i="4" s="1"/>
  <c r="P18" i="4"/>
  <c r="R18" i="4" s="1"/>
  <c r="AR18" i="4" l="1"/>
  <c r="U18" i="4"/>
  <c r="S18" i="4"/>
  <c r="T18" i="4"/>
  <c r="AL17" i="4"/>
  <c r="X18" i="4" l="1"/>
  <c r="L19" i="4" s="1"/>
  <c r="AM17" i="4"/>
  <c r="AN17" i="4"/>
  <c r="AO17" i="4"/>
  <c r="W18" i="4"/>
  <c r="K19" i="4" s="1"/>
  <c r="Z18" i="4"/>
  <c r="V18" i="4"/>
  <c r="Y18" i="4" s="1"/>
  <c r="J19" i="4" l="1"/>
  <c r="G19" i="4"/>
  <c r="AA18" i="4"/>
  <c r="AB18" i="4" s="1"/>
  <c r="I19" i="4"/>
  <c r="H19" i="4"/>
  <c r="M19" i="4"/>
  <c r="N19" i="4"/>
  <c r="O19" i="4" s="1"/>
  <c r="AP17" i="4"/>
  <c r="AC18" i="4" l="1"/>
  <c r="F19" i="4"/>
  <c r="AG18" i="4" l="1"/>
  <c r="AI18" i="4" s="1"/>
  <c r="AH18" i="4"/>
  <c r="AQ18" i="4" l="1"/>
  <c r="E19" i="4" s="1"/>
  <c r="AJ18" i="4"/>
  <c r="AK18" i="4"/>
  <c r="AL18" i="4" l="1"/>
  <c r="AD19" i="4"/>
  <c r="AE19" i="4" s="1"/>
  <c r="AF19" i="4"/>
  <c r="Q19" i="4"/>
  <c r="P19" i="4"/>
  <c r="AO18" i="4" l="1"/>
  <c r="AM18" i="4"/>
  <c r="AN18" i="4"/>
  <c r="R19" i="4"/>
  <c r="AR19" i="4" l="1"/>
  <c r="S19" i="4"/>
  <c r="U19" i="4"/>
  <c r="T19" i="4"/>
  <c r="AP18" i="4"/>
  <c r="W19" i="4" l="1"/>
  <c r="H20" i="4" s="1"/>
  <c r="X19" i="4"/>
  <c r="I20" i="4" s="1"/>
  <c r="V19" i="4"/>
  <c r="G20" i="4" s="1"/>
  <c r="Z19" i="4" l="1"/>
  <c r="K20" i="4"/>
  <c r="M20" i="4"/>
  <c r="AA19" i="4"/>
  <c r="L20" i="4"/>
  <c r="J20" i="4"/>
  <c r="N20" i="4" s="1"/>
  <c r="O20" i="4" s="1"/>
  <c r="Y19" i="4"/>
  <c r="AB19" i="4" l="1"/>
  <c r="AC19" i="4" l="1"/>
  <c r="F20" i="4"/>
  <c r="AG19" i="4" l="1"/>
  <c r="AI19" i="4"/>
  <c r="AH19" i="4"/>
  <c r="AJ19" i="4" l="1"/>
  <c r="AK19" i="4"/>
  <c r="AQ19" i="4"/>
  <c r="E20" i="4" s="1"/>
  <c r="Q20" i="4" l="1"/>
  <c r="AD20" i="4"/>
  <c r="AE20" i="4" s="1"/>
  <c r="AF20" i="4"/>
  <c r="P20" i="4"/>
  <c r="AL19" i="4"/>
  <c r="AM19" i="4" l="1"/>
  <c r="AN19" i="4"/>
  <c r="AO19" i="4"/>
  <c r="R20" i="4"/>
  <c r="AR20" i="4" l="1"/>
  <c r="T20" i="4"/>
  <c r="U20" i="4"/>
  <c r="S20" i="4"/>
  <c r="AP19" i="4"/>
  <c r="V20" i="4" l="1"/>
  <c r="G21" i="4" s="1"/>
  <c r="X20" i="4"/>
  <c r="AA20" i="4" s="1"/>
  <c r="W20" i="4"/>
  <c r="K21" i="4"/>
  <c r="Z20" i="4"/>
  <c r="H21" i="4"/>
  <c r="L21" i="4" l="1"/>
  <c r="I21" i="4"/>
  <c r="M21" i="4" s="1"/>
  <c r="Y20" i="4"/>
  <c r="J21" i="4"/>
  <c r="N21" i="4" s="1"/>
  <c r="O21" i="4" s="1"/>
  <c r="AB20" i="4" l="1"/>
  <c r="F21" i="4" l="1"/>
  <c r="AC20" i="4"/>
  <c r="AG20" i="4" l="1"/>
  <c r="AH20" i="4"/>
  <c r="AQ20" i="4" l="1"/>
  <c r="E21" i="4" s="1"/>
  <c r="P21" i="4" s="1"/>
  <c r="AI20" i="4"/>
  <c r="AD21" i="4" l="1"/>
  <c r="AE21" i="4" s="1"/>
  <c r="Q21" i="4"/>
  <c r="R21" i="4" s="1"/>
  <c r="AR21" i="4" s="1"/>
  <c r="AF21" i="4"/>
  <c r="AJ20" i="4"/>
  <c r="AK20" i="4"/>
  <c r="U21" i="4" l="1"/>
  <c r="T21" i="4"/>
  <c r="W21" i="4" s="1"/>
  <c r="S21" i="4"/>
  <c r="V21" i="4"/>
  <c r="Y21" i="4" s="1"/>
  <c r="AL20" i="4"/>
  <c r="X21" i="4"/>
  <c r="I22" i="4" s="1"/>
  <c r="L22" i="4"/>
  <c r="AA21" i="4"/>
  <c r="J22" i="4" l="1"/>
  <c r="Z21" i="4"/>
  <c r="K22" i="4"/>
  <c r="AB21" i="4"/>
  <c r="AO20" i="4"/>
  <c r="AM20" i="4"/>
  <c r="AN20" i="4"/>
  <c r="H22" i="4"/>
  <c r="N22" i="4"/>
  <c r="O22" i="4" s="1"/>
  <c r="G22" i="4"/>
  <c r="M22" i="4" s="1"/>
  <c r="AP20" i="4" l="1"/>
  <c r="AC21" i="4"/>
  <c r="F22" i="4"/>
  <c r="AG21" i="4" l="1"/>
  <c r="AH21" i="4"/>
  <c r="AQ21" i="4" l="1"/>
  <c r="E22" i="4" s="1"/>
  <c r="AD22" i="4" s="1"/>
  <c r="AE22" i="4" s="1"/>
  <c r="AI21" i="4"/>
  <c r="Q22" i="4" l="1"/>
  <c r="P22" i="4"/>
  <c r="R22" i="4" s="1"/>
  <c r="U22" i="4" s="1"/>
  <c r="AF22" i="4"/>
  <c r="AJ21" i="4"/>
  <c r="AK21" i="4"/>
  <c r="T22" i="4" l="1"/>
  <c r="W22" i="4" s="1"/>
  <c r="Z22" i="4" s="1"/>
  <c r="S22" i="4"/>
  <c r="V22" i="4" s="1"/>
  <c r="Y22" i="4" s="1"/>
  <c r="AR22" i="4"/>
  <c r="AL21" i="4"/>
  <c r="X22" i="4"/>
  <c r="L23" i="4"/>
  <c r="AA22" i="4"/>
  <c r="I23" i="4"/>
  <c r="F9" i="7"/>
  <c r="K23" i="4" l="1"/>
  <c r="AB22" i="4"/>
  <c r="G23" i="4"/>
  <c r="AM21" i="4"/>
  <c r="AO21" i="4"/>
  <c r="AN21" i="4"/>
  <c r="J23" i="4"/>
  <c r="N23" i="4" s="1"/>
  <c r="O23" i="4" s="1"/>
  <c r="H23" i="4"/>
  <c r="AP21" i="4" l="1"/>
  <c r="M23" i="4"/>
  <c r="AC22" i="4"/>
  <c r="F23" i="4"/>
  <c r="AG22" i="4" l="1"/>
  <c r="AH22" i="4"/>
  <c r="AQ22" i="4" l="1"/>
  <c r="E23" i="4" s="1"/>
  <c r="AI22" i="4"/>
  <c r="E9" i="7" l="1"/>
  <c r="AF23" i="4"/>
  <c r="Q23" i="4"/>
  <c r="AD23" i="4"/>
  <c r="AE23" i="4" s="1"/>
  <c r="P23" i="4"/>
  <c r="AJ22" i="4"/>
  <c r="D9" i="7" s="1"/>
  <c r="C9" i="7"/>
  <c r="AK22" i="4"/>
  <c r="AL22" i="4" l="1"/>
  <c r="R23" i="4"/>
  <c r="AM22" i="4" l="1"/>
  <c r="AN22" i="4"/>
  <c r="AO22" i="4"/>
  <c r="AR23" i="4"/>
  <c r="T23" i="4"/>
  <c r="S23" i="4"/>
  <c r="U23" i="4"/>
  <c r="X23" i="4" l="1"/>
  <c r="I24" i="4" s="1"/>
  <c r="V23" i="4"/>
  <c r="G24" i="4" s="1"/>
  <c r="J24" i="4"/>
  <c r="W23" i="4"/>
  <c r="H24" i="4" s="1"/>
  <c r="Z23" i="4"/>
  <c r="AP22" i="4"/>
  <c r="M24" i="4" l="1"/>
  <c r="Y23" i="4"/>
  <c r="K24" i="4"/>
  <c r="L24" i="4"/>
  <c r="AA23" i="4"/>
  <c r="AB23" i="4" s="1"/>
  <c r="N24" i="4" l="1"/>
  <c r="O24" i="4" s="1"/>
  <c r="AC23" i="4"/>
  <c r="F24" i="4"/>
  <c r="AG23" i="4" l="1"/>
  <c r="AH23" i="4"/>
  <c r="AQ23" i="4" l="1"/>
  <c r="E24" i="4" s="1"/>
  <c r="AI23" i="4"/>
  <c r="AJ23" i="4" l="1"/>
  <c r="AK23" i="4"/>
  <c r="AD24" i="4"/>
  <c r="AE24" i="4" s="1"/>
  <c r="AF24" i="4"/>
  <c r="Q24" i="4"/>
  <c r="P24" i="4"/>
  <c r="R24" i="4" s="1"/>
  <c r="AL23" i="4" l="1"/>
  <c r="AR24" i="4"/>
  <c r="T24" i="4"/>
  <c r="U24" i="4"/>
  <c r="S24" i="4"/>
  <c r="V24" i="4" l="1"/>
  <c r="G25" i="4" s="1"/>
  <c r="X24" i="4"/>
  <c r="AA24" i="4" s="1"/>
  <c r="W24" i="4"/>
  <c r="H25" i="4" s="1"/>
  <c r="K25" i="4"/>
  <c r="Z24" i="4"/>
  <c r="AO23" i="4"/>
  <c r="AM23" i="4"/>
  <c r="AN23" i="4"/>
  <c r="L25" i="4" l="1"/>
  <c r="AP23" i="4"/>
  <c r="I25" i="4"/>
  <c r="M25" i="4" s="1"/>
  <c r="J25" i="4"/>
  <c r="N25" i="4" s="1"/>
  <c r="O25" i="4" s="1"/>
  <c r="Y24" i="4"/>
  <c r="AB24" i="4" l="1"/>
  <c r="AC24" i="4" l="1"/>
  <c r="F25" i="4"/>
  <c r="AG24" i="4" l="1"/>
  <c r="AI24" i="4"/>
  <c r="AH24" i="4"/>
  <c r="AJ24" i="4" l="1"/>
  <c r="AK24" i="4"/>
  <c r="AQ24" i="4"/>
  <c r="E25" i="4" s="1"/>
  <c r="Q25" i="4" l="1"/>
  <c r="AD25" i="4"/>
  <c r="AE25" i="4" s="1"/>
  <c r="AF25" i="4"/>
  <c r="P25" i="4"/>
  <c r="R25" i="4" s="1"/>
  <c r="AL24" i="4"/>
  <c r="AM24" i="4" l="1"/>
  <c r="AN24" i="4"/>
  <c r="AO24" i="4"/>
  <c r="AR25" i="4"/>
  <c r="S25" i="4"/>
  <c r="T25" i="4"/>
  <c r="U25" i="4"/>
  <c r="AP24" i="4" l="1"/>
  <c r="X25" i="4"/>
  <c r="I26" i="4" s="1"/>
  <c r="W25" i="4"/>
  <c r="Z25" i="4" s="1"/>
  <c r="K26" i="4"/>
  <c r="V25" i="4"/>
  <c r="Y25" i="4" s="1"/>
  <c r="J26" i="4" l="1"/>
  <c r="G26" i="4"/>
  <c r="H26" i="4"/>
  <c r="AA25" i="4"/>
  <c r="AB25" i="4" s="1"/>
  <c r="L26" i="4"/>
  <c r="M26" i="4" l="1"/>
  <c r="N26" i="4"/>
  <c r="O26" i="4" s="1"/>
  <c r="F26" i="4"/>
  <c r="AC25" i="4"/>
  <c r="AG25" i="4" l="1"/>
  <c r="AH25" i="4"/>
  <c r="AI25" i="4"/>
  <c r="AJ25" i="4" l="1"/>
  <c r="AK25" i="4"/>
  <c r="AQ25" i="4"/>
  <c r="E26" i="4" s="1"/>
  <c r="Q26" i="4" l="1"/>
  <c r="AD26" i="4"/>
  <c r="AE26" i="4" s="1"/>
  <c r="AF26" i="4"/>
  <c r="P26" i="4"/>
  <c r="R26" i="4" s="1"/>
  <c r="AL25" i="4"/>
  <c r="AO25" i="4" l="1"/>
  <c r="AM25" i="4"/>
  <c r="AN25" i="4"/>
  <c r="AR26" i="4"/>
  <c r="S26" i="4"/>
  <c r="U26" i="4"/>
  <c r="T26" i="4"/>
  <c r="AP25" i="4" l="1"/>
  <c r="W26" i="4"/>
  <c r="Z26" i="4" s="1"/>
  <c r="X26" i="4"/>
  <c r="I27" i="4" s="1"/>
  <c r="L27" i="4"/>
  <c r="AA26" i="4"/>
  <c r="V26" i="4"/>
  <c r="Y26" i="4" s="1"/>
  <c r="J27" i="4" l="1"/>
  <c r="G27" i="4"/>
  <c r="K27" i="4"/>
  <c r="N27" i="4" s="1"/>
  <c r="O27" i="4" s="1"/>
  <c r="H27" i="4"/>
  <c r="M27" i="4" s="1"/>
  <c r="AB26" i="4"/>
  <c r="AC26" i="4" l="1"/>
  <c r="F27" i="4"/>
  <c r="AG26" i="4" l="1"/>
  <c r="AH26" i="4"/>
  <c r="AQ26" i="4" l="1"/>
  <c r="E27" i="4" s="1"/>
  <c r="AI26" i="4"/>
  <c r="AJ26" i="4" l="1"/>
  <c r="AK26" i="4"/>
  <c r="Q27" i="4"/>
  <c r="AD27" i="4"/>
  <c r="AE27" i="4" s="1"/>
  <c r="AF27" i="4"/>
  <c r="P27" i="4"/>
  <c r="R27" i="4" l="1"/>
  <c r="AR27" i="4" s="1"/>
  <c r="S27" i="4"/>
  <c r="T27" i="4"/>
  <c r="U27" i="4"/>
  <c r="AL26" i="4"/>
  <c r="AM26" i="4" l="1"/>
  <c r="AO26" i="4"/>
  <c r="AN26" i="4"/>
  <c r="X27" i="4"/>
  <c r="L28" i="4" s="1"/>
  <c r="W27" i="4"/>
  <c r="Z27" i="4" s="1"/>
  <c r="V27" i="4"/>
  <c r="G28" i="4" s="1"/>
  <c r="Y27" i="4"/>
  <c r="F10" i="7"/>
  <c r="I28" i="4" l="1"/>
  <c r="AA27" i="4"/>
  <c r="AB27" i="4" s="1"/>
  <c r="J28" i="4"/>
  <c r="K28" i="4"/>
  <c r="H28" i="4"/>
  <c r="M28" i="4" s="1"/>
  <c r="AP26" i="4"/>
  <c r="N28" i="4" l="1"/>
  <c r="O28" i="4" s="1"/>
  <c r="AC27" i="4"/>
  <c r="F28" i="4"/>
  <c r="AG27" i="4" l="1"/>
  <c r="AH27" i="4"/>
  <c r="AQ27" i="4" l="1"/>
  <c r="AI27" i="4"/>
  <c r="AJ27" i="4" l="1"/>
  <c r="D10" i="7" s="1"/>
  <c r="C10" i="7"/>
  <c r="AK27" i="4"/>
  <c r="E28" i="4"/>
  <c r="E10" i="7"/>
  <c r="AF28" i="4" l="1"/>
  <c r="Q28" i="4"/>
  <c r="AD28" i="4"/>
  <c r="AE28" i="4" s="1"/>
  <c r="P28" i="4"/>
  <c r="R28" i="4" s="1"/>
  <c r="AL27" i="4"/>
  <c r="AM27" i="4" l="1"/>
  <c r="AN27" i="4"/>
  <c r="AO27" i="4"/>
  <c r="AR28" i="4"/>
  <c r="T28" i="4"/>
  <c r="U28" i="4"/>
  <c r="S28" i="4"/>
  <c r="V28" i="4" l="1"/>
  <c r="J29" i="4" s="1"/>
  <c r="Y28" i="4"/>
  <c r="G29" i="4"/>
  <c r="X28" i="4"/>
  <c r="I29" i="4" s="1"/>
  <c r="W28" i="4"/>
  <c r="K29" i="4" s="1"/>
  <c r="Z28" i="4"/>
  <c r="AP27" i="4"/>
  <c r="L29" i="4" l="1"/>
  <c r="AA28" i="4"/>
  <c r="AB28" i="4" s="1"/>
  <c r="N29" i="4"/>
  <c r="O29" i="4" s="1"/>
  <c r="H29" i="4"/>
  <c r="M29" i="4" s="1"/>
  <c r="AC28" i="4" l="1"/>
  <c r="F29" i="4"/>
  <c r="AG28" i="4" l="1"/>
  <c r="AH28" i="4"/>
  <c r="AQ28" i="4" l="1"/>
  <c r="E29" i="4" s="1"/>
  <c r="AI28" i="4"/>
  <c r="AJ28" i="4" l="1"/>
  <c r="AK28" i="4"/>
  <c r="AD29" i="4"/>
  <c r="AE29" i="4" s="1"/>
  <c r="Q29" i="4"/>
  <c r="AF29" i="4"/>
  <c r="P29" i="4"/>
  <c r="R29" i="4" l="1"/>
  <c r="T29" i="4" s="1"/>
  <c r="S29" i="4"/>
  <c r="U29" i="4"/>
  <c r="AL28" i="4"/>
  <c r="AR29" i="4" l="1"/>
  <c r="AO28" i="4"/>
  <c r="AM28" i="4"/>
  <c r="AN28" i="4"/>
  <c r="X29" i="4"/>
  <c r="I30" i="4" s="1"/>
  <c r="V29" i="4"/>
  <c r="J30" i="4" s="1"/>
  <c r="W29" i="4"/>
  <c r="K30" i="4" s="1"/>
  <c r="AA29" i="4" l="1"/>
  <c r="H30" i="4"/>
  <c r="Y29" i="4"/>
  <c r="Z29" i="4"/>
  <c r="G30" i="4"/>
  <c r="L30" i="4"/>
  <c r="N30" i="4" s="1"/>
  <c r="O30" i="4" s="1"/>
  <c r="AP28" i="4"/>
  <c r="M30" i="4" l="1"/>
  <c r="AB29" i="4"/>
  <c r="AC29" i="4" l="1"/>
  <c r="F30" i="4"/>
  <c r="AG29" i="4" l="1"/>
  <c r="AH29" i="4"/>
  <c r="AI29" i="4"/>
  <c r="AK29" i="4" s="1"/>
  <c r="AJ29" i="4"/>
  <c r="AQ29" i="4" l="1"/>
  <c r="E30" i="4" s="1"/>
  <c r="AL29" i="4"/>
  <c r="Q30" i="4" l="1"/>
  <c r="AD30" i="4"/>
  <c r="AE30" i="4" s="1"/>
  <c r="AF30" i="4"/>
  <c r="P30" i="4"/>
  <c r="R30" i="4" s="1"/>
  <c r="AM29" i="4"/>
  <c r="AN29" i="4"/>
  <c r="AO29" i="4"/>
  <c r="AP29" i="4" l="1"/>
  <c r="AR30" i="4"/>
  <c r="U30" i="4"/>
  <c r="S30" i="4"/>
  <c r="T30" i="4"/>
  <c r="W30" i="4" l="1"/>
  <c r="H31" i="4" s="1"/>
  <c r="Z30" i="4"/>
  <c r="K31" i="4"/>
  <c r="V30" i="4"/>
  <c r="Y30" i="4" s="1"/>
  <c r="J31" i="4"/>
  <c r="X30" i="4"/>
  <c r="AA30" i="4" s="1"/>
  <c r="L31" i="4"/>
  <c r="I31" i="4"/>
  <c r="G31" i="4" l="1"/>
  <c r="N31" i="4"/>
  <c r="O31" i="4" s="1"/>
  <c r="M31" i="4"/>
  <c r="AB30" i="4"/>
  <c r="F31" i="4" l="1"/>
  <c r="AC30" i="4"/>
  <c r="AG30" i="4" l="1"/>
  <c r="AH30" i="4"/>
  <c r="AI30" i="4"/>
  <c r="AJ30" i="4" l="1"/>
  <c r="AK30" i="4"/>
  <c r="AL30" i="4" s="1"/>
  <c r="AQ30" i="4"/>
  <c r="E31" i="4" s="1"/>
  <c r="Q31" i="4" l="1"/>
  <c r="AD31" i="4"/>
  <c r="AE31" i="4" s="1"/>
  <c r="AF31" i="4"/>
  <c r="P31" i="4"/>
  <c r="R31" i="4" s="1"/>
  <c r="AN30" i="4"/>
  <c r="AO30" i="4"/>
  <c r="AM30" i="4"/>
  <c r="AP30" i="4" s="1"/>
  <c r="AR31" i="4" l="1"/>
  <c r="S31" i="4"/>
  <c r="T31" i="4"/>
  <c r="U31" i="4"/>
  <c r="X31" i="4" l="1"/>
  <c r="I32" i="4" s="1"/>
  <c r="W31" i="4"/>
  <c r="Z31" i="4" s="1"/>
  <c r="V31" i="4"/>
  <c r="Y31" i="4" s="1"/>
  <c r="J32" i="4"/>
  <c r="AA31" i="4" l="1"/>
  <c r="AB31" i="4" s="1"/>
  <c r="G32" i="4"/>
  <c r="H32" i="4"/>
  <c r="K32" i="4"/>
  <c r="L32" i="4"/>
  <c r="F32" i="4" l="1"/>
  <c r="AC31" i="4"/>
  <c r="N32" i="4"/>
  <c r="O32" i="4" s="1"/>
  <c r="M32" i="4"/>
  <c r="AG31" i="4"/>
  <c r="AH31" i="4"/>
  <c r="AQ31" i="4" l="1"/>
  <c r="E32" i="4" s="1"/>
  <c r="AI31" i="4"/>
  <c r="AJ31" i="4" l="1"/>
  <c r="AK31" i="4"/>
  <c r="AL31" i="4" s="1"/>
  <c r="Q32" i="4"/>
  <c r="AD32" i="4"/>
  <c r="AE32" i="4" s="1"/>
  <c r="AF32" i="4"/>
  <c r="P32" i="4"/>
  <c r="R32" i="4" s="1"/>
  <c r="AM31" i="4"/>
  <c r="AO31" i="4"/>
  <c r="AN31" i="4"/>
  <c r="AR32" i="4" l="1"/>
  <c r="U32" i="4"/>
  <c r="S32" i="4"/>
  <c r="T32" i="4"/>
  <c r="AP31" i="4"/>
  <c r="W32" i="4" l="1"/>
  <c r="Z32" i="4" s="1"/>
  <c r="V32" i="4"/>
  <c r="G33" i="4" s="1"/>
  <c r="Y32" i="4"/>
  <c r="F11" i="7"/>
  <c r="X32" i="4"/>
  <c r="L33" i="4" s="1"/>
  <c r="AA32" i="4"/>
  <c r="I33" i="4"/>
  <c r="J33" i="4" l="1"/>
  <c r="AB32" i="4"/>
  <c r="H33" i="4"/>
  <c r="M33" i="4" s="1"/>
  <c r="K33" i="4"/>
  <c r="N33" i="4" l="1"/>
  <c r="O33" i="4" s="1"/>
  <c r="AC32" i="4"/>
  <c r="F33" i="4"/>
  <c r="AG32" i="4" l="1"/>
  <c r="AH32" i="4"/>
  <c r="AI32" i="4"/>
  <c r="C11" i="7" l="1"/>
  <c r="AJ32" i="4"/>
  <c r="D11" i="7" s="1"/>
  <c r="AK32" i="4"/>
  <c r="AL32" i="4" s="1"/>
  <c r="AQ32" i="4"/>
  <c r="E33" i="4" l="1"/>
  <c r="E11" i="7"/>
  <c r="AM32" i="4"/>
  <c r="AN32" i="4"/>
  <c r="AO32" i="4"/>
  <c r="AP32" i="4" l="1"/>
  <c r="AF33" i="4"/>
  <c r="Q33" i="4"/>
  <c r="AD33" i="4"/>
  <c r="AE33" i="4" s="1"/>
  <c r="P33" i="4"/>
  <c r="R33" i="4" s="1"/>
  <c r="AR33" i="4" l="1"/>
  <c r="S33" i="4"/>
  <c r="T33" i="4"/>
  <c r="U33" i="4"/>
  <c r="X33" i="4" l="1"/>
  <c r="I34" i="4" s="1"/>
  <c r="W33" i="4"/>
  <c r="H34" i="4" s="1"/>
  <c r="V33" i="4"/>
  <c r="Y33" i="4" s="1"/>
  <c r="J34" i="4"/>
  <c r="G34" i="4"/>
  <c r="Z33" i="4" l="1"/>
  <c r="L34" i="4"/>
  <c r="AA33" i="4"/>
  <c r="M34" i="4"/>
  <c r="AB33" i="4"/>
  <c r="K34" i="4"/>
  <c r="N34" i="4" s="1"/>
  <c r="O34" i="4" s="1"/>
  <c r="AC33" i="4" l="1"/>
  <c r="F34" i="4"/>
  <c r="AG33" i="4" l="1"/>
  <c r="AH33" i="4"/>
  <c r="AI33" i="4" l="1"/>
  <c r="AQ33" i="4"/>
  <c r="E34" i="4" s="1"/>
  <c r="AD34" i="4" l="1"/>
  <c r="AE34" i="4" s="1"/>
  <c r="Q34" i="4"/>
  <c r="AF34" i="4"/>
  <c r="P34" i="4"/>
  <c r="R34" i="4" s="1"/>
  <c r="AJ33" i="4"/>
  <c r="AK33" i="4"/>
  <c r="AR34" i="4" l="1"/>
  <c r="T34" i="4"/>
  <c r="S34" i="4"/>
  <c r="U34" i="4"/>
  <c r="AL33" i="4"/>
  <c r="AN33" i="4" l="1"/>
  <c r="AO33" i="4"/>
  <c r="AM33" i="4"/>
  <c r="AP33" i="4" s="1"/>
  <c r="W34" i="4"/>
  <c r="K35" i="4" s="1"/>
  <c r="X34" i="4"/>
  <c r="L35" i="4" s="1"/>
  <c r="AA34" i="4"/>
  <c r="V34" i="4"/>
  <c r="J35" i="4" s="1"/>
  <c r="G35" i="4" l="1"/>
  <c r="Z34" i="4"/>
  <c r="Y34" i="4"/>
  <c r="N35" i="4"/>
  <c r="O35" i="4" s="1"/>
  <c r="I35" i="4"/>
  <c r="AB34" i="4"/>
  <c r="H35" i="4"/>
  <c r="M35" i="4" s="1"/>
  <c r="AC34" i="4" l="1"/>
  <c r="F35" i="4"/>
  <c r="AG34" i="4" l="1"/>
  <c r="AH34" i="4"/>
  <c r="AQ34" i="4" l="1"/>
  <c r="E35" i="4" s="1"/>
  <c r="AI34" i="4"/>
  <c r="AF35" i="4" l="1"/>
  <c r="AD35" i="4"/>
  <c r="AE35" i="4" s="1"/>
  <c r="Q35" i="4"/>
  <c r="P35" i="4"/>
  <c r="R35" i="4" s="1"/>
  <c r="AK34" i="4"/>
  <c r="AL34" i="4" s="1"/>
  <c r="AM34" i="4" s="1"/>
  <c r="AJ34" i="4"/>
  <c r="AN34" i="4" l="1"/>
  <c r="AP34" i="4" s="1"/>
  <c r="AO34" i="4"/>
  <c r="AR35" i="4"/>
  <c r="T35" i="4"/>
  <c r="W35" i="4" s="1"/>
  <c r="Z35" i="4" s="1"/>
  <c r="U35" i="4"/>
  <c r="S35" i="4"/>
  <c r="K36" i="4" l="1"/>
  <c r="V35" i="4"/>
  <c r="J36" i="4" s="1"/>
  <c r="X35" i="4"/>
  <c r="AA35" i="4" s="1"/>
  <c r="H36" i="4"/>
  <c r="L36" i="4"/>
  <c r="N36" i="4" l="1"/>
  <c r="O36" i="4" s="1"/>
  <c r="I36" i="4"/>
  <c r="Y35" i="4"/>
  <c r="AB35" i="4" s="1"/>
  <c r="G36" i="4"/>
  <c r="M36" i="4" s="1"/>
  <c r="F36" i="4" l="1"/>
  <c r="AC35" i="4"/>
  <c r="AG35" i="4" l="1"/>
  <c r="AH35" i="4"/>
  <c r="AI35" i="4"/>
  <c r="AJ35" i="4" l="1"/>
  <c r="AK35" i="4"/>
  <c r="AL35" i="4" s="1"/>
  <c r="AM35" i="4" s="1"/>
  <c r="AQ35" i="4"/>
  <c r="E36" i="4" s="1"/>
  <c r="Q36" i="4" l="1"/>
  <c r="AD36" i="4"/>
  <c r="AE36" i="4" s="1"/>
  <c r="AF36" i="4"/>
  <c r="P36" i="4"/>
  <c r="R36" i="4" s="1"/>
  <c r="S36" i="4" s="1"/>
  <c r="AO35" i="4"/>
  <c r="AN35" i="4"/>
  <c r="AP35" i="4" s="1"/>
  <c r="AR36" i="4"/>
  <c r="U36" i="4"/>
  <c r="T36" i="4"/>
  <c r="V36" i="4" l="1"/>
  <c r="Y36" i="4" s="1"/>
  <c r="G37" i="4"/>
  <c r="J37" i="4"/>
  <c r="W36" i="4"/>
  <c r="K37" i="4" s="1"/>
  <c r="Z36" i="4"/>
  <c r="H37" i="4"/>
  <c r="X36" i="4"/>
  <c r="L37" i="4" s="1"/>
  <c r="AA36" i="4"/>
  <c r="I37" i="4"/>
  <c r="AB36" i="4" l="1"/>
  <c r="N37" i="4"/>
  <c r="O37" i="4" s="1"/>
  <c r="M37" i="4"/>
  <c r="F37" i="4" l="1"/>
  <c r="AC36" i="4"/>
  <c r="AG36" i="4" l="1"/>
  <c r="AH36" i="4"/>
  <c r="AQ36" i="4" l="1"/>
  <c r="E37" i="4" s="1"/>
  <c r="AF37" i="4" s="1"/>
  <c r="AD37" i="4"/>
  <c r="AE37" i="4" s="1"/>
  <c r="AI36" i="4"/>
  <c r="Q37" i="4" l="1"/>
  <c r="P37" i="4"/>
  <c r="R37" i="4" s="1"/>
  <c r="AR37" i="4" s="1"/>
  <c r="AJ36" i="4"/>
  <c r="AK36" i="4"/>
  <c r="U37" i="4"/>
  <c r="T37" i="4"/>
  <c r="S37" i="4" l="1"/>
  <c r="V37" i="4"/>
  <c r="Y37" i="4" s="1"/>
  <c r="F12" i="7"/>
  <c r="AL36" i="4"/>
  <c r="W37" i="4"/>
  <c r="K38" i="4" s="1"/>
  <c r="X37" i="4"/>
  <c r="AA37" i="4"/>
  <c r="I38" i="4"/>
  <c r="L38" i="4"/>
  <c r="AM36" i="4" l="1"/>
  <c r="AN36" i="4"/>
  <c r="AO36" i="4"/>
  <c r="J38" i="4"/>
  <c r="N38" i="4" s="1"/>
  <c r="O38" i="4" s="1"/>
  <c r="H38" i="4"/>
  <c r="Z37" i="4"/>
  <c r="AB37" i="4" s="1"/>
  <c r="G38" i="4"/>
  <c r="M38" i="4" s="1"/>
  <c r="AP36" i="4" l="1"/>
  <c r="F38" i="4"/>
  <c r="AC37" i="4"/>
  <c r="AG37" i="4" l="1"/>
  <c r="AI37" i="4"/>
  <c r="AH37" i="4"/>
  <c r="AJ37" i="4" l="1"/>
  <c r="D12" i="7" s="1"/>
  <c r="C12" i="7"/>
  <c r="AK37" i="4"/>
  <c r="AQ37" i="4"/>
  <c r="E38" i="4" l="1"/>
  <c r="E12" i="7"/>
  <c r="AL37" i="4"/>
  <c r="AM37" i="4" l="1"/>
  <c r="AN37" i="4"/>
  <c r="AO37" i="4"/>
  <c r="Q38" i="4"/>
  <c r="AD38" i="4"/>
  <c r="AE38" i="4" s="1"/>
  <c r="AF38" i="4"/>
  <c r="P38" i="4"/>
  <c r="AP37" i="4" l="1"/>
  <c r="R38" i="4"/>
  <c r="AR38" i="4" l="1"/>
  <c r="S38" i="4"/>
  <c r="T38" i="4"/>
  <c r="U38" i="4"/>
  <c r="X38" i="4" l="1"/>
  <c r="I39" i="4" s="1"/>
  <c r="W38" i="4"/>
  <c r="H39" i="4" s="1"/>
  <c r="V38" i="4"/>
  <c r="G39" i="4" s="1"/>
  <c r="M39" i="4" l="1"/>
  <c r="Z38" i="4"/>
  <c r="Y38" i="4"/>
  <c r="L39" i="4"/>
  <c r="J39" i="4"/>
  <c r="AA38" i="4"/>
  <c r="K39" i="4"/>
  <c r="N39" i="4" l="1"/>
  <c r="O39" i="4" s="1"/>
  <c r="AB38" i="4"/>
  <c r="F39" i="4" l="1"/>
  <c r="AC38" i="4"/>
  <c r="AG38" i="4" l="1"/>
  <c r="AH38" i="4"/>
  <c r="AI38" i="4"/>
  <c r="AJ38" i="4" l="1"/>
  <c r="AK38" i="4"/>
  <c r="AQ38" i="4"/>
  <c r="E39" i="4" s="1"/>
  <c r="Q39" i="4" l="1"/>
  <c r="AD39" i="4"/>
  <c r="AE39" i="4" s="1"/>
  <c r="AF39" i="4"/>
  <c r="P39" i="4"/>
  <c r="R39" i="4" s="1"/>
  <c r="AL38" i="4"/>
  <c r="AR39" i="4" l="1"/>
  <c r="T39" i="4"/>
  <c r="S39" i="4"/>
  <c r="U39" i="4"/>
  <c r="AO38" i="4"/>
  <c r="AM38" i="4"/>
  <c r="AN38" i="4"/>
  <c r="AP38" i="4" l="1"/>
  <c r="X39" i="4"/>
  <c r="I40" i="4" s="1"/>
  <c r="V39" i="4"/>
  <c r="Y39" i="4" s="1"/>
  <c r="W39" i="4"/>
  <c r="K40" i="4" s="1"/>
  <c r="H40" i="4"/>
  <c r="Z39" i="4"/>
  <c r="AA39" i="4" l="1"/>
  <c r="AB39" i="4"/>
  <c r="L40" i="4"/>
  <c r="J40" i="4"/>
  <c r="N40" i="4" s="1"/>
  <c r="O40" i="4" s="1"/>
  <c r="G40" i="4"/>
  <c r="M40" i="4" s="1"/>
  <c r="AC39" i="4" l="1"/>
  <c r="F40" i="4"/>
  <c r="AG39" i="4" l="1"/>
  <c r="AH39" i="4"/>
  <c r="AI39" i="4"/>
  <c r="AJ39" i="4" l="1"/>
  <c r="AK39" i="4"/>
  <c r="AQ39" i="4"/>
  <c r="E40" i="4" s="1"/>
  <c r="Q40" i="4" l="1"/>
  <c r="AF40" i="4"/>
  <c r="AD40" i="4"/>
  <c r="AE40" i="4" s="1"/>
  <c r="P40" i="4"/>
  <c r="AL39" i="4"/>
  <c r="R40" i="4" l="1"/>
  <c r="AR40" i="4" s="1"/>
  <c r="AM39" i="4"/>
  <c r="AN39" i="4"/>
  <c r="AO39" i="4"/>
  <c r="U40" i="4" l="1"/>
  <c r="S40" i="4"/>
  <c r="V40" i="4" s="1"/>
  <c r="Y40" i="4" s="1"/>
  <c r="T40" i="4"/>
  <c r="W40" i="4" s="1"/>
  <c r="H41" i="4" s="1"/>
  <c r="X40" i="4"/>
  <c r="AA40" i="4" s="1"/>
  <c r="AP39" i="4"/>
  <c r="Z40" i="4" l="1"/>
  <c r="J41" i="4"/>
  <c r="G41" i="4"/>
  <c r="I41" i="4"/>
  <c r="K41" i="4"/>
  <c r="L41" i="4"/>
  <c r="AB40" i="4"/>
  <c r="N41" i="4" l="1"/>
  <c r="O41" i="4" s="1"/>
  <c r="M41" i="4"/>
  <c r="F41" i="4"/>
  <c r="AC40" i="4"/>
  <c r="AG40" i="4" l="1"/>
  <c r="AH40" i="4"/>
  <c r="AI40" i="4"/>
  <c r="AJ40" i="4" l="1"/>
  <c r="AK40" i="4"/>
  <c r="AQ40" i="4"/>
  <c r="E41" i="4" s="1"/>
  <c r="Q41" i="4" l="1"/>
  <c r="AD41" i="4"/>
  <c r="AE41" i="4" s="1"/>
  <c r="AF41" i="4"/>
  <c r="P41" i="4"/>
  <c r="AL40" i="4"/>
  <c r="R41" i="4" l="1"/>
  <c r="AM40" i="4"/>
  <c r="AN40" i="4"/>
  <c r="AO40" i="4"/>
  <c r="AR41" i="4"/>
  <c r="U41" i="4"/>
  <c r="T41" i="4"/>
  <c r="S41" i="4"/>
  <c r="V41" i="4" l="1"/>
  <c r="Y41" i="4" s="1"/>
  <c r="J42" i="4"/>
  <c r="W41" i="4"/>
  <c r="Z41" i="4" s="1"/>
  <c r="X41" i="4"/>
  <c r="L42" i="4" s="1"/>
  <c r="AA41" i="4"/>
  <c r="I42" i="4"/>
  <c r="AP40" i="4"/>
  <c r="K42" i="4" l="1"/>
  <c r="N42" i="4" s="1"/>
  <c r="O42" i="4" s="1"/>
  <c r="H42" i="4"/>
  <c r="AB41" i="4"/>
  <c r="G42" i="4"/>
  <c r="M42" i="4" l="1"/>
  <c r="F42" i="4"/>
  <c r="AC41" i="4"/>
  <c r="AG41" i="4" l="1"/>
  <c r="AH41" i="4"/>
  <c r="AQ41" i="4" l="1"/>
  <c r="E42" i="4" s="1"/>
  <c r="P42" i="4" s="1"/>
  <c r="AI41" i="4"/>
  <c r="AJ41" i="4" s="1"/>
  <c r="Q42" i="4"/>
  <c r="R42" i="4" s="1"/>
  <c r="AD42" i="4"/>
  <c r="AE42" i="4" s="1"/>
  <c r="AK41" i="4" l="1"/>
  <c r="AF42" i="4"/>
  <c r="AR42" i="4"/>
  <c r="S42" i="4"/>
  <c r="U42" i="4"/>
  <c r="T42" i="4"/>
  <c r="AL41" i="4"/>
  <c r="AM41" i="4" l="1"/>
  <c r="AN41" i="4"/>
  <c r="AO41" i="4"/>
  <c r="W42" i="4"/>
  <c r="K43" i="4" s="1"/>
  <c r="Z42" i="4"/>
  <c r="H43" i="4"/>
  <c r="X42" i="4"/>
  <c r="AA42" i="4" s="1"/>
  <c r="V42" i="4"/>
  <c r="Y42" i="4" s="1"/>
  <c r="F13" i="7"/>
  <c r="AB42" i="4" l="1"/>
  <c r="J43" i="4"/>
  <c r="G43" i="4"/>
  <c r="L43" i="4"/>
  <c r="I43" i="4"/>
  <c r="AP41" i="4"/>
  <c r="N43" i="4" l="1"/>
  <c r="O43" i="4" s="1"/>
  <c r="M43" i="4"/>
  <c r="F43" i="4"/>
  <c r="AC42" i="4"/>
  <c r="AG42" i="4" l="1"/>
  <c r="AI42" i="4"/>
  <c r="AH42" i="4"/>
  <c r="AJ42" i="4" l="1"/>
  <c r="D13" i="7" s="1"/>
  <c r="C13" i="7"/>
  <c r="AK42" i="4"/>
  <c r="AQ42" i="4"/>
  <c r="E43" i="4" l="1"/>
  <c r="E13" i="7"/>
  <c r="AL42" i="4"/>
  <c r="AM42" i="4" l="1"/>
  <c r="AN42" i="4"/>
  <c r="AO42" i="4"/>
  <c r="Q43" i="4"/>
  <c r="AD43" i="4"/>
  <c r="AE43" i="4" s="1"/>
  <c r="AF43" i="4"/>
  <c r="P43" i="4"/>
  <c r="R43" i="4" l="1"/>
  <c r="AP42" i="4"/>
  <c r="AR43" i="4" l="1"/>
  <c r="S43" i="4"/>
  <c r="T43" i="4"/>
  <c r="U43" i="4"/>
  <c r="X43" i="4" l="1"/>
  <c r="I44" i="4" s="1"/>
  <c r="W43" i="4"/>
  <c r="H44" i="4" s="1"/>
  <c r="V43" i="4"/>
  <c r="G44" i="4" s="1"/>
  <c r="Y43" i="4"/>
  <c r="M44" i="4" l="1"/>
  <c r="Z43" i="4"/>
  <c r="L44" i="4"/>
  <c r="J44" i="4"/>
  <c r="AA43" i="4"/>
  <c r="K44" i="4"/>
  <c r="AB43" i="4" l="1"/>
  <c r="F44" i="4" s="1"/>
  <c r="AC43" i="4"/>
  <c r="N44" i="4"/>
  <c r="O44" i="4" s="1"/>
  <c r="AG43" i="4" l="1"/>
  <c r="AH43" i="4"/>
  <c r="AI43" i="4"/>
  <c r="AJ43" i="4" l="1"/>
  <c r="AK43" i="4"/>
  <c r="AQ43" i="4"/>
  <c r="E44" i="4" s="1"/>
  <c r="Q44" i="4" l="1"/>
  <c r="AD44" i="4"/>
  <c r="AE44" i="4" s="1"/>
  <c r="AF44" i="4"/>
  <c r="P44" i="4"/>
  <c r="AL43" i="4"/>
  <c r="R44" i="4" l="1"/>
  <c r="AO43" i="4"/>
  <c r="AM43" i="4"/>
  <c r="AN43" i="4"/>
  <c r="AR44" i="4"/>
  <c r="S44" i="4"/>
  <c r="T44" i="4"/>
  <c r="U44" i="4"/>
  <c r="AP43" i="4" l="1"/>
  <c r="X44" i="4"/>
  <c r="I45" i="4" s="1"/>
  <c r="AA44" i="4"/>
  <c r="W44" i="4"/>
  <c r="H45" i="4" s="1"/>
  <c r="V44" i="4"/>
  <c r="G45" i="4" s="1"/>
  <c r="Y44" i="4" l="1"/>
  <c r="Z44" i="4"/>
  <c r="M45" i="4"/>
  <c r="K45" i="4"/>
  <c r="AB44" i="4"/>
  <c r="L45" i="4"/>
  <c r="J45" i="4"/>
  <c r="N45" i="4" l="1"/>
  <c r="O45" i="4" s="1"/>
  <c r="AC44" i="4"/>
  <c r="F45" i="4"/>
  <c r="AG44" i="4" l="1"/>
  <c r="AI44" i="4" s="1"/>
  <c r="AH44" i="4"/>
  <c r="AJ44" i="4" l="1"/>
  <c r="AK44" i="4"/>
  <c r="AQ44" i="4"/>
  <c r="E45" i="4" s="1"/>
  <c r="AL44" i="4" l="1"/>
  <c r="Q45" i="4"/>
  <c r="AF45" i="4"/>
  <c r="AD45" i="4"/>
  <c r="AE45" i="4" s="1"/>
  <c r="P45" i="4"/>
  <c r="R45" i="4" l="1"/>
  <c r="AR45" i="4"/>
  <c r="U45" i="4"/>
  <c r="T45" i="4"/>
  <c r="S45" i="4"/>
  <c r="AM44" i="4"/>
  <c r="AN44" i="4"/>
  <c r="AO44" i="4"/>
  <c r="AP44" i="4" l="1"/>
  <c r="V45" i="4"/>
  <c r="G46" i="4" s="1"/>
  <c r="W45" i="4"/>
  <c r="H46" i="4" s="1"/>
  <c r="Z45" i="4"/>
  <c r="X45" i="4"/>
  <c r="I46" i="4" s="1"/>
  <c r="M46" i="4" l="1"/>
  <c r="L46" i="4"/>
  <c r="Y45" i="4"/>
  <c r="AA45" i="4"/>
  <c r="K46" i="4"/>
  <c r="J46" i="4"/>
  <c r="N46" i="4" l="1"/>
  <c r="O46" i="4" s="1"/>
  <c r="AB45" i="4"/>
  <c r="F46" i="4" l="1"/>
  <c r="AC45" i="4"/>
  <c r="AG45" i="4" l="1"/>
  <c r="AI45" i="4" s="1"/>
  <c r="AH45" i="4"/>
  <c r="AJ45" i="4" l="1"/>
  <c r="AK45" i="4"/>
  <c r="AQ45" i="4"/>
  <c r="E46" i="4" s="1"/>
  <c r="Q46" i="4" l="1"/>
  <c r="AD46" i="4"/>
  <c r="AE46" i="4" s="1"/>
  <c r="AF46" i="4"/>
  <c r="P46" i="4"/>
  <c r="R46" i="4" s="1"/>
  <c r="AL45" i="4"/>
  <c r="AR46" i="4" l="1"/>
  <c r="S46" i="4"/>
  <c r="U46" i="4"/>
  <c r="T46" i="4"/>
  <c r="AM45" i="4"/>
  <c r="AN45" i="4"/>
  <c r="AO45" i="4"/>
  <c r="AP45" i="4" l="1"/>
  <c r="W46" i="4"/>
  <c r="K47" i="4" s="1"/>
  <c r="Z46" i="4"/>
  <c r="H47" i="4"/>
  <c r="X46" i="4"/>
  <c r="L47" i="4" s="1"/>
  <c r="AA46" i="4"/>
  <c r="I47" i="4"/>
  <c r="V46" i="4"/>
  <c r="Y46" i="4" s="1"/>
  <c r="G47" i="4"/>
  <c r="J47" i="4" l="1"/>
  <c r="N47" i="4" s="1"/>
  <c r="O47" i="4" s="1"/>
  <c r="AB46" i="4"/>
  <c r="M47" i="4"/>
  <c r="F47" i="4" l="1"/>
  <c r="AC46" i="4"/>
  <c r="AG46" i="4" l="1"/>
  <c r="AH46" i="4"/>
  <c r="AQ46" i="4" l="1"/>
  <c r="E47" i="4" s="1"/>
  <c r="AF47" i="4" s="1"/>
  <c r="AI46" i="4"/>
  <c r="AD47" i="4" l="1"/>
  <c r="AE47" i="4" s="1"/>
  <c r="Q47" i="4"/>
  <c r="P47" i="4"/>
  <c r="AJ46" i="4"/>
  <c r="AK46" i="4"/>
  <c r="R47" i="4" l="1"/>
  <c r="AL46" i="4"/>
  <c r="AR47" i="4" l="1"/>
  <c r="U47" i="4"/>
  <c r="T47" i="4"/>
  <c r="S47" i="4"/>
  <c r="AM46" i="4"/>
  <c r="AN46" i="4"/>
  <c r="AO46" i="4"/>
  <c r="V47" i="4" l="1"/>
  <c r="Y47" i="4" s="1"/>
  <c r="F14" i="7"/>
  <c r="W47" i="4"/>
  <c r="H48" i="4"/>
  <c r="X47" i="4"/>
  <c r="AA47" i="4"/>
  <c r="I48" i="4"/>
  <c r="L48" i="4"/>
  <c r="AP46" i="4"/>
  <c r="J48" i="4" l="1"/>
  <c r="G48" i="4"/>
  <c r="M48" i="4" s="1"/>
  <c r="K48" i="4"/>
  <c r="N48" i="4" s="1"/>
  <c r="O48" i="4" s="1"/>
  <c r="Z47" i="4"/>
  <c r="AB47" i="4" s="1"/>
  <c r="AC47" i="4" l="1"/>
  <c r="F48" i="4"/>
  <c r="AG47" i="4" l="1"/>
  <c r="AH47" i="4"/>
  <c r="AQ47" i="4" l="1"/>
  <c r="E48" i="4" s="1"/>
  <c r="Q48" i="4" s="1"/>
  <c r="E14" i="7"/>
  <c r="AI47" i="4"/>
  <c r="P48" i="4"/>
  <c r="R48" i="4" l="1"/>
  <c r="AD48" i="4"/>
  <c r="AE48" i="4" s="1"/>
  <c r="AF48" i="4"/>
  <c r="AJ47" i="4"/>
  <c r="D14" i="7" s="1"/>
  <c r="AK47" i="4"/>
  <c r="AL47" i="4" s="1"/>
  <c r="C14" i="7"/>
  <c r="AR48" i="4"/>
  <c r="S48" i="4"/>
  <c r="T48" i="4"/>
  <c r="U48" i="4"/>
  <c r="AM47" i="4" l="1"/>
  <c r="AN47" i="4"/>
  <c r="AO47" i="4"/>
  <c r="W48" i="4"/>
  <c r="K49" i="4" s="1"/>
  <c r="V48" i="4"/>
  <c r="Y48" i="4" s="1"/>
  <c r="X48" i="4"/>
  <c r="L49" i="4" s="1"/>
  <c r="AP47" i="4" l="1"/>
  <c r="H49" i="4"/>
  <c r="AA48" i="4"/>
  <c r="I49" i="4"/>
  <c r="Z48" i="4"/>
  <c r="J49" i="4"/>
  <c r="N49" i="4" s="1"/>
  <c r="O49" i="4" s="1"/>
  <c r="G49" i="4"/>
  <c r="AB48" i="4" l="1"/>
  <c r="F49" i="4" s="1"/>
  <c r="M49" i="4"/>
  <c r="AC48" i="4"/>
  <c r="AG48" i="4" l="1"/>
  <c r="AH48" i="4"/>
  <c r="AI48" i="4"/>
  <c r="AJ48" i="4" l="1"/>
  <c r="AK48" i="4"/>
  <c r="AQ48" i="4"/>
  <c r="E49" i="4" s="1"/>
  <c r="Q49" i="4" l="1"/>
  <c r="AD49" i="4"/>
  <c r="AE49" i="4" s="1"/>
  <c r="AF49" i="4"/>
  <c r="P49" i="4"/>
  <c r="R49" i="4" s="1"/>
  <c r="AL48" i="4"/>
  <c r="AO48" i="4" l="1"/>
  <c r="AM48" i="4"/>
  <c r="AN48" i="4"/>
  <c r="AR49" i="4"/>
  <c r="T49" i="4"/>
  <c r="U49" i="4"/>
  <c r="S49" i="4"/>
  <c r="AP48" i="4" l="1"/>
  <c r="V49" i="4"/>
  <c r="G50" i="4" s="1"/>
  <c r="Y49" i="4"/>
  <c r="X49" i="4"/>
  <c r="I50" i="4" s="1"/>
  <c r="AA49" i="4"/>
  <c r="W49" i="4"/>
  <c r="K50" i="4" s="1"/>
  <c r="Z49" i="4"/>
  <c r="L50" i="4" l="1"/>
  <c r="H50" i="4"/>
  <c r="M50" i="4" s="1"/>
  <c r="AB49" i="4"/>
  <c r="J50" i="4"/>
  <c r="N50" i="4" l="1"/>
  <c r="O50" i="4" s="1"/>
  <c r="AC49" i="4"/>
  <c r="F50" i="4"/>
  <c r="AG49" i="4" l="1"/>
  <c r="AH49" i="4"/>
  <c r="AI49" i="4"/>
  <c r="AJ49" i="4" l="1"/>
  <c r="AK49" i="4"/>
  <c r="AQ49" i="4"/>
  <c r="E50" i="4" s="1"/>
  <c r="AL49" i="4" l="1"/>
  <c r="Q50" i="4"/>
  <c r="AF50" i="4"/>
  <c r="AD50" i="4"/>
  <c r="AE50" i="4" s="1"/>
  <c r="P50" i="4"/>
  <c r="AM49" i="4" l="1"/>
  <c r="AN49" i="4"/>
  <c r="AO49" i="4"/>
  <c r="R50" i="4"/>
  <c r="AR50" i="4" l="1"/>
  <c r="T50" i="4"/>
  <c r="S50" i="4"/>
  <c r="U50" i="4"/>
  <c r="AP49" i="4"/>
  <c r="V50" i="4" l="1"/>
  <c r="J51" i="4" s="1"/>
  <c r="Y50" i="4"/>
  <c r="X50" i="4"/>
  <c r="AA50" i="4" s="1"/>
  <c r="I51" i="4"/>
  <c r="W50" i="4"/>
  <c r="H51" i="4" s="1"/>
  <c r="Z50" i="4" l="1"/>
  <c r="G51" i="4"/>
  <c r="M51" i="4" s="1"/>
  <c r="AB50" i="4"/>
  <c r="K51" i="4"/>
  <c r="L51" i="4"/>
  <c r="N51" i="4" l="1"/>
  <c r="O51" i="4" s="1"/>
  <c r="F51" i="4"/>
  <c r="AC50" i="4"/>
  <c r="AG50" i="4" l="1"/>
  <c r="AH50" i="4"/>
  <c r="AI50" i="4"/>
  <c r="AJ50" i="4" l="1"/>
  <c r="AK50" i="4"/>
  <c r="AQ50" i="4"/>
  <c r="E51" i="4" s="1"/>
  <c r="Q51" i="4" l="1"/>
  <c r="AD51" i="4"/>
  <c r="AE51" i="4" s="1"/>
  <c r="AF51" i="4"/>
  <c r="P51" i="4"/>
  <c r="AL50" i="4"/>
  <c r="R51" i="4" l="1"/>
  <c r="U51" i="4" s="1"/>
  <c r="AM50" i="4"/>
  <c r="AN50" i="4"/>
  <c r="AO50" i="4"/>
  <c r="AR51" i="4" l="1"/>
  <c r="T51" i="4"/>
  <c r="S51" i="4"/>
  <c r="V51" i="4" s="1"/>
  <c r="Y51" i="4" s="1"/>
  <c r="AP50" i="4"/>
  <c r="X51" i="4"/>
  <c r="L52" i="4" s="1"/>
  <c r="AA51" i="4"/>
  <c r="W51" i="4" l="1"/>
  <c r="K52" i="4" s="1"/>
  <c r="N52" i="4" s="1"/>
  <c r="O52" i="4" s="1"/>
  <c r="G52" i="4"/>
  <c r="I52" i="4"/>
  <c r="J52" i="4"/>
  <c r="Z51" i="4" l="1"/>
  <c r="AB51" i="4" s="1"/>
  <c r="H52" i="4"/>
  <c r="M52" i="4" s="1"/>
  <c r="F52" i="4"/>
  <c r="AC51" i="4"/>
  <c r="AG51" i="4" l="1"/>
  <c r="AH51" i="4"/>
  <c r="AQ51" i="4" l="1"/>
  <c r="E52" i="4" s="1"/>
  <c r="AI51" i="4"/>
  <c r="AJ51" i="4" l="1"/>
  <c r="AK51" i="4"/>
  <c r="Q52" i="4"/>
  <c r="AD52" i="4"/>
  <c r="AE52" i="4" s="1"/>
  <c r="AF52" i="4"/>
  <c r="P52" i="4"/>
  <c r="R52" i="4" l="1"/>
  <c r="AL51" i="4"/>
  <c r="AM51" i="4" l="1"/>
  <c r="AN51" i="4"/>
  <c r="AO51" i="4"/>
  <c r="AR52" i="4"/>
  <c r="T52" i="4"/>
  <c r="S52" i="4"/>
  <c r="U52" i="4"/>
  <c r="X52" i="4" l="1"/>
  <c r="I53" i="4" s="1"/>
  <c r="AA52" i="4"/>
  <c r="AP51" i="4"/>
  <c r="V52" i="4"/>
  <c r="Y52" i="4" s="1"/>
  <c r="F15" i="7"/>
  <c r="W52" i="4"/>
  <c r="K53" i="4" s="1"/>
  <c r="Z52" i="4"/>
  <c r="H53" i="4"/>
  <c r="AB52" i="4" l="1"/>
  <c r="J53" i="4"/>
  <c r="G53" i="4"/>
  <c r="M53" i="4" s="1"/>
  <c r="L53" i="4"/>
  <c r="N53" i="4" l="1"/>
  <c r="O53" i="4" s="1"/>
  <c r="F53" i="4"/>
  <c r="AC52" i="4"/>
  <c r="AG52" i="4" l="1"/>
  <c r="AH52" i="4"/>
  <c r="AQ52" i="4" l="1"/>
  <c r="AI52" i="4"/>
  <c r="E53" i="4"/>
  <c r="E15" i="7"/>
  <c r="Q53" i="4" l="1"/>
  <c r="AD53" i="4"/>
  <c r="AE53" i="4" s="1"/>
  <c r="AF53" i="4"/>
  <c r="P53" i="4"/>
  <c r="AJ52" i="4"/>
  <c r="D15" i="7" s="1"/>
  <c r="C15" i="7"/>
  <c r="AK52" i="4"/>
  <c r="AL52" i="4" l="1"/>
  <c r="R53" i="4"/>
  <c r="AR53" i="4" l="1"/>
  <c r="T53" i="4"/>
  <c r="S53" i="4"/>
  <c r="U53" i="4"/>
  <c r="AM52" i="4"/>
  <c r="AN52" i="4"/>
  <c r="AO52" i="4"/>
  <c r="X53" i="4" l="1"/>
  <c r="I54" i="4" s="1"/>
  <c r="V53" i="4"/>
  <c r="Y53" i="4" s="1"/>
  <c r="W53" i="4"/>
  <c r="Z53" i="4" s="1"/>
  <c r="AP52" i="4"/>
  <c r="J54" i="4" l="1"/>
  <c r="G54" i="4"/>
  <c r="K54" i="4"/>
  <c r="L54" i="4"/>
  <c r="H54" i="4"/>
  <c r="AA53" i="4"/>
  <c r="AB53" i="4" s="1"/>
  <c r="F54" i="4" l="1"/>
  <c r="AC53" i="4"/>
  <c r="M54" i="4"/>
  <c r="N54" i="4"/>
  <c r="O54" i="4" s="1"/>
  <c r="AG53" i="4" l="1"/>
  <c r="AI53" i="4" s="1"/>
  <c r="AH53" i="4"/>
  <c r="AJ53" i="4" l="1"/>
  <c r="AK53" i="4"/>
  <c r="AQ53" i="4"/>
  <c r="E54" i="4" s="1"/>
  <c r="Q54" i="4" l="1"/>
  <c r="AD54" i="4"/>
  <c r="AE54" i="4" s="1"/>
  <c r="AF54" i="4"/>
  <c r="P54" i="4"/>
  <c r="AL53" i="4"/>
  <c r="R54" i="4" l="1"/>
  <c r="AO53" i="4"/>
  <c r="AM53" i="4"/>
  <c r="AN53" i="4"/>
  <c r="AR54" i="4"/>
  <c r="U54" i="4"/>
  <c r="S54" i="4"/>
  <c r="T54" i="4"/>
  <c r="W54" i="4" l="1"/>
  <c r="K55" i="4" s="1"/>
  <c r="V54" i="4"/>
  <c r="G55" i="4" s="1"/>
  <c r="X54" i="4"/>
  <c r="I55" i="4" s="1"/>
  <c r="AP53" i="4"/>
  <c r="Z54" i="4" l="1"/>
  <c r="L55" i="4"/>
  <c r="H55" i="4"/>
  <c r="M55" i="4" s="1"/>
  <c r="Y54" i="4"/>
  <c r="J55" i="4"/>
  <c r="AA54" i="4"/>
  <c r="N55" i="4" l="1"/>
  <c r="O55" i="4" s="1"/>
  <c r="AB54" i="4"/>
  <c r="AC54" i="4" l="1"/>
  <c r="F55" i="4"/>
  <c r="AG54" i="4" l="1"/>
  <c r="AH54" i="4"/>
  <c r="AI54" i="4"/>
  <c r="AJ54" i="4" l="1"/>
  <c r="AK54" i="4"/>
  <c r="AQ54" i="4"/>
  <c r="E55" i="4" s="1"/>
  <c r="Q55" i="4" l="1"/>
  <c r="AF55" i="4"/>
  <c r="AD55" i="4"/>
  <c r="AE55" i="4" s="1"/>
  <c r="P55" i="4"/>
  <c r="AL54" i="4"/>
  <c r="R55" i="4" l="1"/>
  <c r="AM54" i="4"/>
  <c r="AN54" i="4"/>
  <c r="AO54" i="4"/>
  <c r="AR55" i="4"/>
  <c r="T55" i="4"/>
  <c r="U55" i="4"/>
  <c r="S55" i="4"/>
  <c r="X55" i="4" l="1"/>
  <c r="AA55" i="4" s="1"/>
  <c r="V55" i="4"/>
  <c r="Y55" i="4" s="1"/>
  <c r="W55" i="4"/>
  <c r="K56" i="4" s="1"/>
  <c r="Z55" i="4"/>
  <c r="AP54" i="4"/>
  <c r="H56" i="4" l="1"/>
  <c r="J56" i="4"/>
  <c r="I56" i="4"/>
  <c r="L56" i="4"/>
  <c r="AB55" i="4"/>
  <c r="N56" i="4"/>
  <c r="O56" i="4" s="1"/>
  <c r="G56" i="4"/>
  <c r="M56" i="4" s="1"/>
  <c r="F56" i="4" l="1"/>
  <c r="AC55" i="4"/>
  <c r="AH55" i="4" l="1"/>
  <c r="AG55" i="4"/>
  <c r="AQ55" i="4" s="1"/>
  <c r="E56" i="4" s="1"/>
  <c r="P56" i="4"/>
  <c r="Q56" i="4" l="1"/>
  <c r="R56" i="4" s="1"/>
  <c r="AD56" i="4"/>
  <c r="AE56" i="4" s="1"/>
  <c r="AF56" i="4"/>
  <c r="AI55" i="4"/>
  <c r="AR56" i="4" l="1"/>
  <c r="T56" i="4"/>
  <c r="U56" i="4"/>
  <c r="S56" i="4"/>
  <c r="AJ55" i="4"/>
  <c r="AK55" i="4"/>
  <c r="W56" i="4" l="1"/>
  <c r="H57" i="4"/>
  <c r="Z56" i="4"/>
  <c r="K57" i="4"/>
  <c r="AL55" i="4"/>
  <c r="V56" i="4"/>
  <c r="J57" i="4" s="1"/>
  <c r="X56" i="4"/>
  <c r="L57" i="4" s="1"/>
  <c r="G57" i="4" l="1"/>
  <c r="N57" i="4"/>
  <c r="O57" i="4" s="1"/>
  <c r="AA56" i="4"/>
  <c r="AM55" i="4"/>
  <c r="AN55" i="4"/>
  <c r="AO55" i="4"/>
  <c r="I57" i="4"/>
  <c r="Y56" i="4"/>
  <c r="M57" i="4" l="1"/>
  <c r="AB56" i="4"/>
  <c r="AP55" i="4"/>
  <c r="F57" i="4" l="1"/>
  <c r="AC56" i="4"/>
  <c r="AG56" i="4" l="1"/>
  <c r="AH56" i="4"/>
  <c r="AQ56" i="4" l="1"/>
  <c r="E57" i="4" s="1"/>
  <c r="AI56" i="4"/>
  <c r="AJ56" i="4" l="1"/>
  <c r="AK56" i="4"/>
  <c r="Q57" i="4"/>
  <c r="AD57" i="4"/>
  <c r="AE57" i="4" s="1"/>
  <c r="AF57" i="4"/>
  <c r="P57" i="4"/>
  <c r="R57" i="4" s="1"/>
  <c r="AR57" i="4" l="1"/>
  <c r="S57" i="4"/>
  <c r="T57" i="4"/>
  <c r="U57" i="4"/>
  <c r="AL56" i="4"/>
  <c r="X57" i="4" l="1"/>
  <c r="L58" i="4" s="1"/>
  <c r="I58" i="4"/>
  <c r="W57" i="4"/>
  <c r="H58" i="4" s="1"/>
  <c r="K58" i="4"/>
  <c r="V57" i="4"/>
  <c r="Y57" i="4" s="1"/>
  <c r="F16" i="7"/>
  <c r="AM56" i="4"/>
  <c r="AN56" i="4"/>
  <c r="AO56" i="4"/>
  <c r="G58" i="4" l="1"/>
  <c r="M58" i="4" s="1"/>
  <c r="J58" i="4"/>
  <c r="N58" i="4" s="1"/>
  <c r="O58" i="4" s="1"/>
  <c r="Z57" i="4"/>
  <c r="AP56" i="4"/>
  <c r="AA57" i="4"/>
  <c r="AB57" i="4" l="1"/>
  <c r="AC57" i="4"/>
  <c r="F58" i="4"/>
  <c r="AG57" i="4" l="1"/>
  <c r="AI57" i="4"/>
  <c r="AH57" i="4"/>
  <c r="AJ57" i="4" l="1"/>
  <c r="D16" i="7" s="1"/>
  <c r="C16" i="7"/>
  <c r="AK57" i="4"/>
  <c r="AQ57" i="4"/>
  <c r="E58" i="4" l="1"/>
  <c r="E16" i="7"/>
  <c r="AL57" i="4"/>
  <c r="AD58" i="4" l="1"/>
  <c r="AE58" i="4" s="1"/>
  <c r="AF58" i="4"/>
  <c r="Q58" i="4"/>
  <c r="P58" i="4"/>
  <c r="AM57" i="4"/>
  <c r="AN57" i="4"/>
  <c r="AO57" i="4"/>
  <c r="R58" i="4" l="1"/>
  <c r="AR58" i="4" s="1"/>
  <c r="AP57" i="4"/>
  <c r="U58" i="4"/>
  <c r="T58" i="4"/>
  <c r="S58" i="4"/>
  <c r="W58" i="4" l="1"/>
  <c r="Z58" i="4" s="1"/>
  <c r="H59" i="4"/>
  <c r="V58" i="4"/>
  <c r="G59" i="4" s="1"/>
  <c r="J59" i="4"/>
  <c r="X58" i="4"/>
  <c r="I59" i="4" s="1"/>
  <c r="L59" i="4" l="1"/>
  <c r="AA58" i="4"/>
  <c r="M59" i="4"/>
  <c r="K59" i="4"/>
  <c r="N59" i="4" s="1"/>
  <c r="O59" i="4" s="1"/>
  <c r="Y58" i="4"/>
  <c r="AB58" i="4" l="1"/>
  <c r="F59" i="4" l="1"/>
  <c r="AC58" i="4"/>
  <c r="AG58" i="4" l="1"/>
  <c r="AH58" i="4"/>
  <c r="AI58" i="4"/>
  <c r="AJ58" i="4" l="1"/>
  <c r="AK58" i="4"/>
  <c r="AQ58" i="4"/>
  <c r="E59" i="4" s="1"/>
  <c r="Q59" i="4" l="1"/>
  <c r="AD59" i="4"/>
  <c r="AE59" i="4" s="1"/>
  <c r="AF59" i="4"/>
  <c r="P59" i="4"/>
  <c r="R59" i="4" s="1"/>
  <c r="AL58" i="4"/>
  <c r="AR59" i="4" l="1"/>
  <c r="T59" i="4"/>
  <c r="S59" i="4"/>
  <c r="U59" i="4"/>
  <c r="AO58" i="4"/>
  <c r="AN58" i="4"/>
  <c r="AM58" i="4"/>
  <c r="AP58" i="4" s="1"/>
  <c r="X59" i="4" l="1"/>
  <c r="L60" i="4" s="1"/>
  <c r="AA59" i="4"/>
  <c r="V59" i="4"/>
  <c r="G60" i="4" s="1"/>
  <c r="W59" i="4"/>
  <c r="H60" i="4" s="1"/>
  <c r="Y59" i="4" l="1"/>
  <c r="Z59" i="4"/>
  <c r="I60" i="4"/>
  <c r="M60" i="4" s="1"/>
  <c r="J60" i="4"/>
  <c r="K60" i="4"/>
  <c r="AB59" i="4" l="1"/>
  <c r="F60" i="4" s="1"/>
  <c r="AC59" i="4"/>
  <c r="N60" i="4"/>
  <c r="O60" i="4" s="1"/>
  <c r="AG59" i="4" l="1"/>
  <c r="AH59" i="4"/>
  <c r="AI59" i="4"/>
  <c r="AJ59" i="4" l="1"/>
  <c r="AK59" i="4"/>
  <c r="AQ59" i="4"/>
  <c r="E60" i="4" s="1"/>
  <c r="Q60" i="4" l="1"/>
  <c r="AF60" i="4"/>
  <c r="AD60" i="4"/>
  <c r="AE60" i="4" s="1"/>
  <c r="P60" i="4"/>
  <c r="R60" i="4" s="1"/>
  <c r="AL59" i="4"/>
  <c r="AR60" i="4" l="1"/>
  <c r="S60" i="4"/>
  <c r="U60" i="4"/>
  <c r="T60" i="4"/>
  <c r="AM59" i="4"/>
  <c r="AN59" i="4"/>
  <c r="AO59" i="4"/>
  <c r="W60" i="4" l="1"/>
  <c r="K61" i="4" s="1"/>
  <c r="V60" i="4"/>
  <c r="J61" i="4" s="1"/>
  <c r="AP59" i="4"/>
  <c r="X60" i="4"/>
  <c r="AA60" i="4" s="1"/>
  <c r="I61" i="4" l="1"/>
  <c r="G61" i="4"/>
  <c r="Y60" i="4"/>
  <c r="L61" i="4"/>
  <c r="N61" i="4" s="1"/>
  <c r="O61" i="4" s="1"/>
  <c r="H61" i="4"/>
  <c r="Z60" i="4"/>
  <c r="AB60" i="4" l="1"/>
  <c r="M61" i="4"/>
  <c r="F61" i="4" l="1"/>
  <c r="AC60" i="4"/>
  <c r="AG60" i="4" l="1"/>
  <c r="AH60" i="4"/>
  <c r="AQ60" i="4" l="1"/>
  <c r="E61" i="4" s="1"/>
  <c r="AI60" i="4"/>
  <c r="AJ60" i="4" l="1"/>
  <c r="AK60" i="4"/>
  <c r="Q61" i="4"/>
  <c r="AD61" i="4"/>
  <c r="AE61" i="4" s="1"/>
  <c r="AF61" i="4"/>
  <c r="P61" i="4"/>
  <c r="R61" i="4" l="1"/>
  <c r="U61" i="4" s="1"/>
  <c r="AR61" i="4"/>
  <c r="T61" i="4"/>
  <c r="AL60" i="4"/>
  <c r="S61" i="4" l="1"/>
  <c r="V61" i="4" s="1"/>
  <c r="Y61" i="4" s="1"/>
  <c r="AM60" i="4"/>
  <c r="AN60" i="4"/>
  <c r="AO60" i="4"/>
  <c r="X61" i="4"/>
  <c r="AA61" i="4" s="1"/>
  <c r="W61" i="4"/>
  <c r="H62" i="4" s="1"/>
  <c r="AP60" i="4" l="1"/>
  <c r="L62" i="4"/>
  <c r="K62" i="4"/>
  <c r="Z61" i="4"/>
  <c r="AB61" i="4" s="1"/>
  <c r="J62" i="4"/>
  <c r="N62" i="4" s="1"/>
  <c r="O62" i="4" s="1"/>
  <c r="I62" i="4"/>
  <c r="G62" i="4"/>
  <c r="M62" i="4" l="1"/>
  <c r="F62" i="4"/>
  <c r="AC61" i="4"/>
  <c r="AG61" i="4" l="1"/>
  <c r="AH61" i="4"/>
  <c r="AQ61" i="4" l="1"/>
  <c r="E62" i="4" s="1"/>
  <c r="AI61" i="4"/>
  <c r="AJ61" i="4" l="1"/>
  <c r="AK61" i="4"/>
  <c r="Q62" i="4"/>
  <c r="AD62" i="4"/>
  <c r="AE62" i="4" s="1"/>
  <c r="AF62" i="4"/>
  <c r="P62" i="4"/>
  <c r="R62" i="4" l="1"/>
  <c r="AL61" i="4"/>
  <c r="AM61" i="4" l="1"/>
  <c r="AN61" i="4"/>
  <c r="AO61" i="4"/>
  <c r="AR62" i="4"/>
  <c r="U62" i="4"/>
  <c r="S62" i="4"/>
  <c r="T62" i="4"/>
  <c r="W62" i="4" l="1"/>
  <c r="Z62" i="4" s="1"/>
  <c r="H63" i="4"/>
  <c r="V62" i="4"/>
  <c r="Y62" i="4" s="1"/>
  <c r="F17" i="7"/>
  <c r="X62" i="4"/>
  <c r="AA62" i="4" s="1"/>
  <c r="AP61" i="4"/>
  <c r="L63" i="4" l="1"/>
  <c r="I63" i="4"/>
  <c r="G63" i="4"/>
  <c r="M63" i="4" s="1"/>
  <c r="J63" i="4"/>
  <c r="K63" i="4"/>
  <c r="AB62" i="4"/>
  <c r="N63" i="4" l="1"/>
  <c r="O63" i="4" s="1"/>
  <c r="AC62" i="4"/>
  <c r="F63" i="4"/>
  <c r="AG62" i="4" l="1"/>
  <c r="AI62" i="4"/>
  <c r="AH62" i="4"/>
  <c r="AJ62" i="4" l="1"/>
  <c r="D17" i="7" s="1"/>
  <c r="C17" i="7"/>
  <c r="AK62" i="4"/>
  <c r="AQ62" i="4"/>
  <c r="E63" i="4" l="1"/>
  <c r="E17" i="7"/>
  <c r="AL62" i="4"/>
  <c r="AD63" i="4" l="1"/>
  <c r="AE63" i="4" s="1"/>
  <c r="AF63" i="4"/>
  <c r="Q63" i="4"/>
  <c r="P63" i="4"/>
  <c r="AM62" i="4"/>
  <c r="AN62" i="4"/>
  <c r="AO62" i="4"/>
  <c r="AP62" i="4" l="1"/>
  <c r="R63" i="4"/>
  <c r="U63" i="4" s="1"/>
  <c r="AR63" i="4"/>
  <c r="S63" i="4"/>
  <c r="T63" i="4" l="1"/>
  <c r="V63" i="4"/>
  <c r="G64" i="4" s="1"/>
  <c r="J64" i="4"/>
  <c r="Y63" i="4"/>
  <c r="W63" i="4"/>
  <c r="H64" i="4" s="1"/>
  <c r="X63" i="4"/>
  <c r="I64" i="4" s="1"/>
  <c r="K64" i="4" l="1"/>
  <c r="M64" i="4"/>
  <c r="Z63" i="4"/>
  <c r="L64" i="4"/>
  <c r="N64" i="4" s="1"/>
  <c r="O64" i="4" s="1"/>
  <c r="AA63" i="4"/>
  <c r="AB63" i="4" l="1"/>
  <c r="F64" i="4"/>
  <c r="AC63" i="4"/>
  <c r="AG63" i="4" l="1"/>
  <c r="AQ63" i="4" s="1"/>
  <c r="E64" i="4" s="1"/>
  <c r="AH63" i="4"/>
  <c r="Q64" i="4" l="1"/>
  <c r="AD64" i="4"/>
  <c r="AE64" i="4" s="1"/>
  <c r="AF64" i="4"/>
  <c r="AI63" i="4"/>
  <c r="P64" i="4"/>
  <c r="R64" i="4" l="1"/>
  <c r="AR64" i="4"/>
  <c r="S64" i="4"/>
  <c r="U64" i="4"/>
  <c r="T64" i="4"/>
  <c r="AJ63" i="4"/>
  <c r="AK63" i="4"/>
  <c r="X64" i="4" l="1"/>
  <c r="I65" i="4" s="1"/>
  <c r="AA64" i="4"/>
  <c r="L65" i="4"/>
  <c r="V64" i="4"/>
  <c r="J65" i="4" s="1"/>
  <c r="Y64" i="4"/>
  <c r="AL63" i="4"/>
  <c r="W64" i="4"/>
  <c r="H65" i="4" s="1"/>
  <c r="Z64" i="4"/>
  <c r="G65" i="4" l="1"/>
  <c r="M65" i="4" s="1"/>
  <c r="K65" i="4"/>
  <c r="N65" i="4" s="1"/>
  <c r="O65" i="4" s="1"/>
  <c r="AB64" i="4"/>
  <c r="AC64" i="4" s="1"/>
  <c r="AO63" i="4"/>
  <c r="AM63" i="4"/>
  <c r="AN63" i="4"/>
  <c r="F65" i="4" l="1"/>
  <c r="AP63" i="4"/>
  <c r="AG64" i="4"/>
  <c r="AH64" i="4"/>
  <c r="AQ64" i="4" l="1"/>
  <c r="E65" i="4" s="1"/>
  <c r="AD65" i="4" s="1"/>
  <c r="AE65" i="4" s="1"/>
  <c r="AI64" i="4"/>
  <c r="AJ64" i="4"/>
  <c r="AK64" i="4"/>
  <c r="Q65" i="4"/>
  <c r="AF65" i="4"/>
  <c r="P65" i="4" l="1"/>
  <c r="R65" i="4" s="1"/>
  <c r="T65" i="4" s="1"/>
  <c r="AR65" i="4"/>
  <c r="S65" i="4"/>
  <c r="U65" i="4"/>
  <c r="AL64" i="4"/>
  <c r="AM64" i="4" l="1"/>
  <c r="AN64" i="4"/>
  <c r="AO64" i="4"/>
  <c r="W65" i="4"/>
  <c r="K66" i="4" s="1"/>
  <c r="X65" i="4"/>
  <c r="I66" i="4" s="1"/>
  <c r="V65" i="4"/>
  <c r="G66" i="4" s="1"/>
  <c r="Y65" i="4"/>
  <c r="J66" i="4"/>
  <c r="AP64" i="4" l="1"/>
  <c r="L66" i="4"/>
  <c r="AA65" i="4"/>
  <c r="H66" i="4"/>
  <c r="M66" i="4" s="1"/>
  <c r="Z65" i="4"/>
  <c r="AB65" i="4"/>
  <c r="N66" i="4"/>
  <c r="O66" i="4" s="1"/>
  <c r="AC65" i="4" l="1"/>
  <c r="F66" i="4"/>
  <c r="AG65" i="4" l="1"/>
  <c r="AH65" i="4"/>
  <c r="AQ65" i="4" l="1"/>
  <c r="E66" i="4" s="1"/>
  <c r="AI65" i="4"/>
  <c r="AJ65" i="4" l="1"/>
  <c r="AK65" i="4"/>
  <c r="AF66" i="4"/>
  <c r="Q66" i="4"/>
  <c r="AD66" i="4"/>
  <c r="AE66" i="4" s="1"/>
  <c r="P66" i="4"/>
  <c r="R66" i="4" l="1"/>
  <c r="AL65" i="4"/>
  <c r="AN65" i="4" l="1"/>
  <c r="AO65" i="4"/>
  <c r="AM65" i="4"/>
  <c r="AP65" i="4" s="1"/>
  <c r="AR66" i="4"/>
  <c r="T66" i="4"/>
  <c r="S66" i="4"/>
  <c r="U66" i="4"/>
  <c r="X66" i="4" l="1"/>
  <c r="L67" i="4" s="1"/>
  <c r="V66" i="4"/>
  <c r="Y66" i="4" s="1"/>
  <c r="G67" i="4"/>
  <c r="W66" i="4"/>
  <c r="Z66" i="4" s="1"/>
  <c r="K67" i="4"/>
  <c r="H67" i="4" l="1"/>
  <c r="J67" i="4"/>
  <c r="I67" i="4"/>
  <c r="M67" i="4" s="1"/>
  <c r="AA66" i="4"/>
  <c r="AB66" i="4" s="1"/>
  <c r="N67" i="4"/>
  <c r="O67" i="4" s="1"/>
  <c r="F67" i="4" l="1"/>
  <c r="AC66" i="4"/>
  <c r="AG66" i="4" l="1"/>
  <c r="AH66" i="4"/>
  <c r="AQ66" i="4" l="1"/>
  <c r="E67" i="4" s="1"/>
  <c r="AI66" i="4"/>
  <c r="AJ66" i="4" l="1"/>
  <c r="AK66" i="4"/>
  <c r="Q67" i="4"/>
  <c r="AD67" i="4"/>
  <c r="AE67" i="4" s="1"/>
  <c r="AF67" i="4"/>
  <c r="P67" i="4"/>
  <c r="R67" i="4" l="1"/>
  <c r="AR67" i="4" s="1"/>
  <c r="AL66" i="4"/>
  <c r="U67" i="4" l="1"/>
  <c r="S67" i="4"/>
  <c r="V67" i="4" s="1"/>
  <c r="Y67" i="4" s="1"/>
  <c r="T67" i="4"/>
  <c r="W67" i="4" s="1"/>
  <c r="Z67" i="4" s="1"/>
  <c r="X67" i="4"/>
  <c r="AA67" i="4" s="1"/>
  <c r="AN66" i="4"/>
  <c r="AM66" i="4"/>
  <c r="AO66" i="4"/>
  <c r="AP66" i="4" l="1"/>
  <c r="H68" i="4"/>
  <c r="K68" i="4"/>
  <c r="F18" i="7"/>
  <c r="G68" i="4"/>
  <c r="J68" i="4"/>
  <c r="AB67" i="4"/>
  <c r="L68" i="4"/>
  <c r="I68" i="4"/>
  <c r="N68" i="4" l="1"/>
  <c r="O68" i="4" s="1"/>
  <c r="M68" i="4"/>
  <c r="AC67" i="4"/>
  <c r="F68" i="4"/>
  <c r="AG67" i="4" l="1"/>
  <c r="AI67" i="4"/>
  <c r="AH67" i="4"/>
  <c r="AJ67" i="4" l="1"/>
  <c r="D18" i="7" s="1"/>
  <c r="C18" i="7"/>
  <c r="AK67" i="4"/>
  <c r="AQ67" i="4"/>
  <c r="E68" i="4" l="1"/>
  <c r="E18" i="7"/>
  <c r="AL67" i="4"/>
  <c r="AM67" i="4" l="1"/>
  <c r="AO67" i="4"/>
  <c r="AN67" i="4"/>
  <c r="AD68" i="4"/>
  <c r="AE68" i="4" s="1"/>
  <c r="AF68" i="4"/>
  <c r="Q68" i="4"/>
  <c r="P68" i="4"/>
  <c r="R68" i="4" s="1"/>
  <c r="AR68" i="4" l="1"/>
  <c r="S68" i="4"/>
  <c r="T68" i="4"/>
  <c r="U68" i="4"/>
  <c r="AP67" i="4"/>
  <c r="X68" i="4" l="1"/>
  <c r="AA68" i="4" s="1"/>
  <c r="W68" i="4"/>
  <c r="Z68" i="4" s="1"/>
  <c r="V68" i="4"/>
  <c r="G69" i="4" s="1"/>
  <c r="Y68" i="4"/>
  <c r="K69" i="4" l="1"/>
  <c r="H69" i="4"/>
  <c r="AB68" i="4"/>
  <c r="L69" i="4"/>
  <c r="J69" i="4"/>
  <c r="N69" i="4" s="1"/>
  <c r="O69" i="4" s="1"/>
  <c r="I69" i="4"/>
  <c r="M69" i="4" l="1"/>
  <c r="F69" i="4"/>
  <c r="AC68" i="4"/>
  <c r="AG68" i="4" l="1"/>
  <c r="AH68" i="4"/>
  <c r="AI68" i="4"/>
  <c r="AJ68" i="4" l="1"/>
  <c r="AK68" i="4"/>
  <c r="AQ68" i="4"/>
  <c r="E69" i="4" s="1"/>
  <c r="AF69" i="4" l="1"/>
  <c r="AD69" i="4"/>
  <c r="AE69" i="4" s="1"/>
  <c r="Q69" i="4"/>
  <c r="P69" i="4"/>
  <c r="R69" i="4" s="1"/>
  <c r="AL68" i="4"/>
  <c r="AO68" i="4" l="1"/>
  <c r="AM68" i="4"/>
  <c r="AN68" i="4"/>
  <c r="AR69" i="4"/>
  <c r="S69" i="4"/>
  <c r="U69" i="4"/>
  <c r="T69" i="4"/>
  <c r="X69" i="4" l="1"/>
  <c r="L70" i="4" s="1"/>
  <c r="AA69" i="4"/>
  <c r="I70" i="4"/>
  <c r="AP68" i="4"/>
  <c r="W69" i="4"/>
  <c r="Z69" i="4" s="1"/>
  <c r="H70" i="4"/>
  <c r="V69" i="4"/>
  <c r="G70" i="4" s="1"/>
  <c r="M70" i="4" l="1"/>
  <c r="Y69" i="4"/>
  <c r="K70" i="4"/>
  <c r="J70" i="4"/>
  <c r="N70" i="4" l="1"/>
  <c r="O70" i="4" s="1"/>
  <c r="AB69" i="4"/>
  <c r="F70" i="4" l="1"/>
  <c r="AC69" i="4"/>
  <c r="AG69" i="4" l="1"/>
  <c r="AH69" i="4"/>
  <c r="AQ69" i="4" l="1"/>
  <c r="E70" i="4" s="1"/>
  <c r="AI69" i="4"/>
  <c r="AJ69" i="4" l="1"/>
  <c r="AK69" i="4"/>
  <c r="Q70" i="4"/>
  <c r="AD70" i="4"/>
  <c r="AE70" i="4" s="1"/>
  <c r="AF70" i="4"/>
  <c r="P70" i="4"/>
  <c r="AL69" i="4" l="1"/>
  <c r="R70" i="4"/>
  <c r="AR70" i="4" l="1"/>
  <c r="U70" i="4"/>
  <c r="S70" i="4"/>
  <c r="T70" i="4"/>
  <c r="AM69" i="4"/>
  <c r="AN69" i="4"/>
  <c r="AO69" i="4"/>
  <c r="AP69" i="4" l="1"/>
  <c r="W70" i="4"/>
  <c r="Z70" i="4" s="1"/>
  <c r="K71" i="4"/>
  <c r="V70" i="4"/>
  <c r="Y70" i="4" s="1"/>
  <c r="X70" i="4"/>
  <c r="L71" i="4" s="1"/>
  <c r="AA70" i="4"/>
  <c r="I71" i="4"/>
  <c r="AB70" i="4" l="1"/>
  <c r="AC70" i="4" s="1"/>
  <c r="J71" i="4"/>
  <c r="N71" i="4" s="1"/>
  <c r="O71" i="4" s="1"/>
  <c r="G71" i="4"/>
  <c r="H71" i="4"/>
  <c r="F71" i="4" l="1"/>
  <c r="M71" i="4"/>
  <c r="AG70" i="4"/>
  <c r="AH70" i="4"/>
  <c r="AI70" i="4"/>
  <c r="AJ70" i="4" l="1"/>
  <c r="AK70" i="4"/>
  <c r="AQ70" i="4"/>
  <c r="E71" i="4" s="1"/>
  <c r="AF71" i="4" l="1"/>
  <c r="Q71" i="4"/>
  <c r="AD71" i="4"/>
  <c r="AE71" i="4" s="1"/>
  <c r="P71" i="4"/>
  <c r="AL70" i="4"/>
  <c r="R71" i="4" l="1"/>
  <c r="AM70" i="4"/>
  <c r="AN70" i="4"/>
  <c r="AO70" i="4"/>
  <c r="AR71" i="4"/>
  <c r="U71" i="4"/>
  <c r="T71" i="4"/>
  <c r="S71" i="4"/>
  <c r="AP70" i="4" l="1"/>
  <c r="V71" i="4"/>
  <c r="G72" i="4" s="1"/>
  <c r="J72" i="4"/>
  <c r="W71" i="4"/>
  <c r="Z71" i="4"/>
  <c r="H72" i="4"/>
  <c r="K72" i="4"/>
  <c r="X71" i="4"/>
  <c r="L72" i="4" s="1"/>
  <c r="AA71" i="4"/>
  <c r="Y71" i="4" l="1"/>
  <c r="AB71" i="4" s="1"/>
  <c r="F72" i="4" s="1"/>
  <c r="N72" i="4"/>
  <c r="O72" i="4" s="1"/>
  <c r="I72" i="4"/>
  <c r="M72" i="4" s="1"/>
  <c r="AC71" i="4" l="1"/>
  <c r="AG71" i="4"/>
  <c r="AI71" i="4" s="1"/>
  <c r="AH71" i="4"/>
  <c r="AJ71" i="4" l="1"/>
  <c r="AK71" i="4"/>
  <c r="AQ71" i="4"/>
  <c r="E72" i="4" s="1"/>
  <c r="AD72" i="4" l="1"/>
  <c r="AE72" i="4" s="1"/>
  <c r="Q72" i="4"/>
  <c r="AF72" i="4"/>
  <c r="P72" i="4"/>
  <c r="AL71" i="4"/>
  <c r="AO71" i="4" l="1"/>
  <c r="AM71" i="4"/>
  <c r="AN71" i="4"/>
  <c r="R72" i="4"/>
  <c r="AR72" i="4" l="1"/>
  <c r="U72" i="4"/>
  <c r="T72" i="4"/>
  <c r="S72" i="4"/>
  <c r="AP71" i="4"/>
  <c r="W72" i="4" l="1"/>
  <c r="Z72" i="4" s="1"/>
  <c r="X72" i="4"/>
  <c r="AA72" i="4" s="1"/>
  <c r="V72" i="4"/>
  <c r="J73" i="4" s="1"/>
  <c r="F19" i="7"/>
  <c r="I73" i="4" l="1"/>
  <c r="K73" i="4"/>
  <c r="N73" i="4" s="1"/>
  <c r="O73" i="4" s="1"/>
  <c r="G73" i="4"/>
  <c r="H73" i="4"/>
  <c r="L73" i="4"/>
  <c r="Y72" i="4"/>
  <c r="M73" i="4" l="1"/>
  <c r="AB72" i="4"/>
  <c r="AC72" i="4" l="1"/>
  <c r="F73" i="4"/>
  <c r="AG72" i="4" l="1"/>
  <c r="AI72" i="4" s="1"/>
  <c r="AH72" i="4"/>
  <c r="AJ72" i="4" l="1"/>
  <c r="D19" i="7" s="1"/>
  <c r="C19" i="7"/>
  <c r="AK72" i="4"/>
  <c r="AQ72" i="4"/>
  <c r="E73" i="4" l="1"/>
  <c r="E19" i="7"/>
  <c r="AL72" i="4"/>
  <c r="AM72" i="4" l="1"/>
  <c r="AN72" i="4"/>
  <c r="AO72" i="4"/>
  <c r="Q73" i="4"/>
  <c r="AD73" i="4"/>
  <c r="AE73" i="4" s="1"/>
  <c r="AF73" i="4"/>
  <c r="P73" i="4"/>
  <c r="R73" i="4" l="1"/>
  <c r="S73" i="4" s="1"/>
  <c r="AR73" i="4"/>
  <c r="U73" i="4"/>
  <c r="AP72" i="4"/>
  <c r="T73" i="4" l="1"/>
  <c r="V73" i="4"/>
  <c r="G74" i="4" s="1"/>
  <c r="W73" i="4"/>
  <c r="K74" i="4" s="1"/>
  <c r="H74" i="4"/>
  <c r="Z73" i="4"/>
  <c r="X73" i="4"/>
  <c r="AA73" i="4" s="1"/>
  <c r="L74" i="4"/>
  <c r="I74" i="4" l="1"/>
  <c r="M74" i="4" s="1"/>
  <c r="J74" i="4"/>
  <c r="N74" i="4" s="1"/>
  <c r="O74" i="4" s="1"/>
  <c r="Y73" i="4"/>
  <c r="AB73" i="4" l="1"/>
  <c r="F74" i="4" l="1"/>
  <c r="AC73" i="4"/>
  <c r="AG73" i="4" l="1"/>
  <c r="AH73" i="4"/>
  <c r="AQ73" i="4" l="1"/>
  <c r="E74" i="4" s="1"/>
  <c r="AI73" i="4"/>
  <c r="AJ73" i="4" l="1"/>
  <c r="AK73" i="4"/>
  <c r="AF74" i="4"/>
  <c r="Q74" i="4"/>
  <c r="AD74" i="4"/>
  <c r="AE74" i="4" s="1"/>
  <c r="P74" i="4"/>
  <c r="R74" i="4" s="1"/>
  <c r="AR74" i="4" l="1"/>
  <c r="U74" i="4"/>
  <c r="T74" i="4"/>
  <c r="S74" i="4"/>
  <c r="AL73" i="4"/>
  <c r="X74" i="4" l="1"/>
  <c r="L75" i="4" s="1"/>
  <c r="AM73" i="4"/>
  <c r="AN73" i="4"/>
  <c r="AO73" i="4"/>
  <c r="V74" i="4"/>
  <c r="G75" i="4" s="1"/>
  <c r="W74" i="4"/>
  <c r="Z74" i="4" s="1"/>
  <c r="H75" i="4"/>
  <c r="I75" i="4" l="1"/>
  <c r="AA74" i="4"/>
  <c r="M75" i="4"/>
  <c r="AP73" i="4"/>
  <c r="Y74" i="4"/>
  <c r="K75" i="4"/>
  <c r="J75" i="4"/>
  <c r="N75" i="4" s="1"/>
  <c r="O75" i="4" s="1"/>
  <c r="AB74" i="4" l="1"/>
  <c r="F75" i="4" l="1"/>
  <c r="AC74" i="4"/>
  <c r="AG74" i="4" l="1"/>
  <c r="AH74" i="4"/>
  <c r="AQ74" i="4" l="1"/>
  <c r="E75" i="4" s="1"/>
  <c r="P75" i="4" s="1"/>
  <c r="AD75" i="4"/>
  <c r="AE75" i="4" s="1"/>
  <c r="AI74" i="4"/>
  <c r="AF75" i="4" l="1"/>
  <c r="Q75" i="4"/>
  <c r="R75" i="4" s="1"/>
  <c r="U75" i="4" s="1"/>
  <c r="AJ74" i="4"/>
  <c r="AK74" i="4"/>
  <c r="AR75" i="4" l="1"/>
  <c r="S75" i="4"/>
  <c r="T75" i="4"/>
  <c r="V75" i="4"/>
  <c r="Y75" i="4" s="1"/>
  <c r="AL74" i="4"/>
  <c r="X75" i="4"/>
  <c r="L76" i="4" s="1"/>
  <c r="W75" i="4"/>
  <c r="H76" i="4" s="1"/>
  <c r="Z75" i="4"/>
  <c r="K76" i="4" l="1"/>
  <c r="AM74" i="4"/>
  <c r="AN74" i="4"/>
  <c r="AO74" i="4"/>
  <c r="J76" i="4"/>
  <c r="N76" i="4" s="1"/>
  <c r="O76" i="4" s="1"/>
  <c r="I76" i="4"/>
  <c r="AA75" i="4"/>
  <c r="AB75" i="4" s="1"/>
  <c r="G76" i="4"/>
  <c r="M76" i="4" s="1"/>
  <c r="AC75" i="4" l="1"/>
  <c r="F76" i="4"/>
  <c r="AP74" i="4"/>
  <c r="AG75" i="4" l="1"/>
  <c r="AH75" i="4"/>
  <c r="AQ75" i="4" l="1"/>
  <c r="E76" i="4" s="1"/>
  <c r="P76" i="4" s="1"/>
  <c r="AF76" i="4"/>
  <c r="AD76" i="4"/>
  <c r="AE76" i="4" s="1"/>
  <c r="Q76" i="4"/>
  <c r="AI75" i="4"/>
  <c r="R76" i="4" l="1"/>
  <c r="AJ75" i="4"/>
  <c r="AK75" i="4"/>
  <c r="AL75" i="4" l="1"/>
  <c r="AR76" i="4"/>
  <c r="S76" i="4"/>
  <c r="T76" i="4"/>
  <c r="U76" i="4"/>
  <c r="X76" i="4" l="1"/>
  <c r="L77" i="4" s="1"/>
  <c r="AA76" i="4"/>
  <c r="W76" i="4"/>
  <c r="H77" i="4" s="1"/>
  <c r="Z76" i="4"/>
  <c r="V76" i="4"/>
  <c r="Y76" i="4" s="1"/>
  <c r="AM75" i="4"/>
  <c r="AN75" i="4"/>
  <c r="AO75" i="4"/>
  <c r="J77" i="4" l="1"/>
  <c r="K77" i="4"/>
  <c r="I77" i="4"/>
  <c r="AB76" i="4"/>
  <c r="AP75" i="4"/>
  <c r="G77" i="4"/>
  <c r="N77" i="4" l="1"/>
  <c r="O77" i="4" s="1"/>
  <c r="M77" i="4"/>
  <c r="F77" i="4"/>
  <c r="AC76" i="4"/>
  <c r="AG76" i="4" l="1"/>
  <c r="AH76" i="4"/>
  <c r="AI76" i="4"/>
  <c r="AJ76" i="4" l="1"/>
  <c r="AK76" i="4"/>
  <c r="AQ76" i="4"/>
  <c r="E77" i="4" s="1"/>
  <c r="AD77" i="4" l="1"/>
  <c r="AE77" i="4" s="1"/>
  <c r="Q77" i="4"/>
  <c r="AF77" i="4"/>
  <c r="P77" i="4"/>
  <c r="AL76" i="4"/>
  <c r="R77" i="4" l="1"/>
  <c r="AR77" i="4" s="1"/>
  <c r="AO76" i="4"/>
  <c r="AM76" i="4"/>
  <c r="AN76" i="4"/>
  <c r="U77" i="4" l="1"/>
  <c r="S77" i="4"/>
  <c r="V77" i="4" s="1"/>
  <c r="G78" i="4" s="1"/>
  <c r="T77" i="4"/>
  <c r="W77" i="4" s="1"/>
  <c r="Z77" i="4" s="1"/>
  <c r="AP76" i="4"/>
  <c r="X77" i="4"/>
  <c r="AA77" i="4" s="1"/>
  <c r="F20" i="7" l="1"/>
  <c r="J78" i="4"/>
  <c r="Y77" i="4"/>
  <c r="I78" i="4"/>
  <c r="K78" i="4"/>
  <c r="H78" i="4"/>
  <c r="M78" i="4" s="1"/>
  <c r="AB77" i="4"/>
  <c r="L78" i="4"/>
  <c r="N78" i="4" s="1"/>
  <c r="O78" i="4" s="1"/>
  <c r="AC77" i="4" l="1"/>
  <c r="F78" i="4"/>
  <c r="AG77" i="4" l="1"/>
  <c r="AH77" i="4"/>
  <c r="AI77" i="4"/>
  <c r="AJ77" i="4" l="1"/>
  <c r="D20" i="7" s="1"/>
  <c r="C20" i="7"/>
  <c r="AK77" i="4"/>
  <c r="AQ77" i="4"/>
  <c r="E78" i="4" l="1"/>
  <c r="E20" i="7"/>
  <c r="AL77" i="4"/>
  <c r="AM77" i="4" l="1"/>
  <c r="AN77" i="4"/>
  <c r="AO77" i="4"/>
  <c r="Q78" i="4"/>
  <c r="AD78" i="4"/>
  <c r="AE78" i="4" s="1"/>
  <c r="AF78" i="4"/>
  <c r="P78" i="4"/>
  <c r="AP77" i="4" l="1"/>
  <c r="R78" i="4"/>
  <c r="AR78" i="4" l="1"/>
  <c r="T78" i="4"/>
  <c r="S78" i="4"/>
  <c r="U78" i="4"/>
  <c r="X78" i="4" l="1"/>
  <c r="AA78" i="4" s="1"/>
  <c r="I79" i="4"/>
  <c r="L79" i="4"/>
  <c r="V78" i="4"/>
  <c r="Y78" i="4" s="1"/>
  <c r="W78" i="4"/>
  <c r="Z78" i="4" s="1"/>
  <c r="H79" i="4" l="1"/>
  <c r="K79" i="4"/>
  <c r="G79" i="4"/>
  <c r="M79" i="4" s="1"/>
  <c r="J79" i="4"/>
  <c r="N79" i="4" s="1"/>
  <c r="O79" i="4" s="1"/>
  <c r="AB78" i="4"/>
  <c r="F79" i="4" l="1"/>
  <c r="AC78" i="4"/>
  <c r="AG78" i="4" l="1"/>
  <c r="AH78" i="4"/>
  <c r="AQ78" i="4" l="1"/>
  <c r="E79" i="4" s="1"/>
  <c r="AI78" i="4"/>
  <c r="AJ78" i="4" l="1"/>
  <c r="AK78" i="4"/>
  <c r="AF79" i="4"/>
  <c r="Q79" i="4"/>
  <c r="AD79" i="4"/>
  <c r="AE79" i="4" s="1"/>
  <c r="P79" i="4"/>
  <c r="R79" i="4" l="1"/>
  <c r="U79" i="4" s="1"/>
  <c r="AL78" i="4"/>
  <c r="AR79" i="4"/>
  <c r="S79" i="4" l="1"/>
  <c r="T79" i="4"/>
  <c r="W79" i="4" s="1"/>
  <c r="V79" i="4"/>
  <c r="Y79" i="4" s="1"/>
  <c r="X79" i="4"/>
  <c r="I80" i="4" s="1"/>
  <c r="AM78" i="4"/>
  <c r="AN78" i="4"/>
  <c r="AO78" i="4"/>
  <c r="K80" i="4" l="1"/>
  <c r="H80" i="4"/>
  <c r="AP78" i="4"/>
  <c r="Z79" i="4"/>
  <c r="AA79" i="4"/>
  <c r="J80" i="4"/>
  <c r="L80" i="4"/>
  <c r="G80" i="4"/>
  <c r="M80" i="4" l="1"/>
  <c r="AB79" i="4"/>
  <c r="AC79" i="4" s="1"/>
  <c r="N80" i="4"/>
  <c r="O80" i="4" s="1"/>
  <c r="F80" i="4" l="1"/>
  <c r="AG79" i="4"/>
  <c r="AH79" i="4"/>
  <c r="AQ79" i="4" l="1"/>
  <c r="E80" i="4" s="1"/>
  <c r="AI79" i="4"/>
  <c r="AJ79" i="4" l="1"/>
  <c r="AK79" i="4"/>
  <c r="Q80" i="4"/>
  <c r="AD80" i="4"/>
  <c r="AE80" i="4" s="1"/>
  <c r="AF80" i="4"/>
  <c r="P80" i="4"/>
  <c r="R80" i="4" l="1"/>
  <c r="T80" i="4" s="1"/>
  <c r="AR80" i="4"/>
  <c r="U80" i="4"/>
  <c r="AL79" i="4"/>
  <c r="S80" i="4" l="1"/>
  <c r="AM79" i="4"/>
  <c r="AN79" i="4"/>
  <c r="AO79" i="4"/>
  <c r="V80" i="4"/>
  <c r="Y80" i="4" s="1"/>
  <c r="W80" i="4"/>
  <c r="H81" i="4" s="1"/>
  <c r="Z80" i="4"/>
  <c r="X80" i="4"/>
  <c r="I81" i="4" s="1"/>
  <c r="L81" i="4"/>
  <c r="AA80" i="4"/>
  <c r="AB80" i="4" l="1"/>
  <c r="K81" i="4"/>
  <c r="J81" i="4"/>
  <c r="N81" i="4" s="1"/>
  <c r="O81" i="4" s="1"/>
  <c r="G81" i="4"/>
  <c r="M81" i="4" s="1"/>
  <c r="AP79" i="4"/>
  <c r="AC80" i="4" l="1"/>
  <c r="F81" i="4"/>
  <c r="AG80" i="4" l="1"/>
  <c r="AH80" i="4"/>
  <c r="AI80" i="4"/>
  <c r="AJ80" i="4" l="1"/>
  <c r="AK80" i="4"/>
  <c r="AQ80" i="4"/>
  <c r="E81" i="4" s="1"/>
  <c r="AF81" i="4" l="1"/>
  <c r="Q81" i="4"/>
  <c r="AD81" i="4"/>
  <c r="AE81" i="4" s="1"/>
  <c r="P81" i="4"/>
  <c r="AL80" i="4"/>
  <c r="R81" i="4" l="1"/>
  <c r="AR81" i="4" s="1"/>
  <c r="AM80" i="4"/>
  <c r="AN80" i="4"/>
  <c r="AO80" i="4"/>
  <c r="S81" i="4" l="1"/>
  <c r="U81" i="4"/>
  <c r="X81" i="4" s="1"/>
  <c r="T81" i="4"/>
  <c r="W81" i="4" s="1"/>
  <c r="Z81" i="4" s="1"/>
  <c r="AP80" i="4"/>
  <c r="V81" i="4"/>
  <c r="Y81" i="4" s="1"/>
  <c r="I82" i="4" l="1"/>
  <c r="L82" i="4"/>
  <c r="AA81" i="4"/>
  <c r="J82" i="4"/>
  <c r="K82" i="4"/>
  <c r="N82" i="4" s="1"/>
  <c r="O82" i="4" s="1"/>
  <c r="H82" i="4"/>
  <c r="G82" i="4"/>
  <c r="M82" i="4"/>
  <c r="AB81" i="4"/>
  <c r="F82" i="4" l="1"/>
  <c r="AC81" i="4"/>
  <c r="AG81" i="4" l="1"/>
  <c r="AH81" i="4"/>
  <c r="AI81" i="4"/>
  <c r="AJ81" i="4" l="1"/>
  <c r="AK81" i="4"/>
  <c r="AQ81" i="4"/>
  <c r="E82" i="4" s="1"/>
  <c r="AD82" i="4" l="1"/>
  <c r="AE82" i="4" s="1"/>
  <c r="Q82" i="4"/>
  <c r="AF82" i="4"/>
  <c r="P82" i="4"/>
  <c r="AL81" i="4"/>
  <c r="R82" i="4" l="1"/>
  <c r="AR82" i="4" s="1"/>
  <c r="S82" i="4"/>
  <c r="U82" i="4"/>
  <c r="T82" i="4"/>
  <c r="AO81" i="4"/>
  <c r="AM81" i="4"/>
  <c r="AN81" i="4"/>
  <c r="AP81" i="4" s="1"/>
  <c r="W82" i="4" l="1"/>
  <c r="H83" i="4" s="1"/>
  <c r="Z82" i="4"/>
  <c r="X82" i="4"/>
  <c r="AA82" i="4" s="1"/>
  <c r="I83" i="4"/>
  <c r="V82" i="4"/>
  <c r="G83" i="4" s="1"/>
  <c r="Y82" i="4"/>
  <c r="J83" i="4"/>
  <c r="F21" i="7"/>
  <c r="M83" i="4" l="1"/>
  <c r="L83" i="4"/>
  <c r="AB82" i="4"/>
  <c r="K83" i="4"/>
  <c r="N83" i="4" l="1"/>
  <c r="O83" i="4" s="1"/>
  <c r="AC82" i="4"/>
  <c r="F83" i="4"/>
  <c r="AG82" i="4" l="1"/>
  <c r="AH82" i="4"/>
  <c r="AI82" i="4"/>
  <c r="AK82" i="4" s="1"/>
  <c r="AL82" i="4" l="1"/>
  <c r="AQ82" i="4"/>
  <c r="AJ82" i="4"/>
  <c r="D21" i="7" s="1"/>
  <c r="C21" i="7"/>
  <c r="AN82" i="4" l="1"/>
  <c r="AO82" i="4"/>
  <c r="AM82" i="4"/>
  <c r="AP82" i="4" s="1"/>
  <c r="E83" i="4"/>
  <c r="E21" i="7"/>
  <c r="Q83" i="4" l="1"/>
  <c r="AD83" i="4"/>
  <c r="AE83" i="4" s="1"/>
  <c r="AF83" i="4"/>
  <c r="P83" i="4"/>
  <c r="R83" i="4" s="1"/>
  <c r="AR83" i="4" l="1"/>
  <c r="T83" i="4"/>
  <c r="S83" i="4"/>
  <c r="U83" i="4"/>
  <c r="X83" i="4" l="1"/>
  <c r="AA83" i="4" s="1"/>
  <c r="V83" i="4"/>
  <c r="G84" i="4" s="1"/>
  <c r="W83" i="4"/>
  <c r="Z83" i="4" s="1"/>
  <c r="H84" i="4" l="1"/>
  <c r="J84" i="4"/>
  <c r="Y83" i="4"/>
  <c r="K84" i="4"/>
  <c r="L84" i="4"/>
  <c r="I84" i="4"/>
  <c r="AB83" i="4" l="1"/>
  <c r="M84" i="4"/>
  <c r="F84" i="4"/>
  <c r="AC83" i="4"/>
  <c r="N84" i="4"/>
  <c r="O84" i="4" s="1"/>
  <c r="AI83" i="4" l="1"/>
  <c r="AK83" i="4" s="1"/>
  <c r="AG83" i="4"/>
  <c r="AH83" i="4"/>
  <c r="AL83" i="4" l="1"/>
  <c r="AQ83" i="4"/>
  <c r="E84" i="4" s="1"/>
  <c r="AJ83" i="4"/>
  <c r="AN83" i="4" l="1"/>
  <c r="AO83" i="4"/>
  <c r="AM83" i="4"/>
  <c r="AP83" i="4" s="1"/>
  <c r="AF84" i="4"/>
  <c r="Q84" i="4"/>
  <c r="AD84" i="4"/>
  <c r="AE84" i="4" s="1"/>
  <c r="P84" i="4"/>
  <c r="R84" i="4" s="1"/>
  <c r="AR84" i="4" l="1"/>
  <c r="U84" i="4"/>
  <c r="T84" i="4"/>
  <c r="S84" i="4"/>
  <c r="V84" i="4" l="1"/>
  <c r="Y84" i="4" s="1"/>
  <c r="W84" i="4"/>
  <c r="Z84" i="4" s="1"/>
  <c r="X84" i="4"/>
  <c r="L85" i="4" s="1"/>
  <c r="AA84" i="4"/>
  <c r="I85" i="4" l="1"/>
  <c r="J85" i="4"/>
  <c r="G85" i="4"/>
  <c r="H85" i="4"/>
  <c r="M85" i="4" s="1"/>
  <c r="AB84" i="4"/>
  <c r="K85" i="4"/>
  <c r="N85" i="4" s="1"/>
  <c r="O85" i="4" s="1"/>
  <c r="F85" i="4" l="1"/>
  <c r="AC84" i="4"/>
  <c r="AI84" i="4" l="1"/>
  <c r="AK84" i="4" s="1"/>
  <c r="AG84" i="4"/>
  <c r="AH84" i="4"/>
  <c r="AL84" i="4" l="1"/>
  <c r="AQ84" i="4"/>
  <c r="E85" i="4" s="1"/>
  <c r="AJ84" i="4"/>
  <c r="AN84" i="4" l="1"/>
  <c r="AM84" i="4"/>
  <c r="AP84" i="4" s="1"/>
  <c r="AO84" i="4"/>
  <c r="Q85" i="4"/>
  <c r="AD85" i="4"/>
  <c r="AE85" i="4" s="1"/>
  <c r="AF85" i="4"/>
  <c r="P85" i="4"/>
  <c r="R85" i="4" l="1"/>
  <c r="U85" i="4" s="1"/>
  <c r="AR85" i="4"/>
  <c r="T85" i="4"/>
  <c r="S85" i="4"/>
  <c r="V85" i="4" l="1"/>
  <c r="J86" i="4" s="1"/>
  <c r="W85" i="4"/>
  <c r="K86" i="4"/>
  <c r="Z85" i="4"/>
  <c r="H86" i="4"/>
  <c r="X85" i="4"/>
  <c r="L86" i="4" s="1"/>
  <c r="G86" i="4" l="1"/>
  <c r="Y85" i="4"/>
  <c r="N86" i="4"/>
  <c r="O86" i="4" s="1"/>
  <c r="I86" i="4"/>
  <c r="AA85" i="4"/>
  <c r="AB85" i="4" s="1"/>
  <c r="M86" i="4"/>
  <c r="AC85" i="4" l="1"/>
  <c r="F86" i="4"/>
  <c r="AG85" i="4" l="1"/>
  <c r="AH85" i="4"/>
  <c r="AI85" i="4"/>
  <c r="AJ85" i="4" l="1"/>
  <c r="AK85" i="4"/>
  <c r="AQ85" i="4"/>
  <c r="E86" i="4" s="1"/>
  <c r="AL85" i="4" l="1"/>
  <c r="AF86" i="4"/>
  <c r="Q86" i="4"/>
  <c r="AD86" i="4"/>
  <c r="AE86" i="4" s="1"/>
  <c r="P86" i="4"/>
  <c r="R86" i="4" s="1"/>
  <c r="AM85" i="4" l="1"/>
  <c r="AP85" i="4" s="1"/>
  <c r="AO85" i="4"/>
  <c r="AN85" i="4"/>
  <c r="AR86" i="4"/>
  <c r="S86" i="4"/>
  <c r="T86" i="4"/>
  <c r="U86" i="4"/>
  <c r="X86" i="4" l="1"/>
  <c r="I87" i="4" s="1"/>
  <c r="AA86" i="4"/>
  <c r="V86" i="4"/>
  <c r="Y86" i="4" s="1"/>
  <c r="W86" i="4"/>
  <c r="H87" i="4" s="1"/>
  <c r="Z86" i="4" l="1"/>
  <c r="G87" i="4"/>
  <c r="J87" i="4"/>
  <c r="AB86" i="4"/>
  <c r="K87" i="4"/>
  <c r="L87" i="4"/>
  <c r="M87" i="4"/>
  <c r="N87" i="4" l="1"/>
  <c r="O87" i="4" s="1"/>
  <c r="F87" i="4"/>
  <c r="AC86" i="4"/>
  <c r="AG86" i="4" l="1"/>
  <c r="AH86" i="4"/>
  <c r="AI86" i="4"/>
  <c r="AJ86" i="4" l="1"/>
  <c r="AK86" i="4"/>
  <c r="AQ86" i="4"/>
  <c r="E87" i="4" s="1"/>
  <c r="AL86" i="4" l="1"/>
  <c r="AD87" i="4"/>
  <c r="AE87" i="4" s="1"/>
  <c r="Q87" i="4"/>
  <c r="AF87" i="4"/>
  <c r="P87" i="4"/>
  <c r="R87" i="4" l="1"/>
  <c r="AR87" i="4" s="1"/>
  <c r="AO86" i="4"/>
  <c r="AN86" i="4"/>
  <c r="AM86" i="4"/>
  <c r="AP86" i="4" s="1"/>
  <c r="S87" i="4" l="1"/>
  <c r="Y87" i="4" s="1"/>
  <c r="U87" i="4"/>
  <c r="X87" i="4" s="1"/>
  <c r="AA87" i="4" s="1"/>
  <c r="T87" i="4"/>
  <c r="W87" i="4" s="1"/>
  <c r="Z87" i="4" s="1"/>
  <c r="V87" i="4"/>
  <c r="G88" i="4" s="1"/>
  <c r="F22" i="7"/>
  <c r="J88" i="4" l="1"/>
  <c r="I88" i="4"/>
  <c r="AB87" i="4"/>
  <c r="K88" i="4"/>
  <c r="H88" i="4"/>
  <c r="M88" i="4" s="1"/>
  <c r="L88" i="4"/>
  <c r="N88" i="4" l="1"/>
  <c r="O88" i="4" s="1"/>
  <c r="AC87" i="4"/>
  <c r="F88" i="4"/>
  <c r="AG87" i="4" l="1"/>
  <c r="AH87" i="4"/>
  <c r="AI87" i="4"/>
  <c r="AK87" i="4" s="1"/>
  <c r="AL87" i="4" l="1"/>
  <c r="AJ87" i="4"/>
  <c r="D22" i="7" s="1"/>
  <c r="C22" i="7"/>
  <c r="AQ87" i="4"/>
  <c r="AM87" i="4" l="1"/>
  <c r="AP87" i="4" s="1"/>
  <c r="AN87" i="4"/>
  <c r="AO87" i="4"/>
  <c r="E88" i="4"/>
  <c r="E22" i="7"/>
  <c r="Q88" i="4" l="1"/>
  <c r="AD88" i="4"/>
  <c r="AE88" i="4" s="1"/>
  <c r="AF88" i="4"/>
  <c r="P88" i="4"/>
  <c r="R88" i="4" l="1"/>
  <c r="AR88" i="4" s="1"/>
  <c r="S88" i="4" l="1"/>
  <c r="T88" i="4"/>
  <c r="W88" i="4" s="1"/>
  <c r="K89" i="4" s="1"/>
  <c r="U88" i="4"/>
  <c r="X88" i="4" s="1"/>
  <c r="AA88" i="4" s="1"/>
  <c r="V88" i="4"/>
  <c r="G89" i="4" s="1"/>
  <c r="L89" i="4" l="1"/>
  <c r="I89" i="4"/>
  <c r="Z88" i="4"/>
  <c r="H89" i="4"/>
  <c r="M89" i="4"/>
  <c r="J89" i="4"/>
  <c r="N89" i="4" s="1"/>
  <c r="O89" i="4" s="1"/>
  <c r="Y88" i="4"/>
  <c r="AB88" i="4" l="1"/>
  <c r="F89" i="4" s="1"/>
  <c r="AC88" i="4" l="1"/>
  <c r="AH88" i="4" s="1"/>
  <c r="AI88" i="4"/>
  <c r="AK88" i="4" s="1"/>
  <c r="AG88" i="4"/>
  <c r="AL88" i="4" l="1"/>
  <c r="AQ88" i="4"/>
  <c r="E89" i="4" s="1"/>
  <c r="AJ88" i="4"/>
  <c r="AM88" i="4" l="1"/>
  <c r="AP88" i="4" s="1"/>
  <c r="AN88" i="4"/>
  <c r="AO88" i="4"/>
  <c r="AF89" i="4"/>
  <c r="Q89" i="4"/>
  <c r="AD89" i="4"/>
  <c r="AE89" i="4" s="1"/>
  <c r="P89" i="4"/>
  <c r="R89" i="4" s="1"/>
  <c r="AR89" i="4" l="1"/>
  <c r="S89" i="4"/>
  <c r="U89" i="4"/>
  <c r="T89" i="4"/>
  <c r="W89" i="4" l="1"/>
  <c r="Z89" i="4" s="1"/>
  <c r="X89" i="4"/>
  <c r="L90" i="4" s="1"/>
  <c r="AA89" i="4"/>
  <c r="V89" i="4"/>
  <c r="Y89" i="4" s="1"/>
  <c r="J90" i="4" l="1"/>
  <c r="G90" i="4"/>
  <c r="H90" i="4"/>
  <c r="I90" i="4"/>
  <c r="AB89" i="4"/>
  <c r="K90" i="4"/>
  <c r="M90" i="4" l="1"/>
  <c r="N90" i="4"/>
  <c r="O90" i="4" s="1"/>
  <c r="F90" i="4"/>
  <c r="AC89" i="4"/>
  <c r="AG89" i="4" l="1"/>
  <c r="AI89" i="4" s="1"/>
  <c r="AK89" i="4" s="1"/>
  <c r="AH89" i="4"/>
  <c r="AL89" i="4" l="1"/>
  <c r="AQ89" i="4"/>
  <c r="E90" i="4" s="1"/>
  <c r="AJ89" i="4"/>
  <c r="AO89" i="4" l="1"/>
  <c r="AM89" i="4"/>
  <c r="AP89" i="4" s="1"/>
  <c r="AN89" i="4"/>
  <c r="Q90" i="4"/>
  <c r="AD90" i="4"/>
  <c r="AE90" i="4" s="1"/>
  <c r="AF90" i="4"/>
  <c r="P90" i="4"/>
  <c r="R90" i="4" l="1"/>
  <c r="AR90" i="4"/>
  <c r="U90" i="4"/>
  <c r="S90" i="4"/>
  <c r="T90" i="4"/>
  <c r="W90" i="4" l="1"/>
  <c r="K91" i="4" s="1"/>
  <c r="H91" i="4"/>
  <c r="X90" i="4"/>
  <c r="L91" i="4"/>
  <c r="AA90" i="4"/>
  <c r="I91" i="4"/>
  <c r="V90" i="4"/>
  <c r="Y90" i="4" s="1"/>
  <c r="Z90" i="4" l="1"/>
  <c r="AB90" i="4" s="1"/>
  <c r="J91" i="4"/>
  <c r="N91" i="4" s="1"/>
  <c r="O91" i="4" s="1"/>
  <c r="G91" i="4"/>
  <c r="M91" i="4" s="1"/>
  <c r="AC90" i="4" l="1"/>
  <c r="F91" i="4"/>
  <c r="AG90" i="4" l="1"/>
  <c r="AH90" i="4"/>
  <c r="AI90" i="4"/>
  <c r="AJ90" i="4" l="1"/>
  <c r="AK90" i="4"/>
  <c r="AQ90" i="4"/>
  <c r="E91" i="4" s="1"/>
  <c r="AL90" i="4" l="1"/>
  <c r="AF91" i="4"/>
  <c r="Q91" i="4"/>
  <c r="AD91" i="4"/>
  <c r="AE91" i="4" s="1"/>
  <c r="P91" i="4"/>
  <c r="AM90" i="4" l="1"/>
  <c r="AP90" i="4" s="1"/>
  <c r="AN90" i="4"/>
  <c r="AO90" i="4"/>
  <c r="R91" i="4"/>
  <c r="AR91" i="4" l="1"/>
  <c r="T91" i="4"/>
  <c r="U91" i="4"/>
  <c r="S91" i="4"/>
  <c r="V91" i="4" l="1"/>
  <c r="J92" i="4" s="1"/>
  <c r="X91" i="4"/>
  <c r="L92" i="4" s="1"/>
  <c r="AA91" i="4"/>
  <c r="W91" i="4"/>
  <c r="Z91" i="4"/>
  <c r="H92" i="4"/>
  <c r="K92" i="4"/>
  <c r="G92" i="4" l="1"/>
  <c r="Y91" i="4"/>
  <c r="I92" i="4"/>
  <c r="M92" i="4" s="1"/>
  <c r="N92" i="4"/>
  <c r="O92" i="4" s="1"/>
  <c r="AB91" i="4" l="1"/>
  <c r="F92" i="4"/>
  <c r="AC91" i="4" l="1"/>
  <c r="AI91" i="4" s="1"/>
  <c r="AK91" i="4" s="1"/>
  <c r="AG91" i="4"/>
  <c r="AH91" i="4"/>
  <c r="AL91" i="4" l="1"/>
  <c r="AJ91" i="4"/>
  <c r="AQ91" i="4"/>
  <c r="E92" i="4" s="1"/>
  <c r="AO91" i="4" l="1"/>
  <c r="AM91" i="4"/>
  <c r="AP91" i="4" s="1"/>
  <c r="AN91" i="4"/>
  <c r="AD92" i="4"/>
  <c r="AE92" i="4" s="1"/>
  <c r="Q92" i="4"/>
  <c r="AF92" i="4"/>
  <c r="P92" i="4"/>
  <c r="R92" i="4" s="1"/>
  <c r="AR92" i="4" l="1"/>
  <c r="S92" i="4"/>
  <c r="T92" i="4"/>
  <c r="U92" i="4"/>
  <c r="X92" i="4" l="1"/>
  <c r="AA92" i="4" s="1"/>
  <c r="I93" i="4"/>
  <c r="W92" i="4"/>
  <c r="H93" i="4" s="1"/>
  <c r="V92" i="4"/>
  <c r="J93" i="4" s="1"/>
  <c r="F23" i="7"/>
  <c r="Z92" i="4" l="1"/>
  <c r="L93" i="4"/>
  <c r="G93" i="4"/>
  <c r="M93" i="4" s="1"/>
  <c r="K93" i="4"/>
  <c r="Y92" i="4"/>
  <c r="N93" i="4" l="1"/>
  <c r="O93" i="4" s="1"/>
  <c r="AB92" i="4"/>
  <c r="F93" i="4" s="1"/>
  <c r="AC92" i="4"/>
  <c r="AG92" i="4" l="1"/>
  <c r="AH92" i="4"/>
  <c r="AI92" i="4"/>
  <c r="AK92" i="4" s="1"/>
  <c r="AL92" i="4" l="1"/>
  <c r="AQ92" i="4"/>
  <c r="AJ92" i="4"/>
  <c r="D23" i="7" s="1"/>
  <c r="C23" i="7"/>
  <c r="AM92" i="4" l="1"/>
  <c r="AP92" i="4" s="1"/>
  <c r="AN92" i="4"/>
  <c r="AO92" i="4"/>
  <c r="E93" i="4"/>
  <c r="E23" i="7"/>
  <c r="Q93" i="4" l="1"/>
  <c r="AD93" i="4"/>
  <c r="AE93" i="4" s="1"/>
  <c r="AF93" i="4"/>
  <c r="P93" i="4"/>
  <c r="R93" i="4" l="1"/>
  <c r="AR93" i="4" l="1"/>
  <c r="U93" i="4"/>
  <c r="T93" i="4"/>
  <c r="S93" i="4"/>
  <c r="X93" i="4" l="1"/>
  <c r="AA93" i="4" s="1"/>
  <c r="V93" i="4"/>
  <c r="G94" i="4" s="1"/>
  <c r="W93" i="4"/>
  <c r="Z93" i="4" s="1"/>
  <c r="H94" i="4" l="1"/>
  <c r="L94" i="4"/>
  <c r="M94" i="4"/>
  <c r="I94" i="4"/>
  <c r="J94" i="4"/>
  <c r="Y93" i="4"/>
  <c r="K94" i="4"/>
  <c r="AB93" i="4"/>
  <c r="N94" i="4" l="1"/>
  <c r="O94" i="4" s="1"/>
  <c r="F94" i="4"/>
  <c r="AC93" i="4"/>
  <c r="AG93" i="4" l="1"/>
  <c r="AI93" i="4" s="1"/>
  <c r="AK93" i="4" s="1"/>
  <c r="AH93" i="4"/>
  <c r="AL93" i="4" l="1"/>
  <c r="AQ93" i="4"/>
  <c r="E94" i="4" s="1"/>
  <c r="AJ93" i="4"/>
  <c r="AM93" i="4" l="1"/>
  <c r="AP93" i="4" s="1"/>
  <c r="AN93" i="4"/>
  <c r="AO93" i="4"/>
  <c r="AF94" i="4"/>
  <c r="AD94" i="4"/>
  <c r="AE94" i="4" s="1"/>
  <c r="Q94" i="4"/>
  <c r="P94" i="4"/>
  <c r="R94" i="4" s="1"/>
  <c r="AR94" i="4" l="1"/>
  <c r="U94" i="4"/>
  <c r="T94" i="4"/>
  <c r="S94" i="4"/>
  <c r="W94" i="4" l="1"/>
  <c r="Z94" i="4" s="1"/>
  <c r="H95" i="4"/>
  <c r="X94" i="4"/>
  <c r="I95" i="4" s="1"/>
  <c r="V94" i="4"/>
  <c r="Y94" i="4" s="1"/>
  <c r="G95" i="4"/>
  <c r="J95" i="4" l="1"/>
  <c r="AA94" i="4"/>
  <c r="AB94" i="4" s="1"/>
  <c r="L95" i="4"/>
  <c r="K95" i="4"/>
  <c r="M95" i="4"/>
  <c r="N95" i="4" l="1"/>
  <c r="O95" i="4" s="1"/>
  <c r="F95" i="4"/>
  <c r="AC94" i="4"/>
  <c r="AG94" i="4" l="1"/>
  <c r="AI94" i="4" s="1"/>
  <c r="AK94" i="4" s="1"/>
  <c r="AH94" i="4"/>
  <c r="AL94" i="4" l="1"/>
  <c r="AQ94" i="4"/>
  <c r="AJ94" i="4"/>
  <c r="AM94" i="4" l="1"/>
  <c r="AP94" i="4" s="1"/>
  <c r="AN94" i="4"/>
  <c r="AO94" i="4"/>
  <c r="E95" i="4"/>
  <c r="Q95" i="4" l="1"/>
  <c r="AD95" i="4"/>
  <c r="AE95" i="4" s="1"/>
  <c r="AF95" i="4"/>
  <c r="P95" i="4"/>
  <c r="R95" i="4" l="1"/>
  <c r="T95" i="4" s="1"/>
  <c r="AR95" i="4"/>
  <c r="U95" i="4"/>
  <c r="S95" i="4"/>
  <c r="W95" i="4" l="1"/>
  <c r="K96" i="4"/>
  <c r="Z95" i="4"/>
  <c r="H96" i="4"/>
  <c r="X95" i="4"/>
  <c r="AA95" i="4" s="1"/>
  <c r="V95" i="4"/>
  <c r="Y95" i="4" s="1"/>
  <c r="AB95" i="4" l="1"/>
  <c r="L96" i="4"/>
  <c r="J96" i="4"/>
  <c r="G96" i="4"/>
  <c r="I96" i="4"/>
  <c r="N96" i="4" l="1"/>
  <c r="O96" i="4" s="1"/>
  <c r="AC95" i="4"/>
  <c r="F96" i="4"/>
  <c r="M96" i="4"/>
  <c r="AG95" i="4" l="1"/>
  <c r="AH95" i="4"/>
  <c r="AI95" i="4"/>
  <c r="AK95" i="4" s="1"/>
  <c r="AL95" i="4" l="1"/>
  <c r="AJ95" i="4"/>
  <c r="AQ95" i="4"/>
  <c r="AM95" i="4" l="1"/>
  <c r="AP95" i="4" s="1"/>
  <c r="AN95" i="4"/>
  <c r="AO95" i="4"/>
  <c r="E96" i="4"/>
  <c r="AF96" i="4" l="1"/>
  <c r="Q96" i="4"/>
  <c r="AD96" i="4"/>
  <c r="AE96" i="4" s="1"/>
  <c r="P96" i="4"/>
  <c r="R96" i="4" l="1"/>
  <c r="AR96" i="4" s="1"/>
  <c r="S96" i="4"/>
  <c r="U96" i="4"/>
  <c r="T96" i="4" l="1"/>
  <c r="X96" i="4"/>
  <c r="I97" i="4" s="1"/>
  <c r="L97" i="4"/>
  <c r="V96" i="4"/>
  <c r="J97" i="4" s="1"/>
  <c r="W96" i="4"/>
  <c r="H97" i="4" s="1"/>
  <c r="Y96" i="4" l="1"/>
  <c r="AB96" i="4" s="1"/>
  <c r="G97" i="4"/>
  <c r="M97" i="4" s="1"/>
  <c r="AA96" i="4"/>
  <c r="Z96" i="4"/>
  <c r="K97" i="4"/>
  <c r="N97" i="4" s="1"/>
  <c r="O97" i="4" s="1"/>
  <c r="F97" i="4" l="1"/>
  <c r="AC96" i="4"/>
  <c r="AG96" i="4" l="1"/>
  <c r="AH96" i="4"/>
  <c r="AI96" i="4"/>
  <c r="AK96" i="4" s="1"/>
  <c r="AL96" i="4" l="1"/>
  <c r="AJ96" i="4"/>
  <c r="AQ96" i="4"/>
  <c r="AO96" i="4" l="1"/>
  <c r="AM96" i="4"/>
  <c r="AP96" i="4" s="1"/>
  <c r="AN96" i="4"/>
  <c r="E97" i="4"/>
  <c r="AD97" i="4" l="1"/>
  <c r="AE97" i="4" s="1"/>
  <c r="Q97" i="4"/>
  <c r="AF97" i="4"/>
  <c r="P97" i="4"/>
  <c r="R97" i="4" s="1"/>
  <c r="AR97" i="4" l="1"/>
  <c r="S97" i="4"/>
  <c r="U97" i="4"/>
  <c r="T97" i="4"/>
  <c r="X97" i="4" l="1"/>
  <c r="AA97" i="4" s="1"/>
  <c r="I98" i="4"/>
  <c r="W97" i="4"/>
  <c r="Z97" i="4" s="1"/>
  <c r="V97" i="4"/>
  <c r="G98" i="4" s="1"/>
  <c r="F24" i="7"/>
  <c r="Y97" i="4" l="1"/>
  <c r="J98" i="4"/>
  <c r="AB97" i="4"/>
  <c r="K98" i="4"/>
  <c r="H98" i="4"/>
  <c r="M98" i="4" s="1"/>
  <c r="L98" i="4"/>
  <c r="N98" i="4" l="1"/>
  <c r="O98" i="4" s="1"/>
  <c r="AC97" i="4"/>
  <c r="F98" i="4"/>
  <c r="AG97" i="4" l="1"/>
  <c r="AH97" i="4"/>
  <c r="AI97" i="4"/>
  <c r="AK97" i="4" s="1"/>
  <c r="AL97" i="4" l="1"/>
  <c r="AJ97" i="4"/>
  <c r="D24" i="7" s="1"/>
  <c r="C24" i="7"/>
  <c r="AQ97" i="4"/>
  <c r="AM97" i="4" l="1"/>
  <c r="AP97" i="4" s="1"/>
  <c r="AN97" i="4"/>
  <c r="AO97" i="4"/>
  <c r="E98" i="4"/>
  <c r="E24" i="7"/>
  <c r="Q98" i="4" l="1"/>
  <c r="AD98" i="4"/>
  <c r="AE98" i="4" s="1"/>
  <c r="AF98" i="4"/>
  <c r="P98" i="4"/>
  <c r="R98" i="4" l="1"/>
  <c r="AR98" i="4" l="1"/>
  <c r="U98" i="4"/>
  <c r="S98" i="4"/>
  <c r="T98" i="4"/>
  <c r="W98" i="4" l="1"/>
  <c r="K99" i="4" s="1"/>
  <c r="H99" i="4"/>
  <c r="Z98" i="4"/>
  <c r="V98" i="4"/>
  <c r="G99" i="4" s="1"/>
  <c r="X98" i="4"/>
  <c r="AA98" i="4" s="1"/>
  <c r="J99" i="4" l="1"/>
  <c r="Y98" i="4"/>
  <c r="L99" i="4"/>
  <c r="I99" i="4"/>
  <c r="M99" i="4" s="1"/>
  <c r="AB98" i="4"/>
  <c r="N99" i="4" l="1"/>
  <c r="O99" i="4" s="1"/>
  <c r="F99" i="4"/>
  <c r="AC98" i="4"/>
  <c r="AG98" i="4" l="1"/>
  <c r="AI98" i="4" s="1"/>
  <c r="AK98" i="4" s="1"/>
  <c r="AH98" i="4"/>
  <c r="AL98" i="4" l="1"/>
  <c r="AQ98" i="4"/>
  <c r="AJ98" i="4"/>
  <c r="AN98" i="4" l="1"/>
  <c r="AO98" i="4"/>
  <c r="AM98" i="4"/>
  <c r="AP98" i="4" s="1"/>
  <c r="E99" i="4"/>
  <c r="AF99" i="4" l="1"/>
  <c r="Q99" i="4"/>
  <c r="AD99" i="4"/>
  <c r="AE99" i="4" s="1"/>
  <c r="P99" i="4"/>
  <c r="R99" i="4" l="1"/>
  <c r="AR99" i="4"/>
  <c r="T99" i="4"/>
  <c r="U99" i="4"/>
  <c r="S99" i="4"/>
  <c r="W99" i="4" l="1"/>
  <c r="Z99" i="4" s="1"/>
  <c r="H100" i="4"/>
  <c r="X99" i="4"/>
  <c r="L100" i="4" s="1"/>
  <c r="AA99" i="4"/>
  <c r="V99" i="4"/>
  <c r="Y99" i="4" s="1"/>
  <c r="G100" i="4"/>
  <c r="J100" i="4"/>
  <c r="AB99" i="4" l="1"/>
  <c r="I100" i="4"/>
  <c r="M100" i="4" s="1"/>
  <c r="F100" i="4"/>
  <c r="AC99" i="4"/>
  <c r="K100" i="4"/>
  <c r="N100" i="4"/>
  <c r="O100" i="4" s="1"/>
  <c r="AG99" i="4" l="1"/>
  <c r="AI99" i="4" s="1"/>
  <c r="AK99" i="4" s="1"/>
  <c r="AH99" i="4"/>
  <c r="AL99" i="4" l="1"/>
  <c r="AQ99" i="4"/>
  <c r="E100" i="4" s="1"/>
  <c r="AJ99" i="4"/>
  <c r="AM99" i="4" l="1"/>
  <c r="AP99" i="4" s="1"/>
  <c r="AN99" i="4"/>
  <c r="AO99" i="4"/>
  <c r="Q100" i="4"/>
  <c r="AD100" i="4"/>
  <c r="AE100" i="4" s="1"/>
  <c r="AF100" i="4"/>
  <c r="P100" i="4"/>
  <c r="R100" i="4" s="1"/>
  <c r="AR100" i="4" l="1"/>
  <c r="U100" i="4"/>
  <c r="T100" i="4"/>
  <c r="S100" i="4"/>
  <c r="V100" i="4" l="1"/>
  <c r="Y100" i="4" s="1"/>
  <c r="W100" i="4"/>
  <c r="K101" i="4"/>
  <c r="Z100" i="4"/>
  <c r="H101" i="4"/>
  <c r="X100" i="4"/>
  <c r="L101" i="4"/>
  <c r="AA100" i="4"/>
  <c r="I101" i="4"/>
  <c r="AB100" i="4" l="1"/>
  <c r="J101" i="4"/>
  <c r="N101" i="4" s="1"/>
  <c r="O101" i="4" s="1"/>
  <c r="G101" i="4"/>
  <c r="M101" i="4" s="1"/>
  <c r="AC100" i="4" l="1"/>
  <c r="AH100" i="4" s="1"/>
  <c r="F101" i="4"/>
  <c r="AG100" i="4" l="1"/>
  <c r="AQ100" i="4" s="1"/>
  <c r="E101" i="4" s="1"/>
  <c r="AI100" i="4" l="1"/>
  <c r="AF101" i="4"/>
  <c r="AD101" i="4"/>
  <c r="AE101" i="4" s="1"/>
  <c r="Q101" i="4"/>
  <c r="P101" i="4"/>
  <c r="AJ100" i="4" l="1"/>
  <c r="AK100" i="4"/>
  <c r="R101" i="4"/>
  <c r="AL100" i="4" l="1"/>
  <c r="AR101" i="4"/>
  <c r="T101" i="4"/>
  <c r="U101" i="4"/>
  <c r="S101" i="4"/>
  <c r="AO100" i="4" l="1"/>
  <c r="AN100" i="4"/>
  <c r="AM100" i="4"/>
  <c r="AP100" i="4" s="1"/>
  <c r="V101" i="4"/>
  <c r="G102" i="4" s="1"/>
  <c r="X101" i="4"/>
  <c r="L102" i="4" s="1"/>
  <c r="AA101" i="4"/>
  <c r="W101" i="4"/>
  <c r="Z101" i="4" s="1"/>
  <c r="H102" i="4"/>
  <c r="K102" i="4"/>
  <c r="Y101" i="4" l="1"/>
  <c r="J102" i="4"/>
  <c r="N102" i="4" s="1"/>
  <c r="O102" i="4" s="1"/>
  <c r="I102" i="4"/>
  <c r="M102" i="4" s="1"/>
  <c r="AB101" i="4"/>
  <c r="F102" i="4" l="1"/>
  <c r="AC101" i="4"/>
  <c r="AG101" i="4" l="1"/>
  <c r="AI101" i="4" s="1"/>
  <c r="AK101" i="4" s="1"/>
  <c r="AH101" i="4"/>
  <c r="AL101" i="4" l="1"/>
  <c r="AJ101" i="4"/>
  <c r="AQ101" i="4"/>
  <c r="E102" i="4" s="1"/>
  <c r="AO101" i="4" l="1"/>
  <c r="AM101" i="4"/>
  <c r="AP101" i="4" s="1"/>
  <c r="AN101" i="4"/>
  <c r="AD102" i="4"/>
  <c r="AE102" i="4" s="1"/>
  <c r="Q102" i="4"/>
  <c r="AF102" i="4"/>
  <c r="P102" i="4"/>
  <c r="R102" i="4" s="1"/>
  <c r="AR102" i="4" l="1"/>
  <c r="S102" i="4"/>
  <c r="U102" i="4"/>
  <c r="T102" i="4"/>
  <c r="W102" i="4" l="1"/>
  <c r="Z102" i="4" s="1"/>
  <c r="X102" i="4"/>
  <c r="L103" i="4" s="1"/>
  <c r="V102" i="4"/>
  <c r="G103" i="4" s="1"/>
  <c r="F25" i="7"/>
  <c r="Y102" i="4" l="1"/>
  <c r="J103" i="4"/>
  <c r="K103" i="4"/>
  <c r="AA102" i="4"/>
  <c r="AB102" i="4" s="1"/>
  <c r="N103" i="4"/>
  <c r="O103" i="4" s="1"/>
  <c r="H103" i="4"/>
  <c r="I103" i="4"/>
  <c r="M103" i="4" l="1"/>
  <c r="AC102" i="4"/>
  <c r="F103" i="4"/>
  <c r="AG102" i="4" l="1"/>
  <c r="AH102" i="4"/>
  <c r="AI102" i="4"/>
  <c r="AK102" i="4" s="1"/>
  <c r="AL102" i="4" l="1"/>
  <c r="AJ102" i="4"/>
  <c r="D25" i="7" s="1"/>
  <c r="C25" i="7"/>
  <c r="AQ102" i="4"/>
  <c r="AM102" i="4" l="1"/>
  <c r="AP102" i="4" s="1"/>
  <c r="AN102" i="4"/>
  <c r="AO102" i="4"/>
  <c r="E103" i="4"/>
  <c r="E25" i="7"/>
  <c r="Q103" i="4" l="1"/>
  <c r="AD103" i="4"/>
  <c r="AE103" i="4" s="1"/>
  <c r="AF103" i="4"/>
  <c r="P103" i="4"/>
  <c r="R103" i="4" s="1"/>
  <c r="AR103" i="4" l="1"/>
  <c r="T103" i="4"/>
  <c r="S103" i="4"/>
  <c r="U103" i="4"/>
  <c r="V103" i="4" l="1"/>
  <c r="Y103" i="4" s="1"/>
  <c r="W103" i="4"/>
  <c r="H104" i="4" s="1"/>
  <c r="K104" i="4"/>
  <c r="X103" i="4"/>
  <c r="AA103" i="4" s="1"/>
  <c r="Z103" i="4" l="1"/>
  <c r="AB103" i="4"/>
  <c r="L104" i="4"/>
  <c r="AC103" i="4"/>
  <c r="F104" i="4"/>
  <c r="G104" i="4"/>
  <c r="I104" i="4"/>
  <c r="J104" i="4"/>
  <c r="N104" i="4" s="1"/>
  <c r="O104" i="4" s="1"/>
  <c r="AG103" i="4" l="1"/>
  <c r="AH103" i="4"/>
  <c r="AI103" i="4"/>
  <c r="M104" i="4"/>
  <c r="AJ103" i="4" l="1"/>
  <c r="AK103" i="4"/>
  <c r="AQ103" i="4"/>
  <c r="E104" i="4" s="1"/>
  <c r="AL103" i="4" l="1"/>
  <c r="AF104" i="4"/>
  <c r="Q104" i="4"/>
  <c r="AD104" i="4"/>
  <c r="AE104" i="4" s="1"/>
  <c r="P104" i="4"/>
  <c r="R104" i="4" s="1"/>
  <c r="AO103" i="4" l="1"/>
  <c r="AM103" i="4"/>
  <c r="AP103" i="4" s="1"/>
  <c r="AN103" i="4"/>
  <c r="AR104" i="4"/>
  <c r="T104" i="4"/>
  <c r="S104" i="4"/>
  <c r="U104" i="4"/>
  <c r="X104" i="4" l="1"/>
  <c r="I105" i="4" s="1"/>
  <c r="L105" i="4"/>
  <c r="AA104" i="4"/>
  <c r="V104" i="4"/>
  <c r="G105" i="4" s="1"/>
  <c r="W104" i="4"/>
  <c r="H105" i="4"/>
  <c r="K105" i="4"/>
  <c r="Z104" i="4"/>
  <c r="M105" i="4" l="1"/>
  <c r="Y104" i="4"/>
  <c r="J105" i="4"/>
  <c r="N105" i="4" s="1"/>
  <c r="O105" i="4" s="1"/>
  <c r="AB104" i="4" l="1"/>
  <c r="AC104" i="4" l="1"/>
  <c r="F105" i="4"/>
  <c r="AG104" i="4" l="1"/>
  <c r="AH104" i="4"/>
  <c r="AQ104" i="4" l="1"/>
  <c r="E105" i="4" s="1"/>
  <c r="AI104" i="4"/>
  <c r="AK104" i="4" l="1"/>
  <c r="AJ104" i="4"/>
  <c r="AF105" i="4"/>
  <c r="Q105" i="4"/>
  <c r="P105" i="4"/>
  <c r="R105" i="4" s="1"/>
  <c r="AD105" i="4"/>
  <c r="AE105" i="4" s="1"/>
  <c r="AR105" i="4" l="1"/>
  <c r="U105" i="4"/>
  <c r="T105" i="4"/>
  <c r="S105" i="4"/>
  <c r="AL104" i="4"/>
  <c r="AO104" i="4" l="1"/>
  <c r="AM104" i="4"/>
  <c r="AP104" i="4" s="1"/>
  <c r="AN104" i="4"/>
  <c r="V105" i="4"/>
  <c r="G106" i="4" s="1"/>
  <c r="J106" i="4"/>
  <c r="Y105" i="4"/>
  <c r="W105" i="4"/>
  <c r="Z105" i="4" s="1"/>
  <c r="K106" i="4"/>
  <c r="H106" i="4"/>
  <c r="X105" i="4"/>
  <c r="AA105" i="4" s="1"/>
  <c r="AB105" i="4" l="1"/>
  <c r="AC105" i="4"/>
  <c r="F106" i="4"/>
  <c r="L106" i="4"/>
  <c r="N106" i="4" s="1"/>
  <c r="O106" i="4" s="1"/>
  <c r="I106" i="4"/>
  <c r="M106" i="4" s="1"/>
  <c r="AG105" i="4" l="1"/>
  <c r="AH105" i="4"/>
  <c r="AI105" i="4"/>
  <c r="AJ105" i="4" l="1"/>
  <c r="AK105" i="4"/>
  <c r="AQ105" i="4"/>
  <c r="E106" i="4" s="1"/>
  <c r="Q106" i="4" l="1"/>
  <c r="AD106" i="4"/>
  <c r="AE106" i="4" s="1"/>
  <c r="AF106" i="4"/>
  <c r="P106" i="4"/>
  <c r="AL105" i="4"/>
  <c r="AM105" i="4" l="1"/>
  <c r="AP105" i="4" s="1"/>
  <c r="AN105" i="4"/>
  <c r="AO105" i="4"/>
  <c r="R106" i="4"/>
  <c r="AR106" i="4" l="1"/>
  <c r="U106" i="4"/>
  <c r="S106" i="4"/>
  <c r="T106" i="4"/>
  <c r="V106" i="4" l="1"/>
  <c r="G107" i="4" s="1"/>
  <c r="J107" i="4"/>
  <c r="Y106" i="4"/>
  <c r="X106" i="4"/>
  <c r="AA106" i="4" s="1"/>
  <c r="L107" i="4"/>
  <c r="W106" i="4"/>
  <c r="H107" i="4" s="1"/>
  <c r="Z106" i="4" l="1"/>
  <c r="AB106" i="4"/>
  <c r="I107" i="4"/>
  <c r="M107" i="4" s="1"/>
  <c r="K107" i="4"/>
  <c r="N107" i="4" s="1"/>
  <c r="O107" i="4" s="1"/>
  <c r="F107" i="4" l="1"/>
  <c r="AC106" i="4"/>
  <c r="AG106" i="4" l="1"/>
  <c r="AH106" i="4"/>
  <c r="AI106" i="4"/>
  <c r="AJ106" i="4" l="1"/>
  <c r="AK106" i="4"/>
  <c r="AQ106" i="4"/>
  <c r="E107" i="4" s="1"/>
  <c r="AF107" i="4" l="1"/>
  <c r="P107" i="4"/>
  <c r="AD107" i="4"/>
  <c r="AE107" i="4" s="1"/>
  <c r="Q107" i="4"/>
  <c r="AL106" i="4"/>
  <c r="AO106" i="4" l="1"/>
  <c r="AM106" i="4"/>
  <c r="AP106" i="4" s="1"/>
  <c r="AN106" i="4"/>
  <c r="R107" i="4"/>
  <c r="AR107" i="4" l="1"/>
  <c r="T107" i="4"/>
  <c r="U107" i="4"/>
  <c r="S107" i="4"/>
  <c r="X107" i="4" l="1"/>
  <c r="I108" i="4" s="1"/>
  <c r="AA107" i="4"/>
  <c r="W107" i="4"/>
  <c r="K108" i="4" s="1"/>
  <c r="Z107" i="4"/>
  <c r="F26" i="7"/>
  <c r="V107" i="4"/>
  <c r="J108" i="4" s="1"/>
  <c r="G108" i="4" l="1"/>
  <c r="Y107" i="4"/>
  <c r="AB107" i="4" s="1"/>
  <c r="AC107" i="4"/>
  <c r="F108" i="4"/>
  <c r="L108" i="4"/>
  <c r="N108" i="4" s="1"/>
  <c r="O108" i="4" s="1"/>
  <c r="H108" i="4"/>
  <c r="M108" i="4" s="1"/>
  <c r="AG107" i="4" l="1"/>
  <c r="AH107" i="4"/>
  <c r="AQ107" i="4" l="1"/>
  <c r="AI107" i="4"/>
  <c r="AJ107" i="4" l="1"/>
  <c r="D26" i="7" s="1"/>
  <c r="AK107" i="4"/>
  <c r="C26" i="7"/>
  <c r="E26" i="7"/>
  <c r="E108" i="4"/>
  <c r="Q108" i="4" l="1"/>
  <c r="AD108" i="4"/>
  <c r="AE108" i="4" s="1"/>
  <c r="AF108" i="4"/>
  <c r="P108" i="4"/>
  <c r="R108" i="4" s="1"/>
  <c r="AL107" i="4"/>
  <c r="AO107" i="4" l="1"/>
  <c r="AM107" i="4"/>
  <c r="AP107" i="4" s="1"/>
  <c r="AN107" i="4"/>
  <c r="AR108" i="4"/>
  <c r="S108" i="4"/>
  <c r="T108" i="4"/>
  <c r="U108" i="4"/>
  <c r="X108" i="4" l="1"/>
  <c r="L109" i="4" s="1"/>
  <c r="AA108" i="4"/>
  <c r="I109" i="4"/>
  <c r="W108" i="4"/>
  <c r="K109" i="4" s="1"/>
  <c r="V108" i="4"/>
  <c r="G109" i="4" s="1"/>
  <c r="Y108" i="4"/>
  <c r="M109" i="4" l="1"/>
  <c r="J109" i="4"/>
  <c r="N109" i="4" s="1"/>
  <c r="O109" i="4" s="1"/>
  <c r="Z108" i="4"/>
  <c r="AB108" i="4" s="1"/>
  <c r="H109" i="4"/>
  <c r="AC108" i="4" l="1"/>
  <c r="F109" i="4"/>
  <c r="AG108" i="4" l="1"/>
  <c r="AH108" i="4"/>
  <c r="AI108" i="4"/>
  <c r="AJ108" i="4" l="1"/>
  <c r="AK108" i="4"/>
  <c r="AQ108" i="4"/>
  <c r="E109" i="4" s="1"/>
  <c r="AF109" i="4" l="1"/>
  <c r="Q109" i="4"/>
  <c r="AD109" i="4"/>
  <c r="AE109" i="4" s="1"/>
  <c r="P109" i="4"/>
  <c r="R109" i="4" s="1"/>
  <c r="AL108" i="4"/>
  <c r="AR109" i="4" l="1"/>
  <c r="U109" i="4"/>
  <c r="X109" i="4" s="1"/>
  <c r="I110" i="4" s="1"/>
  <c r="S109" i="4"/>
  <c r="T109" i="4"/>
  <c r="AO108" i="4"/>
  <c r="AM108" i="4"/>
  <c r="AP108" i="4" s="1"/>
  <c r="AN108" i="4"/>
  <c r="AA109" i="4"/>
  <c r="L110" i="4"/>
  <c r="W109" i="4" l="1"/>
  <c r="Z109" i="4" s="1"/>
  <c r="H110" i="4"/>
  <c r="K110" i="4"/>
  <c r="V109" i="4"/>
  <c r="Y109" i="4"/>
  <c r="J110" i="4"/>
  <c r="N110" i="4" s="1"/>
  <c r="O110" i="4" s="1"/>
  <c r="G110" i="4"/>
  <c r="M110" i="4" s="1"/>
  <c r="AB109" i="4" l="1"/>
  <c r="F110" i="4" l="1"/>
  <c r="AC109" i="4"/>
  <c r="AG109" i="4" l="1"/>
  <c r="AH109" i="4"/>
  <c r="AI109" i="4"/>
  <c r="AK109" i="4" l="1"/>
  <c r="AJ109" i="4"/>
  <c r="AQ109" i="4"/>
  <c r="E110" i="4" s="1"/>
  <c r="AD110" i="4" l="1"/>
  <c r="AE110" i="4" s="1"/>
  <c r="Q110" i="4"/>
  <c r="AF110" i="4"/>
  <c r="P110" i="4"/>
  <c r="R110" i="4" s="1"/>
  <c r="AL109" i="4"/>
  <c r="AN109" i="4" l="1"/>
  <c r="AO109" i="4"/>
  <c r="AM109" i="4"/>
  <c r="AP109" i="4" s="1"/>
  <c r="AR110" i="4"/>
  <c r="T110" i="4"/>
  <c r="U110" i="4"/>
  <c r="S110" i="4"/>
  <c r="X110" i="4" l="1"/>
  <c r="AA110" i="4" s="1"/>
  <c r="W110" i="4"/>
  <c r="H111" i="4" s="1"/>
  <c r="Z110" i="4"/>
  <c r="I111" i="4"/>
  <c r="V110" i="4"/>
  <c r="K111" i="4" l="1"/>
  <c r="L111" i="4"/>
  <c r="Y110" i="4"/>
  <c r="J111" i="4"/>
  <c r="G111" i="4"/>
  <c r="M111" i="4" s="1"/>
  <c r="N111" i="4" l="1"/>
  <c r="O111" i="4" s="1"/>
  <c r="AB110" i="4"/>
  <c r="AC110" i="4" l="1"/>
  <c r="F111" i="4"/>
  <c r="AG110" i="4" l="1"/>
  <c r="AH110" i="4"/>
  <c r="AI110" i="4"/>
  <c r="AJ110" i="4" l="1"/>
  <c r="AK110" i="4"/>
  <c r="AQ110" i="4"/>
  <c r="E111" i="4" s="1"/>
  <c r="AD111" i="4" l="1"/>
  <c r="AE111" i="4" s="1"/>
  <c r="AF111" i="4"/>
  <c r="Q111" i="4"/>
  <c r="P111" i="4"/>
  <c r="R111" i="4" s="1"/>
  <c r="AL110" i="4"/>
  <c r="AO110" i="4" l="1"/>
  <c r="AN110" i="4"/>
  <c r="AM110" i="4"/>
  <c r="AP110" i="4" s="1"/>
  <c r="AR111" i="4"/>
  <c r="U111" i="4"/>
  <c r="T111" i="4"/>
  <c r="S111" i="4"/>
  <c r="V111" i="4" l="1"/>
  <c r="J112" i="4" s="1"/>
  <c r="Y111" i="4"/>
  <c r="W111" i="4"/>
  <c r="H112" i="4" s="1"/>
  <c r="Z111" i="4"/>
  <c r="X111" i="4"/>
  <c r="L112" i="4" s="1"/>
  <c r="I112" i="4"/>
  <c r="AA111" i="4"/>
  <c r="AB111" i="4" l="1"/>
  <c r="K112" i="4"/>
  <c r="N112" i="4" s="1"/>
  <c r="O112" i="4" s="1"/>
  <c r="G112" i="4"/>
  <c r="M112" i="4" s="1"/>
  <c r="F112" i="4" l="1"/>
  <c r="AC111" i="4"/>
  <c r="AI111" i="4" l="1"/>
  <c r="AG111" i="4"/>
  <c r="AH111" i="4"/>
  <c r="AQ111" i="4" l="1"/>
  <c r="E112" i="4" s="1"/>
  <c r="AJ111" i="4"/>
  <c r="AK111" i="4"/>
  <c r="AL111" i="4" l="1"/>
  <c r="Q112" i="4"/>
  <c r="AF112" i="4"/>
  <c r="P112" i="4"/>
  <c r="R112" i="4" s="1"/>
  <c r="AD112" i="4"/>
  <c r="AE112" i="4" s="1"/>
  <c r="U112" i="4" l="1"/>
  <c r="AR112" i="4"/>
  <c r="T112" i="4"/>
  <c r="S112" i="4"/>
  <c r="AO111" i="4"/>
  <c r="AN111" i="4"/>
  <c r="AM111" i="4"/>
  <c r="AP111" i="4" s="1"/>
  <c r="W112" i="4" l="1"/>
  <c r="Z112" i="4" s="1"/>
  <c r="K113" i="4"/>
  <c r="H113" i="4"/>
  <c r="F27" i="7"/>
  <c r="V112" i="4"/>
  <c r="Y112" i="4" s="1"/>
  <c r="J113" i="4"/>
  <c r="G113" i="4"/>
  <c r="X112" i="4"/>
  <c r="L113" i="4" s="1"/>
  <c r="I113" i="4"/>
  <c r="M113" i="4" l="1"/>
  <c r="N113" i="4"/>
  <c r="O113" i="4" s="1"/>
  <c r="AB112" i="4"/>
  <c r="AA112" i="4"/>
  <c r="F113" i="4" l="1"/>
  <c r="AC112" i="4"/>
  <c r="AI112" i="4" l="1"/>
  <c r="AG112" i="4"/>
  <c r="AH112" i="4"/>
  <c r="AQ112" i="4" l="1"/>
  <c r="AJ112" i="4"/>
  <c r="D27" i="7" s="1"/>
  <c r="C27" i="7"/>
  <c r="AK112" i="4"/>
  <c r="AL112" i="4" l="1"/>
  <c r="E113" i="4"/>
  <c r="E27" i="7"/>
  <c r="Q113" i="4" l="1"/>
  <c r="AD113" i="4"/>
  <c r="AE113" i="4" s="1"/>
  <c r="AF113" i="4"/>
  <c r="P113" i="4"/>
  <c r="R113" i="4" s="1"/>
  <c r="AN112" i="4"/>
  <c r="AO112" i="4"/>
  <c r="AM112" i="4"/>
  <c r="AP112" i="4" s="1"/>
  <c r="AR113" i="4" l="1"/>
  <c r="U113" i="4"/>
  <c r="S113" i="4"/>
  <c r="T113" i="4"/>
  <c r="W113" i="4" l="1"/>
  <c r="K114" i="4" s="1"/>
  <c r="V113" i="4"/>
  <c r="J114" i="4" s="1"/>
  <c r="Y113" i="4"/>
  <c r="G114" i="4"/>
  <c r="X113" i="4"/>
  <c r="I114" i="4" s="1"/>
  <c r="Z113" i="4" l="1"/>
  <c r="H114" i="4"/>
  <c r="M114" i="4" s="1"/>
  <c r="L114" i="4"/>
  <c r="N114" i="4" s="1"/>
  <c r="O114" i="4" s="1"/>
  <c r="AA113" i="4"/>
  <c r="AB113" i="4" s="1"/>
  <c r="AC113" i="4" l="1"/>
  <c r="F114" i="4"/>
  <c r="AG113" i="4" l="1"/>
  <c r="AH113" i="4"/>
  <c r="AI113" i="4"/>
  <c r="AQ113" i="4" l="1"/>
  <c r="E114" i="4" s="1"/>
  <c r="AJ113" i="4"/>
  <c r="AK113" i="4"/>
  <c r="AL113" i="4" l="1"/>
  <c r="Q114" i="4"/>
  <c r="AF114" i="4"/>
  <c r="AD114" i="4"/>
  <c r="AE114" i="4" s="1"/>
  <c r="P114" i="4"/>
  <c r="AO113" i="4" l="1"/>
  <c r="AM113" i="4"/>
  <c r="AP113" i="4" s="1"/>
  <c r="AN113" i="4"/>
  <c r="R114" i="4"/>
  <c r="AR114" i="4" l="1"/>
  <c r="U114" i="4"/>
  <c r="S114" i="4"/>
  <c r="T114" i="4"/>
  <c r="W114" i="4" l="1"/>
  <c r="H115" i="4" s="1"/>
  <c r="K115" i="4"/>
  <c r="Z114" i="4"/>
  <c r="V114" i="4"/>
  <c r="Y114" i="4" s="1"/>
  <c r="J115" i="4"/>
  <c r="X114" i="4"/>
  <c r="I115" i="4" s="1"/>
  <c r="AA114" i="4"/>
  <c r="AB114" i="4" l="1"/>
  <c r="G115" i="4"/>
  <c r="M115" i="4" s="1"/>
  <c r="L115" i="4"/>
  <c r="N115" i="4" s="1"/>
  <c r="O115" i="4" s="1"/>
  <c r="AC114" i="4" l="1"/>
  <c r="F115" i="4"/>
  <c r="AI114" i="4" l="1"/>
  <c r="AG114" i="4"/>
  <c r="AH114" i="4"/>
  <c r="AQ114" i="4" l="1"/>
  <c r="E115" i="4" s="1"/>
  <c r="AJ114" i="4"/>
  <c r="AK114" i="4"/>
  <c r="AL114" i="4" l="1"/>
  <c r="AD115" i="4"/>
  <c r="AE115" i="4" s="1"/>
  <c r="Q115" i="4"/>
  <c r="AF115" i="4"/>
  <c r="P115" i="4"/>
  <c r="AN114" i="4" l="1"/>
  <c r="AO114" i="4"/>
  <c r="AM114" i="4"/>
  <c r="AP114" i="4" s="1"/>
  <c r="R115" i="4"/>
  <c r="AR115" i="4" l="1"/>
  <c r="T115" i="4"/>
  <c r="S115" i="4"/>
  <c r="U115" i="4"/>
  <c r="W115" i="4" l="1"/>
  <c r="H116" i="4" s="1"/>
  <c r="V115" i="4"/>
  <c r="Y115" i="4" s="1"/>
  <c r="J116" i="4"/>
  <c r="G116" i="4"/>
  <c r="X115" i="4"/>
  <c r="AA115" i="4" s="1"/>
  <c r="K116" i="4" l="1"/>
  <c r="Z115" i="4"/>
  <c r="AB115" i="4"/>
  <c r="L116" i="4"/>
  <c r="N116" i="4" s="1"/>
  <c r="O116" i="4" s="1"/>
  <c r="I116" i="4"/>
  <c r="M116" i="4" s="1"/>
  <c r="AC115" i="4" l="1"/>
  <c r="F116" i="4"/>
  <c r="AG115" i="4" l="1"/>
  <c r="AH115" i="4"/>
  <c r="AI115" i="4"/>
  <c r="AQ115" i="4" l="1"/>
  <c r="E116" i="4" s="1"/>
  <c r="Q116" i="4" s="1"/>
  <c r="AD116" i="4"/>
  <c r="AE116" i="4" s="1"/>
  <c r="AJ115" i="4"/>
  <c r="AK115" i="4"/>
  <c r="P116" i="4"/>
  <c r="AF116" i="4" l="1"/>
  <c r="R116" i="4"/>
  <c r="AR116" i="4"/>
  <c r="U116" i="4"/>
  <c r="S116" i="4"/>
  <c r="T116" i="4"/>
  <c r="AL115" i="4"/>
  <c r="AM115" i="4" l="1"/>
  <c r="AP115" i="4" s="1"/>
  <c r="AN115" i="4"/>
  <c r="AO115" i="4"/>
  <c r="W116" i="4"/>
  <c r="Z116" i="4" s="1"/>
  <c r="H117" i="4"/>
  <c r="K117" i="4"/>
  <c r="V116" i="4"/>
  <c r="G117" i="4" s="1"/>
  <c r="Y116" i="4"/>
  <c r="J117" i="4"/>
  <c r="X116" i="4"/>
  <c r="AA116" i="4" s="1"/>
  <c r="I117" i="4" l="1"/>
  <c r="M117" i="4" s="1"/>
  <c r="AB116" i="4"/>
  <c r="L117" i="4"/>
  <c r="N117" i="4" s="1"/>
  <c r="O117" i="4" s="1"/>
  <c r="F117" i="4" l="1"/>
  <c r="AC116" i="4"/>
  <c r="AG116" i="4" l="1"/>
  <c r="AH116" i="4"/>
  <c r="AQ116" i="4" l="1"/>
  <c r="E117" i="4" s="1"/>
  <c r="AI116" i="4"/>
  <c r="AJ116" i="4" l="1"/>
  <c r="AK116" i="4"/>
  <c r="AF117" i="4"/>
  <c r="Q117" i="4"/>
  <c r="AD117" i="4"/>
  <c r="AE117" i="4" s="1"/>
  <c r="P117" i="4"/>
  <c r="R117" i="4" s="1"/>
  <c r="AR117" i="4" l="1"/>
  <c r="U117" i="4"/>
  <c r="S117" i="4"/>
  <c r="T117" i="4"/>
  <c r="AL116" i="4"/>
  <c r="AM116" i="4" l="1"/>
  <c r="AP116" i="4" s="1"/>
  <c r="AN116" i="4"/>
  <c r="AO116" i="4"/>
  <c r="W117" i="4"/>
  <c r="Z117" i="4" s="1"/>
  <c r="H118" i="4"/>
  <c r="K118" i="4"/>
  <c r="V117" i="4"/>
  <c r="J118" i="4" s="1"/>
  <c r="F28" i="7"/>
  <c r="G118" i="4"/>
  <c r="X117" i="4"/>
  <c r="L118" i="4" s="1"/>
  <c r="AA117" i="4" l="1"/>
  <c r="N118" i="4"/>
  <c r="O118" i="4" s="1"/>
  <c r="I118" i="4"/>
  <c r="M118" i="4" s="1"/>
  <c r="Y117" i="4"/>
  <c r="AB117" i="4" l="1"/>
  <c r="F118" i="4" l="1"/>
  <c r="AC117" i="4"/>
  <c r="AG117" i="4" l="1"/>
  <c r="AH117" i="4"/>
  <c r="AQ117" i="4" l="1"/>
  <c r="AI117" i="4"/>
  <c r="AJ117" i="4" l="1"/>
  <c r="D28" i="7" s="1"/>
  <c r="C28" i="7"/>
  <c r="AK117" i="4"/>
  <c r="E118" i="4"/>
  <c r="E28" i="7"/>
  <c r="Q118" i="4" l="1"/>
  <c r="AD118" i="4"/>
  <c r="AE118" i="4" s="1"/>
  <c r="AF118" i="4"/>
  <c r="P118" i="4"/>
  <c r="R118" i="4" s="1"/>
  <c r="AL117" i="4"/>
  <c r="AR118" i="4" l="1"/>
  <c r="U118" i="4"/>
  <c r="S118" i="4"/>
  <c r="T118" i="4"/>
  <c r="AN117" i="4"/>
  <c r="AO117" i="4"/>
  <c r="AM117" i="4"/>
  <c r="AP117" i="4" s="1"/>
  <c r="W118" i="4" l="1"/>
  <c r="H119" i="4" s="1"/>
  <c r="K119" i="4"/>
  <c r="Z118" i="4"/>
  <c r="V118" i="4"/>
  <c r="Y118" i="4" s="1"/>
  <c r="G119" i="4"/>
  <c r="X118" i="4"/>
  <c r="L119" i="4" s="1"/>
  <c r="J119" i="4" l="1"/>
  <c r="N119" i="4" s="1"/>
  <c r="O119" i="4" s="1"/>
  <c r="I119" i="4"/>
  <c r="M119" i="4" s="1"/>
  <c r="AA118" i="4"/>
  <c r="AB118" i="4" s="1"/>
  <c r="F119" i="4" l="1"/>
  <c r="AC118" i="4"/>
  <c r="AG118" i="4" l="1"/>
  <c r="AI118" i="4"/>
  <c r="AH118" i="4"/>
  <c r="AJ118" i="4" l="1"/>
  <c r="AK118" i="4"/>
  <c r="AQ118" i="4"/>
  <c r="E119" i="4" s="1"/>
  <c r="AD119" i="4" l="1"/>
  <c r="AE119" i="4" s="1"/>
  <c r="AF119" i="4"/>
  <c r="Q119" i="4"/>
  <c r="P119" i="4"/>
  <c r="AL118" i="4"/>
  <c r="AM118" i="4" l="1"/>
  <c r="AP118" i="4" s="1"/>
  <c r="AO118" i="4"/>
  <c r="AN118" i="4"/>
  <c r="R119" i="4"/>
  <c r="AR119" i="4" l="1"/>
  <c r="T119" i="4"/>
  <c r="S119" i="4"/>
  <c r="U119" i="4"/>
  <c r="W119" i="4" l="1"/>
  <c r="K120" i="4" s="1"/>
  <c r="X119" i="4"/>
  <c r="I120" i="4" s="1"/>
  <c r="L120" i="4"/>
  <c r="V119" i="4"/>
  <c r="Y119" i="4" s="1"/>
  <c r="J120" i="4"/>
  <c r="G120" i="4"/>
  <c r="N120" i="4" l="1"/>
  <c r="O120" i="4" s="1"/>
  <c r="AA119" i="4"/>
  <c r="H120" i="4"/>
  <c r="M120" i="4" s="1"/>
  <c r="Z119" i="4"/>
  <c r="AB119" i="4" s="1"/>
  <c r="F120" i="4" l="1"/>
  <c r="AC119" i="4"/>
  <c r="AG119" i="4" l="1"/>
  <c r="AH119" i="4"/>
  <c r="AI119" i="4"/>
  <c r="AJ119" i="4" l="1"/>
  <c r="AK119" i="4"/>
  <c r="AQ119" i="4"/>
  <c r="E120" i="4" s="1"/>
  <c r="AD120" i="4" l="1"/>
  <c r="AE120" i="4" s="1"/>
  <c r="Q120" i="4"/>
  <c r="AF120" i="4"/>
  <c r="P120" i="4"/>
  <c r="R120" i="4" s="1"/>
  <c r="AL119" i="4"/>
  <c r="AO119" i="4" l="1"/>
  <c r="AM119" i="4"/>
  <c r="AP119" i="4" s="1"/>
  <c r="AN119" i="4"/>
  <c r="S120" i="4"/>
  <c r="T120" i="4"/>
  <c r="AR120" i="4"/>
  <c r="U120" i="4"/>
  <c r="X120" i="4" l="1"/>
  <c r="AA120" i="4" s="1"/>
  <c r="I121" i="4"/>
  <c r="L121" i="4"/>
  <c r="W120" i="4"/>
  <c r="H121" i="4" s="1"/>
  <c r="Z120" i="4"/>
  <c r="K121" i="4"/>
  <c r="V120" i="4"/>
  <c r="G121" i="4" s="1"/>
  <c r="M121" i="4" s="1"/>
  <c r="J121" i="4"/>
  <c r="Y120" i="4"/>
  <c r="AB120" i="4" s="1"/>
  <c r="N121" i="4" l="1"/>
  <c r="O121" i="4" s="1"/>
  <c r="AC120" i="4"/>
  <c r="F121" i="4"/>
  <c r="AG120" i="4" l="1"/>
  <c r="AH120" i="4"/>
  <c r="AQ120" i="4" l="1"/>
  <c r="E121" i="4" s="1"/>
  <c r="P121" i="4" s="1"/>
  <c r="AI120" i="4"/>
  <c r="AD121" i="4"/>
  <c r="AE121" i="4" s="1"/>
  <c r="Q121" i="4"/>
  <c r="R121" i="4" s="1"/>
  <c r="AF121" i="4"/>
  <c r="AR121" i="4" l="1"/>
  <c r="S121" i="4"/>
  <c r="U121" i="4"/>
  <c r="T121" i="4"/>
  <c r="AJ120" i="4"/>
  <c r="AK120" i="4"/>
  <c r="AL120" i="4" l="1"/>
  <c r="W121" i="4"/>
  <c r="H122" i="4" s="1"/>
  <c r="K122" i="4"/>
  <c r="Z121" i="4"/>
  <c r="X121" i="4"/>
  <c r="AA121" i="4" s="1"/>
  <c r="I122" i="4"/>
  <c r="L122" i="4"/>
  <c r="V121" i="4"/>
  <c r="Y121" i="4" s="1"/>
  <c r="AB121" i="4" l="1"/>
  <c r="AN120" i="4"/>
  <c r="AO120" i="4"/>
  <c r="AM120" i="4"/>
  <c r="AP120" i="4" s="1"/>
  <c r="J122" i="4"/>
  <c r="N122" i="4" s="1"/>
  <c r="O122" i="4" s="1"/>
  <c r="G122" i="4"/>
  <c r="M122" i="4" s="1"/>
  <c r="F122" i="4" l="1"/>
  <c r="AC121" i="4"/>
  <c r="AG121" i="4" l="1"/>
  <c r="AH121" i="4"/>
  <c r="AQ121" i="4" l="1"/>
  <c r="E122" i="4" s="1"/>
  <c r="AI121" i="4"/>
  <c r="AJ121" i="4" l="1"/>
  <c r="AK121" i="4"/>
  <c r="AF122" i="4"/>
  <c r="Q122" i="4"/>
  <c r="AD122" i="4"/>
  <c r="AE122" i="4" s="1"/>
  <c r="P122" i="4"/>
  <c r="R122" i="4" s="1"/>
  <c r="S122" i="4" l="1"/>
  <c r="U122" i="4"/>
  <c r="AR122" i="4"/>
  <c r="T122" i="4"/>
  <c r="AL121" i="4"/>
  <c r="W122" i="4" l="1"/>
  <c r="H123" i="4" s="1"/>
  <c r="K123" i="4"/>
  <c r="Z122" i="4"/>
  <c r="X122" i="4"/>
  <c r="L123" i="4" s="1"/>
  <c r="F29" i="7"/>
  <c r="V122" i="4"/>
  <c r="J123" i="4" s="1"/>
  <c r="Y122" i="4"/>
  <c r="AN121" i="4"/>
  <c r="AO121" i="4"/>
  <c r="AM121" i="4"/>
  <c r="AP121" i="4" s="1"/>
  <c r="G123" i="4" l="1"/>
  <c r="N123" i="4"/>
  <c r="O123" i="4" s="1"/>
  <c r="I123" i="4"/>
  <c r="M123" i="4" s="1"/>
  <c r="AA122" i="4"/>
  <c r="AB122" i="4" s="1"/>
  <c r="F123" i="4" l="1"/>
  <c r="AC122" i="4"/>
  <c r="AG122" i="4" l="1"/>
  <c r="AH122" i="4"/>
  <c r="AQ122" i="4" l="1"/>
  <c r="AI122" i="4"/>
  <c r="AJ122" i="4" l="1"/>
  <c r="D29" i="7" s="1"/>
  <c r="C29" i="7"/>
  <c r="AK122" i="4"/>
  <c r="E123" i="4"/>
  <c r="E29" i="7"/>
  <c r="AL122" i="4" l="1"/>
  <c r="Q123" i="4"/>
  <c r="AD123" i="4"/>
  <c r="AE123" i="4" s="1"/>
  <c r="AF123" i="4"/>
  <c r="P123" i="4"/>
  <c r="R123" i="4" s="1"/>
  <c r="AR123" i="4" l="1"/>
  <c r="S123" i="4"/>
  <c r="T123" i="4"/>
  <c r="U123" i="4"/>
  <c r="AM122" i="4"/>
  <c r="AP122" i="4" s="1"/>
  <c r="AN122" i="4"/>
  <c r="AO122" i="4"/>
  <c r="X123" i="4" l="1"/>
  <c r="I124" i="4" s="1"/>
  <c r="L124" i="4"/>
  <c r="AA123" i="4"/>
  <c r="K124" i="4"/>
  <c r="W123" i="4"/>
  <c r="Z123" i="4" s="1"/>
  <c r="V123" i="4"/>
  <c r="Y123" i="4" s="1"/>
  <c r="J124" i="4"/>
  <c r="G124" i="4"/>
  <c r="H124" i="4" l="1"/>
  <c r="M124" i="4"/>
  <c r="N124" i="4"/>
  <c r="O124" i="4" s="1"/>
  <c r="AB123" i="4"/>
  <c r="AC123" i="4" l="1"/>
  <c r="F124" i="4"/>
  <c r="AG123" i="4" l="1"/>
  <c r="AH123" i="4"/>
  <c r="AI123" i="4"/>
  <c r="AJ123" i="4" l="1"/>
  <c r="AK123" i="4"/>
  <c r="AQ123" i="4"/>
  <c r="E124" i="4" s="1"/>
  <c r="AF124" i="4" l="1"/>
  <c r="Q124" i="4"/>
  <c r="AD124" i="4"/>
  <c r="AE124" i="4" s="1"/>
  <c r="P124" i="4"/>
  <c r="R124" i="4" s="1"/>
  <c r="AL123" i="4"/>
  <c r="AM123" i="4" l="1"/>
  <c r="AP123" i="4" s="1"/>
  <c r="AN123" i="4"/>
  <c r="AO123" i="4"/>
  <c r="S124" i="4"/>
  <c r="T124" i="4"/>
  <c r="AR124" i="4"/>
  <c r="U124" i="4"/>
  <c r="W124" i="4" l="1"/>
  <c r="K125" i="4" s="1"/>
  <c r="Z124" i="4"/>
  <c r="V124" i="4"/>
  <c r="G125" i="4" s="1"/>
  <c r="X124" i="4"/>
  <c r="I125" i="4" s="1"/>
  <c r="H125" i="4" l="1"/>
  <c r="M125" i="4" s="1"/>
  <c r="L125" i="4"/>
  <c r="N125" i="4" s="1"/>
  <c r="O125" i="4" s="1"/>
  <c r="AA124" i="4"/>
  <c r="J125" i="4"/>
  <c r="Y124" i="4"/>
  <c r="AB124" i="4" l="1"/>
  <c r="F125" i="4" l="1"/>
  <c r="AC124" i="4"/>
  <c r="AH124" i="4" l="1"/>
  <c r="AG124" i="4"/>
  <c r="AQ124" i="4" s="1"/>
  <c r="E125" i="4" s="1"/>
  <c r="P125" i="4"/>
  <c r="AD125" i="4" l="1"/>
  <c r="AE125" i="4" s="1"/>
  <c r="Q125" i="4"/>
  <c r="R125" i="4" s="1"/>
  <c r="AF125" i="4"/>
  <c r="AI124" i="4"/>
  <c r="S125" i="4" l="1"/>
  <c r="T125" i="4"/>
  <c r="U125" i="4"/>
  <c r="AR125" i="4"/>
  <c r="AJ124" i="4"/>
  <c r="AK124" i="4"/>
  <c r="X125" i="4" l="1"/>
  <c r="AA125" i="4" s="1"/>
  <c r="L126" i="4"/>
  <c r="W125" i="4"/>
  <c r="H126" i="4" s="1"/>
  <c r="Z125" i="4"/>
  <c r="K126" i="4"/>
  <c r="V125" i="4"/>
  <c r="G126" i="4" s="1"/>
  <c r="Y125" i="4"/>
  <c r="AB125" i="4" s="1"/>
  <c r="J126" i="4"/>
  <c r="AL124" i="4"/>
  <c r="AC125" i="4" l="1"/>
  <c r="F126" i="4"/>
  <c r="N126" i="4"/>
  <c r="O126" i="4" s="1"/>
  <c r="AO124" i="4"/>
  <c r="AM124" i="4"/>
  <c r="AP124" i="4" s="1"/>
  <c r="AN124" i="4"/>
  <c r="I126" i="4"/>
  <c r="M126" i="4" s="1"/>
  <c r="AG125" i="4" l="1"/>
  <c r="AH125" i="4"/>
  <c r="AQ125" i="4" l="1"/>
  <c r="E126" i="4" s="1"/>
  <c r="AI125" i="4"/>
  <c r="AJ125" i="4" l="1"/>
  <c r="AK125" i="4"/>
  <c r="Q126" i="4"/>
  <c r="AD126" i="4"/>
  <c r="AE126" i="4" s="1"/>
  <c r="AF126" i="4"/>
  <c r="P126" i="4"/>
  <c r="AL125" i="4" l="1"/>
  <c r="R126" i="4"/>
  <c r="AR126" i="4" l="1"/>
  <c r="U126" i="4"/>
  <c r="S126" i="4"/>
  <c r="T126" i="4"/>
  <c r="AO125" i="4"/>
  <c r="AM125" i="4"/>
  <c r="AP125" i="4" s="1"/>
  <c r="AN125" i="4"/>
  <c r="W126" i="4" l="1"/>
  <c r="H127" i="4" s="1"/>
  <c r="Z126" i="4"/>
  <c r="V126" i="4"/>
  <c r="G127" i="4" s="1"/>
  <c r="X126" i="4"/>
  <c r="AA126" i="4" s="1"/>
  <c r="I127" i="4" l="1"/>
  <c r="J127" i="4"/>
  <c r="M127" i="4"/>
  <c r="L127" i="4"/>
  <c r="Y126" i="4"/>
  <c r="K127" i="4"/>
  <c r="N127" i="4" l="1"/>
  <c r="O127" i="4" s="1"/>
  <c r="AB126" i="4"/>
  <c r="F127" i="4" l="1"/>
  <c r="AC126" i="4"/>
  <c r="AG126" i="4" l="1"/>
  <c r="AH126" i="4"/>
  <c r="AI126" i="4"/>
  <c r="AJ126" i="4" l="1"/>
  <c r="AK126" i="4"/>
  <c r="AQ126" i="4"/>
  <c r="E127" i="4" s="1"/>
  <c r="Q127" i="4" l="1"/>
  <c r="AF127" i="4"/>
  <c r="AD127" i="4"/>
  <c r="AE127" i="4" s="1"/>
  <c r="P127" i="4"/>
  <c r="R127" i="4" s="1"/>
  <c r="AL126" i="4"/>
  <c r="AM126" i="4" l="1"/>
  <c r="AP126" i="4" s="1"/>
  <c r="AN126" i="4"/>
  <c r="AO126" i="4"/>
  <c r="AR127" i="4"/>
  <c r="S127" i="4"/>
  <c r="T127" i="4"/>
  <c r="U127" i="4"/>
  <c r="W127" i="4" l="1"/>
  <c r="Z127" i="4" s="1"/>
  <c r="K128" i="4"/>
  <c r="X127" i="4"/>
  <c r="L128" i="4" s="1"/>
  <c r="F30" i="7"/>
  <c r="V127" i="4"/>
  <c r="Y127" i="4" s="1"/>
  <c r="AA127" i="4" l="1"/>
  <c r="H128" i="4"/>
  <c r="AB127" i="4"/>
  <c r="J128" i="4"/>
  <c r="N128" i="4" s="1"/>
  <c r="O128" i="4" s="1"/>
  <c r="G128" i="4"/>
  <c r="I128" i="4"/>
  <c r="M128" i="4" l="1"/>
  <c r="F128" i="4"/>
  <c r="AC127" i="4"/>
  <c r="AG127" i="4" l="1"/>
  <c r="AH127" i="4"/>
  <c r="AQ127" i="4" l="1"/>
  <c r="AI127" i="4"/>
  <c r="AJ127" i="4" l="1"/>
  <c r="D30" i="7" s="1"/>
  <c r="C30" i="7"/>
  <c r="AK127" i="4"/>
  <c r="E30" i="7"/>
  <c r="E128" i="4"/>
  <c r="AL127" i="4" l="1"/>
  <c r="AF128" i="4"/>
  <c r="Q128" i="4"/>
  <c r="AD128" i="4"/>
  <c r="AE128" i="4" s="1"/>
  <c r="P128" i="4"/>
  <c r="R128" i="4" s="1"/>
  <c r="U128" i="4" l="1"/>
  <c r="AR128" i="4"/>
  <c r="S128" i="4"/>
  <c r="T128" i="4"/>
  <c r="AM127" i="4"/>
  <c r="AP127" i="4" s="1"/>
  <c r="AN127" i="4"/>
  <c r="AO127" i="4"/>
  <c r="W128" i="4" l="1"/>
  <c r="K129" i="4" s="1"/>
  <c r="V128" i="4"/>
  <c r="Y128" i="4" s="1"/>
  <c r="J129" i="4"/>
  <c r="G129" i="4"/>
  <c r="X128" i="4"/>
  <c r="L129" i="4" s="1"/>
  <c r="AA128" i="4"/>
  <c r="I129" i="4"/>
  <c r="Z128" i="4" l="1"/>
  <c r="H129" i="4"/>
  <c r="M129" i="4"/>
  <c r="N129" i="4"/>
  <c r="O129" i="4" s="1"/>
  <c r="AB128" i="4"/>
  <c r="AC128" i="4" l="1"/>
  <c r="F129" i="4"/>
  <c r="AG128" i="4" l="1"/>
  <c r="AI128" i="4"/>
  <c r="AH128" i="4"/>
  <c r="AQ128" i="4" s="1"/>
  <c r="E129" i="4" s="1"/>
  <c r="AJ128" i="4" l="1"/>
  <c r="AK128" i="4"/>
  <c r="AF129" i="4"/>
  <c r="Q129" i="4"/>
  <c r="AD129" i="4"/>
  <c r="AE129" i="4" s="1"/>
  <c r="P129" i="4"/>
  <c r="AL128" i="4" l="1"/>
  <c r="R129" i="4"/>
  <c r="AM128" i="4" l="1"/>
  <c r="AP128" i="4" s="1"/>
  <c r="AO128" i="4"/>
  <c r="AN128" i="4"/>
  <c r="T129" i="4"/>
  <c r="U129" i="4"/>
  <c r="S129" i="4"/>
  <c r="AR129" i="4"/>
  <c r="V129" i="4" l="1"/>
  <c r="G130" i="4" s="1"/>
  <c r="J130" i="4"/>
  <c r="Y129" i="4"/>
  <c r="AB129" i="4" s="1"/>
  <c r="X129" i="4"/>
  <c r="I130" i="4" s="1"/>
  <c r="AA129" i="4"/>
  <c r="W129" i="4"/>
  <c r="Z129" i="4"/>
  <c r="H130" i="4"/>
  <c r="K130" i="4"/>
  <c r="F130" i="4" l="1"/>
  <c r="AC129" i="4"/>
  <c r="M130" i="4"/>
  <c r="L130" i="4"/>
  <c r="N130" i="4" s="1"/>
  <c r="O130" i="4" s="1"/>
  <c r="AG129" i="4" l="1"/>
  <c r="AH129" i="4"/>
  <c r="AI129" i="4"/>
  <c r="AJ129" i="4" l="1"/>
  <c r="AK129" i="4"/>
  <c r="AQ129" i="4"/>
  <c r="E130" i="4" s="1"/>
  <c r="AL129" i="4" l="1"/>
  <c r="AD130" i="4"/>
  <c r="AE130" i="4" s="1"/>
  <c r="Q130" i="4"/>
  <c r="AF130" i="4"/>
  <c r="P130" i="4"/>
  <c r="R130" i="4" l="1"/>
  <c r="AR130" i="4"/>
  <c r="S130" i="4"/>
  <c r="U130" i="4"/>
  <c r="T130" i="4"/>
  <c r="AO129" i="4"/>
  <c r="AM129" i="4"/>
  <c r="AP129" i="4" s="1"/>
  <c r="AN129" i="4"/>
  <c r="W130" i="4" l="1"/>
  <c r="H131" i="4" s="1"/>
  <c r="Z130" i="4"/>
  <c r="K131" i="4"/>
  <c r="X130" i="4"/>
  <c r="I131" i="4" s="1"/>
  <c r="V130" i="4"/>
  <c r="G131" i="4" s="1"/>
  <c r="Y130" i="4"/>
  <c r="J131" i="4"/>
  <c r="M131" i="4" l="1"/>
  <c r="AA130" i="4"/>
  <c r="AB130" i="4" s="1"/>
  <c r="L131" i="4"/>
  <c r="N131" i="4" s="1"/>
  <c r="O131" i="4" s="1"/>
  <c r="F131" i="4" l="1"/>
  <c r="AC130" i="4"/>
  <c r="AG130" i="4"/>
  <c r="AH130" i="4"/>
  <c r="AI130" i="4"/>
  <c r="AJ130" i="4" l="1"/>
  <c r="AK130" i="4"/>
  <c r="AQ130" i="4"/>
  <c r="E131" i="4" s="1"/>
  <c r="Q131" i="4" l="1"/>
  <c r="AF131" i="4"/>
  <c r="AD131" i="4"/>
  <c r="AE131" i="4" s="1"/>
  <c r="P131" i="4"/>
  <c r="R131" i="4" s="1"/>
  <c r="AL130" i="4"/>
  <c r="AM130" i="4" l="1"/>
  <c r="AP130" i="4" s="1"/>
  <c r="AN130" i="4"/>
  <c r="AO130" i="4"/>
  <c r="U131" i="4"/>
  <c r="AR131" i="4"/>
  <c r="S131" i="4"/>
  <c r="T131" i="4"/>
  <c r="W131" i="4" l="1"/>
  <c r="H132" i="4"/>
  <c r="Z131" i="4"/>
  <c r="K132" i="4"/>
  <c r="V131" i="4"/>
  <c r="G132" i="4" s="1"/>
  <c r="J132" i="4"/>
  <c r="Y131" i="4"/>
  <c r="X131" i="4"/>
  <c r="AA131" i="4" s="1"/>
  <c r="I132" i="4"/>
  <c r="L132" i="4"/>
  <c r="AB131" i="4" l="1"/>
  <c r="N132" i="4"/>
  <c r="O132" i="4" s="1"/>
  <c r="M132" i="4"/>
  <c r="F132" i="4" l="1"/>
  <c r="AC131" i="4"/>
  <c r="AI131" i="4" l="1"/>
  <c r="AG131" i="4"/>
  <c r="AH131" i="4"/>
  <c r="AQ131" i="4" l="1"/>
  <c r="E132" i="4" s="1"/>
  <c r="AJ131" i="4"/>
  <c r="AK131" i="4"/>
  <c r="AL131" i="4" l="1"/>
  <c r="AF132" i="4"/>
  <c r="Q132" i="4"/>
  <c r="AD132" i="4"/>
  <c r="AE132" i="4" s="1"/>
  <c r="P132" i="4"/>
  <c r="AM131" i="4" l="1"/>
  <c r="AP131" i="4" s="1"/>
  <c r="AN131" i="4"/>
  <c r="AO131" i="4"/>
  <c r="R132" i="4"/>
  <c r="U132" i="4" l="1"/>
  <c r="AR132" i="4"/>
  <c r="S132" i="4"/>
  <c r="T132" i="4"/>
  <c r="W132" i="4" l="1"/>
  <c r="Z132" i="4" s="1"/>
  <c r="F31" i="7"/>
  <c r="V132" i="4"/>
  <c r="Y132" i="4" s="1"/>
  <c r="X132" i="4"/>
  <c r="L133" i="4" s="1"/>
  <c r="J133" i="4" l="1"/>
  <c r="K133" i="4"/>
  <c r="I133" i="4"/>
  <c r="H133" i="4"/>
  <c r="G133" i="4"/>
  <c r="AA132" i="4"/>
  <c r="AB132" i="4" s="1"/>
  <c r="AC132" i="4" l="1"/>
  <c r="F133" i="4"/>
  <c r="M133" i="4"/>
  <c r="N133" i="4"/>
  <c r="O133" i="4" s="1"/>
  <c r="AG132" i="4" l="1"/>
  <c r="AI132" i="4"/>
  <c r="AH132" i="4"/>
  <c r="AJ132" i="4" l="1"/>
  <c r="D31" i="7" s="1"/>
  <c r="C31" i="7"/>
  <c r="AK132" i="4"/>
  <c r="AQ132" i="4"/>
  <c r="E133" i="4" l="1"/>
  <c r="E31" i="7"/>
  <c r="AL132" i="4"/>
  <c r="AM132" i="4" l="1"/>
  <c r="AP132" i="4" s="1"/>
  <c r="AN132" i="4"/>
  <c r="AO132" i="4"/>
  <c r="Q133" i="4"/>
  <c r="AD133" i="4"/>
  <c r="AE133" i="4" s="1"/>
  <c r="AF133" i="4"/>
  <c r="P133" i="4"/>
  <c r="R133" i="4" l="1"/>
  <c r="AR133" i="4" l="1"/>
  <c r="S133" i="4"/>
  <c r="U133" i="4"/>
  <c r="T133" i="4"/>
  <c r="W133" i="4" l="1"/>
  <c r="K134" i="4" s="1"/>
  <c r="Z133" i="4"/>
  <c r="V133" i="4"/>
  <c r="J134" i="4" s="1"/>
  <c r="G134" i="4"/>
  <c r="Y133" i="4"/>
  <c r="X133" i="4"/>
  <c r="AA133" i="4" s="1"/>
  <c r="AB133" i="4" l="1"/>
  <c r="I134" i="4"/>
  <c r="L134" i="4"/>
  <c r="N134" i="4" s="1"/>
  <c r="O134" i="4" s="1"/>
  <c r="H134" i="4"/>
  <c r="M134" i="4" l="1"/>
  <c r="AC133" i="4"/>
  <c r="F134" i="4"/>
  <c r="AG133" i="4" l="1"/>
  <c r="AH133" i="4"/>
  <c r="AQ133" i="4" l="1"/>
  <c r="E134" i="4" s="1"/>
  <c r="AF134" i="4"/>
  <c r="Q134" i="4"/>
  <c r="AD134" i="4"/>
  <c r="AE134" i="4" s="1"/>
  <c r="P134" i="4"/>
  <c r="R134" i="4" s="1"/>
  <c r="AI133" i="4"/>
  <c r="AR134" i="4" l="1"/>
  <c r="U134" i="4"/>
  <c r="T134" i="4"/>
  <c r="S134" i="4"/>
  <c r="AJ133" i="4"/>
  <c r="AK133" i="4"/>
  <c r="V134" i="4" l="1"/>
  <c r="G135" i="4" s="1"/>
  <c r="AL133" i="4"/>
  <c r="X134" i="4"/>
  <c r="I135" i="4" s="1"/>
  <c r="W134" i="4"/>
  <c r="K135" i="4" s="1"/>
  <c r="AA134" i="4" l="1"/>
  <c r="L135" i="4"/>
  <c r="AN133" i="4"/>
  <c r="AM133" i="4"/>
  <c r="AP133" i="4" s="1"/>
  <c r="AO133" i="4"/>
  <c r="Y134" i="4"/>
  <c r="AB134" i="4" s="1"/>
  <c r="H135" i="4"/>
  <c r="M135" i="4" s="1"/>
  <c r="J135" i="4"/>
  <c r="N135" i="4" s="1"/>
  <c r="O135" i="4" s="1"/>
  <c r="Z134" i="4"/>
  <c r="F135" i="4" l="1"/>
  <c r="AC134" i="4"/>
  <c r="AG134" i="4" l="1"/>
  <c r="AH134" i="4"/>
  <c r="AI134" i="4"/>
  <c r="AJ134" i="4" l="1"/>
  <c r="AK134" i="4"/>
  <c r="AQ134" i="4"/>
  <c r="E135" i="4" s="1"/>
  <c r="AD135" i="4" l="1"/>
  <c r="AE135" i="4" s="1"/>
  <c r="Q135" i="4"/>
  <c r="AF135" i="4"/>
  <c r="P135" i="4"/>
  <c r="AL134" i="4"/>
  <c r="R135" i="4" l="1"/>
  <c r="AR135" i="4" s="1"/>
  <c r="T135" i="4"/>
  <c r="S135" i="4"/>
  <c r="AO134" i="4"/>
  <c r="AM134" i="4"/>
  <c r="AP134" i="4" s="1"/>
  <c r="AN134" i="4"/>
  <c r="U135" i="4" l="1"/>
  <c r="X135" i="4"/>
  <c r="AA135" i="4" s="1"/>
  <c r="I136" i="4"/>
  <c r="L136" i="4"/>
  <c r="V135" i="4"/>
  <c r="J136" i="4" s="1"/>
  <c r="G136" i="4"/>
  <c r="Y135" i="4"/>
  <c r="W135" i="4"/>
  <c r="H136" i="4" s="1"/>
  <c r="Z135" i="4"/>
  <c r="K136" i="4"/>
  <c r="AB135" i="4" l="1"/>
  <c r="M136" i="4"/>
  <c r="N136" i="4"/>
  <c r="O136" i="4" s="1"/>
  <c r="AC135" i="4" l="1"/>
  <c r="F136" i="4"/>
  <c r="AG135" i="4" l="1"/>
  <c r="AH135" i="4"/>
  <c r="AI135" i="4"/>
  <c r="AJ135" i="4" l="1"/>
  <c r="AK135" i="4"/>
  <c r="AQ135" i="4"/>
  <c r="E136" i="4" s="1"/>
  <c r="AL135" i="4" l="1"/>
  <c r="Q136" i="4"/>
  <c r="AD136" i="4"/>
  <c r="AE136" i="4" s="1"/>
  <c r="AF136" i="4"/>
  <c r="P136" i="4"/>
  <c r="AN135" i="4" l="1"/>
  <c r="AO135" i="4"/>
  <c r="AM135" i="4"/>
  <c r="AP135" i="4" s="1"/>
  <c r="R136" i="4"/>
  <c r="U136" i="4" l="1"/>
  <c r="AR136" i="4"/>
  <c r="S136" i="4"/>
  <c r="T136" i="4"/>
  <c r="W136" i="4" l="1"/>
  <c r="K137" i="4" s="1"/>
  <c r="V136" i="4"/>
  <c r="J137" i="4" s="1"/>
  <c r="X136" i="4"/>
  <c r="AA136" i="4" s="1"/>
  <c r="H137" i="4" l="1"/>
  <c r="Z136" i="4"/>
  <c r="Y136" i="4"/>
  <c r="G137" i="4"/>
  <c r="AB136" i="4"/>
  <c r="L137" i="4"/>
  <c r="N137" i="4" s="1"/>
  <c r="O137" i="4" s="1"/>
  <c r="I137" i="4"/>
  <c r="M137" i="4" s="1"/>
  <c r="AC136" i="4" l="1"/>
  <c r="F137" i="4"/>
  <c r="AI136" i="4" l="1"/>
  <c r="AG136" i="4"/>
  <c r="AH136" i="4"/>
  <c r="AQ136" i="4" l="1"/>
  <c r="E137" i="4" s="1"/>
  <c r="AJ136" i="4"/>
  <c r="AK136" i="4"/>
  <c r="AL136" i="4" l="1"/>
  <c r="AD137" i="4"/>
  <c r="AE137" i="4" s="1"/>
  <c r="Q137" i="4"/>
  <c r="AF137" i="4"/>
  <c r="P137" i="4"/>
  <c r="AM136" i="4" l="1"/>
  <c r="AP136" i="4" s="1"/>
  <c r="AO136" i="4"/>
  <c r="AN136" i="4"/>
  <c r="R137" i="4"/>
  <c r="AR137" i="4" l="1"/>
  <c r="U137" i="4"/>
  <c r="T137" i="4"/>
  <c r="S137" i="4"/>
  <c r="W137" i="4" l="1"/>
  <c r="K138" i="4" s="1"/>
  <c r="H138" i="4"/>
  <c r="Z137" i="4"/>
  <c r="X137" i="4"/>
  <c r="I138" i="4" s="1"/>
  <c r="L138" i="4"/>
  <c r="F32" i="7"/>
  <c r="V137" i="4"/>
  <c r="J138" i="4" s="1"/>
  <c r="G138" i="4" l="1"/>
  <c r="M138" i="4" s="1"/>
  <c r="Y137" i="4"/>
  <c r="AB137" i="4" s="1"/>
  <c r="AA137" i="4"/>
  <c r="N138" i="4"/>
  <c r="O138" i="4" s="1"/>
  <c r="F138" i="4" l="1"/>
  <c r="AC137" i="4"/>
  <c r="AG137" i="4" l="1"/>
  <c r="AH137" i="4"/>
  <c r="AQ137" i="4" l="1"/>
  <c r="AI137" i="4"/>
  <c r="AJ137" i="4" l="1"/>
  <c r="D32" i="7" s="1"/>
  <c r="C32" i="7"/>
  <c r="AK137" i="4"/>
  <c r="E138" i="4"/>
  <c r="E32" i="7"/>
  <c r="AD138" i="4" l="1"/>
  <c r="AE138" i="4" s="1"/>
  <c r="AF138" i="4"/>
  <c r="Q138" i="4"/>
  <c r="P138" i="4"/>
  <c r="R138" i="4" s="1"/>
  <c r="AL137" i="4"/>
  <c r="AR138" i="4" l="1"/>
  <c r="S138" i="4"/>
  <c r="T138" i="4"/>
  <c r="U138" i="4"/>
  <c r="AO137" i="4"/>
  <c r="AM137" i="4"/>
  <c r="AP137" i="4" s="1"/>
  <c r="AN137" i="4"/>
  <c r="X138" i="4" l="1"/>
  <c r="I139" i="4" s="1"/>
  <c r="L139" i="4"/>
  <c r="W138" i="4"/>
  <c r="H139" i="4" s="1"/>
  <c r="Z138" i="4"/>
  <c r="V138" i="4"/>
  <c r="G139" i="4" s="1"/>
  <c r="Y138" i="4"/>
  <c r="J139" i="4"/>
  <c r="M139" i="4" l="1"/>
  <c r="K139" i="4"/>
  <c r="N139" i="4" s="1"/>
  <c r="O139" i="4" s="1"/>
  <c r="AA138" i="4"/>
  <c r="AB138" i="4" s="1"/>
  <c r="F139" i="4" l="1"/>
  <c r="AC138" i="4"/>
  <c r="AG138" i="4" l="1"/>
  <c r="AH138" i="4"/>
  <c r="AQ138" i="4" l="1"/>
  <c r="E139" i="4" s="1"/>
  <c r="AI138" i="4"/>
  <c r="AJ138" i="4" l="1"/>
  <c r="AK138" i="4"/>
  <c r="Q139" i="4"/>
  <c r="AF139" i="4"/>
  <c r="AD139" i="4"/>
  <c r="AE139" i="4" s="1"/>
  <c r="P139" i="4"/>
  <c r="R139" i="4" s="1"/>
  <c r="AR139" i="4" l="1"/>
  <c r="S139" i="4"/>
  <c r="U139" i="4"/>
  <c r="T139" i="4"/>
  <c r="AL138" i="4"/>
  <c r="AM138" i="4" l="1"/>
  <c r="AP138" i="4" s="1"/>
  <c r="AN138" i="4"/>
  <c r="AO138" i="4"/>
  <c r="W139" i="4"/>
  <c r="H140" i="4" s="1"/>
  <c r="X139" i="4"/>
  <c r="AA139" i="4" s="1"/>
  <c r="L140" i="4"/>
  <c r="I140" i="4"/>
  <c r="V139" i="4"/>
  <c r="G140" i="4" s="1"/>
  <c r="J140" i="4"/>
  <c r="Y139" i="4"/>
  <c r="M140" i="4" l="1"/>
  <c r="K140" i="4"/>
  <c r="N140" i="4"/>
  <c r="O140" i="4" s="1"/>
  <c r="Z139" i="4"/>
  <c r="AB139" i="4" s="1"/>
  <c r="F140" i="4" l="1"/>
  <c r="AC139" i="4"/>
  <c r="AG139" i="4" l="1"/>
  <c r="AH139" i="4"/>
  <c r="AI139" i="4"/>
  <c r="AQ139" i="4" l="1"/>
  <c r="E140" i="4" s="1"/>
  <c r="P140" i="4" s="1"/>
  <c r="AJ139" i="4"/>
  <c r="AK139" i="4"/>
  <c r="Q140" i="4" l="1"/>
  <c r="R140" i="4" s="1"/>
  <c r="AR140" i="4" s="1"/>
  <c r="AF140" i="4"/>
  <c r="AD140" i="4"/>
  <c r="AE140" i="4" s="1"/>
  <c r="AL139" i="4"/>
  <c r="S140" i="4" l="1"/>
  <c r="V140" i="4" s="1"/>
  <c r="T140" i="4"/>
  <c r="U140" i="4"/>
  <c r="W140" i="4"/>
  <c r="K141" i="4" s="1"/>
  <c r="Z140" i="4"/>
  <c r="H141" i="4"/>
  <c r="X140" i="4"/>
  <c r="I141" i="4" s="1"/>
  <c r="AO139" i="4"/>
  <c r="AM139" i="4"/>
  <c r="AP139" i="4" s="1"/>
  <c r="AN139" i="4"/>
  <c r="J141" i="4" l="1"/>
  <c r="Y140" i="4"/>
  <c r="G141" i="4"/>
  <c r="M141" i="4" s="1"/>
  <c r="AA140" i="4"/>
  <c r="AB140" i="4" s="1"/>
  <c r="L141" i="4"/>
  <c r="N141" i="4"/>
  <c r="O141" i="4" s="1"/>
  <c r="AC140" i="4" l="1"/>
  <c r="F141" i="4"/>
  <c r="AG140" i="4" l="1"/>
  <c r="AH140" i="4"/>
  <c r="AI140" i="4"/>
  <c r="AJ140" i="4" l="1"/>
  <c r="AK140" i="4"/>
  <c r="AQ140" i="4"/>
  <c r="E141" i="4" s="1"/>
  <c r="Q141" i="4" l="1"/>
  <c r="AD141" i="4"/>
  <c r="AE141" i="4" s="1"/>
  <c r="AF141" i="4"/>
  <c r="P141" i="4"/>
  <c r="R141" i="4" s="1"/>
  <c r="AL140" i="4"/>
  <c r="AR141" i="4" l="1"/>
  <c r="U141" i="4"/>
  <c r="S141" i="4"/>
  <c r="T141" i="4"/>
  <c r="AM140" i="4"/>
  <c r="AP140" i="4" s="1"/>
  <c r="AN140" i="4"/>
  <c r="AO140" i="4"/>
  <c r="W141" i="4" l="1"/>
  <c r="Z141" i="4" s="1"/>
  <c r="K142" i="4"/>
  <c r="H142" i="4"/>
  <c r="V141" i="4"/>
  <c r="J142" i="4" s="1"/>
  <c r="Y141" i="4"/>
  <c r="G142" i="4"/>
  <c r="X141" i="4"/>
  <c r="AA141" i="4" s="1"/>
  <c r="L142" i="4"/>
  <c r="I142" i="4"/>
  <c r="M142" i="4" l="1"/>
  <c r="AB141" i="4"/>
  <c r="N142" i="4"/>
  <c r="O142" i="4" s="1"/>
  <c r="AC141" i="4"/>
  <c r="F142" i="4"/>
  <c r="AH141" i="4" l="1"/>
  <c r="AG141" i="4"/>
  <c r="AQ141" i="4" s="1"/>
  <c r="E142" i="4" s="1"/>
  <c r="AD142" i="4" l="1"/>
  <c r="AE142" i="4" s="1"/>
  <c r="Q142" i="4"/>
  <c r="AF142" i="4"/>
  <c r="AI141" i="4"/>
  <c r="P142" i="4"/>
  <c r="R142" i="4" s="1"/>
  <c r="AR142" i="4" l="1"/>
  <c r="U142" i="4"/>
  <c r="T142" i="4"/>
  <c r="S142" i="4"/>
  <c r="AJ141" i="4"/>
  <c r="AK141" i="4"/>
  <c r="AL141" i="4" l="1"/>
  <c r="V142" i="4"/>
  <c r="J143" i="4" s="1"/>
  <c r="F33" i="7"/>
  <c r="W142" i="4"/>
  <c r="Z142" i="4" s="1"/>
  <c r="K143" i="4"/>
  <c r="H143" i="4"/>
  <c r="X142" i="4"/>
  <c r="L143" i="4" s="1"/>
  <c r="I143" i="4"/>
  <c r="AA142" i="4"/>
  <c r="AM141" i="4" l="1"/>
  <c r="AP141" i="4" s="1"/>
  <c r="AO141" i="4"/>
  <c r="AN141" i="4"/>
  <c r="N143" i="4"/>
  <c r="O143" i="4" s="1"/>
  <c r="G143" i="4"/>
  <c r="M143" i="4" s="1"/>
  <c r="Y142" i="4"/>
  <c r="AB142" i="4" s="1"/>
  <c r="F143" i="4" l="1"/>
  <c r="AC142" i="4"/>
  <c r="AI142" i="4" l="1"/>
  <c r="AG142" i="4"/>
  <c r="AH142" i="4"/>
  <c r="AQ142" i="4" l="1"/>
  <c r="AJ142" i="4"/>
  <c r="D33" i="7" s="1"/>
  <c r="C33" i="7"/>
  <c r="AK142" i="4"/>
  <c r="AL142" i="4" l="1"/>
  <c r="E143" i="4"/>
  <c r="E33" i="7"/>
  <c r="AD143" i="4" l="1"/>
  <c r="AE143" i="4" s="1"/>
  <c r="AF143" i="4"/>
  <c r="Q143" i="4"/>
  <c r="P143" i="4"/>
  <c r="R143" i="4" s="1"/>
  <c r="AO142" i="4"/>
  <c r="AM142" i="4"/>
  <c r="AP142" i="4" s="1"/>
  <c r="AN142" i="4"/>
  <c r="AR143" i="4" l="1"/>
  <c r="S143" i="4"/>
  <c r="T143" i="4"/>
  <c r="U143" i="4"/>
  <c r="X143" i="4" l="1"/>
  <c r="I144" i="4" s="1"/>
  <c r="AA143" i="4"/>
  <c r="L144" i="4"/>
  <c r="W143" i="4"/>
  <c r="H144" i="4" s="1"/>
  <c r="K144" i="4"/>
  <c r="Z143" i="4"/>
  <c r="V143" i="4"/>
  <c r="G144" i="4" s="1"/>
  <c r="Y143" i="4"/>
  <c r="J144" i="4"/>
  <c r="N144" i="4" l="1"/>
  <c r="O144" i="4" s="1"/>
  <c r="AB143" i="4"/>
  <c r="M144" i="4"/>
  <c r="AC143" i="4" l="1"/>
  <c r="F144" i="4"/>
  <c r="AH143" i="4" l="1"/>
  <c r="AG143" i="4"/>
  <c r="AQ143" i="4" s="1"/>
  <c r="E144" i="4" s="1"/>
  <c r="AD144" i="4" l="1"/>
  <c r="AE144" i="4" s="1"/>
  <c r="Q144" i="4"/>
  <c r="AF144" i="4"/>
  <c r="AI143" i="4"/>
  <c r="P144" i="4"/>
  <c r="R144" i="4" s="1"/>
  <c r="AJ143" i="4" l="1"/>
  <c r="AK143" i="4"/>
  <c r="U144" i="4"/>
  <c r="AR144" i="4"/>
  <c r="T144" i="4"/>
  <c r="S144" i="4"/>
  <c r="W144" i="4" l="1"/>
  <c r="K145" i="4" s="1"/>
  <c r="Z144" i="4"/>
  <c r="H145" i="4"/>
  <c r="AL143" i="4"/>
  <c r="V144" i="4"/>
  <c r="G145" i="4" s="1"/>
  <c r="M145" i="4" s="1"/>
  <c r="X144" i="4"/>
  <c r="L145" i="4" s="1"/>
  <c r="I145" i="4"/>
  <c r="Y144" i="4" l="1"/>
  <c r="J145" i="4"/>
  <c r="N145" i="4" s="1"/>
  <c r="O145" i="4" s="1"/>
  <c r="AA144" i="4"/>
  <c r="AN143" i="4"/>
  <c r="AO143" i="4"/>
  <c r="AM143" i="4"/>
  <c r="AP143" i="4" s="1"/>
  <c r="AB144" i="4" l="1"/>
  <c r="F145" i="4" l="1"/>
  <c r="AC144" i="4"/>
  <c r="AK144" i="4"/>
  <c r="AH144" i="4" l="1"/>
  <c r="AG144" i="4"/>
  <c r="AQ144" i="4" s="1"/>
  <c r="E145" i="4" s="1"/>
  <c r="AI144" i="4"/>
  <c r="AJ144" i="4" s="1"/>
  <c r="AL144" i="4"/>
  <c r="P145" i="4" l="1"/>
  <c r="AF145" i="4"/>
  <c r="AD145" i="4"/>
  <c r="AE145" i="4" s="1"/>
  <c r="Q145" i="4"/>
  <c r="AO144" i="4"/>
  <c r="AM144" i="4"/>
  <c r="AP144" i="4" s="1"/>
  <c r="AN144" i="4"/>
  <c r="R145" i="4" l="1"/>
  <c r="U145" i="4" l="1"/>
  <c r="AR145" i="4"/>
  <c r="S145" i="4"/>
  <c r="T145" i="4"/>
  <c r="W145" i="4" s="1"/>
  <c r="Z145" i="4" s="1"/>
  <c r="X145" i="4" l="1"/>
  <c r="I146" i="4" s="1"/>
  <c r="AA145" i="4"/>
  <c r="L146" i="4"/>
  <c r="K146" i="4"/>
  <c r="H146" i="4"/>
  <c r="V145" i="4"/>
  <c r="G146" i="4"/>
  <c r="Y145" i="4" l="1"/>
  <c r="AB145" i="4" s="1"/>
  <c r="J146" i="4"/>
  <c r="N146" i="4" s="1"/>
  <c r="O146" i="4" s="1"/>
  <c r="M146" i="4"/>
  <c r="AC145" i="4" l="1"/>
  <c r="F146" i="4"/>
  <c r="AI145" i="4"/>
  <c r="AH145" i="4" l="1"/>
  <c r="AG145" i="4"/>
  <c r="AQ145" i="4" s="1"/>
  <c r="E146" i="4" s="1"/>
  <c r="AJ145" i="4"/>
  <c r="AK145" i="4"/>
  <c r="Q146" i="4" l="1"/>
  <c r="AD146" i="4"/>
  <c r="AE146" i="4" s="1"/>
  <c r="AF146" i="4"/>
  <c r="P146" i="4"/>
  <c r="R146" i="4" s="1"/>
  <c r="AR146" i="4"/>
  <c r="T146" i="4"/>
  <c r="U146" i="4"/>
  <c r="S146" i="4"/>
  <c r="AL145" i="4"/>
  <c r="AM145" i="4" l="1"/>
  <c r="AP145" i="4" s="1"/>
  <c r="AN145" i="4"/>
  <c r="AO145" i="4"/>
  <c r="V146" i="4"/>
  <c r="J147" i="4" s="1"/>
  <c r="Y146" i="4"/>
  <c r="X146" i="4"/>
  <c r="I147" i="4" s="1"/>
  <c r="W146" i="4"/>
  <c r="K147" i="4" s="1"/>
  <c r="H147" i="4" l="1"/>
  <c r="L147" i="4"/>
  <c r="N147" i="4"/>
  <c r="O147" i="4" s="1"/>
  <c r="Z146" i="4"/>
  <c r="AB146" i="4" s="1"/>
  <c r="G147" i="4"/>
  <c r="M147" i="4" s="1"/>
  <c r="AA146" i="4"/>
  <c r="AC146" i="4" l="1"/>
  <c r="F147" i="4"/>
  <c r="AG146" i="4" l="1"/>
  <c r="AH146" i="4"/>
  <c r="AI146" i="4"/>
  <c r="AJ146" i="4" l="1"/>
  <c r="AK146" i="4"/>
  <c r="AQ146" i="4"/>
  <c r="E147" i="4" s="1"/>
  <c r="AF147" i="4" l="1"/>
  <c r="AD147" i="4"/>
  <c r="AE147" i="4" s="1"/>
  <c r="Q147" i="4"/>
  <c r="P147" i="4"/>
  <c r="R147" i="4" s="1"/>
  <c r="AL146" i="4"/>
  <c r="AR147" i="4" l="1"/>
  <c r="U147" i="4"/>
  <c r="T147" i="4"/>
  <c r="S147" i="4"/>
  <c r="AO146" i="4"/>
  <c r="AN146" i="4"/>
  <c r="AM146" i="4"/>
  <c r="AP146" i="4" s="1"/>
  <c r="F34" i="7" l="1"/>
  <c r="V147" i="4"/>
  <c r="Y147" i="4" s="1"/>
  <c r="J148" i="4"/>
  <c r="W147" i="4"/>
  <c r="H148" i="4" s="1"/>
  <c r="X147" i="4"/>
  <c r="I148" i="4" s="1"/>
  <c r="Z147" i="4" l="1"/>
  <c r="K148" i="4"/>
  <c r="L148" i="4"/>
  <c r="N148" i="4" s="1"/>
  <c r="O148" i="4" s="1"/>
  <c r="G148" i="4"/>
  <c r="M148" i="4" s="1"/>
  <c r="AA147" i="4"/>
  <c r="AB147" i="4" s="1"/>
  <c r="F148" i="4" l="1"/>
  <c r="AC147" i="4"/>
  <c r="AH147" i="4" l="1"/>
  <c r="AG147" i="4"/>
  <c r="AQ147" i="4" s="1"/>
  <c r="E148" i="4" l="1"/>
  <c r="E34" i="7"/>
  <c r="AI147" i="4"/>
  <c r="AD148" i="4" l="1"/>
  <c r="AE148" i="4" s="1"/>
  <c r="Q148" i="4"/>
  <c r="AF148" i="4"/>
  <c r="P148" i="4"/>
  <c r="R148" i="4" s="1"/>
  <c r="AJ147" i="4"/>
  <c r="D34" i="7" s="1"/>
  <c r="C34" i="7"/>
  <c r="AK147" i="4"/>
  <c r="AL147" i="4" l="1"/>
  <c r="AR148" i="4"/>
  <c r="U148" i="4"/>
  <c r="S148" i="4"/>
  <c r="T148" i="4"/>
  <c r="W148" i="4" l="1"/>
  <c r="H149" i="4" s="1"/>
  <c r="V148" i="4"/>
  <c r="G149" i="4" s="1"/>
  <c r="J149" i="4"/>
  <c r="X148" i="4"/>
  <c r="I149" i="4" s="1"/>
  <c r="AM147" i="4"/>
  <c r="AP147" i="4" s="1"/>
  <c r="AN147" i="4"/>
  <c r="AO147" i="4"/>
  <c r="M149" i="4" l="1"/>
  <c r="AA148" i="4"/>
  <c r="Y148" i="4"/>
  <c r="Z148" i="4"/>
  <c r="L149" i="4"/>
  <c r="K149" i="4"/>
  <c r="N149" i="4" l="1"/>
  <c r="O149" i="4" s="1"/>
  <c r="AB148" i="4"/>
  <c r="AC148" i="4" l="1"/>
  <c r="F149" i="4"/>
  <c r="AH148" i="4" l="1"/>
  <c r="AI148" i="4"/>
  <c r="AG148" i="4"/>
  <c r="AJ148" i="4" l="1"/>
  <c r="AK148" i="4"/>
  <c r="AQ148" i="4"/>
  <c r="E149" i="4" s="1"/>
  <c r="AD149" i="4" l="1"/>
  <c r="AE149" i="4" s="1"/>
  <c r="Q149" i="4"/>
  <c r="AF149" i="4"/>
  <c r="P149" i="4"/>
  <c r="AL148" i="4"/>
  <c r="AM148" i="4" l="1"/>
  <c r="AP148" i="4" s="1"/>
  <c r="AN148" i="4"/>
  <c r="AO148" i="4"/>
  <c r="R149" i="4"/>
  <c r="T149" i="4" l="1"/>
  <c r="AR149" i="4"/>
  <c r="U149" i="4"/>
  <c r="S149" i="4"/>
  <c r="X149" i="4" l="1"/>
  <c r="AA149" i="4" s="1"/>
  <c r="I150" i="4"/>
  <c r="L150" i="4"/>
  <c r="W149" i="4"/>
  <c r="Z149" i="4" s="1"/>
  <c r="K150" i="4"/>
  <c r="H150" i="4"/>
  <c r="V149" i="4"/>
  <c r="J150" i="4" s="1"/>
  <c r="N150" i="4" l="1"/>
  <c r="O150" i="4" s="1"/>
  <c r="Y149" i="4"/>
  <c r="G150" i="4"/>
  <c r="M150" i="4" s="1"/>
  <c r="AB149" i="4" l="1"/>
  <c r="AC149" i="4" l="1"/>
  <c r="F150" i="4"/>
  <c r="AH149" i="4" l="1"/>
  <c r="AG149" i="4"/>
  <c r="AQ149" i="4" s="1"/>
  <c r="E150" i="4" s="1"/>
  <c r="AI149" i="4"/>
  <c r="AJ149" i="4" l="1"/>
  <c r="AK149" i="4"/>
  <c r="AF150" i="4"/>
  <c r="AD150" i="4"/>
  <c r="AE150" i="4" s="1"/>
  <c r="Q150" i="4"/>
  <c r="P150" i="4"/>
  <c r="R150" i="4" s="1"/>
  <c r="AR150" i="4" l="1"/>
  <c r="S150" i="4"/>
  <c r="U150" i="4"/>
  <c r="T150" i="4"/>
  <c r="AL149" i="4"/>
  <c r="W150" i="4" l="1"/>
  <c r="Z150" i="4" s="1"/>
  <c r="K151" i="4"/>
  <c r="H151" i="4"/>
  <c r="X150" i="4"/>
  <c r="I151" i="4" s="1"/>
  <c r="L151" i="4"/>
  <c r="AA150" i="4"/>
  <c r="AM149" i="4"/>
  <c r="AP149" i="4" s="1"/>
  <c r="AN149" i="4"/>
  <c r="AO149" i="4"/>
  <c r="V150" i="4"/>
  <c r="Y150" i="4" s="1"/>
  <c r="J151" i="4" l="1"/>
  <c r="G151" i="4"/>
  <c r="M151" i="4" s="1"/>
  <c r="N151" i="4"/>
  <c r="O151" i="4" s="1"/>
  <c r="AB150" i="4"/>
  <c r="AC150" i="4" l="1"/>
  <c r="F151" i="4"/>
  <c r="AH150" i="4" l="1"/>
  <c r="AG150" i="4"/>
  <c r="AQ150" i="4" s="1"/>
  <c r="E151" i="4" s="1"/>
  <c r="AI150" i="4"/>
  <c r="AJ150" i="4" l="1"/>
  <c r="AK150" i="4"/>
  <c r="Q151" i="4"/>
  <c r="AD151" i="4"/>
  <c r="AE151" i="4" s="1"/>
  <c r="AF151" i="4"/>
  <c r="P151" i="4"/>
  <c r="R151" i="4" l="1"/>
  <c r="AR151" i="4"/>
  <c r="T151" i="4"/>
  <c r="S151" i="4"/>
  <c r="U151" i="4"/>
  <c r="AL150" i="4"/>
  <c r="W151" i="4" l="1"/>
  <c r="K152" i="4"/>
  <c r="H152" i="4"/>
  <c r="Z151" i="4"/>
  <c r="AO150" i="4"/>
  <c r="AM150" i="4"/>
  <c r="AP150" i="4" s="1"/>
  <c r="AN150" i="4"/>
  <c r="X151" i="4"/>
  <c r="AA151" i="4" s="1"/>
  <c r="L152" i="4"/>
  <c r="I152" i="4"/>
  <c r="V151" i="4"/>
  <c r="J152" i="4" s="1"/>
  <c r="Y151" i="4" l="1"/>
  <c r="AB151" i="4"/>
  <c r="N152" i="4"/>
  <c r="O152" i="4" s="1"/>
  <c r="G152" i="4"/>
  <c r="M152" i="4" s="1"/>
  <c r="AC151" i="4" l="1"/>
  <c r="F152" i="4"/>
  <c r="AG151" i="4" l="1"/>
  <c r="AH151" i="4"/>
  <c r="AI151" i="4"/>
  <c r="AJ151" i="4" l="1"/>
  <c r="AK151" i="4"/>
  <c r="AQ151" i="4"/>
  <c r="E152" i="4" s="1"/>
  <c r="AL151" i="4" l="1"/>
  <c r="AF152" i="4"/>
  <c r="AD152" i="4"/>
  <c r="AE152" i="4" s="1"/>
  <c r="Q152" i="4"/>
  <c r="P152" i="4"/>
  <c r="R152" i="4" s="1"/>
  <c r="AN151" i="4" l="1"/>
  <c r="AO151" i="4"/>
  <c r="AM151" i="4"/>
  <c r="AP151" i="4" s="1"/>
  <c r="AR152" i="4"/>
  <c r="T152" i="4"/>
  <c r="S152" i="4"/>
  <c r="U152" i="4"/>
  <c r="V152" i="4" l="1"/>
  <c r="J153" i="4" s="1"/>
  <c r="Y152" i="4"/>
  <c r="F35" i="7"/>
  <c r="W152" i="4"/>
  <c r="H153" i="4" s="1"/>
  <c r="Z152" i="4"/>
  <c r="K153" i="4"/>
  <c r="X152" i="4"/>
  <c r="L153" i="4" s="1"/>
  <c r="I153" i="4"/>
  <c r="AA152" i="4" l="1"/>
  <c r="N153" i="4"/>
  <c r="O153" i="4" s="1"/>
  <c r="AB152" i="4"/>
  <c r="G153" i="4"/>
  <c r="M153" i="4" s="1"/>
  <c r="AC152" i="4" l="1"/>
  <c r="F153" i="4"/>
  <c r="AI152" i="4" l="1"/>
  <c r="AG152" i="4"/>
  <c r="AH152" i="4"/>
  <c r="AQ152" i="4" l="1"/>
  <c r="AJ152" i="4"/>
  <c r="D35" i="7" s="1"/>
  <c r="C35" i="7"/>
  <c r="AK152" i="4"/>
  <c r="AL152" i="4" l="1"/>
  <c r="E153" i="4"/>
  <c r="E35" i="7"/>
  <c r="AO152" i="4" l="1"/>
  <c r="AM152" i="4"/>
  <c r="AP152" i="4" s="1"/>
  <c r="AN152" i="4"/>
  <c r="AD153" i="4"/>
  <c r="AE153" i="4" s="1"/>
  <c r="Q153" i="4"/>
  <c r="AF153" i="4"/>
  <c r="P153" i="4"/>
  <c r="R153" i="4" s="1"/>
  <c r="AR153" i="4" l="1"/>
  <c r="U153" i="4"/>
  <c r="S153" i="4"/>
  <c r="T153" i="4"/>
  <c r="W153" i="4" l="1"/>
  <c r="H154" i="4" s="1"/>
  <c r="K154" i="4"/>
  <c r="V153" i="4"/>
  <c r="G154" i="4" s="1"/>
  <c r="J154" i="4"/>
  <c r="Y153" i="4"/>
  <c r="X153" i="4"/>
  <c r="AA153" i="4" s="1"/>
  <c r="Z153" i="4" l="1"/>
  <c r="AB153" i="4"/>
  <c r="I154" i="4"/>
  <c r="M154" i="4" s="1"/>
  <c r="L154" i="4"/>
  <c r="N154" i="4" s="1"/>
  <c r="O154" i="4" s="1"/>
  <c r="AC153" i="4" l="1"/>
  <c r="F154" i="4"/>
  <c r="AI153" i="4" l="1"/>
  <c r="AG153" i="4"/>
  <c r="AH153" i="4"/>
  <c r="AQ153" i="4" l="1"/>
  <c r="E154" i="4" s="1"/>
  <c r="Q154" i="4"/>
  <c r="AD154" i="4"/>
  <c r="AE154" i="4" s="1"/>
  <c r="AF154" i="4"/>
  <c r="AJ153" i="4"/>
  <c r="AK153" i="4"/>
  <c r="P154" i="4"/>
  <c r="R154" i="4" l="1"/>
  <c r="AL153" i="4"/>
  <c r="AM153" i="4" l="1"/>
  <c r="AP153" i="4" s="1"/>
  <c r="AN153" i="4"/>
  <c r="AO153" i="4"/>
  <c r="AR154" i="4"/>
  <c r="U154" i="4"/>
  <c r="T154" i="4"/>
  <c r="S154" i="4"/>
  <c r="V154" i="4" l="1"/>
  <c r="Y154" i="4" s="1"/>
  <c r="G155" i="4"/>
  <c r="X154" i="4"/>
  <c r="L155" i="4" s="1"/>
  <c r="I155" i="4"/>
  <c r="AA154" i="4"/>
  <c r="W154" i="4"/>
  <c r="H155" i="4" s="1"/>
  <c r="M155" i="4" l="1"/>
  <c r="Z154" i="4"/>
  <c r="AB154" i="4" s="1"/>
  <c r="K155" i="4"/>
  <c r="J155" i="4"/>
  <c r="N155" i="4" s="1"/>
  <c r="O155" i="4" s="1"/>
  <c r="F155" i="4" l="1"/>
  <c r="AC154" i="4"/>
  <c r="AG154" i="4" l="1"/>
  <c r="AH154" i="4"/>
  <c r="AI154" i="4"/>
  <c r="AJ154" i="4" l="1"/>
  <c r="AK154" i="4"/>
  <c r="AQ154" i="4"/>
  <c r="E155" i="4" s="1"/>
  <c r="AF155" i="4" l="1"/>
  <c r="AD155" i="4"/>
  <c r="AE155" i="4" s="1"/>
  <c r="Q155" i="4"/>
  <c r="P155" i="4"/>
  <c r="AL154" i="4"/>
  <c r="AO154" i="4" l="1"/>
  <c r="AN154" i="4"/>
  <c r="AM154" i="4"/>
  <c r="AP154" i="4" s="1"/>
  <c r="R155" i="4"/>
  <c r="AR155" i="4" l="1"/>
  <c r="U155" i="4"/>
  <c r="T155" i="4"/>
  <c r="S155" i="4"/>
  <c r="V155" i="4" l="1"/>
  <c r="J156" i="4" s="1"/>
  <c r="G156" i="4"/>
  <c r="Y155" i="4"/>
  <c r="X155" i="4"/>
  <c r="L156" i="4" s="1"/>
  <c r="I156" i="4"/>
  <c r="AA155" i="4"/>
  <c r="W155" i="4"/>
  <c r="Z155" i="4" s="1"/>
  <c r="K156" i="4"/>
  <c r="AB155" i="4" l="1"/>
  <c r="AC155" i="4"/>
  <c r="F156" i="4"/>
  <c r="N156" i="4"/>
  <c r="O156" i="4" s="1"/>
  <c r="H156" i="4"/>
  <c r="M156" i="4" s="1"/>
  <c r="AG155" i="4" l="1"/>
  <c r="AH155" i="4"/>
  <c r="AQ155" i="4" l="1"/>
  <c r="E156" i="4" s="1"/>
  <c r="AI155" i="4"/>
  <c r="AJ155" i="4" l="1"/>
  <c r="AK155" i="4"/>
  <c r="Q156" i="4"/>
  <c r="AD156" i="4"/>
  <c r="AE156" i="4" s="1"/>
  <c r="AF156" i="4"/>
  <c r="P156" i="4"/>
  <c r="AL155" i="4" l="1"/>
  <c r="R156" i="4"/>
  <c r="AR156" i="4" l="1"/>
  <c r="S156" i="4"/>
  <c r="U156" i="4"/>
  <c r="T156" i="4"/>
  <c r="AM155" i="4"/>
  <c r="AP155" i="4" s="1"/>
  <c r="AN155" i="4"/>
  <c r="AO155" i="4"/>
  <c r="W156" i="4" l="1"/>
  <c r="Z156" i="4" s="1"/>
  <c r="K157" i="4"/>
  <c r="H157" i="4"/>
  <c r="X156" i="4"/>
  <c r="L157" i="4" s="1"/>
  <c r="V156" i="4"/>
  <c r="Y156" i="4" s="1"/>
  <c r="J157" i="4"/>
  <c r="G157" i="4"/>
  <c r="N157" i="4" l="1"/>
  <c r="O157" i="4" s="1"/>
  <c r="I157" i="4"/>
  <c r="M157" i="4" s="1"/>
  <c r="AA156" i="4"/>
  <c r="AB156" i="4" s="1"/>
  <c r="AC156" i="4" l="1"/>
  <c r="F157" i="4"/>
  <c r="AG156" i="4" l="1"/>
  <c r="AH156" i="4"/>
  <c r="AQ156" i="4" l="1"/>
  <c r="E157" i="4" s="1"/>
  <c r="AI156" i="4"/>
  <c r="AJ156" i="4" l="1"/>
  <c r="AK156" i="4"/>
  <c r="AD157" i="4"/>
  <c r="AE157" i="4" s="1"/>
  <c r="AF157" i="4"/>
  <c r="Q157" i="4"/>
  <c r="P157" i="4"/>
  <c r="R157" i="4" s="1"/>
  <c r="AL156" i="4" l="1"/>
  <c r="AR157" i="4"/>
  <c r="U157" i="4"/>
  <c r="S157" i="4"/>
  <c r="T157" i="4"/>
  <c r="W157" i="4" l="1"/>
  <c r="H158" i="4" s="1"/>
  <c r="K158" i="4"/>
  <c r="Z157" i="4"/>
  <c r="V157" i="4"/>
  <c r="Y157" i="4" s="1"/>
  <c r="J158" i="4"/>
  <c r="F36" i="7"/>
  <c r="G158" i="4"/>
  <c r="X157" i="4"/>
  <c r="I158" i="4" s="1"/>
  <c r="L158" i="4"/>
  <c r="AO156" i="4"/>
  <c r="AM156" i="4"/>
  <c r="AP156" i="4" s="1"/>
  <c r="AN156" i="4"/>
  <c r="M158" i="4" l="1"/>
  <c r="N158" i="4"/>
  <c r="O158" i="4" s="1"/>
  <c r="AA157" i="4"/>
  <c r="AB157" i="4" s="1"/>
  <c r="AC157" i="4" l="1"/>
  <c r="F158" i="4"/>
  <c r="AG157" i="4" l="1"/>
  <c r="AH157" i="4"/>
  <c r="AQ157" i="4" l="1"/>
  <c r="AI157" i="4"/>
  <c r="AJ157" i="4" l="1"/>
  <c r="D36" i="7" s="1"/>
  <c r="C36" i="7"/>
  <c r="AK157" i="4"/>
  <c r="E158" i="4"/>
  <c r="E36" i="7"/>
  <c r="AL157" i="4" l="1"/>
  <c r="AD158" i="4"/>
  <c r="AE158" i="4" s="1"/>
  <c r="Q158" i="4"/>
  <c r="AF158" i="4"/>
  <c r="P158" i="4"/>
  <c r="R158" i="4" s="1"/>
  <c r="AN157" i="4" l="1"/>
  <c r="AO157" i="4"/>
  <c r="AM157" i="4"/>
  <c r="AP157" i="4" s="1"/>
  <c r="AR158" i="4"/>
  <c r="T158" i="4"/>
  <c r="U158" i="4"/>
  <c r="S158" i="4"/>
  <c r="V158" i="4" l="1"/>
  <c r="G159" i="4" s="1"/>
  <c r="J159" i="4"/>
  <c r="Y158" i="4"/>
  <c r="X158" i="4"/>
  <c r="L159" i="4" s="1"/>
  <c r="I159" i="4"/>
  <c r="AA158" i="4"/>
  <c r="W158" i="4"/>
  <c r="H159" i="4" s="1"/>
  <c r="M159" i="4" l="1"/>
  <c r="Z158" i="4"/>
  <c r="AB158" i="4" s="1"/>
  <c r="K159" i="4"/>
  <c r="N159" i="4" s="1"/>
  <c r="O159" i="4" s="1"/>
  <c r="AC158" i="4" l="1"/>
  <c r="F159" i="4"/>
  <c r="AG158" i="4" l="1"/>
  <c r="AH158" i="4"/>
  <c r="AI158" i="4"/>
  <c r="AQ158" i="4" l="1"/>
  <c r="E159" i="4" s="1"/>
  <c r="AJ158" i="4"/>
  <c r="AK158" i="4"/>
  <c r="AL158" i="4" l="1"/>
  <c r="Q159" i="4"/>
  <c r="AD159" i="4"/>
  <c r="AE159" i="4" s="1"/>
  <c r="AF159" i="4"/>
  <c r="P159" i="4"/>
  <c r="R159" i="4" s="1"/>
  <c r="AR159" i="4" l="1"/>
  <c r="T159" i="4"/>
  <c r="S159" i="4"/>
  <c r="U159" i="4"/>
  <c r="AM158" i="4"/>
  <c r="AP158" i="4" s="1"/>
  <c r="AN158" i="4"/>
  <c r="AO158" i="4"/>
  <c r="X159" i="4" l="1"/>
  <c r="AA159" i="4" s="1"/>
  <c r="I160" i="4"/>
  <c r="V159" i="4"/>
  <c r="G160" i="4" s="1"/>
  <c r="W159" i="4"/>
  <c r="H160" i="4" s="1"/>
  <c r="Y159" i="4" l="1"/>
  <c r="J160" i="4"/>
  <c r="M160" i="4"/>
  <c r="Z159" i="4"/>
  <c r="K160" i="4"/>
  <c r="L160" i="4"/>
  <c r="N160" i="4" l="1"/>
  <c r="O160" i="4" s="1"/>
  <c r="AB159" i="4"/>
  <c r="AC159" i="4" l="1"/>
  <c r="F160" i="4"/>
  <c r="AG159" i="4" l="1"/>
  <c r="AH159" i="4"/>
  <c r="AQ159" i="4" l="1"/>
  <c r="E160" i="4" s="1"/>
  <c r="Q160" i="4"/>
  <c r="AF160" i="4"/>
  <c r="AD160" i="4"/>
  <c r="AE160" i="4" s="1"/>
  <c r="P160" i="4"/>
  <c r="AI159" i="4"/>
  <c r="R160" i="4" l="1"/>
  <c r="AJ159" i="4"/>
  <c r="AK159" i="4"/>
  <c r="AL159" i="4" l="1"/>
  <c r="AR160" i="4"/>
  <c r="T160" i="4"/>
  <c r="U160" i="4"/>
  <c r="S160" i="4"/>
  <c r="V160" i="4" l="1"/>
  <c r="Y160" i="4" s="1"/>
  <c r="J161" i="4"/>
  <c r="G161" i="4"/>
  <c r="X160" i="4"/>
  <c r="L161" i="4" s="1"/>
  <c r="AA160" i="4"/>
  <c r="I161" i="4"/>
  <c r="W160" i="4"/>
  <c r="Z160" i="4" s="1"/>
  <c r="AO159" i="4"/>
  <c r="AM159" i="4"/>
  <c r="AP159" i="4" s="1"/>
  <c r="AN159" i="4"/>
  <c r="K161" i="4" l="1"/>
  <c r="N161" i="4" s="1"/>
  <c r="O161" i="4" s="1"/>
  <c r="AB160" i="4"/>
  <c r="F161" i="4" s="1"/>
  <c r="AC160" i="4"/>
  <c r="H161" i="4"/>
  <c r="M161" i="4" s="1"/>
  <c r="AG160" i="4" l="1"/>
  <c r="AQ160" i="4" s="1"/>
  <c r="E161" i="4" s="1"/>
  <c r="AH160" i="4"/>
  <c r="Q161" i="4" l="1"/>
  <c r="AD161" i="4"/>
  <c r="AE161" i="4" s="1"/>
  <c r="AF161" i="4"/>
  <c r="AI160" i="4"/>
  <c r="P161" i="4"/>
  <c r="R161" i="4" s="1"/>
  <c r="AR161" i="4" l="1"/>
  <c r="T161" i="4"/>
  <c r="S161" i="4"/>
  <c r="U161" i="4"/>
  <c r="AJ160" i="4"/>
  <c r="AK160" i="4"/>
  <c r="AL160" i="4" l="1"/>
  <c r="X161" i="4"/>
  <c r="L162" i="4"/>
  <c r="AA161" i="4"/>
  <c r="I162" i="4"/>
  <c r="V161" i="4"/>
  <c r="J162" i="4" s="1"/>
  <c r="Y161" i="4"/>
  <c r="W161" i="4"/>
  <c r="Z161" i="4" s="1"/>
  <c r="K162" i="4"/>
  <c r="AB161" i="4" l="1"/>
  <c r="N162" i="4"/>
  <c r="O162" i="4" s="1"/>
  <c r="H162" i="4"/>
  <c r="AM160" i="4"/>
  <c r="AP160" i="4" s="1"/>
  <c r="AN160" i="4"/>
  <c r="AO160" i="4"/>
  <c r="AC161" i="4"/>
  <c r="F162" i="4"/>
  <c r="G162" i="4"/>
  <c r="AG161" i="4" l="1"/>
  <c r="AH161" i="4"/>
  <c r="M162" i="4"/>
  <c r="AQ161" i="4" l="1"/>
  <c r="E162" i="4" s="1"/>
  <c r="AI161" i="4"/>
  <c r="AJ161" i="4" l="1"/>
  <c r="AK161" i="4"/>
  <c r="AF162" i="4"/>
  <c r="Q162" i="4"/>
  <c r="AD162" i="4"/>
  <c r="AE162" i="4" s="1"/>
  <c r="P162" i="4"/>
  <c r="R162" i="4" s="1"/>
  <c r="AR162" i="4" l="1"/>
  <c r="S162" i="4"/>
  <c r="T162" i="4"/>
  <c r="U162" i="4"/>
  <c r="AL161" i="4"/>
  <c r="AO161" i="4" l="1"/>
  <c r="AM161" i="4"/>
  <c r="AP161" i="4" s="1"/>
  <c r="AN161" i="4"/>
  <c r="X162" i="4"/>
  <c r="I163" i="4" s="1"/>
  <c r="AA162" i="4"/>
  <c r="V162" i="4"/>
  <c r="J163" i="4" s="1"/>
  <c r="F37" i="7"/>
  <c r="G163" i="4"/>
  <c r="Y162" i="4"/>
  <c r="W162" i="4"/>
  <c r="K163" i="4" s="1"/>
  <c r="Z162" i="4"/>
  <c r="AB162" i="4" l="1"/>
  <c r="L163" i="4"/>
  <c r="N163" i="4" s="1"/>
  <c r="O163" i="4" s="1"/>
  <c r="H163" i="4"/>
  <c r="M163" i="4" s="1"/>
  <c r="AC162" i="4" l="1"/>
  <c r="F163" i="4"/>
  <c r="AG162" i="4" l="1"/>
  <c r="AH162" i="4"/>
  <c r="AQ162" i="4" l="1"/>
  <c r="E37" i="7" s="1"/>
  <c r="E163" i="4"/>
  <c r="AI162" i="4"/>
  <c r="AJ162" i="4" l="1"/>
  <c r="D37" i="7" s="1"/>
  <c r="C37" i="7"/>
  <c r="AK162" i="4"/>
  <c r="Q163" i="4"/>
  <c r="AF163" i="4"/>
  <c r="AD163" i="4"/>
  <c r="AE163" i="4" s="1"/>
  <c r="P163" i="4"/>
  <c r="R163" i="4" s="1"/>
  <c r="AL162" i="4" l="1"/>
  <c r="AR163" i="4"/>
  <c r="S163" i="4"/>
  <c r="U163" i="4"/>
  <c r="T163" i="4"/>
  <c r="AO162" i="4" l="1"/>
  <c r="AM162" i="4"/>
  <c r="AP162" i="4" s="1"/>
  <c r="AN162" i="4"/>
  <c r="W163" i="4"/>
  <c r="H164" i="4" s="1"/>
  <c r="X163" i="4"/>
  <c r="AA163" i="4" s="1"/>
  <c r="I164" i="4"/>
  <c r="V163" i="4"/>
  <c r="G164" i="4" s="1"/>
  <c r="J164" i="4"/>
  <c r="L164" i="4" l="1"/>
  <c r="Y163" i="4"/>
  <c r="M164" i="4"/>
  <c r="K164" i="4"/>
  <c r="N164" i="4" s="1"/>
  <c r="O164" i="4" s="1"/>
  <c r="Z163" i="4"/>
  <c r="AB163" i="4" l="1"/>
  <c r="AC163" i="4" l="1"/>
  <c r="F164" i="4"/>
  <c r="AG163" i="4" l="1"/>
  <c r="AH163" i="4"/>
  <c r="AI163" i="4"/>
  <c r="AJ163" i="4" l="1"/>
  <c r="AK163" i="4"/>
  <c r="AQ163" i="4"/>
  <c r="E164" i="4" s="1"/>
  <c r="AF164" i="4" l="1"/>
  <c r="Q164" i="4"/>
  <c r="AD164" i="4"/>
  <c r="AE164" i="4" s="1"/>
  <c r="P164" i="4"/>
  <c r="R164" i="4" s="1"/>
  <c r="AL163" i="4"/>
  <c r="AM163" i="4" l="1"/>
  <c r="AP163" i="4" s="1"/>
  <c r="AN163" i="4"/>
  <c r="AO163" i="4"/>
  <c r="T164" i="4"/>
  <c r="U164" i="4"/>
  <c r="S164" i="4"/>
  <c r="AR164" i="4"/>
  <c r="V164" i="4" l="1"/>
  <c r="G165" i="4" s="1"/>
  <c r="J165" i="4"/>
  <c r="Y164" i="4"/>
  <c r="W164" i="4"/>
  <c r="H165" i="4" s="1"/>
  <c r="K165" i="4"/>
  <c r="Z164" i="4"/>
  <c r="X164" i="4"/>
  <c r="L165" i="4" s="1"/>
  <c r="I165" i="4"/>
  <c r="M165" i="4" s="1"/>
  <c r="AA164" i="4"/>
  <c r="AB164" i="4" s="1"/>
  <c r="AC164" i="4" l="1"/>
  <c r="F165" i="4"/>
  <c r="N165" i="4"/>
  <c r="O165" i="4" s="1"/>
  <c r="AG164" i="4" l="1"/>
  <c r="AH164" i="4"/>
  <c r="AI164" i="4"/>
  <c r="AQ164" i="4" l="1"/>
  <c r="E165" i="4" s="1"/>
  <c r="AJ164" i="4"/>
  <c r="AK164" i="4"/>
  <c r="AL164" i="4" l="1"/>
  <c r="AD165" i="4"/>
  <c r="AE165" i="4" s="1"/>
  <c r="Q165" i="4"/>
  <c r="AF165" i="4"/>
  <c r="P165" i="4"/>
  <c r="R165" i="4" l="1"/>
  <c r="AR165" i="4" s="1"/>
  <c r="S165" i="4"/>
  <c r="T165" i="4"/>
  <c r="U165" i="4"/>
  <c r="AO164" i="4"/>
  <c r="AM164" i="4"/>
  <c r="AP164" i="4" s="1"/>
  <c r="AN164" i="4"/>
  <c r="X165" i="4" l="1"/>
  <c r="L166" i="4" s="1"/>
  <c r="W165" i="4"/>
  <c r="Z165" i="4" s="1"/>
  <c r="V165" i="4"/>
  <c r="Y165" i="4" s="1"/>
  <c r="J166" i="4" l="1"/>
  <c r="K166" i="4"/>
  <c r="G166" i="4"/>
  <c r="H166" i="4"/>
  <c r="I166" i="4"/>
  <c r="N166" i="4"/>
  <c r="O166" i="4" s="1"/>
  <c r="AA165" i="4"/>
  <c r="M166" i="4"/>
  <c r="AB165" i="4"/>
  <c r="F166" i="4" l="1"/>
  <c r="AC165" i="4"/>
  <c r="AG165" i="4" l="1"/>
  <c r="AH165" i="4"/>
  <c r="AQ165" i="4" l="1"/>
  <c r="E166" i="4" s="1"/>
  <c r="AI165" i="4"/>
  <c r="AJ165" i="4" l="1"/>
  <c r="AK165" i="4"/>
  <c r="Q166" i="4"/>
  <c r="AD166" i="4"/>
  <c r="AE166" i="4" s="1"/>
  <c r="AF166" i="4"/>
  <c r="P166" i="4"/>
  <c r="AL165" i="4" l="1"/>
  <c r="R166" i="4"/>
  <c r="T166" i="4" l="1"/>
  <c r="S166" i="4"/>
  <c r="AR166" i="4"/>
  <c r="U166" i="4"/>
  <c r="AM165" i="4"/>
  <c r="AP165" i="4" s="1"/>
  <c r="AN165" i="4"/>
  <c r="AO165" i="4"/>
  <c r="X166" i="4" l="1"/>
  <c r="I167" i="4" s="1"/>
  <c r="L167" i="4"/>
  <c r="AA166" i="4"/>
  <c r="V166" i="4"/>
  <c r="J167" i="4" s="1"/>
  <c r="W166" i="4"/>
  <c r="K167" i="4" s="1"/>
  <c r="N167" i="4" l="1"/>
  <c r="O167" i="4" s="1"/>
  <c r="Y166" i="4"/>
  <c r="H167" i="4"/>
  <c r="G167" i="4"/>
  <c r="Z166" i="4"/>
  <c r="M167" i="4" l="1"/>
  <c r="AB166" i="4"/>
  <c r="AC166" i="4" l="1"/>
  <c r="F167" i="4"/>
  <c r="AG166" i="4" l="1"/>
  <c r="AH166" i="4"/>
  <c r="AI166" i="4"/>
  <c r="AJ166" i="4" l="1"/>
  <c r="AK166" i="4"/>
  <c r="AQ166" i="4"/>
  <c r="E167" i="4" s="1"/>
  <c r="AF167" i="4" l="1"/>
  <c r="AD167" i="4"/>
  <c r="AE167" i="4" s="1"/>
  <c r="Q167" i="4"/>
  <c r="P167" i="4"/>
  <c r="R167" i="4" s="1"/>
  <c r="AL166" i="4"/>
  <c r="AR167" i="4" l="1"/>
  <c r="S167" i="4"/>
  <c r="T167" i="4"/>
  <c r="U167" i="4"/>
  <c r="AO166" i="4"/>
  <c r="AM166" i="4"/>
  <c r="AP166" i="4" s="1"/>
  <c r="AN166" i="4"/>
  <c r="X167" i="4" l="1"/>
  <c r="I168" i="4" s="1"/>
  <c r="L168" i="4"/>
  <c r="W167" i="4"/>
  <c r="K168" i="4" s="1"/>
  <c r="F38" i="7"/>
  <c r="V167" i="4"/>
  <c r="Y167" i="4" s="1"/>
  <c r="J168" i="4" l="1"/>
  <c r="Z167" i="4"/>
  <c r="N168" i="4"/>
  <c r="O168" i="4" s="1"/>
  <c r="AA167" i="4"/>
  <c r="G168" i="4"/>
  <c r="H168" i="4"/>
  <c r="M168" i="4" s="1"/>
  <c r="AB167" i="4" l="1"/>
  <c r="F168" i="4" l="1"/>
  <c r="AC167" i="4"/>
  <c r="AI167" i="4" l="1"/>
  <c r="AG167" i="4"/>
  <c r="AH167" i="4"/>
  <c r="AQ167" i="4" l="1"/>
  <c r="AJ167" i="4"/>
  <c r="D38" i="7" s="1"/>
  <c r="C38" i="7"/>
  <c r="AK167" i="4"/>
  <c r="AL167" i="4" l="1"/>
  <c r="E38" i="7"/>
  <c r="E168" i="4"/>
  <c r="AN167" i="4" l="1"/>
  <c r="AO167" i="4"/>
  <c r="AM167" i="4"/>
  <c r="AP167" i="4" s="1"/>
  <c r="Q168" i="4"/>
  <c r="AF168" i="4"/>
  <c r="AD168" i="4"/>
  <c r="AE168" i="4" s="1"/>
  <c r="P168" i="4"/>
  <c r="R168" i="4" l="1"/>
  <c r="AR168" i="4" l="1"/>
  <c r="U168" i="4"/>
  <c r="T168" i="4"/>
  <c r="S168" i="4"/>
  <c r="W168" i="4" l="1"/>
  <c r="H169" i="4" s="1"/>
  <c r="Z168" i="4"/>
  <c r="K169" i="4"/>
  <c r="X168" i="4"/>
  <c r="AA168" i="4" s="1"/>
  <c r="L169" i="4"/>
  <c r="V168" i="4"/>
  <c r="G169" i="4" s="1"/>
  <c r="Y168" i="4"/>
  <c r="J169" i="4"/>
  <c r="N169" i="4" l="1"/>
  <c r="O169" i="4" s="1"/>
  <c r="AB168" i="4"/>
  <c r="I169" i="4"/>
  <c r="M169" i="4" s="1"/>
  <c r="AC168" i="4" l="1"/>
  <c r="F169" i="4"/>
  <c r="AG168" i="4" l="1"/>
  <c r="AH168" i="4"/>
  <c r="AI168" i="4"/>
  <c r="AQ168" i="4" l="1"/>
  <c r="E169" i="4" s="1"/>
  <c r="AJ168" i="4"/>
  <c r="AK168" i="4"/>
  <c r="AL168" i="4" l="1"/>
  <c r="Q169" i="4"/>
  <c r="AD169" i="4"/>
  <c r="AE169" i="4" s="1"/>
  <c r="AF169" i="4"/>
  <c r="P169" i="4"/>
  <c r="AM168" i="4" l="1"/>
  <c r="AP168" i="4" s="1"/>
  <c r="AN168" i="4"/>
  <c r="AO168" i="4"/>
  <c r="R169" i="4"/>
  <c r="AR169" i="4" l="1"/>
  <c r="U169" i="4"/>
  <c r="S169" i="4"/>
  <c r="T169" i="4"/>
  <c r="V169" i="4" l="1"/>
  <c r="G170" i="4" s="1"/>
  <c r="J170" i="4"/>
  <c r="W169" i="4"/>
  <c r="H170" i="4" s="1"/>
  <c r="X169" i="4"/>
  <c r="AA169" i="4" s="1"/>
  <c r="L170" i="4"/>
  <c r="I170" i="4"/>
  <c r="Y169" i="4" l="1"/>
  <c r="M170" i="4"/>
  <c r="K170" i="4"/>
  <c r="N170" i="4" s="1"/>
  <c r="O170" i="4" s="1"/>
  <c r="Z169" i="4"/>
  <c r="AB169" i="4" s="1"/>
  <c r="F170" i="4" l="1"/>
  <c r="AC169" i="4"/>
  <c r="AG169" i="4" l="1"/>
  <c r="AH169" i="4"/>
  <c r="AI169" i="4"/>
  <c r="AJ169" i="4" l="1"/>
  <c r="AK169" i="4"/>
  <c r="AQ169" i="4"/>
  <c r="E170" i="4" s="1"/>
  <c r="AD170" i="4" l="1"/>
  <c r="AE170" i="4" s="1"/>
  <c r="Q170" i="4"/>
  <c r="AF170" i="4"/>
  <c r="P170" i="4"/>
  <c r="R170" i="4" s="1"/>
  <c r="AL169" i="4"/>
  <c r="AO169" i="4" l="1"/>
  <c r="AM169" i="4"/>
  <c r="AP169" i="4" s="1"/>
  <c r="AN169" i="4"/>
  <c r="AR170" i="4"/>
  <c r="T170" i="4"/>
  <c r="U170" i="4"/>
  <c r="S170" i="4"/>
  <c r="V170" i="4" l="1"/>
  <c r="Y170" i="4" s="1"/>
  <c r="G171" i="4"/>
  <c r="X170" i="4"/>
  <c r="AA170" i="4" s="1"/>
  <c r="I171" i="4"/>
  <c r="W170" i="4"/>
  <c r="K171" i="4" s="1"/>
  <c r="H171" i="4"/>
  <c r="Z170" i="4"/>
  <c r="M171" i="4" l="1"/>
  <c r="AB170" i="4"/>
  <c r="L171" i="4"/>
  <c r="AC170" i="4"/>
  <c r="F171" i="4"/>
  <c r="J171" i="4"/>
  <c r="N171" i="4" l="1"/>
  <c r="O171" i="4" s="1"/>
  <c r="AH170" i="4"/>
  <c r="AG170" i="4"/>
  <c r="AQ170" i="4" s="1"/>
  <c r="E171" i="4" s="1"/>
  <c r="AI170" i="4" l="1"/>
  <c r="AF171" i="4"/>
  <c r="Q171" i="4"/>
  <c r="AD171" i="4"/>
  <c r="AE171" i="4" s="1"/>
  <c r="P171" i="4"/>
  <c r="AJ170" i="4" l="1"/>
  <c r="AK170" i="4"/>
  <c r="R171" i="4"/>
  <c r="AL170" i="4" l="1"/>
  <c r="AR171" i="4"/>
  <c r="S171" i="4"/>
  <c r="U171" i="4"/>
  <c r="T171" i="4"/>
  <c r="W171" i="4" l="1"/>
  <c r="H172" i="4" s="1"/>
  <c r="X171" i="4"/>
  <c r="I172" i="4" s="1"/>
  <c r="L172" i="4"/>
  <c r="V171" i="4"/>
  <c r="J172" i="4"/>
  <c r="Y171" i="4"/>
  <c r="G172" i="4"/>
  <c r="AM170" i="4"/>
  <c r="AP170" i="4" s="1"/>
  <c r="AN170" i="4"/>
  <c r="AO170" i="4"/>
  <c r="M172" i="4" l="1"/>
  <c r="Z171" i="4"/>
  <c r="K172" i="4"/>
  <c r="N172" i="4" s="1"/>
  <c r="O172" i="4" s="1"/>
  <c r="AA171" i="4"/>
  <c r="AB171" i="4" l="1"/>
  <c r="AC171" i="4"/>
  <c r="F172" i="4"/>
  <c r="AH171" i="4" l="1"/>
  <c r="AG171" i="4"/>
  <c r="AQ171" i="4" s="1"/>
  <c r="E172" i="4" s="1"/>
  <c r="AD172" i="4" l="1"/>
  <c r="AE172" i="4" s="1"/>
  <c r="AF172" i="4"/>
  <c r="Q172" i="4"/>
  <c r="P172" i="4"/>
  <c r="R172" i="4" s="1"/>
  <c r="AI171" i="4"/>
  <c r="AR172" i="4" l="1"/>
  <c r="U172" i="4"/>
  <c r="T172" i="4"/>
  <c r="S172" i="4"/>
  <c r="AJ171" i="4"/>
  <c r="AK171" i="4"/>
  <c r="V172" i="4" l="1"/>
  <c r="J173" i="4" s="1"/>
  <c r="F39" i="7"/>
  <c r="G173" i="4"/>
  <c r="Y172" i="4"/>
  <c r="W172" i="4"/>
  <c r="H173" i="4" s="1"/>
  <c r="K173" i="4"/>
  <c r="X172" i="4"/>
  <c r="AA172" i="4" s="1"/>
  <c r="AL171" i="4"/>
  <c r="Z172" i="4" l="1"/>
  <c r="AB172" i="4"/>
  <c r="I173" i="4"/>
  <c r="M173" i="4" s="1"/>
  <c r="L173" i="4"/>
  <c r="AO171" i="4"/>
  <c r="AM171" i="4"/>
  <c r="AP171" i="4" s="1"/>
  <c r="AN171" i="4"/>
  <c r="N173" i="4"/>
  <c r="O173" i="4" s="1"/>
  <c r="AC172" i="4" l="1"/>
  <c r="F173" i="4"/>
  <c r="AI172" i="4" l="1"/>
  <c r="AG172" i="4"/>
  <c r="AH172" i="4"/>
  <c r="AQ172" i="4" l="1"/>
  <c r="AJ172" i="4"/>
  <c r="D39" i="7" s="1"/>
  <c r="C39" i="7"/>
  <c r="AK172" i="4"/>
  <c r="AL172" i="4" l="1"/>
  <c r="E173" i="4"/>
  <c r="E39" i="7"/>
  <c r="AF173" i="4" l="1"/>
  <c r="Q173" i="4"/>
  <c r="AD173" i="4"/>
  <c r="AE173" i="4" s="1"/>
  <c r="P173" i="4"/>
  <c r="R173" i="4" s="1"/>
  <c r="AM172" i="4"/>
  <c r="AP172" i="4" s="1"/>
  <c r="AN172" i="4"/>
  <c r="AO172" i="4"/>
  <c r="AR173" i="4" l="1"/>
  <c r="S173" i="4"/>
  <c r="T173" i="4"/>
  <c r="U173" i="4"/>
  <c r="X173" i="4" l="1"/>
  <c r="L174" i="4" s="1"/>
  <c r="I174" i="4"/>
  <c r="W173" i="4"/>
  <c r="K174" i="4" s="1"/>
  <c r="Z173" i="4"/>
  <c r="H174" i="4"/>
  <c r="V173" i="4"/>
  <c r="G174" i="4" s="1"/>
  <c r="J174" i="4" l="1"/>
  <c r="N174" i="4" s="1"/>
  <c r="O174" i="4" s="1"/>
  <c r="Y173" i="4"/>
  <c r="AA173" i="4"/>
  <c r="M174" i="4"/>
  <c r="AB173" i="4" l="1"/>
  <c r="AC173" i="4" l="1"/>
  <c r="F174" i="4"/>
  <c r="AG173" i="4" l="1"/>
  <c r="AH173" i="4"/>
  <c r="AI173" i="4"/>
  <c r="AJ173" i="4" l="1"/>
  <c r="AK173" i="4"/>
  <c r="AQ173" i="4"/>
  <c r="E174" i="4" s="1"/>
  <c r="Q174" i="4" l="1"/>
  <c r="AD174" i="4"/>
  <c r="AE174" i="4" s="1"/>
  <c r="AF174" i="4"/>
  <c r="P174" i="4"/>
  <c r="R174" i="4" s="1"/>
  <c r="AL173" i="4"/>
  <c r="AM173" i="4" l="1"/>
  <c r="AP173" i="4" s="1"/>
  <c r="AN173" i="4"/>
  <c r="AO173" i="4"/>
  <c r="AR174" i="4"/>
  <c r="S174" i="4"/>
  <c r="T174" i="4"/>
  <c r="U174" i="4"/>
  <c r="W174" i="4" l="1"/>
  <c r="Z174" i="4" s="1"/>
  <c r="H175" i="4"/>
  <c r="K175" i="4"/>
  <c r="X174" i="4"/>
  <c r="AA174" i="4" s="1"/>
  <c r="I175" i="4"/>
  <c r="V174" i="4"/>
  <c r="Y174" i="4" s="1"/>
  <c r="J175" i="4"/>
  <c r="AB174" i="4" l="1"/>
  <c r="F175" i="4"/>
  <c r="AC174" i="4"/>
  <c r="L175" i="4"/>
  <c r="N175" i="4"/>
  <c r="O175" i="4" s="1"/>
  <c r="G175" i="4"/>
  <c r="M175" i="4" s="1"/>
  <c r="AG174" i="4" l="1"/>
  <c r="AH174" i="4"/>
  <c r="AI174" i="4"/>
  <c r="AJ174" i="4" l="1"/>
  <c r="AK174" i="4"/>
  <c r="AQ174" i="4"/>
  <c r="E175" i="4" s="1"/>
  <c r="AL174" i="4" l="1"/>
  <c r="AD175" i="4"/>
  <c r="AE175" i="4" s="1"/>
  <c r="Q175" i="4"/>
  <c r="AF175" i="4"/>
  <c r="P175" i="4"/>
  <c r="R175" i="4" l="1"/>
  <c r="AN174" i="4"/>
  <c r="AM174" i="4"/>
  <c r="AP174" i="4" s="1"/>
  <c r="AO174" i="4"/>
  <c r="AR175" i="4" l="1"/>
  <c r="S175" i="4"/>
  <c r="T175" i="4"/>
  <c r="U175" i="4"/>
  <c r="X175" i="4" l="1"/>
  <c r="I176" i="4" s="1"/>
  <c r="AA175" i="4"/>
  <c r="W175" i="4"/>
  <c r="H176" i="4" s="1"/>
  <c r="K176" i="4"/>
  <c r="V175" i="4"/>
  <c r="Y175" i="4" s="1"/>
  <c r="G176" i="4" l="1"/>
  <c r="M176" i="4" s="1"/>
  <c r="L176" i="4"/>
  <c r="Z175" i="4"/>
  <c r="AB175" i="4" s="1"/>
  <c r="J176" i="4"/>
  <c r="N176" i="4" s="1"/>
  <c r="O176" i="4" s="1"/>
  <c r="F176" i="4" l="1"/>
  <c r="AC175" i="4"/>
  <c r="AG175" i="4" l="1"/>
  <c r="AH175" i="4"/>
  <c r="AI175" i="4"/>
  <c r="AJ175" i="4" l="1"/>
  <c r="AK175" i="4"/>
  <c r="AQ175" i="4"/>
  <c r="E176" i="4" s="1"/>
  <c r="AF176" i="4" l="1"/>
  <c r="Q176" i="4"/>
  <c r="AD176" i="4"/>
  <c r="AE176" i="4" s="1"/>
  <c r="P176" i="4"/>
  <c r="R176" i="4" s="1"/>
  <c r="AL175" i="4"/>
  <c r="AN175" i="4" l="1"/>
  <c r="AM175" i="4"/>
  <c r="AP175" i="4" s="1"/>
  <c r="AO175" i="4"/>
  <c r="AR176" i="4"/>
  <c r="S176" i="4"/>
  <c r="U176" i="4"/>
  <c r="T176" i="4"/>
  <c r="W176" i="4" l="1"/>
  <c r="H177" i="4" s="1"/>
  <c r="K177" i="4"/>
  <c r="Z176" i="4"/>
  <c r="X176" i="4"/>
  <c r="AA176" i="4" s="1"/>
  <c r="L177" i="4"/>
  <c r="V176" i="4"/>
  <c r="J177" i="4" s="1"/>
  <c r="G177" i="4" l="1"/>
  <c r="N177" i="4"/>
  <c r="O177" i="4" s="1"/>
  <c r="Y176" i="4"/>
  <c r="I177" i="4"/>
  <c r="M177" i="4" l="1"/>
  <c r="AB176" i="4"/>
  <c r="AC176" i="4" l="1"/>
  <c r="F177" i="4"/>
  <c r="AG176" i="4" l="1"/>
  <c r="AH176" i="4"/>
  <c r="AI176" i="4"/>
  <c r="AJ176" i="4" l="1"/>
  <c r="AK176" i="4"/>
  <c r="AQ176" i="4"/>
  <c r="E177" i="4" s="1"/>
  <c r="P177" i="4" l="1"/>
  <c r="AD177" i="4"/>
  <c r="AE177" i="4" s="1"/>
  <c r="AF177" i="4"/>
  <c r="Q177" i="4"/>
  <c r="R177" i="4" s="1"/>
  <c r="AL176" i="4"/>
  <c r="AO176" i="4" l="1"/>
  <c r="AM176" i="4"/>
  <c r="AP176" i="4" s="1"/>
  <c r="AN176" i="4"/>
  <c r="AR177" i="4"/>
  <c r="U177" i="4"/>
  <c r="S177" i="4"/>
  <c r="T177" i="4"/>
  <c r="V177" i="4" l="1"/>
  <c r="J178" i="4" s="1"/>
  <c r="F40" i="7"/>
  <c r="G178" i="4"/>
  <c r="W177" i="4"/>
  <c r="H178" i="4" s="1"/>
  <c r="K178" i="4"/>
  <c r="X177" i="4"/>
  <c r="AA177" i="4" s="1"/>
  <c r="L178" i="4"/>
  <c r="I178" i="4"/>
  <c r="M178" i="4" l="1"/>
  <c r="N178" i="4"/>
  <c r="O178" i="4" s="1"/>
  <c r="Z177" i="4"/>
  <c r="Y177" i="4"/>
  <c r="AB177" i="4" l="1"/>
  <c r="F178" i="4" l="1"/>
  <c r="AC177" i="4"/>
  <c r="AG177" i="4" l="1"/>
  <c r="AH177" i="4"/>
  <c r="AI177" i="4"/>
  <c r="AQ177" i="4" l="1"/>
  <c r="E178" i="4" s="1"/>
  <c r="AJ177" i="4"/>
  <c r="D40" i="7" s="1"/>
  <c r="C40" i="7"/>
  <c r="AK177" i="4"/>
  <c r="E40" i="7" l="1"/>
  <c r="Q178" i="4"/>
  <c r="AD178" i="4"/>
  <c r="AE178" i="4" s="1"/>
  <c r="AF178" i="4"/>
  <c r="P178" i="4"/>
  <c r="R178" i="4" s="1"/>
  <c r="AL177" i="4"/>
  <c r="AM177" i="4" l="1"/>
  <c r="AP177" i="4" s="1"/>
  <c r="AN177" i="4"/>
  <c r="AO177" i="4"/>
  <c r="AR178" i="4"/>
  <c r="S178" i="4"/>
  <c r="T178" i="4"/>
  <c r="U178" i="4"/>
  <c r="X178" i="4" l="1"/>
  <c r="L179" i="4" s="1"/>
  <c r="AA178" i="4"/>
  <c r="W178" i="4"/>
  <c r="H179" i="4" s="1"/>
  <c r="K179" i="4"/>
  <c r="V178" i="4"/>
  <c r="G179" i="4" s="1"/>
  <c r="J179" i="4" l="1"/>
  <c r="Z178" i="4"/>
  <c r="N179" i="4"/>
  <c r="O179" i="4" s="1"/>
  <c r="I179" i="4"/>
  <c r="M179" i="4" s="1"/>
  <c r="Y178" i="4"/>
  <c r="AB178" i="4" l="1"/>
  <c r="F179" i="4" l="1"/>
  <c r="AC178" i="4"/>
  <c r="AG178" i="4" l="1"/>
  <c r="AH178" i="4"/>
  <c r="AQ178" i="4" l="1"/>
  <c r="E179" i="4" s="1"/>
  <c r="P179" i="4" s="1"/>
  <c r="AI178" i="4"/>
  <c r="Q179" i="4"/>
  <c r="R179" i="4" s="1"/>
  <c r="AD179" i="4"/>
  <c r="AE179" i="4" s="1"/>
  <c r="AF179" i="4"/>
  <c r="AR179" i="4" l="1"/>
  <c r="S179" i="4"/>
  <c r="U179" i="4"/>
  <c r="T179" i="4"/>
  <c r="AJ178" i="4"/>
  <c r="AK178" i="4"/>
  <c r="AL178" i="4" l="1"/>
  <c r="W179" i="4"/>
  <c r="Z179" i="4" s="1"/>
  <c r="K180" i="4"/>
  <c r="X179" i="4"/>
  <c r="AA179" i="4" s="1"/>
  <c r="V179" i="4"/>
  <c r="Y179" i="4" s="1"/>
  <c r="J180" i="4"/>
  <c r="G180" i="4"/>
  <c r="I180" i="4" l="1"/>
  <c r="L180" i="4"/>
  <c r="N180" i="4" s="1"/>
  <c r="O180" i="4" s="1"/>
  <c r="AM178" i="4"/>
  <c r="AP178" i="4" s="1"/>
  <c r="AN178" i="4"/>
  <c r="AO178" i="4"/>
  <c r="AB179" i="4"/>
  <c r="H180" i="4"/>
  <c r="M180" i="4" s="1"/>
  <c r="F180" i="4" l="1"/>
  <c r="AC179" i="4"/>
  <c r="AH179" i="4" l="1"/>
  <c r="AG179" i="4"/>
  <c r="AQ179" i="4" s="1"/>
  <c r="E180" i="4" s="1"/>
  <c r="P180" i="4"/>
  <c r="Q180" i="4" l="1"/>
  <c r="R180" i="4" s="1"/>
  <c r="AD180" i="4"/>
  <c r="AE180" i="4" s="1"/>
  <c r="AF180" i="4"/>
  <c r="AI179" i="4"/>
  <c r="AR180" i="4" l="1"/>
  <c r="S180" i="4"/>
  <c r="T180" i="4"/>
  <c r="U180" i="4"/>
  <c r="AJ179" i="4"/>
  <c r="AK179" i="4"/>
  <c r="AL179" i="4" l="1"/>
  <c r="X180" i="4"/>
  <c r="AA180" i="4" s="1"/>
  <c r="L181" i="4"/>
  <c r="W180" i="4"/>
  <c r="H181" i="4" s="1"/>
  <c r="K181" i="4"/>
  <c r="Z180" i="4"/>
  <c r="V180" i="4"/>
  <c r="Y180" i="4" s="1"/>
  <c r="AB180" i="4" l="1"/>
  <c r="AM179" i="4"/>
  <c r="AP179" i="4" s="1"/>
  <c r="AN179" i="4"/>
  <c r="AO179" i="4"/>
  <c r="G181" i="4"/>
  <c r="I181" i="4"/>
  <c r="J181" i="4"/>
  <c r="N181" i="4" s="1"/>
  <c r="O181" i="4" s="1"/>
  <c r="M181" i="4" l="1"/>
  <c r="AC180" i="4"/>
  <c r="F181" i="4"/>
  <c r="AG180" i="4" l="1"/>
  <c r="AH180" i="4"/>
  <c r="AI180" i="4"/>
  <c r="AJ180" i="4" l="1"/>
  <c r="AK180" i="4"/>
  <c r="AQ180" i="4"/>
  <c r="E181" i="4" s="1"/>
  <c r="AF181" i="4" l="1"/>
  <c r="Q181" i="4"/>
  <c r="AD181" i="4"/>
  <c r="AE181" i="4" s="1"/>
  <c r="P181" i="4"/>
  <c r="R181" i="4" s="1"/>
  <c r="AL180" i="4"/>
  <c r="AR181" i="4" l="1"/>
  <c r="U181" i="4"/>
  <c r="S181" i="4"/>
  <c r="T181" i="4"/>
  <c r="AM180" i="4"/>
  <c r="AP180" i="4" s="1"/>
  <c r="AN180" i="4"/>
  <c r="AO180" i="4"/>
  <c r="V181" i="4" l="1"/>
  <c r="Y181" i="4" s="1"/>
  <c r="X181" i="4"/>
  <c r="AA181" i="4" s="1"/>
  <c r="L182" i="4"/>
  <c r="I182" i="4"/>
  <c r="W181" i="4"/>
  <c r="H182" i="4" s="1"/>
  <c r="K182" i="4"/>
  <c r="Z181" i="4"/>
  <c r="J182" i="4" l="1"/>
  <c r="N182" i="4" s="1"/>
  <c r="O182" i="4" s="1"/>
  <c r="AB181" i="4"/>
  <c r="G182" i="4"/>
  <c r="M182" i="4" s="1"/>
  <c r="F182" i="4" l="1"/>
  <c r="AC181" i="4"/>
  <c r="AG181" i="4" l="1"/>
  <c r="AH181" i="4"/>
  <c r="AI181" i="4"/>
  <c r="AJ181" i="4" l="1"/>
  <c r="AK181" i="4"/>
  <c r="AQ181" i="4"/>
  <c r="E182" i="4" s="1"/>
  <c r="Q182" i="4" l="1"/>
  <c r="AD182" i="4"/>
  <c r="AE182" i="4" s="1"/>
  <c r="AF182" i="4"/>
  <c r="P182" i="4"/>
  <c r="AL181" i="4"/>
  <c r="R182" i="4" l="1"/>
  <c r="AR182" i="4"/>
  <c r="S182" i="4"/>
  <c r="U182" i="4"/>
  <c r="T182" i="4"/>
  <c r="AM181" i="4"/>
  <c r="AP181" i="4" s="1"/>
  <c r="AO181" i="4"/>
  <c r="AN181" i="4"/>
  <c r="W182" i="4" l="1"/>
  <c r="K183" i="4" s="1"/>
  <c r="H183" i="4"/>
  <c r="Z182" i="4"/>
  <c r="X182" i="4"/>
  <c r="I183" i="4" s="1"/>
  <c r="V182" i="4"/>
  <c r="G183" i="4" s="1"/>
  <c r="F41" i="7"/>
  <c r="Y182" i="4"/>
  <c r="J183" i="4"/>
  <c r="AA182" i="4" l="1"/>
  <c r="AB182" i="4" s="1"/>
  <c r="L183" i="4"/>
  <c r="N183" i="4" s="1"/>
  <c r="O183" i="4" s="1"/>
  <c r="M183" i="4"/>
  <c r="AC182" i="4" l="1"/>
  <c r="F183" i="4"/>
  <c r="AG182" i="4" l="1"/>
  <c r="AH182" i="4"/>
  <c r="AI182" i="4"/>
  <c r="AJ182" i="4" l="1"/>
  <c r="D41" i="7" s="1"/>
  <c r="C41" i="7"/>
  <c r="AK182" i="4"/>
  <c r="AQ182" i="4"/>
  <c r="E183" i="4" l="1"/>
  <c r="E41" i="7"/>
  <c r="AL182" i="4"/>
  <c r="AN182" i="4" l="1"/>
  <c r="AO182" i="4"/>
  <c r="AM182" i="4"/>
  <c r="AP182" i="4" s="1"/>
  <c r="AD183" i="4"/>
  <c r="AE183" i="4" s="1"/>
  <c r="Q183" i="4"/>
  <c r="AF183" i="4"/>
  <c r="P183" i="4"/>
  <c r="R183" i="4" l="1"/>
  <c r="AR183" i="4" l="1"/>
  <c r="U183" i="4"/>
  <c r="T183" i="4"/>
  <c r="S183" i="4"/>
  <c r="V183" i="4" l="1"/>
  <c r="G184" i="4" s="1"/>
  <c r="J184" i="4"/>
  <c r="W183" i="4"/>
  <c r="H184" i="4" s="1"/>
  <c r="K184" i="4"/>
  <c r="Z183" i="4"/>
  <c r="X183" i="4"/>
  <c r="AA183" i="4" s="1"/>
  <c r="L184" i="4"/>
  <c r="N184" i="4" l="1"/>
  <c r="O184" i="4" s="1"/>
  <c r="I184" i="4"/>
  <c r="M184" i="4" s="1"/>
  <c r="Y183" i="4"/>
  <c r="AB183" i="4" l="1"/>
  <c r="F184" i="4" l="1"/>
  <c r="AC183" i="4"/>
  <c r="AG183" i="4" l="1"/>
  <c r="AI183" i="4"/>
  <c r="AH183" i="4"/>
  <c r="AJ183" i="4" l="1"/>
  <c r="AK183" i="4"/>
  <c r="AQ183" i="4"/>
  <c r="E184" i="4" s="1"/>
  <c r="Q184" i="4" l="1"/>
  <c r="AD184" i="4"/>
  <c r="AE184" i="4" s="1"/>
  <c r="AF184" i="4"/>
  <c r="P184" i="4"/>
  <c r="R184" i="4" s="1"/>
  <c r="AL183" i="4"/>
  <c r="T184" i="4" l="1"/>
  <c r="AR184" i="4"/>
  <c r="U184" i="4"/>
  <c r="S184" i="4"/>
  <c r="AO183" i="4"/>
  <c r="AN183" i="4"/>
  <c r="AM183" i="4"/>
  <c r="AP183" i="4" s="1"/>
  <c r="V184" i="4" l="1"/>
  <c r="J185" i="4" s="1"/>
  <c r="X184" i="4"/>
  <c r="AA184" i="4" s="1"/>
  <c r="I185" i="4"/>
  <c r="W184" i="4"/>
  <c r="K185" i="4" s="1"/>
  <c r="H185" i="4"/>
  <c r="Z184" i="4"/>
  <c r="Y184" i="4" l="1"/>
  <c r="G185" i="4"/>
  <c r="M185" i="4" s="1"/>
  <c r="L185" i="4"/>
  <c r="N185" i="4" s="1"/>
  <c r="O185" i="4" s="1"/>
  <c r="AB184" i="4" l="1"/>
  <c r="AC184" i="4" l="1"/>
  <c r="F185" i="4"/>
  <c r="AI184" i="4" l="1"/>
  <c r="AG184" i="4"/>
  <c r="AH184" i="4"/>
  <c r="AQ184" i="4" l="1"/>
  <c r="E185" i="4" s="1"/>
  <c r="AJ184" i="4"/>
  <c r="AK184" i="4"/>
  <c r="AL184" i="4" l="1"/>
  <c r="Q185" i="4"/>
  <c r="AF185" i="4"/>
  <c r="AD185" i="4"/>
  <c r="AE185" i="4" s="1"/>
  <c r="P185" i="4"/>
  <c r="R185" i="4" s="1"/>
  <c r="AR185" i="4" l="1"/>
  <c r="T185" i="4"/>
  <c r="S185" i="4"/>
  <c r="U185" i="4"/>
  <c r="AM184" i="4"/>
  <c r="AP184" i="4" s="1"/>
  <c r="AO184" i="4"/>
  <c r="AN184" i="4"/>
  <c r="X185" i="4" l="1"/>
  <c r="AA185" i="4" s="1"/>
  <c r="L186" i="4"/>
  <c r="I186" i="4"/>
  <c r="V185" i="4"/>
  <c r="Y185" i="4" s="1"/>
  <c r="G186" i="4"/>
  <c r="W185" i="4"/>
  <c r="H186" i="4" s="1"/>
  <c r="K186" i="4"/>
  <c r="Z185" i="4"/>
  <c r="AB185" i="4" s="1"/>
  <c r="J186" i="4" l="1"/>
  <c r="AC185" i="4"/>
  <c r="F186" i="4"/>
  <c r="M186" i="4"/>
  <c r="N186" i="4"/>
  <c r="O186" i="4" s="1"/>
  <c r="AG185" i="4" l="1"/>
  <c r="AQ185" i="4" s="1"/>
  <c r="E186" i="4" s="1"/>
  <c r="AH185" i="4"/>
  <c r="AI185" i="4"/>
  <c r="AJ185" i="4" l="1"/>
  <c r="AK185" i="4"/>
  <c r="AF186" i="4"/>
  <c r="Q186" i="4"/>
  <c r="AD186" i="4"/>
  <c r="AE186" i="4" s="1"/>
  <c r="P186" i="4"/>
  <c r="AL185" i="4" l="1"/>
  <c r="R186" i="4"/>
  <c r="AO185" i="4" l="1"/>
  <c r="AN185" i="4"/>
  <c r="AM185" i="4"/>
  <c r="AP185" i="4" s="1"/>
  <c r="AR186" i="4"/>
  <c r="T186" i="4"/>
  <c r="U186" i="4"/>
  <c r="S186" i="4"/>
  <c r="X186" i="4" l="1"/>
  <c r="L187" i="4" s="1"/>
  <c r="I187" i="4"/>
  <c r="AA186" i="4"/>
  <c r="V186" i="4"/>
  <c r="J187" i="4" s="1"/>
  <c r="G187" i="4"/>
  <c r="Y186" i="4"/>
  <c r="W186" i="4"/>
  <c r="K187" i="4" s="1"/>
  <c r="Z186" i="4"/>
  <c r="AB186" i="4" l="1"/>
  <c r="H187" i="4"/>
  <c r="N187" i="4"/>
  <c r="O187" i="4" s="1"/>
  <c r="M187" i="4"/>
  <c r="F187" i="4"/>
  <c r="AC186" i="4"/>
  <c r="AG186" i="4" l="1"/>
  <c r="AI186" i="4"/>
  <c r="AH186" i="4"/>
  <c r="AJ186" i="4" l="1"/>
  <c r="AK186" i="4"/>
  <c r="AQ186" i="4"/>
  <c r="E187" i="4" s="1"/>
  <c r="AF187" i="4" l="1"/>
  <c r="AD187" i="4"/>
  <c r="AE187" i="4" s="1"/>
  <c r="Q187" i="4"/>
  <c r="P187" i="4"/>
  <c r="R187" i="4" s="1"/>
  <c r="AL186" i="4"/>
  <c r="AO186" i="4" l="1"/>
  <c r="AM186" i="4"/>
  <c r="AP186" i="4" s="1"/>
  <c r="AN186" i="4"/>
  <c r="AR187" i="4"/>
  <c r="T187" i="4"/>
  <c r="U187" i="4"/>
  <c r="S187" i="4"/>
  <c r="V187" i="4" l="1"/>
  <c r="Y187" i="4" s="1"/>
  <c r="F42" i="7"/>
  <c r="G188" i="4"/>
  <c r="X187" i="4"/>
  <c r="AA187" i="4" s="1"/>
  <c r="W187" i="4"/>
  <c r="H188" i="4" s="1"/>
  <c r="K188" i="4"/>
  <c r="Z187" i="4"/>
  <c r="AB187" i="4" l="1"/>
  <c r="I188" i="4"/>
  <c r="M188" i="4" s="1"/>
  <c r="L188" i="4"/>
  <c r="J188" i="4"/>
  <c r="N188" i="4" s="1"/>
  <c r="O188" i="4" s="1"/>
  <c r="AC187" i="4" l="1"/>
  <c r="F188" i="4"/>
  <c r="AG187" i="4" l="1"/>
  <c r="AI187" i="4"/>
  <c r="AH187" i="4"/>
  <c r="AQ187" i="4" l="1"/>
  <c r="AJ187" i="4"/>
  <c r="D42" i="7" s="1"/>
  <c r="C42" i="7"/>
  <c r="AK187" i="4"/>
  <c r="E188" i="4"/>
  <c r="E42" i="7"/>
  <c r="AL187" i="4" l="1"/>
  <c r="Q188" i="4"/>
  <c r="AD188" i="4"/>
  <c r="AE188" i="4" s="1"/>
  <c r="AF188" i="4"/>
  <c r="P188" i="4"/>
  <c r="AM187" i="4" l="1"/>
  <c r="AP187" i="4" s="1"/>
  <c r="AN187" i="4"/>
  <c r="AO187" i="4"/>
  <c r="R188" i="4"/>
  <c r="AR188" i="4" l="1"/>
  <c r="U188" i="4"/>
  <c r="S188" i="4"/>
  <c r="T188" i="4"/>
  <c r="W188" i="4" l="1"/>
  <c r="K189" i="4" s="1"/>
  <c r="V188" i="4"/>
  <c r="G189" i="4" s="1"/>
  <c r="X188" i="4"/>
  <c r="AA188" i="4" s="1"/>
  <c r="Y188" i="4" l="1"/>
  <c r="J189" i="4"/>
  <c r="N189" i="4" s="1"/>
  <c r="O189" i="4" s="1"/>
  <c r="H189" i="4"/>
  <c r="I189" i="4"/>
  <c r="Z188" i="4"/>
  <c r="L189" i="4"/>
  <c r="M189" i="4" l="1"/>
  <c r="AB188" i="4"/>
  <c r="F189" i="4" l="1"/>
  <c r="AC188" i="4"/>
  <c r="AH188" i="4" l="1"/>
  <c r="AG188" i="4"/>
  <c r="AQ188" i="4" s="1"/>
  <c r="E189" i="4" s="1"/>
  <c r="P189" i="4"/>
  <c r="Q189" i="4" l="1"/>
  <c r="R189" i="4" s="1"/>
  <c r="AF189" i="4"/>
  <c r="AD189" i="4"/>
  <c r="AE189" i="4" s="1"/>
  <c r="AI188" i="4"/>
  <c r="AR189" i="4" l="1"/>
  <c r="U189" i="4"/>
  <c r="T189" i="4"/>
  <c r="S189" i="4"/>
  <c r="AJ188" i="4"/>
  <c r="AK188" i="4"/>
  <c r="AL188" i="4" l="1"/>
  <c r="V189" i="4"/>
  <c r="Y189" i="4" s="1"/>
  <c r="W189" i="4"/>
  <c r="Z189" i="4" s="1"/>
  <c r="X189" i="4"/>
  <c r="AA189" i="4" s="1"/>
  <c r="I190" i="4"/>
  <c r="L190" i="4" l="1"/>
  <c r="H190" i="4"/>
  <c r="J190" i="4"/>
  <c r="K190" i="4"/>
  <c r="G190" i="4"/>
  <c r="M190" i="4"/>
  <c r="N190" i="4"/>
  <c r="O190" i="4" s="1"/>
  <c r="AB189" i="4"/>
  <c r="AM188" i="4"/>
  <c r="AP188" i="4" s="1"/>
  <c r="AO188" i="4"/>
  <c r="AN188" i="4"/>
  <c r="F190" i="4" l="1"/>
  <c r="AC189" i="4"/>
  <c r="AH189" i="4" l="1"/>
  <c r="AG189" i="4"/>
  <c r="AQ189" i="4" s="1"/>
  <c r="E190" i="4" s="1"/>
  <c r="P190" i="4"/>
  <c r="Q190" i="4" l="1"/>
  <c r="R190" i="4" s="1"/>
  <c r="AD190" i="4"/>
  <c r="AE190" i="4" s="1"/>
  <c r="AF190" i="4"/>
  <c r="AI189" i="4"/>
  <c r="AR190" i="4" l="1"/>
  <c r="T190" i="4"/>
  <c r="U190" i="4"/>
  <c r="S190" i="4"/>
  <c r="AJ189" i="4"/>
  <c r="AK189" i="4"/>
  <c r="AL189" i="4" l="1"/>
  <c r="X190" i="4"/>
  <c r="L191" i="4" s="1"/>
  <c r="V190" i="4"/>
  <c r="Y190" i="4" s="1"/>
  <c r="G191" i="4"/>
  <c r="J191" i="4"/>
  <c r="W190" i="4"/>
  <c r="H191" i="4" s="1"/>
  <c r="K191" i="4"/>
  <c r="AO189" i="4" l="1"/>
  <c r="AN189" i="4"/>
  <c r="AM189" i="4"/>
  <c r="AP189" i="4" s="1"/>
  <c r="N191" i="4"/>
  <c r="O191" i="4" s="1"/>
  <c r="Z190" i="4"/>
  <c r="AB190" i="4" s="1"/>
  <c r="I191" i="4"/>
  <c r="M191" i="4" s="1"/>
  <c r="AA190" i="4"/>
  <c r="F191" i="4" l="1"/>
  <c r="AC190" i="4"/>
  <c r="AI190" i="4" l="1"/>
  <c r="AG190" i="4"/>
  <c r="AH190" i="4"/>
  <c r="AQ190" i="4" l="1"/>
  <c r="E191" i="4" s="1"/>
  <c r="AJ190" i="4"/>
  <c r="AK190" i="4"/>
  <c r="AL190" i="4" l="1"/>
  <c r="AF191" i="4"/>
  <c r="Q191" i="4"/>
  <c r="AD191" i="4"/>
  <c r="AE191" i="4" s="1"/>
  <c r="P191" i="4"/>
  <c r="AM190" i="4" l="1"/>
  <c r="AP190" i="4" s="1"/>
  <c r="AN190" i="4"/>
  <c r="AO190" i="4"/>
  <c r="R191" i="4"/>
  <c r="AR191" i="4" l="1"/>
  <c r="S191" i="4"/>
  <c r="U191" i="4"/>
  <c r="T191" i="4"/>
  <c r="W191" i="4" l="1"/>
  <c r="K192" i="4"/>
  <c r="Z191" i="4"/>
  <c r="H192" i="4"/>
  <c r="V191" i="4"/>
  <c r="Y191" i="4" s="1"/>
  <c r="G192" i="4"/>
  <c r="J192" i="4"/>
  <c r="X191" i="4"/>
  <c r="I192" i="4" s="1"/>
  <c r="L192" i="4"/>
  <c r="N192" i="4" s="1"/>
  <c r="O192" i="4" s="1"/>
  <c r="AA191" i="4"/>
  <c r="AB191" i="4" l="1"/>
  <c r="M192" i="4"/>
  <c r="F192" i="4" l="1"/>
  <c r="AC191" i="4"/>
  <c r="AG191" i="4" l="1"/>
  <c r="AI191" i="4"/>
  <c r="AH191" i="4"/>
  <c r="AJ191" i="4" l="1"/>
  <c r="AK191" i="4"/>
  <c r="AQ191" i="4"/>
  <c r="E192" i="4" s="1"/>
  <c r="AF192" i="4" l="1"/>
  <c r="AD192" i="4"/>
  <c r="AE192" i="4" s="1"/>
  <c r="Q192" i="4"/>
  <c r="P192" i="4"/>
  <c r="AL191" i="4"/>
  <c r="R192" i="4" l="1"/>
  <c r="T192" i="4" s="1"/>
  <c r="AR192" i="4"/>
  <c r="U192" i="4"/>
  <c r="AO191" i="4"/>
  <c r="AM191" i="4"/>
  <c r="AP191" i="4" s="1"/>
  <c r="AN191" i="4"/>
  <c r="S192" i="4" l="1"/>
  <c r="V192" i="4"/>
  <c r="G193" i="4" s="1"/>
  <c r="J193" i="4"/>
  <c r="F43" i="7"/>
  <c r="Y192" i="4"/>
  <c r="W192" i="4"/>
  <c r="Z192" i="4" s="1"/>
  <c r="H193" i="4"/>
  <c r="X192" i="4"/>
  <c r="I193" i="4" s="1"/>
  <c r="AA192" i="4"/>
  <c r="L193" i="4"/>
  <c r="M193" i="4" l="1"/>
  <c r="K193" i="4"/>
  <c r="N193" i="4" s="1"/>
  <c r="O193" i="4" s="1"/>
  <c r="AB192" i="4"/>
  <c r="AC192" i="4" l="1"/>
  <c r="F193" i="4"/>
  <c r="AH192" i="4" l="1"/>
  <c r="AG192" i="4"/>
  <c r="AQ192" i="4" s="1"/>
  <c r="AI192" i="4" l="1"/>
  <c r="E43" i="7"/>
  <c r="E193" i="4"/>
  <c r="Q193" i="4" l="1"/>
  <c r="AD193" i="4"/>
  <c r="AE193" i="4" s="1"/>
  <c r="AF193" i="4"/>
  <c r="P193" i="4"/>
  <c r="R193" i="4" s="1"/>
  <c r="AJ192" i="4"/>
  <c r="D43" i="7" s="1"/>
  <c r="C43" i="7"/>
  <c r="AK192" i="4"/>
  <c r="AL192" i="4" l="1"/>
  <c r="AR193" i="4"/>
  <c r="U193" i="4"/>
  <c r="S193" i="4"/>
  <c r="T193" i="4"/>
  <c r="W193" i="4" l="1"/>
  <c r="K194" i="4" s="1"/>
  <c r="H194" i="4"/>
  <c r="V193" i="4"/>
  <c r="Y193" i="4" s="1"/>
  <c r="G194" i="4"/>
  <c r="M194" i="4" s="1"/>
  <c r="J194" i="4"/>
  <c r="N194" i="4" s="1"/>
  <c r="O194" i="4" s="1"/>
  <c r="AO192" i="4"/>
  <c r="AM192" i="4"/>
  <c r="AP192" i="4" s="1"/>
  <c r="AN192" i="4"/>
  <c r="X193" i="4"/>
  <c r="L194" i="4" s="1"/>
  <c r="I194" i="4"/>
  <c r="AA193" i="4"/>
  <c r="Z193" i="4" l="1"/>
  <c r="AB193" i="4" s="1"/>
  <c r="F194" i="4" l="1"/>
  <c r="AC193" i="4"/>
  <c r="AG193" i="4" l="1"/>
  <c r="AH193" i="4"/>
  <c r="AI193" i="4"/>
  <c r="AQ193" i="4" l="1"/>
  <c r="E194" i="4" s="1"/>
  <c r="Q194" i="4"/>
  <c r="AF194" i="4"/>
  <c r="AD194" i="4"/>
  <c r="AE194" i="4" s="1"/>
  <c r="P194" i="4"/>
  <c r="AJ193" i="4"/>
  <c r="AK193" i="4"/>
  <c r="AL193" i="4" l="1"/>
  <c r="R194" i="4"/>
  <c r="AR194" i="4" l="1"/>
  <c r="T194" i="4"/>
  <c r="U194" i="4"/>
  <c r="S194" i="4"/>
  <c r="AM193" i="4"/>
  <c r="AP193" i="4" s="1"/>
  <c r="AO193" i="4"/>
  <c r="AN193" i="4"/>
  <c r="V194" i="4" l="1"/>
  <c r="Y194" i="4" s="1"/>
  <c r="X194" i="4"/>
  <c r="AA194" i="4" s="1"/>
  <c r="L195" i="4"/>
  <c r="W194" i="4"/>
  <c r="H195" i="4" s="1"/>
  <c r="I195" i="4" l="1"/>
  <c r="G195" i="4"/>
  <c r="M195" i="4"/>
  <c r="K195" i="4"/>
  <c r="J195" i="4"/>
  <c r="Z194" i="4"/>
  <c r="AB194" i="4" s="1"/>
  <c r="AC194" i="4" l="1"/>
  <c r="F195" i="4"/>
  <c r="N195" i="4"/>
  <c r="O195" i="4" s="1"/>
  <c r="AG194" i="4" l="1"/>
  <c r="AH194" i="4"/>
  <c r="AQ194" i="4" l="1"/>
  <c r="E195" i="4" s="1"/>
  <c r="AI194" i="4"/>
  <c r="AJ194" i="4" l="1"/>
  <c r="AK194" i="4"/>
  <c r="Q195" i="4"/>
  <c r="AD195" i="4"/>
  <c r="AE195" i="4" s="1"/>
  <c r="AF195" i="4"/>
  <c r="P195" i="4"/>
  <c r="R195" i="4" l="1"/>
  <c r="AR195" i="4"/>
  <c r="T195" i="4"/>
  <c r="S195" i="4"/>
  <c r="U195" i="4"/>
  <c r="AL194" i="4"/>
  <c r="X195" i="4" l="1"/>
  <c r="L196" i="4" s="1"/>
  <c r="I196" i="4"/>
  <c r="AA195" i="4"/>
  <c r="V195" i="4"/>
  <c r="Y195" i="4" s="1"/>
  <c r="J196" i="4"/>
  <c r="G196" i="4"/>
  <c r="W195" i="4"/>
  <c r="Z195" i="4" s="1"/>
  <c r="AM194" i="4"/>
  <c r="AP194" i="4" s="1"/>
  <c r="AO194" i="4"/>
  <c r="AN194" i="4"/>
  <c r="H196" i="4" l="1"/>
  <c r="M196" i="4" s="1"/>
  <c r="AB195" i="4"/>
  <c r="K196" i="4"/>
  <c r="N196" i="4" s="1"/>
  <c r="O196" i="4" s="1"/>
  <c r="AC195" i="4" l="1"/>
  <c r="F196" i="4"/>
  <c r="AH195" i="4" l="1"/>
  <c r="AG195" i="4"/>
  <c r="AQ195" i="4" s="1"/>
  <c r="E196" i="4" s="1"/>
  <c r="AF196" i="4" l="1"/>
  <c r="Q196" i="4"/>
  <c r="AD196" i="4"/>
  <c r="AE196" i="4" s="1"/>
  <c r="AI195" i="4"/>
  <c r="P196" i="4"/>
  <c r="R196" i="4" s="1"/>
  <c r="AR196" i="4" l="1"/>
  <c r="U196" i="4"/>
  <c r="T196" i="4"/>
  <c r="S196" i="4"/>
  <c r="AJ195" i="4"/>
  <c r="AK195" i="4"/>
  <c r="AL195" i="4" l="1"/>
  <c r="V196" i="4"/>
  <c r="Y196" i="4" s="1"/>
  <c r="J197" i="4"/>
  <c r="G197" i="4"/>
  <c r="W196" i="4"/>
  <c r="H197" i="4" s="1"/>
  <c r="K197" i="4"/>
  <c r="Z196" i="4"/>
  <c r="X196" i="4"/>
  <c r="L197" i="4" s="1"/>
  <c r="AA196" i="4"/>
  <c r="I197" i="4"/>
  <c r="N197" i="4" l="1"/>
  <c r="O197" i="4" s="1"/>
  <c r="AN195" i="4"/>
  <c r="AM195" i="4"/>
  <c r="AP195" i="4" s="1"/>
  <c r="AO195" i="4"/>
  <c r="M197" i="4"/>
  <c r="AB196" i="4"/>
  <c r="F197" i="4" l="1"/>
  <c r="AC196" i="4"/>
  <c r="AG196" i="4" l="1"/>
  <c r="AI196" i="4"/>
  <c r="AH196" i="4"/>
  <c r="AJ196" i="4" l="1"/>
  <c r="AK196" i="4"/>
  <c r="AQ196" i="4"/>
  <c r="E197" i="4" s="1"/>
  <c r="AD197" i="4" l="1"/>
  <c r="AE197" i="4" s="1"/>
  <c r="Q197" i="4"/>
  <c r="AF197" i="4"/>
  <c r="P197" i="4"/>
  <c r="AL196" i="4"/>
  <c r="AN196" i="4" l="1"/>
  <c r="AO196" i="4"/>
  <c r="AM196" i="4"/>
  <c r="AP196" i="4" s="1"/>
  <c r="R197" i="4"/>
  <c r="AR197" i="4" l="1"/>
  <c r="T197" i="4"/>
  <c r="U197" i="4"/>
  <c r="S197" i="4"/>
  <c r="X197" i="4" l="1"/>
  <c r="I198" i="4" s="1"/>
  <c r="AA197" i="4"/>
  <c r="L198" i="4"/>
  <c r="V197" i="4"/>
  <c r="Y197" i="4" s="1"/>
  <c r="J198" i="4"/>
  <c r="F44" i="7"/>
  <c r="W197" i="4"/>
  <c r="H198" i="4" s="1"/>
  <c r="Z197" i="4"/>
  <c r="K198" i="4"/>
  <c r="N198" i="4" l="1"/>
  <c r="O198" i="4" s="1"/>
  <c r="AB197" i="4"/>
  <c r="G198" i="4"/>
  <c r="M198" i="4" s="1"/>
  <c r="AC197" i="4" l="1"/>
  <c r="F198" i="4"/>
  <c r="AG197" i="4" l="1"/>
  <c r="AI197" i="4"/>
  <c r="AH197" i="4"/>
  <c r="AQ197" i="4" l="1"/>
  <c r="E198" i="4"/>
  <c r="E44" i="7"/>
  <c r="AJ197" i="4"/>
  <c r="D44" i="7" s="1"/>
  <c r="C44" i="7"/>
  <c r="AK197" i="4"/>
  <c r="AF198" i="4" l="1"/>
  <c r="AD198" i="4"/>
  <c r="AE198" i="4" s="1"/>
  <c r="Q198" i="4"/>
  <c r="P198" i="4"/>
  <c r="R198" i="4" s="1"/>
  <c r="AL197" i="4"/>
  <c r="AR198" i="4" l="1"/>
  <c r="S198" i="4"/>
  <c r="U198" i="4"/>
  <c r="T198" i="4"/>
  <c r="AN197" i="4"/>
  <c r="AO197" i="4"/>
  <c r="AM197" i="4"/>
  <c r="AP197" i="4" s="1"/>
  <c r="W198" i="4" l="1"/>
  <c r="Z198" i="4" s="1"/>
  <c r="K199" i="4"/>
  <c r="H199" i="4"/>
  <c r="X198" i="4"/>
  <c r="AA198" i="4" s="1"/>
  <c r="L199" i="4"/>
  <c r="I199" i="4"/>
  <c r="V198" i="4"/>
  <c r="Y198" i="4" s="1"/>
  <c r="AB198" i="4" s="1"/>
  <c r="AC198" i="4" l="1"/>
  <c r="F199" i="4"/>
  <c r="J199" i="4"/>
  <c r="N199" i="4" s="1"/>
  <c r="O199" i="4" s="1"/>
  <c r="G199" i="4"/>
  <c r="M199" i="4" s="1"/>
  <c r="AH198" i="4" l="1"/>
  <c r="AI198" i="4"/>
  <c r="AG198" i="4"/>
  <c r="AQ198" i="4" s="1"/>
  <c r="E199" i="4" s="1"/>
  <c r="P199" i="4" l="1"/>
  <c r="AF199" i="4"/>
  <c r="AD199" i="4"/>
  <c r="AE199" i="4" s="1"/>
  <c r="Q199" i="4"/>
  <c r="AJ198" i="4"/>
  <c r="AK198" i="4"/>
  <c r="AL198" i="4" l="1"/>
  <c r="R199" i="4"/>
  <c r="AR199" i="4" l="1"/>
  <c r="S199" i="4"/>
  <c r="T199" i="4"/>
  <c r="U199" i="4"/>
  <c r="AM198" i="4"/>
  <c r="AP198" i="4" s="1"/>
  <c r="AO198" i="4"/>
  <c r="AN198" i="4"/>
  <c r="X199" i="4" l="1"/>
  <c r="L200" i="4" s="1"/>
  <c r="I200" i="4"/>
  <c r="AA199" i="4"/>
  <c r="W199" i="4"/>
  <c r="Z199" i="4" s="1"/>
  <c r="H200" i="4"/>
  <c r="V199" i="4"/>
  <c r="J200" i="4" s="1"/>
  <c r="Y199" i="4"/>
  <c r="AB199" i="4" s="1"/>
  <c r="K200" i="4" l="1"/>
  <c r="N200" i="4"/>
  <c r="O200" i="4" s="1"/>
  <c r="AC199" i="4"/>
  <c r="F200" i="4"/>
  <c r="G200" i="4"/>
  <c r="M200" i="4" s="1"/>
  <c r="AG199" i="4" l="1"/>
  <c r="AH199" i="4"/>
  <c r="AQ199" i="4" l="1"/>
  <c r="E200" i="4" s="1"/>
  <c r="AI199" i="4"/>
  <c r="AJ199" i="4" l="1"/>
  <c r="AK199" i="4"/>
  <c r="Q200" i="4"/>
  <c r="AD200" i="4"/>
  <c r="AE200" i="4" s="1"/>
  <c r="AF200" i="4"/>
  <c r="P200" i="4"/>
  <c r="R200" i="4" s="1"/>
  <c r="AR200" i="4" l="1"/>
  <c r="S200" i="4"/>
  <c r="U200" i="4"/>
  <c r="T200" i="4"/>
  <c r="AL199" i="4"/>
  <c r="AN199" i="4" l="1"/>
  <c r="AM199" i="4"/>
  <c r="AP199" i="4" s="1"/>
  <c r="AO199" i="4"/>
  <c r="W200" i="4"/>
  <c r="H201" i="4" s="1"/>
  <c r="X200" i="4"/>
  <c r="L201" i="4" s="1"/>
  <c r="AA200" i="4"/>
  <c r="I201" i="4"/>
  <c r="V200" i="4"/>
  <c r="Y200" i="4" s="1"/>
  <c r="Z200" i="4" l="1"/>
  <c r="AB200" i="4" s="1"/>
  <c r="J201" i="4"/>
  <c r="K201" i="4"/>
  <c r="G201" i="4"/>
  <c r="M201" i="4" s="1"/>
  <c r="F201" i="4" l="1"/>
  <c r="AC200" i="4"/>
  <c r="N201" i="4"/>
  <c r="O201" i="4" s="1"/>
  <c r="AG200" i="4" l="1"/>
  <c r="AH200" i="4"/>
  <c r="AI200" i="4"/>
  <c r="AQ200" i="4" l="1"/>
  <c r="E201" i="4" s="1"/>
  <c r="AJ200" i="4"/>
  <c r="AK200" i="4"/>
  <c r="AD201" i="4"/>
  <c r="AE201" i="4" s="1"/>
  <c r="Q201" i="4"/>
  <c r="AF201" i="4"/>
  <c r="P201" i="4"/>
  <c r="R201" i="4" s="1"/>
  <c r="AR201" i="4" l="1"/>
  <c r="S201" i="4"/>
  <c r="T201" i="4"/>
  <c r="U201" i="4"/>
  <c r="AL200" i="4"/>
  <c r="AN200" i="4" l="1"/>
  <c r="AM200" i="4"/>
  <c r="AP200" i="4" s="1"/>
  <c r="AO200" i="4"/>
  <c r="X201" i="4"/>
  <c r="L202" i="4" s="1"/>
  <c r="W201" i="4"/>
  <c r="H202" i="4" s="1"/>
  <c r="V201" i="4"/>
  <c r="G202" i="4" s="1"/>
  <c r="Y201" i="4"/>
  <c r="J202" i="4"/>
  <c r="AA201" i="4" l="1"/>
  <c r="K202" i="4"/>
  <c r="N202" i="4" s="1"/>
  <c r="O202" i="4" s="1"/>
  <c r="Z201" i="4"/>
  <c r="I202" i="4"/>
  <c r="M202" i="4"/>
  <c r="AB201" i="4" l="1"/>
  <c r="AC201" i="4"/>
  <c r="F202" i="4"/>
  <c r="AG201" i="4" l="1"/>
  <c r="AH201" i="4"/>
  <c r="AI201" i="4"/>
  <c r="AJ201" i="4" l="1"/>
  <c r="AK201" i="4"/>
  <c r="AQ201" i="4"/>
  <c r="E202" i="4" s="1"/>
  <c r="AL201" i="4" l="1"/>
  <c r="Q202" i="4"/>
  <c r="AD202" i="4"/>
  <c r="AE202" i="4" s="1"/>
  <c r="AF202" i="4"/>
  <c r="P202" i="4"/>
  <c r="R202" i="4" l="1"/>
  <c r="T202" i="4" s="1"/>
  <c r="AR202" i="4"/>
  <c r="S202" i="4"/>
  <c r="U202" i="4"/>
  <c r="AO201" i="4"/>
  <c r="AM201" i="4"/>
  <c r="AP201" i="4" s="1"/>
  <c r="AN201" i="4"/>
  <c r="X202" i="4" l="1"/>
  <c r="AA202" i="4" s="1"/>
  <c r="I203" i="4"/>
  <c r="V202" i="4"/>
  <c r="Y202" i="4" s="1"/>
  <c r="G203" i="4"/>
  <c r="F45" i="7"/>
  <c r="J203" i="4"/>
  <c r="W202" i="4"/>
  <c r="Z202" i="4" s="1"/>
  <c r="K203" i="4"/>
  <c r="H203" i="4" l="1"/>
  <c r="M203" i="4" s="1"/>
  <c r="L203" i="4"/>
  <c r="N203" i="4" s="1"/>
  <c r="O203" i="4" s="1"/>
  <c r="AB202" i="4"/>
  <c r="F203" i="4" l="1"/>
  <c r="AC202" i="4"/>
  <c r="AG202" i="4" l="1"/>
  <c r="AH202" i="4"/>
  <c r="AI202" i="4"/>
  <c r="AQ202" i="4" l="1"/>
  <c r="AJ202" i="4"/>
  <c r="D45" i="7" s="1"/>
  <c r="C45" i="7"/>
  <c r="AK202" i="4"/>
  <c r="E203" i="4"/>
  <c r="E45" i="7"/>
  <c r="Q203" i="4" l="1"/>
  <c r="AD203" i="4"/>
  <c r="AE203" i="4" s="1"/>
  <c r="AF203" i="4"/>
  <c r="P203" i="4"/>
  <c r="R203" i="4" s="1"/>
  <c r="AL202" i="4"/>
  <c r="AM202" i="4" l="1"/>
  <c r="AP202" i="4" s="1"/>
  <c r="AN202" i="4"/>
  <c r="AO202" i="4"/>
  <c r="AR203" i="4"/>
  <c r="U203" i="4"/>
  <c r="T203" i="4"/>
  <c r="S203" i="4"/>
  <c r="V203" i="4" l="1"/>
  <c r="Y203" i="4" s="1"/>
  <c r="W203" i="4"/>
  <c r="H204" i="4" s="1"/>
  <c r="K204" i="4"/>
  <c r="X203" i="4"/>
  <c r="L204" i="4" s="1"/>
  <c r="Z203" i="4" l="1"/>
  <c r="I204" i="4"/>
  <c r="G204" i="4"/>
  <c r="M204" i="4" s="1"/>
  <c r="AA203" i="4"/>
  <c r="AB203" i="4" s="1"/>
  <c r="J204" i="4"/>
  <c r="N204" i="4" s="1"/>
  <c r="O204" i="4" s="1"/>
  <c r="F204" i="4" l="1"/>
  <c r="AC203" i="4"/>
  <c r="AG203" i="4" l="1"/>
  <c r="AH203" i="4"/>
  <c r="AQ203" i="4" l="1"/>
  <c r="E204" i="4" s="1"/>
  <c r="AI203" i="4"/>
  <c r="AJ203" i="4" l="1"/>
  <c r="AK203" i="4"/>
  <c r="Q204" i="4"/>
  <c r="AD204" i="4"/>
  <c r="AE204" i="4" s="1"/>
  <c r="AF204" i="4"/>
  <c r="P204" i="4"/>
  <c r="R204" i="4" s="1"/>
  <c r="AR204" i="4" l="1"/>
  <c r="U204" i="4"/>
  <c r="S204" i="4"/>
  <c r="T204" i="4"/>
  <c r="AL203" i="4"/>
  <c r="AM203" i="4" l="1"/>
  <c r="AP203" i="4" s="1"/>
  <c r="AO203" i="4"/>
  <c r="AN203" i="4"/>
  <c r="W204" i="4"/>
  <c r="K205" i="4" s="1"/>
  <c r="V204" i="4"/>
  <c r="G205" i="4" s="1"/>
  <c r="X204" i="4"/>
  <c r="AA204" i="4" s="1"/>
  <c r="I205" i="4"/>
  <c r="J205" i="4" l="1"/>
  <c r="H205" i="4"/>
  <c r="M205" i="4" s="1"/>
  <c r="Z204" i="4"/>
  <c r="L205" i="4"/>
  <c r="Y204" i="4"/>
  <c r="AB204" i="4" l="1"/>
  <c r="N205" i="4"/>
  <c r="O205" i="4" s="1"/>
  <c r="AC204" i="4" l="1"/>
  <c r="F205" i="4"/>
  <c r="AI204" i="4" l="1"/>
  <c r="AG204" i="4"/>
  <c r="AH204" i="4"/>
  <c r="AQ204" i="4" l="1"/>
  <c r="E205" i="4" s="1"/>
  <c r="AJ204" i="4"/>
  <c r="AK204" i="4"/>
  <c r="AL204" i="4" l="1"/>
  <c r="AF205" i="4"/>
  <c r="Q205" i="4"/>
  <c r="AD205" i="4"/>
  <c r="AE205" i="4" s="1"/>
  <c r="P205" i="4"/>
  <c r="R205" i="4" l="1"/>
  <c r="U205" i="4" s="1"/>
  <c r="AR205" i="4"/>
  <c r="S205" i="4"/>
  <c r="AM204" i="4"/>
  <c r="AP204" i="4" s="1"/>
  <c r="AN204" i="4"/>
  <c r="AO204" i="4"/>
  <c r="T205" i="4" l="1"/>
  <c r="W205" i="4"/>
  <c r="Z205" i="4" s="1"/>
  <c r="X205" i="4"/>
  <c r="I206" i="4" s="1"/>
  <c r="AA205" i="4"/>
  <c r="L206" i="4"/>
  <c r="V205" i="4"/>
  <c r="J206" i="4" s="1"/>
  <c r="K206" i="4" l="1"/>
  <c r="H206" i="4"/>
  <c r="Y205" i="4"/>
  <c r="N206" i="4"/>
  <c r="O206" i="4" s="1"/>
  <c r="G206" i="4"/>
  <c r="M206" i="4" s="1"/>
  <c r="AB205" i="4" l="1"/>
  <c r="F206" i="4" l="1"/>
  <c r="AC205" i="4"/>
  <c r="AG205" i="4" l="1"/>
  <c r="AH205" i="4"/>
  <c r="AI205" i="4"/>
  <c r="AJ205" i="4" l="1"/>
  <c r="AK205" i="4"/>
  <c r="AQ205" i="4"/>
  <c r="E206" i="4" s="1"/>
  <c r="AL205" i="4" l="1"/>
  <c r="Q206" i="4"/>
  <c r="AD206" i="4"/>
  <c r="AE206" i="4" s="1"/>
  <c r="AF206" i="4"/>
  <c r="P206" i="4"/>
  <c r="R206" i="4" l="1"/>
  <c r="AR206" i="4" s="1"/>
  <c r="T206" i="4"/>
  <c r="AN205" i="4"/>
  <c r="AM205" i="4"/>
  <c r="AP205" i="4" s="1"/>
  <c r="AO205" i="4"/>
  <c r="U206" i="4" l="1"/>
  <c r="S206" i="4"/>
  <c r="J207" i="4" s="1"/>
  <c r="X206" i="4"/>
  <c r="AA206" i="4" s="1"/>
  <c r="I207" i="4"/>
  <c r="W206" i="4"/>
  <c r="H207" i="4" s="1"/>
  <c r="Z206" i="4"/>
  <c r="K207" i="4"/>
  <c r="V206" i="4"/>
  <c r="Y206" i="4" s="1"/>
  <c r="G207" i="4"/>
  <c r="L207" i="4" l="1"/>
  <c r="N207" i="4" s="1"/>
  <c r="O207" i="4" s="1"/>
  <c r="M207" i="4"/>
  <c r="AB206" i="4"/>
  <c r="AC206" i="4" l="1"/>
  <c r="F207" i="4"/>
  <c r="AG206" i="4" l="1"/>
  <c r="AH206" i="4"/>
  <c r="AI206" i="4"/>
  <c r="AJ206" i="4" l="1"/>
  <c r="AK206" i="4"/>
  <c r="AQ206" i="4"/>
  <c r="E207" i="4" s="1"/>
  <c r="Q207" i="4" l="1"/>
  <c r="AD207" i="4"/>
  <c r="AE207" i="4" s="1"/>
  <c r="AF207" i="4"/>
  <c r="P207" i="4"/>
  <c r="R207" i="4" s="1"/>
  <c r="AL206" i="4"/>
  <c r="AO206" i="4" l="1"/>
  <c r="AM206" i="4"/>
  <c r="AP206" i="4" s="1"/>
  <c r="AN206" i="4"/>
  <c r="AR207" i="4"/>
  <c r="T207" i="4"/>
  <c r="S207" i="4"/>
  <c r="U207" i="4"/>
  <c r="X207" i="4" l="1"/>
  <c r="AA207" i="4" s="1"/>
  <c r="I208" i="4"/>
  <c r="L208" i="4"/>
  <c r="V207" i="4"/>
  <c r="J208" i="4" s="1"/>
  <c r="Y207" i="4"/>
  <c r="G208" i="4"/>
  <c r="F46" i="7"/>
  <c r="W207" i="4"/>
  <c r="H208" i="4" s="1"/>
  <c r="Z207" i="4"/>
  <c r="K208" i="4"/>
  <c r="M208" i="4" l="1"/>
  <c r="N208" i="4"/>
  <c r="O208" i="4" s="1"/>
  <c r="AB207" i="4"/>
  <c r="AC207" i="4" l="1"/>
  <c r="F208" i="4"/>
  <c r="AG207" i="4" l="1"/>
  <c r="AH207" i="4"/>
  <c r="AI207" i="4"/>
  <c r="AJ207" i="4" l="1"/>
  <c r="D46" i="7" s="1"/>
  <c r="C46" i="7"/>
  <c r="AK207" i="4"/>
  <c r="AQ207" i="4"/>
  <c r="E208" i="4" l="1"/>
  <c r="E46" i="7"/>
  <c r="AL207" i="4"/>
  <c r="AF208" i="4" l="1"/>
  <c r="Q208" i="4"/>
  <c r="AD208" i="4"/>
  <c r="AE208" i="4" s="1"/>
  <c r="P208" i="4"/>
  <c r="R208" i="4" s="1"/>
  <c r="AO207" i="4"/>
  <c r="AM207" i="4"/>
  <c r="AP207" i="4" s="1"/>
  <c r="AN207" i="4"/>
  <c r="AR208" i="4" l="1"/>
  <c r="U208" i="4"/>
  <c r="T208" i="4"/>
  <c r="S208" i="4"/>
  <c r="V208" i="4" l="1"/>
  <c r="Y208" i="4" s="1"/>
  <c r="W208" i="4"/>
  <c r="K209" i="4" s="1"/>
  <c r="X208" i="4"/>
  <c r="I209" i="4" s="1"/>
  <c r="H209" i="4" l="1"/>
  <c r="Z208" i="4"/>
  <c r="J209" i="4"/>
  <c r="L209" i="4"/>
  <c r="G209" i="4"/>
  <c r="AA208" i="4"/>
  <c r="N209" i="4" l="1"/>
  <c r="O209" i="4" s="1"/>
  <c r="AB208" i="4"/>
  <c r="M209" i="4"/>
  <c r="F209" i="4" l="1"/>
  <c r="AC208" i="4"/>
  <c r="AH208" i="4" l="1"/>
  <c r="AG208" i="4"/>
  <c r="AQ208" i="4" s="1"/>
  <c r="E209" i="4" s="1"/>
  <c r="AD209" i="4" l="1"/>
  <c r="AE209" i="4" s="1"/>
  <c r="AF209" i="4"/>
  <c r="Q209" i="4"/>
  <c r="AI208" i="4"/>
  <c r="P209" i="4"/>
  <c r="R209" i="4" l="1"/>
  <c r="AR209" i="4" s="1"/>
  <c r="AJ208" i="4"/>
  <c r="AK208" i="4"/>
  <c r="U209" i="4" l="1"/>
  <c r="S209" i="4"/>
  <c r="T209" i="4"/>
  <c r="K210" i="4" s="1"/>
  <c r="V209" i="4"/>
  <c r="J210" i="4" s="1"/>
  <c r="Y209" i="4"/>
  <c r="G210" i="4"/>
  <c r="AL208" i="4"/>
  <c r="X209" i="4"/>
  <c r="L210" i="4" s="1"/>
  <c r="I210" i="4"/>
  <c r="W209" i="4"/>
  <c r="H210" i="4" s="1"/>
  <c r="M210" i="4" l="1"/>
  <c r="N210" i="4"/>
  <c r="O210" i="4" s="1"/>
  <c r="Z209" i="4"/>
  <c r="AM208" i="4"/>
  <c r="AP208" i="4" s="1"/>
  <c r="AN208" i="4"/>
  <c r="AO208" i="4"/>
  <c r="AA209" i="4"/>
  <c r="AB209" i="4" s="1"/>
  <c r="F210" i="4" l="1"/>
  <c r="AC209" i="4"/>
  <c r="AG209" i="4" l="1"/>
  <c r="AH209" i="4"/>
  <c r="AI209" i="4"/>
  <c r="AJ209" i="4" l="1"/>
  <c r="AK209" i="4"/>
  <c r="AQ209" i="4"/>
  <c r="E210" i="4" s="1"/>
  <c r="Q210" i="4" l="1"/>
  <c r="AD210" i="4"/>
  <c r="AE210" i="4" s="1"/>
  <c r="AF210" i="4"/>
  <c r="P210" i="4"/>
  <c r="AL209" i="4"/>
  <c r="AM209" i="4" l="1"/>
  <c r="AP209" i="4" s="1"/>
  <c r="AO209" i="4"/>
  <c r="AN209" i="4"/>
  <c r="R210" i="4"/>
  <c r="AR210" i="4" l="1"/>
  <c r="U210" i="4"/>
  <c r="S210" i="4"/>
  <c r="T210" i="4"/>
  <c r="W210" i="4" l="1"/>
  <c r="H211" i="4" s="1"/>
  <c r="Z210" i="4"/>
  <c r="V210" i="4"/>
  <c r="J211" i="4" s="1"/>
  <c r="X210" i="4"/>
  <c r="L211" i="4" s="1"/>
  <c r="G211" i="4" l="1"/>
  <c r="Y210" i="4"/>
  <c r="I211" i="4"/>
  <c r="M211" i="4" s="1"/>
  <c r="K211" i="4"/>
  <c r="N211" i="4" s="1"/>
  <c r="O211" i="4" s="1"/>
  <c r="AA210" i="4"/>
  <c r="AB210" i="4" s="1"/>
  <c r="F211" i="4" l="1"/>
  <c r="AC210" i="4"/>
  <c r="AG210" i="4" l="1"/>
  <c r="AH210" i="4"/>
  <c r="AI210" i="4"/>
  <c r="AJ210" i="4" l="1"/>
  <c r="AK210" i="4"/>
  <c r="AQ210" i="4"/>
  <c r="E211" i="4" s="1"/>
  <c r="Q211" i="4" l="1"/>
  <c r="AD211" i="4"/>
  <c r="AE211" i="4" s="1"/>
  <c r="AF211" i="4"/>
  <c r="P211" i="4"/>
  <c r="AL210" i="4"/>
  <c r="AO210" i="4" l="1"/>
  <c r="AM210" i="4"/>
  <c r="AP210" i="4" s="1"/>
  <c r="AN210" i="4"/>
  <c r="R211" i="4"/>
  <c r="AR211" i="4" l="1"/>
  <c r="T211" i="4"/>
  <c r="S211" i="4"/>
  <c r="U211" i="4"/>
  <c r="W211" i="4" l="1"/>
  <c r="H212" i="4" s="1"/>
  <c r="K212" i="4"/>
  <c r="X211" i="4"/>
  <c r="AA211" i="4" s="1"/>
  <c r="L212" i="4"/>
  <c r="V211" i="4"/>
  <c r="Y211" i="4" s="1"/>
  <c r="I212" i="4" l="1"/>
  <c r="J212" i="4"/>
  <c r="N212" i="4" s="1"/>
  <c r="O212" i="4" s="1"/>
  <c r="G212" i="4"/>
  <c r="M212" i="4" s="1"/>
  <c r="Z211" i="4"/>
  <c r="AB211" i="4" s="1"/>
  <c r="AC211" i="4" l="1"/>
  <c r="F212" i="4"/>
  <c r="AG211" i="4" l="1"/>
  <c r="AH211" i="4"/>
  <c r="AQ211" i="4" l="1"/>
  <c r="E212" i="4" s="1"/>
  <c r="AI211" i="4"/>
  <c r="AJ211" i="4" l="1"/>
  <c r="AK211" i="4"/>
  <c r="Q212" i="4"/>
  <c r="AD212" i="4"/>
  <c r="AE212" i="4" s="1"/>
  <c r="AF212" i="4"/>
  <c r="P212" i="4"/>
  <c r="AL211" i="4" l="1"/>
  <c r="R212" i="4"/>
  <c r="AR212" i="4" l="1"/>
  <c r="S212" i="4"/>
  <c r="T212" i="4"/>
  <c r="U212" i="4"/>
  <c r="AN211" i="4"/>
  <c r="AO211" i="4"/>
  <c r="AM211" i="4"/>
  <c r="AP211" i="4" s="1"/>
  <c r="X212" i="4" l="1"/>
  <c r="AA212" i="4" s="1"/>
  <c r="V212" i="4"/>
  <c r="J213" i="4" s="1"/>
  <c r="G213" i="4"/>
  <c r="F47" i="7"/>
  <c r="W212" i="4"/>
  <c r="K213" i="4" s="1"/>
  <c r="Z212" i="4"/>
  <c r="H213" i="4"/>
  <c r="Y212" i="4" l="1"/>
  <c r="AB212" i="4" s="1"/>
  <c r="L213" i="4"/>
  <c r="AC212" i="4"/>
  <c r="F213" i="4"/>
  <c r="N213" i="4"/>
  <c r="O213" i="4" s="1"/>
  <c r="I213" i="4"/>
  <c r="M213" i="4" s="1"/>
  <c r="AG212" i="4" l="1"/>
  <c r="AH212" i="4"/>
  <c r="AI212" i="4"/>
  <c r="AJ212" i="4" l="1"/>
  <c r="D47" i="7" s="1"/>
  <c r="C47" i="7"/>
  <c r="AK212" i="4"/>
  <c r="AQ212" i="4"/>
  <c r="E213" i="4" l="1"/>
  <c r="E47" i="7"/>
  <c r="AL212" i="4"/>
  <c r="AO212" i="4" l="1"/>
  <c r="AM212" i="4"/>
  <c r="AP212" i="4" s="1"/>
  <c r="AN212" i="4"/>
  <c r="AF213" i="4"/>
  <c r="Q213" i="4"/>
  <c r="AD213" i="4"/>
  <c r="AE213" i="4" s="1"/>
  <c r="P213" i="4"/>
  <c r="R213" i="4" s="1"/>
  <c r="AR213" i="4" l="1"/>
  <c r="U213" i="4"/>
  <c r="T213" i="4"/>
  <c r="S213" i="4"/>
  <c r="V213" i="4" l="1"/>
  <c r="Y213" i="4" s="1"/>
  <c r="G214" i="4"/>
  <c r="W213" i="4"/>
  <c r="K214" i="4" s="1"/>
  <c r="X213" i="4"/>
  <c r="L214" i="4" s="1"/>
  <c r="AA213" i="4"/>
  <c r="I214" i="4"/>
  <c r="Z213" i="4" l="1"/>
  <c r="H214" i="4"/>
  <c r="M214" i="4"/>
  <c r="AB213" i="4"/>
  <c r="J214" i="4"/>
  <c r="N214" i="4" s="1"/>
  <c r="O214" i="4" s="1"/>
  <c r="F214" i="4" l="1"/>
  <c r="AC213" i="4"/>
  <c r="AG213" i="4" l="1"/>
  <c r="AH213" i="4"/>
  <c r="AQ213" i="4" l="1"/>
  <c r="E214" i="4" s="1"/>
  <c r="AF214" i="4" s="1"/>
  <c r="Q214" i="4"/>
  <c r="AD214" i="4"/>
  <c r="AE214" i="4" s="1"/>
  <c r="AI213" i="4"/>
  <c r="P214" i="4" l="1"/>
  <c r="AJ213" i="4"/>
  <c r="AK213" i="4"/>
  <c r="R214" i="4"/>
  <c r="AR214" i="4" l="1"/>
  <c r="U214" i="4"/>
  <c r="S214" i="4"/>
  <c r="T214" i="4"/>
  <c r="AL213" i="4"/>
  <c r="AM213" i="4" l="1"/>
  <c r="AP213" i="4" s="1"/>
  <c r="AN213" i="4"/>
  <c r="AO213" i="4"/>
  <c r="W214" i="4"/>
  <c r="K215" i="4" s="1"/>
  <c r="V214" i="4"/>
  <c r="G215" i="4" s="1"/>
  <c r="Y214" i="4"/>
  <c r="X214" i="4"/>
  <c r="AA214" i="4" s="1"/>
  <c r="I215" i="4"/>
  <c r="H215" i="4" l="1"/>
  <c r="M215" i="4" s="1"/>
  <c r="Z214" i="4"/>
  <c r="AB214" i="4" s="1"/>
  <c r="L215" i="4"/>
  <c r="J215" i="4"/>
  <c r="N215" i="4" s="1"/>
  <c r="O215" i="4" s="1"/>
  <c r="AC214" i="4" l="1"/>
  <c r="F215" i="4"/>
  <c r="AG214" i="4" l="1"/>
  <c r="AH214" i="4"/>
  <c r="AI214" i="4"/>
  <c r="AJ214" i="4" l="1"/>
  <c r="AK214" i="4"/>
  <c r="AQ214" i="4"/>
  <c r="E215" i="4" s="1"/>
  <c r="Q215" i="4" l="1"/>
  <c r="AD215" i="4"/>
  <c r="AE215" i="4" s="1"/>
  <c r="AF215" i="4"/>
  <c r="P215" i="4"/>
  <c r="R215" i="4" s="1"/>
  <c r="AL214" i="4"/>
  <c r="AR215" i="4" l="1"/>
  <c r="S215" i="4"/>
  <c r="U215" i="4"/>
  <c r="T215" i="4"/>
  <c r="AM214" i="4"/>
  <c r="AP214" i="4" s="1"/>
  <c r="AN214" i="4"/>
  <c r="AO214" i="4"/>
  <c r="W215" i="4" l="1"/>
  <c r="Z215" i="4" s="1"/>
  <c r="H216" i="4"/>
  <c r="K216" i="4"/>
  <c r="V215" i="4"/>
  <c r="Y215" i="4" s="1"/>
  <c r="X215" i="4"/>
  <c r="L216" i="4" s="1"/>
  <c r="J216" i="4" l="1"/>
  <c r="G216" i="4"/>
  <c r="AA215" i="4"/>
  <c r="I216" i="4"/>
  <c r="M216" i="4" s="1"/>
  <c r="N216" i="4"/>
  <c r="O216" i="4" s="1"/>
  <c r="AB215" i="4"/>
  <c r="F216" i="4" l="1"/>
  <c r="AC215" i="4"/>
  <c r="AH215" i="4" l="1"/>
  <c r="AG215" i="4"/>
  <c r="AQ215" i="4" s="1"/>
  <c r="E216" i="4" s="1"/>
  <c r="P216" i="4" s="1"/>
  <c r="Q216" i="4" l="1"/>
  <c r="R216" i="4" s="1"/>
  <c r="AD216" i="4"/>
  <c r="AE216" i="4" s="1"/>
  <c r="AF216" i="4"/>
  <c r="AI215" i="4"/>
  <c r="AR216" i="4" l="1"/>
  <c r="U216" i="4"/>
  <c r="S216" i="4"/>
  <c r="T216" i="4"/>
  <c r="AJ215" i="4"/>
  <c r="AK215" i="4"/>
  <c r="W216" i="4" l="1"/>
  <c r="H217" i="4" s="1"/>
  <c r="Z216" i="4"/>
  <c r="K217" i="4"/>
  <c r="V216" i="4"/>
  <c r="Y216" i="4" s="1"/>
  <c r="AL215" i="4"/>
  <c r="X216" i="4"/>
  <c r="AA216" i="4" s="1"/>
  <c r="I217" i="4"/>
  <c r="L217" i="4"/>
  <c r="AB216" i="4" l="1"/>
  <c r="F217" i="4" s="1"/>
  <c r="J217" i="4"/>
  <c r="N217" i="4" s="1"/>
  <c r="O217" i="4" s="1"/>
  <c r="AC216" i="4"/>
  <c r="G217" i="4"/>
  <c r="M217" i="4" s="1"/>
  <c r="AM215" i="4"/>
  <c r="AP215" i="4" s="1"/>
  <c r="AO215" i="4"/>
  <c r="AN215" i="4"/>
  <c r="AI216" i="4" l="1"/>
  <c r="AG216" i="4"/>
  <c r="AH216" i="4"/>
  <c r="AQ216" i="4" l="1"/>
  <c r="E217" i="4" s="1"/>
  <c r="AJ216" i="4"/>
  <c r="AK216" i="4"/>
  <c r="AL216" i="4" l="1"/>
  <c r="Q217" i="4"/>
  <c r="AD217" i="4"/>
  <c r="AE217" i="4" s="1"/>
  <c r="AF217" i="4"/>
  <c r="P217" i="4"/>
  <c r="AM216" i="4" l="1"/>
  <c r="AP216" i="4" s="1"/>
  <c r="AN216" i="4"/>
  <c r="AO216" i="4"/>
  <c r="R217" i="4"/>
  <c r="AR217" i="4" l="1"/>
  <c r="U217" i="4"/>
  <c r="S217" i="4"/>
  <c r="T217" i="4"/>
  <c r="W217" i="4" l="1"/>
  <c r="K218" i="4" s="1"/>
  <c r="Z217" i="4"/>
  <c r="H218" i="4"/>
  <c r="F48" i="7"/>
  <c r="V217" i="4"/>
  <c r="G218" i="4" s="1"/>
  <c r="J218" i="4"/>
  <c r="X217" i="4"/>
  <c r="I218" i="4" s="1"/>
  <c r="AA217" i="4"/>
  <c r="L218" i="4"/>
  <c r="N218" i="4" l="1"/>
  <c r="O218" i="4" s="1"/>
  <c r="M218" i="4"/>
  <c r="Y217" i="4"/>
  <c r="AB217" i="4" s="1"/>
  <c r="F218" i="4" l="1"/>
  <c r="AC217" i="4"/>
  <c r="AH217" i="4" l="1"/>
  <c r="AG217" i="4"/>
  <c r="AQ217" i="4" s="1"/>
  <c r="AI217" i="4"/>
  <c r="AJ217" i="4" l="1"/>
  <c r="D48" i="7" s="1"/>
  <c r="C48" i="7"/>
  <c r="AK217" i="4"/>
  <c r="E218" i="4"/>
  <c r="E48" i="7"/>
  <c r="AF218" i="4" l="1"/>
  <c r="Q218" i="4"/>
  <c r="AD218" i="4"/>
  <c r="AE218" i="4" s="1"/>
  <c r="P218" i="4"/>
  <c r="AL217" i="4"/>
  <c r="R218" i="4" l="1"/>
  <c r="AR218" i="4" s="1"/>
  <c r="AO217" i="4"/>
  <c r="AM217" i="4"/>
  <c r="AP217" i="4" s="1"/>
  <c r="AN217" i="4"/>
  <c r="U218" i="4"/>
  <c r="S218" i="4"/>
  <c r="T218" i="4" l="1"/>
  <c r="V218" i="4"/>
  <c r="Y218" i="4" s="1"/>
  <c r="X218" i="4"/>
  <c r="L219" i="4" s="1"/>
  <c r="I219" i="4"/>
  <c r="W218" i="4"/>
  <c r="K219" i="4" s="1"/>
  <c r="J219" i="4" l="1"/>
  <c r="AA218" i="4"/>
  <c r="N219" i="4"/>
  <c r="O219" i="4" s="1"/>
  <c r="Z218" i="4"/>
  <c r="G219" i="4"/>
  <c r="H219" i="4"/>
  <c r="AB218" i="4" l="1"/>
  <c r="AC218" i="4" s="1"/>
  <c r="M219" i="4"/>
  <c r="F219" i="4"/>
  <c r="AG218" i="4" l="1"/>
  <c r="AH218" i="4"/>
  <c r="AI218" i="4"/>
  <c r="AJ218" i="4" l="1"/>
  <c r="AK218" i="4"/>
  <c r="AQ218" i="4"/>
  <c r="E219" i="4" s="1"/>
  <c r="AL218" i="4" l="1"/>
  <c r="Q219" i="4"/>
  <c r="AD219" i="4"/>
  <c r="AE219" i="4" s="1"/>
  <c r="AF219" i="4"/>
  <c r="P219" i="4"/>
  <c r="R219" i="4" s="1"/>
  <c r="AR219" i="4" l="1"/>
  <c r="T219" i="4"/>
  <c r="S219" i="4"/>
  <c r="U219" i="4"/>
  <c r="AM218" i="4"/>
  <c r="AP218" i="4" s="1"/>
  <c r="AN218" i="4"/>
  <c r="AO218" i="4"/>
  <c r="W219" i="4" l="1"/>
  <c r="K220" i="4" s="1"/>
  <c r="Z219" i="4"/>
  <c r="X219" i="4"/>
  <c r="AA219" i="4" s="1"/>
  <c r="I220" i="4"/>
  <c r="L220" i="4"/>
  <c r="V219" i="4"/>
  <c r="Y219" i="4" s="1"/>
  <c r="H220" i="4" l="1"/>
  <c r="AB219" i="4"/>
  <c r="G220" i="4"/>
  <c r="M220" i="4" s="1"/>
  <c r="J220" i="4"/>
  <c r="N220" i="4" s="1"/>
  <c r="O220" i="4" s="1"/>
  <c r="F220" i="4" l="1"/>
  <c r="AC219" i="4"/>
  <c r="AI219" i="4" l="1"/>
  <c r="AG219" i="4"/>
  <c r="AH219" i="4"/>
  <c r="AQ219" i="4" l="1"/>
  <c r="E220" i="4" s="1"/>
  <c r="AJ219" i="4"/>
  <c r="AK219" i="4"/>
  <c r="AL219" i="4" l="1"/>
  <c r="Q220" i="4"/>
  <c r="AD220" i="4"/>
  <c r="AE220" i="4" s="1"/>
  <c r="AF220" i="4"/>
  <c r="P220" i="4"/>
  <c r="R220" i="4" s="1"/>
  <c r="AR220" i="4" l="1"/>
  <c r="S220" i="4"/>
  <c r="T220" i="4"/>
  <c r="U220" i="4"/>
  <c r="AM219" i="4"/>
  <c r="AP219" i="4" s="1"/>
  <c r="AN219" i="4"/>
  <c r="AO219" i="4"/>
  <c r="W220" i="4" l="1"/>
  <c r="Z220" i="4" s="1"/>
  <c r="V220" i="4"/>
  <c r="J221" i="4" s="1"/>
  <c r="G221" i="4"/>
  <c r="X220" i="4"/>
  <c r="I221" i="4" s="1"/>
  <c r="L221" i="4"/>
  <c r="AA220" i="4"/>
  <c r="Y220" i="4" l="1"/>
  <c r="AB220" i="4"/>
  <c r="K221" i="4"/>
  <c r="N221" i="4" s="1"/>
  <c r="O221" i="4" s="1"/>
  <c r="H221" i="4"/>
  <c r="M221" i="4" s="1"/>
  <c r="AC220" i="4" l="1"/>
  <c r="F221" i="4"/>
  <c r="AG220" i="4" l="1"/>
  <c r="AI220" i="4"/>
  <c r="AH220" i="4"/>
  <c r="AJ220" i="4" l="1"/>
  <c r="AK220" i="4"/>
  <c r="AQ220" i="4"/>
  <c r="E221" i="4" s="1"/>
  <c r="Q221" i="4" l="1"/>
  <c r="AD221" i="4"/>
  <c r="AE221" i="4" s="1"/>
  <c r="AF221" i="4"/>
  <c r="P221" i="4"/>
  <c r="R221" i="4" s="1"/>
  <c r="AL220" i="4"/>
  <c r="AM220" i="4" l="1"/>
  <c r="AP220" i="4" s="1"/>
  <c r="AO220" i="4"/>
  <c r="AN220" i="4"/>
  <c r="AR221" i="4"/>
  <c r="U221" i="4"/>
  <c r="T221" i="4"/>
  <c r="S221" i="4"/>
  <c r="W221" i="4" l="1"/>
  <c r="Z221" i="4" s="1"/>
  <c r="V221" i="4"/>
  <c r="G222" i="4" s="1"/>
  <c r="Y221" i="4"/>
  <c r="J222" i="4"/>
  <c r="X221" i="4"/>
  <c r="AA221" i="4" s="1"/>
  <c r="L222" i="4"/>
  <c r="I222" i="4"/>
  <c r="AB221" i="4" l="1"/>
  <c r="H222" i="4"/>
  <c r="M222" i="4" s="1"/>
  <c r="K222" i="4"/>
  <c r="N222" i="4" s="1"/>
  <c r="O222" i="4" s="1"/>
  <c r="F222" i="4" l="1"/>
  <c r="AC221" i="4"/>
  <c r="AG221" i="4" l="1"/>
  <c r="AI221" i="4"/>
  <c r="AH221" i="4"/>
  <c r="AJ221" i="4" l="1"/>
  <c r="AK221" i="4"/>
  <c r="AQ221" i="4"/>
  <c r="E222" i="4" s="1"/>
  <c r="Q222" i="4" l="1"/>
  <c r="AD222" i="4"/>
  <c r="AE222" i="4" s="1"/>
  <c r="AF222" i="4"/>
  <c r="P222" i="4"/>
  <c r="R222" i="4" s="1"/>
  <c r="AL221" i="4"/>
  <c r="AM221" i="4" l="1"/>
  <c r="AP221" i="4" s="1"/>
  <c r="AN221" i="4"/>
  <c r="AO221" i="4"/>
  <c r="AR222" i="4"/>
  <c r="U222" i="4"/>
  <c r="T222" i="4"/>
  <c r="S222" i="4"/>
  <c r="W222" i="4" l="1"/>
  <c r="H223" i="4" s="1"/>
  <c r="Z222" i="4"/>
  <c r="K223" i="4"/>
  <c r="X222" i="4"/>
  <c r="AA222" i="4" s="1"/>
  <c r="L223" i="4"/>
  <c r="V222" i="4"/>
  <c r="J223" i="4" s="1"/>
  <c r="N223" i="4" s="1"/>
  <c r="O223" i="4" s="1"/>
  <c r="Y222" i="4"/>
  <c r="AB222" i="4" s="1"/>
  <c r="F49" i="7"/>
  <c r="AC222" i="4" l="1"/>
  <c r="F223" i="4"/>
  <c r="I223" i="4"/>
  <c r="G223" i="4"/>
  <c r="M223" i="4" s="1"/>
  <c r="AG222" i="4" l="1"/>
  <c r="AH222" i="4"/>
  <c r="AI222" i="4"/>
  <c r="AJ222" i="4" l="1"/>
  <c r="D49" i="7" s="1"/>
  <c r="C49" i="7"/>
  <c r="AK222" i="4"/>
  <c r="AQ222" i="4"/>
  <c r="E223" i="4" l="1"/>
  <c r="E49" i="7"/>
  <c r="AL222" i="4"/>
  <c r="AO222" i="4" l="1"/>
  <c r="AM222" i="4"/>
  <c r="AP222" i="4" s="1"/>
  <c r="AN222" i="4"/>
  <c r="AF223" i="4"/>
  <c r="Q223" i="4"/>
  <c r="AD223" i="4"/>
  <c r="AE223" i="4" s="1"/>
  <c r="P223" i="4"/>
  <c r="R223" i="4" s="1"/>
  <c r="AR223" i="4" l="1"/>
  <c r="T223" i="4"/>
  <c r="S223" i="4"/>
  <c r="U223" i="4"/>
  <c r="X223" i="4" l="1"/>
  <c r="L224" i="4" s="1"/>
  <c r="AA223" i="4"/>
  <c r="I224" i="4"/>
  <c r="V223" i="4"/>
  <c r="Y223" i="4" s="1"/>
  <c r="G224" i="4"/>
  <c r="J224" i="4"/>
  <c r="W223" i="4"/>
  <c r="K224" i="4" s="1"/>
  <c r="Z223" i="4"/>
  <c r="H224" i="4"/>
  <c r="N224" i="4" l="1"/>
  <c r="O224" i="4" s="1"/>
  <c r="M224" i="4"/>
  <c r="AB223" i="4"/>
  <c r="F224" i="4" l="1"/>
  <c r="AC223" i="4"/>
  <c r="AI223" i="4" l="1"/>
  <c r="AG223" i="4"/>
  <c r="AQ223" i="4" s="1"/>
  <c r="E224" i="4" s="1"/>
  <c r="P224" i="4" s="1"/>
  <c r="AH223" i="4"/>
  <c r="Q224" i="4" l="1"/>
  <c r="R224" i="4" s="1"/>
  <c r="AD224" i="4"/>
  <c r="AE224" i="4" s="1"/>
  <c r="AF224" i="4"/>
  <c r="AJ223" i="4"/>
  <c r="AK223" i="4"/>
  <c r="AL223" i="4" s="1"/>
  <c r="AR224" i="4" l="1"/>
  <c r="S224" i="4"/>
  <c r="T224" i="4"/>
  <c r="U224" i="4"/>
  <c r="AM223" i="4"/>
  <c r="AN223" i="4"/>
  <c r="AO223" i="4"/>
  <c r="AP223" i="4" s="1"/>
  <c r="X224" i="4" l="1"/>
  <c r="L225" i="4" s="1"/>
  <c r="AA224" i="4"/>
  <c r="I225" i="4"/>
  <c r="V224" i="4"/>
  <c r="G225" i="4" s="1"/>
  <c r="Y224" i="4"/>
  <c r="J225" i="4"/>
  <c r="W224" i="4"/>
  <c r="H225" i="4" s="1"/>
  <c r="K225" i="4"/>
  <c r="Z224" i="4"/>
  <c r="N225" i="4" l="1"/>
  <c r="O225" i="4" s="1"/>
  <c r="AB224" i="4"/>
  <c r="M225" i="4"/>
  <c r="F225" i="4" l="1"/>
  <c r="AC224" i="4"/>
  <c r="AH224" i="4" l="1"/>
  <c r="AG224" i="4"/>
  <c r="AQ224" i="4" s="1"/>
  <c r="E225" i="4" s="1"/>
  <c r="P225" i="4" s="1"/>
  <c r="AF225" i="4" l="1"/>
  <c r="Q225" i="4"/>
  <c r="R225" i="4" s="1"/>
  <c r="AD225" i="4"/>
  <c r="AE225" i="4" s="1"/>
  <c r="AI224" i="4"/>
  <c r="AR225" i="4" l="1"/>
  <c r="U225" i="4"/>
  <c r="T225" i="4"/>
  <c r="S225" i="4"/>
  <c r="AJ224" i="4"/>
  <c r="AK224" i="4"/>
  <c r="W225" i="4" l="1"/>
  <c r="Z225" i="4" s="1"/>
  <c r="K226" i="4"/>
  <c r="AL224" i="4"/>
  <c r="V225" i="4"/>
  <c r="Y225" i="4" s="1"/>
  <c r="G226" i="4"/>
  <c r="X225" i="4"/>
  <c r="I226" i="4" s="1"/>
  <c r="AA225" i="4"/>
  <c r="AM224" i="4" l="1"/>
  <c r="AN224" i="4"/>
  <c r="AO224" i="4"/>
  <c r="AB225" i="4"/>
  <c r="L226" i="4"/>
  <c r="H226" i="4"/>
  <c r="M226" i="4" s="1"/>
  <c r="J226" i="4"/>
  <c r="N226" i="4" s="1"/>
  <c r="O226" i="4" s="1"/>
  <c r="AP224" i="4" l="1"/>
  <c r="AC225" i="4"/>
  <c r="F226" i="4"/>
  <c r="AG225" i="4" l="1"/>
  <c r="AH225" i="4"/>
  <c r="AI225" i="4"/>
  <c r="AQ225" i="4" l="1"/>
  <c r="E226" i="4" s="1"/>
  <c r="AJ225" i="4"/>
  <c r="AK225" i="4"/>
  <c r="AD226" i="4"/>
  <c r="AE226" i="4" s="1"/>
  <c r="AF226" i="4"/>
  <c r="Q226" i="4"/>
  <c r="P226" i="4"/>
  <c r="R226" i="4" s="1"/>
  <c r="AR226" i="4" l="1"/>
  <c r="S226" i="4"/>
  <c r="T226" i="4"/>
  <c r="U226" i="4"/>
  <c r="AL225" i="4"/>
  <c r="AM225" i="4" l="1"/>
  <c r="AN225" i="4"/>
  <c r="AO225" i="4"/>
  <c r="X226" i="4"/>
  <c r="I227" i="4" s="1"/>
  <c r="W226" i="4"/>
  <c r="K227" i="4" s="1"/>
  <c r="Z226" i="4"/>
  <c r="H227" i="4"/>
  <c r="V226" i="4"/>
  <c r="Y226" i="4" s="1"/>
  <c r="J227" i="4"/>
  <c r="AP225" i="4" l="1"/>
  <c r="L227" i="4"/>
  <c r="N227" i="4" s="1"/>
  <c r="O227" i="4" s="1"/>
  <c r="AA226" i="4"/>
  <c r="AB226" i="4" s="1"/>
  <c r="G227" i="4"/>
  <c r="M227" i="4" s="1"/>
  <c r="AC226" i="4" l="1"/>
  <c r="F227" i="4"/>
  <c r="AG226" i="4" l="1"/>
  <c r="AH226" i="4"/>
  <c r="AQ226" i="4" l="1"/>
  <c r="E227" i="4" s="1"/>
  <c r="AI226" i="4"/>
  <c r="AJ226" i="4" l="1"/>
  <c r="AK226" i="4"/>
  <c r="AF227" i="4"/>
  <c r="Q227" i="4"/>
  <c r="AD227" i="4"/>
  <c r="AE227" i="4" s="1"/>
  <c r="P227" i="4"/>
  <c r="AL226" i="4" l="1"/>
  <c r="R227" i="4"/>
  <c r="AR227" i="4" l="1"/>
  <c r="T227" i="4"/>
  <c r="S227" i="4"/>
  <c r="U227" i="4"/>
  <c r="AM226" i="4"/>
  <c r="AN226" i="4"/>
  <c r="AO226" i="4"/>
  <c r="AP226" i="4" l="1"/>
  <c r="X227" i="4"/>
  <c r="AA227" i="4" s="1"/>
  <c r="V227" i="4"/>
  <c r="G228" i="4" s="1"/>
  <c r="Y227" i="4"/>
  <c r="F50" i="7"/>
  <c r="W227" i="4"/>
  <c r="K228" i="4" s="1"/>
  <c r="I228" i="4" l="1"/>
  <c r="J228" i="4"/>
  <c r="Z227" i="4"/>
  <c r="AB227" i="4" s="1"/>
  <c r="H228" i="4"/>
  <c r="M228" i="4" s="1"/>
  <c r="L228" i="4"/>
  <c r="N228" i="4" l="1"/>
  <c r="O228" i="4" s="1"/>
  <c r="AC227" i="4"/>
  <c r="F228" i="4"/>
  <c r="AH227" i="4" l="1"/>
  <c r="AG227" i="4"/>
  <c r="AQ227" i="4" s="1"/>
  <c r="AI227" i="4" l="1"/>
  <c r="E228" i="4"/>
  <c r="E50" i="7"/>
  <c r="AJ227" i="4"/>
  <c r="D50" i="7" s="1"/>
  <c r="C50" i="7"/>
  <c r="AK227" i="4"/>
  <c r="AD228" i="4" l="1"/>
  <c r="AE228" i="4" s="1"/>
  <c r="AF228" i="4"/>
  <c r="Q228" i="4"/>
  <c r="P228" i="4"/>
  <c r="R228" i="4" s="1"/>
  <c r="AL227" i="4"/>
  <c r="AR228" i="4" l="1"/>
  <c r="S228" i="4"/>
  <c r="U228" i="4"/>
  <c r="T228" i="4"/>
  <c r="AN227" i="4"/>
  <c r="AO227" i="4"/>
  <c r="AM227" i="4"/>
  <c r="AP227" i="4" s="1"/>
  <c r="V228" i="4" l="1"/>
  <c r="J229" i="4" s="1"/>
  <c r="Y228" i="4"/>
  <c r="W228" i="4"/>
  <c r="H229" i="4" s="1"/>
  <c r="Z228" i="4"/>
  <c r="K229" i="4"/>
  <c r="X228" i="4"/>
  <c r="AA228" i="4" s="1"/>
  <c r="AB228" i="4" l="1"/>
  <c r="I229" i="4"/>
  <c r="G229" i="4"/>
  <c r="M229" i="4" s="1"/>
  <c r="L229" i="4"/>
  <c r="N229" i="4" s="1"/>
  <c r="O229" i="4" s="1"/>
  <c r="F229" i="4" l="1"/>
  <c r="AC228" i="4"/>
  <c r="AG228" i="4" l="1"/>
  <c r="AH228" i="4"/>
  <c r="AI228" i="4"/>
  <c r="AJ228" i="4" l="1"/>
  <c r="AK228" i="4"/>
  <c r="AQ228" i="4"/>
  <c r="E229" i="4" s="1"/>
  <c r="AF229" i="4" l="1"/>
  <c r="Q229" i="4"/>
  <c r="AD229" i="4"/>
  <c r="AE229" i="4" s="1"/>
  <c r="P229" i="4"/>
  <c r="R229" i="4" s="1"/>
  <c r="AL228" i="4"/>
  <c r="AM228" i="4" l="1"/>
  <c r="AN228" i="4"/>
  <c r="AO228" i="4"/>
  <c r="AR229" i="4"/>
  <c r="T229" i="4"/>
  <c r="U229" i="4"/>
  <c r="S229" i="4"/>
  <c r="AP228" i="4" l="1"/>
  <c r="V229" i="4"/>
  <c r="J230" i="4" s="1"/>
  <c r="Y229" i="4"/>
  <c r="G230" i="4"/>
  <c r="X229" i="4"/>
  <c r="AA229" i="4" s="1"/>
  <c r="L230" i="4"/>
  <c r="I230" i="4"/>
  <c r="W229" i="4"/>
  <c r="Z229" i="4" s="1"/>
  <c r="H230" i="4" l="1"/>
  <c r="M230" i="4" s="1"/>
  <c r="AB229" i="4"/>
  <c r="K230" i="4"/>
  <c r="N230" i="4"/>
  <c r="O230" i="4" s="1"/>
  <c r="AC229" i="4" l="1"/>
  <c r="F230" i="4"/>
  <c r="AG229" i="4" l="1"/>
  <c r="AH229" i="4"/>
  <c r="AQ229" i="4" l="1"/>
  <c r="E230" i="4" s="1"/>
  <c r="AI229" i="4"/>
  <c r="AJ229" i="4" l="1"/>
  <c r="AK229" i="4"/>
  <c r="AF230" i="4"/>
  <c r="Q230" i="4"/>
  <c r="AD230" i="4"/>
  <c r="AE230" i="4" s="1"/>
  <c r="P230" i="4"/>
  <c r="R230" i="4" l="1"/>
  <c r="S230" i="4" s="1"/>
  <c r="AR230" i="4"/>
  <c r="U230" i="4"/>
  <c r="T230" i="4"/>
  <c r="AL229" i="4"/>
  <c r="V230" i="4" l="1"/>
  <c r="J231" i="4" s="1"/>
  <c r="Y230" i="4"/>
  <c r="AM229" i="4"/>
  <c r="AN229" i="4"/>
  <c r="AO229" i="4"/>
  <c r="K231" i="4"/>
  <c r="W230" i="4"/>
  <c r="H231" i="4" s="1"/>
  <c r="X230" i="4"/>
  <c r="I231" i="4" s="1"/>
  <c r="Z230" i="4" l="1"/>
  <c r="AP229" i="4"/>
  <c r="AA230" i="4"/>
  <c r="L231" i="4"/>
  <c r="N231" i="4" s="1"/>
  <c r="O231" i="4" s="1"/>
  <c r="AB230" i="4"/>
  <c r="G231" i="4"/>
  <c r="M231" i="4" s="1"/>
  <c r="F231" i="4" l="1"/>
  <c r="AC230" i="4"/>
  <c r="AG230" i="4" l="1"/>
  <c r="AQ230" i="4" s="1"/>
  <c r="E231" i="4" s="1"/>
  <c r="P231" i="4" s="1"/>
  <c r="AH230" i="4"/>
  <c r="AI230" i="4" l="1"/>
  <c r="AJ230" i="4"/>
  <c r="AK230" i="4"/>
  <c r="AD231" i="4"/>
  <c r="AE231" i="4" s="1"/>
  <c r="AF231" i="4"/>
  <c r="Q231" i="4"/>
  <c r="R231" i="4" s="1"/>
  <c r="AR231" i="4" l="1"/>
  <c r="S231" i="4"/>
  <c r="U231" i="4"/>
  <c r="T231" i="4"/>
  <c r="AL230" i="4"/>
  <c r="AN230" i="4" l="1"/>
  <c r="AO230" i="4"/>
  <c r="AM230" i="4"/>
  <c r="AP230" i="4" s="1"/>
  <c r="W231" i="4"/>
  <c r="H232" i="4" s="1"/>
  <c r="K232" i="4"/>
  <c r="Z231" i="4"/>
  <c r="X231" i="4"/>
  <c r="I232" i="4" s="1"/>
  <c r="V231" i="4"/>
  <c r="G232" i="4" s="1"/>
  <c r="J232" i="4"/>
  <c r="Y231" i="4"/>
  <c r="AA231" i="4" l="1"/>
  <c r="L232" i="4"/>
  <c r="N232" i="4" s="1"/>
  <c r="O232" i="4" s="1"/>
  <c r="AB231" i="4"/>
  <c r="M232" i="4"/>
  <c r="AC231" i="4" l="1"/>
  <c r="F232" i="4"/>
  <c r="AG231" i="4" l="1"/>
  <c r="AH231" i="4"/>
  <c r="AI231" i="4"/>
  <c r="AJ231" i="4" l="1"/>
  <c r="AK231" i="4"/>
  <c r="AQ231" i="4"/>
  <c r="E232" i="4" s="1"/>
  <c r="AD232" i="4" l="1"/>
  <c r="AE232" i="4" s="1"/>
  <c r="Q232" i="4"/>
  <c r="AF232" i="4"/>
  <c r="P232" i="4"/>
  <c r="R232" i="4" s="1"/>
  <c r="AL231" i="4"/>
  <c r="AR232" i="4" l="1"/>
  <c r="T232" i="4"/>
  <c r="U232" i="4"/>
  <c r="S232" i="4"/>
  <c r="AN231" i="4"/>
  <c r="AO231" i="4"/>
  <c r="AM231" i="4"/>
  <c r="AP231" i="4" s="1"/>
  <c r="V232" i="4" l="1"/>
  <c r="Y232" i="4" s="1"/>
  <c r="J233" i="4"/>
  <c r="F51" i="7"/>
  <c r="G233" i="4"/>
  <c r="X232" i="4"/>
  <c r="AA232" i="4" s="1"/>
  <c r="L233" i="4"/>
  <c r="I233" i="4"/>
  <c r="W232" i="4"/>
  <c r="H233" i="4" s="1"/>
  <c r="Z232" i="4"/>
  <c r="M233" i="4" l="1"/>
  <c r="K233" i="4"/>
  <c r="AB232" i="4"/>
  <c r="N233" i="4"/>
  <c r="O233" i="4" s="1"/>
  <c r="F233" i="4" l="1"/>
  <c r="AC232" i="4"/>
  <c r="AG232" i="4" l="1"/>
  <c r="AH232" i="4"/>
  <c r="AI232" i="4"/>
  <c r="AJ232" i="4" l="1"/>
  <c r="D51" i="7" s="1"/>
  <c r="C51" i="7"/>
  <c r="AK232" i="4"/>
  <c r="AQ232" i="4"/>
  <c r="E233" i="4" l="1"/>
  <c r="E51" i="7"/>
  <c r="AL232" i="4"/>
  <c r="AO232" i="4" l="1"/>
  <c r="AM232" i="4"/>
  <c r="AN232" i="4"/>
  <c r="Q233" i="4"/>
  <c r="AD233" i="4"/>
  <c r="AE233" i="4" s="1"/>
  <c r="AF233" i="4"/>
  <c r="P233" i="4"/>
  <c r="AP232" i="4" l="1"/>
  <c r="R233" i="4"/>
  <c r="AR233" i="4" l="1"/>
  <c r="S233" i="4"/>
  <c r="U233" i="4"/>
  <c r="T233" i="4"/>
  <c r="W233" i="4" l="1"/>
  <c r="Z233" i="4" s="1"/>
  <c r="K234" i="4"/>
  <c r="X233" i="4"/>
  <c r="AA233" i="4" s="1"/>
  <c r="V233" i="4"/>
  <c r="Y233" i="4" s="1"/>
  <c r="J234" i="4"/>
  <c r="G234" i="4"/>
  <c r="AB233" i="4" l="1"/>
  <c r="I234" i="4"/>
  <c r="L234" i="4"/>
  <c r="N234" i="4" s="1"/>
  <c r="O234" i="4" s="1"/>
  <c r="H234" i="4"/>
  <c r="M234" i="4" l="1"/>
  <c r="F234" i="4"/>
  <c r="AC233" i="4"/>
  <c r="AG233" i="4" l="1"/>
  <c r="AH233" i="4"/>
  <c r="AI233" i="4"/>
  <c r="AJ233" i="4" l="1"/>
  <c r="AK233" i="4"/>
  <c r="AQ233" i="4"/>
  <c r="E234" i="4" s="1"/>
  <c r="Q234" i="4" l="1"/>
  <c r="AD234" i="4"/>
  <c r="AE234" i="4" s="1"/>
  <c r="AF234" i="4"/>
  <c r="P234" i="4"/>
  <c r="R234" i="4" s="1"/>
  <c r="AL233" i="4"/>
  <c r="AR234" i="4" l="1"/>
  <c r="T234" i="4"/>
  <c r="S234" i="4"/>
  <c r="U234" i="4"/>
  <c r="AM233" i="4"/>
  <c r="AN233" i="4"/>
  <c r="AO233" i="4"/>
  <c r="AP233" i="4" l="1"/>
  <c r="V234" i="4"/>
  <c r="G235" i="4" s="1"/>
  <c r="Y234" i="4"/>
  <c r="X234" i="4"/>
  <c r="L235" i="4" s="1"/>
  <c r="I235" i="4"/>
  <c r="W234" i="4"/>
  <c r="Z234" i="4" s="1"/>
  <c r="AA234" i="4" l="1"/>
  <c r="AB234" i="4"/>
  <c r="J235" i="4"/>
  <c r="H235" i="4"/>
  <c r="M235" i="4" s="1"/>
  <c r="K235" i="4"/>
  <c r="F235" i="4" l="1"/>
  <c r="AC234" i="4"/>
  <c r="N235" i="4"/>
  <c r="O235" i="4" s="1"/>
  <c r="AG234" i="4" l="1"/>
  <c r="AH234" i="4"/>
  <c r="AQ234" i="4" l="1"/>
  <c r="E235" i="4" s="1"/>
  <c r="AI234" i="4"/>
  <c r="AJ234" i="4" l="1"/>
  <c r="AK234" i="4"/>
  <c r="Q235" i="4"/>
  <c r="AD235" i="4"/>
  <c r="AE235" i="4" s="1"/>
  <c r="AF235" i="4"/>
  <c r="P235" i="4"/>
  <c r="R235" i="4" s="1"/>
  <c r="AR235" i="4" l="1"/>
  <c r="T235" i="4"/>
  <c r="S235" i="4"/>
  <c r="U235" i="4"/>
  <c r="AL234" i="4"/>
  <c r="AM234" i="4" l="1"/>
  <c r="AN234" i="4"/>
  <c r="AO234" i="4"/>
  <c r="X235" i="4"/>
  <c r="L236" i="4" s="1"/>
  <c r="AA235" i="4"/>
  <c r="I236" i="4"/>
  <c r="V235" i="4"/>
  <c r="G236" i="4" s="1"/>
  <c r="Y235" i="4"/>
  <c r="J236" i="4"/>
  <c r="W235" i="4"/>
  <c r="Z235" i="4" s="1"/>
  <c r="AP234" i="4" l="1"/>
  <c r="AB235" i="4"/>
  <c r="H236" i="4"/>
  <c r="M236" i="4" s="1"/>
  <c r="K236" i="4"/>
  <c r="N236" i="4" s="1"/>
  <c r="O236" i="4" s="1"/>
  <c r="F236" i="4" l="1"/>
  <c r="AC235" i="4"/>
  <c r="AG235" i="4" l="1"/>
  <c r="AH235" i="4"/>
  <c r="AI235" i="4"/>
  <c r="AJ235" i="4" l="1"/>
  <c r="AK235" i="4"/>
  <c r="AQ235" i="4"/>
  <c r="E236" i="4" s="1"/>
  <c r="Q236" i="4" l="1"/>
  <c r="AD236" i="4"/>
  <c r="AE236" i="4" s="1"/>
  <c r="AF236" i="4"/>
  <c r="P236" i="4"/>
  <c r="R236" i="4" s="1"/>
  <c r="AL235" i="4"/>
  <c r="AM235" i="4" l="1"/>
  <c r="AO235" i="4"/>
  <c r="AN235" i="4"/>
  <c r="AR236" i="4"/>
  <c r="U236" i="4"/>
  <c r="S236" i="4"/>
  <c r="T236" i="4"/>
  <c r="AP235" i="4" l="1"/>
  <c r="W236" i="4"/>
  <c r="Z236" i="4" s="1"/>
  <c r="K237" i="4"/>
  <c r="H237" i="4"/>
  <c r="V236" i="4"/>
  <c r="G237" i="4" s="1"/>
  <c r="X236" i="4"/>
  <c r="L237" i="4" s="1"/>
  <c r="Y236" i="4" l="1"/>
  <c r="J237" i="4"/>
  <c r="N237" i="4" s="1"/>
  <c r="O237" i="4" s="1"/>
  <c r="AA236" i="4"/>
  <c r="AB236" i="4" s="1"/>
  <c r="I237" i="4"/>
  <c r="M237" i="4" s="1"/>
  <c r="AC236" i="4" l="1"/>
  <c r="F237" i="4"/>
  <c r="AH236" i="4" l="1"/>
  <c r="AG236" i="4"/>
  <c r="AI236" i="4" l="1"/>
  <c r="AQ236" i="4"/>
  <c r="E237" i="4" s="1"/>
  <c r="Q237" i="4" l="1"/>
  <c r="AF237" i="4"/>
  <c r="AD237" i="4"/>
  <c r="AE237" i="4" s="1"/>
  <c r="P237" i="4"/>
  <c r="AJ236" i="4"/>
  <c r="AK236" i="4"/>
  <c r="AL236" i="4" l="1"/>
  <c r="R237" i="4"/>
  <c r="AM236" i="4" l="1"/>
  <c r="AN236" i="4"/>
  <c r="AO236" i="4"/>
  <c r="AR237" i="4"/>
  <c r="U237" i="4"/>
  <c r="T237" i="4"/>
  <c r="S237" i="4"/>
  <c r="AP236" i="4" l="1"/>
  <c r="V237" i="4"/>
  <c r="J238" i="4" s="1"/>
  <c r="F52" i="7"/>
  <c r="W237" i="4"/>
  <c r="H238" i="4" s="1"/>
  <c r="X237" i="4"/>
  <c r="L238" i="4" s="1"/>
  <c r="Y237" i="4" l="1"/>
  <c r="G238" i="4"/>
  <c r="Z237" i="4"/>
  <c r="K238" i="4"/>
  <c r="I238" i="4"/>
  <c r="AA237" i="4"/>
  <c r="N238" i="4"/>
  <c r="O238" i="4" s="1"/>
  <c r="AB237" i="4" l="1"/>
  <c r="M238" i="4"/>
  <c r="AC237" i="4"/>
  <c r="F238" i="4"/>
  <c r="AG237" i="4" l="1"/>
  <c r="AH237" i="4"/>
  <c r="AI237" i="4"/>
  <c r="AJ237" i="4" l="1"/>
  <c r="D52" i="7" s="1"/>
  <c r="C52" i="7"/>
  <c r="AK237" i="4"/>
  <c r="AL237" i="4" s="1"/>
  <c r="AQ237" i="4"/>
  <c r="E238" i="4" l="1"/>
  <c r="E52" i="7"/>
  <c r="AN237" i="4"/>
  <c r="AO237" i="4"/>
  <c r="AM237" i="4"/>
  <c r="AP237" i="4" l="1"/>
  <c r="AD238" i="4"/>
  <c r="AE238" i="4" s="1"/>
  <c r="Q238" i="4"/>
  <c r="AF238" i="4"/>
  <c r="P238" i="4"/>
  <c r="R238" i="4" s="1"/>
  <c r="AR238" i="4" l="1"/>
  <c r="U238" i="4"/>
  <c r="S238" i="4"/>
  <c r="T238" i="4"/>
  <c r="W238" i="4" l="1"/>
  <c r="K239" i="4" s="1"/>
  <c r="H239" i="4"/>
  <c r="Z238" i="4"/>
  <c r="V238" i="4"/>
  <c r="Y238" i="4" s="1"/>
  <c r="X238" i="4"/>
  <c r="I239" i="4" s="1"/>
  <c r="L239" i="4"/>
  <c r="J239" i="4" l="1"/>
  <c r="AA238" i="4"/>
  <c r="AB238" i="4" s="1"/>
  <c r="N239" i="4"/>
  <c r="O239" i="4" s="1"/>
  <c r="G239" i="4"/>
  <c r="M239" i="4" s="1"/>
  <c r="AC238" i="4" l="1"/>
  <c r="F239" i="4"/>
  <c r="AI238" i="4" l="1"/>
  <c r="AH238" i="4"/>
  <c r="AG238" i="4"/>
  <c r="AQ238" i="4" s="1"/>
  <c r="E239" i="4" s="1"/>
  <c r="AD239" i="4" l="1"/>
  <c r="AE239" i="4" s="1"/>
  <c r="AF239" i="4"/>
  <c r="Q239" i="4"/>
  <c r="AJ238" i="4"/>
  <c r="AK238" i="4"/>
  <c r="P239" i="4"/>
  <c r="R239" i="4" l="1"/>
  <c r="AL238" i="4"/>
  <c r="AO238" i="4" l="1"/>
  <c r="AM238" i="4"/>
  <c r="AN238" i="4"/>
  <c r="AR239" i="4"/>
  <c r="S239" i="4"/>
  <c r="T239" i="4"/>
  <c r="U239" i="4"/>
  <c r="AP238" i="4" l="1"/>
  <c r="X239" i="4"/>
  <c r="AA239" i="4" s="1"/>
  <c r="L240" i="4"/>
  <c r="I240" i="4"/>
  <c r="W239" i="4"/>
  <c r="Z239" i="4" s="1"/>
  <c r="K240" i="4"/>
  <c r="H240" i="4"/>
  <c r="V239" i="4"/>
  <c r="G240" i="4" s="1"/>
  <c r="M240" i="4" s="1"/>
  <c r="Y239" i="4"/>
  <c r="AB239" i="4" s="1"/>
  <c r="AC239" i="4" l="1"/>
  <c r="F240" i="4"/>
  <c r="J240" i="4"/>
  <c r="N240" i="4" s="1"/>
  <c r="O240" i="4" s="1"/>
  <c r="AG239" i="4" l="1"/>
  <c r="AH239" i="4"/>
  <c r="AQ239" i="4" l="1"/>
  <c r="E240" i="4" s="1"/>
  <c r="AD240" i="4" s="1"/>
  <c r="AE240" i="4" s="1"/>
  <c r="AI239" i="4"/>
  <c r="P240" i="4"/>
  <c r="Q240" i="4"/>
  <c r="R240" i="4" s="1"/>
  <c r="AF240" i="4" l="1"/>
  <c r="AR240" i="4"/>
  <c r="S240" i="4"/>
  <c r="U240" i="4"/>
  <c r="T240" i="4"/>
  <c r="AJ239" i="4"/>
  <c r="AK239" i="4"/>
  <c r="X240" i="4" l="1"/>
  <c r="AA240" i="4" s="1"/>
  <c r="I241" i="4"/>
  <c r="AL239" i="4"/>
  <c r="W240" i="4"/>
  <c r="Z240" i="4" s="1"/>
  <c r="K241" i="4"/>
  <c r="H241" i="4"/>
  <c r="V240" i="4"/>
  <c r="G241" i="4" s="1"/>
  <c r="M241" i="4" s="1"/>
  <c r="J241" i="4" l="1"/>
  <c r="AN239" i="4"/>
  <c r="AM239" i="4"/>
  <c r="AO239" i="4"/>
  <c r="Y240" i="4"/>
  <c r="L241" i="4"/>
  <c r="N241" i="4"/>
  <c r="O241" i="4" s="1"/>
  <c r="AP239" i="4" l="1"/>
  <c r="AB240" i="4"/>
  <c r="F241" i="4" l="1"/>
  <c r="AC240" i="4"/>
  <c r="AG240" i="4" l="1"/>
  <c r="AH240" i="4"/>
  <c r="AI240" i="4"/>
  <c r="AQ240" i="4" l="1"/>
  <c r="E241" i="4" s="1"/>
  <c r="P241" i="4" s="1"/>
  <c r="AJ240" i="4"/>
  <c r="AK240" i="4"/>
  <c r="Q241" i="4"/>
  <c r="R241" i="4" s="1"/>
  <c r="AD241" i="4"/>
  <c r="AE241" i="4" s="1"/>
  <c r="AF241" i="4"/>
  <c r="AR241" i="4" l="1"/>
  <c r="U241" i="4"/>
  <c r="S241" i="4"/>
  <c r="T241" i="4"/>
  <c r="AL240" i="4"/>
  <c r="AM240" i="4" l="1"/>
  <c r="AN240" i="4"/>
  <c r="AO240" i="4"/>
  <c r="W241" i="4"/>
  <c r="Z241" i="4" s="1"/>
  <c r="K242" i="4"/>
  <c r="H242" i="4"/>
  <c r="V241" i="4"/>
  <c r="Y241" i="4" s="1"/>
  <c r="J242" i="4"/>
  <c r="G242" i="4"/>
  <c r="X241" i="4"/>
  <c r="L242" i="4" s="1"/>
  <c r="I242" i="4"/>
  <c r="AA241" i="4"/>
  <c r="AP240" i="4" l="1"/>
  <c r="AB241" i="4"/>
  <c r="N242" i="4"/>
  <c r="O242" i="4" s="1"/>
  <c r="M242" i="4"/>
  <c r="F242" i="4"/>
  <c r="AC241" i="4"/>
  <c r="AG241" i="4" l="1"/>
  <c r="AH241" i="4"/>
  <c r="AI241" i="4"/>
  <c r="AJ241" i="4" l="1"/>
  <c r="AK241" i="4"/>
  <c r="AQ241" i="4"/>
  <c r="E242" i="4" s="1"/>
  <c r="AL241" i="4" l="1"/>
  <c r="Q242" i="4"/>
  <c r="AD242" i="4"/>
  <c r="AE242" i="4" s="1"/>
  <c r="AF242" i="4"/>
  <c r="P242" i="4"/>
  <c r="R242" i="4" l="1"/>
  <c r="T242" i="4" s="1"/>
  <c r="AR242" i="4"/>
  <c r="S242" i="4"/>
  <c r="U242" i="4"/>
  <c r="AM241" i="4"/>
  <c r="AO241" i="4"/>
  <c r="AN241" i="4"/>
  <c r="AP241" i="4" l="1"/>
  <c r="X242" i="4"/>
  <c r="AA242" i="4" s="1"/>
  <c r="I243" i="4"/>
  <c r="W242" i="4"/>
  <c r="H243" i="4" s="1"/>
  <c r="V242" i="4"/>
  <c r="G243" i="4" s="1"/>
  <c r="M243" i="4" s="1"/>
  <c r="F53" i="7"/>
  <c r="Z242" i="4" l="1"/>
  <c r="K243" i="4"/>
  <c r="L243" i="4"/>
  <c r="Y242" i="4"/>
  <c r="J243" i="4"/>
  <c r="N243" i="4" s="1"/>
  <c r="O243" i="4" s="1"/>
  <c r="AB242" i="4" l="1"/>
  <c r="F243" i="4" l="1"/>
  <c r="AC242" i="4"/>
  <c r="AG242" i="4" l="1"/>
  <c r="AH242" i="4"/>
  <c r="AQ242" i="4" l="1"/>
  <c r="AI242" i="4"/>
  <c r="AJ242" i="4" l="1"/>
  <c r="D53" i="7" s="1"/>
  <c r="C53" i="7"/>
  <c r="AK242" i="4"/>
  <c r="E53" i="7"/>
  <c r="E243" i="4"/>
  <c r="AF243" i="4" l="1"/>
  <c r="Q243" i="4"/>
  <c r="AD243" i="4"/>
  <c r="AE243" i="4" s="1"/>
  <c r="P243" i="4"/>
  <c r="AL242" i="4"/>
  <c r="AN242" i="4" l="1"/>
  <c r="AM242" i="4"/>
  <c r="AP242" i="4" s="1"/>
  <c r="AO242" i="4"/>
  <c r="R243" i="4"/>
  <c r="AR243" i="4" l="1"/>
  <c r="T243" i="4"/>
  <c r="S243" i="4"/>
  <c r="U243" i="4"/>
  <c r="V243" i="4" l="1"/>
  <c r="Y243" i="4" s="1"/>
  <c r="J244" i="4"/>
  <c r="X243" i="4"/>
  <c r="I244" i="4" s="1"/>
  <c r="AA243" i="4"/>
  <c r="L244" i="4"/>
  <c r="W243" i="4"/>
  <c r="Z243" i="4" s="1"/>
  <c r="K244" i="4" l="1"/>
  <c r="H244" i="4"/>
  <c r="AB243" i="4"/>
  <c r="N244" i="4"/>
  <c r="O244" i="4" s="1"/>
  <c r="G244" i="4"/>
  <c r="M244" i="4" s="1"/>
  <c r="AC243" i="4" l="1"/>
  <c r="F244" i="4"/>
  <c r="AG243" i="4" l="1"/>
  <c r="AH243" i="4"/>
  <c r="AI243" i="4"/>
  <c r="AJ243" i="4" l="1"/>
  <c r="AK243" i="4"/>
  <c r="AQ243" i="4"/>
  <c r="E244" i="4" s="1"/>
  <c r="AD244" i="4" l="1"/>
  <c r="AE244" i="4" s="1"/>
  <c r="Q244" i="4"/>
  <c r="AF244" i="4"/>
  <c r="P244" i="4"/>
  <c r="AL243" i="4"/>
  <c r="AO243" i="4" l="1"/>
  <c r="AM243" i="4"/>
  <c r="AN243" i="4"/>
  <c r="R244" i="4"/>
  <c r="AP243" i="4" l="1"/>
  <c r="T244" i="4"/>
  <c r="AR244" i="4"/>
  <c r="S244" i="4"/>
  <c r="U244" i="4"/>
  <c r="X244" i="4" l="1"/>
  <c r="I245" i="4" s="1"/>
  <c r="L245" i="4"/>
  <c r="AA244" i="4"/>
  <c r="V244" i="4"/>
  <c r="G245" i="4" s="1"/>
  <c r="M245" i="4" s="1"/>
  <c r="W244" i="4"/>
  <c r="H245" i="4" s="1"/>
  <c r="K245" i="4" l="1"/>
  <c r="Y244" i="4"/>
  <c r="J245" i="4"/>
  <c r="N245" i="4"/>
  <c r="O245" i="4" s="1"/>
  <c r="Z244" i="4"/>
  <c r="AB244" i="4" s="1"/>
  <c r="AC244" i="4" l="1"/>
  <c r="F245" i="4"/>
  <c r="AG244" i="4" l="1"/>
  <c r="AH244" i="4"/>
  <c r="AI244" i="4"/>
  <c r="AJ244" i="4" l="1"/>
  <c r="AK244" i="4"/>
  <c r="AQ244" i="4"/>
  <c r="E245" i="4" s="1"/>
  <c r="Q245" i="4" l="1"/>
  <c r="AF245" i="4"/>
  <c r="AD245" i="4"/>
  <c r="AE245" i="4" s="1"/>
  <c r="P245" i="4"/>
  <c r="R245" i="4" s="1"/>
  <c r="AL244" i="4"/>
  <c r="AM244" i="4" l="1"/>
  <c r="AN244" i="4"/>
  <c r="AO244" i="4"/>
  <c r="AR245" i="4"/>
  <c r="T245" i="4"/>
  <c r="U245" i="4"/>
  <c r="S245" i="4"/>
  <c r="AP244" i="4" l="1"/>
  <c r="V245" i="4"/>
  <c r="G246" i="4" s="1"/>
  <c r="W245" i="4"/>
  <c r="H246" i="4" s="1"/>
  <c r="K246" i="4"/>
  <c r="Z245" i="4"/>
  <c r="X245" i="4"/>
  <c r="I246" i="4" s="1"/>
  <c r="L246" i="4" l="1"/>
  <c r="M246" i="4"/>
  <c r="AA245" i="4"/>
  <c r="Y245" i="4"/>
  <c r="J246" i="4"/>
  <c r="N246" i="4" s="1"/>
  <c r="O246" i="4" s="1"/>
  <c r="AB245" i="4" l="1"/>
  <c r="F246" i="4" l="1"/>
  <c r="AC245" i="4"/>
  <c r="AG245" i="4" l="1"/>
  <c r="AH245" i="4"/>
  <c r="AI245" i="4" l="1"/>
  <c r="AQ245" i="4"/>
  <c r="E246" i="4" s="1"/>
  <c r="AF246" i="4" l="1"/>
  <c r="Q246" i="4"/>
  <c r="AD246" i="4"/>
  <c r="AE246" i="4" s="1"/>
  <c r="P246" i="4"/>
  <c r="R246" i="4" s="1"/>
  <c r="AJ245" i="4"/>
  <c r="AK245" i="4"/>
  <c r="AL245" i="4" l="1"/>
  <c r="AR246" i="4"/>
  <c r="T246" i="4"/>
  <c r="U246" i="4"/>
  <c r="S246" i="4"/>
  <c r="X246" i="4" l="1"/>
  <c r="AA246" i="4" s="1"/>
  <c r="I247" i="4"/>
  <c r="L247" i="4"/>
  <c r="AO245" i="4"/>
  <c r="AM245" i="4"/>
  <c r="AN245" i="4"/>
  <c r="V246" i="4"/>
  <c r="Y246" i="4" s="1"/>
  <c r="W246" i="4"/>
  <c r="Z246" i="4" s="1"/>
  <c r="H247" i="4"/>
  <c r="K247" i="4"/>
  <c r="AP245" i="4" l="1"/>
  <c r="AB246" i="4"/>
  <c r="G247" i="4"/>
  <c r="M247" i="4"/>
  <c r="J247" i="4"/>
  <c r="N247" i="4" s="1"/>
  <c r="O247" i="4" s="1"/>
  <c r="AC246" i="4" l="1"/>
  <c r="F247" i="4"/>
  <c r="AG246" i="4" l="1"/>
  <c r="AH246" i="4"/>
  <c r="AI246" i="4"/>
  <c r="AJ246" i="4" l="1"/>
  <c r="AK246" i="4"/>
  <c r="AQ246" i="4"/>
  <c r="E247" i="4" s="1"/>
  <c r="Q247" i="4" l="1"/>
  <c r="AD247" i="4"/>
  <c r="AE247" i="4" s="1"/>
  <c r="AF247" i="4"/>
  <c r="P247" i="4"/>
  <c r="R247" i="4" s="1"/>
  <c r="AL246" i="4"/>
  <c r="AN246" i="4" l="1"/>
  <c r="AO246" i="4"/>
  <c r="AM246" i="4"/>
  <c r="AP246" i="4" s="1"/>
  <c r="AR247" i="4"/>
  <c r="S247" i="4"/>
  <c r="U247" i="4"/>
  <c r="T247" i="4"/>
  <c r="X247" i="4" l="1"/>
  <c r="I248" i="4" s="1"/>
  <c r="L248" i="4"/>
  <c r="AA247" i="4"/>
  <c r="V247" i="4"/>
  <c r="J248" i="4" s="1"/>
  <c r="F54" i="7"/>
  <c r="Y247" i="4"/>
  <c r="G248" i="4"/>
  <c r="W247" i="4"/>
  <c r="H248" i="4" s="1"/>
  <c r="K248" i="4"/>
  <c r="Z247" i="4"/>
  <c r="M248" i="4" l="1"/>
  <c r="N248" i="4"/>
  <c r="O248" i="4" s="1"/>
  <c r="AB247" i="4"/>
  <c r="F248" i="4" l="1"/>
  <c r="AC247" i="4"/>
  <c r="AG247" i="4" l="1"/>
  <c r="AH247" i="4"/>
  <c r="AI247" i="4"/>
  <c r="AJ247" i="4" l="1"/>
  <c r="D54" i="7" s="1"/>
  <c r="C54" i="7"/>
  <c r="AK247" i="4"/>
  <c r="AQ247" i="4"/>
  <c r="E248" i="4" l="1"/>
  <c r="E54" i="7"/>
  <c r="AL247" i="4"/>
  <c r="AN247" i="4" l="1"/>
  <c r="AO247" i="4"/>
  <c r="AM247" i="4"/>
  <c r="AP247" i="4" s="1"/>
  <c r="Q248" i="4"/>
  <c r="AD248" i="4"/>
  <c r="AE248" i="4" s="1"/>
  <c r="AF248" i="4"/>
  <c r="P248" i="4"/>
  <c r="R248" i="4" l="1"/>
  <c r="AR248" i="4" l="1"/>
  <c r="U248" i="4"/>
  <c r="T248" i="4"/>
  <c r="S248" i="4"/>
  <c r="V248" i="4" l="1"/>
  <c r="G249" i="4" s="1"/>
  <c r="J249" i="4"/>
  <c r="Y248" i="4"/>
  <c r="W248" i="4"/>
  <c r="H249" i="4" s="1"/>
  <c r="Z248" i="4"/>
  <c r="K249" i="4"/>
  <c r="X248" i="4"/>
  <c r="I249" i="4" s="1"/>
  <c r="L249" i="4" l="1"/>
  <c r="N249" i="4"/>
  <c r="O249" i="4" s="1"/>
  <c r="AA248" i="4"/>
  <c r="AB248" i="4" s="1"/>
  <c r="M249" i="4"/>
  <c r="F249" i="4" l="1"/>
  <c r="AC248" i="4"/>
  <c r="AG248" i="4" l="1"/>
  <c r="AH248" i="4"/>
  <c r="AI248" i="4"/>
  <c r="AJ248" i="4" l="1"/>
  <c r="AK248" i="4"/>
  <c r="AQ248" i="4"/>
  <c r="E249" i="4" s="1"/>
  <c r="AD249" i="4" l="1"/>
  <c r="AE249" i="4" s="1"/>
  <c r="Q249" i="4"/>
  <c r="AF249" i="4"/>
  <c r="P249" i="4"/>
  <c r="AL248" i="4"/>
  <c r="AO248" i="4" l="1"/>
  <c r="AM248" i="4"/>
  <c r="AN248" i="4"/>
  <c r="R249" i="4"/>
  <c r="AP248" i="4" l="1"/>
  <c r="AR249" i="4"/>
  <c r="U249" i="4"/>
  <c r="T249" i="4"/>
  <c r="S249" i="4"/>
  <c r="V249" i="4" l="1"/>
  <c r="G250" i="4" s="1"/>
  <c r="J250" i="4"/>
  <c r="W249" i="4"/>
  <c r="K250" i="4" s="1"/>
  <c r="Z249" i="4"/>
  <c r="H250" i="4"/>
  <c r="AA249" i="4"/>
  <c r="X249" i="4"/>
  <c r="I250" i="4" s="1"/>
  <c r="M250" i="4" l="1"/>
  <c r="L250" i="4"/>
  <c r="N250" i="4" s="1"/>
  <c r="O250" i="4" s="1"/>
  <c r="Y249" i="4"/>
  <c r="AB249" i="4" l="1"/>
  <c r="F250" i="4" l="1"/>
  <c r="AC249" i="4"/>
  <c r="AG249" i="4" l="1"/>
  <c r="AI249" i="4" s="1"/>
  <c r="AH249" i="4"/>
  <c r="AQ249" i="4" l="1"/>
  <c r="E250" i="4" s="1"/>
  <c r="AJ249" i="4"/>
  <c r="AK249" i="4"/>
  <c r="AL249" i="4" l="1"/>
  <c r="Q250" i="4"/>
  <c r="AF250" i="4"/>
  <c r="AD250" i="4"/>
  <c r="AE250" i="4" s="1"/>
  <c r="P250" i="4"/>
  <c r="R250" i="4" l="1"/>
  <c r="AR250" i="4" s="1"/>
  <c r="AM249" i="4"/>
  <c r="AP249" i="4" s="1"/>
  <c r="AN249" i="4"/>
  <c r="AO249" i="4"/>
  <c r="U250" i="4" l="1"/>
  <c r="T250" i="4"/>
  <c r="W250" i="4" s="1"/>
  <c r="S250" i="4"/>
  <c r="V250" i="4"/>
  <c r="G251" i="4" s="1"/>
  <c r="Y250" i="4"/>
  <c r="J251" i="4"/>
  <c r="X250" i="4"/>
  <c r="L251" i="4" s="1"/>
  <c r="H251" i="4" l="1"/>
  <c r="Z250" i="4"/>
  <c r="K251" i="4"/>
  <c r="N251" i="4"/>
  <c r="O251" i="4" s="1"/>
  <c r="AA250" i="4"/>
  <c r="AB250" i="4" s="1"/>
  <c r="I251" i="4"/>
  <c r="M251" i="4" s="1"/>
  <c r="F251" i="4" l="1"/>
  <c r="AC250" i="4"/>
  <c r="AG250" i="4" l="1"/>
  <c r="AH250" i="4"/>
  <c r="AI250" i="4"/>
  <c r="AQ250" i="4" l="1"/>
  <c r="E251" i="4" s="1"/>
  <c r="AJ250" i="4"/>
  <c r="AK250" i="4"/>
  <c r="AL250" i="4" l="1"/>
  <c r="Q251" i="4"/>
  <c r="AD251" i="4"/>
  <c r="AE251" i="4" s="1"/>
  <c r="AF251" i="4"/>
  <c r="P251" i="4"/>
  <c r="AN250" i="4" l="1"/>
  <c r="AO250" i="4"/>
  <c r="AM250" i="4"/>
  <c r="AP250" i="4" s="1"/>
  <c r="R251" i="4"/>
  <c r="AR251" i="4" l="1"/>
  <c r="U251" i="4"/>
  <c r="T251" i="4"/>
  <c r="S251" i="4"/>
  <c r="V251" i="4" l="1"/>
  <c r="Y251" i="4" s="1"/>
  <c r="J252" i="4"/>
  <c r="G252" i="4"/>
  <c r="W251" i="4"/>
  <c r="Z251" i="4" s="1"/>
  <c r="K252" i="4"/>
  <c r="H252" i="4"/>
  <c r="X251" i="4"/>
  <c r="I252" i="4" s="1"/>
  <c r="AA251" i="4"/>
  <c r="L252" i="4" l="1"/>
  <c r="M252" i="4"/>
  <c r="N252" i="4"/>
  <c r="O252" i="4" s="1"/>
  <c r="AB251" i="4"/>
  <c r="AC251" i="4" l="1"/>
  <c r="F252" i="4"/>
  <c r="AG251" i="4" l="1"/>
  <c r="AH251" i="4"/>
  <c r="AI251" i="4" l="1"/>
  <c r="AQ251" i="4"/>
  <c r="E252" i="4" s="1"/>
  <c r="Q252" i="4" l="1"/>
  <c r="AD252" i="4"/>
  <c r="AE252" i="4" s="1"/>
  <c r="AF252" i="4"/>
  <c r="P252" i="4"/>
  <c r="AJ251" i="4"/>
  <c r="AK251" i="4"/>
  <c r="AL251" i="4" l="1"/>
  <c r="R252" i="4"/>
  <c r="AM251" i="4" l="1"/>
  <c r="AN251" i="4"/>
  <c r="AO251" i="4"/>
  <c r="AR252" i="4"/>
  <c r="T252" i="4"/>
  <c r="S252" i="4"/>
  <c r="U252" i="4"/>
  <c r="AP251" i="4" l="1"/>
  <c r="X252" i="4"/>
  <c r="L253" i="4" s="1"/>
  <c r="AA252" i="4"/>
  <c r="I253" i="4"/>
  <c r="V252" i="4"/>
  <c r="G253" i="4" s="1"/>
  <c r="Y252" i="4"/>
  <c r="J253" i="4"/>
  <c r="F55" i="7"/>
  <c r="W252" i="4"/>
  <c r="Z252" i="4" s="1"/>
  <c r="K253" i="4"/>
  <c r="N253" i="4" l="1"/>
  <c r="O253" i="4" s="1"/>
  <c r="AB252" i="4"/>
  <c r="F253" i="4" s="1"/>
  <c r="H253" i="4"/>
  <c r="M253" i="4" s="1"/>
  <c r="AC252" i="4" l="1"/>
  <c r="AG252" i="4"/>
  <c r="AH252" i="4"/>
  <c r="AI252" i="4"/>
  <c r="AJ252" i="4" l="1"/>
  <c r="D55" i="7" s="1"/>
  <c r="C55" i="7"/>
  <c r="AK252" i="4"/>
  <c r="AQ252" i="4"/>
  <c r="AL252" i="4" l="1"/>
  <c r="E253" i="4"/>
  <c r="E55" i="7"/>
  <c r="AM252" i="4" l="1"/>
  <c r="AN252" i="4"/>
  <c r="AO252" i="4"/>
  <c r="AF253" i="4"/>
  <c r="Q253" i="4"/>
  <c r="AD253" i="4"/>
  <c r="AE253" i="4" s="1"/>
  <c r="P253" i="4"/>
  <c r="R253" i="4" s="1"/>
  <c r="AP252" i="4" l="1"/>
  <c r="AR253" i="4"/>
  <c r="U253" i="4"/>
  <c r="T253" i="4"/>
  <c r="S253" i="4"/>
  <c r="V253" i="4" l="1"/>
  <c r="J254" i="4" s="1"/>
  <c r="Y253" i="4"/>
  <c r="W253" i="4"/>
  <c r="Z253" i="4" s="1"/>
  <c r="H254" i="4"/>
  <c r="K254" i="4"/>
  <c r="X253" i="4"/>
  <c r="I254" i="4" s="1"/>
  <c r="AA253" i="4"/>
  <c r="L254" i="4"/>
  <c r="G254" i="4" l="1"/>
  <c r="M254" i="4" s="1"/>
  <c r="N254" i="4"/>
  <c r="O254" i="4" s="1"/>
  <c r="AB253" i="4"/>
  <c r="F254" i="4" l="1"/>
  <c r="AC253" i="4"/>
  <c r="AG253" i="4" l="1"/>
  <c r="AH253" i="4"/>
  <c r="AI253" i="4"/>
  <c r="AJ253" i="4" l="1"/>
  <c r="AK253" i="4"/>
  <c r="AQ253" i="4"/>
  <c r="E254" i="4" s="1"/>
  <c r="AD254" i="4" l="1"/>
  <c r="AE254" i="4" s="1"/>
  <c r="Q254" i="4"/>
  <c r="AF254" i="4"/>
  <c r="P254" i="4"/>
  <c r="AL253" i="4"/>
  <c r="AM253" i="4" l="1"/>
  <c r="AN253" i="4"/>
  <c r="AO253" i="4"/>
  <c r="R254" i="4"/>
  <c r="AP253" i="4" l="1"/>
  <c r="AR254" i="4"/>
  <c r="U254" i="4"/>
  <c r="S254" i="4"/>
  <c r="T254" i="4"/>
  <c r="V254" i="4" l="1"/>
  <c r="G255" i="4" s="1"/>
  <c r="Y254" i="4"/>
  <c r="X254" i="4"/>
  <c r="I255" i="4" s="1"/>
  <c r="AA254" i="4"/>
  <c r="L255" i="4"/>
  <c r="W254" i="4"/>
  <c r="H255" i="4" s="1"/>
  <c r="J255" i="4" l="1"/>
  <c r="Z254" i="4"/>
  <c r="AB254" i="4" s="1"/>
  <c r="M255" i="4"/>
  <c r="K255" i="4"/>
  <c r="N255" i="4"/>
  <c r="O255" i="4" s="1"/>
  <c r="AC254" i="4" l="1"/>
  <c r="AG254" i="4" s="1"/>
  <c r="AI254" i="4" s="1"/>
  <c r="F255" i="4"/>
  <c r="AH254" i="4" l="1"/>
  <c r="AQ254" i="4"/>
  <c r="E255" i="4" s="1"/>
  <c r="AJ254" i="4"/>
  <c r="AK254" i="4"/>
  <c r="AL254" i="4" l="1"/>
  <c r="AD255" i="4"/>
  <c r="AE255" i="4" s="1"/>
  <c r="Q255" i="4"/>
  <c r="AF255" i="4"/>
  <c r="P255" i="4"/>
  <c r="R255" i="4" l="1"/>
  <c r="AO254" i="4"/>
  <c r="AM254" i="4"/>
  <c r="AP254" i="4" s="1"/>
  <c r="AN254" i="4"/>
  <c r="AR255" i="4"/>
  <c r="S255" i="4"/>
  <c r="U255" i="4"/>
  <c r="T255" i="4"/>
  <c r="X255" i="4" l="1"/>
  <c r="AA255" i="4" s="1"/>
  <c r="L256" i="4"/>
  <c r="I256" i="4"/>
  <c r="W255" i="4"/>
  <c r="Z255" i="4" s="1"/>
  <c r="K256" i="4"/>
  <c r="H256" i="4"/>
  <c r="V255" i="4"/>
  <c r="G256" i="4" s="1"/>
  <c r="M256" i="4" s="1"/>
  <c r="Y255" i="4" l="1"/>
  <c r="AB255" i="4" s="1"/>
  <c r="F256" i="4"/>
  <c r="AC255" i="4"/>
  <c r="J256" i="4"/>
  <c r="N256" i="4" s="1"/>
  <c r="O256" i="4" s="1"/>
  <c r="AG255" i="4" l="1"/>
  <c r="AH255" i="4"/>
  <c r="AI255" i="4"/>
  <c r="AJ255" i="4" l="1"/>
  <c r="AK255" i="4"/>
  <c r="AQ255" i="4"/>
  <c r="E256" i="4" s="1"/>
  <c r="AL255" i="4" l="1"/>
  <c r="AF256" i="4"/>
  <c r="Q256" i="4"/>
  <c r="AD256" i="4"/>
  <c r="AE256" i="4" s="1"/>
  <c r="P256" i="4"/>
  <c r="R256" i="4" s="1"/>
  <c r="T256" i="4" l="1"/>
  <c r="AR256" i="4"/>
  <c r="S256" i="4"/>
  <c r="U256" i="4"/>
  <c r="AN255" i="4"/>
  <c r="AO255" i="4"/>
  <c r="AM255" i="4"/>
  <c r="AP255" i="4" s="1"/>
  <c r="X256" i="4" l="1"/>
  <c r="AA256" i="4" s="1"/>
  <c r="I257" i="4"/>
  <c r="L257" i="4"/>
  <c r="V256" i="4"/>
  <c r="J257" i="4" s="1"/>
  <c r="Y256" i="4"/>
  <c r="G257" i="4"/>
  <c r="W256" i="4"/>
  <c r="Z256" i="4" s="1"/>
  <c r="AB256" i="4" l="1"/>
  <c r="K257" i="4"/>
  <c r="N257" i="4" s="1"/>
  <c r="O257" i="4" s="1"/>
  <c r="H257" i="4"/>
  <c r="M257" i="4" s="1"/>
  <c r="AC256" i="4" l="1"/>
  <c r="F257" i="4"/>
  <c r="AG256" i="4" l="1"/>
  <c r="AH256" i="4"/>
  <c r="AI256" i="4"/>
  <c r="AJ256" i="4" l="1"/>
  <c r="AK256" i="4"/>
  <c r="AQ256" i="4"/>
  <c r="E257" i="4" s="1"/>
  <c r="P257" i="4" l="1"/>
  <c r="AD257" i="4"/>
  <c r="AE257" i="4" s="1"/>
  <c r="Q257" i="4"/>
  <c r="AF257" i="4"/>
  <c r="AL256" i="4"/>
  <c r="AN256" i="4" l="1"/>
  <c r="AM256" i="4"/>
  <c r="AO256" i="4"/>
  <c r="R257" i="4"/>
  <c r="AP256" i="4" l="1"/>
  <c r="AR257" i="4"/>
  <c r="T257" i="4"/>
  <c r="U257" i="4"/>
  <c r="S257" i="4"/>
  <c r="V257" i="4" l="1"/>
  <c r="G258" i="4" s="1"/>
  <c r="F56" i="7"/>
  <c r="Y257" i="4"/>
  <c r="W257" i="4"/>
  <c r="Z257" i="4" s="1"/>
  <c r="X257" i="4"/>
  <c r="I258" i="4" s="1"/>
  <c r="H258" i="4" l="1"/>
  <c r="K258" i="4"/>
  <c r="AA257" i="4"/>
  <c r="AB257" i="4" s="1"/>
  <c r="M258" i="4"/>
  <c r="L258" i="4"/>
  <c r="J258" i="4"/>
  <c r="N258" i="4" s="1"/>
  <c r="O258" i="4" s="1"/>
  <c r="F258" i="4" l="1"/>
  <c r="AC257" i="4"/>
  <c r="AG257" i="4" l="1"/>
  <c r="AH257" i="4"/>
  <c r="AI257" i="4" l="1"/>
  <c r="AQ257" i="4"/>
  <c r="E258" i="4" l="1"/>
  <c r="E56" i="7"/>
  <c r="AJ257" i="4"/>
  <c r="D56" i="7" s="1"/>
  <c r="C56" i="7"/>
  <c r="AK257" i="4"/>
  <c r="AL257" i="4" l="1"/>
  <c r="Q258" i="4"/>
  <c r="AD258" i="4"/>
  <c r="AE258" i="4" s="1"/>
  <c r="AF258" i="4"/>
  <c r="P258" i="4"/>
  <c r="AM257" i="4" l="1"/>
  <c r="AO257" i="4"/>
  <c r="AN257" i="4"/>
  <c r="R258" i="4"/>
  <c r="AP257" i="4" l="1"/>
  <c r="AR258" i="4"/>
  <c r="T258" i="4"/>
  <c r="U258" i="4"/>
  <c r="S258" i="4"/>
  <c r="V258" i="4" l="1"/>
  <c r="G259" i="4" s="1"/>
  <c r="J259" i="4"/>
  <c r="Y258" i="4"/>
  <c r="X258" i="4"/>
  <c r="I259" i="4" s="1"/>
  <c r="AA258" i="4"/>
  <c r="L259" i="4"/>
  <c r="W258" i="4"/>
  <c r="H259" i="4" s="1"/>
  <c r="Z258" i="4"/>
  <c r="K259" i="4"/>
  <c r="AB258" i="4" l="1"/>
  <c r="M259" i="4"/>
  <c r="F259" i="4"/>
  <c r="AC258" i="4"/>
  <c r="N259" i="4"/>
  <c r="O259" i="4" s="1"/>
  <c r="AG258" i="4" l="1"/>
  <c r="AH258" i="4"/>
  <c r="AI258" i="4"/>
  <c r="AQ258" i="4" l="1"/>
  <c r="E259" i="4" s="1"/>
  <c r="P259" i="4" s="1"/>
  <c r="AJ258" i="4"/>
  <c r="AK258" i="4"/>
  <c r="AD259" i="4"/>
  <c r="AE259" i="4" s="1"/>
  <c r="Q259" i="4"/>
  <c r="R259" i="4" s="1"/>
  <c r="AF259" i="4"/>
  <c r="AR259" i="4" l="1"/>
  <c r="U259" i="4"/>
  <c r="S259" i="4"/>
  <c r="T259" i="4"/>
  <c r="AL258" i="4"/>
  <c r="AN258" i="4" l="1"/>
  <c r="AO258" i="4"/>
  <c r="AM258" i="4"/>
  <c r="AP258" i="4" s="1"/>
  <c r="W259" i="4"/>
  <c r="Z259" i="4" s="1"/>
  <c r="K260" i="4"/>
  <c r="H260" i="4"/>
  <c r="V259" i="4"/>
  <c r="G260" i="4" s="1"/>
  <c r="J260" i="4"/>
  <c r="Y259" i="4"/>
  <c r="X259" i="4"/>
  <c r="I260" i="4" s="1"/>
  <c r="L260" i="4"/>
  <c r="AA259" i="4"/>
  <c r="N260" i="4" l="1"/>
  <c r="O260" i="4" s="1"/>
  <c r="AB259" i="4"/>
  <c r="AC259" i="4"/>
  <c r="F260" i="4"/>
  <c r="M260" i="4"/>
  <c r="AG259" i="4" l="1"/>
  <c r="AI259" i="4"/>
  <c r="AH259" i="4"/>
  <c r="AJ259" i="4" l="1"/>
  <c r="AK259" i="4"/>
  <c r="AQ259" i="4"/>
  <c r="E260" i="4" s="1"/>
  <c r="AD260" i="4" l="1"/>
  <c r="AE260" i="4" s="1"/>
  <c r="Q260" i="4"/>
  <c r="AF260" i="4"/>
  <c r="P260" i="4"/>
  <c r="R260" i="4" s="1"/>
  <c r="AL259" i="4"/>
  <c r="AM259" i="4" l="1"/>
  <c r="AN259" i="4"/>
  <c r="AO259" i="4"/>
  <c r="AR260" i="4"/>
  <c r="S260" i="4"/>
  <c r="U260" i="4"/>
  <c r="T260" i="4"/>
  <c r="AP259" i="4" l="1"/>
  <c r="W260" i="4"/>
  <c r="H261" i="4" s="1"/>
  <c r="Z260" i="4"/>
  <c r="K261" i="4"/>
  <c r="X260" i="4"/>
  <c r="L261" i="4" s="1"/>
  <c r="I261" i="4"/>
  <c r="AA260" i="4"/>
  <c r="V260" i="4"/>
  <c r="G261" i="4" s="1"/>
  <c r="J261" i="4"/>
  <c r="N261" i="4" l="1"/>
  <c r="O261" i="4" s="1"/>
  <c r="Y260" i="4"/>
  <c r="M261" i="4"/>
  <c r="AB260" i="4" l="1"/>
  <c r="F261" i="4" l="1"/>
  <c r="AC260" i="4"/>
  <c r="AG260" i="4" l="1"/>
  <c r="AH260" i="4"/>
  <c r="AI260" i="4"/>
  <c r="AJ260" i="4" l="1"/>
  <c r="AK260" i="4"/>
  <c r="AQ260" i="4"/>
  <c r="E261" i="4" s="1"/>
  <c r="AF261" i="4" l="1"/>
  <c r="Q261" i="4"/>
  <c r="AD261" i="4"/>
  <c r="AE261" i="4" s="1"/>
  <c r="P261" i="4"/>
  <c r="R261" i="4" s="1"/>
  <c r="AL260" i="4"/>
  <c r="AM260" i="4" l="1"/>
  <c r="AN260" i="4"/>
  <c r="AO260" i="4"/>
  <c r="AR261" i="4"/>
  <c r="U261" i="4"/>
  <c r="S261" i="4"/>
  <c r="T261" i="4"/>
  <c r="AP260" i="4" l="1"/>
  <c r="W261" i="4"/>
  <c r="K262" i="4" s="1"/>
  <c r="H262" i="4"/>
  <c r="V261" i="4"/>
  <c r="Y261" i="4" s="1"/>
  <c r="X261" i="4"/>
  <c r="L262" i="4" s="1"/>
  <c r="I262" i="4"/>
  <c r="Z261" i="4" l="1"/>
  <c r="J262" i="4"/>
  <c r="N262" i="4" s="1"/>
  <c r="O262" i="4" s="1"/>
  <c r="G262" i="4"/>
  <c r="M262" i="4" s="1"/>
  <c r="AA261" i="4"/>
  <c r="AB261" i="4" s="1"/>
  <c r="AC261" i="4" l="1"/>
  <c r="F262" i="4"/>
  <c r="AG261" i="4" l="1"/>
  <c r="AH261" i="4"/>
  <c r="AI261" i="4"/>
  <c r="AQ261" i="4" l="1"/>
  <c r="E262" i="4" s="1"/>
  <c r="AJ261" i="4"/>
  <c r="AK261" i="4"/>
  <c r="AL261" i="4" l="1"/>
  <c r="AF262" i="4"/>
  <c r="Q262" i="4"/>
  <c r="AD262" i="4"/>
  <c r="AE262" i="4" s="1"/>
  <c r="P262" i="4"/>
  <c r="AN261" i="4" l="1"/>
  <c r="AO261" i="4"/>
  <c r="AM261" i="4"/>
  <c r="AP261" i="4" s="1"/>
  <c r="R262" i="4"/>
  <c r="AR262" i="4" l="1"/>
  <c r="T262" i="4"/>
  <c r="U262" i="4"/>
  <c r="S262" i="4"/>
  <c r="V262" i="4" l="1"/>
  <c r="G263" i="4" s="1"/>
  <c r="Y262" i="4"/>
  <c r="F57" i="7"/>
  <c r="X262" i="4"/>
  <c r="L263" i="4"/>
  <c r="AA262" i="4"/>
  <c r="I263" i="4"/>
  <c r="W262" i="4"/>
  <c r="K263" i="4" s="1"/>
  <c r="J263" i="4" l="1"/>
  <c r="Z262" i="4"/>
  <c r="AB262" i="4" s="1"/>
  <c r="N263" i="4"/>
  <c r="O263" i="4" s="1"/>
  <c r="H263" i="4"/>
  <c r="M263" i="4" s="1"/>
  <c r="AC262" i="4" l="1"/>
  <c r="F263" i="4"/>
  <c r="AH262" i="4" l="1"/>
  <c r="AG262" i="4"/>
  <c r="AQ262" i="4" s="1"/>
  <c r="AI262" i="4" l="1"/>
  <c r="E263" i="4"/>
  <c r="E57" i="7"/>
  <c r="AJ262" i="4"/>
  <c r="D57" i="7" s="1"/>
  <c r="C57" i="7"/>
  <c r="AK262" i="4"/>
  <c r="AL262" i="4" l="1"/>
  <c r="AF263" i="4"/>
  <c r="Q263" i="4"/>
  <c r="AD263" i="4"/>
  <c r="AE263" i="4" s="1"/>
  <c r="P263" i="4"/>
  <c r="R263" i="4" s="1"/>
  <c r="AR263" i="4" l="1"/>
  <c r="S263" i="4"/>
  <c r="T263" i="4"/>
  <c r="U263" i="4"/>
  <c r="AM262" i="4"/>
  <c r="AN262" i="4"/>
  <c r="AO262" i="4"/>
  <c r="AP262" i="4" l="1"/>
  <c r="X263" i="4"/>
  <c r="L264" i="4" s="1"/>
  <c r="I264" i="4"/>
  <c r="W263" i="4"/>
  <c r="K264" i="4" s="1"/>
  <c r="V263" i="4"/>
  <c r="Y263" i="4" s="1"/>
  <c r="H264" i="4" l="1"/>
  <c r="Z263" i="4"/>
  <c r="AB263" i="4" s="1"/>
  <c r="AA263" i="4"/>
  <c r="G264" i="4"/>
  <c r="M264" i="4" s="1"/>
  <c r="J264" i="4"/>
  <c r="N264" i="4" s="1"/>
  <c r="O264" i="4" s="1"/>
  <c r="F264" i="4" l="1"/>
  <c r="AC263" i="4"/>
  <c r="AI263" i="4" s="1"/>
  <c r="AG263" i="4"/>
  <c r="AH263" i="4"/>
  <c r="AJ263" i="4" l="1"/>
  <c r="AK263" i="4"/>
  <c r="AQ263" i="4"/>
  <c r="E264" i="4" s="1"/>
  <c r="AD264" i="4" l="1"/>
  <c r="AE264" i="4" s="1"/>
  <c r="Q264" i="4"/>
  <c r="AF264" i="4"/>
  <c r="P264" i="4"/>
  <c r="AL263" i="4"/>
  <c r="AO263" i="4" l="1"/>
  <c r="AM263" i="4"/>
  <c r="AN263" i="4"/>
  <c r="R264" i="4"/>
  <c r="AP263" i="4" l="1"/>
  <c r="AR264" i="4"/>
  <c r="S264" i="4"/>
  <c r="U264" i="4"/>
  <c r="T264" i="4"/>
  <c r="W264" i="4" l="1"/>
  <c r="H265" i="4" s="1"/>
  <c r="Z264" i="4"/>
  <c r="K265" i="4"/>
  <c r="X264" i="4"/>
  <c r="I265" i="4" s="1"/>
  <c r="L265" i="4"/>
  <c r="AA264" i="4"/>
  <c r="V264" i="4"/>
  <c r="J265" i="4" s="1"/>
  <c r="N265" i="4" s="1"/>
  <c r="O265" i="4" s="1"/>
  <c r="Y264" i="4"/>
  <c r="AB264" i="4" s="1"/>
  <c r="AC264" i="4" l="1"/>
  <c r="F265" i="4"/>
  <c r="G265" i="4"/>
  <c r="M265" i="4" s="1"/>
  <c r="AG264" i="4" l="1"/>
  <c r="AH264" i="4"/>
  <c r="AI264" i="4"/>
  <c r="AJ264" i="4" l="1"/>
  <c r="AK264" i="4"/>
  <c r="AQ264" i="4"/>
  <c r="E265" i="4" s="1"/>
  <c r="P265" i="4" l="1"/>
  <c r="Q265" i="4"/>
  <c r="AD265" i="4"/>
  <c r="AE265" i="4" s="1"/>
  <c r="AF265" i="4"/>
  <c r="AL264" i="4"/>
  <c r="R265" i="4" l="1"/>
  <c r="AM264" i="4"/>
  <c r="AN264" i="4"/>
  <c r="AO264" i="4"/>
  <c r="AP264" i="4" l="1"/>
  <c r="AR265" i="4"/>
  <c r="S265" i="4"/>
  <c r="T265" i="4"/>
  <c r="U265" i="4"/>
  <c r="X265" i="4" l="1"/>
  <c r="AA265" i="4" s="1"/>
  <c r="L266" i="4"/>
  <c r="I266" i="4"/>
  <c r="W265" i="4"/>
  <c r="H266" i="4" s="1"/>
  <c r="K266" i="4"/>
  <c r="Z265" i="4"/>
  <c r="V265" i="4"/>
  <c r="G266" i="4" s="1"/>
  <c r="J266" i="4"/>
  <c r="Y265" i="4"/>
  <c r="AB265" i="4" s="1"/>
  <c r="AC265" i="4" l="1"/>
  <c r="F266" i="4"/>
  <c r="N266" i="4"/>
  <c r="O266" i="4" s="1"/>
  <c r="M266" i="4"/>
  <c r="AG265" i="4" l="1"/>
  <c r="AH265" i="4"/>
  <c r="AI265" i="4"/>
  <c r="AJ265" i="4" l="1"/>
  <c r="AK265" i="4"/>
  <c r="AQ265" i="4"/>
  <c r="E266" i="4" s="1"/>
  <c r="AD266" i="4" l="1"/>
  <c r="AE266" i="4" s="1"/>
  <c r="AF266" i="4"/>
  <c r="Q266" i="4"/>
  <c r="P266" i="4"/>
  <c r="R266" i="4" s="1"/>
  <c r="AL265" i="4"/>
  <c r="AR266" i="4" l="1"/>
  <c r="T266" i="4"/>
  <c r="S266" i="4"/>
  <c r="U266" i="4"/>
  <c r="AM265" i="4"/>
  <c r="AN265" i="4"/>
  <c r="AO265" i="4"/>
  <c r="AP265" i="4" l="1"/>
  <c r="X266" i="4"/>
  <c r="I267" i="4" s="1"/>
  <c r="AA266" i="4"/>
  <c r="L267" i="4"/>
  <c r="V266" i="4"/>
  <c r="Y266" i="4"/>
  <c r="G267" i="4"/>
  <c r="J267" i="4"/>
  <c r="W266" i="4"/>
  <c r="K267" i="4" s="1"/>
  <c r="H267" i="4"/>
  <c r="Z266" i="4"/>
  <c r="N267" i="4" l="1"/>
  <c r="O267" i="4" s="1"/>
  <c r="AB266" i="4"/>
  <c r="M267" i="4"/>
  <c r="AC266" i="4"/>
  <c r="F267" i="4"/>
  <c r="AG266" i="4" l="1"/>
  <c r="AH266" i="4"/>
  <c r="AI266" i="4"/>
  <c r="AJ266" i="4" l="1"/>
  <c r="AK266" i="4"/>
  <c r="AQ266" i="4"/>
  <c r="E267" i="4" s="1"/>
  <c r="AD267" i="4" l="1"/>
  <c r="AE267" i="4" s="1"/>
  <c r="AF267" i="4"/>
  <c r="Q267" i="4"/>
  <c r="P267" i="4"/>
  <c r="R267" i="4" s="1"/>
  <c r="AL266" i="4"/>
  <c r="AM266" i="4" l="1"/>
  <c r="AN266" i="4"/>
  <c r="AO266" i="4"/>
  <c r="U267" i="4"/>
  <c r="AR267" i="4"/>
  <c r="T267" i="4"/>
  <c r="S267" i="4"/>
  <c r="AP266" i="4" l="1"/>
  <c r="F58" i="7"/>
  <c r="V267" i="4"/>
  <c r="Y267" i="4" s="1"/>
  <c r="G268" i="4"/>
  <c r="W267" i="4"/>
  <c r="K268" i="4"/>
  <c r="H268" i="4"/>
  <c r="Z267" i="4"/>
  <c r="X267" i="4"/>
  <c r="AA267" i="4"/>
  <c r="L268" i="4"/>
  <c r="I268" i="4"/>
  <c r="J268" i="4" l="1"/>
  <c r="N268" i="4"/>
  <c r="O268" i="4" s="1"/>
  <c r="AB267" i="4"/>
  <c r="M268" i="4"/>
  <c r="AC267" i="4" l="1"/>
  <c r="F268" i="4"/>
  <c r="AG267" i="4" l="1"/>
  <c r="AI267" i="4" s="1"/>
  <c r="AH267" i="4"/>
  <c r="AQ267" i="4" l="1"/>
  <c r="AJ267" i="4"/>
  <c r="D58" i="7" s="1"/>
  <c r="C58" i="7"/>
  <c r="AK267" i="4"/>
  <c r="AL267" i="4" l="1"/>
  <c r="E268" i="4"/>
  <c r="E58" i="7"/>
  <c r="AF268" i="4" l="1"/>
  <c r="Q268" i="4"/>
  <c r="AD268" i="4"/>
  <c r="AE268" i="4" s="1"/>
  <c r="P268" i="4"/>
  <c r="AM267" i="4"/>
  <c r="AO267" i="4"/>
  <c r="AN267" i="4"/>
  <c r="AP267" i="4" l="1"/>
  <c r="R268" i="4"/>
  <c r="AR268" i="4" l="1"/>
  <c r="T268" i="4"/>
  <c r="S268" i="4"/>
  <c r="U268" i="4"/>
  <c r="V268" i="4" l="1"/>
  <c r="G269" i="4"/>
  <c r="Y268" i="4"/>
  <c r="J269" i="4"/>
  <c r="X268" i="4"/>
  <c r="I269" i="4" s="1"/>
  <c r="L269" i="4"/>
  <c r="W268" i="4"/>
  <c r="K269" i="4" s="1"/>
  <c r="Z268" i="4"/>
  <c r="H269" i="4"/>
  <c r="N269" i="4" l="1"/>
  <c r="O269" i="4" s="1"/>
  <c r="AA268" i="4"/>
  <c r="AB268" i="4"/>
  <c r="M269" i="4"/>
  <c r="F269" i="4" l="1"/>
  <c r="AC268" i="4"/>
  <c r="AG268" i="4" l="1"/>
  <c r="AH268" i="4"/>
  <c r="AI268" i="4"/>
  <c r="AJ268" i="4" l="1"/>
  <c r="AK268" i="4"/>
  <c r="AQ268" i="4"/>
  <c r="E269" i="4" s="1"/>
  <c r="Q269" i="4" l="1"/>
  <c r="AF269" i="4"/>
  <c r="AD269" i="4"/>
  <c r="AE269" i="4" s="1"/>
  <c r="P269" i="4"/>
  <c r="R269" i="4" s="1"/>
  <c r="AL268" i="4"/>
  <c r="AO268" i="4" l="1"/>
  <c r="AM268" i="4"/>
  <c r="AN268" i="4"/>
  <c r="AR269" i="4"/>
  <c r="T269" i="4"/>
  <c r="S269" i="4"/>
  <c r="U269" i="4"/>
  <c r="AP268" i="4" l="1"/>
  <c r="X269" i="4"/>
  <c r="AA269" i="4" s="1"/>
  <c r="I270" i="4"/>
  <c r="V269" i="4"/>
  <c r="Y269" i="4" s="1"/>
  <c r="W269" i="4"/>
  <c r="H270" i="4" s="1"/>
  <c r="G270" i="4" l="1"/>
  <c r="M270" i="4"/>
  <c r="J270" i="4"/>
  <c r="K270" i="4"/>
  <c r="L270" i="4"/>
  <c r="Z269" i="4"/>
  <c r="AB269" i="4" s="1"/>
  <c r="N270" i="4" l="1"/>
  <c r="O270" i="4" s="1"/>
  <c r="AC269" i="4"/>
  <c r="F270" i="4"/>
  <c r="AH269" i="4" l="1"/>
  <c r="AG269" i="4"/>
  <c r="AQ269" i="4" s="1"/>
  <c r="E270" i="4" s="1"/>
  <c r="AI269" i="4"/>
  <c r="AJ269" i="4" l="1"/>
  <c r="AK269" i="4"/>
  <c r="Q270" i="4"/>
  <c r="AD270" i="4"/>
  <c r="AE270" i="4" s="1"/>
  <c r="AF270" i="4"/>
  <c r="P270" i="4"/>
  <c r="R270" i="4" s="1"/>
  <c r="AR270" i="4" l="1"/>
  <c r="T270" i="4"/>
  <c r="S270" i="4"/>
  <c r="U270" i="4"/>
  <c r="AL269" i="4"/>
  <c r="X270" i="4" l="1"/>
  <c r="L271" i="4" s="1"/>
  <c r="AA270" i="4"/>
  <c r="I271" i="4"/>
  <c r="W270" i="4"/>
  <c r="K271" i="4" s="1"/>
  <c r="Z270" i="4"/>
  <c r="H271" i="4"/>
  <c r="AM269" i="4"/>
  <c r="AN269" i="4"/>
  <c r="AO269" i="4"/>
  <c r="V270" i="4"/>
  <c r="Y270" i="4" s="1"/>
  <c r="AP269" i="4" l="1"/>
  <c r="AB270" i="4"/>
  <c r="G271" i="4"/>
  <c r="M271" i="4" s="1"/>
  <c r="J271" i="4"/>
  <c r="N271" i="4" s="1"/>
  <c r="O271" i="4" s="1"/>
  <c r="AC270" i="4"/>
  <c r="F271" i="4"/>
  <c r="AG270" i="4" l="1"/>
  <c r="AH270" i="4"/>
  <c r="AI270" i="4"/>
  <c r="AJ270" i="4" l="1"/>
  <c r="AK270" i="4"/>
  <c r="AQ270" i="4"/>
  <c r="E271" i="4" s="1"/>
  <c r="AF271" i="4" l="1"/>
  <c r="Q271" i="4"/>
  <c r="AD271" i="4"/>
  <c r="AE271" i="4" s="1"/>
  <c r="P271" i="4"/>
  <c r="R271" i="4" s="1"/>
  <c r="AL270" i="4"/>
  <c r="AM270" i="4" l="1"/>
  <c r="AP270" i="4" s="1"/>
  <c r="AN270" i="4"/>
  <c r="AO270" i="4"/>
  <c r="AR271" i="4"/>
  <c r="S271" i="4"/>
  <c r="T271" i="4"/>
  <c r="U271" i="4"/>
  <c r="X271" i="4" l="1"/>
  <c r="I272" i="4" s="1"/>
  <c r="L272" i="4"/>
  <c r="AA271" i="4"/>
  <c r="W271" i="4"/>
  <c r="H272" i="4" s="1"/>
  <c r="K272" i="4"/>
  <c r="V271" i="4"/>
  <c r="Y271" i="4" s="1"/>
  <c r="J272" i="4" l="1"/>
  <c r="N272" i="4" s="1"/>
  <c r="O272" i="4" s="1"/>
  <c r="Z271" i="4"/>
  <c r="AB271" i="4"/>
  <c r="G272" i="4"/>
  <c r="M272" i="4" s="1"/>
  <c r="F272" i="4" l="1"/>
  <c r="AC271" i="4"/>
  <c r="AG271" i="4" l="1"/>
  <c r="AI271" i="4"/>
  <c r="AH271" i="4"/>
  <c r="AJ271" i="4" l="1"/>
  <c r="AK271" i="4"/>
  <c r="AQ271" i="4"/>
  <c r="E272" i="4" s="1"/>
  <c r="AD272" i="4" l="1"/>
  <c r="AE272" i="4" s="1"/>
  <c r="Q272" i="4"/>
  <c r="AF272" i="4"/>
  <c r="P272" i="4"/>
  <c r="R272" i="4" s="1"/>
  <c r="AL271" i="4"/>
  <c r="AR272" i="4" l="1"/>
  <c r="S272" i="4"/>
  <c r="U272" i="4"/>
  <c r="T272" i="4"/>
  <c r="AO271" i="4"/>
  <c r="AM271" i="4"/>
  <c r="AN271" i="4"/>
  <c r="AP271" i="4" l="1"/>
  <c r="W272" i="4"/>
  <c r="H273" i="4" s="1"/>
  <c r="Z272" i="4"/>
  <c r="K273" i="4"/>
  <c r="X272" i="4"/>
  <c r="L273" i="4"/>
  <c r="AA272" i="4"/>
  <c r="I273" i="4"/>
  <c r="F59" i="7"/>
  <c r="V272" i="4"/>
  <c r="Y272" i="4" s="1"/>
  <c r="AB272" i="4" l="1"/>
  <c r="G273" i="4"/>
  <c r="M273" i="4" s="1"/>
  <c r="AC272" i="4"/>
  <c r="F273" i="4"/>
  <c r="J273" i="4"/>
  <c r="N273" i="4" s="1"/>
  <c r="O273" i="4" s="1"/>
  <c r="AG272" i="4" l="1"/>
  <c r="AI272" i="4"/>
  <c r="AH272" i="4"/>
  <c r="C59" i="7" l="1"/>
  <c r="AJ272" i="4"/>
  <c r="D59" i="7" s="1"/>
  <c r="AK272" i="4"/>
  <c r="AQ272" i="4"/>
  <c r="E273" i="4" l="1"/>
  <c r="E59" i="7"/>
  <c r="AL272" i="4"/>
  <c r="AM272" i="4" l="1"/>
  <c r="AN272" i="4"/>
  <c r="AO272" i="4"/>
  <c r="Q273" i="4"/>
  <c r="AD273" i="4"/>
  <c r="AE273" i="4" s="1"/>
  <c r="AF273" i="4"/>
  <c r="P273" i="4"/>
  <c r="AP272" i="4" l="1"/>
  <c r="R273" i="4"/>
  <c r="AR273" i="4" l="1"/>
  <c r="T273" i="4"/>
  <c r="S273" i="4"/>
  <c r="U273" i="4"/>
  <c r="X273" i="4" l="1"/>
  <c r="AA273" i="4" s="1"/>
  <c r="V273" i="4"/>
  <c r="G274" i="4" s="1"/>
  <c r="W273" i="4"/>
  <c r="K274" i="4" s="1"/>
  <c r="Z273" i="4"/>
  <c r="J274" i="4" l="1"/>
  <c r="Y273" i="4"/>
  <c r="I274" i="4"/>
  <c r="H274" i="4"/>
  <c r="L274" i="4"/>
  <c r="N274" i="4" l="1"/>
  <c r="O274" i="4" s="1"/>
  <c r="M274" i="4"/>
  <c r="AB273" i="4"/>
  <c r="AC273" i="4" l="1"/>
  <c r="F274" i="4"/>
  <c r="AG273" i="4" l="1"/>
  <c r="AH273" i="4"/>
  <c r="AI273" i="4" l="1"/>
  <c r="AQ273" i="4"/>
  <c r="E274" i="4" s="1"/>
  <c r="AF274" i="4" l="1"/>
  <c r="AD274" i="4"/>
  <c r="AE274" i="4" s="1"/>
  <c r="Q274" i="4"/>
  <c r="P274" i="4"/>
  <c r="R274" i="4" s="1"/>
  <c r="AJ273" i="4"/>
  <c r="AK273" i="4"/>
  <c r="AR274" i="4" l="1"/>
  <c r="T274" i="4"/>
  <c r="U274" i="4"/>
  <c r="S274" i="4"/>
  <c r="AL273" i="4"/>
  <c r="X274" i="4" l="1"/>
  <c r="AA274" i="4" s="1"/>
  <c r="L275" i="4"/>
  <c r="I275" i="4"/>
  <c r="V274" i="4"/>
  <c r="J275" i="4" s="1"/>
  <c r="G275" i="4"/>
  <c r="Y274" i="4"/>
  <c r="W274" i="4"/>
  <c r="Z274" i="4" s="1"/>
  <c r="AN273" i="4"/>
  <c r="AM273" i="4"/>
  <c r="AO273" i="4"/>
  <c r="AP273" i="4" l="1"/>
  <c r="AB274" i="4"/>
  <c r="K275" i="4"/>
  <c r="N275" i="4" s="1"/>
  <c r="O275" i="4" s="1"/>
  <c r="H275" i="4"/>
  <c r="M275" i="4" s="1"/>
  <c r="F275" i="4" l="1"/>
  <c r="AC274" i="4"/>
  <c r="AG274" i="4" l="1"/>
  <c r="AH274" i="4"/>
  <c r="AI274" i="4"/>
  <c r="AJ274" i="4" l="1"/>
  <c r="AK274" i="4"/>
  <c r="AQ274" i="4"/>
  <c r="E275" i="4" s="1"/>
  <c r="Q275" i="4" l="1"/>
  <c r="AD275" i="4"/>
  <c r="AE275" i="4" s="1"/>
  <c r="AF275" i="4"/>
  <c r="P275" i="4"/>
  <c r="R275" i="4" s="1"/>
  <c r="AL274" i="4"/>
  <c r="AM274" i="4" l="1"/>
  <c r="AO274" i="4"/>
  <c r="AN274" i="4"/>
  <c r="AR275" i="4"/>
  <c r="T275" i="4"/>
  <c r="U275" i="4"/>
  <c r="S275" i="4"/>
  <c r="AP274" i="4" l="1"/>
  <c r="V275" i="4"/>
  <c r="Y275" i="4" s="1"/>
  <c r="J276" i="4"/>
  <c r="G276" i="4"/>
  <c r="X275" i="4"/>
  <c r="L276" i="4" s="1"/>
  <c r="AA275" i="4"/>
  <c r="I276" i="4"/>
  <c r="W275" i="4"/>
  <c r="H276" i="4" s="1"/>
  <c r="K276" i="4" l="1"/>
  <c r="Z275" i="4"/>
  <c r="AB275" i="4" s="1"/>
  <c r="F276" i="4"/>
  <c r="AC275" i="4"/>
  <c r="M276" i="4"/>
  <c r="N276" i="4"/>
  <c r="O276" i="4" s="1"/>
  <c r="AG275" i="4" l="1"/>
  <c r="AH275" i="4"/>
  <c r="AI275" i="4"/>
  <c r="AJ275" i="4" l="1"/>
  <c r="AK275" i="4"/>
  <c r="AQ275" i="4"/>
  <c r="E276" i="4" s="1"/>
  <c r="AL275" i="4" l="1"/>
  <c r="AF276" i="4"/>
  <c r="Q276" i="4"/>
  <c r="AD276" i="4"/>
  <c r="AE276" i="4" s="1"/>
  <c r="P276" i="4"/>
  <c r="R276" i="4" s="1"/>
  <c r="AR276" i="4" l="1"/>
  <c r="S276" i="4"/>
  <c r="U276" i="4"/>
  <c r="T276" i="4"/>
  <c r="AN275" i="4"/>
  <c r="AM275" i="4"/>
  <c r="AO275" i="4"/>
  <c r="AP275" i="4" l="1"/>
  <c r="X276" i="4"/>
  <c r="I277" i="4" s="1"/>
  <c r="AA276" i="4"/>
  <c r="L277" i="4"/>
  <c r="W276" i="4"/>
  <c r="H277" i="4"/>
  <c r="K277" i="4"/>
  <c r="Z276" i="4"/>
  <c r="V276" i="4"/>
  <c r="Y276" i="4" s="1"/>
  <c r="G277" i="4" l="1"/>
  <c r="M277" i="4" s="1"/>
  <c r="AB276" i="4"/>
  <c r="J277" i="4"/>
  <c r="N277" i="4" s="1"/>
  <c r="O277" i="4" s="1"/>
  <c r="F277" i="4" l="1"/>
  <c r="AC276" i="4"/>
  <c r="AG276" i="4" l="1"/>
  <c r="AH276" i="4"/>
  <c r="AI276" i="4" l="1"/>
  <c r="AQ276" i="4"/>
  <c r="E277" i="4" s="1"/>
  <c r="AD277" i="4" l="1"/>
  <c r="AE277" i="4" s="1"/>
  <c r="Q277" i="4"/>
  <c r="AF277" i="4"/>
  <c r="P277" i="4"/>
  <c r="AJ276" i="4"/>
  <c r="AK276" i="4"/>
  <c r="AL276" i="4" s="1"/>
  <c r="R277" i="4" l="1"/>
  <c r="AR277" i="4" s="1"/>
  <c r="AO276" i="4"/>
  <c r="AM276" i="4"/>
  <c r="AN276" i="4"/>
  <c r="T277" i="4" l="1"/>
  <c r="W277" i="4" s="1"/>
  <c r="H278" i="4" s="1"/>
  <c r="U277" i="4"/>
  <c r="X277" i="4" s="1"/>
  <c r="I278" i="4" s="1"/>
  <c r="S277" i="4"/>
  <c r="V277" i="4" s="1"/>
  <c r="J278" i="4" s="1"/>
  <c r="AP276" i="4"/>
  <c r="F60" i="7"/>
  <c r="N278" i="4" l="1"/>
  <c r="O278" i="4" s="1"/>
  <c r="Z277" i="4"/>
  <c r="AA277" i="4"/>
  <c r="L278" i="4"/>
  <c r="K278" i="4"/>
  <c r="G278" i="4"/>
  <c r="M278" i="4" s="1"/>
  <c r="Y277" i="4"/>
  <c r="AB277" i="4" l="1"/>
  <c r="AC277" i="4" l="1"/>
  <c r="F278" i="4"/>
  <c r="AG277" i="4" l="1"/>
  <c r="AI277" i="4" s="1"/>
  <c r="AH277" i="4"/>
  <c r="AJ277" i="4" l="1"/>
  <c r="D60" i="7" s="1"/>
  <c r="C60" i="7"/>
  <c r="AK277" i="4"/>
  <c r="AQ277" i="4"/>
  <c r="E278" i="4" l="1"/>
  <c r="E60" i="7"/>
  <c r="AL277" i="4"/>
  <c r="AM277" i="4" l="1"/>
  <c r="AN277" i="4"/>
  <c r="AO277" i="4"/>
  <c r="Q278" i="4"/>
  <c r="AD278" i="4"/>
  <c r="AE278" i="4" s="1"/>
  <c r="AF278" i="4"/>
  <c r="P278" i="4"/>
  <c r="R278" i="4" s="1"/>
  <c r="AP277" i="4" l="1"/>
  <c r="AR278" i="4"/>
  <c r="T278" i="4"/>
  <c r="S278" i="4"/>
  <c r="U278" i="4"/>
  <c r="X278" i="4" l="1"/>
  <c r="AA278" i="4" s="1"/>
  <c r="I279" i="4"/>
  <c r="V278" i="4"/>
  <c r="G279" i="4" s="1"/>
  <c r="W278" i="4"/>
  <c r="Z278" i="4" s="1"/>
  <c r="H279" i="4"/>
  <c r="K279" i="4" l="1"/>
  <c r="J279" i="4"/>
  <c r="Y278" i="4"/>
  <c r="M279" i="4"/>
  <c r="L279" i="4"/>
  <c r="AB278" i="4" l="1"/>
  <c r="N279" i="4"/>
  <c r="O279" i="4" s="1"/>
  <c r="F279" i="4" l="1"/>
  <c r="AC278" i="4"/>
  <c r="AG278" i="4" l="1"/>
  <c r="AI278" i="4"/>
  <c r="AH278" i="4"/>
  <c r="AJ278" i="4" l="1"/>
  <c r="AK278" i="4"/>
  <c r="AQ278" i="4"/>
  <c r="E279" i="4" s="1"/>
  <c r="AL278" i="4" l="1"/>
  <c r="P279" i="4"/>
  <c r="AF279" i="4"/>
  <c r="AD279" i="4"/>
  <c r="AE279" i="4" s="1"/>
  <c r="Q279" i="4"/>
  <c r="R279" i="4" s="1"/>
  <c r="AR279" i="4" l="1"/>
  <c r="U279" i="4"/>
  <c r="T279" i="4"/>
  <c r="S279" i="4"/>
  <c r="AM278" i="4"/>
  <c r="AO278" i="4"/>
  <c r="AN278" i="4"/>
  <c r="AP278" i="4" l="1"/>
  <c r="V279" i="4"/>
  <c r="Y279" i="4" s="1"/>
  <c r="J280" i="4"/>
  <c r="G280" i="4"/>
  <c r="W279" i="4"/>
  <c r="Z279" i="4" s="1"/>
  <c r="K280" i="4"/>
  <c r="H280" i="4"/>
  <c r="X279" i="4"/>
  <c r="L280" i="4" s="1"/>
  <c r="AA279" i="4" l="1"/>
  <c r="N280" i="4"/>
  <c r="O280" i="4" s="1"/>
  <c r="I280" i="4"/>
  <c r="M280" i="4" s="1"/>
  <c r="AB279" i="4"/>
  <c r="AC279" i="4" l="1"/>
  <c r="F280" i="4"/>
  <c r="AG279" i="4" l="1"/>
  <c r="AI279" i="4" s="1"/>
  <c r="AH279" i="4"/>
  <c r="AJ279" i="4" l="1"/>
  <c r="AK279" i="4"/>
  <c r="AQ279" i="4"/>
  <c r="E280" i="4" s="1"/>
  <c r="Q280" i="4" l="1"/>
  <c r="AD280" i="4"/>
  <c r="AE280" i="4" s="1"/>
  <c r="AF280" i="4"/>
  <c r="P280" i="4"/>
  <c r="AL279" i="4"/>
  <c r="R280" i="4" l="1"/>
  <c r="T280" i="4" s="1"/>
  <c r="AR280" i="4"/>
  <c r="S280" i="4"/>
  <c r="AM279" i="4"/>
  <c r="AO279" i="4"/>
  <c r="AN279" i="4"/>
  <c r="AP279" i="4" l="1"/>
  <c r="U280" i="4"/>
  <c r="X280" i="4" s="1"/>
  <c r="AA280" i="4" s="1"/>
  <c r="W280" i="4"/>
  <c r="H281" i="4" s="1"/>
  <c r="K281" i="4"/>
  <c r="V280" i="4"/>
  <c r="Y280" i="4" s="1"/>
  <c r="J281" i="4"/>
  <c r="G281" i="4"/>
  <c r="L281" i="4" l="1"/>
  <c r="N281" i="4" s="1"/>
  <c r="O281" i="4" s="1"/>
  <c r="Z280" i="4"/>
  <c r="AB280" i="4" s="1"/>
  <c r="I281" i="4"/>
  <c r="M281" i="4"/>
  <c r="AC280" i="4" l="1"/>
  <c r="F281" i="4"/>
  <c r="AG280" i="4" l="1"/>
  <c r="AH280" i="4"/>
  <c r="AI280" i="4"/>
  <c r="AJ280" i="4" l="1"/>
  <c r="AK280" i="4"/>
  <c r="AQ280" i="4"/>
  <c r="E281" i="4" s="1"/>
  <c r="P281" i="4" l="1"/>
  <c r="AF281" i="4"/>
  <c r="AD281" i="4"/>
  <c r="AE281" i="4" s="1"/>
  <c r="Q281" i="4"/>
  <c r="R281" i="4" s="1"/>
  <c r="AL280" i="4"/>
  <c r="AR281" i="4" l="1"/>
  <c r="S281" i="4"/>
  <c r="T281" i="4"/>
  <c r="U281" i="4"/>
  <c r="AO280" i="4"/>
  <c r="AM280" i="4"/>
  <c r="AN280" i="4"/>
  <c r="AP280" i="4" l="1"/>
  <c r="X281" i="4"/>
  <c r="I282" i="4" s="1"/>
  <c r="W281" i="4"/>
  <c r="H282" i="4" s="1"/>
  <c r="V281" i="4"/>
  <c r="J282" i="4" s="1"/>
  <c r="Z281" i="4" l="1"/>
  <c r="K282" i="4"/>
  <c r="G282" i="4"/>
  <c r="M282" i="4" s="1"/>
  <c r="Y281" i="4"/>
  <c r="L282" i="4"/>
  <c r="AA281" i="4"/>
  <c r="AB281" i="4" s="1"/>
  <c r="F282" i="4" l="1"/>
  <c r="AC281" i="4"/>
  <c r="N282" i="4"/>
  <c r="O282" i="4" s="1"/>
  <c r="AG281" i="4" l="1"/>
  <c r="AI281" i="4"/>
  <c r="AH281" i="4"/>
  <c r="AJ281" i="4" l="1"/>
  <c r="AK281" i="4"/>
  <c r="AQ281" i="4"/>
  <c r="E282" i="4" s="1"/>
  <c r="AD282" i="4" l="1"/>
  <c r="AE282" i="4" s="1"/>
  <c r="Q282" i="4"/>
  <c r="AF282" i="4"/>
  <c r="P282" i="4"/>
  <c r="AL281" i="4"/>
  <c r="AO281" i="4" l="1"/>
  <c r="AM281" i="4"/>
  <c r="AN281" i="4"/>
  <c r="R282" i="4"/>
  <c r="AP281" i="4" l="1"/>
  <c r="AR282" i="4"/>
  <c r="U282" i="4"/>
  <c r="T282" i="4"/>
  <c r="S282" i="4"/>
  <c r="V282" i="4" l="1"/>
  <c r="G283" i="4" s="1"/>
  <c r="F61" i="7"/>
  <c r="W282" i="4"/>
  <c r="H283" i="4" s="1"/>
  <c r="X282" i="4"/>
  <c r="L283" i="4" s="1"/>
  <c r="AA282" i="4"/>
  <c r="I283" i="4"/>
  <c r="J283" i="4" l="1"/>
  <c r="Z282" i="4"/>
  <c r="Y282" i="4"/>
  <c r="K283" i="4"/>
  <c r="N283" i="4" s="1"/>
  <c r="O283" i="4" s="1"/>
  <c r="AB282" i="4"/>
  <c r="M283" i="4"/>
  <c r="AC282" i="4" l="1"/>
  <c r="F283" i="4"/>
  <c r="AH282" i="4" l="1"/>
  <c r="AG282" i="4"/>
  <c r="AQ282" i="4" s="1"/>
  <c r="AI282" i="4" l="1"/>
  <c r="E283" i="4"/>
  <c r="E61" i="7"/>
  <c r="AJ282" i="4"/>
  <c r="D61" i="7" s="1"/>
  <c r="C61" i="7"/>
  <c r="AK282" i="4"/>
  <c r="AL282" i="4" l="1"/>
  <c r="Q283" i="4"/>
  <c r="AD283" i="4"/>
  <c r="AE283" i="4" s="1"/>
  <c r="AF283" i="4"/>
  <c r="P283" i="4"/>
  <c r="R283" i="4" l="1"/>
  <c r="AR283" i="4"/>
  <c r="S283" i="4"/>
  <c r="U283" i="4"/>
  <c r="T283" i="4"/>
  <c r="AM282" i="4"/>
  <c r="AN282" i="4"/>
  <c r="AO282" i="4"/>
  <c r="AP282" i="4" l="1"/>
  <c r="W283" i="4"/>
  <c r="K284" i="4"/>
  <c r="H284" i="4"/>
  <c r="Z283" i="4"/>
  <c r="X283" i="4"/>
  <c r="AA283" i="4" s="1"/>
  <c r="L284" i="4"/>
  <c r="I284" i="4"/>
  <c r="V283" i="4"/>
  <c r="G284" i="4" s="1"/>
  <c r="Y283" i="4" l="1"/>
  <c r="J284" i="4"/>
  <c r="N284" i="4" s="1"/>
  <c r="O284" i="4" s="1"/>
  <c r="M284" i="4"/>
  <c r="AB283" i="4" l="1"/>
  <c r="AC283" i="4" l="1"/>
  <c r="F284" i="4"/>
  <c r="AG283" i="4" l="1"/>
  <c r="AI283" i="4" s="1"/>
  <c r="AH283" i="4"/>
  <c r="AJ283" i="4" l="1"/>
  <c r="AK283" i="4"/>
  <c r="AQ283" i="4"/>
  <c r="E284" i="4" s="1"/>
  <c r="P284" i="4" l="1"/>
  <c r="Q284" i="4"/>
  <c r="R284" i="4" s="1"/>
  <c r="AF284" i="4"/>
  <c r="AD284" i="4"/>
  <c r="AE284" i="4" s="1"/>
  <c r="AL283" i="4"/>
  <c r="AR284" i="4" l="1"/>
  <c r="T284" i="4"/>
  <c r="U284" i="4"/>
  <c r="S284" i="4"/>
  <c r="AM283" i="4"/>
  <c r="AO283" i="4"/>
  <c r="AN283" i="4"/>
  <c r="AP283" i="4" l="1"/>
  <c r="X284" i="4"/>
  <c r="AA284" i="4" s="1"/>
  <c r="L285" i="4"/>
  <c r="I285" i="4"/>
  <c r="W284" i="4"/>
  <c r="K285" i="4" s="1"/>
  <c r="V284" i="4"/>
  <c r="Y284" i="4" s="1"/>
  <c r="J285" i="4"/>
  <c r="H285" i="4" l="1"/>
  <c r="Z284" i="4"/>
  <c r="AB284" i="4"/>
  <c r="N285" i="4"/>
  <c r="O285" i="4" s="1"/>
  <c r="G285" i="4"/>
  <c r="M285" i="4" l="1"/>
  <c r="AC284" i="4"/>
  <c r="F285" i="4"/>
  <c r="AG284" i="4" l="1"/>
  <c r="AH284" i="4"/>
  <c r="AI284" i="4"/>
  <c r="AJ284" i="4" l="1"/>
  <c r="AK284" i="4"/>
  <c r="AQ284" i="4"/>
  <c r="E285" i="4" s="1"/>
  <c r="Q285" i="4" l="1"/>
  <c r="AD285" i="4"/>
  <c r="AE285" i="4" s="1"/>
  <c r="AF285" i="4"/>
  <c r="P285" i="4"/>
  <c r="AL284" i="4"/>
  <c r="R285" i="4" l="1"/>
  <c r="S285" i="4" s="1"/>
  <c r="AR285" i="4"/>
  <c r="U285" i="4"/>
  <c r="T285" i="4"/>
  <c r="AM284" i="4"/>
  <c r="AO284" i="4"/>
  <c r="AN284" i="4"/>
  <c r="AP284" i="4" l="1"/>
  <c r="V285" i="4"/>
  <c r="Y285" i="4" s="1"/>
  <c r="G286" i="4"/>
  <c r="J286" i="4"/>
  <c r="X285" i="4"/>
  <c r="L286" i="4" s="1"/>
  <c r="AA285" i="4"/>
  <c r="I286" i="4"/>
  <c r="W285" i="4"/>
  <c r="H286" i="4" s="1"/>
  <c r="K286" i="4" l="1"/>
  <c r="N286" i="4" s="1"/>
  <c r="O286" i="4" s="1"/>
  <c r="M286" i="4"/>
  <c r="Z285" i="4"/>
  <c r="AB285" i="4" s="1"/>
  <c r="AC285" i="4" l="1"/>
  <c r="F286" i="4"/>
  <c r="AG285" i="4" l="1"/>
  <c r="AH285" i="4"/>
  <c r="AI285" i="4"/>
  <c r="AJ285" i="4" l="1"/>
  <c r="AK285" i="4"/>
  <c r="AQ285" i="4"/>
  <c r="E286" i="4" s="1"/>
  <c r="AD286" i="4" l="1"/>
  <c r="AE286" i="4" s="1"/>
  <c r="AF286" i="4"/>
  <c r="Q286" i="4"/>
  <c r="P286" i="4"/>
  <c r="R286" i="4" s="1"/>
  <c r="AL285" i="4"/>
  <c r="AR286" i="4" l="1"/>
  <c r="T286" i="4"/>
  <c r="S286" i="4"/>
  <c r="U286" i="4"/>
  <c r="AM285" i="4"/>
  <c r="AN285" i="4"/>
  <c r="AO285" i="4"/>
  <c r="AP285" i="4" l="1"/>
  <c r="X286" i="4"/>
  <c r="I287" i="4" s="1"/>
  <c r="AA286" i="4"/>
  <c r="V286" i="4"/>
  <c r="J287" i="4"/>
  <c r="Y286" i="4"/>
  <c r="G287" i="4"/>
  <c r="W286" i="4"/>
  <c r="K287" i="4" s="1"/>
  <c r="Z286" i="4"/>
  <c r="H287" i="4"/>
  <c r="M287" i="4" l="1"/>
  <c r="AB286" i="4"/>
  <c r="L287" i="4"/>
  <c r="N287" i="4"/>
  <c r="O287" i="4" s="1"/>
  <c r="F287" i="4" l="1"/>
  <c r="AC286" i="4"/>
  <c r="AG286" i="4" l="1"/>
  <c r="AI286" i="4"/>
  <c r="AH286" i="4"/>
  <c r="AJ286" i="4" l="1"/>
  <c r="AK286" i="4"/>
  <c r="AQ286" i="4"/>
  <c r="E287" i="4" s="1"/>
  <c r="AF287" i="4" l="1"/>
  <c r="AD287" i="4"/>
  <c r="AE287" i="4" s="1"/>
  <c r="Q287" i="4"/>
  <c r="P287" i="4"/>
  <c r="AL286" i="4"/>
  <c r="AN286" i="4" l="1"/>
  <c r="AO286" i="4"/>
  <c r="AM286" i="4"/>
  <c r="AP286" i="4" s="1"/>
  <c r="R287" i="4"/>
  <c r="AR287" i="4" l="1"/>
  <c r="U287" i="4"/>
  <c r="S287" i="4"/>
  <c r="T287" i="4"/>
  <c r="W287" i="4" l="1"/>
  <c r="H288" i="4" s="1"/>
  <c r="Z287" i="4"/>
  <c r="K288" i="4"/>
  <c r="V287" i="4"/>
  <c r="G288" i="4" s="1"/>
  <c r="M288" i="4" s="1"/>
  <c r="F62" i="7"/>
  <c r="X287" i="4"/>
  <c r="I288" i="4" s="1"/>
  <c r="L288" i="4"/>
  <c r="AA287" i="4"/>
  <c r="Y287" i="4" l="1"/>
  <c r="AB287" i="4" s="1"/>
  <c r="F288" i="4"/>
  <c r="AC287" i="4"/>
  <c r="J288" i="4"/>
  <c r="N288" i="4" s="1"/>
  <c r="O288" i="4" s="1"/>
  <c r="AG287" i="4" l="1"/>
  <c r="AI287" i="4" s="1"/>
  <c r="AH287" i="4"/>
  <c r="AJ287" i="4" l="1"/>
  <c r="D62" i="7" s="1"/>
  <c r="C62" i="7"/>
  <c r="AK287" i="4"/>
  <c r="AQ287" i="4"/>
  <c r="E288" i="4" l="1"/>
  <c r="E62" i="7"/>
  <c r="AL287" i="4"/>
  <c r="AO287" i="4" l="1"/>
  <c r="AN287" i="4"/>
  <c r="AM287" i="4"/>
  <c r="AP287" i="4" s="1"/>
  <c r="AD288" i="4"/>
  <c r="AE288" i="4" s="1"/>
  <c r="Q288" i="4"/>
  <c r="AF288" i="4"/>
  <c r="P288" i="4"/>
  <c r="R288" i="4" s="1"/>
  <c r="AR288" i="4" l="1"/>
  <c r="T288" i="4"/>
  <c r="U288" i="4"/>
  <c r="S288" i="4"/>
  <c r="W288" i="4" l="1"/>
  <c r="H289" i="4" s="1"/>
  <c r="X288" i="4"/>
  <c r="L289" i="4" s="1"/>
  <c r="AA288" i="4"/>
  <c r="I289" i="4"/>
  <c r="V288" i="4"/>
  <c r="Y288" i="4"/>
  <c r="J289" i="4"/>
  <c r="G289" i="4"/>
  <c r="Z288" i="4" l="1"/>
  <c r="AB288" i="4" s="1"/>
  <c r="K289" i="4"/>
  <c r="M289" i="4"/>
  <c r="N289" i="4"/>
  <c r="O289" i="4" s="1"/>
  <c r="F289" i="4" l="1"/>
  <c r="AC288" i="4"/>
  <c r="AG288" i="4"/>
  <c r="AH288" i="4"/>
  <c r="AI288" i="4"/>
  <c r="AJ288" i="4" l="1"/>
  <c r="AK288" i="4"/>
  <c r="AQ288" i="4"/>
  <c r="E289" i="4" s="1"/>
  <c r="AF289" i="4" l="1"/>
  <c r="Q289" i="4"/>
  <c r="AD289" i="4"/>
  <c r="AE289" i="4" s="1"/>
  <c r="P289" i="4"/>
  <c r="R289" i="4" s="1"/>
  <c r="AL288" i="4"/>
  <c r="AO288" i="4" l="1"/>
  <c r="AN288" i="4"/>
  <c r="AM288" i="4"/>
  <c r="AP288" i="4" s="1"/>
  <c r="AR289" i="4"/>
  <c r="T289" i="4"/>
  <c r="S289" i="4"/>
  <c r="U289" i="4"/>
  <c r="X289" i="4" l="1"/>
  <c r="AA289" i="4" s="1"/>
  <c r="L290" i="4"/>
  <c r="V289" i="4"/>
  <c r="J290" i="4" s="1"/>
  <c r="G290" i="4"/>
  <c r="Y289" i="4"/>
  <c r="W289" i="4"/>
  <c r="Z289" i="4" s="1"/>
  <c r="H290" i="4"/>
  <c r="AB289" i="4" l="1"/>
  <c r="K290" i="4"/>
  <c r="N290" i="4" s="1"/>
  <c r="O290" i="4" s="1"/>
  <c r="I290" i="4"/>
  <c r="M290" i="4" s="1"/>
  <c r="F290" i="4" l="1"/>
  <c r="AC289" i="4"/>
  <c r="AG289" i="4" l="1"/>
  <c r="AQ289" i="4" s="1"/>
  <c r="E290" i="4" s="1"/>
  <c r="P290" i="4" s="1"/>
  <c r="AH289" i="4"/>
  <c r="AI289" i="4" l="1"/>
  <c r="AJ289" i="4"/>
  <c r="AK289" i="4"/>
  <c r="AD290" i="4"/>
  <c r="AE290" i="4" s="1"/>
  <c r="AF290" i="4"/>
  <c r="Q290" i="4"/>
  <c r="R290" i="4" s="1"/>
  <c r="AR290" i="4" l="1"/>
  <c r="U290" i="4"/>
  <c r="S290" i="4"/>
  <c r="T290" i="4"/>
  <c r="AL289" i="4"/>
  <c r="V290" i="4" l="1"/>
  <c r="J291" i="4" s="1"/>
  <c r="Y290" i="4"/>
  <c r="X290" i="4"/>
  <c r="L291" i="4" s="1"/>
  <c r="AA290" i="4"/>
  <c r="I291" i="4"/>
  <c r="AM289" i="4"/>
  <c r="AN289" i="4"/>
  <c r="AO289" i="4"/>
  <c r="W290" i="4"/>
  <c r="K291" i="4" s="1"/>
  <c r="AP289" i="4" l="1"/>
  <c r="G291" i="4"/>
  <c r="N291" i="4"/>
  <c r="O291" i="4" s="1"/>
  <c r="Z290" i="4"/>
  <c r="AB290" i="4" s="1"/>
  <c r="H291" i="4"/>
  <c r="M291" i="4" l="1"/>
  <c r="AC290" i="4"/>
  <c r="F291" i="4"/>
  <c r="AH290" i="4" l="1"/>
  <c r="AG290" i="4"/>
  <c r="AI290" i="4" l="1"/>
  <c r="AQ290" i="4"/>
  <c r="E291" i="4" s="1"/>
  <c r="AF291" i="4" l="1"/>
  <c r="AD291" i="4"/>
  <c r="AE291" i="4" s="1"/>
  <c r="Q291" i="4"/>
  <c r="P291" i="4"/>
  <c r="AJ290" i="4"/>
  <c r="AK290" i="4"/>
  <c r="R291" i="4" l="1"/>
  <c r="AR291" i="4"/>
  <c r="S291" i="4"/>
  <c r="T291" i="4"/>
  <c r="U291" i="4"/>
  <c r="AL290" i="4"/>
  <c r="AN290" i="4" l="1"/>
  <c r="AM290" i="4"/>
  <c r="AO290" i="4"/>
  <c r="X291" i="4"/>
  <c r="I292" i="4" s="1"/>
  <c r="L292" i="4"/>
  <c r="W291" i="4"/>
  <c r="K292" i="4" s="1"/>
  <c r="Z291" i="4"/>
  <c r="H292" i="4"/>
  <c r="V291" i="4"/>
  <c r="Y291" i="4" s="1"/>
  <c r="G292" i="4"/>
  <c r="M292" i="4" s="1"/>
  <c r="AA291" i="4" l="1"/>
  <c r="AB291" i="4" s="1"/>
  <c r="AP290" i="4"/>
  <c r="J292" i="4"/>
  <c r="N292" i="4" s="1"/>
  <c r="O292" i="4" s="1"/>
  <c r="F292" i="4" l="1"/>
  <c r="AC291" i="4"/>
  <c r="AG291" i="4" l="1"/>
  <c r="AH291" i="4"/>
  <c r="AI291" i="4" l="1"/>
  <c r="AQ291" i="4"/>
  <c r="E292" i="4" s="1"/>
  <c r="AD292" i="4" l="1"/>
  <c r="AE292" i="4" s="1"/>
  <c r="Q292" i="4"/>
  <c r="AF292" i="4"/>
  <c r="P292" i="4"/>
  <c r="R292" i="4" s="1"/>
  <c r="AJ291" i="4"/>
  <c r="AK291" i="4"/>
  <c r="AR292" i="4" l="1"/>
  <c r="S292" i="4"/>
  <c r="U292" i="4"/>
  <c r="T292" i="4"/>
  <c r="AL291" i="4"/>
  <c r="AM291" i="4" l="1"/>
  <c r="AO291" i="4"/>
  <c r="AN291" i="4"/>
  <c r="W292" i="4"/>
  <c r="H293" i="4" s="1"/>
  <c r="Z292" i="4"/>
  <c r="K293" i="4"/>
  <c r="X292" i="4"/>
  <c r="I293" i="4" s="1"/>
  <c r="AA292" i="4"/>
  <c r="L293" i="4"/>
  <c r="F63" i="7"/>
  <c r="V292" i="4"/>
  <c r="G293" i="4" s="1"/>
  <c r="AP291" i="4" l="1"/>
  <c r="M293" i="4"/>
  <c r="J293" i="4"/>
  <c r="N293" i="4" s="1"/>
  <c r="O293" i="4" s="1"/>
  <c r="Y292" i="4"/>
  <c r="AB292" i="4" l="1"/>
  <c r="AC292" i="4" l="1"/>
  <c r="F293" i="4"/>
  <c r="AG292" i="4" l="1"/>
  <c r="AH292" i="4"/>
  <c r="AI292" i="4"/>
  <c r="AJ292" i="4" l="1"/>
  <c r="D63" i="7" s="1"/>
  <c r="C63" i="7"/>
  <c r="AK292" i="4"/>
  <c r="AQ292" i="4"/>
  <c r="E293" i="4" l="1"/>
  <c r="E63" i="7"/>
  <c r="AL292" i="4"/>
  <c r="AM292" i="4" l="1"/>
  <c r="AN292" i="4"/>
  <c r="AO292" i="4"/>
  <c r="Q293" i="4"/>
  <c r="AF293" i="4"/>
  <c r="AD293" i="4"/>
  <c r="AE293" i="4" s="1"/>
  <c r="P293" i="4"/>
  <c r="R293" i="4" s="1"/>
  <c r="AP292" i="4" l="1"/>
  <c r="AR293" i="4"/>
  <c r="U293" i="4"/>
  <c r="S293" i="4"/>
  <c r="T293" i="4"/>
  <c r="W293" i="4" l="1"/>
  <c r="Z293" i="4" s="1"/>
  <c r="K294" i="4"/>
  <c r="V293" i="4"/>
  <c r="G294" i="4" s="1"/>
  <c r="X293" i="4"/>
  <c r="L294" i="4" s="1"/>
  <c r="AA293" i="4" l="1"/>
  <c r="H294" i="4"/>
  <c r="J294" i="4"/>
  <c r="N294" i="4" s="1"/>
  <c r="O294" i="4" s="1"/>
  <c r="Y293" i="4"/>
  <c r="I294" i="4"/>
  <c r="M294" i="4" s="1"/>
  <c r="AB293" i="4" l="1"/>
  <c r="F294" i="4" l="1"/>
  <c r="AC293" i="4"/>
  <c r="AH293" i="4" l="1"/>
  <c r="AG293" i="4"/>
  <c r="AQ293" i="4" s="1"/>
  <c r="E294" i="4" s="1"/>
  <c r="P294" i="4" s="1"/>
  <c r="AI293" i="4"/>
  <c r="AJ293" i="4" l="1"/>
  <c r="AK293" i="4"/>
  <c r="Q294" i="4"/>
  <c r="R294" i="4" s="1"/>
  <c r="AD294" i="4"/>
  <c r="AE294" i="4" s="1"/>
  <c r="AF294" i="4"/>
  <c r="AR294" i="4" l="1"/>
  <c r="S294" i="4"/>
  <c r="U294" i="4"/>
  <c r="T294" i="4"/>
  <c r="AL293" i="4"/>
  <c r="W294" i="4" l="1"/>
  <c r="Z294" i="4" s="1"/>
  <c r="K295" i="4"/>
  <c r="H295" i="4"/>
  <c r="V294" i="4"/>
  <c r="Y294" i="4" s="1"/>
  <c r="G295" i="4"/>
  <c r="AM293" i="4"/>
  <c r="AO293" i="4"/>
  <c r="AN293" i="4"/>
  <c r="X294" i="4"/>
  <c r="AA294" i="4" s="1"/>
  <c r="AB294" i="4" l="1"/>
  <c r="I295" i="4"/>
  <c r="AP293" i="4"/>
  <c r="M295" i="4"/>
  <c r="J295" i="4"/>
  <c r="L295" i="4"/>
  <c r="AC294" i="4"/>
  <c r="F295" i="4"/>
  <c r="N295" i="4" l="1"/>
  <c r="O295" i="4" s="1"/>
  <c r="AH294" i="4"/>
  <c r="AG294" i="4"/>
  <c r="AQ294" i="4" s="1"/>
  <c r="E295" i="4" s="1"/>
  <c r="AI294" i="4"/>
  <c r="AJ294" i="4" l="1"/>
  <c r="AK294" i="4"/>
  <c r="Q295" i="4"/>
  <c r="AD295" i="4"/>
  <c r="AE295" i="4" s="1"/>
  <c r="AF295" i="4"/>
  <c r="P295" i="4"/>
  <c r="R295" i="4" l="1"/>
  <c r="AL294" i="4"/>
  <c r="AM294" i="4" l="1"/>
  <c r="AN294" i="4"/>
  <c r="AO294" i="4"/>
  <c r="AR295" i="4"/>
  <c r="T295" i="4"/>
  <c r="U295" i="4"/>
  <c r="S295" i="4"/>
  <c r="AP294" i="4" l="1"/>
  <c r="W295" i="4"/>
  <c r="H296" i="4" s="1"/>
  <c r="K296" i="4"/>
  <c r="V295" i="4"/>
  <c r="G296" i="4" s="1"/>
  <c r="Y295" i="4"/>
  <c r="J296" i="4"/>
  <c r="X295" i="4"/>
  <c r="L296" i="4" s="1"/>
  <c r="N296" i="4" l="1"/>
  <c r="O296" i="4" s="1"/>
  <c r="Z295" i="4"/>
  <c r="I296" i="4"/>
  <c r="M296" i="4" s="1"/>
  <c r="AA295" i="4"/>
  <c r="AB295" i="4" l="1"/>
  <c r="AC295" i="4"/>
  <c r="F296" i="4"/>
  <c r="AG295" i="4" l="1"/>
  <c r="AH295" i="4"/>
  <c r="AI295" i="4"/>
  <c r="AQ295" i="4" l="1"/>
  <c r="E296" i="4" s="1"/>
  <c r="AD296" i="4" s="1"/>
  <c r="AE296" i="4" s="1"/>
  <c r="AJ295" i="4"/>
  <c r="AK295" i="4"/>
  <c r="AL295" i="4" s="1"/>
  <c r="AF296" i="4"/>
  <c r="P296" i="4" l="1"/>
  <c r="Q296" i="4"/>
  <c r="R296" i="4"/>
  <c r="AN295" i="4"/>
  <c r="AO295" i="4"/>
  <c r="AM295" i="4"/>
  <c r="AP295" i="4" s="1"/>
  <c r="AR296" i="4" l="1"/>
  <c r="U296" i="4"/>
  <c r="T296" i="4"/>
  <c r="S296" i="4"/>
  <c r="W296" i="4" l="1"/>
  <c r="Z296" i="4" s="1"/>
  <c r="K297" i="4"/>
  <c r="H297" i="4"/>
  <c r="V296" i="4"/>
  <c r="J297" i="4" s="1"/>
  <c r="X296" i="4"/>
  <c r="AA296" i="4" s="1"/>
  <c r="L297" i="4"/>
  <c r="I297" i="4"/>
  <c r="G297" i="4" l="1"/>
  <c r="Y296" i="4"/>
  <c r="N297" i="4"/>
  <c r="O297" i="4" s="1"/>
  <c r="M297" i="4"/>
  <c r="AB296" i="4"/>
  <c r="F297" i="4" l="1"/>
  <c r="AC296" i="4"/>
  <c r="AG296" i="4" l="1"/>
  <c r="AI296" i="4"/>
  <c r="AH296" i="4"/>
  <c r="AQ296" i="4" l="1"/>
  <c r="E297" i="4" s="1"/>
  <c r="P297" i="4" s="1"/>
  <c r="AJ296" i="4"/>
  <c r="AK296" i="4"/>
  <c r="AD297" i="4"/>
  <c r="AE297" i="4" s="1"/>
  <c r="AF297" i="4"/>
  <c r="Q297" i="4"/>
  <c r="R297" i="4" s="1"/>
  <c r="AR297" i="4" l="1"/>
  <c r="S297" i="4"/>
  <c r="U297" i="4"/>
  <c r="T297" i="4"/>
  <c r="AL296" i="4"/>
  <c r="W297" i="4" l="1"/>
  <c r="H298" i="4" s="1"/>
  <c r="Z297" i="4"/>
  <c r="K298" i="4"/>
  <c r="X297" i="4"/>
  <c r="L298" i="4" s="1"/>
  <c r="AA297" i="4"/>
  <c r="I298" i="4"/>
  <c r="V297" i="4"/>
  <c r="G298" i="4" s="1"/>
  <c r="M298" i="4" s="1"/>
  <c r="Y297" i="4"/>
  <c r="AB297" i="4" s="1"/>
  <c r="F64" i="7"/>
  <c r="AO296" i="4"/>
  <c r="AM296" i="4"/>
  <c r="AN296" i="4"/>
  <c r="AP296" i="4" l="1"/>
  <c r="AC297" i="4"/>
  <c r="F298" i="4"/>
  <c r="J298" i="4"/>
  <c r="N298" i="4" s="1"/>
  <c r="O298" i="4" s="1"/>
  <c r="AH297" i="4" l="1"/>
  <c r="AG297" i="4"/>
  <c r="AQ297" i="4" s="1"/>
  <c r="AI297" i="4" l="1"/>
  <c r="AJ297" i="4"/>
  <c r="D64" i="7" s="1"/>
  <c r="C64" i="7"/>
  <c r="AK297" i="4"/>
  <c r="E298" i="4"/>
  <c r="E64" i="7"/>
  <c r="AD298" i="4" l="1"/>
  <c r="AE298" i="4" s="1"/>
  <c r="AF298" i="4"/>
  <c r="Q298" i="4"/>
  <c r="P298" i="4"/>
  <c r="AL297" i="4"/>
  <c r="AM297" i="4" l="1"/>
  <c r="AN297" i="4"/>
  <c r="AO297" i="4"/>
  <c r="R298" i="4"/>
  <c r="AP297" i="4" l="1"/>
  <c r="AR298" i="4"/>
  <c r="T298" i="4"/>
  <c r="S298" i="4"/>
  <c r="U298" i="4"/>
  <c r="X298" i="4" l="1"/>
  <c r="AA298" i="4" s="1"/>
  <c r="L299" i="4"/>
  <c r="V298" i="4"/>
  <c r="G299" i="4" s="1"/>
  <c r="J299" i="4"/>
  <c r="W298" i="4"/>
  <c r="K299" i="4" s="1"/>
  <c r="Z298" i="4"/>
  <c r="H299" i="4"/>
  <c r="N299" i="4" l="1"/>
  <c r="O299" i="4" s="1"/>
  <c r="I299" i="4"/>
  <c r="M299" i="4" s="1"/>
  <c r="Y298" i="4"/>
  <c r="AB298" i="4" l="1"/>
  <c r="F299" i="4" l="1"/>
  <c r="AC298" i="4"/>
  <c r="AG298" i="4" l="1"/>
  <c r="AH298" i="4"/>
  <c r="AI298" i="4"/>
  <c r="AJ298" i="4" l="1"/>
  <c r="AK298" i="4"/>
  <c r="AQ298" i="4"/>
  <c r="E299" i="4" s="1"/>
  <c r="Q299" i="4" l="1"/>
  <c r="AD299" i="4"/>
  <c r="AE299" i="4" s="1"/>
  <c r="AF299" i="4"/>
  <c r="P299" i="4"/>
  <c r="R299" i="4" s="1"/>
  <c r="AL298" i="4"/>
  <c r="AM298" i="4" l="1"/>
  <c r="AO298" i="4"/>
  <c r="AN298" i="4"/>
  <c r="AR299" i="4"/>
  <c r="T299" i="4"/>
  <c r="U299" i="4"/>
  <c r="S299" i="4"/>
  <c r="AP298" i="4" l="1"/>
  <c r="V299" i="4"/>
  <c r="G300" i="4" s="1"/>
  <c r="J300" i="4"/>
  <c r="Y299" i="4"/>
  <c r="W299" i="4"/>
  <c r="Z299" i="4" s="1"/>
  <c r="K300" i="4"/>
  <c r="H300" i="4"/>
  <c r="X299" i="4"/>
  <c r="I300" i="4" s="1"/>
  <c r="M300" i="4" l="1"/>
  <c r="AA299" i="4"/>
  <c r="AB299" i="4" s="1"/>
  <c r="L300" i="4"/>
  <c r="N300" i="4" s="1"/>
  <c r="O300" i="4" s="1"/>
  <c r="AC299" i="4" l="1"/>
  <c r="F300" i="4"/>
  <c r="AH299" i="4" l="1"/>
  <c r="AG299" i="4"/>
  <c r="AQ299" i="4" s="1"/>
  <c r="E300" i="4" s="1"/>
  <c r="AI299" i="4"/>
  <c r="AJ299" i="4" l="1"/>
  <c r="AK299" i="4"/>
  <c r="Q300" i="4"/>
  <c r="AD300" i="4"/>
  <c r="AE300" i="4" s="1"/>
  <c r="AF300" i="4"/>
  <c r="P300" i="4"/>
  <c r="AL299" i="4" l="1"/>
  <c r="R300" i="4"/>
  <c r="AR300" i="4" l="1"/>
  <c r="U300" i="4"/>
  <c r="S300" i="4"/>
  <c r="T300" i="4"/>
  <c r="AM299" i="4"/>
  <c r="AN299" i="4"/>
  <c r="AO299" i="4"/>
  <c r="AP299" i="4" l="1"/>
  <c r="W300" i="4"/>
  <c r="K301" i="4" s="1"/>
  <c r="Z300" i="4"/>
  <c r="H301" i="4"/>
  <c r="X300" i="4"/>
  <c r="AA300" i="4" s="1"/>
  <c r="L301" i="4"/>
  <c r="V300" i="4"/>
  <c r="Y300" i="4" s="1"/>
  <c r="J301" i="4"/>
  <c r="G301" i="4"/>
  <c r="N301" i="4" l="1"/>
  <c r="O301" i="4" s="1"/>
  <c r="AB300" i="4"/>
  <c r="I301" i="4"/>
  <c r="M301" i="4" s="1"/>
  <c r="AC300" i="4" l="1"/>
  <c r="F301" i="4"/>
  <c r="AH300" i="4" l="1"/>
  <c r="AG300" i="4"/>
  <c r="AQ300" i="4" s="1"/>
  <c r="E301" i="4" s="1"/>
  <c r="AI300" i="4"/>
  <c r="AJ300" i="4" l="1"/>
  <c r="AK300" i="4"/>
  <c r="Q301" i="4"/>
  <c r="AF301" i="4"/>
  <c r="AD301" i="4"/>
  <c r="AE301" i="4" s="1"/>
  <c r="P301" i="4"/>
  <c r="R301" i="4" s="1"/>
  <c r="AR301" i="4" l="1"/>
  <c r="U301" i="4"/>
  <c r="S301" i="4"/>
  <c r="T301" i="4"/>
  <c r="AL300" i="4"/>
  <c r="X301" i="4" l="1"/>
  <c r="I302" i="4" s="1"/>
  <c r="L302" i="4"/>
  <c r="AA301" i="4"/>
  <c r="AN300" i="4"/>
  <c r="AO300" i="4"/>
  <c r="AM300" i="4"/>
  <c r="AP300" i="4" s="1"/>
  <c r="W301" i="4"/>
  <c r="K302" i="4" s="1"/>
  <c r="Z301" i="4"/>
  <c r="H302" i="4"/>
  <c r="V301" i="4"/>
  <c r="Y301" i="4" s="1"/>
  <c r="AB301" i="4" l="1"/>
  <c r="AC301" i="4"/>
  <c r="F302" i="4"/>
  <c r="G302" i="4"/>
  <c r="M302" i="4" s="1"/>
  <c r="J302" i="4"/>
  <c r="N302" i="4" s="1"/>
  <c r="O302" i="4" s="1"/>
  <c r="AH301" i="4" l="1"/>
  <c r="AG301" i="4"/>
  <c r="AQ301" i="4" s="1"/>
  <c r="E302" i="4" s="1"/>
  <c r="AI301" i="4" l="1"/>
  <c r="AJ301" i="4"/>
  <c r="AK301" i="4"/>
  <c r="Q302" i="4"/>
  <c r="AD302" i="4"/>
  <c r="AE302" i="4" s="1"/>
  <c r="AF302" i="4"/>
  <c r="P302" i="4"/>
  <c r="R302" i="4" l="1"/>
  <c r="AR302" i="4" s="1"/>
  <c r="U302" i="4"/>
  <c r="S302" i="4"/>
  <c r="AL301" i="4"/>
  <c r="T302" i="4" l="1"/>
  <c r="AM301" i="4"/>
  <c r="AO301" i="4"/>
  <c r="AN301" i="4"/>
  <c r="V302" i="4"/>
  <c r="G303" i="4" s="1"/>
  <c r="Y302" i="4"/>
  <c r="F65" i="7"/>
  <c r="J303" i="4"/>
  <c r="X302" i="4"/>
  <c r="L303" i="4" s="1"/>
  <c r="AA302" i="4"/>
  <c r="W302" i="4"/>
  <c r="K303" i="4" s="1"/>
  <c r="Z302" i="4"/>
  <c r="AP301" i="4" l="1"/>
  <c r="I303" i="4"/>
  <c r="AB302" i="4"/>
  <c r="H303" i="4"/>
  <c r="M303" i="4" s="1"/>
  <c r="N303" i="4"/>
  <c r="O303" i="4" s="1"/>
  <c r="AC302" i="4" l="1"/>
  <c r="F303" i="4"/>
  <c r="AG302" i="4" l="1"/>
  <c r="AH302" i="4"/>
  <c r="AI302" i="4"/>
  <c r="AQ302" i="4" l="1"/>
  <c r="E303" i="4"/>
  <c r="E65" i="7"/>
  <c r="AJ302" i="4"/>
  <c r="D65" i="7" s="1"/>
  <c r="C65" i="7"/>
  <c r="AK302" i="4"/>
  <c r="Q303" i="4" l="1"/>
  <c r="AD303" i="4"/>
  <c r="AE303" i="4" s="1"/>
  <c r="AF303" i="4"/>
  <c r="P303" i="4"/>
  <c r="R303" i="4" s="1"/>
  <c r="AL302" i="4"/>
  <c r="AN302" i="4" l="1"/>
  <c r="AM302" i="4"/>
  <c r="AP302" i="4" s="1"/>
  <c r="AO302" i="4"/>
  <c r="AR303" i="4"/>
  <c r="U303" i="4"/>
  <c r="S303" i="4"/>
  <c r="T303" i="4"/>
  <c r="W303" i="4" l="1"/>
  <c r="H304" i="4" s="1"/>
  <c r="Z303" i="4"/>
  <c r="K304" i="4"/>
  <c r="V303" i="4"/>
  <c r="J304" i="4" s="1"/>
  <c r="Y303" i="4"/>
  <c r="G304" i="4"/>
  <c r="X303" i="4"/>
  <c r="L304" i="4" s="1"/>
  <c r="AA303" i="4"/>
  <c r="I304" i="4"/>
  <c r="AB303" i="4" l="1"/>
  <c r="M304" i="4"/>
  <c r="N304" i="4"/>
  <c r="O304" i="4" s="1"/>
  <c r="F304" i="4" l="1"/>
  <c r="AC303" i="4"/>
  <c r="AG303" i="4" l="1"/>
  <c r="AH303" i="4"/>
  <c r="AI303" i="4"/>
  <c r="AJ303" i="4" l="1"/>
  <c r="AK303" i="4"/>
  <c r="AQ303" i="4"/>
  <c r="E304" i="4" s="1"/>
  <c r="AF304" i="4" l="1"/>
  <c r="AD304" i="4"/>
  <c r="AE304" i="4" s="1"/>
  <c r="Q304" i="4"/>
  <c r="P304" i="4"/>
  <c r="AL303" i="4"/>
  <c r="AM303" i="4" l="1"/>
  <c r="AO303" i="4"/>
  <c r="AN303" i="4"/>
  <c r="R304" i="4"/>
  <c r="AP303" i="4" l="1"/>
  <c r="S304" i="4"/>
  <c r="AR304" i="4"/>
  <c r="T304" i="4"/>
  <c r="U304" i="4"/>
  <c r="X304" i="4" l="1"/>
  <c r="L305" i="4" s="1"/>
  <c r="AA304" i="4"/>
  <c r="I305" i="4"/>
  <c r="W304" i="4"/>
  <c r="H305" i="4" s="1"/>
  <c r="V304" i="4"/>
  <c r="Y304" i="4"/>
  <c r="G305" i="4"/>
  <c r="J305" i="4"/>
  <c r="K305" i="4" l="1"/>
  <c r="N305" i="4"/>
  <c r="O305" i="4" s="1"/>
  <c r="M305" i="4"/>
  <c r="Z304" i="4"/>
  <c r="AB304" i="4" s="1"/>
  <c r="AC304" i="4" l="1"/>
  <c r="F305" i="4"/>
  <c r="AG304" i="4" l="1"/>
  <c r="AH304" i="4"/>
  <c r="AI304" i="4"/>
  <c r="AQ304" i="4" l="1"/>
  <c r="E305" i="4" s="1"/>
  <c r="P305" i="4" s="1"/>
  <c r="AJ304" i="4"/>
  <c r="AK304" i="4"/>
  <c r="AD305" i="4" l="1"/>
  <c r="AE305" i="4" s="1"/>
  <c r="AF305" i="4"/>
  <c r="Q305" i="4"/>
  <c r="R305" i="4" s="1"/>
  <c r="AL304" i="4"/>
  <c r="AR305" i="4" l="1"/>
  <c r="S305" i="4"/>
  <c r="T305" i="4"/>
  <c r="Z305" i="4" s="1"/>
  <c r="U305" i="4"/>
  <c r="V305" i="4"/>
  <c r="G306" i="4" s="1"/>
  <c r="X305" i="4"/>
  <c r="I306" i="4" s="1"/>
  <c r="AA305" i="4"/>
  <c r="W305" i="4"/>
  <c r="H306" i="4" s="1"/>
  <c r="AO304" i="4"/>
  <c r="AM304" i="4"/>
  <c r="AP304" i="4" s="1"/>
  <c r="AN304" i="4"/>
  <c r="K306" i="4" l="1"/>
  <c r="J306" i="4"/>
  <c r="N306" i="4" s="1"/>
  <c r="O306" i="4" s="1"/>
  <c r="L306" i="4"/>
  <c r="M306" i="4"/>
  <c r="Y305" i="4"/>
  <c r="AB305" i="4" s="1"/>
  <c r="AC305" i="4" l="1"/>
  <c r="F306" i="4"/>
  <c r="AG305" i="4" l="1"/>
  <c r="AH305" i="4"/>
  <c r="AI305" i="4"/>
  <c r="AJ305" i="4" l="1"/>
  <c r="AK305" i="4"/>
  <c r="AQ305" i="4"/>
  <c r="E306" i="4" s="1"/>
  <c r="AL305" i="4" l="1"/>
  <c r="Q306" i="4"/>
  <c r="AF306" i="4"/>
  <c r="AD306" i="4"/>
  <c r="AE306" i="4" s="1"/>
  <c r="P306" i="4"/>
  <c r="R306" i="4" s="1"/>
  <c r="AR306" i="4" l="1"/>
  <c r="S306" i="4"/>
  <c r="T306" i="4"/>
  <c r="U306" i="4"/>
  <c r="AO305" i="4"/>
  <c r="AM305" i="4"/>
  <c r="AN305" i="4"/>
  <c r="AP305" i="4" l="1"/>
  <c r="W306" i="4"/>
  <c r="H307" i="4" s="1"/>
  <c r="Z306" i="4"/>
  <c r="X306" i="4"/>
  <c r="AA306" i="4" s="1"/>
  <c r="V306" i="4"/>
  <c r="J307" i="4" s="1"/>
  <c r="L307" i="4" l="1"/>
  <c r="Y306" i="4"/>
  <c r="AB306" i="4" s="1"/>
  <c r="G307" i="4"/>
  <c r="I307" i="4"/>
  <c r="F307" i="4"/>
  <c r="AC306" i="4"/>
  <c r="K307" i="4"/>
  <c r="N307" i="4" s="1"/>
  <c r="O307" i="4" s="1"/>
  <c r="M307" i="4" l="1"/>
  <c r="AH306" i="4"/>
  <c r="AG306" i="4"/>
  <c r="AI306" i="4" l="1"/>
  <c r="AQ306" i="4"/>
  <c r="E307" i="4" s="1"/>
  <c r="AD307" i="4" l="1"/>
  <c r="AE307" i="4" s="1"/>
  <c r="AF307" i="4"/>
  <c r="Q307" i="4"/>
  <c r="P307" i="4"/>
  <c r="R307" i="4" s="1"/>
  <c r="AJ306" i="4"/>
  <c r="AK306" i="4"/>
  <c r="T307" i="4" l="1"/>
  <c r="S307" i="4"/>
  <c r="AR307" i="4"/>
  <c r="U307" i="4"/>
  <c r="AL306" i="4"/>
  <c r="X307" i="4" l="1"/>
  <c r="AA307" i="4" s="1"/>
  <c r="L308" i="4"/>
  <c r="I308" i="4"/>
  <c r="V307" i="4"/>
  <c r="Y307" i="4" s="1"/>
  <c r="J308" i="4"/>
  <c r="F66" i="7"/>
  <c r="G308" i="4"/>
  <c r="W307" i="4"/>
  <c r="Z307" i="4" s="1"/>
  <c r="K308" i="4"/>
  <c r="H308" i="4"/>
  <c r="AM306" i="4"/>
  <c r="AN306" i="4"/>
  <c r="AO306" i="4"/>
  <c r="AP306" i="4" l="1"/>
  <c r="AB307" i="4"/>
  <c r="N308" i="4"/>
  <c r="O308" i="4" s="1"/>
  <c r="M308" i="4"/>
  <c r="F308" i="4" l="1"/>
  <c r="AC307" i="4"/>
  <c r="AG307" i="4" l="1"/>
  <c r="AH307" i="4"/>
  <c r="AI307" i="4"/>
  <c r="AJ307" i="4" l="1"/>
  <c r="D66" i="7" s="1"/>
  <c r="C66" i="7"/>
  <c r="AK307" i="4"/>
  <c r="AL307" i="4" s="1"/>
  <c r="AQ307" i="4"/>
  <c r="E66" i="7" l="1"/>
  <c r="E308" i="4"/>
  <c r="AM307" i="4"/>
  <c r="AN307" i="4"/>
  <c r="AO307" i="4"/>
  <c r="AP307" i="4" l="1"/>
  <c r="AF308" i="4"/>
  <c r="Q308" i="4"/>
  <c r="AD308" i="4"/>
  <c r="AE308" i="4" s="1"/>
  <c r="P308" i="4"/>
  <c r="R308" i="4" s="1"/>
  <c r="AR308" i="4" l="1"/>
  <c r="U308" i="4"/>
  <c r="S308" i="4"/>
  <c r="T308" i="4"/>
  <c r="W308" i="4" l="1"/>
  <c r="K309" i="4"/>
  <c r="Z308" i="4"/>
  <c r="H309" i="4"/>
  <c r="V308" i="4"/>
  <c r="Y308" i="4" s="1"/>
  <c r="J309" i="4"/>
  <c r="G309" i="4"/>
  <c r="X308" i="4"/>
  <c r="I309" i="4" s="1"/>
  <c r="L309" i="4"/>
  <c r="AA308" i="4"/>
  <c r="M309" i="4" l="1"/>
  <c r="N309" i="4"/>
  <c r="O309" i="4" s="1"/>
  <c r="AB308" i="4"/>
  <c r="AC308" i="4" l="1"/>
  <c r="F309" i="4"/>
  <c r="AG308" i="4" l="1"/>
  <c r="AH308" i="4"/>
  <c r="AI308" i="4"/>
  <c r="AQ308" i="4" l="1"/>
  <c r="E309" i="4" s="1"/>
  <c r="AJ308" i="4"/>
  <c r="AK308" i="4"/>
  <c r="AL308" i="4" l="1"/>
  <c r="AF309" i="4"/>
  <c r="Q309" i="4"/>
  <c r="AD309" i="4"/>
  <c r="AE309" i="4" s="1"/>
  <c r="P309" i="4"/>
  <c r="R309" i="4" s="1"/>
  <c r="AR309" i="4" l="1"/>
  <c r="T309" i="4"/>
  <c r="S309" i="4"/>
  <c r="U309" i="4"/>
  <c r="AO308" i="4"/>
  <c r="AM308" i="4"/>
  <c r="AN308" i="4"/>
  <c r="AP308" i="4" l="1"/>
  <c r="X309" i="4"/>
  <c r="I310" i="4" s="1"/>
  <c r="L310" i="4"/>
  <c r="AA309" i="4"/>
  <c r="V309" i="4"/>
  <c r="Y309" i="4" s="1"/>
  <c r="J310" i="4"/>
  <c r="G310" i="4"/>
  <c r="W309" i="4"/>
  <c r="H310" i="4" s="1"/>
  <c r="K310" i="4"/>
  <c r="Z309" i="4"/>
  <c r="N310" i="4" l="1"/>
  <c r="O310" i="4" s="1"/>
  <c r="M310" i="4"/>
  <c r="AB309" i="4"/>
  <c r="AC309" i="4" l="1"/>
  <c r="F310" i="4"/>
  <c r="AG309" i="4" l="1"/>
  <c r="AH309" i="4"/>
  <c r="AI309" i="4"/>
  <c r="AJ309" i="4" l="1"/>
  <c r="AK309" i="4"/>
  <c r="AL309" i="4" s="1"/>
  <c r="AQ309" i="4"/>
  <c r="E310" i="4" s="1"/>
  <c r="P310" i="4" l="1"/>
  <c r="AD310" i="4"/>
  <c r="AE310" i="4" s="1"/>
  <c r="AF310" i="4"/>
  <c r="Q310" i="4"/>
  <c r="R310" i="4" s="1"/>
  <c r="AO309" i="4"/>
  <c r="AM309" i="4"/>
  <c r="AN309" i="4"/>
  <c r="AP309" i="4" l="1"/>
  <c r="S310" i="4"/>
  <c r="AR310" i="4"/>
  <c r="T310" i="4"/>
  <c r="U310" i="4"/>
  <c r="X310" i="4" l="1"/>
  <c r="AA310" i="4" s="1"/>
  <c r="L311" i="4"/>
  <c r="I311" i="4"/>
  <c r="W310" i="4"/>
  <c r="H311" i="4" s="1"/>
  <c r="K311" i="4"/>
  <c r="Z310" i="4"/>
  <c r="V310" i="4"/>
  <c r="G311" i="4" s="1"/>
  <c r="J311" i="4"/>
  <c r="N311" i="4" s="1"/>
  <c r="O311" i="4" s="1"/>
  <c r="Y310" i="4" l="1"/>
  <c r="AB310" i="4" s="1"/>
  <c r="M311" i="4"/>
  <c r="AC310" i="4" l="1"/>
  <c r="F311" i="4"/>
  <c r="AG310" i="4" l="1"/>
  <c r="AH310" i="4"/>
  <c r="AI310" i="4"/>
  <c r="AJ310" i="4" l="1"/>
  <c r="AK310" i="4"/>
  <c r="AQ310" i="4"/>
  <c r="E311" i="4" s="1"/>
  <c r="AD311" i="4" l="1"/>
  <c r="AE311" i="4" s="1"/>
  <c r="AF311" i="4"/>
  <c r="Q311" i="4"/>
  <c r="P311" i="4"/>
  <c r="R311" i="4" s="1"/>
  <c r="AL310" i="4"/>
  <c r="AM310" i="4" l="1"/>
  <c r="AN310" i="4"/>
  <c r="AO310" i="4"/>
  <c r="T311" i="4"/>
  <c r="U311" i="4"/>
  <c r="AR311" i="4"/>
  <c r="S311" i="4"/>
  <c r="AP310" i="4" l="1"/>
  <c r="V311" i="4"/>
  <c r="G312" i="4" s="1"/>
  <c r="Y311" i="4"/>
  <c r="X311" i="4"/>
  <c r="AA311" i="4" s="1"/>
  <c r="W311" i="4"/>
  <c r="K312" i="4" s="1"/>
  <c r="Z311" i="4"/>
  <c r="I312" i="4" l="1"/>
  <c r="L312" i="4"/>
  <c r="J312" i="4"/>
  <c r="AB311" i="4"/>
  <c r="N312" i="4"/>
  <c r="O312" i="4" s="1"/>
  <c r="H312" i="4"/>
  <c r="M312" i="4" s="1"/>
  <c r="F312" i="4" l="1"/>
  <c r="AC311" i="4"/>
  <c r="AG311" i="4" l="1"/>
  <c r="AH311" i="4"/>
  <c r="AI311" i="4"/>
  <c r="AQ311" i="4" l="1"/>
  <c r="E312" i="4" s="1"/>
  <c r="P312" i="4" s="1"/>
  <c r="AJ311" i="4"/>
  <c r="AK311" i="4"/>
  <c r="AD312" i="4"/>
  <c r="AE312" i="4" s="1"/>
  <c r="AF312" i="4" l="1"/>
  <c r="Q312" i="4"/>
  <c r="R312" i="4" s="1"/>
  <c r="AR312" i="4" s="1"/>
  <c r="S312" i="4"/>
  <c r="T312" i="4"/>
  <c r="AL311" i="4"/>
  <c r="U312" i="4" l="1"/>
  <c r="AM311" i="4"/>
  <c r="AO311" i="4"/>
  <c r="AN311" i="4"/>
  <c r="W312" i="4"/>
  <c r="Z312" i="4" s="1"/>
  <c r="K313" i="4"/>
  <c r="H313" i="4"/>
  <c r="F67" i="7"/>
  <c r="V312" i="4"/>
  <c r="J313" i="4" s="1"/>
  <c r="X312" i="4"/>
  <c r="AA312" i="4" s="1"/>
  <c r="L313" i="4"/>
  <c r="I313" i="4"/>
  <c r="G313" i="4" l="1"/>
  <c r="M313" i="4" s="1"/>
  <c r="AP311" i="4"/>
  <c r="Y312" i="4"/>
  <c r="AB312" i="4" s="1"/>
  <c r="N313" i="4"/>
  <c r="O313" i="4" s="1"/>
  <c r="F313" i="4" l="1"/>
  <c r="AC312" i="4"/>
  <c r="AG312" i="4" l="1"/>
  <c r="AI312" i="4" s="1"/>
  <c r="AH312" i="4"/>
  <c r="AJ312" i="4"/>
  <c r="D67" i="7" s="1"/>
  <c r="C67" i="7"/>
  <c r="AK312" i="4"/>
  <c r="AQ312" i="4" l="1"/>
  <c r="AL312" i="4"/>
  <c r="E67" i="7" l="1"/>
  <c r="E313" i="4"/>
  <c r="AM312" i="4"/>
  <c r="AN312" i="4"/>
  <c r="AO312" i="4"/>
  <c r="Q313" i="4" l="1"/>
  <c r="AD313" i="4"/>
  <c r="AE313" i="4" s="1"/>
  <c r="AF313" i="4"/>
  <c r="P313" i="4"/>
  <c r="R313" i="4" s="1"/>
  <c r="AR313" i="4"/>
  <c r="U313" i="4"/>
  <c r="T313" i="4"/>
  <c r="S313" i="4"/>
  <c r="AP312" i="4"/>
  <c r="W313" i="4" l="1"/>
  <c r="H314" i="4" s="1"/>
  <c r="Z313" i="4"/>
  <c r="X313" i="4"/>
  <c r="L314" i="4" s="1"/>
  <c r="V313" i="4"/>
  <c r="G314" i="4" s="1"/>
  <c r="K314" i="4" l="1"/>
  <c r="I314" i="4"/>
  <c r="AA313" i="4"/>
  <c r="J314" i="4"/>
  <c r="N314" i="4" s="1"/>
  <c r="O314" i="4" s="1"/>
  <c r="Y313" i="4"/>
  <c r="M314" i="4"/>
  <c r="AB313" i="4"/>
  <c r="F314" i="4" l="1"/>
  <c r="AC313" i="4"/>
  <c r="AG313" i="4" l="1"/>
  <c r="AH313" i="4"/>
  <c r="AI313" i="4"/>
  <c r="AJ313" i="4" l="1"/>
  <c r="AK313" i="4"/>
  <c r="AQ313" i="4"/>
  <c r="E314" i="4" s="1"/>
  <c r="AL313" i="4" l="1"/>
  <c r="AF314" i="4"/>
  <c r="Q314" i="4"/>
  <c r="AD314" i="4"/>
  <c r="AE314" i="4" s="1"/>
  <c r="P314" i="4"/>
  <c r="R314" i="4" l="1"/>
  <c r="AR314" i="4" s="1"/>
  <c r="T314" i="4"/>
  <c r="U314" i="4"/>
  <c r="S314" i="4"/>
  <c r="AM313" i="4"/>
  <c r="AN313" i="4"/>
  <c r="AO313" i="4"/>
  <c r="X314" i="4" l="1"/>
  <c r="L315" i="4" s="1"/>
  <c r="V314" i="4"/>
  <c r="Y314" i="4" s="1"/>
  <c r="W314" i="4"/>
  <c r="K315" i="4" s="1"/>
  <c r="AP313" i="4"/>
  <c r="G315" i="4" l="1"/>
  <c r="J315" i="4"/>
  <c r="N315" i="4" s="1"/>
  <c r="O315" i="4" s="1"/>
  <c r="I315" i="4"/>
  <c r="H315" i="4"/>
  <c r="Z314" i="4"/>
  <c r="AA314" i="4"/>
  <c r="AB314" i="4" s="1"/>
  <c r="M315" i="4" l="1"/>
  <c r="F315" i="4"/>
  <c r="AC314" i="4"/>
  <c r="AG314" i="4" l="1"/>
  <c r="AH314" i="4"/>
  <c r="AI314" i="4"/>
  <c r="AQ314" i="4" l="1"/>
  <c r="E315" i="4" s="1"/>
  <c r="AJ314" i="4"/>
  <c r="AK314" i="4"/>
  <c r="AL314" i="4" l="1"/>
  <c r="AD315" i="4"/>
  <c r="AE315" i="4" s="1"/>
  <c r="AF315" i="4"/>
  <c r="Q315" i="4"/>
  <c r="P315" i="4"/>
  <c r="R315" i="4" l="1"/>
  <c r="S315" i="4" s="1"/>
  <c r="AR315" i="4"/>
  <c r="T315" i="4"/>
  <c r="AO314" i="4"/>
  <c r="AM314" i="4"/>
  <c r="AN314" i="4"/>
  <c r="U315" i="4" l="1"/>
  <c r="X315" i="4" s="1"/>
  <c r="I316" i="4" s="1"/>
  <c r="V315" i="4"/>
  <c r="G316" i="4" s="1"/>
  <c r="J316" i="4"/>
  <c r="Y315" i="4"/>
  <c r="W315" i="4"/>
  <c r="Z315" i="4" s="1"/>
  <c r="AP314" i="4"/>
  <c r="AA315" i="4" l="1"/>
  <c r="AB315" i="4" s="1"/>
  <c r="L316" i="4"/>
  <c r="K316" i="4"/>
  <c r="N316" i="4" s="1"/>
  <c r="O316" i="4" s="1"/>
  <c r="H316" i="4"/>
  <c r="M316" i="4" s="1"/>
  <c r="AC315" i="4" l="1"/>
  <c r="F316" i="4"/>
  <c r="AG315" i="4" l="1"/>
  <c r="AH315" i="4"/>
  <c r="AQ315" i="4" l="1"/>
  <c r="E316" i="4" s="1"/>
  <c r="AI315" i="4"/>
  <c r="AJ315" i="4" l="1"/>
  <c r="AK315" i="4"/>
  <c r="Q316" i="4"/>
  <c r="AD316" i="4"/>
  <c r="AE316" i="4" s="1"/>
  <c r="AF316" i="4"/>
  <c r="P316" i="4"/>
  <c r="R316" i="4" l="1"/>
  <c r="U316" i="4" s="1"/>
  <c r="AL315" i="4"/>
  <c r="S316" i="4" l="1"/>
  <c r="AR316" i="4"/>
  <c r="T316" i="4"/>
  <c r="AM315" i="4"/>
  <c r="AN315" i="4"/>
  <c r="AO315" i="4"/>
  <c r="X316" i="4"/>
  <c r="AA316" i="4" s="1"/>
  <c r="W316" i="4"/>
  <c r="H317" i="4" s="1"/>
  <c r="V316" i="4"/>
  <c r="G317" i="4" s="1"/>
  <c r="L317" i="4" l="1"/>
  <c r="K317" i="4"/>
  <c r="N317" i="4" s="1"/>
  <c r="O317" i="4" s="1"/>
  <c r="Z316" i="4"/>
  <c r="J317" i="4"/>
  <c r="Y316" i="4"/>
  <c r="I317" i="4"/>
  <c r="M317" i="4" s="1"/>
  <c r="AP315" i="4"/>
  <c r="AB316" i="4" l="1"/>
  <c r="F317" i="4"/>
  <c r="AC316" i="4"/>
  <c r="AG316" i="4" l="1"/>
  <c r="AH316" i="4"/>
  <c r="AI316" i="4"/>
  <c r="AJ316" i="4" l="1"/>
  <c r="AK316" i="4"/>
  <c r="AQ316" i="4"/>
  <c r="E317" i="4" s="1"/>
  <c r="Q317" i="4" l="1"/>
  <c r="AD317" i="4"/>
  <c r="AE317" i="4" s="1"/>
  <c r="AF317" i="4"/>
  <c r="P317" i="4"/>
  <c r="R317" i="4" s="1"/>
  <c r="AL316" i="4"/>
  <c r="AM316" i="4" l="1"/>
  <c r="AN316" i="4"/>
  <c r="AO316" i="4"/>
  <c r="AR317" i="4"/>
  <c r="U317" i="4"/>
  <c r="S317" i="4"/>
  <c r="T317" i="4"/>
  <c r="AP316" i="4" l="1"/>
  <c r="W317" i="4"/>
  <c r="K318" i="4" s="1"/>
  <c r="V317" i="4"/>
  <c r="Y317" i="4" s="1"/>
  <c r="J318" i="4"/>
  <c r="F68" i="7"/>
  <c r="X317" i="4"/>
  <c r="I318" i="4" s="1"/>
  <c r="H318" i="4" l="1"/>
  <c r="AA317" i="4"/>
  <c r="AB317" i="4" s="1"/>
  <c r="Z317" i="4"/>
  <c r="G318" i="4"/>
  <c r="L318" i="4"/>
  <c r="N318" i="4" s="1"/>
  <c r="O318" i="4" s="1"/>
  <c r="M318" i="4" l="1"/>
  <c r="F318" i="4"/>
  <c r="AC317" i="4"/>
  <c r="AG317" i="4" l="1"/>
  <c r="AH317" i="4"/>
  <c r="AQ317" i="4" l="1"/>
  <c r="AI317" i="4"/>
  <c r="AJ317" i="4" l="1"/>
  <c r="D68" i="7" s="1"/>
  <c r="C68" i="7"/>
  <c r="AK317" i="4"/>
  <c r="E318" i="4"/>
  <c r="E68" i="7"/>
  <c r="Q318" i="4" l="1"/>
  <c r="AD318" i="4"/>
  <c r="AE318" i="4" s="1"/>
  <c r="AF318" i="4"/>
  <c r="P318" i="4"/>
  <c r="AL317" i="4"/>
  <c r="AM317" i="4" l="1"/>
  <c r="AN317" i="4"/>
  <c r="AO317" i="4"/>
  <c r="R318" i="4"/>
  <c r="AR318" i="4" l="1"/>
  <c r="U318" i="4"/>
  <c r="S318" i="4"/>
  <c r="T318" i="4"/>
  <c r="AP317" i="4"/>
  <c r="W318" i="4" l="1"/>
  <c r="K319" i="4"/>
  <c r="Z318" i="4"/>
  <c r="H319" i="4"/>
  <c r="V318" i="4"/>
  <c r="Y318" i="4" s="1"/>
  <c r="X318" i="4"/>
  <c r="L319" i="4"/>
  <c r="AA318" i="4"/>
  <c r="I319" i="4"/>
  <c r="AB318" i="4" l="1"/>
  <c r="J319" i="4"/>
  <c r="N319" i="4" s="1"/>
  <c r="O319" i="4" s="1"/>
  <c r="G319" i="4"/>
  <c r="M319" i="4" s="1"/>
  <c r="F319" i="4" l="1"/>
  <c r="AC318" i="4"/>
  <c r="AG318" i="4" l="1"/>
  <c r="AH318" i="4"/>
  <c r="AI318" i="4"/>
  <c r="AJ318" i="4" l="1"/>
  <c r="AK318" i="4"/>
  <c r="AQ318" i="4"/>
  <c r="E319" i="4" s="1"/>
  <c r="AF319" i="4" l="1"/>
  <c r="Q319" i="4"/>
  <c r="AD319" i="4"/>
  <c r="AE319" i="4" s="1"/>
  <c r="P319" i="4"/>
  <c r="R319" i="4" s="1"/>
  <c r="AL318" i="4"/>
  <c r="AM318" i="4" l="1"/>
  <c r="AN318" i="4"/>
  <c r="AO318" i="4"/>
  <c r="AR319" i="4"/>
  <c r="U319" i="4"/>
  <c r="T319" i="4"/>
  <c r="S319" i="4"/>
  <c r="V319" i="4" l="1"/>
  <c r="G320" i="4" s="1"/>
  <c r="J320" i="4"/>
  <c r="Y319" i="4"/>
  <c r="W319" i="4"/>
  <c r="H320" i="4" s="1"/>
  <c r="Z319" i="4"/>
  <c r="X319" i="4"/>
  <c r="I320" i="4" s="1"/>
  <c r="L320" i="4"/>
  <c r="AA319" i="4"/>
  <c r="AP318" i="4"/>
  <c r="K320" i="4" l="1"/>
  <c r="M320" i="4"/>
  <c r="AB319" i="4"/>
  <c r="N320" i="4"/>
  <c r="O320" i="4" s="1"/>
  <c r="F320" i="4" l="1"/>
  <c r="AC319" i="4"/>
  <c r="AG319" i="4" l="1"/>
  <c r="AH319" i="4"/>
  <c r="AQ319" i="4" l="1"/>
  <c r="E320" i="4" s="1"/>
  <c r="P320" i="4" s="1"/>
  <c r="AD320" i="4"/>
  <c r="AE320" i="4" s="1"/>
  <c r="AF320" i="4"/>
  <c r="Q320" i="4"/>
  <c r="AI319" i="4"/>
  <c r="R320" i="4" l="1"/>
  <c r="U320" i="4" s="1"/>
  <c r="AR320" i="4"/>
  <c r="S320" i="4"/>
  <c r="AJ319" i="4"/>
  <c r="AK319" i="4"/>
  <c r="T320" i="4" l="1"/>
  <c r="X320" i="4"/>
  <c r="I321" i="4" s="1"/>
  <c r="L321" i="4"/>
  <c r="AA320" i="4"/>
  <c r="V320" i="4"/>
  <c r="Y320" i="4" s="1"/>
  <c r="AL319" i="4"/>
  <c r="W320" i="4"/>
  <c r="H321" i="4" s="1"/>
  <c r="Z320" i="4"/>
  <c r="K321" i="4" l="1"/>
  <c r="J321" i="4"/>
  <c r="N321" i="4" s="1"/>
  <c r="O321" i="4" s="1"/>
  <c r="AB320" i="4"/>
  <c r="G321" i="4"/>
  <c r="M321" i="4" s="1"/>
  <c r="AO319" i="4"/>
  <c r="AM319" i="4"/>
  <c r="AN319" i="4"/>
  <c r="AP319" i="4" l="1"/>
  <c r="AC320" i="4"/>
  <c r="F321" i="4"/>
  <c r="AG320" i="4" l="1"/>
  <c r="AI320" i="4" s="1"/>
  <c r="AH320" i="4"/>
  <c r="AJ320" i="4" l="1"/>
  <c r="AK320" i="4"/>
  <c r="AQ320" i="4"/>
  <c r="E321" i="4" s="1"/>
  <c r="Q321" i="4" l="1"/>
  <c r="AD321" i="4"/>
  <c r="AE321" i="4" s="1"/>
  <c r="AF321" i="4"/>
  <c r="P321" i="4"/>
  <c r="R321" i="4" s="1"/>
  <c r="AL320" i="4"/>
  <c r="AM320" i="4" l="1"/>
  <c r="AN320" i="4"/>
  <c r="AO320" i="4"/>
  <c r="AR321" i="4"/>
  <c r="U321" i="4"/>
  <c r="T321" i="4"/>
  <c r="S321" i="4"/>
  <c r="AP320" i="4" l="1"/>
  <c r="V321" i="4"/>
  <c r="G322" i="4" s="1"/>
  <c r="J322" i="4"/>
  <c r="Y321" i="4"/>
  <c r="W321" i="4"/>
  <c r="K322" i="4" s="1"/>
  <c r="X321" i="4"/>
  <c r="AA321" i="4" s="1"/>
  <c r="L322" i="4"/>
  <c r="H322" i="4" l="1"/>
  <c r="N322" i="4"/>
  <c r="O322" i="4" s="1"/>
  <c r="I322" i="4"/>
  <c r="Z321" i="4"/>
  <c r="AB321" i="4" s="1"/>
  <c r="M322" i="4" l="1"/>
  <c r="F322" i="4"/>
  <c r="AC321" i="4"/>
  <c r="AG321" i="4" l="1"/>
  <c r="AH321" i="4"/>
  <c r="AI321" i="4"/>
  <c r="AJ321" i="4" l="1"/>
  <c r="AK321" i="4"/>
  <c r="AQ321" i="4"/>
  <c r="E322" i="4" s="1"/>
  <c r="Q322" i="4" l="1"/>
  <c r="AD322" i="4"/>
  <c r="AE322" i="4" s="1"/>
  <c r="AF322" i="4"/>
  <c r="P322" i="4"/>
  <c r="AL321" i="4"/>
  <c r="AM321" i="4" l="1"/>
  <c r="AN321" i="4"/>
  <c r="AO321" i="4"/>
  <c r="R322" i="4"/>
  <c r="AR322" i="4" l="1"/>
  <c r="S322" i="4"/>
  <c r="U322" i="4"/>
  <c r="T322" i="4"/>
  <c r="AP321" i="4"/>
  <c r="V322" i="4" l="1"/>
  <c r="Y322" i="4" s="1"/>
  <c r="J323" i="4"/>
  <c r="F69" i="7"/>
  <c r="W322" i="4"/>
  <c r="K323" i="4" s="1"/>
  <c r="X322" i="4"/>
  <c r="I323" i="4" s="1"/>
  <c r="AA322" i="4" l="1"/>
  <c r="H323" i="4"/>
  <c r="G323" i="4"/>
  <c r="M323" i="4" s="1"/>
  <c r="L323" i="4"/>
  <c r="Z322" i="4"/>
  <c r="N323" i="4"/>
  <c r="O323" i="4" s="1"/>
  <c r="AB322" i="4" l="1"/>
  <c r="F323" i="4"/>
  <c r="AC322" i="4"/>
  <c r="AG322" i="4" l="1"/>
  <c r="AH322" i="4"/>
  <c r="AQ322" i="4" l="1"/>
  <c r="AI322" i="4"/>
  <c r="AJ322" i="4" l="1"/>
  <c r="D69" i="7" s="1"/>
  <c r="C69" i="7"/>
  <c r="AK322" i="4"/>
  <c r="E323" i="4"/>
  <c r="E69" i="7"/>
  <c r="Q323" i="4" l="1"/>
  <c r="AD323" i="4"/>
  <c r="AE323" i="4" s="1"/>
  <c r="AF323" i="4"/>
  <c r="P323" i="4"/>
  <c r="AL322" i="4"/>
  <c r="R323" i="4" l="1"/>
  <c r="AR323" i="4" s="1"/>
  <c r="AM322" i="4"/>
  <c r="AN322" i="4"/>
  <c r="AO322" i="4"/>
  <c r="U323" i="4" l="1"/>
  <c r="T323" i="4"/>
  <c r="W323" i="4" s="1"/>
  <c r="S323" i="4"/>
  <c r="X323" i="4"/>
  <c r="AA323" i="4" s="1"/>
  <c r="V323" i="4"/>
  <c r="AP322" i="4"/>
  <c r="Y323" i="4" l="1"/>
  <c r="L324" i="4"/>
  <c r="J324" i="4"/>
  <c r="G324" i="4"/>
  <c r="H324" i="4"/>
  <c r="Z323" i="4"/>
  <c r="K324" i="4"/>
  <c r="I324" i="4"/>
  <c r="M324" i="4"/>
  <c r="AB323" i="4"/>
  <c r="N324" i="4" l="1"/>
  <c r="O324" i="4" s="1"/>
  <c r="F324" i="4"/>
  <c r="AC323" i="4"/>
  <c r="AG323" i="4" l="1"/>
  <c r="AH323" i="4"/>
  <c r="AQ323" i="4" l="1"/>
  <c r="E324" i="4" s="1"/>
  <c r="P324" i="4" s="1"/>
  <c r="AI323" i="4"/>
  <c r="Q324" i="4" l="1"/>
  <c r="AD324" i="4"/>
  <c r="AE324" i="4" s="1"/>
  <c r="AF324" i="4"/>
  <c r="R324" i="4"/>
  <c r="AJ323" i="4"/>
  <c r="AK323" i="4"/>
  <c r="AL323" i="4" l="1"/>
  <c r="AR324" i="4"/>
  <c r="U324" i="4"/>
  <c r="S324" i="4"/>
  <c r="T324" i="4"/>
  <c r="W324" i="4" l="1"/>
  <c r="K325" i="4" s="1"/>
  <c r="Z324" i="4"/>
  <c r="H325" i="4"/>
  <c r="V324" i="4"/>
  <c r="G325" i="4" s="1"/>
  <c r="J325" i="4"/>
  <c r="X324" i="4"/>
  <c r="I325" i="4" s="1"/>
  <c r="L325" i="4"/>
  <c r="AA324" i="4"/>
  <c r="AM323" i="4"/>
  <c r="AN323" i="4"/>
  <c r="AO323" i="4"/>
  <c r="Y324" i="4" l="1"/>
  <c r="N325" i="4"/>
  <c r="O325" i="4" s="1"/>
  <c r="AB324" i="4"/>
  <c r="F325" i="4" s="1"/>
  <c r="M325" i="4"/>
  <c r="AP323" i="4"/>
  <c r="AC324" i="4" l="1"/>
  <c r="AG324" i="4" s="1"/>
  <c r="AH324" i="4"/>
  <c r="AQ324" i="4" l="1"/>
  <c r="E325" i="4" s="1"/>
  <c r="P325" i="4" s="1"/>
  <c r="AD325" i="4"/>
  <c r="AE325" i="4" s="1"/>
  <c r="AF325" i="4"/>
  <c r="Q325" i="4"/>
  <c r="AI324" i="4"/>
  <c r="R325" i="4" l="1"/>
  <c r="S325" i="4" s="1"/>
  <c r="AR325" i="4"/>
  <c r="T325" i="4"/>
  <c r="U325" i="4"/>
  <c r="AJ324" i="4"/>
  <c r="AK324" i="4"/>
  <c r="AL324" i="4" l="1"/>
  <c r="W325" i="4"/>
  <c r="H326" i="4" s="1"/>
  <c r="K326" i="4"/>
  <c r="Z325" i="4"/>
  <c r="V325" i="4"/>
  <c r="G326" i="4" s="1"/>
  <c r="J326" i="4"/>
  <c r="Y325" i="4"/>
  <c r="X325" i="4"/>
  <c r="L326" i="4" s="1"/>
  <c r="I326" i="4" l="1"/>
  <c r="N326" i="4"/>
  <c r="O326" i="4" s="1"/>
  <c r="M326" i="4"/>
  <c r="AA325" i="4"/>
  <c r="AB325" i="4" s="1"/>
  <c r="AO324" i="4"/>
  <c r="AM324" i="4"/>
  <c r="AN324" i="4"/>
  <c r="AC325" i="4" l="1"/>
  <c r="AG325" i="4" s="1"/>
  <c r="F326" i="4"/>
  <c r="AP324" i="4"/>
  <c r="AH325" i="4" l="1"/>
  <c r="AQ325" i="4"/>
  <c r="E326" i="4" s="1"/>
  <c r="AI325" i="4"/>
  <c r="AJ325" i="4" l="1"/>
  <c r="AK325" i="4"/>
  <c r="Q326" i="4"/>
  <c r="AD326" i="4"/>
  <c r="AE326" i="4" s="1"/>
  <c r="AF326" i="4"/>
  <c r="P326" i="4"/>
  <c r="R326" i="4" l="1"/>
  <c r="AR326" i="4"/>
  <c r="U326" i="4"/>
  <c r="S326" i="4"/>
  <c r="T326" i="4"/>
  <c r="AL325" i="4"/>
  <c r="AM325" i="4" l="1"/>
  <c r="AN325" i="4"/>
  <c r="AO325" i="4"/>
  <c r="W326" i="4"/>
  <c r="H327" i="4" s="1"/>
  <c r="Z326" i="4"/>
  <c r="V326" i="4"/>
  <c r="Y326" i="4" s="1"/>
  <c r="J327" i="4"/>
  <c r="X326" i="4"/>
  <c r="AA326" i="4" s="1"/>
  <c r="L327" i="4" l="1"/>
  <c r="K327" i="4"/>
  <c r="N327" i="4" s="1"/>
  <c r="O327" i="4" s="1"/>
  <c r="AB326" i="4"/>
  <c r="AP325" i="4"/>
  <c r="G327" i="4"/>
  <c r="I327" i="4"/>
  <c r="M327" i="4" l="1"/>
  <c r="F327" i="4"/>
  <c r="AC326" i="4"/>
  <c r="AG326" i="4" l="1"/>
  <c r="AH326" i="4"/>
  <c r="AI326" i="4"/>
  <c r="AJ326" i="4" l="1"/>
  <c r="AK326" i="4"/>
  <c r="AQ326" i="4"/>
  <c r="E327" i="4" s="1"/>
  <c r="Q327" i="4" l="1"/>
  <c r="AF327" i="4"/>
  <c r="AD327" i="4"/>
  <c r="AE327" i="4" s="1"/>
  <c r="P327" i="4"/>
  <c r="AL326" i="4"/>
  <c r="AM326" i="4" l="1"/>
  <c r="AN326" i="4"/>
  <c r="AO326" i="4"/>
  <c r="R327" i="4"/>
  <c r="AP326" i="4" l="1"/>
  <c r="AR327" i="4"/>
  <c r="T327" i="4"/>
  <c r="U327" i="4"/>
  <c r="S327" i="4"/>
  <c r="V327" i="4" l="1"/>
  <c r="Y327" i="4" s="1"/>
  <c r="J328" i="4"/>
  <c r="F70" i="7"/>
  <c r="X327" i="4"/>
  <c r="L328" i="4" s="1"/>
  <c r="W327" i="4"/>
  <c r="Z327" i="4" s="1"/>
  <c r="K328" i="4" l="1"/>
  <c r="H328" i="4"/>
  <c r="I328" i="4"/>
  <c r="AA327" i="4"/>
  <c r="AB327" i="4" s="1"/>
  <c r="N328" i="4"/>
  <c r="O328" i="4" s="1"/>
  <c r="G328" i="4"/>
  <c r="M328" i="4" s="1"/>
  <c r="F328" i="4" l="1"/>
  <c r="AC327" i="4"/>
  <c r="AG327" i="4" l="1"/>
  <c r="AH327" i="4"/>
  <c r="AQ327" i="4" l="1"/>
  <c r="E70" i="7" s="1"/>
  <c r="AI327" i="4"/>
  <c r="E328" i="4"/>
  <c r="Q328" i="4" l="1"/>
  <c r="AD328" i="4"/>
  <c r="AE328" i="4" s="1"/>
  <c r="AF328" i="4"/>
  <c r="P328" i="4"/>
  <c r="AJ327" i="4"/>
  <c r="D70" i="7" s="1"/>
  <c r="C70" i="7"/>
  <c r="AK327" i="4"/>
  <c r="AL327" i="4" l="1"/>
  <c r="R328" i="4"/>
  <c r="AR328" i="4" l="1"/>
  <c r="U328" i="4"/>
  <c r="S328" i="4"/>
  <c r="T328" i="4"/>
  <c r="AM327" i="4"/>
  <c r="AO327" i="4"/>
  <c r="AN327" i="4"/>
  <c r="AP327" i="4" l="1"/>
  <c r="W328" i="4"/>
  <c r="H329" i="4" s="1"/>
  <c r="K329" i="4"/>
  <c r="Z328" i="4"/>
  <c r="V328" i="4"/>
  <c r="G329" i="4" s="1"/>
  <c r="X328" i="4"/>
  <c r="L329" i="4" s="1"/>
  <c r="J329" i="4" l="1"/>
  <c r="N329" i="4" s="1"/>
  <c r="O329" i="4" s="1"/>
  <c r="Y328" i="4"/>
  <c r="AB328" i="4" s="1"/>
  <c r="AC328" i="4" s="1"/>
  <c r="I329" i="4"/>
  <c r="M329" i="4" s="1"/>
  <c r="AA328" i="4"/>
  <c r="F329" i="4" l="1"/>
  <c r="AG328" i="4"/>
  <c r="AI328" i="4" s="1"/>
  <c r="AH328" i="4"/>
  <c r="AJ328" i="4" l="1"/>
  <c r="AK328" i="4"/>
  <c r="AQ328" i="4"/>
  <c r="E329" i="4" s="1"/>
  <c r="AF329" i="4" l="1"/>
  <c r="Q329" i="4"/>
  <c r="AD329" i="4"/>
  <c r="AE329" i="4" s="1"/>
  <c r="P329" i="4"/>
  <c r="AL328" i="4"/>
  <c r="AM328" i="4" l="1"/>
  <c r="AN328" i="4"/>
  <c r="AO328" i="4"/>
  <c r="R329" i="4"/>
  <c r="AR329" i="4" l="1"/>
  <c r="T329" i="4"/>
  <c r="U329" i="4"/>
  <c r="S329" i="4"/>
  <c r="AP328" i="4"/>
  <c r="V329" i="4" l="1"/>
  <c r="J330" i="4"/>
  <c r="Y329" i="4"/>
  <c r="G330" i="4"/>
  <c r="X329" i="4"/>
  <c r="AA329" i="4" s="1"/>
  <c r="W329" i="4"/>
  <c r="K330" i="4"/>
  <c r="H330" i="4"/>
  <c r="Z329" i="4"/>
  <c r="L330" i="4" l="1"/>
  <c r="I330" i="4"/>
  <c r="AB329" i="4"/>
  <c r="M330" i="4"/>
  <c r="N330" i="4"/>
  <c r="O330" i="4" s="1"/>
  <c r="F330" i="4" l="1"/>
  <c r="AC329" i="4"/>
  <c r="AG329" i="4" l="1"/>
  <c r="AH329" i="4"/>
  <c r="AI329" i="4"/>
  <c r="AJ329" i="4" l="1"/>
  <c r="AK329" i="4"/>
  <c r="AQ329" i="4"/>
  <c r="E330" i="4" s="1"/>
  <c r="AD330" i="4" l="1"/>
  <c r="AE330" i="4" s="1"/>
  <c r="AF330" i="4"/>
  <c r="Q330" i="4"/>
  <c r="P330" i="4"/>
  <c r="AL329" i="4"/>
  <c r="AO329" i="4" l="1"/>
  <c r="AM329" i="4"/>
  <c r="AN329" i="4"/>
  <c r="R330" i="4"/>
  <c r="AR330" i="4" l="1"/>
  <c r="S330" i="4"/>
  <c r="T330" i="4"/>
  <c r="U330" i="4"/>
  <c r="AP329" i="4"/>
  <c r="W330" i="4" l="1"/>
  <c r="H331" i="4" s="1"/>
  <c r="Z330" i="4"/>
  <c r="X330" i="4"/>
  <c r="I331" i="4" s="1"/>
  <c r="V330" i="4"/>
  <c r="G331" i="4" s="1"/>
  <c r="J331" i="4" l="1"/>
  <c r="N331" i="4" s="1"/>
  <c r="O331" i="4" s="1"/>
  <c r="M331" i="4"/>
  <c r="L331" i="4"/>
  <c r="Y330" i="4"/>
  <c r="AB330" i="4" s="1"/>
  <c r="AA330" i="4"/>
  <c r="K331" i="4"/>
  <c r="AC330" i="4" l="1"/>
  <c r="F331" i="4"/>
  <c r="AG330" i="4" l="1"/>
  <c r="AI330" i="4"/>
  <c r="AH330" i="4"/>
  <c r="AJ330" i="4" l="1"/>
  <c r="AK330" i="4"/>
  <c r="AQ330" i="4"/>
  <c r="E331" i="4" s="1"/>
  <c r="Q331" i="4" l="1"/>
  <c r="AD331" i="4"/>
  <c r="AE331" i="4" s="1"/>
  <c r="AF331" i="4"/>
  <c r="P331" i="4"/>
  <c r="R331" i="4" s="1"/>
  <c r="AL330" i="4"/>
  <c r="AM330" i="4" l="1"/>
  <c r="AN330" i="4"/>
  <c r="AO330" i="4"/>
  <c r="AR331" i="4"/>
  <c r="S331" i="4"/>
  <c r="T331" i="4"/>
  <c r="U331" i="4"/>
  <c r="X331" i="4" l="1"/>
  <c r="AA331" i="4" s="1"/>
  <c r="W331" i="4"/>
  <c r="K332" i="4" s="1"/>
  <c r="V331" i="4"/>
  <c r="G332" i="4" s="1"/>
  <c r="Y331" i="4"/>
  <c r="J332" i="4"/>
  <c r="AP330" i="4"/>
  <c r="L332" i="4" l="1"/>
  <c r="N332" i="4" s="1"/>
  <c r="O332" i="4" s="1"/>
  <c r="Z331" i="4"/>
  <c r="AB331" i="4" s="1"/>
  <c r="H332" i="4"/>
  <c r="M332" i="4" s="1"/>
  <c r="I332" i="4"/>
  <c r="F332" i="4" l="1"/>
  <c r="AC331" i="4"/>
  <c r="AG331" i="4" l="1"/>
  <c r="AH331" i="4"/>
  <c r="AI331" i="4"/>
  <c r="AJ331" i="4" l="1"/>
  <c r="AK331" i="4"/>
  <c r="AQ331" i="4"/>
  <c r="E332" i="4" s="1"/>
  <c r="Q332" i="4" l="1"/>
  <c r="AF332" i="4"/>
  <c r="AD332" i="4"/>
  <c r="AE332" i="4" s="1"/>
  <c r="P332" i="4"/>
  <c r="AL331" i="4"/>
  <c r="R332" i="4" l="1"/>
  <c r="AR332" i="4" s="1"/>
  <c r="AM331" i="4"/>
  <c r="AO331" i="4"/>
  <c r="AN331" i="4"/>
  <c r="T332" i="4" l="1"/>
  <c r="U332" i="4"/>
  <c r="S332" i="4"/>
  <c r="X332" i="4"/>
  <c r="AA332" i="4" s="1"/>
  <c r="W332" i="4"/>
  <c r="K333" i="4" s="1"/>
  <c r="V332" i="4"/>
  <c r="Y332" i="4" s="1"/>
  <c r="F71" i="7"/>
  <c r="AP331" i="4"/>
  <c r="J333" i="4" l="1"/>
  <c r="Z332" i="4"/>
  <c r="AB332" i="4" s="1"/>
  <c r="H333" i="4"/>
  <c r="L333" i="4"/>
  <c r="G333" i="4"/>
  <c r="I333" i="4"/>
  <c r="AC332" i="4" l="1"/>
  <c r="F333" i="4"/>
  <c r="M333" i="4"/>
  <c r="N333" i="4"/>
  <c r="O333" i="4" s="1"/>
  <c r="AG332" i="4" l="1"/>
  <c r="AH332" i="4"/>
  <c r="AQ332" i="4" l="1"/>
  <c r="AI332" i="4"/>
  <c r="AJ332" i="4" l="1"/>
  <c r="D71" i="7" s="1"/>
  <c r="C71" i="7"/>
  <c r="AK332" i="4"/>
  <c r="E333" i="4"/>
  <c r="E71" i="7"/>
  <c r="Q333" i="4" l="1"/>
  <c r="AD333" i="4"/>
  <c r="AE333" i="4" s="1"/>
  <c r="AF333" i="4"/>
  <c r="P333" i="4"/>
  <c r="R333" i="4" s="1"/>
  <c r="AL332" i="4"/>
  <c r="AM332" i="4" l="1"/>
  <c r="AO332" i="4"/>
  <c r="AN332" i="4"/>
  <c r="AR333" i="4"/>
  <c r="T333" i="4"/>
  <c r="S333" i="4"/>
  <c r="U333" i="4"/>
  <c r="AP332" i="4" l="1"/>
  <c r="V333" i="4"/>
  <c r="Y333" i="4" s="1"/>
  <c r="X333" i="4"/>
  <c r="I334" i="4" s="1"/>
  <c r="W333" i="4"/>
  <c r="K334" i="4" s="1"/>
  <c r="Z333" i="4"/>
  <c r="H334" i="4" l="1"/>
  <c r="AA333" i="4"/>
  <c r="AB333" i="4" s="1"/>
  <c r="L334" i="4"/>
  <c r="J334" i="4"/>
  <c r="N334" i="4" s="1"/>
  <c r="O334" i="4" s="1"/>
  <c r="G334" i="4"/>
  <c r="M334" i="4" l="1"/>
  <c r="AC333" i="4"/>
  <c r="F334" i="4"/>
  <c r="AG333" i="4" l="1"/>
  <c r="AH333" i="4"/>
  <c r="AI333" i="4"/>
  <c r="AJ333" i="4" l="1"/>
  <c r="AK333" i="4"/>
  <c r="AQ333" i="4"/>
  <c r="E334" i="4" s="1"/>
  <c r="AF334" i="4" l="1"/>
  <c r="Q334" i="4"/>
  <c r="AD334" i="4"/>
  <c r="AE334" i="4" s="1"/>
  <c r="P334" i="4"/>
  <c r="AL333" i="4"/>
  <c r="R334" i="4" l="1"/>
  <c r="AR334" i="4" s="1"/>
  <c r="AM333" i="4"/>
  <c r="AN333" i="4"/>
  <c r="AO333" i="4"/>
  <c r="U334" i="4" l="1"/>
  <c r="X334" i="4" s="1"/>
  <c r="I335" i="4" s="1"/>
  <c r="S334" i="4"/>
  <c r="V334" i="4" s="1"/>
  <c r="J335" i="4" s="1"/>
  <c r="T334" i="4"/>
  <c r="W334" i="4" s="1"/>
  <c r="AP333" i="4"/>
  <c r="K335" i="4" l="1"/>
  <c r="N335" i="4"/>
  <c r="O335" i="4" s="1"/>
  <c r="H335" i="4"/>
  <c r="Z334" i="4"/>
  <c r="L335" i="4"/>
  <c r="AA334" i="4"/>
  <c r="G335" i="4"/>
  <c r="Y334" i="4"/>
  <c r="M335" i="4" l="1"/>
  <c r="AB334" i="4"/>
  <c r="F335" i="4" l="1"/>
  <c r="AC334" i="4"/>
  <c r="AG334" i="4" l="1"/>
  <c r="AI334" i="4" s="1"/>
  <c r="AH334" i="4"/>
  <c r="AJ334" i="4" l="1"/>
  <c r="AK334" i="4"/>
  <c r="AQ334" i="4"/>
  <c r="E335" i="4" s="1"/>
  <c r="AD335" i="4" l="1"/>
  <c r="AE335" i="4" s="1"/>
  <c r="Q335" i="4"/>
  <c r="AF335" i="4"/>
  <c r="P335" i="4"/>
  <c r="AL334" i="4"/>
  <c r="R335" i="4" l="1"/>
  <c r="AR335" i="4" s="1"/>
  <c r="AO334" i="4"/>
  <c r="AM334" i="4"/>
  <c r="AN334" i="4"/>
  <c r="U335" i="4" l="1"/>
  <c r="S335" i="4"/>
  <c r="T335" i="4"/>
  <c r="W335" i="4" s="1"/>
  <c r="Z335" i="4" s="1"/>
  <c r="AP334" i="4"/>
  <c r="X335" i="4"/>
  <c r="L336" i="4" s="1"/>
  <c r="V335" i="4"/>
  <c r="G336" i="4" s="1"/>
  <c r="J336" i="4" l="1"/>
  <c r="K336" i="4"/>
  <c r="AA335" i="4"/>
  <c r="H336" i="4"/>
  <c r="N336" i="4"/>
  <c r="O336" i="4" s="1"/>
  <c r="I336" i="4"/>
  <c r="Y335" i="4"/>
  <c r="M336" i="4" l="1"/>
  <c r="AB335" i="4"/>
  <c r="AC335" i="4" l="1"/>
  <c r="F336" i="4"/>
  <c r="AG335" i="4" l="1"/>
  <c r="AI335" i="4"/>
  <c r="AH335" i="4"/>
  <c r="AQ335" i="4" l="1"/>
  <c r="E336" i="4" s="1"/>
  <c r="AJ335" i="4"/>
  <c r="AK335" i="4"/>
  <c r="AL335" i="4" l="1"/>
  <c r="Q336" i="4"/>
  <c r="AD336" i="4"/>
  <c r="AE336" i="4" s="1"/>
  <c r="AF336" i="4"/>
  <c r="P336" i="4"/>
  <c r="AM335" i="4" l="1"/>
  <c r="AN335" i="4"/>
  <c r="AO335" i="4"/>
  <c r="R336" i="4"/>
  <c r="AR336" i="4" l="1"/>
  <c r="T336" i="4"/>
  <c r="S336" i="4"/>
  <c r="U336" i="4"/>
  <c r="AP335" i="4"/>
  <c r="W336" i="4" l="1"/>
  <c r="Z336" i="4" s="1"/>
  <c r="X336" i="4"/>
  <c r="AA336" i="4" s="1"/>
  <c r="V336" i="4"/>
  <c r="G337" i="4" s="1"/>
  <c r="Y336" i="4" l="1"/>
  <c r="AB336" i="4"/>
  <c r="K337" i="4"/>
  <c r="J337" i="4"/>
  <c r="H337" i="4"/>
  <c r="L337" i="4"/>
  <c r="I337" i="4"/>
  <c r="M337" i="4" l="1"/>
  <c r="N337" i="4"/>
  <c r="O337" i="4" s="1"/>
  <c r="F337" i="4"/>
  <c r="AC336" i="4"/>
  <c r="AG336" i="4" l="1"/>
  <c r="AH336" i="4"/>
  <c r="AI336" i="4"/>
  <c r="AJ336" i="4" l="1"/>
  <c r="AK336" i="4"/>
  <c r="AQ336" i="4"/>
  <c r="E337" i="4" s="1"/>
  <c r="Q337" i="4" l="1"/>
  <c r="AD337" i="4"/>
  <c r="AE337" i="4" s="1"/>
  <c r="AF337" i="4"/>
  <c r="P337" i="4"/>
  <c r="R337" i="4" s="1"/>
  <c r="AL336" i="4"/>
  <c r="AR337" i="4" l="1"/>
  <c r="S337" i="4"/>
  <c r="U337" i="4"/>
  <c r="T337" i="4"/>
  <c r="AM336" i="4"/>
  <c r="AO336" i="4"/>
  <c r="AN336" i="4"/>
  <c r="AP336" i="4" l="1"/>
  <c r="W337" i="4"/>
  <c r="Z337" i="4" s="1"/>
  <c r="X337" i="4"/>
  <c r="AA337" i="4" s="1"/>
  <c r="V337" i="4"/>
  <c r="Y337" i="4" s="1"/>
  <c r="F72" i="7"/>
  <c r="H338" i="4" l="1"/>
  <c r="AB337" i="4"/>
  <c r="L338" i="4"/>
  <c r="I338" i="4"/>
  <c r="J338" i="4"/>
  <c r="G338" i="4"/>
  <c r="K338" i="4"/>
  <c r="M338" i="4" l="1"/>
  <c r="N338" i="4"/>
  <c r="O338" i="4" s="1"/>
  <c r="F338" i="4"/>
  <c r="AC337" i="4"/>
  <c r="AH337" i="4" l="1"/>
  <c r="AG337" i="4"/>
  <c r="AQ337" i="4" s="1"/>
  <c r="E338" i="4" l="1"/>
  <c r="E72" i="7"/>
  <c r="AI337" i="4"/>
  <c r="AJ337" i="4" l="1"/>
  <c r="D72" i="7" s="1"/>
  <c r="C72" i="7"/>
  <c r="AK337" i="4"/>
  <c r="Q338" i="4"/>
  <c r="AD338" i="4"/>
  <c r="AE338" i="4" s="1"/>
  <c r="AF338" i="4"/>
  <c r="P338" i="4"/>
  <c r="R338" i="4" l="1"/>
  <c r="U338" i="4" s="1"/>
  <c r="AL337" i="4"/>
  <c r="AR338" i="4"/>
  <c r="T338" i="4" l="1"/>
  <c r="S338" i="4"/>
  <c r="X338" i="4"/>
  <c r="L339" i="4" s="1"/>
  <c r="AM337" i="4"/>
  <c r="AN337" i="4"/>
  <c r="AO337" i="4"/>
  <c r="V338" i="4"/>
  <c r="G339" i="4" s="1"/>
  <c r="W338" i="4"/>
  <c r="K339" i="4" s="1"/>
  <c r="Z338" i="4"/>
  <c r="H339" i="4" l="1"/>
  <c r="J339" i="4"/>
  <c r="N339" i="4" s="1"/>
  <c r="O339" i="4" s="1"/>
  <c r="I339" i="4"/>
  <c r="M339" i="4" s="1"/>
  <c r="AA338" i="4"/>
  <c r="Y338" i="4"/>
  <c r="AP337" i="4"/>
  <c r="AB338" i="4" l="1"/>
  <c r="AC338" i="4" l="1"/>
  <c r="F339" i="4"/>
  <c r="AG338" i="4" l="1"/>
  <c r="AH338" i="4"/>
  <c r="AI338" i="4"/>
  <c r="AQ338" i="4" l="1"/>
  <c r="E339" i="4" s="1"/>
  <c r="AD339" i="4" s="1"/>
  <c r="AE339" i="4" s="1"/>
  <c r="AJ338" i="4"/>
  <c r="AK338" i="4"/>
  <c r="P339" i="4" l="1"/>
  <c r="R339" i="4" s="1"/>
  <c r="Q339" i="4"/>
  <c r="AF339" i="4"/>
  <c r="AL338" i="4"/>
  <c r="AM338" i="4" l="1"/>
  <c r="AN338" i="4"/>
  <c r="AO338" i="4"/>
  <c r="AR339" i="4"/>
  <c r="T339" i="4"/>
  <c r="S339" i="4"/>
  <c r="U339" i="4"/>
  <c r="W339" i="4" l="1"/>
  <c r="K340" i="4" s="1"/>
  <c r="Z339" i="4"/>
  <c r="V339" i="4"/>
  <c r="Y339" i="4" s="1"/>
  <c r="X339" i="4"/>
  <c r="I340" i="4" s="1"/>
  <c r="AA339" i="4"/>
  <c r="AP338" i="4"/>
  <c r="AB339" i="4" l="1"/>
  <c r="G340" i="4"/>
  <c r="J340" i="4"/>
  <c r="L340" i="4"/>
  <c r="H340" i="4"/>
  <c r="N340" i="4" l="1"/>
  <c r="O340" i="4" s="1"/>
  <c r="M340" i="4"/>
  <c r="AC339" i="4"/>
  <c r="F340" i="4"/>
  <c r="AG339" i="4" l="1"/>
  <c r="AH339" i="4"/>
  <c r="AQ339" i="4" l="1"/>
  <c r="E340" i="4" s="1"/>
  <c r="Q340" i="4" s="1"/>
  <c r="AI339" i="4"/>
  <c r="AF340" i="4" l="1"/>
  <c r="AD340" i="4"/>
  <c r="AE340" i="4" s="1"/>
  <c r="P340" i="4"/>
  <c r="R340" i="4" s="1"/>
  <c r="AR340" i="4"/>
  <c r="T340" i="4"/>
  <c r="U340" i="4"/>
  <c r="S340" i="4"/>
  <c r="AJ339" i="4"/>
  <c r="AK339" i="4"/>
  <c r="AL339" i="4" l="1"/>
  <c r="W340" i="4"/>
  <c r="H341" i="4" s="1"/>
  <c r="V340" i="4"/>
  <c r="G341" i="4" s="1"/>
  <c r="Y340" i="4"/>
  <c r="X340" i="4"/>
  <c r="L341" i="4" s="1"/>
  <c r="I341" i="4"/>
  <c r="AA340" i="4"/>
  <c r="J341" i="4" l="1"/>
  <c r="M341" i="4"/>
  <c r="AO339" i="4"/>
  <c r="AN339" i="4"/>
  <c r="AM339" i="4"/>
  <c r="AP339" i="4" s="1"/>
  <c r="K341" i="4"/>
  <c r="Z340" i="4"/>
  <c r="AB340" i="4" s="1"/>
  <c r="N341" i="4" l="1"/>
  <c r="O341" i="4" s="1"/>
  <c r="AC340" i="4"/>
  <c r="F341" i="4"/>
  <c r="AH340" i="4" l="1"/>
  <c r="AG340" i="4"/>
  <c r="AQ340" i="4" s="1"/>
  <c r="E341" i="4" s="1"/>
  <c r="Q341" i="4" l="1"/>
  <c r="AF341" i="4"/>
  <c r="AD341" i="4"/>
  <c r="AE341" i="4" s="1"/>
  <c r="AI340" i="4"/>
  <c r="P341" i="4"/>
  <c r="R341" i="4" l="1"/>
  <c r="AR341" i="4"/>
  <c r="U341" i="4"/>
  <c r="S341" i="4"/>
  <c r="T341" i="4"/>
  <c r="AJ340" i="4"/>
  <c r="AK340" i="4"/>
  <c r="W341" i="4" l="1"/>
  <c r="K342" i="4" s="1"/>
  <c r="Z341" i="4"/>
  <c r="V341" i="4"/>
  <c r="Y341" i="4" s="1"/>
  <c r="X341" i="4"/>
  <c r="I342" i="4" s="1"/>
  <c r="AL340" i="4"/>
  <c r="AM340" i="4" l="1"/>
  <c r="AN340" i="4"/>
  <c r="AO340" i="4"/>
  <c r="G342" i="4"/>
  <c r="J342" i="4"/>
  <c r="H342" i="4"/>
  <c r="AA341" i="4"/>
  <c r="AB341" i="4" s="1"/>
  <c r="L342" i="4"/>
  <c r="AP340" i="4" l="1"/>
  <c r="F342" i="4"/>
  <c r="AC341" i="4"/>
  <c r="N342" i="4"/>
  <c r="O342" i="4" s="1"/>
  <c r="M342" i="4"/>
  <c r="AH341" i="4" l="1"/>
  <c r="AG341" i="4"/>
  <c r="AQ341" i="4" s="1"/>
  <c r="E342" i="4" s="1"/>
  <c r="AI341" i="4" l="1"/>
  <c r="AJ341" i="4"/>
  <c r="AK341" i="4"/>
  <c r="Q342" i="4"/>
  <c r="AF342" i="4"/>
  <c r="AD342" i="4"/>
  <c r="AE342" i="4" s="1"/>
  <c r="P342" i="4"/>
  <c r="R342" i="4" l="1"/>
  <c r="AL341" i="4"/>
  <c r="AM341" i="4" l="1"/>
  <c r="AN341" i="4"/>
  <c r="AO341" i="4"/>
  <c r="AR342" i="4"/>
  <c r="T342" i="4"/>
  <c r="U342" i="4"/>
  <c r="S342" i="4"/>
  <c r="V342" i="4" l="1"/>
  <c r="Y342" i="4" s="1"/>
  <c r="J343" i="4"/>
  <c r="F73" i="7"/>
  <c r="X342" i="4"/>
  <c r="AA342" i="4" s="1"/>
  <c r="W342" i="4"/>
  <c r="H343" i="4" s="1"/>
  <c r="AP341" i="4"/>
  <c r="K343" i="4" l="1"/>
  <c r="Z342" i="4"/>
  <c r="G343" i="4"/>
  <c r="I343" i="4"/>
  <c r="M343" i="4" s="1"/>
  <c r="L343" i="4"/>
  <c r="AB342" i="4"/>
  <c r="N343" i="4" l="1"/>
  <c r="O343" i="4" s="1"/>
  <c r="F343" i="4"/>
  <c r="AC342" i="4"/>
  <c r="AG342" i="4" l="1"/>
  <c r="AH342" i="4"/>
  <c r="AQ342" i="4" l="1"/>
  <c r="AI342" i="4"/>
  <c r="AJ342" i="4" l="1"/>
  <c r="D73" i="7" s="1"/>
  <c r="C73" i="7"/>
  <c r="AK342" i="4"/>
  <c r="E343" i="4"/>
  <c r="E73" i="7"/>
  <c r="AD343" i="4" l="1"/>
  <c r="AE343" i="4" s="1"/>
  <c r="Q343" i="4"/>
  <c r="AF343" i="4"/>
  <c r="P343" i="4"/>
  <c r="R343" i="4" s="1"/>
  <c r="AL342" i="4"/>
  <c r="AR343" i="4" l="1"/>
  <c r="S343" i="4"/>
  <c r="T343" i="4"/>
  <c r="U343" i="4"/>
  <c r="AM342" i="4"/>
  <c r="AN342" i="4"/>
  <c r="AO342" i="4"/>
  <c r="X343" i="4" l="1"/>
  <c r="AA343" i="4" s="1"/>
  <c r="V343" i="4"/>
  <c r="G344" i="4" s="1"/>
  <c r="J344" i="4"/>
  <c r="Y343" i="4"/>
  <c r="AP342" i="4"/>
  <c r="W343" i="4"/>
  <c r="K344" i="4"/>
  <c r="H344" i="4"/>
  <c r="Z343" i="4"/>
  <c r="L344" i="4" l="1"/>
  <c r="N344" i="4"/>
  <c r="O344" i="4" s="1"/>
  <c r="AB343" i="4"/>
  <c r="I344" i="4"/>
  <c r="M344" i="4" s="1"/>
  <c r="AC343" i="4" l="1"/>
  <c r="F344" i="4"/>
  <c r="AG343" i="4" l="1"/>
  <c r="AH343" i="4"/>
  <c r="AI343" i="4"/>
  <c r="AJ343" i="4" l="1"/>
  <c r="AK343" i="4"/>
  <c r="AQ343" i="4"/>
  <c r="E344" i="4" s="1"/>
  <c r="AD344" i="4" l="1"/>
  <c r="AE344" i="4" s="1"/>
  <c r="Q344" i="4"/>
  <c r="AF344" i="4"/>
  <c r="P344" i="4"/>
  <c r="R344" i="4" s="1"/>
  <c r="AL343" i="4"/>
  <c r="AR344" i="4" l="1"/>
  <c r="U344" i="4"/>
  <c r="S344" i="4"/>
  <c r="T344" i="4"/>
  <c r="AN343" i="4"/>
  <c r="AM343" i="4"/>
  <c r="AO343" i="4"/>
  <c r="AP343" i="4" l="1"/>
  <c r="W344" i="4"/>
  <c r="Z344" i="4" s="1"/>
  <c r="H345" i="4"/>
  <c r="K345" i="4"/>
  <c r="X344" i="4"/>
  <c r="AA344" i="4" s="1"/>
  <c r="V344" i="4"/>
  <c r="J345" i="4" s="1"/>
  <c r="Y344" i="4"/>
  <c r="G345" i="4"/>
  <c r="L345" i="4" l="1"/>
  <c r="N345" i="4" s="1"/>
  <c r="O345" i="4" s="1"/>
  <c r="AB344" i="4"/>
  <c r="I345" i="4"/>
  <c r="M345" i="4" s="1"/>
  <c r="AC344" i="4" l="1"/>
  <c r="F345" i="4"/>
  <c r="AG344" i="4" l="1"/>
  <c r="AI344" i="4" s="1"/>
  <c r="AH344" i="4"/>
  <c r="AJ344" i="4" l="1"/>
  <c r="AK344" i="4"/>
  <c r="AQ344" i="4"/>
  <c r="E345" i="4" s="1"/>
  <c r="AF345" i="4" l="1"/>
  <c r="Q345" i="4"/>
  <c r="AD345" i="4"/>
  <c r="AE345" i="4" s="1"/>
  <c r="P345" i="4"/>
  <c r="R345" i="4" s="1"/>
  <c r="AL344" i="4"/>
  <c r="AR345" i="4" l="1"/>
  <c r="T345" i="4"/>
  <c r="S345" i="4"/>
  <c r="U345" i="4"/>
  <c r="AO344" i="4"/>
  <c r="AN344" i="4"/>
  <c r="AM344" i="4"/>
  <c r="X345" i="4" l="1"/>
  <c r="AA345" i="4" s="1"/>
  <c r="AP344" i="4"/>
  <c r="W345" i="4"/>
  <c r="H346" i="4" s="1"/>
  <c r="V345" i="4"/>
  <c r="J346" i="4" s="1"/>
  <c r="I346" i="4" l="1"/>
  <c r="Y345" i="4"/>
  <c r="G346" i="4"/>
  <c r="M346" i="4"/>
  <c r="L346" i="4"/>
  <c r="K346" i="4"/>
  <c r="Z345" i="4"/>
  <c r="AB345" i="4" l="1"/>
  <c r="N346" i="4"/>
  <c r="O346" i="4" s="1"/>
  <c r="AC345" i="4"/>
  <c r="F346" i="4"/>
  <c r="AG345" i="4" l="1"/>
  <c r="AI345" i="4" s="1"/>
  <c r="AH345" i="4"/>
  <c r="AJ345" i="4" l="1"/>
  <c r="AK345" i="4"/>
  <c r="AQ345" i="4"/>
  <c r="E346" i="4" s="1"/>
  <c r="Q346" i="4" l="1"/>
  <c r="AF346" i="4"/>
  <c r="AD346" i="4"/>
  <c r="AE346" i="4" s="1"/>
  <c r="P346" i="4"/>
  <c r="AL345" i="4"/>
  <c r="R346" i="4" l="1"/>
  <c r="AR346" i="4" s="1"/>
  <c r="T346" i="4"/>
  <c r="S346" i="4"/>
  <c r="U346" i="4"/>
  <c r="AM345" i="4"/>
  <c r="AN345" i="4"/>
  <c r="AO345" i="4"/>
  <c r="V346" i="4" l="1"/>
  <c r="Y346" i="4"/>
  <c r="G347" i="4"/>
  <c r="J347" i="4"/>
  <c r="X346" i="4"/>
  <c r="AA346" i="4" s="1"/>
  <c r="AP345" i="4"/>
  <c r="W346" i="4"/>
  <c r="K347" i="4" s="1"/>
  <c r="Z346" i="4"/>
  <c r="H347" i="4"/>
  <c r="I347" i="4" l="1"/>
  <c r="M347" i="4" s="1"/>
  <c r="L347" i="4"/>
  <c r="N347" i="4" s="1"/>
  <c r="O347" i="4" s="1"/>
  <c r="AB346" i="4"/>
  <c r="F347" i="4" l="1"/>
  <c r="AC346" i="4"/>
  <c r="AH346" i="4" l="1"/>
  <c r="AG346" i="4"/>
  <c r="AQ346" i="4" s="1"/>
  <c r="E347" i="4" s="1"/>
  <c r="AI346" i="4"/>
  <c r="AJ346" i="4" l="1"/>
  <c r="AK346" i="4"/>
  <c r="Q347" i="4"/>
  <c r="AD347" i="4"/>
  <c r="AE347" i="4" s="1"/>
  <c r="AF347" i="4"/>
  <c r="P347" i="4"/>
  <c r="R347" i="4" l="1"/>
  <c r="T347" i="4" s="1"/>
  <c r="AR347" i="4"/>
  <c r="U347" i="4"/>
  <c r="S347" i="4"/>
  <c r="AL346" i="4"/>
  <c r="AM346" i="4" l="1"/>
  <c r="AN346" i="4"/>
  <c r="AO346" i="4"/>
  <c r="W347" i="4"/>
  <c r="K348" i="4" s="1"/>
  <c r="V347" i="4"/>
  <c r="J348" i="4" s="1"/>
  <c r="F74" i="7"/>
  <c r="X347" i="4"/>
  <c r="I348" i="4" s="1"/>
  <c r="AA347" i="4"/>
  <c r="G348" i="4" l="1"/>
  <c r="Y347" i="4"/>
  <c r="L348" i="4"/>
  <c r="N348" i="4" s="1"/>
  <c r="O348" i="4" s="1"/>
  <c r="H348" i="4"/>
  <c r="M348" i="4" s="1"/>
  <c r="Z347" i="4"/>
  <c r="AP346" i="4"/>
  <c r="AB347" i="4" l="1"/>
  <c r="AC347" i="4" s="1"/>
  <c r="F348" i="4" l="1"/>
  <c r="AG347" i="4"/>
  <c r="AH347" i="4"/>
  <c r="AQ347" i="4" l="1"/>
  <c r="AI347" i="4"/>
  <c r="AJ347" i="4" l="1"/>
  <c r="D74" i="7" s="1"/>
  <c r="C74" i="7"/>
  <c r="AK347" i="4"/>
  <c r="E348" i="4"/>
  <c r="E74" i="7"/>
  <c r="AF348" i="4" l="1"/>
  <c r="AD348" i="4"/>
  <c r="AE348" i="4" s="1"/>
  <c r="Q348" i="4"/>
  <c r="P348" i="4"/>
  <c r="R348" i="4" s="1"/>
  <c r="AL347" i="4"/>
  <c r="AM347" i="4" l="1"/>
  <c r="AN347" i="4"/>
  <c r="AO347" i="4"/>
  <c r="AR348" i="4"/>
  <c r="S348" i="4"/>
  <c r="T348" i="4"/>
  <c r="U348" i="4"/>
  <c r="AP347" i="4" l="1"/>
  <c r="W348" i="4"/>
  <c r="K349" i="4" s="1"/>
  <c r="H349" i="4"/>
  <c r="Z348" i="4"/>
  <c r="X348" i="4"/>
  <c r="AA348" i="4" s="1"/>
  <c r="I349" i="4"/>
  <c r="L349" i="4"/>
  <c r="V348" i="4"/>
  <c r="G349" i="4" s="1"/>
  <c r="M349" i="4" s="1"/>
  <c r="Y348" i="4" l="1"/>
  <c r="J349" i="4"/>
  <c r="N349" i="4"/>
  <c r="O349" i="4" s="1"/>
  <c r="AB348" i="4"/>
  <c r="F349" i="4" l="1"/>
  <c r="AC348" i="4"/>
  <c r="AG348" i="4" l="1"/>
  <c r="AI348" i="4" s="1"/>
  <c r="AH348" i="4"/>
  <c r="AJ348" i="4" l="1"/>
  <c r="AK348" i="4"/>
  <c r="AQ348" i="4"/>
  <c r="E349" i="4" s="1"/>
  <c r="Q349" i="4" l="1"/>
  <c r="AD349" i="4"/>
  <c r="AE349" i="4" s="1"/>
  <c r="AF349" i="4"/>
  <c r="P349" i="4"/>
  <c r="R349" i="4" s="1"/>
  <c r="AL348" i="4"/>
  <c r="AM348" i="4" l="1"/>
  <c r="AN348" i="4"/>
  <c r="AO348" i="4"/>
  <c r="AR349" i="4"/>
  <c r="S349" i="4"/>
  <c r="T349" i="4"/>
  <c r="U349" i="4"/>
  <c r="W349" i="4" l="1"/>
  <c r="Z349" i="4" s="1"/>
  <c r="X349" i="4"/>
  <c r="L350" i="4" s="1"/>
  <c r="V349" i="4"/>
  <c r="J350" i="4" s="1"/>
  <c r="Y349" i="4"/>
  <c r="AP348" i="4"/>
  <c r="G350" i="4" l="1"/>
  <c r="AA349" i="4"/>
  <c r="I350" i="4"/>
  <c r="AB349" i="4"/>
  <c r="K350" i="4"/>
  <c r="N350" i="4" s="1"/>
  <c r="O350" i="4" s="1"/>
  <c r="H350" i="4"/>
  <c r="M350" i="4" l="1"/>
  <c r="AC349" i="4"/>
  <c r="F350" i="4"/>
  <c r="AG349" i="4" l="1"/>
  <c r="AH349" i="4"/>
  <c r="AI349" i="4"/>
  <c r="AJ349" i="4" l="1"/>
  <c r="AK349" i="4"/>
  <c r="AQ349" i="4"/>
  <c r="E350" i="4" s="1"/>
  <c r="AF350" i="4" l="1"/>
  <c r="Q350" i="4"/>
  <c r="AD350" i="4"/>
  <c r="AE350" i="4" s="1"/>
  <c r="P350" i="4"/>
  <c r="AL349" i="4"/>
  <c r="AO349" i="4" l="1"/>
  <c r="AN349" i="4"/>
  <c r="AM349" i="4"/>
  <c r="AP349" i="4" s="1"/>
  <c r="R350" i="4"/>
  <c r="AR350" i="4" l="1"/>
  <c r="S350" i="4"/>
  <c r="T350" i="4"/>
  <c r="U350" i="4"/>
  <c r="W350" i="4" l="1"/>
  <c r="K351" i="4" s="1"/>
  <c r="H351" i="4"/>
  <c r="Z350" i="4"/>
  <c r="X350" i="4"/>
  <c r="L351" i="4" s="1"/>
  <c r="I351" i="4"/>
  <c r="AA350" i="4"/>
  <c r="V350" i="4"/>
  <c r="J351" i="4" s="1"/>
  <c r="Y350" i="4"/>
  <c r="AB350" i="4" l="1"/>
  <c r="N351" i="4"/>
  <c r="O351" i="4" s="1"/>
  <c r="AC350" i="4"/>
  <c r="F351" i="4"/>
  <c r="G351" i="4"/>
  <c r="M351" i="4" s="1"/>
  <c r="AH350" i="4" l="1"/>
  <c r="AG350" i="4"/>
  <c r="AQ350" i="4" s="1"/>
  <c r="E351" i="4" s="1"/>
  <c r="Q351" i="4" l="1"/>
  <c r="AD351" i="4"/>
  <c r="AE351" i="4" s="1"/>
  <c r="AF351" i="4"/>
  <c r="AI350" i="4"/>
  <c r="P351" i="4"/>
  <c r="R351" i="4" s="1"/>
  <c r="AJ350" i="4" l="1"/>
  <c r="AK350" i="4"/>
  <c r="AR351" i="4"/>
  <c r="U351" i="4"/>
  <c r="T351" i="4"/>
  <c r="S351" i="4"/>
  <c r="W351" i="4" l="1"/>
  <c r="K352" i="4" s="1"/>
  <c r="Z351" i="4"/>
  <c r="AL350" i="4"/>
  <c r="V351" i="4"/>
  <c r="Y351" i="4" s="1"/>
  <c r="X351" i="4"/>
  <c r="I352" i="4" s="1"/>
  <c r="H352" i="4" l="1"/>
  <c r="AM350" i="4"/>
  <c r="AN350" i="4"/>
  <c r="AO350" i="4"/>
  <c r="AA351" i="4"/>
  <c r="AB351" i="4" s="1"/>
  <c r="L352" i="4"/>
  <c r="G352" i="4"/>
  <c r="J352" i="4"/>
  <c r="N352" i="4" l="1"/>
  <c r="O352" i="4" s="1"/>
  <c r="M352" i="4"/>
  <c r="AC351" i="4"/>
  <c r="F352" i="4"/>
  <c r="AP350" i="4"/>
  <c r="AH351" i="4" l="1"/>
  <c r="AG351" i="4"/>
  <c r="AQ351" i="4" s="1"/>
  <c r="E352" i="4" s="1"/>
  <c r="AI351" i="4" l="1"/>
  <c r="AJ351" i="4"/>
  <c r="AK351" i="4"/>
  <c r="Q352" i="4"/>
  <c r="AD352" i="4"/>
  <c r="AE352" i="4" s="1"/>
  <c r="AF352" i="4"/>
  <c r="P352" i="4"/>
  <c r="R352" i="4" s="1"/>
  <c r="AR352" i="4" l="1"/>
  <c r="S352" i="4"/>
  <c r="T352" i="4"/>
  <c r="U352" i="4"/>
  <c r="AL351" i="4"/>
  <c r="AO351" i="4" l="1"/>
  <c r="AM351" i="4"/>
  <c r="AN351" i="4"/>
  <c r="X352" i="4"/>
  <c r="AA352" i="4" s="1"/>
  <c r="W352" i="4"/>
  <c r="Z352" i="4" s="1"/>
  <c r="V352" i="4"/>
  <c r="J353" i="4" s="1"/>
  <c r="F75" i="7"/>
  <c r="G353" i="4" l="1"/>
  <c r="Y352" i="4"/>
  <c r="AB352" i="4" s="1"/>
  <c r="K353" i="4"/>
  <c r="H353" i="4"/>
  <c r="AP351" i="4"/>
  <c r="L353" i="4"/>
  <c r="I353" i="4"/>
  <c r="M353" i="4" l="1"/>
  <c r="N353" i="4"/>
  <c r="O353" i="4" s="1"/>
  <c r="F353" i="4"/>
  <c r="AC352" i="4"/>
  <c r="AH352" i="4" l="1"/>
  <c r="AG352" i="4"/>
  <c r="AQ352" i="4" s="1"/>
  <c r="E353" i="4" l="1"/>
  <c r="E75" i="7"/>
  <c r="AI352" i="4"/>
  <c r="AJ352" i="4" l="1"/>
  <c r="D75" i="7" s="1"/>
  <c r="C75" i="7"/>
  <c r="AK352" i="4"/>
  <c r="Q353" i="4"/>
  <c r="AD353" i="4"/>
  <c r="AE353" i="4" s="1"/>
  <c r="AF353" i="4"/>
  <c r="P353" i="4"/>
  <c r="R353" i="4" s="1"/>
  <c r="AR353" i="4" l="1"/>
  <c r="U353" i="4"/>
  <c r="S353" i="4"/>
  <c r="T353" i="4"/>
  <c r="AL352" i="4"/>
  <c r="AM352" i="4" l="1"/>
  <c r="AN352" i="4"/>
  <c r="AO352" i="4"/>
  <c r="W353" i="4"/>
  <c r="Z353" i="4" s="1"/>
  <c r="K354" i="4"/>
  <c r="V353" i="4"/>
  <c r="G354" i="4" s="1"/>
  <c r="X353" i="4"/>
  <c r="L354" i="4" s="1"/>
  <c r="J354" i="4" l="1"/>
  <c r="N354" i="4" s="1"/>
  <c r="O354" i="4" s="1"/>
  <c r="Y353" i="4"/>
  <c r="I354" i="4"/>
  <c r="AA353" i="4"/>
  <c r="AB353" i="4" s="1"/>
  <c r="H354" i="4"/>
  <c r="AP352" i="4"/>
  <c r="M354" i="4" l="1"/>
  <c r="AC353" i="4"/>
  <c r="F354" i="4"/>
  <c r="AG353" i="4" l="1"/>
  <c r="AH353" i="4"/>
  <c r="AI353" i="4"/>
  <c r="AQ353" i="4" l="1"/>
  <c r="E354" i="4" s="1"/>
  <c r="P354" i="4" s="1"/>
  <c r="AJ353" i="4"/>
  <c r="AK353" i="4"/>
  <c r="Q354" i="4" l="1"/>
  <c r="AF354" i="4"/>
  <c r="AD354" i="4"/>
  <c r="AE354" i="4" s="1"/>
  <c r="R354" i="4"/>
  <c r="AL353" i="4"/>
  <c r="AO353" i="4" l="1"/>
  <c r="AM353" i="4"/>
  <c r="AN353" i="4"/>
  <c r="AR354" i="4"/>
  <c r="U354" i="4"/>
  <c r="T354" i="4"/>
  <c r="S354" i="4"/>
  <c r="V354" i="4" l="1"/>
  <c r="J355" i="4" s="1"/>
  <c r="W354" i="4"/>
  <c r="Z354" i="4" s="1"/>
  <c r="X354" i="4"/>
  <c r="AA354" i="4" s="1"/>
  <c r="AP353" i="4"/>
  <c r="G355" i="4" l="1"/>
  <c r="Y354" i="4"/>
  <c r="AB354" i="4" s="1"/>
  <c r="I355" i="4"/>
  <c r="K355" i="4"/>
  <c r="H355" i="4"/>
  <c r="M355" i="4" s="1"/>
  <c r="L355" i="4"/>
  <c r="N355" i="4" l="1"/>
  <c r="O355" i="4" s="1"/>
  <c r="AC354" i="4"/>
  <c r="F355" i="4"/>
  <c r="AG354" i="4" l="1"/>
  <c r="AH354" i="4"/>
  <c r="AI354" i="4"/>
  <c r="AQ354" i="4" l="1"/>
  <c r="E355" i="4" s="1"/>
  <c r="AF355" i="4" s="1"/>
  <c r="AJ354" i="4"/>
  <c r="AK354" i="4"/>
  <c r="AD355" i="4" l="1"/>
  <c r="AE355" i="4" s="1"/>
  <c r="P355" i="4"/>
  <c r="Q355" i="4"/>
  <c r="AL354" i="4"/>
  <c r="R355" i="4" l="1"/>
  <c r="AO354" i="4"/>
  <c r="AN354" i="4"/>
  <c r="AM354" i="4"/>
  <c r="AP354" i="4" s="1"/>
  <c r="AR355" i="4" l="1"/>
  <c r="T355" i="4"/>
  <c r="S355" i="4"/>
  <c r="U355" i="4"/>
  <c r="X355" i="4" l="1"/>
  <c r="I356" i="4" s="1"/>
  <c r="V355" i="4"/>
  <c r="G356" i="4" s="1"/>
  <c r="W355" i="4"/>
  <c r="H356" i="4"/>
  <c r="Z355" i="4"/>
  <c r="K356" i="4"/>
  <c r="AA355" i="4" l="1"/>
  <c r="J356" i="4"/>
  <c r="Y355" i="4"/>
  <c r="AB355" i="4"/>
  <c r="M356" i="4"/>
  <c r="L356" i="4"/>
  <c r="N356" i="4" s="1"/>
  <c r="O356" i="4" s="1"/>
  <c r="F356" i="4" l="1"/>
  <c r="AC355" i="4"/>
  <c r="AG355" i="4" l="1"/>
  <c r="AH355" i="4"/>
  <c r="AI355" i="4"/>
  <c r="AQ355" i="4" l="1"/>
  <c r="E356" i="4" s="1"/>
  <c r="Q356" i="4" s="1"/>
  <c r="AJ355" i="4"/>
  <c r="AK355" i="4"/>
  <c r="AL355" i="4" s="1"/>
  <c r="P356" i="4" l="1"/>
  <c r="R356" i="4" s="1"/>
  <c r="AF356" i="4"/>
  <c r="AD356" i="4"/>
  <c r="AE356" i="4" s="1"/>
  <c r="AR356" i="4"/>
  <c r="U356" i="4"/>
  <c r="X356" i="4" s="1"/>
  <c r="I357" i="4" s="1"/>
  <c r="T356" i="4"/>
  <c r="S356" i="4"/>
  <c r="AM355" i="4"/>
  <c r="AN355" i="4"/>
  <c r="AO355" i="4"/>
  <c r="AP355" i="4" l="1"/>
  <c r="V356" i="4"/>
  <c r="G357" i="4" s="1"/>
  <c r="Y356" i="4"/>
  <c r="W356" i="4"/>
  <c r="K357" i="4" s="1"/>
  <c r="L357" i="4"/>
  <c r="AA356" i="4"/>
  <c r="J357" i="4" l="1"/>
  <c r="N357" i="4" s="1"/>
  <c r="O357" i="4" s="1"/>
  <c r="Z356" i="4"/>
  <c r="AB356" i="4" s="1"/>
  <c r="H357" i="4"/>
  <c r="M357" i="4" s="1"/>
  <c r="F357" i="4" l="1"/>
  <c r="AC356" i="4"/>
  <c r="AG356" i="4" l="1"/>
  <c r="AI356" i="4"/>
  <c r="AH356" i="4"/>
  <c r="AJ356" i="4" l="1"/>
  <c r="AK356" i="4"/>
  <c r="AL356" i="4" s="1"/>
  <c r="AM356" i="4" s="1"/>
  <c r="AQ356" i="4"/>
  <c r="E357" i="4" s="1"/>
  <c r="AO356" i="4" l="1"/>
  <c r="AN356" i="4"/>
  <c r="AF357" i="4"/>
  <c r="Q357" i="4"/>
  <c r="P357" i="4"/>
  <c r="R357" i="4" s="1"/>
  <c r="AD357" i="4"/>
  <c r="AE357" i="4" s="1"/>
  <c r="AP356" i="4"/>
  <c r="AR357" i="4" l="1"/>
  <c r="T357" i="4"/>
  <c r="W357" i="4" s="1"/>
  <c r="H358" i="4" s="1"/>
  <c r="S357" i="4"/>
  <c r="U357" i="4"/>
  <c r="K358" i="4" l="1"/>
  <c r="Z357" i="4"/>
  <c r="L358" i="4"/>
  <c r="I358" i="4"/>
  <c r="X357" i="4"/>
  <c r="AA357" i="4"/>
  <c r="V357" i="4"/>
  <c r="G358" i="4"/>
  <c r="F76" i="7"/>
  <c r="M358" i="4" l="1"/>
  <c r="J358" i="4"/>
  <c r="N358" i="4" s="1"/>
  <c r="O358" i="4" s="1"/>
  <c r="Y357" i="4"/>
  <c r="AB357" i="4" s="1"/>
  <c r="F358" i="4" s="1"/>
  <c r="AC357" i="4" l="1"/>
  <c r="AG357" i="4"/>
  <c r="AH357" i="4"/>
  <c r="AQ357" i="4" l="1"/>
  <c r="E358" i="4" s="1"/>
  <c r="AI357" i="4"/>
  <c r="E76" i="7" l="1"/>
  <c r="AJ357" i="4"/>
  <c r="D76" i="7" s="1"/>
  <c r="C76" i="7"/>
  <c r="AK357" i="4"/>
  <c r="Q358" i="4"/>
  <c r="AD358" i="4"/>
  <c r="AE358" i="4" s="1"/>
  <c r="AF358" i="4"/>
  <c r="P358" i="4"/>
  <c r="R358" i="4" s="1"/>
  <c r="AR358" i="4" l="1"/>
  <c r="T358" i="4"/>
  <c r="U358" i="4"/>
  <c r="S358" i="4"/>
  <c r="AL357" i="4"/>
  <c r="AM357" i="4" l="1"/>
  <c r="AN357" i="4"/>
  <c r="AO357" i="4"/>
  <c r="V358" i="4"/>
  <c r="G359" i="4" s="1"/>
  <c r="X358" i="4"/>
  <c r="AA358" i="4" s="1"/>
  <c r="W358" i="4"/>
  <c r="K359" i="4"/>
  <c r="Z358" i="4"/>
  <c r="H359" i="4"/>
  <c r="Y358" i="4" l="1"/>
  <c r="AB358" i="4" s="1"/>
  <c r="J359" i="4"/>
  <c r="L359" i="4"/>
  <c r="I359" i="4"/>
  <c r="M359" i="4" s="1"/>
  <c r="AP357" i="4"/>
  <c r="N359" i="4" l="1"/>
  <c r="O359" i="4" s="1"/>
  <c r="AC358" i="4"/>
  <c r="F359" i="4"/>
  <c r="AG358" i="4" l="1"/>
  <c r="AH358" i="4"/>
  <c r="AI358" i="4"/>
  <c r="AJ358" i="4" l="1"/>
  <c r="AK358" i="4"/>
  <c r="AQ358" i="4"/>
  <c r="E359" i="4" s="1"/>
  <c r="Q359" i="4" l="1"/>
  <c r="AD359" i="4"/>
  <c r="AE359" i="4" s="1"/>
  <c r="AF359" i="4"/>
  <c r="P359" i="4"/>
  <c r="AL358" i="4"/>
  <c r="AM358" i="4" l="1"/>
  <c r="AN358" i="4"/>
  <c r="AO358" i="4"/>
  <c r="R359" i="4"/>
  <c r="AR359" i="4" l="1"/>
  <c r="S359" i="4"/>
  <c r="T359" i="4"/>
  <c r="U359" i="4"/>
  <c r="AP358" i="4"/>
  <c r="X359" i="4" l="1"/>
  <c r="I360" i="4" s="1"/>
  <c r="AA359" i="4"/>
  <c r="W359" i="4"/>
  <c r="Z359" i="4"/>
  <c r="H360" i="4"/>
  <c r="K360" i="4"/>
  <c r="V359" i="4"/>
  <c r="J360" i="4" s="1"/>
  <c r="G360" i="4"/>
  <c r="Y359" i="4" l="1"/>
  <c r="AB359" i="4" s="1"/>
  <c r="L360" i="4"/>
  <c r="N360" i="4" s="1"/>
  <c r="O360" i="4" s="1"/>
  <c r="M360" i="4"/>
  <c r="AC359" i="4" l="1"/>
  <c r="F360" i="4"/>
  <c r="AH359" i="4" l="1"/>
  <c r="AG359" i="4"/>
  <c r="AQ359" i="4" s="1"/>
  <c r="E360" i="4" s="1"/>
  <c r="AF360" i="4" l="1"/>
  <c r="Q360" i="4"/>
  <c r="AD360" i="4"/>
  <c r="AE360" i="4" s="1"/>
  <c r="AI359" i="4"/>
  <c r="P360" i="4"/>
  <c r="R360" i="4" l="1"/>
  <c r="U360" i="4" s="1"/>
  <c r="AR360" i="4"/>
  <c r="S360" i="4"/>
  <c r="AJ359" i="4"/>
  <c r="AK359" i="4"/>
  <c r="T360" i="4" l="1"/>
  <c r="W360" i="4" s="1"/>
  <c r="Z360" i="4" s="1"/>
  <c r="X360" i="4"/>
  <c r="L361" i="4" s="1"/>
  <c r="AA360" i="4"/>
  <c r="I361" i="4"/>
  <c r="V360" i="4"/>
  <c r="Y360" i="4" s="1"/>
  <c r="AL359" i="4"/>
  <c r="AB360" i="4" l="1"/>
  <c r="H361" i="4"/>
  <c r="G361" i="4"/>
  <c r="K361" i="4"/>
  <c r="AO359" i="4"/>
  <c r="AN359" i="4"/>
  <c r="AM359" i="4"/>
  <c r="AP359" i="4" s="1"/>
  <c r="J361" i="4"/>
  <c r="N361" i="4" s="1"/>
  <c r="O361" i="4" s="1"/>
  <c r="M361" i="4" l="1"/>
  <c r="AC360" i="4"/>
  <c r="F361" i="4"/>
  <c r="AG360" i="4" l="1"/>
  <c r="AH360" i="4"/>
  <c r="AI360" i="4"/>
  <c r="AQ360" i="4" l="1"/>
  <c r="E361" i="4" s="1"/>
  <c r="P361" i="4" s="1"/>
  <c r="AJ360" i="4"/>
  <c r="AK360" i="4"/>
  <c r="Q361" i="4"/>
  <c r="R361" i="4" s="1"/>
  <c r="AD361" i="4"/>
  <c r="AE361" i="4" s="1"/>
  <c r="AF361" i="4"/>
  <c r="AR361" i="4" l="1"/>
  <c r="U361" i="4"/>
  <c r="T361" i="4"/>
  <c r="S361" i="4"/>
  <c r="AL360" i="4"/>
  <c r="V361" i="4" l="1"/>
  <c r="Y361" i="4" s="1"/>
  <c r="W361" i="4"/>
  <c r="K362" i="4" s="1"/>
  <c r="H362" i="4"/>
  <c r="X361" i="4"/>
  <c r="AA361" i="4" s="1"/>
  <c r="L362" i="4"/>
  <c r="AM360" i="4"/>
  <c r="AO360" i="4"/>
  <c r="AN360" i="4"/>
  <c r="AP360" i="4" l="1"/>
  <c r="G362" i="4"/>
  <c r="Z361" i="4"/>
  <c r="AB361" i="4" s="1"/>
  <c r="I362" i="4"/>
  <c r="J362" i="4"/>
  <c r="N362" i="4" s="1"/>
  <c r="O362" i="4" s="1"/>
  <c r="F362" i="4" l="1"/>
  <c r="AC361" i="4"/>
  <c r="M362" i="4"/>
  <c r="AH361" i="4" l="1"/>
  <c r="AG361" i="4"/>
  <c r="AQ361" i="4" s="1"/>
  <c r="E362" i="4" s="1"/>
  <c r="AD362" i="4" l="1"/>
  <c r="AE362" i="4" s="1"/>
  <c r="AF362" i="4"/>
  <c r="Q362" i="4"/>
  <c r="P362" i="4"/>
  <c r="AI361" i="4"/>
  <c r="R362" i="4" l="1"/>
  <c r="S362" i="4" s="1"/>
  <c r="AJ361" i="4"/>
  <c r="AK361" i="4"/>
  <c r="AR362" i="4"/>
  <c r="T362" i="4"/>
  <c r="U362" i="4" l="1"/>
  <c r="X362" i="4" s="1"/>
  <c r="L363" i="4" s="1"/>
  <c r="W362" i="4"/>
  <c r="Z362" i="4" s="1"/>
  <c r="V362" i="4"/>
  <c r="Y362" i="4" s="1"/>
  <c r="G363" i="4"/>
  <c r="J363" i="4"/>
  <c r="F77" i="7"/>
  <c r="AL361" i="4"/>
  <c r="H363" i="4" l="1"/>
  <c r="I363" i="4"/>
  <c r="AA362" i="4"/>
  <c r="AB362" i="4"/>
  <c r="AM361" i="4"/>
  <c r="AN361" i="4"/>
  <c r="AO361" i="4"/>
  <c r="K363" i="4"/>
  <c r="N363" i="4" s="1"/>
  <c r="O363" i="4" s="1"/>
  <c r="M363" i="4" l="1"/>
  <c r="AP361" i="4"/>
  <c r="F363" i="4"/>
  <c r="AC362" i="4"/>
  <c r="AG362" i="4" l="1"/>
  <c r="AH362" i="4"/>
  <c r="AQ362" i="4" l="1"/>
  <c r="E363" i="4"/>
  <c r="E77" i="7"/>
  <c r="AI362" i="4"/>
  <c r="AJ362" i="4" l="1"/>
  <c r="D77" i="7" s="1"/>
  <c r="C77" i="7"/>
  <c r="AK362" i="4"/>
  <c r="Q363" i="4"/>
  <c r="AD363" i="4"/>
  <c r="AE363" i="4" s="1"/>
  <c r="AF363" i="4"/>
  <c r="P363" i="4"/>
  <c r="R363" i="4" l="1"/>
  <c r="AR363" i="4"/>
  <c r="T363" i="4"/>
  <c r="S363" i="4"/>
  <c r="U363" i="4"/>
  <c r="AL362" i="4"/>
  <c r="W363" i="4" l="1"/>
  <c r="Z363" i="4" s="1"/>
  <c r="H364" i="4"/>
  <c r="K364" i="4"/>
  <c r="X363" i="4"/>
  <c r="I364" i="4" s="1"/>
  <c r="AM362" i="4"/>
  <c r="AN362" i="4"/>
  <c r="AO362" i="4"/>
  <c r="V363" i="4"/>
  <c r="Y363" i="4" s="1"/>
  <c r="L364" i="4" l="1"/>
  <c r="AA363" i="4"/>
  <c r="AB363" i="4"/>
  <c r="J364" i="4"/>
  <c r="N364" i="4" s="1"/>
  <c r="O364" i="4" s="1"/>
  <c r="G364" i="4"/>
  <c r="M364" i="4" s="1"/>
  <c r="AP362" i="4"/>
  <c r="F364" i="4" l="1"/>
  <c r="AC363" i="4"/>
  <c r="AH363" i="4" l="1"/>
  <c r="AG363" i="4"/>
  <c r="AQ363" i="4" s="1"/>
  <c r="E364" i="4" s="1"/>
  <c r="P364" i="4" s="1"/>
  <c r="AI363" i="4" l="1"/>
  <c r="Q364" i="4"/>
  <c r="R364" i="4" s="1"/>
  <c r="AD364" i="4"/>
  <c r="AE364" i="4" s="1"/>
  <c r="AF364" i="4"/>
  <c r="AR364" i="4" l="1"/>
  <c r="T364" i="4"/>
  <c r="S364" i="4"/>
  <c r="U364" i="4"/>
  <c r="AJ363" i="4"/>
  <c r="AK363" i="4"/>
  <c r="W364" i="4" l="1"/>
  <c r="Z364" i="4" s="1"/>
  <c r="AL363" i="4"/>
  <c r="V364" i="4"/>
  <c r="J365" i="4" s="1"/>
  <c r="X364" i="4"/>
  <c r="L365" i="4" s="1"/>
  <c r="AA364" i="4"/>
  <c r="I365" i="4"/>
  <c r="G365" i="4" l="1"/>
  <c r="Y364" i="4"/>
  <c r="AM363" i="4"/>
  <c r="AN363" i="4"/>
  <c r="AO363" i="4"/>
  <c r="K365" i="4"/>
  <c r="N365" i="4" s="1"/>
  <c r="O365" i="4" s="1"/>
  <c r="H365" i="4"/>
  <c r="M365" i="4" s="1"/>
  <c r="AB364" i="4"/>
  <c r="F365" i="4" l="1"/>
  <c r="AC364" i="4"/>
  <c r="AP363" i="4"/>
  <c r="AH364" i="4" l="1"/>
  <c r="AG364" i="4"/>
  <c r="AQ364" i="4" s="1"/>
  <c r="E365" i="4" s="1"/>
  <c r="P365" i="4" s="1"/>
  <c r="AI364" i="4" l="1"/>
  <c r="AF365" i="4"/>
  <c r="Q365" i="4"/>
  <c r="R365" i="4" s="1"/>
  <c r="AD365" i="4"/>
  <c r="AE365" i="4" s="1"/>
  <c r="AJ364" i="4" l="1"/>
  <c r="AK364" i="4"/>
  <c r="AR365" i="4"/>
  <c r="S365" i="4"/>
  <c r="T365" i="4"/>
  <c r="U365" i="4"/>
  <c r="X365" i="4" l="1"/>
  <c r="AA365" i="4" s="1"/>
  <c r="W365" i="4"/>
  <c r="H366" i="4" s="1"/>
  <c r="V365" i="4"/>
  <c r="J366" i="4" s="1"/>
  <c r="AL364" i="4"/>
  <c r="Z365" i="4" l="1"/>
  <c r="Y365" i="4"/>
  <c r="AB365" i="4" s="1"/>
  <c r="G366" i="4"/>
  <c r="AM364" i="4"/>
  <c r="AN364" i="4"/>
  <c r="AO364" i="4"/>
  <c r="K366" i="4"/>
  <c r="L366" i="4"/>
  <c r="N366" i="4"/>
  <c r="O366" i="4" s="1"/>
  <c r="I366" i="4"/>
  <c r="M366" i="4" l="1"/>
  <c r="AC365" i="4"/>
  <c r="F366" i="4"/>
  <c r="AP364" i="4"/>
  <c r="AG365" i="4" l="1"/>
  <c r="AH365" i="4"/>
  <c r="AQ365" i="4" l="1"/>
  <c r="E366" i="4" s="1"/>
  <c r="AD366" i="4"/>
  <c r="AE366" i="4" s="1"/>
  <c r="AF366" i="4"/>
  <c r="Q366" i="4"/>
  <c r="AI365" i="4"/>
  <c r="P366" i="4"/>
  <c r="R366" i="4" s="1"/>
  <c r="AR366" i="4" l="1"/>
  <c r="U366" i="4"/>
  <c r="S366" i="4"/>
  <c r="T366" i="4"/>
  <c r="AJ365" i="4"/>
  <c r="AK365" i="4"/>
  <c r="AL365" i="4" l="1"/>
  <c r="W366" i="4"/>
  <c r="H367" i="4" s="1"/>
  <c r="Z366" i="4"/>
  <c r="V366" i="4"/>
  <c r="Y366" i="4" s="1"/>
  <c r="X366" i="4"/>
  <c r="L367" i="4" s="1"/>
  <c r="AA366" i="4"/>
  <c r="AB366" i="4" l="1"/>
  <c r="AM365" i="4"/>
  <c r="AN365" i="4"/>
  <c r="AO365" i="4"/>
  <c r="J367" i="4"/>
  <c r="I367" i="4"/>
  <c r="K367" i="4"/>
  <c r="G367" i="4"/>
  <c r="M367" i="4" s="1"/>
  <c r="N367" i="4" l="1"/>
  <c r="O367" i="4" s="1"/>
  <c r="AP365" i="4"/>
  <c r="AC366" i="4"/>
  <c r="F367" i="4"/>
  <c r="AG366" i="4" l="1"/>
  <c r="AH366" i="4"/>
  <c r="AI366" i="4"/>
  <c r="AQ366" i="4" l="1"/>
  <c r="E367" i="4" s="1"/>
  <c r="P367" i="4" s="1"/>
  <c r="AJ366" i="4"/>
  <c r="AK366" i="4"/>
  <c r="AF367" i="4"/>
  <c r="AD367" i="4" l="1"/>
  <c r="AE367" i="4" s="1"/>
  <c r="Q367" i="4"/>
  <c r="R367" i="4" s="1"/>
  <c r="S367" i="4" s="1"/>
  <c r="AR367" i="4"/>
  <c r="AL366" i="4"/>
  <c r="T367" i="4" l="1"/>
  <c r="U367" i="4"/>
  <c r="L368" i="4" s="1"/>
  <c r="AN366" i="4"/>
  <c r="AO366" i="4"/>
  <c r="AM366" i="4"/>
  <c r="AP366" i="4" s="1"/>
  <c r="W367" i="4"/>
  <c r="K368" i="4"/>
  <c r="Z367" i="4"/>
  <c r="H368" i="4"/>
  <c r="X367" i="4"/>
  <c r="AA367" i="4" s="1"/>
  <c r="V367" i="4"/>
  <c r="J368" i="4"/>
  <c r="Y367" i="4"/>
  <c r="G368" i="4"/>
  <c r="F78" i="7"/>
  <c r="I368" i="4" l="1"/>
  <c r="M368" i="4" s="1"/>
  <c r="AB367" i="4"/>
  <c r="F368" i="4" s="1"/>
  <c r="N368" i="4"/>
  <c r="O368" i="4" s="1"/>
  <c r="AC367" i="4" l="1"/>
  <c r="AG367" i="4"/>
  <c r="AH367" i="4"/>
  <c r="AQ367" i="4" l="1"/>
  <c r="E78" i="7" s="1"/>
  <c r="AI367" i="4"/>
  <c r="AK367" i="4" s="1"/>
  <c r="AJ367" i="4"/>
  <c r="D78" i="7" s="1"/>
  <c r="C78" i="7"/>
  <c r="E368" i="4" l="1"/>
  <c r="AF368" i="4" s="1"/>
  <c r="AD368" i="4"/>
  <c r="AE368" i="4" s="1"/>
  <c r="AL367" i="4"/>
  <c r="P368" i="4" l="1"/>
  <c r="Q368" i="4"/>
  <c r="AO367" i="4"/>
  <c r="AM367" i="4"/>
  <c r="AN367" i="4"/>
  <c r="R368" i="4" l="1"/>
  <c r="AP367" i="4"/>
  <c r="AR368" i="4" l="1"/>
  <c r="S368" i="4"/>
  <c r="U368" i="4"/>
  <c r="T368" i="4"/>
  <c r="W368" i="4" s="1"/>
  <c r="Z368" i="4" s="1"/>
  <c r="X368" i="4" l="1"/>
  <c r="I369" i="4" s="1"/>
  <c r="AA368" i="4"/>
  <c r="V368" i="4"/>
  <c r="G369" i="4" s="1"/>
  <c r="Y368" i="4"/>
  <c r="AB368" i="4" s="1"/>
  <c r="AC368" i="4" s="1"/>
  <c r="H369" i="4"/>
  <c r="K369" i="4"/>
  <c r="F369" i="4" l="1"/>
  <c r="L369" i="4"/>
  <c r="J369" i="4"/>
  <c r="N369" i="4" s="1"/>
  <c r="O369" i="4" s="1"/>
  <c r="M369" i="4"/>
  <c r="AG368" i="4"/>
  <c r="AH368" i="4"/>
  <c r="AI368" i="4"/>
  <c r="AJ368" i="4" l="1"/>
  <c r="AK368" i="4"/>
  <c r="AQ368" i="4"/>
  <c r="E369" i="4" s="1"/>
  <c r="Q369" i="4" l="1"/>
  <c r="AD369" i="4"/>
  <c r="AE369" i="4" s="1"/>
  <c r="AF369" i="4"/>
  <c r="P369" i="4"/>
  <c r="AL368" i="4"/>
  <c r="R369" i="4" l="1"/>
  <c r="AM368" i="4"/>
  <c r="AN368" i="4"/>
  <c r="AO368" i="4"/>
  <c r="AR369" i="4"/>
  <c r="S369" i="4"/>
  <c r="U369" i="4"/>
  <c r="T369" i="4"/>
  <c r="W369" i="4" l="1"/>
  <c r="H370" i="4" s="1"/>
  <c r="K370" i="4"/>
  <c r="Z369" i="4"/>
  <c r="X369" i="4"/>
  <c r="AA369" i="4" s="1"/>
  <c r="V369" i="4"/>
  <c r="G370" i="4" s="1"/>
  <c r="AP368" i="4"/>
  <c r="Y369" i="4" l="1"/>
  <c r="J370" i="4"/>
  <c r="L370" i="4"/>
  <c r="I370" i="4"/>
  <c r="M370" i="4" s="1"/>
  <c r="AB369" i="4"/>
  <c r="N370" i="4"/>
  <c r="O370" i="4" s="1"/>
  <c r="F370" i="4" l="1"/>
  <c r="AC369" i="4"/>
  <c r="AG369" i="4" l="1"/>
  <c r="AI369" i="4" s="1"/>
  <c r="AH369" i="4"/>
  <c r="AJ369" i="4" l="1"/>
  <c r="AK369" i="4"/>
  <c r="AQ369" i="4"/>
  <c r="E370" i="4" s="1"/>
  <c r="Q370" i="4" l="1"/>
  <c r="AD370" i="4"/>
  <c r="AE370" i="4" s="1"/>
  <c r="AF370" i="4"/>
  <c r="P370" i="4"/>
  <c r="AL369" i="4"/>
  <c r="R370" i="4" l="1"/>
  <c r="AM369" i="4"/>
  <c r="AN369" i="4"/>
  <c r="AO369" i="4"/>
  <c r="AR370" i="4"/>
  <c r="T370" i="4"/>
  <c r="S370" i="4"/>
  <c r="U370" i="4"/>
  <c r="AP369" i="4" l="1"/>
  <c r="X370" i="4"/>
  <c r="I371" i="4" s="1"/>
  <c r="V370" i="4"/>
  <c r="G371" i="4" s="1"/>
  <c r="W370" i="4"/>
  <c r="Z370" i="4" s="1"/>
  <c r="J371" i="4" l="1"/>
  <c r="Y370" i="4"/>
  <c r="K371" i="4"/>
  <c r="L371" i="4"/>
  <c r="H371" i="4"/>
  <c r="M371" i="4" s="1"/>
  <c r="AA370" i="4"/>
  <c r="AB370" i="4" l="1"/>
  <c r="N371" i="4"/>
  <c r="O371" i="4" s="1"/>
  <c r="F371" i="4"/>
  <c r="AC370" i="4"/>
  <c r="AG370" i="4" l="1"/>
  <c r="AI370" i="4" s="1"/>
  <c r="AH370" i="4"/>
  <c r="AQ370" i="4" l="1"/>
  <c r="E371" i="4" s="1"/>
  <c r="AJ370" i="4"/>
  <c r="AK370" i="4"/>
  <c r="AL370" i="4" l="1"/>
  <c r="AD371" i="4"/>
  <c r="AE371" i="4" s="1"/>
  <c r="Q371" i="4"/>
  <c r="AF371" i="4"/>
  <c r="P371" i="4"/>
  <c r="R371" i="4" s="1"/>
  <c r="AR371" i="4" l="1"/>
  <c r="U371" i="4"/>
  <c r="T371" i="4"/>
  <c r="S371" i="4"/>
  <c r="AM370" i="4"/>
  <c r="AN370" i="4"/>
  <c r="AO370" i="4"/>
  <c r="AP370" i="4" l="1"/>
  <c r="V371" i="4"/>
  <c r="Y371" i="4" s="1"/>
  <c r="J372" i="4"/>
  <c r="X371" i="4"/>
  <c r="I372" i="4" s="1"/>
  <c r="AA371" i="4"/>
  <c r="W371" i="4"/>
  <c r="Z371" i="4" s="1"/>
  <c r="H372" i="4"/>
  <c r="K372" i="4"/>
  <c r="AB371" i="4" l="1"/>
  <c r="L372" i="4"/>
  <c r="N372" i="4"/>
  <c r="O372" i="4" s="1"/>
  <c r="G372" i="4"/>
  <c r="M372" i="4" s="1"/>
  <c r="AC371" i="4" l="1"/>
  <c r="F372" i="4"/>
  <c r="AH371" i="4" l="1"/>
  <c r="AG371" i="4"/>
  <c r="AQ371" i="4" s="1"/>
  <c r="E372" i="4" s="1"/>
  <c r="AI371" i="4" l="1"/>
  <c r="Q372" i="4"/>
  <c r="AD372" i="4"/>
  <c r="AE372" i="4" s="1"/>
  <c r="AF372" i="4"/>
  <c r="AJ371" i="4"/>
  <c r="AK371" i="4"/>
  <c r="P372" i="4"/>
  <c r="R372" i="4" s="1"/>
  <c r="AR372" i="4" l="1"/>
  <c r="S372" i="4"/>
  <c r="T372" i="4"/>
  <c r="U372" i="4"/>
  <c r="AL371" i="4"/>
  <c r="X372" i="4" l="1"/>
  <c r="L373" i="4"/>
  <c r="AA372" i="4"/>
  <c r="I373" i="4"/>
  <c r="W372" i="4"/>
  <c r="K373" i="4"/>
  <c r="Z372" i="4"/>
  <c r="H373" i="4"/>
  <c r="AM371" i="4"/>
  <c r="AN371" i="4"/>
  <c r="AO371" i="4"/>
  <c r="V372" i="4"/>
  <c r="Y372" i="4"/>
  <c r="G373" i="4"/>
  <c r="J373" i="4"/>
  <c r="F79" i="7"/>
  <c r="N373" i="4" l="1"/>
  <c r="O373" i="4" s="1"/>
  <c r="M373" i="4"/>
  <c r="AB372" i="4"/>
  <c r="AP371" i="4"/>
  <c r="AC372" i="4" l="1"/>
  <c r="F373" i="4"/>
  <c r="AG372" i="4" l="1"/>
  <c r="AI372" i="4" s="1"/>
  <c r="AH372" i="4"/>
  <c r="AJ372" i="4" l="1"/>
  <c r="D79" i="7" s="1"/>
  <c r="C79" i="7"/>
  <c r="AK372" i="4"/>
  <c r="AQ372" i="4"/>
  <c r="E373" i="4" l="1"/>
  <c r="E79" i="7"/>
  <c r="AL372" i="4"/>
  <c r="AO372" i="4" l="1"/>
  <c r="AM372" i="4"/>
  <c r="AN372" i="4"/>
  <c r="AF373" i="4"/>
  <c r="Q373" i="4"/>
  <c r="AD373" i="4"/>
  <c r="AE373" i="4" s="1"/>
  <c r="P373" i="4"/>
  <c r="R373" i="4" s="1"/>
  <c r="AR373" i="4" l="1"/>
  <c r="U373" i="4"/>
  <c r="S373" i="4"/>
  <c r="T373" i="4"/>
  <c r="AP372" i="4"/>
  <c r="W373" i="4" l="1"/>
  <c r="Z373" i="4" s="1"/>
  <c r="V373" i="4"/>
  <c r="G374" i="4" s="1"/>
  <c r="J374" i="4"/>
  <c r="Y373" i="4"/>
  <c r="X373" i="4"/>
  <c r="I374" i="4" s="1"/>
  <c r="AA373" i="4"/>
  <c r="L374" i="4"/>
  <c r="AB373" i="4" l="1"/>
  <c r="K374" i="4"/>
  <c r="N374" i="4" s="1"/>
  <c r="O374" i="4" s="1"/>
  <c r="H374" i="4"/>
  <c r="M374" i="4" s="1"/>
  <c r="AC373" i="4" l="1"/>
  <c r="F374" i="4"/>
  <c r="AH373" i="4" l="1"/>
  <c r="AG373" i="4"/>
  <c r="AQ373" i="4" s="1"/>
  <c r="E374" i="4" s="1"/>
  <c r="AI373" i="4" l="1"/>
  <c r="AD374" i="4"/>
  <c r="AE374" i="4" s="1"/>
  <c r="AF374" i="4"/>
  <c r="Q374" i="4"/>
  <c r="AJ373" i="4"/>
  <c r="AK373" i="4"/>
  <c r="P374" i="4"/>
  <c r="R374" i="4" l="1"/>
  <c r="U374" i="4" s="1"/>
  <c r="AR374" i="4"/>
  <c r="T374" i="4"/>
  <c r="S374" i="4"/>
  <c r="AL373" i="4"/>
  <c r="AO373" i="4" l="1"/>
  <c r="AM373" i="4"/>
  <c r="AN373" i="4"/>
  <c r="X374" i="4"/>
  <c r="I375" i="4" s="1"/>
  <c r="V374" i="4"/>
  <c r="Y374" i="4" s="1"/>
  <c r="W374" i="4"/>
  <c r="H375" i="4" s="1"/>
  <c r="K375" i="4" l="1"/>
  <c r="AA374" i="4"/>
  <c r="AP373" i="4"/>
  <c r="L375" i="4"/>
  <c r="Z374" i="4"/>
  <c r="G375" i="4"/>
  <c r="M375" i="4" s="1"/>
  <c r="J375" i="4"/>
  <c r="AB374" i="4" l="1"/>
  <c r="N375" i="4"/>
  <c r="O375" i="4" s="1"/>
  <c r="AC374" i="4"/>
  <c r="F375" i="4"/>
  <c r="AG374" i="4" l="1"/>
  <c r="AH374" i="4"/>
  <c r="AI374" i="4"/>
  <c r="AJ374" i="4" l="1"/>
  <c r="AK374" i="4"/>
  <c r="AQ374" i="4"/>
  <c r="E375" i="4" s="1"/>
  <c r="Q375" i="4" l="1"/>
  <c r="AD375" i="4"/>
  <c r="AE375" i="4" s="1"/>
  <c r="AF375" i="4"/>
  <c r="P375" i="4"/>
  <c r="R375" i="4" s="1"/>
  <c r="AL374" i="4"/>
  <c r="AM374" i="4" l="1"/>
  <c r="AN374" i="4"/>
  <c r="AO374" i="4"/>
  <c r="AR375" i="4"/>
  <c r="S375" i="4"/>
  <c r="U375" i="4"/>
  <c r="T375" i="4"/>
  <c r="AP374" i="4" l="1"/>
  <c r="W375" i="4"/>
  <c r="Z375" i="4" s="1"/>
  <c r="H376" i="4"/>
  <c r="V375" i="4"/>
  <c r="Y375" i="4" s="1"/>
  <c r="X375" i="4"/>
  <c r="AA375" i="4" s="1"/>
  <c r="AB375" i="4" l="1"/>
  <c r="J376" i="4"/>
  <c r="G376" i="4"/>
  <c r="L376" i="4"/>
  <c r="I376" i="4"/>
  <c r="K376" i="4"/>
  <c r="M376" i="4" l="1"/>
  <c r="N376" i="4"/>
  <c r="O376" i="4" s="1"/>
  <c r="F376" i="4"/>
  <c r="AC375" i="4"/>
  <c r="AH375" i="4" l="1"/>
  <c r="AG375" i="4"/>
  <c r="AQ375" i="4" s="1"/>
  <c r="E376" i="4" s="1"/>
  <c r="P376" i="4" s="1"/>
  <c r="AI375" i="4"/>
  <c r="AJ375" i="4" l="1"/>
  <c r="AK375" i="4"/>
  <c r="AD376" i="4"/>
  <c r="AE376" i="4" s="1"/>
  <c r="Q376" i="4"/>
  <c r="R376" i="4" s="1"/>
  <c r="AF376" i="4"/>
  <c r="AR376" i="4" l="1"/>
  <c r="T376" i="4"/>
  <c r="U376" i="4"/>
  <c r="S376" i="4"/>
  <c r="AL375" i="4"/>
  <c r="AO375" i="4" l="1"/>
  <c r="AM375" i="4"/>
  <c r="AN375" i="4"/>
  <c r="V376" i="4"/>
  <c r="Y376" i="4" s="1"/>
  <c r="X376" i="4"/>
  <c r="I377" i="4" s="1"/>
  <c r="W376" i="4"/>
  <c r="K377" i="4" s="1"/>
  <c r="H377" i="4"/>
  <c r="L377" i="4" l="1"/>
  <c r="AA376" i="4"/>
  <c r="AP375" i="4"/>
  <c r="J377" i="4"/>
  <c r="N377" i="4" s="1"/>
  <c r="O377" i="4" s="1"/>
  <c r="Z376" i="4"/>
  <c r="G377" i="4"/>
  <c r="M377" i="4" s="1"/>
  <c r="AB376" i="4" l="1"/>
  <c r="AC376" i="4"/>
  <c r="F377" i="4"/>
  <c r="AH376" i="4" l="1"/>
  <c r="AG376" i="4"/>
  <c r="AQ376" i="4" s="1"/>
  <c r="E377" i="4" s="1"/>
  <c r="AI376" i="4" l="1"/>
  <c r="Q377" i="4"/>
  <c r="AD377" i="4"/>
  <c r="AE377" i="4" s="1"/>
  <c r="AF377" i="4"/>
  <c r="AJ376" i="4"/>
  <c r="AK376" i="4"/>
  <c r="P377" i="4"/>
  <c r="R377" i="4" s="1"/>
  <c r="AR377" i="4" l="1"/>
  <c r="U377" i="4"/>
  <c r="T377" i="4"/>
  <c r="S377" i="4"/>
  <c r="AL376" i="4"/>
  <c r="V377" i="4" l="1"/>
  <c r="J378" i="4" s="1"/>
  <c r="F80" i="7"/>
  <c r="W377" i="4"/>
  <c r="Z377" i="4" s="1"/>
  <c r="X377" i="4"/>
  <c r="I378" i="4" s="1"/>
  <c r="AM376" i="4"/>
  <c r="AN376" i="4"/>
  <c r="AO376" i="4"/>
  <c r="Y377" i="4" l="1"/>
  <c r="G378" i="4"/>
  <c r="AA377" i="4"/>
  <c r="L378" i="4"/>
  <c r="K378" i="4"/>
  <c r="N378" i="4"/>
  <c r="O378" i="4" s="1"/>
  <c r="AP376" i="4"/>
  <c r="AB377" i="4"/>
  <c r="H378" i="4"/>
  <c r="M378" i="4" s="1"/>
  <c r="AC377" i="4" l="1"/>
  <c r="F378" i="4"/>
  <c r="AG377" i="4" l="1"/>
  <c r="AI377" i="4" s="1"/>
  <c r="AH377" i="4"/>
  <c r="AQ377" i="4" l="1"/>
  <c r="AJ377" i="4"/>
  <c r="D80" i="7" s="1"/>
  <c r="C80" i="7"/>
  <c r="AK377" i="4"/>
  <c r="AL377" i="4" l="1"/>
  <c r="E378" i="4"/>
  <c r="E80" i="7"/>
  <c r="AF378" i="4" l="1"/>
  <c r="Q378" i="4"/>
  <c r="AD378" i="4"/>
  <c r="AE378" i="4" s="1"/>
  <c r="P378" i="4"/>
  <c r="AO377" i="4"/>
  <c r="AM377" i="4"/>
  <c r="AN377" i="4"/>
  <c r="R378" i="4" l="1"/>
  <c r="T378" i="4" s="1"/>
  <c r="AR378" i="4"/>
  <c r="S378" i="4"/>
  <c r="U378" i="4"/>
  <c r="AP377" i="4"/>
  <c r="V378" i="4" l="1"/>
  <c r="J379" i="4"/>
  <c r="Y378" i="4"/>
  <c r="G379" i="4"/>
  <c r="X378" i="4"/>
  <c r="AA378" i="4" s="1"/>
  <c r="W378" i="4"/>
  <c r="Z378" i="4"/>
  <c r="H379" i="4"/>
  <c r="K379" i="4"/>
  <c r="L379" i="4" l="1"/>
  <c r="I379" i="4"/>
  <c r="M379" i="4" s="1"/>
  <c r="AB378" i="4"/>
  <c r="N379" i="4"/>
  <c r="O379" i="4" s="1"/>
  <c r="AC378" i="4" l="1"/>
  <c r="F379" i="4"/>
  <c r="AH378" i="4" l="1"/>
  <c r="AG378" i="4"/>
  <c r="AQ378" i="4" l="1"/>
  <c r="E379" i="4" s="1"/>
  <c r="Q379" i="4" s="1"/>
  <c r="AI378" i="4"/>
  <c r="AJ378" i="4" s="1"/>
  <c r="AD379" i="4"/>
  <c r="AE379" i="4" s="1"/>
  <c r="P379" i="4" l="1"/>
  <c r="R379" i="4" s="1"/>
  <c r="AK378" i="4"/>
  <c r="AL378" i="4" s="1"/>
  <c r="AF379" i="4"/>
  <c r="U379" i="4" l="1"/>
  <c r="AR379" i="4"/>
  <c r="T379" i="4"/>
  <c r="S379" i="4"/>
  <c r="AO378" i="4"/>
  <c r="AM378" i="4"/>
  <c r="AN378" i="4"/>
  <c r="V379" i="4"/>
  <c r="G380" i="4" s="1"/>
  <c r="Y379" i="4"/>
  <c r="J380" i="4"/>
  <c r="X379" i="4" l="1"/>
  <c r="AA379" i="4" s="1"/>
  <c r="W379" i="4"/>
  <c r="H380" i="4" s="1"/>
  <c r="Z379" i="4"/>
  <c r="AB379" i="4" s="1"/>
  <c r="AP378" i="4"/>
  <c r="I380" i="4" l="1"/>
  <c r="M380" i="4" s="1"/>
  <c r="L380" i="4"/>
  <c r="K380" i="4"/>
  <c r="N380" i="4" s="1"/>
  <c r="O380" i="4" s="1"/>
  <c r="AC379" i="4"/>
  <c r="F380" i="4"/>
  <c r="AG379" i="4" l="1"/>
  <c r="AH379" i="4"/>
  <c r="AI379" i="4"/>
  <c r="AJ379" i="4" l="1"/>
  <c r="AK379" i="4"/>
  <c r="AQ379" i="4"/>
  <c r="E380" i="4" s="1"/>
  <c r="Q380" i="4" l="1"/>
  <c r="AD380" i="4"/>
  <c r="AE380" i="4" s="1"/>
  <c r="AF380" i="4"/>
  <c r="P380" i="4"/>
  <c r="R380" i="4" s="1"/>
  <c r="AL379" i="4"/>
  <c r="AM379" i="4" l="1"/>
  <c r="AN379" i="4"/>
  <c r="AO379" i="4"/>
  <c r="AR380" i="4"/>
  <c r="T380" i="4"/>
  <c r="U380" i="4"/>
  <c r="S380" i="4"/>
  <c r="W380" i="4" l="1"/>
  <c r="H381" i="4" s="1"/>
  <c r="Z380" i="4"/>
  <c r="K381" i="4"/>
  <c r="X380" i="4"/>
  <c r="AA380" i="4" s="1"/>
  <c r="L381" i="4"/>
  <c r="V380" i="4"/>
  <c r="G381" i="4" s="1"/>
  <c r="Y380" i="4"/>
  <c r="J381" i="4"/>
  <c r="AP379" i="4"/>
  <c r="I381" i="4" l="1"/>
  <c r="M381" i="4" s="1"/>
  <c r="N381" i="4"/>
  <c r="O381" i="4" s="1"/>
  <c r="AB380" i="4"/>
  <c r="F381" i="4" l="1"/>
  <c r="AC380" i="4"/>
  <c r="AH380" i="4" l="1"/>
  <c r="AG380" i="4"/>
  <c r="AQ380" i="4" s="1"/>
  <c r="E381" i="4" s="1"/>
  <c r="P381" i="4" s="1"/>
  <c r="AI380" i="4" l="1"/>
  <c r="AJ380" i="4"/>
  <c r="AK380" i="4"/>
  <c r="AD381" i="4"/>
  <c r="AE381" i="4" s="1"/>
  <c r="Q381" i="4"/>
  <c r="R381" i="4" s="1"/>
  <c r="AF381" i="4"/>
  <c r="AR381" i="4" l="1"/>
  <c r="S381" i="4"/>
  <c r="T381" i="4"/>
  <c r="U381" i="4"/>
  <c r="AL380" i="4"/>
  <c r="X381" i="4" l="1"/>
  <c r="L382" i="4" s="1"/>
  <c r="W381" i="4"/>
  <c r="Z381" i="4" s="1"/>
  <c r="H382" i="4"/>
  <c r="K382" i="4"/>
  <c r="V381" i="4"/>
  <c r="Y381" i="4" s="1"/>
  <c r="J382" i="4"/>
  <c r="AO380" i="4"/>
  <c r="AN380" i="4"/>
  <c r="AM380" i="4"/>
  <c r="AP380" i="4" s="1"/>
  <c r="G382" i="4" l="1"/>
  <c r="N382" i="4"/>
  <c r="O382" i="4" s="1"/>
  <c r="I382" i="4"/>
  <c r="M382" i="4" s="1"/>
  <c r="AA381" i="4"/>
  <c r="AB381" i="4" s="1"/>
  <c r="AC381" i="4" l="1"/>
  <c r="F382" i="4"/>
  <c r="AH381" i="4" l="1"/>
  <c r="AG381" i="4"/>
  <c r="AQ381" i="4" s="1"/>
  <c r="E382" i="4" s="1"/>
  <c r="AI381" i="4" l="1"/>
  <c r="Q382" i="4"/>
  <c r="AD382" i="4"/>
  <c r="AE382" i="4" s="1"/>
  <c r="AF382" i="4"/>
  <c r="AJ381" i="4"/>
  <c r="AK381" i="4"/>
  <c r="P382" i="4"/>
  <c r="R382" i="4" l="1"/>
  <c r="AR382" i="4"/>
  <c r="S382" i="4"/>
  <c r="U382" i="4"/>
  <c r="T382" i="4"/>
  <c r="AL381" i="4"/>
  <c r="AM381" i="4" l="1"/>
  <c r="AN381" i="4"/>
  <c r="AO381" i="4"/>
  <c r="W382" i="4"/>
  <c r="Z382" i="4" s="1"/>
  <c r="X382" i="4"/>
  <c r="L383" i="4" s="1"/>
  <c r="V382" i="4"/>
  <c r="Y382" i="4"/>
  <c r="G383" i="4"/>
  <c r="J383" i="4"/>
  <c r="F81" i="7"/>
  <c r="K383" i="4" l="1"/>
  <c r="N383" i="4"/>
  <c r="O383" i="4" s="1"/>
  <c r="H383" i="4"/>
  <c r="I383" i="4"/>
  <c r="AA382" i="4"/>
  <c r="AB382" i="4" s="1"/>
  <c r="AP381" i="4"/>
  <c r="M383" i="4" l="1"/>
  <c r="AC382" i="4"/>
  <c r="F383" i="4"/>
  <c r="AG382" i="4" l="1"/>
  <c r="AH382" i="4"/>
  <c r="AI382" i="4"/>
  <c r="AJ382" i="4" l="1"/>
  <c r="D81" i="7" s="1"/>
  <c r="C81" i="7"/>
  <c r="AK382" i="4"/>
  <c r="AQ382" i="4"/>
  <c r="E383" i="4" l="1"/>
  <c r="E81" i="7"/>
  <c r="AL382" i="4"/>
  <c r="AO382" i="4" l="1"/>
  <c r="AM382" i="4"/>
  <c r="AN382" i="4"/>
  <c r="AF383" i="4"/>
  <c r="Q383" i="4"/>
  <c r="AD383" i="4"/>
  <c r="AE383" i="4" s="1"/>
  <c r="P383" i="4"/>
  <c r="R383" i="4" s="1"/>
  <c r="AP382" i="4" l="1"/>
  <c r="AR383" i="4"/>
  <c r="S383" i="4"/>
  <c r="T383" i="4"/>
  <c r="U383" i="4"/>
  <c r="X383" i="4" l="1"/>
  <c r="I384" i="4" s="1"/>
  <c r="AA383" i="4"/>
  <c r="V383" i="4"/>
  <c r="G384" i="4" s="1"/>
  <c r="Y383" i="4"/>
  <c r="W383" i="4"/>
  <c r="Z383" i="4" s="1"/>
  <c r="J384" i="4" l="1"/>
  <c r="L384" i="4"/>
  <c r="AB383" i="4"/>
  <c r="K384" i="4"/>
  <c r="N384" i="4" s="1"/>
  <c r="O384" i="4" s="1"/>
  <c r="H384" i="4"/>
  <c r="M384" i="4" s="1"/>
  <c r="AC383" i="4" l="1"/>
  <c r="F384" i="4"/>
  <c r="AH383" i="4" l="1"/>
  <c r="AG383" i="4"/>
  <c r="AQ383" i="4" s="1"/>
  <c r="E384" i="4" s="1"/>
  <c r="AI383" i="4" l="1"/>
  <c r="AJ383" i="4" s="1"/>
  <c r="AD384" i="4"/>
  <c r="AE384" i="4" s="1"/>
  <c r="AF384" i="4"/>
  <c r="Q384" i="4"/>
  <c r="P384" i="4"/>
  <c r="R384" i="4" l="1"/>
  <c r="AR384" i="4" s="1"/>
  <c r="AK383" i="4"/>
  <c r="AL383" i="4"/>
  <c r="S384" i="4" l="1"/>
  <c r="U384" i="4"/>
  <c r="X384" i="4" s="1"/>
  <c r="AA384" i="4" s="1"/>
  <c r="T384" i="4"/>
  <c r="W384" i="4" s="1"/>
  <c r="H385" i="4" s="1"/>
  <c r="AO383" i="4"/>
  <c r="AM383" i="4"/>
  <c r="AN383" i="4"/>
  <c r="V384" i="4"/>
  <c r="Y384" i="4" s="1"/>
  <c r="Z384" i="4" l="1"/>
  <c r="K385" i="4"/>
  <c r="G385" i="4"/>
  <c r="AP383" i="4"/>
  <c r="AB384" i="4"/>
  <c r="I385" i="4"/>
  <c r="M385" i="4" s="1"/>
  <c r="L385" i="4"/>
  <c r="J385" i="4"/>
  <c r="N385" i="4" l="1"/>
  <c r="O385" i="4" s="1"/>
  <c r="AC384" i="4"/>
  <c r="F385" i="4"/>
  <c r="AG384" i="4" l="1"/>
  <c r="AI384" i="4" s="1"/>
  <c r="AH384" i="4"/>
  <c r="AJ384" i="4" l="1"/>
  <c r="AK384" i="4"/>
  <c r="AQ384" i="4"/>
  <c r="E385" i="4" s="1"/>
  <c r="Q385" i="4" l="1"/>
  <c r="AD385" i="4"/>
  <c r="AE385" i="4" s="1"/>
  <c r="AF385" i="4"/>
  <c r="P385" i="4"/>
  <c r="AL384" i="4"/>
  <c r="R385" i="4" l="1"/>
  <c r="AR385" i="4" s="1"/>
  <c r="AM384" i="4"/>
  <c r="AN384" i="4"/>
  <c r="AO384" i="4"/>
  <c r="T385" i="4" l="1"/>
  <c r="W385" i="4" s="1"/>
  <c r="K386" i="4" s="1"/>
  <c r="S385" i="4"/>
  <c r="V385" i="4" s="1"/>
  <c r="G386" i="4" s="1"/>
  <c r="U385" i="4"/>
  <c r="AP384" i="4"/>
  <c r="X385" i="4" l="1"/>
  <c r="I386" i="4" s="1"/>
  <c r="Y385" i="4"/>
  <c r="L386" i="4"/>
  <c r="J386" i="4"/>
  <c r="N386" i="4" s="1"/>
  <c r="O386" i="4" s="1"/>
  <c r="H386" i="4"/>
  <c r="M386" i="4" s="1"/>
  <c r="Z385" i="4"/>
  <c r="AA385" i="4" l="1"/>
  <c r="AB385" i="4" s="1"/>
  <c r="F386" i="4" s="1"/>
  <c r="AC385" i="4" l="1"/>
  <c r="AH385" i="4" s="1"/>
  <c r="AG385" i="4"/>
  <c r="AI385" i="4"/>
  <c r="AQ385" i="4" l="1"/>
  <c r="E386" i="4" s="1"/>
  <c r="P386" i="4" s="1"/>
  <c r="AF386" i="4"/>
  <c r="AJ385" i="4"/>
  <c r="AK385" i="4"/>
  <c r="Q386" i="4" l="1"/>
  <c r="R386" i="4" s="1"/>
  <c r="T386" i="4" s="1"/>
  <c r="AD386" i="4"/>
  <c r="AE386" i="4" s="1"/>
  <c r="AR386" i="4"/>
  <c r="S386" i="4"/>
  <c r="AL385" i="4"/>
  <c r="U386" i="4" l="1"/>
  <c r="AO385" i="4"/>
  <c r="AM385" i="4"/>
  <c r="AN385" i="4"/>
  <c r="W386" i="4"/>
  <c r="Z386" i="4" s="1"/>
  <c r="X386" i="4"/>
  <c r="I387" i="4" s="1"/>
  <c r="AA386" i="4"/>
  <c r="V386" i="4"/>
  <c r="Y386" i="4" s="1"/>
  <c r="L387" i="4" l="1"/>
  <c r="H387" i="4"/>
  <c r="AB386" i="4"/>
  <c r="J387" i="4"/>
  <c r="G387" i="4"/>
  <c r="M387" i="4" s="1"/>
  <c r="AP385" i="4"/>
  <c r="K387" i="4"/>
  <c r="N387" i="4" l="1"/>
  <c r="O387" i="4" s="1"/>
  <c r="AC386" i="4"/>
  <c r="F387" i="4"/>
  <c r="AH386" i="4" l="1"/>
  <c r="AG386" i="4"/>
  <c r="AQ386" i="4" s="1"/>
  <c r="E387" i="4" s="1"/>
  <c r="AI386" i="4" l="1"/>
  <c r="Q387" i="4"/>
  <c r="AD387" i="4"/>
  <c r="AE387" i="4" s="1"/>
  <c r="AF387" i="4"/>
  <c r="AJ386" i="4"/>
  <c r="AK386" i="4"/>
  <c r="P387" i="4"/>
  <c r="R387" i="4" l="1"/>
  <c r="T387" i="4" s="1"/>
  <c r="AR387" i="4"/>
  <c r="U387" i="4"/>
  <c r="AL386" i="4"/>
  <c r="S387" i="4" l="1"/>
  <c r="V387" i="4" s="1"/>
  <c r="J388" i="4" s="1"/>
  <c r="AM386" i="4"/>
  <c r="AN386" i="4"/>
  <c r="AO386" i="4"/>
  <c r="W387" i="4"/>
  <c r="Z387" i="4" s="1"/>
  <c r="X387" i="4"/>
  <c r="L388" i="4" s="1"/>
  <c r="F82" i="7" l="1"/>
  <c r="G388" i="4"/>
  <c r="M388" i="4" s="1"/>
  <c r="Y387" i="4"/>
  <c r="AB387" i="4" s="1"/>
  <c r="I388" i="4"/>
  <c r="AA387" i="4"/>
  <c r="H388" i="4"/>
  <c r="K388" i="4"/>
  <c r="N388" i="4" s="1"/>
  <c r="O388" i="4" s="1"/>
  <c r="AP386" i="4"/>
  <c r="AC387" i="4" l="1"/>
  <c r="F388" i="4"/>
  <c r="AG387" i="4" l="1"/>
  <c r="AH387" i="4"/>
  <c r="AI387" i="4"/>
  <c r="AQ387" i="4" l="1"/>
  <c r="AJ387" i="4"/>
  <c r="D82" i="7" s="1"/>
  <c r="C82" i="7"/>
  <c r="AK387" i="4"/>
  <c r="AL387" i="4" l="1"/>
  <c r="E388" i="4"/>
  <c r="E82" i="7"/>
  <c r="AF388" i="4" l="1"/>
  <c r="AD388" i="4"/>
  <c r="AE388" i="4" s="1"/>
  <c r="Q388" i="4"/>
  <c r="P388" i="4"/>
  <c r="R388" i="4" s="1"/>
  <c r="AO387" i="4"/>
  <c r="AM387" i="4"/>
  <c r="AN387" i="4"/>
  <c r="AP387" i="4" l="1"/>
  <c r="AR388" i="4"/>
  <c r="S388" i="4"/>
  <c r="U388" i="4"/>
  <c r="T388" i="4"/>
  <c r="X388" i="4" l="1"/>
  <c r="I389" i="4" s="1"/>
  <c r="V388" i="4"/>
  <c r="G389" i="4" s="1"/>
  <c r="J389" i="4"/>
  <c r="W388" i="4"/>
  <c r="Z388" i="4" s="1"/>
  <c r="Y388" i="4" l="1"/>
  <c r="K389" i="4"/>
  <c r="H389" i="4"/>
  <c r="M389" i="4" s="1"/>
  <c r="L389" i="4"/>
  <c r="AA388" i="4"/>
  <c r="AB388" i="4" l="1"/>
  <c r="N389" i="4"/>
  <c r="O389" i="4" s="1"/>
  <c r="AC388" i="4"/>
  <c r="F389" i="4"/>
  <c r="AH388" i="4" l="1"/>
  <c r="AG388" i="4"/>
  <c r="AQ388" i="4" s="1"/>
  <c r="E389" i="4" s="1"/>
  <c r="AI388" i="4" l="1"/>
  <c r="AJ388" i="4" s="1"/>
  <c r="AD389" i="4"/>
  <c r="AE389" i="4" s="1"/>
  <c r="AF389" i="4"/>
  <c r="Q389" i="4"/>
  <c r="P389" i="4"/>
  <c r="AK388" i="4" l="1"/>
  <c r="R389" i="4"/>
  <c r="AL388" i="4"/>
  <c r="AO388" i="4" l="1"/>
  <c r="AM388" i="4"/>
  <c r="AN388" i="4"/>
  <c r="AR389" i="4"/>
  <c r="T389" i="4"/>
  <c r="U389" i="4"/>
  <c r="S389" i="4"/>
  <c r="V389" i="4" l="1"/>
  <c r="G390" i="4" s="1"/>
  <c r="J390" i="4"/>
  <c r="Y389" i="4"/>
  <c r="W389" i="4"/>
  <c r="K390" i="4" s="1"/>
  <c r="AP388" i="4"/>
  <c r="X389" i="4"/>
  <c r="L390" i="4"/>
  <c r="AA389" i="4"/>
  <c r="I390" i="4"/>
  <c r="Z389" i="4" l="1"/>
  <c r="H390" i="4"/>
  <c r="M390" i="4" s="1"/>
  <c r="AB389" i="4"/>
  <c r="N390" i="4"/>
  <c r="O390" i="4" s="1"/>
  <c r="AC389" i="4" l="1"/>
  <c r="F390" i="4"/>
  <c r="AH389" i="4" l="1"/>
  <c r="AG389" i="4"/>
  <c r="AI389" i="4" s="1"/>
  <c r="AQ389" i="4" l="1"/>
  <c r="E390" i="4" s="1"/>
  <c r="AF390" i="4" s="1"/>
  <c r="AJ389" i="4"/>
  <c r="AK389" i="4"/>
  <c r="P390" i="4" l="1"/>
  <c r="Q390" i="4"/>
  <c r="R390" i="4" s="1"/>
  <c r="AD390" i="4"/>
  <c r="AE390" i="4" s="1"/>
  <c r="AL389" i="4"/>
  <c r="AM389" i="4" l="1"/>
  <c r="AN389" i="4"/>
  <c r="AO389" i="4"/>
  <c r="AR390" i="4"/>
  <c r="S390" i="4"/>
  <c r="U390" i="4"/>
  <c r="T390" i="4"/>
  <c r="W390" i="4" l="1"/>
  <c r="H391" i="4" s="1"/>
  <c r="Z390" i="4"/>
  <c r="X390" i="4"/>
  <c r="L391" i="4" s="1"/>
  <c r="V390" i="4"/>
  <c r="J391" i="4" s="1"/>
  <c r="G391" i="4"/>
  <c r="AP389" i="4"/>
  <c r="Y390" i="4" l="1"/>
  <c r="AB390" i="4" s="1"/>
  <c r="I391" i="4"/>
  <c r="M391" i="4" s="1"/>
  <c r="AA390" i="4"/>
  <c r="K391" i="4"/>
  <c r="N391" i="4" s="1"/>
  <c r="O391" i="4" s="1"/>
  <c r="F391" i="4" l="1"/>
  <c r="AC390" i="4"/>
  <c r="AH390" i="4" l="1"/>
  <c r="AG390" i="4"/>
  <c r="AQ390" i="4" s="1"/>
  <c r="E391" i="4" s="1"/>
  <c r="P391" i="4" s="1"/>
  <c r="AI390" i="4"/>
  <c r="AJ390" i="4" l="1"/>
  <c r="AK390" i="4"/>
  <c r="AD391" i="4"/>
  <c r="AE391" i="4" s="1"/>
  <c r="AF391" i="4"/>
  <c r="Q391" i="4"/>
  <c r="R391" i="4" s="1"/>
  <c r="AL390" i="4" l="1"/>
  <c r="AR391" i="4"/>
  <c r="S391" i="4"/>
  <c r="U391" i="4"/>
  <c r="T391" i="4"/>
  <c r="W391" i="4" l="1"/>
  <c r="Z391" i="4" s="1"/>
  <c r="X391" i="4"/>
  <c r="AA391" i="4" s="1"/>
  <c r="I392" i="4"/>
  <c r="L392" i="4"/>
  <c r="V391" i="4"/>
  <c r="Y391" i="4" s="1"/>
  <c r="AM390" i="4"/>
  <c r="AN390" i="4"/>
  <c r="AO390" i="4"/>
  <c r="AB391" i="4" l="1"/>
  <c r="J392" i="4"/>
  <c r="G392" i="4"/>
  <c r="H392" i="4"/>
  <c r="AP390" i="4"/>
  <c r="K392" i="4"/>
  <c r="M392" i="4" l="1"/>
  <c r="N392" i="4"/>
  <c r="O392" i="4" s="1"/>
  <c r="F392" i="4"/>
  <c r="AC391" i="4"/>
  <c r="AG391" i="4" l="1"/>
  <c r="AI391" i="4" s="1"/>
  <c r="AH391" i="4"/>
  <c r="AQ391" i="4" l="1"/>
  <c r="E392" i="4" s="1"/>
  <c r="AJ391" i="4"/>
  <c r="AK391" i="4"/>
  <c r="AL391" i="4" l="1"/>
  <c r="AD392" i="4"/>
  <c r="AE392" i="4" s="1"/>
  <c r="AF392" i="4"/>
  <c r="Q392" i="4"/>
  <c r="P392" i="4"/>
  <c r="R392" i="4" l="1"/>
  <c r="AR392" i="4" s="1"/>
  <c r="U392" i="4"/>
  <c r="S392" i="4"/>
  <c r="T392" i="4"/>
  <c r="AM391" i="4"/>
  <c r="AN391" i="4"/>
  <c r="AO391" i="4"/>
  <c r="AP391" i="4" l="1"/>
  <c r="W392" i="4"/>
  <c r="K393" i="4" s="1"/>
  <c r="H393" i="4"/>
  <c r="V392" i="4"/>
  <c r="G393" i="4" s="1"/>
  <c r="J393" i="4"/>
  <c r="Y392" i="4"/>
  <c r="F83" i="7"/>
  <c r="X392" i="4"/>
  <c r="AA392" i="4" s="1"/>
  <c r="Z392" i="4" l="1"/>
  <c r="I393" i="4"/>
  <c r="M393" i="4" s="1"/>
  <c r="AB392" i="4"/>
  <c r="L393" i="4"/>
  <c r="N393" i="4" s="1"/>
  <c r="O393" i="4" s="1"/>
  <c r="AC392" i="4" l="1"/>
  <c r="F393" i="4"/>
  <c r="AG392" i="4" l="1"/>
  <c r="AH392" i="4"/>
  <c r="AI392" i="4"/>
  <c r="AJ392" i="4" l="1"/>
  <c r="D83" i="7" s="1"/>
  <c r="C83" i="7"/>
  <c r="AK392" i="4"/>
  <c r="AQ392" i="4"/>
  <c r="E393" i="4" l="1"/>
  <c r="E83" i="7"/>
  <c r="AL392" i="4"/>
  <c r="AM392" i="4" l="1"/>
  <c r="AN392" i="4"/>
  <c r="AO392" i="4"/>
  <c r="AF393" i="4"/>
  <c r="AD393" i="4"/>
  <c r="AE393" i="4" s="1"/>
  <c r="Q393" i="4"/>
  <c r="P393" i="4"/>
  <c r="R393" i="4" l="1"/>
  <c r="S393" i="4" s="1"/>
  <c r="AP392" i="4"/>
  <c r="AR393" i="4"/>
  <c r="T393" i="4" l="1"/>
  <c r="U393" i="4"/>
  <c r="W393" i="4"/>
  <c r="H394" i="4" s="1"/>
  <c r="X393" i="4"/>
  <c r="I394" i="4" s="1"/>
  <c r="V393" i="4"/>
  <c r="G394" i="4" s="1"/>
  <c r="J394" i="4"/>
  <c r="M394" i="4" l="1"/>
  <c r="K394" i="4"/>
  <c r="Z393" i="4"/>
  <c r="L394" i="4"/>
  <c r="N394" i="4" s="1"/>
  <c r="O394" i="4" s="1"/>
  <c r="AA393" i="4"/>
  <c r="Y393" i="4"/>
  <c r="AB393" i="4" l="1"/>
  <c r="F394" i="4" l="1"/>
  <c r="AC393" i="4"/>
  <c r="AG393" i="4" l="1"/>
  <c r="AH393" i="4"/>
  <c r="AI393" i="4"/>
  <c r="AJ393" i="4" l="1"/>
  <c r="AK393" i="4"/>
  <c r="AQ393" i="4"/>
  <c r="E394" i="4" s="1"/>
  <c r="AF394" i="4" l="1"/>
  <c r="AD394" i="4"/>
  <c r="AE394" i="4" s="1"/>
  <c r="Q394" i="4"/>
  <c r="P394" i="4"/>
  <c r="R394" i="4" s="1"/>
  <c r="AL393" i="4"/>
  <c r="AO393" i="4" l="1"/>
  <c r="AM393" i="4"/>
  <c r="AN393" i="4"/>
  <c r="AR394" i="4"/>
  <c r="T394" i="4"/>
  <c r="U394" i="4"/>
  <c r="S394" i="4"/>
  <c r="X394" i="4" l="1"/>
  <c r="L395" i="4" s="1"/>
  <c r="AA394" i="4"/>
  <c r="I395" i="4"/>
  <c r="V394" i="4"/>
  <c r="G395" i="4" s="1"/>
  <c r="W394" i="4"/>
  <c r="K395" i="4"/>
  <c r="Z394" i="4"/>
  <c r="H395" i="4"/>
  <c r="AP393" i="4"/>
  <c r="Y394" i="4" l="1"/>
  <c r="J395" i="4"/>
  <c r="AB394" i="4"/>
  <c r="F395" i="4" s="1"/>
  <c r="M395" i="4"/>
  <c r="N395" i="4"/>
  <c r="O395" i="4" s="1"/>
  <c r="AC394" i="4" l="1"/>
  <c r="AG394" i="4"/>
  <c r="AH394" i="4"/>
  <c r="AI394" i="4"/>
  <c r="AJ394" i="4" l="1"/>
  <c r="AK394" i="4"/>
  <c r="AQ394" i="4"/>
  <c r="E395" i="4" s="1"/>
  <c r="Q395" i="4" l="1"/>
  <c r="AD395" i="4"/>
  <c r="AE395" i="4" s="1"/>
  <c r="AF395" i="4"/>
  <c r="P395" i="4"/>
  <c r="AL394" i="4"/>
  <c r="R395" i="4" l="1"/>
  <c r="AM394" i="4"/>
  <c r="AN394" i="4"/>
  <c r="AO394" i="4"/>
  <c r="AR395" i="4"/>
  <c r="S395" i="4"/>
  <c r="U395" i="4"/>
  <c r="T395" i="4"/>
  <c r="X395" i="4" l="1"/>
  <c r="AA395" i="4" s="1"/>
  <c r="I396" i="4"/>
  <c r="W395" i="4"/>
  <c r="K396" i="4" s="1"/>
  <c r="H396" i="4"/>
  <c r="V395" i="4"/>
  <c r="Y395" i="4" s="1"/>
  <c r="J396" i="4"/>
  <c r="AP394" i="4"/>
  <c r="Z395" i="4" l="1"/>
  <c r="L396" i="4"/>
  <c r="AB395" i="4"/>
  <c r="N396" i="4"/>
  <c r="O396" i="4" s="1"/>
  <c r="G396" i="4"/>
  <c r="M396" i="4" s="1"/>
  <c r="F396" i="4" l="1"/>
  <c r="AC395" i="4"/>
  <c r="AH395" i="4" l="1"/>
  <c r="AG395" i="4"/>
  <c r="AQ395" i="4" s="1"/>
  <c r="E396" i="4" s="1"/>
  <c r="P396" i="4"/>
  <c r="AI395" i="4" l="1"/>
  <c r="Q396" i="4"/>
  <c r="R396" i="4" s="1"/>
  <c r="AD396" i="4"/>
  <c r="AE396" i="4" s="1"/>
  <c r="AF396" i="4"/>
  <c r="AJ395" i="4"/>
  <c r="AK395" i="4"/>
  <c r="AR396" i="4" l="1"/>
  <c r="S396" i="4"/>
  <c r="U396" i="4"/>
  <c r="T396" i="4"/>
  <c r="AL395" i="4"/>
  <c r="AM395" i="4" l="1"/>
  <c r="AN395" i="4"/>
  <c r="AO395" i="4"/>
  <c r="W396" i="4"/>
  <c r="H397" i="4" s="1"/>
  <c r="X396" i="4"/>
  <c r="AA396" i="4" s="1"/>
  <c r="V396" i="4"/>
  <c r="G397" i="4" s="1"/>
  <c r="Y396" i="4" l="1"/>
  <c r="Z396" i="4"/>
  <c r="AB396" i="4" s="1"/>
  <c r="L397" i="4"/>
  <c r="I397" i="4"/>
  <c r="M397" i="4" s="1"/>
  <c r="AP395" i="4"/>
  <c r="J397" i="4"/>
  <c r="K397" i="4"/>
  <c r="N397" i="4" l="1"/>
  <c r="O397" i="4" s="1"/>
  <c r="F397" i="4"/>
  <c r="AC396" i="4"/>
  <c r="AG396" i="4" l="1"/>
  <c r="AI396" i="4" s="1"/>
  <c r="AH396" i="4"/>
  <c r="AQ396" i="4" l="1"/>
  <c r="E397" i="4" s="1"/>
  <c r="AJ396" i="4"/>
  <c r="AK396" i="4"/>
  <c r="AL396" i="4" l="1"/>
  <c r="Q397" i="4"/>
  <c r="AD397" i="4"/>
  <c r="AE397" i="4" s="1"/>
  <c r="AF397" i="4"/>
  <c r="P397" i="4"/>
  <c r="R397" i="4" s="1"/>
  <c r="AR397" i="4" l="1"/>
  <c r="T397" i="4"/>
  <c r="S397" i="4"/>
  <c r="U397" i="4"/>
  <c r="AM396" i="4"/>
  <c r="AN396" i="4"/>
  <c r="AO396" i="4"/>
  <c r="AP396" i="4" l="1"/>
  <c r="X397" i="4"/>
  <c r="AA397" i="4" s="1"/>
  <c r="V397" i="4"/>
  <c r="Y397" i="4" s="1"/>
  <c r="F84" i="7"/>
  <c r="W397" i="4"/>
  <c r="H398" i="4" s="1"/>
  <c r="K398" i="4"/>
  <c r="Z397" i="4" l="1"/>
  <c r="AB397" i="4"/>
  <c r="J398" i="4"/>
  <c r="G398" i="4"/>
  <c r="L398" i="4"/>
  <c r="I398" i="4"/>
  <c r="N398" i="4" l="1"/>
  <c r="O398" i="4" s="1"/>
  <c r="M398" i="4"/>
  <c r="AC397" i="4"/>
  <c r="F398" i="4"/>
  <c r="AG397" i="4" l="1"/>
  <c r="AH397" i="4"/>
  <c r="AI397" i="4"/>
  <c r="AJ397" i="4" l="1"/>
  <c r="D84" i="7" s="1"/>
  <c r="C84" i="7"/>
  <c r="AK397" i="4"/>
  <c r="AQ397" i="4"/>
  <c r="E398" i="4" l="1"/>
  <c r="E84" i="7"/>
  <c r="AL397" i="4"/>
  <c r="AM397" i="4" l="1"/>
  <c r="AN397" i="4"/>
  <c r="AO397" i="4"/>
  <c r="AD398" i="4"/>
  <c r="AE398" i="4" s="1"/>
  <c r="AF398" i="4"/>
  <c r="Q398" i="4"/>
  <c r="P398" i="4"/>
  <c r="R398" i="4" l="1"/>
  <c r="AR398" i="4"/>
  <c r="U398" i="4"/>
  <c r="T398" i="4"/>
  <c r="S398" i="4"/>
  <c r="AP397" i="4"/>
  <c r="V398" i="4" l="1"/>
  <c r="Y398" i="4" s="1"/>
  <c r="W398" i="4"/>
  <c r="K399" i="4" s="1"/>
  <c r="X398" i="4"/>
  <c r="L399" i="4" s="1"/>
  <c r="AA398" i="4"/>
  <c r="I399" i="4" l="1"/>
  <c r="J399" i="4"/>
  <c r="N399" i="4"/>
  <c r="O399" i="4" s="1"/>
  <c r="H399" i="4"/>
  <c r="Z398" i="4"/>
  <c r="AB398" i="4" s="1"/>
  <c r="G399" i="4"/>
  <c r="M399" i="4" l="1"/>
  <c r="AC398" i="4"/>
  <c r="F399" i="4"/>
  <c r="AG398" i="4" l="1"/>
  <c r="AH398" i="4"/>
  <c r="AI398" i="4"/>
  <c r="AQ398" i="4" l="1"/>
  <c r="E399" i="4" s="1"/>
  <c r="AJ398" i="4"/>
  <c r="AK398" i="4"/>
  <c r="AL398" i="4" l="1"/>
  <c r="AF399" i="4"/>
  <c r="AD399" i="4"/>
  <c r="AE399" i="4" s="1"/>
  <c r="Q399" i="4"/>
  <c r="P399" i="4"/>
  <c r="R399" i="4" l="1"/>
  <c r="S399" i="4" s="1"/>
  <c r="AR399" i="4"/>
  <c r="T399" i="4"/>
  <c r="AO398" i="4"/>
  <c r="AN398" i="4"/>
  <c r="AM398" i="4"/>
  <c r="AP398" i="4" l="1"/>
  <c r="U399" i="4"/>
  <c r="V399" i="4"/>
  <c r="G400" i="4" s="1"/>
  <c r="J400" i="4"/>
  <c r="Y399" i="4"/>
  <c r="W399" i="4"/>
  <c r="Z399" i="4" s="1"/>
  <c r="H400" i="4"/>
  <c r="K400" i="4"/>
  <c r="X399" i="4"/>
  <c r="L400" i="4" s="1"/>
  <c r="AA399" i="4"/>
  <c r="AB399" i="4" l="1"/>
  <c r="I400" i="4"/>
  <c r="M400" i="4" s="1"/>
  <c r="N400" i="4"/>
  <c r="O400" i="4" s="1"/>
  <c r="AC399" i="4" l="1"/>
  <c r="F400" i="4"/>
  <c r="AG399" i="4" l="1"/>
  <c r="AH399" i="4"/>
  <c r="AI399" i="4"/>
  <c r="AJ399" i="4" l="1"/>
  <c r="AK399" i="4"/>
  <c r="AQ399" i="4"/>
  <c r="E400" i="4" s="1"/>
  <c r="AL399" i="4" l="1"/>
  <c r="Q400" i="4"/>
  <c r="AF400" i="4"/>
  <c r="AD400" i="4"/>
  <c r="AE400" i="4" s="1"/>
  <c r="P400" i="4"/>
  <c r="AM399" i="4" l="1"/>
  <c r="AN399" i="4"/>
  <c r="AO399" i="4"/>
  <c r="R400" i="4"/>
  <c r="AR400" i="4" l="1"/>
  <c r="S400" i="4"/>
  <c r="U400" i="4"/>
  <c r="T400" i="4"/>
  <c r="AP399" i="4"/>
  <c r="W400" i="4" l="1"/>
  <c r="K401" i="4" s="1"/>
  <c r="Z400" i="4"/>
  <c r="H401" i="4"/>
  <c r="X400" i="4"/>
  <c r="AA400" i="4" s="1"/>
  <c r="L401" i="4"/>
  <c r="I401" i="4"/>
  <c r="V400" i="4"/>
  <c r="G401" i="4" s="1"/>
  <c r="J401" i="4"/>
  <c r="M401" i="4" l="1"/>
  <c r="N401" i="4"/>
  <c r="O401" i="4" s="1"/>
  <c r="Y400" i="4"/>
  <c r="AB400" i="4" l="1"/>
  <c r="F401" i="4" l="1"/>
  <c r="AC400" i="4"/>
  <c r="AH400" i="4" l="1"/>
  <c r="AG400" i="4"/>
  <c r="AQ400" i="4" s="1"/>
  <c r="E401" i="4" s="1"/>
  <c r="AI400" i="4" l="1"/>
  <c r="Q401" i="4"/>
  <c r="AF401" i="4"/>
  <c r="AD401" i="4"/>
  <c r="AE401" i="4" s="1"/>
  <c r="P401" i="4"/>
  <c r="R401" i="4" s="1"/>
  <c r="AJ400" i="4"/>
  <c r="AK400" i="4"/>
  <c r="AL400" i="4" l="1"/>
  <c r="AR401" i="4"/>
  <c r="T401" i="4"/>
  <c r="S401" i="4"/>
  <c r="U401" i="4"/>
  <c r="X401" i="4" l="1"/>
  <c r="L402" i="4" s="1"/>
  <c r="AA401" i="4"/>
  <c r="I402" i="4"/>
  <c r="V401" i="4"/>
  <c r="Y401" i="4" s="1"/>
  <c r="W401" i="4"/>
  <c r="K402" i="4" s="1"/>
  <c r="AM400" i="4"/>
  <c r="AN400" i="4"/>
  <c r="AO400" i="4"/>
  <c r="Z401" i="4" l="1"/>
  <c r="H402" i="4"/>
  <c r="AB401" i="4"/>
  <c r="J402" i="4"/>
  <c r="N402" i="4" s="1"/>
  <c r="O402" i="4" s="1"/>
  <c r="AP400" i="4"/>
  <c r="G402" i="4"/>
  <c r="M402" i="4" l="1"/>
  <c r="F402" i="4"/>
  <c r="AC401" i="4"/>
  <c r="AG401" i="4" l="1"/>
  <c r="AH401" i="4"/>
  <c r="AI401" i="4"/>
  <c r="AJ401" i="4" l="1"/>
  <c r="AK401" i="4"/>
  <c r="AQ401" i="4"/>
  <c r="E402" i="4" s="1"/>
  <c r="AF402" i="4" l="1"/>
  <c r="AD402" i="4"/>
  <c r="AE402" i="4" s="1"/>
  <c r="Q402" i="4"/>
  <c r="P402" i="4"/>
  <c r="R402" i="4" s="1"/>
  <c r="AL401" i="4"/>
  <c r="AM401" i="4" l="1"/>
  <c r="AN401" i="4"/>
  <c r="AO401" i="4"/>
  <c r="AR402" i="4"/>
  <c r="U402" i="4"/>
  <c r="S402" i="4"/>
  <c r="T402" i="4"/>
  <c r="AP401" i="4" l="1"/>
  <c r="V402" i="4"/>
  <c r="J403" i="4" s="1"/>
  <c r="F85" i="7"/>
  <c r="X402" i="4"/>
  <c r="I403" i="4" s="1"/>
  <c r="W402" i="4"/>
  <c r="H403" i="4" s="1"/>
  <c r="K403" i="4"/>
  <c r="Z402" i="4"/>
  <c r="AA402" i="4" l="1"/>
  <c r="L403" i="4"/>
  <c r="N403" i="4" s="1"/>
  <c r="O403" i="4" s="1"/>
  <c r="G403" i="4"/>
  <c r="Y402" i="4"/>
  <c r="AB402" i="4" s="1"/>
  <c r="M403" i="4"/>
  <c r="AC402" i="4" l="1"/>
  <c r="F403" i="4"/>
  <c r="AG402" i="4" l="1"/>
  <c r="AI402" i="4"/>
  <c r="AH402" i="4"/>
  <c r="AJ402" i="4" l="1"/>
  <c r="D85" i="7" s="1"/>
  <c r="C85" i="7"/>
  <c r="AK402" i="4"/>
  <c r="AQ402" i="4"/>
  <c r="E403" i="4" l="1"/>
  <c r="E85" i="7"/>
  <c r="AL402" i="4"/>
  <c r="AO402" i="4" l="1"/>
  <c r="AM402" i="4"/>
  <c r="AN402" i="4"/>
  <c r="AD403" i="4"/>
  <c r="AE403" i="4" s="1"/>
  <c r="AF403" i="4"/>
  <c r="Q403" i="4"/>
  <c r="P403" i="4"/>
  <c r="R403" i="4" l="1"/>
  <c r="AR403" i="4"/>
  <c r="S403" i="4"/>
  <c r="T403" i="4"/>
  <c r="U403" i="4"/>
  <c r="AP402" i="4"/>
  <c r="X403" i="4" l="1"/>
  <c r="L404" i="4" s="1"/>
  <c r="V403" i="4"/>
  <c r="J404" i="4" s="1"/>
  <c r="W403" i="4"/>
  <c r="K404" i="4" s="1"/>
  <c r="AA403" i="4" l="1"/>
  <c r="I404" i="4"/>
  <c r="N404" i="4"/>
  <c r="O404" i="4" s="1"/>
  <c r="G404" i="4"/>
  <c r="Y403" i="4"/>
  <c r="Z403" i="4"/>
  <c r="H404" i="4"/>
  <c r="AB403" i="4" l="1"/>
  <c r="M404" i="4"/>
  <c r="AC403" i="4" l="1"/>
  <c r="F404" i="4"/>
  <c r="AG403" i="4" l="1"/>
  <c r="AI403" i="4"/>
  <c r="AH403" i="4"/>
  <c r="AJ403" i="4" l="1"/>
  <c r="AK403" i="4"/>
  <c r="AQ403" i="4"/>
  <c r="E404" i="4" s="1"/>
  <c r="Q404" i="4" l="1"/>
  <c r="AD404" i="4"/>
  <c r="AE404" i="4" s="1"/>
  <c r="AF404" i="4"/>
  <c r="P404" i="4"/>
  <c r="R404" i="4" s="1"/>
  <c r="AL403" i="4"/>
  <c r="AR404" i="4" l="1"/>
  <c r="T404" i="4"/>
  <c r="S404" i="4"/>
  <c r="U404" i="4"/>
  <c r="AM403" i="4"/>
  <c r="AN403" i="4"/>
  <c r="AO403" i="4"/>
  <c r="AP403" i="4" l="1"/>
  <c r="X404" i="4"/>
  <c r="AA404" i="4" s="1"/>
  <c r="V404" i="4"/>
  <c r="J405" i="4" s="1"/>
  <c r="W404" i="4"/>
  <c r="K405" i="4" s="1"/>
  <c r="Z404" i="4" l="1"/>
  <c r="H405" i="4"/>
  <c r="Y404" i="4"/>
  <c r="AB404" i="4" s="1"/>
  <c r="G405" i="4"/>
  <c r="L405" i="4"/>
  <c r="N405" i="4" s="1"/>
  <c r="O405" i="4" s="1"/>
  <c r="I405" i="4"/>
  <c r="F405" i="4" l="1"/>
  <c r="AC404" i="4"/>
  <c r="M405" i="4"/>
  <c r="AG404" i="4" l="1"/>
  <c r="AI404" i="4" s="1"/>
  <c r="AH404" i="4"/>
  <c r="AQ404" i="4" l="1"/>
  <c r="E405" i="4" s="1"/>
  <c r="AJ404" i="4"/>
  <c r="AK404" i="4"/>
  <c r="AL404" i="4" l="1"/>
  <c r="Q405" i="4"/>
  <c r="AD405" i="4"/>
  <c r="AE405" i="4" s="1"/>
  <c r="AF405" i="4"/>
  <c r="P405" i="4"/>
  <c r="R405" i="4" s="1"/>
  <c r="AR405" i="4" l="1"/>
  <c r="U405" i="4"/>
  <c r="T405" i="4"/>
  <c r="S405" i="4"/>
  <c r="AM404" i="4"/>
  <c r="AO404" i="4"/>
  <c r="AN404" i="4"/>
  <c r="V405" i="4" l="1"/>
  <c r="Y405" i="4" s="1"/>
  <c r="W405" i="4"/>
  <c r="H406" i="4" s="1"/>
  <c r="AP404" i="4"/>
  <c r="X405" i="4"/>
  <c r="AA405" i="4" s="1"/>
  <c r="I406" i="4" l="1"/>
  <c r="K406" i="4"/>
  <c r="G406" i="4"/>
  <c r="M406" i="4" s="1"/>
  <c r="Z405" i="4"/>
  <c r="AB405" i="4" s="1"/>
  <c r="L406" i="4"/>
  <c r="J406" i="4"/>
  <c r="N406" i="4" l="1"/>
  <c r="O406" i="4" s="1"/>
  <c r="AC405" i="4"/>
  <c r="F406" i="4"/>
  <c r="AG405" i="4" l="1"/>
  <c r="AI405" i="4" s="1"/>
  <c r="AH405" i="4"/>
  <c r="AJ405" i="4" l="1"/>
  <c r="AK405" i="4"/>
  <c r="AQ405" i="4"/>
  <c r="E406" i="4" s="1"/>
  <c r="Q406" i="4" l="1"/>
  <c r="AF406" i="4"/>
  <c r="AD406" i="4"/>
  <c r="AE406" i="4" s="1"/>
  <c r="P406" i="4"/>
  <c r="R406" i="4" s="1"/>
  <c r="AL405" i="4"/>
  <c r="AM405" i="4" l="1"/>
  <c r="AN405" i="4"/>
  <c r="AO405" i="4"/>
  <c r="AR406" i="4"/>
  <c r="S406" i="4"/>
  <c r="U406" i="4"/>
  <c r="T406" i="4"/>
  <c r="W406" i="4" l="1"/>
  <c r="K407" i="4"/>
  <c r="H407" i="4"/>
  <c r="Z406" i="4"/>
  <c r="X406" i="4"/>
  <c r="L407" i="4"/>
  <c r="AA406" i="4"/>
  <c r="I407" i="4"/>
  <c r="V406" i="4"/>
  <c r="Y406" i="4" s="1"/>
  <c r="AP405" i="4"/>
  <c r="AB406" i="4" l="1"/>
  <c r="J407" i="4"/>
  <c r="N407" i="4" s="1"/>
  <c r="O407" i="4" s="1"/>
  <c r="G407" i="4"/>
  <c r="M407" i="4" s="1"/>
  <c r="F407" i="4" l="1"/>
  <c r="AC406" i="4"/>
  <c r="AG406" i="4" l="1"/>
  <c r="AH406" i="4"/>
  <c r="AI406" i="4"/>
  <c r="AJ406" i="4" l="1"/>
  <c r="AK406" i="4"/>
  <c r="AQ406" i="4"/>
  <c r="E407" i="4" s="1"/>
  <c r="AF407" i="4" l="1"/>
  <c r="AD407" i="4"/>
  <c r="AE407" i="4" s="1"/>
  <c r="Q407" i="4"/>
  <c r="P407" i="4"/>
  <c r="R407" i="4" s="1"/>
  <c r="AL406" i="4"/>
  <c r="AM406" i="4" l="1"/>
  <c r="AN406" i="4"/>
  <c r="AO406" i="4"/>
  <c r="AR407" i="4"/>
  <c r="T407" i="4"/>
  <c r="S407" i="4"/>
  <c r="U407" i="4"/>
  <c r="X407" i="4" l="1"/>
  <c r="AA407" i="4" s="1"/>
  <c r="V407" i="4"/>
  <c r="G408" i="4" s="1"/>
  <c r="J408" i="4"/>
  <c r="Y407" i="4"/>
  <c r="F86" i="7"/>
  <c r="W407" i="4"/>
  <c r="K408" i="4" s="1"/>
  <c r="AP406" i="4"/>
  <c r="L408" i="4" l="1"/>
  <c r="N408" i="4" s="1"/>
  <c r="O408" i="4" s="1"/>
  <c r="I408" i="4"/>
  <c r="H408" i="4"/>
  <c r="Z407" i="4"/>
  <c r="AB407" i="4" s="1"/>
  <c r="M408" i="4" l="1"/>
  <c r="F408" i="4"/>
  <c r="AC407" i="4"/>
  <c r="AG407" i="4" l="1"/>
  <c r="AI407" i="4"/>
  <c r="AH407" i="4"/>
  <c r="AJ407" i="4" l="1"/>
  <c r="D86" i="7" s="1"/>
  <c r="C86" i="7"/>
  <c r="AK407" i="4"/>
  <c r="AQ407" i="4"/>
  <c r="E408" i="4" l="1"/>
  <c r="E86" i="7"/>
  <c r="AL407" i="4"/>
  <c r="AD408" i="4" l="1"/>
  <c r="AE408" i="4" s="1"/>
  <c r="AF408" i="4"/>
  <c r="Q408" i="4"/>
  <c r="P408" i="4"/>
  <c r="AO407" i="4"/>
  <c r="AM407" i="4"/>
  <c r="AN407" i="4"/>
  <c r="R408" i="4" l="1"/>
  <c r="AR408" i="4"/>
  <c r="S408" i="4"/>
  <c r="U408" i="4"/>
  <c r="T408" i="4"/>
  <c r="AP407" i="4"/>
  <c r="W408" i="4" l="1"/>
  <c r="H409" i="4" s="1"/>
  <c r="Z408" i="4"/>
  <c r="X408" i="4"/>
  <c r="I409" i="4" s="1"/>
  <c r="V408" i="4"/>
  <c r="G409" i="4" s="1"/>
  <c r="M409" i="4" l="1"/>
  <c r="Y408" i="4"/>
  <c r="K409" i="4"/>
  <c r="L409" i="4"/>
  <c r="AA408" i="4"/>
  <c r="J409" i="4"/>
  <c r="AB408" i="4" l="1"/>
  <c r="N409" i="4"/>
  <c r="O409" i="4" s="1"/>
  <c r="AC408" i="4"/>
  <c r="F409" i="4"/>
  <c r="AG408" i="4" l="1"/>
  <c r="AI408" i="4"/>
  <c r="AH408" i="4"/>
  <c r="AQ408" i="4" l="1"/>
  <c r="E409" i="4" s="1"/>
  <c r="AJ408" i="4"/>
  <c r="AK408" i="4"/>
  <c r="AL408" i="4" l="1"/>
  <c r="Q409" i="4"/>
  <c r="AD409" i="4"/>
  <c r="AE409" i="4" s="1"/>
  <c r="AF409" i="4"/>
  <c r="P409" i="4"/>
  <c r="R409" i="4" l="1"/>
  <c r="U409" i="4" s="1"/>
  <c r="AR409" i="4"/>
  <c r="S409" i="4"/>
  <c r="T409" i="4"/>
  <c r="AM408" i="4"/>
  <c r="AN408" i="4"/>
  <c r="AO408" i="4"/>
  <c r="AP408" i="4" l="1"/>
  <c r="X409" i="4"/>
  <c r="AA409" i="4" s="1"/>
  <c r="W409" i="4"/>
  <c r="K410" i="4" s="1"/>
  <c r="V409" i="4"/>
  <c r="G410" i="4" s="1"/>
  <c r="Y409" i="4"/>
  <c r="J410" i="4"/>
  <c r="H410" i="4" l="1"/>
  <c r="Z409" i="4"/>
  <c r="AB409" i="4" s="1"/>
  <c r="I410" i="4"/>
  <c r="M410" i="4" s="1"/>
  <c r="L410" i="4"/>
  <c r="N410" i="4" s="1"/>
  <c r="O410" i="4" s="1"/>
  <c r="F410" i="4" l="1"/>
  <c r="AC409" i="4"/>
  <c r="AG409" i="4" l="1"/>
  <c r="AI409" i="4" s="1"/>
  <c r="AH409" i="4"/>
  <c r="AQ409" i="4" l="1"/>
  <c r="E410" i="4" s="1"/>
  <c r="AJ409" i="4"/>
  <c r="AK409" i="4"/>
  <c r="AL409" i="4" l="1"/>
  <c r="Q410" i="4"/>
  <c r="AD410" i="4"/>
  <c r="AE410" i="4" s="1"/>
  <c r="AF410" i="4"/>
  <c r="P410" i="4"/>
  <c r="AM409" i="4" l="1"/>
  <c r="AO409" i="4"/>
  <c r="AN409" i="4"/>
  <c r="R410" i="4"/>
  <c r="AR410" i="4" l="1"/>
  <c r="T410" i="4"/>
  <c r="S410" i="4"/>
  <c r="U410" i="4"/>
  <c r="AP409" i="4"/>
  <c r="X410" i="4" l="1"/>
  <c r="AA410" i="4" s="1"/>
  <c r="V410" i="4"/>
  <c r="Y410" i="4" s="1"/>
  <c r="W410" i="4"/>
  <c r="H411" i="4" s="1"/>
  <c r="L411" i="4" l="1"/>
  <c r="J411" i="4"/>
  <c r="G411" i="4"/>
  <c r="K411" i="4"/>
  <c r="Z410" i="4"/>
  <c r="AB410" i="4" s="1"/>
  <c r="N411" i="4"/>
  <c r="O411" i="4" s="1"/>
  <c r="I411" i="4"/>
  <c r="M411" i="4" s="1"/>
  <c r="AC410" i="4" l="1"/>
  <c r="F411" i="4"/>
  <c r="AG410" i="4" l="1"/>
  <c r="AI410" i="4" s="1"/>
  <c r="AH410" i="4"/>
  <c r="AQ410" i="4" l="1"/>
  <c r="E411" i="4" s="1"/>
  <c r="AJ410" i="4"/>
  <c r="AK410" i="4"/>
  <c r="AL410" i="4" l="1"/>
  <c r="Q411" i="4"/>
  <c r="AF411" i="4"/>
  <c r="AD411" i="4"/>
  <c r="AE411" i="4" s="1"/>
  <c r="P411" i="4"/>
  <c r="R411" i="4" l="1"/>
  <c r="AR411" i="4" s="1"/>
  <c r="T411" i="4"/>
  <c r="S411" i="4"/>
  <c r="AM410" i="4"/>
  <c r="AN410" i="4"/>
  <c r="AO410" i="4"/>
  <c r="U411" i="4" l="1"/>
  <c r="AP410" i="4"/>
  <c r="X411" i="4"/>
  <c r="L412" i="4"/>
  <c r="V411" i="4"/>
  <c r="Y411" i="4" s="1"/>
  <c r="W411" i="4"/>
  <c r="K412" i="4" s="1"/>
  <c r="H412" i="4"/>
  <c r="Z411" i="4"/>
  <c r="AA411" i="4" l="1"/>
  <c r="AB411" i="4" s="1"/>
  <c r="J412" i="4"/>
  <c r="N412" i="4" s="1"/>
  <c r="O412" i="4" s="1"/>
  <c r="G412" i="4"/>
  <c r="I412" i="4"/>
  <c r="M412" i="4" l="1"/>
  <c r="F412" i="4"/>
  <c r="AC411" i="4"/>
  <c r="AG411" i="4" l="1"/>
  <c r="AH411" i="4"/>
  <c r="AI411" i="4"/>
  <c r="AJ411" i="4" l="1"/>
  <c r="AK411" i="4"/>
  <c r="AQ411" i="4"/>
  <c r="E412" i="4" s="1"/>
  <c r="AF412" i="4" l="1"/>
  <c r="Q412" i="4"/>
  <c r="AD412" i="4"/>
  <c r="AE412" i="4" s="1"/>
  <c r="P412" i="4"/>
  <c r="R412" i="4" s="1"/>
  <c r="AL411" i="4"/>
  <c r="AM411" i="4" l="1"/>
  <c r="AN411" i="4"/>
  <c r="AO411" i="4"/>
  <c r="AR412" i="4"/>
  <c r="U412" i="4"/>
  <c r="T412" i="4"/>
  <c r="S412" i="4"/>
  <c r="AP411" i="4" l="1"/>
  <c r="V412" i="4"/>
  <c r="G413" i="4" s="1"/>
  <c r="Y412" i="4"/>
  <c r="F87" i="7"/>
  <c r="W412" i="4"/>
  <c r="K413" i="4" s="1"/>
  <c r="X412" i="4"/>
  <c r="I413" i="4" s="1"/>
  <c r="AA412" i="4"/>
  <c r="J413" i="4" l="1"/>
  <c r="L413" i="4"/>
  <c r="N413" i="4"/>
  <c r="O413" i="4" s="1"/>
  <c r="H413" i="4"/>
  <c r="M413" i="4" s="1"/>
  <c r="Z412" i="4"/>
  <c r="AB412" i="4" s="1"/>
  <c r="F413" i="4" l="1"/>
  <c r="AC412" i="4"/>
  <c r="AG412" i="4" l="1"/>
  <c r="AI412" i="4"/>
  <c r="AH412" i="4"/>
  <c r="AJ412" i="4" l="1"/>
  <c r="D87" i="7" s="1"/>
  <c r="C87" i="7"/>
  <c r="AK412" i="4"/>
  <c r="AQ412" i="4"/>
  <c r="E413" i="4" l="1"/>
  <c r="E87" i="7"/>
  <c r="AL412" i="4"/>
  <c r="AO412" i="4" l="1"/>
  <c r="AM412" i="4"/>
  <c r="AN412" i="4"/>
  <c r="AD413" i="4"/>
  <c r="AE413" i="4" s="1"/>
  <c r="AF413" i="4"/>
  <c r="Q413" i="4"/>
  <c r="P413" i="4"/>
  <c r="R413" i="4" s="1"/>
  <c r="AP412" i="4" l="1"/>
  <c r="AR413" i="4"/>
  <c r="S413" i="4"/>
  <c r="U413" i="4"/>
  <c r="T413" i="4"/>
  <c r="W413" i="4" l="1"/>
  <c r="H414" i="4" s="1"/>
  <c r="K414" i="4"/>
  <c r="Z413" i="4"/>
  <c r="V413" i="4"/>
  <c r="G414" i="4" s="1"/>
  <c r="X413" i="4"/>
  <c r="L414" i="4" s="1"/>
  <c r="J414" i="4" l="1"/>
  <c r="Y413" i="4"/>
  <c r="AB413" i="4" s="1"/>
  <c r="N414" i="4"/>
  <c r="O414" i="4" s="1"/>
  <c r="AA413" i="4"/>
  <c r="I414" i="4"/>
  <c r="M414" i="4" s="1"/>
  <c r="AC413" i="4" l="1"/>
  <c r="F414" i="4"/>
  <c r="AG413" i="4" l="1"/>
  <c r="AI413" i="4"/>
  <c r="AH413" i="4"/>
  <c r="AJ413" i="4" l="1"/>
  <c r="AK413" i="4"/>
  <c r="AQ413" i="4"/>
  <c r="E414" i="4" s="1"/>
  <c r="Q414" i="4" l="1"/>
  <c r="AD414" i="4"/>
  <c r="AE414" i="4" s="1"/>
  <c r="AF414" i="4"/>
  <c r="P414" i="4"/>
  <c r="R414" i="4" s="1"/>
  <c r="AL413" i="4"/>
  <c r="AM413" i="4" l="1"/>
  <c r="AN413" i="4"/>
  <c r="AO413" i="4"/>
  <c r="AR414" i="4"/>
  <c r="S414" i="4"/>
  <c r="U414" i="4"/>
  <c r="T414" i="4"/>
  <c r="W414" i="4" l="1"/>
  <c r="K415" i="4" s="1"/>
  <c r="Z414" i="4"/>
  <c r="X414" i="4"/>
  <c r="AA414" i="4" s="1"/>
  <c r="V414" i="4"/>
  <c r="G415" i="4" s="1"/>
  <c r="Y414" i="4"/>
  <c r="J415" i="4"/>
  <c r="AP413" i="4"/>
  <c r="H415" i="4" l="1"/>
  <c r="L415" i="4"/>
  <c r="N415" i="4" s="1"/>
  <c r="O415" i="4" s="1"/>
  <c r="AB414" i="4"/>
  <c r="I415" i="4"/>
  <c r="M415" i="4" s="1"/>
  <c r="F415" i="4" l="1"/>
  <c r="AC414" i="4"/>
  <c r="AG414" i="4" l="1"/>
  <c r="AI414" i="4" s="1"/>
  <c r="AH414" i="4"/>
  <c r="AQ414" i="4" l="1"/>
  <c r="E415" i="4" s="1"/>
  <c r="P415" i="4" s="1"/>
  <c r="AJ414" i="4"/>
  <c r="AK414" i="4"/>
  <c r="AD415" i="4" l="1"/>
  <c r="AE415" i="4" s="1"/>
  <c r="Q415" i="4"/>
  <c r="R415" i="4" s="1"/>
  <c r="AR415" i="4" s="1"/>
  <c r="AF415" i="4"/>
  <c r="S415" i="4"/>
  <c r="T415" i="4"/>
  <c r="U415" i="4"/>
  <c r="AL414" i="4"/>
  <c r="AM414" i="4" l="1"/>
  <c r="AO414" i="4"/>
  <c r="AN414" i="4"/>
  <c r="V415" i="4"/>
  <c r="Y415" i="4" s="1"/>
  <c r="X415" i="4"/>
  <c r="AA415" i="4" s="1"/>
  <c r="L416" i="4"/>
  <c r="W415" i="4"/>
  <c r="Z415" i="4" s="1"/>
  <c r="I416" i="4" l="1"/>
  <c r="G416" i="4"/>
  <c r="J416" i="4"/>
  <c r="AP414" i="4"/>
  <c r="K416" i="4"/>
  <c r="H416" i="4"/>
  <c r="AB415" i="4"/>
  <c r="M416" i="4" l="1"/>
  <c r="N416" i="4"/>
  <c r="O416" i="4" s="1"/>
  <c r="AC415" i="4"/>
  <c r="F416" i="4"/>
  <c r="AG415" i="4" l="1"/>
  <c r="AI415" i="4" s="1"/>
  <c r="AH415" i="4"/>
  <c r="AQ415" i="4" l="1"/>
  <c r="E416" i="4" s="1"/>
  <c r="AJ415" i="4"/>
  <c r="AK415" i="4"/>
  <c r="AL415" i="4" l="1"/>
  <c r="Q416" i="4"/>
  <c r="AF416" i="4"/>
  <c r="AD416" i="4"/>
  <c r="AE416" i="4" s="1"/>
  <c r="P416" i="4"/>
  <c r="R416" i="4" l="1"/>
  <c r="AR416" i="4" s="1"/>
  <c r="T416" i="4"/>
  <c r="AM415" i="4"/>
  <c r="AN415" i="4"/>
  <c r="AO415" i="4"/>
  <c r="U416" i="4" l="1"/>
  <c r="S416" i="4"/>
  <c r="AP415" i="4"/>
  <c r="W416" i="4"/>
  <c r="H417" i="4" s="1"/>
  <c r="K417" i="4"/>
  <c r="V416" i="4"/>
  <c r="Y416" i="4" s="1"/>
  <c r="X416" i="4"/>
  <c r="L417" i="4"/>
  <c r="AA416" i="4"/>
  <c r="I417" i="4"/>
  <c r="J417" i="4" l="1"/>
  <c r="N417" i="4" s="1"/>
  <c r="O417" i="4" s="1"/>
  <c r="G417" i="4"/>
  <c r="M417" i="4" s="1"/>
  <c r="Z416" i="4"/>
  <c r="AB416" i="4" s="1"/>
  <c r="F417" i="4" l="1"/>
  <c r="AC416" i="4"/>
  <c r="AG416" i="4"/>
  <c r="AI416" i="4" l="1"/>
  <c r="AH416" i="4"/>
  <c r="AJ416" i="4"/>
  <c r="AK416" i="4"/>
  <c r="AQ416" i="4"/>
  <c r="E417" i="4" s="1"/>
  <c r="AF417" i="4" l="1"/>
  <c r="Q417" i="4"/>
  <c r="AD417" i="4"/>
  <c r="AE417" i="4" s="1"/>
  <c r="P417" i="4"/>
  <c r="R417" i="4" s="1"/>
  <c r="AL416" i="4"/>
  <c r="AM416" i="4" l="1"/>
  <c r="AN416" i="4"/>
  <c r="AO416" i="4"/>
  <c r="AR417" i="4"/>
  <c r="U417" i="4"/>
  <c r="T417" i="4"/>
  <c r="S417" i="4"/>
  <c r="W417" i="4" l="1"/>
  <c r="H418" i="4" s="1"/>
  <c r="K418" i="4"/>
  <c r="Z417" i="4"/>
  <c r="X417" i="4"/>
  <c r="I418" i="4" s="1"/>
  <c r="AA417" i="4"/>
  <c r="AP416" i="4"/>
  <c r="V417" i="4"/>
  <c r="J418" i="4" s="1"/>
  <c r="F88" i="7"/>
  <c r="L418" i="4" l="1"/>
  <c r="N418" i="4" s="1"/>
  <c r="O418" i="4" s="1"/>
  <c r="G418" i="4"/>
  <c r="M418" i="4" s="1"/>
  <c r="Y417" i="4"/>
  <c r="AB417" i="4" l="1"/>
  <c r="F418" i="4" l="1"/>
  <c r="AC417" i="4"/>
  <c r="AG417" i="4" l="1"/>
  <c r="AI417" i="4"/>
  <c r="AH417" i="4"/>
  <c r="AJ417" i="4" l="1"/>
  <c r="D88" i="7" s="1"/>
  <c r="C88" i="7"/>
  <c r="AK417" i="4"/>
  <c r="AQ417" i="4"/>
  <c r="E418" i="4" l="1"/>
  <c r="E88" i="7"/>
  <c r="AL417" i="4"/>
  <c r="AO417" i="4" l="1"/>
  <c r="AM417" i="4"/>
  <c r="AN417" i="4"/>
  <c r="AD418" i="4"/>
  <c r="AE418" i="4" s="1"/>
  <c r="AF418" i="4"/>
  <c r="Q418" i="4"/>
  <c r="P418" i="4"/>
  <c r="R418" i="4" s="1"/>
  <c r="AP417" i="4" l="1"/>
  <c r="AR418" i="4"/>
  <c r="U418" i="4"/>
  <c r="T418" i="4"/>
  <c r="S418" i="4"/>
  <c r="V418" i="4" l="1"/>
  <c r="Y418" i="4" s="1"/>
  <c r="W418" i="4"/>
  <c r="H419" i="4" s="1"/>
  <c r="K419" i="4"/>
  <c r="Z418" i="4"/>
  <c r="X418" i="4"/>
  <c r="I419" i="4" s="1"/>
  <c r="L419" i="4"/>
  <c r="AA418" i="4" l="1"/>
  <c r="AB418" i="4" s="1"/>
  <c r="J419" i="4"/>
  <c r="N419" i="4" s="1"/>
  <c r="O419" i="4" s="1"/>
  <c r="G419" i="4"/>
  <c r="M419" i="4" s="1"/>
  <c r="AC418" i="4" l="1"/>
  <c r="F419" i="4"/>
  <c r="AG418" i="4" l="1"/>
  <c r="AI418" i="4"/>
  <c r="AH418" i="4"/>
  <c r="AQ418" i="4" l="1"/>
  <c r="E419" i="4" s="1"/>
  <c r="P419" i="4" s="1"/>
  <c r="AJ418" i="4"/>
  <c r="AK418" i="4"/>
  <c r="Q419" i="4"/>
  <c r="R419" i="4" s="1"/>
  <c r="AD419" i="4"/>
  <c r="AE419" i="4" s="1"/>
  <c r="AF419" i="4"/>
  <c r="AR419" i="4" l="1"/>
  <c r="T419" i="4"/>
  <c r="S419" i="4"/>
  <c r="U419" i="4"/>
  <c r="AL418" i="4"/>
  <c r="AM418" i="4" l="1"/>
  <c r="AN418" i="4"/>
  <c r="AO418" i="4"/>
  <c r="X419" i="4"/>
  <c r="AA419" i="4" s="1"/>
  <c r="W419" i="4"/>
  <c r="K420" i="4" s="1"/>
  <c r="H420" i="4"/>
  <c r="Z419" i="4"/>
  <c r="V419" i="4"/>
  <c r="J420" i="4" s="1"/>
  <c r="Y419" i="4"/>
  <c r="L420" i="4" l="1"/>
  <c r="N420" i="4" s="1"/>
  <c r="O420" i="4" s="1"/>
  <c r="I420" i="4"/>
  <c r="G420" i="4"/>
  <c r="M420" i="4" s="1"/>
  <c r="AB419" i="4"/>
  <c r="AP418" i="4"/>
  <c r="F420" i="4" l="1"/>
  <c r="AC419" i="4"/>
  <c r="AG419" i="4" l="1"/>
  <c r="AI419" i="4" s="1"/>
  <c r="AH419" i="4"/>
  <c r="AQ419" i="4" l="1"/>
  <c r="E420" i="4" s="1"/>
  <c r="Q420" i="4" s="1"/>
  <c r="P420" i="4"/>
  <c r="AJ419" i="4"/>
  <c r="AK419" i="4"/>
  <c r="AF420" i="4" l="1"/>
  <c r="AD420" i="4"/>
  <c r="AE420" i="4" s="1"/>
  <c r="R420" i="4"/>
  <c r="S420" i="4" s="1"/>
  <c r="AL419" i="4"/>
  <c r="U420" i="4" l="1"/>
  <c r="X420" i="4" s="1"/>
  <c r="L421" i="4" s="1"/>
  <c r="T420" i="4"/>
  <c r="W420" i="4" s="1"/>
  <c r="Z420" i="4" s="1"/>
  <c r="AR420" i="4"/>
  <c r="V420" i="4"/>
  <c r="Y420" i="4" s="1"/>
  <c r="AM419" i="4"/>
  <c r="AO419" i="4"/>
  <c r="AN419" i="4"/>
  <c r="I421" i="4" l="1"/>
  <c r="H421" i="4"/>
  <c r="J421" i="4"/>
  <c r="K421" i="4"/>
  <c r="AP419" i="4"/>
  <c r="AA420" i="4"/>
  <c r="AB420" i="4" s="1"/>
  <c r="G421" i="4"/>
  <c r="N421" i="4" l="1"/>
  <c r="O421" i="4" s="1"/>
  <c r="M421" i="4"/>
  <c r="AC420" i="4"/>
  <c r="F421" i="4"/>
  <c r="AG420" i="4" l="1"/>
  <c r="AI420" i="4" s="1"/>
  <c r="AH420" i="4"/>
  <c r="AQ420" i="4" l="1"/>
  <c r="E421" i="4" s="1"/>
  <c r="AJ420" i="4"/>
  <c r="AK420" i="4"/>
  <c r="AL420" i="4" l="1"/>
  <c r="Q421" i="4"/>
  <c r="AF421" i="4"/>
  <c r="AD421" i="4"/>
  <c r="AE421" i="4" s="1"/>
  <c r="P421" i="4"/>
  <c r="R421" i="4" s="1"/>
  <c r="AR421" i="4" l="1"/>
  <c r="S421" i="4"/>
  <c r="T421" i="4"/>
  <c r="U421" i="4"/>
  <c r="AM420" i="4"/>
  <c r="AO420" i="4"/>
  <c r="AN420" i="4"/>
  <c r="AP420" i="4" l="1"/>
  <c r="X421" i="4"/>
  <c r="L422" i="4" s="1"/>
  <c r="AA421" i="4"/>
  <c r="W421" i="4"/>
  <c r="K422" i="4"/>
  <c r="H422" i="4"/>
  <c r="Z421" i="4"/>
  <c r="V421" i="4"/>
  <c r="J422" i="4" s="1"/>
  <c r="G422" i="4" l="1"/>
  <c r="Y421" i="4"/>
  <c r="N422" i="4"/>
  <c r="O422" i="4" s="1"/>
  <c r="AB421" i="4"/>
  <c r="I422" i="4"/>
  <c r="M422" i="4" l="1"/>
  <c r="F422" i="4"/>
  <c r="AC421" i="4"/>
  <c r="AG421" i="4" l="1"/>
  <c r="AH421" i="4"/>
  <c r="AI421" i="4"/>
  <c r="AJ421" i="4" l="1"/>
  <c r="AK421" i="4"/>
  <c r="AQ421" i="4"/>
  <c r="E422" i="4" s="1"/>
  <c r="AL421" i="4" l="1"/>
  <c r="AF422" i="4"/>
  <c r="Q422" i="4"/>
  <c r="AD422" i="4"/>
  <c r="AE422" i="4" s="1"/>
  <c r="P422" i="4"/>
  <c r="R422" i="4" s="1"/>
  <c r="AR422" i="4" l="1"/>
  <c r="S422" i="4"/>
  <c r="T422" i="4"/>
  <c r="U422" i="4"/>
  <c r="AM421" i="4"/>
  <c r="AN421" i="4"/>
  <c r="AO421" i="4"/>
  <c r="AP421" i="4" l="1"/>
  <c r="X422" i="4"/>
  <c r="L423" i="4" s="1"/>
  <c r="AA422" i="4"/>
  <c r="W422" i="4"/>
  <c r="H423" i="4" s="1"/>
  <c r="Z422" i="4"/>
  <c r="V422" i="4"/>
  <c r="J423" i="4" s="1"/>
  <c r="F89" i="7"/>
  <c r="K423" i="4" l="1"/>
  <c r="N423" i="4" s="1"/>
  <c r="O423" i="4" s="1"/>
  <c r="I423" i="4"/>
  <c r="G423" i="4"/>
  <c r="M423" i="4" s="1"/>
  <c r="Y422" i="4"/>
  <c r="AB422" i="4" l="1"/>
  <c r="F423" i="4" l="1"/>
  <c r="AC422" i="4"/>
  <c r="AG422" i="4" l="1"/>
  <c r="AI422" i="4"/>
  <c r="AH422" i="4"/>
  <c r="AJ422" i="4" l="1"/>
  <c r="D89" i="7" s="1"/>
  <c r="C89" i="7"/>
  <c r="AK422" i="4"/>
  <c r="AQ422" i="4"/>
  <c r="AL422" i="4" l="1"/>
  <c r="E423" i="4"/>
  <c r="E89" i="7"/>
  <c r="AD423" i="4" l="1"/>
  <c r="AE423" i="4" s="1"/>
  <c r="AF423" i="4"/>
  <c r="Q423" i="4"/>
  <c r="P423" i="4"/>
  <c r="R423" i="4" s="1"/>
  <c r="AO422" i="4"/>
  <c r="AM422" i="4"/>
  <c r="AN422" i="4"/>
  <c r="AR423" i="4" l="1"/>
  <c r="S423" i="4"/>
  <c r="U423" i="4"/>
  <c r="T423" i="4"/>
  <c r="AP422" i="4"/>
  <c r="W423" i="4" l="1"/>
  <c r="H424" i="4" s="1"/>
  <c r="K424" i="4"/>
  <c r="Z423" i="4"/>
  <c r="X423" i="4"/>
  <c r="I424" i="4" s="1"/>
  <c r="V423" i="4"/>
  <c r="G424" i="4" s="1"/>
  <c r="Y423" i="4"/>
  <c r="L424" i="4" l="1"/>
  <c r="M424" i="4"/>
  <c r="AA423" i="4"/>
  <c r="AB423" i="4" s="1"/>
  <c r="J424" i="4"/>
  <c r="N424" i="4" s="1"/>
  <c r="O424" i="4" s="1"/>
  <c r="AC423" i="4" l="1"/>
  <c r="F424" i="4"/>
  <c r="AG423" i="4" l="1"/>
  <c r="AI423" i="4"/>
  <c r="AH423" i="4"/>
  <c r="AJ423" i="4" l="1"/>
  <c r="AK423" i="4"/>
  <c r="AQ423" i="4"/>
  <c r="E424" i="4" s="1"/>
  <c r="Q424" i="4" l="1"/>
  <c r="AD424" i="4"/>
  <c r="AE424" i="4" s="1"/>
  <c r="AF424" i="4"/>
  <c r="P424" i="4"/>
  <c r="R424" i="4" s="1"/>
  <c r="AL423" i="4"/>
  <c r="AM423" i="4" l="1"/>
  <c r="AN423" i="4"/>
  <c r="AO423" i="4"/>
  <c r="AR424" i="4"/>
  <c r="S424" i="4"/>
  <c r="T424" i="4"/>
  <c r="U424" i="4"/>
  <c r="X424" i="4" l="1"/>
  <c r="AA424" i="4" s="1"/>
  <c r="V424" i="4"/>
  <c r="G425" i="4" s="1"/>
  <c r="Y424" i="4"/>
  <c r="W424" i="4"/>
  <c r="Z424" i="4" s="1"/>
  <c r="AP423" i="4"/>
  <c r="H425" i="4" l="1"/>
  <c r="J425" i="4"/>
  <c r="L425" i="4"/>
  <c r="K425" i="4"/>
  <c r="I425" i="4"/>
  <c r="M425" i="4" s="1"/>
  <c r="AB424" i="4"/>
  <c r="N425" i="4" l="1"/>
  <c r="O425" i="4" s="1"/>
  <c r="F425" i="4"/>
  <c r="AC424" i="4"/>
  <c r="AG424" i="4" l="1"/>
  <c r="AI424" i="4" s="1"/>
  <c r="AH424" i="4"/>
  <c r="AQ424" i="4" l="1"/>
  <c r="E425" i="4" s="1"/>
  <c r="AJ424" i="4"/>
  <c r="AK424" i="4"/>
  <c r="AL424" i="4" l="1"/>
  <c r="Q425" i="4"/>
  <c r="AD425" i="4"/>
  <c r="AE425" i="4" s="1"/>
  <c r="AF425" i="4"/>
  <c r="P425" i="4"/>
  <c r="R425" i="4" s="1"/>
  <c r="AR425" i="4" l="1"/>
  <c r="U425" i="4"/>
  <c r="T425" i="4"/>
  <c r="S425" i="4"/>
  <c r="AM424" i="4"/>
  <c r="AO424" i="4"/>
  <c r="AN424" i="4"/>
  <c r="AP424" i="4" l="1"/>
  <c r="W425" i="4"/>
  <c r="K426" i="4" s="1"/>
  <c r="X425" i="4"/>
  <c r="AA425" i="4" s="1"/>
  <c r="I426" i="4"/>
  <c r="V425" i="4"/>
  <c r="Y425" i="4" s="1"/>
  <c r="J426" i="4"/>
  <c r="G426" i="4" l="1"/>
  <c r="H426" i="4"/>
  <c r="M426" i="4" s="1"/>
  <c r="Z425" i="4"/>
  <c r="AB425" i="4" s="1"/>
  <c r="L426" i="4"/>
  <c r="N426" i="4"/>
  <c r="O426" i="4" s="1"/>
  <c r="AC425" i="4" l="1"/>
  <c r="F426" i="4"/>
  <c r="AG425" i="4" l="1"/>
  <c r="AI425" i="4" s="1"/>
  <c r="AH425" i="4"/>
  <c r="AQ425" i="4" l="1"/>
  <c r="E426" i="4" s="1"/>
  <c r="AJ425" i="4"/>
  <c r="AK425" i="4"/>
  <c r="AL425" i="4" l="1"/>
  <c r="Q426" i="4"/>
  <c r="AF426" i="4"/>
  <c r="AD426" i="4"/>
  <c r="AE426" i="4" s="1"/>
  <c r="P426" i="4"/>
  <c r="R426" i="4" l="1"/>
  <c r="S426" i="4" s="1"/>
  <c r="AR426" i="4"/>
  <c r="U426" i="4"/>
  <c r="T426" i="4"/>
  <c r="AM425" i="4"/>
  <c r="AN425" i="4"/>
  <c r="AO425" i="4"/>
  <c r="W426" i="4" l="1"/>
  <c r="K427" i="4" s="1"/>
  <c r="H427" i="4"/>
  <c r="Z426" i="4"/>
  <c r="AP425" i="4"/>
  <c r="V426" i="4"/>
  <c r="Y426" i="4" s="1"/>
  <c r="X426" i="4"/>
  <c r="L427" i="4" s="1"/>
  <c r="J427" i="4" l="1"/>
  <c r="N427" i="4" s="1"/>
  <c r="O427" i="4" s="1"/>
  <c r="G427" i="4"/>
  <c r="I427" i="4"/>
  <c r="AA426" i="4"/>
  <c r="AB426" i="4" s="1"/>
  <c r="M427" i="4" l="1"/>
  <c r="F427" i="4"/>
  <c r="AC426" i="4"/>
  <c r="AG426" i="4"/>
  <c r="AH426" i="4"/>
  <c r="AI426" i="4"/>
  <c r="AJ426" i="4" l="1"/>
  <c r="AK426" i="4"/>
  <c r="AQ426" i="4"/>
  <c r="E427" i="4" s="1"/>
  <c r="AF427" i="4" l="1"/>
  <c r="AD427" i="4"/>
  <c r="AE427" i="4" s="1"/>
  <c r="Q427" i="4"/>
  <c r="P427" i="4"/>
  <c r="R427" i="4" s="1"/>
  <c r="AL426" i="4"/>
  <c r="AM426" i="4" l="1"/>
  <c r="AN426" i="4"/>
  <c r="AO426" i="4"/>
  <c r="AR427" i="4"/>
  <c r="S427" i="4"/>
  <c r="T427" i="4"/>
  <c r="U427" i="4"/>
  <c r="AP426" i="4" l="1"/>
  <c r="X427" i="4"/>
  <c r="I428" i="4" s="1"/>
  <c r="AA427" i="4"/>
  <c r="W427" i="4"/>
  <c r="H428" i="4" s="1"/>
  <c r="K428" i="4"/>
  <c r="Z427" i="4"/>
  <c r="V427" i="4"/>
  <c r="J428" i="4" s="1"/>
  <c r="Y427" i="4"/>
  <c r="G428" i="4"/>
  <c r="F90" i="7"/>
  <c r="M428" i="4" l="1"/>
  <c r="AB427" i="4"/>
  <c r="L428" i="4"/>
  <c r="N428" i="4" s="1"/>
  <c r="O428" i="4" s="1"/>
  <c r="AC427" i="4" l="1"/>
  <c r="F428" i="4"/>
  <c r="AG427" i="4" l="1"/>
  <c r="AI427" i="4" s="1"/>
  <c r="AH427" i="4"/>
  <c r="AJ427" i="4" l="1"/>
  <c r="D90" i="7" s="1"/>
  <c r="C90" i="7"/>
  <c r="AK427" i="4"/>
  <c r="AQ427" i="4"/>
  <c r="E428" i="4" l="1"/>
  <c r="E90" i="7"/>
  <c r="AL427" i="4"/>
  <c r="AO427" i="4" l="1"/>
  <c r="AM427" i="4"/>
  <c r="AN427" i="4"/>
  <c r="AD428" i="4"/>
  <c r="AE428" i="4" s="1"/>
  <c r="AF428" i="4"/>
  <c r="Q428" i="4"/>
  <c r="P428" i="4"/>
  <c r="R428" i="4" s="1"/>
  <c r="AP427" i="4" l="1"/>
  <c r="AR428" i="4"/>
  <c r="S428" i="4"/>
  <c r="U428" i="4"/>
  <c r="T428" i="4"/>
  <c r="W428" i="4" l="1"/>
  <c r="H429" i="4" s="1"/>
  <c r="Z428" i="4"/>
  <c r="X428" i="4"/>
  <c r="I429" i="4" s="1"/>
  <c r="L429" i="4"/>
  <c r="V428" i="4"/>
  <c r="G429" i="4" s="1"/>
  <c r="M429" i="4" s="1"/>
  <c r="Y428" i="4"/>
  <c r="AA428" i="4" l="1"/>
  <c r="AB428" i="4"/>
  <c r="J429" i="4"/>
  <c r="K429" i="4"/>
  <c r="N429" i="4" l="1"/>
  <c r="O429" i="4" s="1"/>
  <c r="AC428" i="4"/>
  <c r="F429" i="4"/>
  <c r="AG428" i="4" l="1"/>
  <c r="AI428" i="4"/>
  <c r="AH428" i="4"/>
  <c r="AJ428" i="4" l="1"/>
  <c r="AK428" i="4"/>
  <c r="AQ428" i="4"/>
  <c r="E429" i="4" s="1"/>
  <c r="Q429" i="4" l="1"/>
  <c r="AD429" i="4"/>
  <c r="AE429" i="4" s="1"/>
  <c r="AF429" i="4"/>
  <c r="P429" i="4"/>
  <c r="R429" i="4" s="1"/>
  <c r="AL428" i="4"/>
  <c r="AR429" i="4" l="1"/>
  <c r="S429" i="4"/>
  <c r="T429" i="4"/>
  <c r="U429" i="4"/>
  <c r="AM428" i="4"/>
  <c r="AN428" i="4"/>
  <c r="AO428" i="4"/>
  <c r="AP428" i="4" l="1"/>
  <c r="X429" i="4"/>
  <c r="AA429" i="4" s="1"/>
  <c r="W429" i="4"/>
  <c r="K430" i="4" s="1"/>
  <c r="H430" i="4"/>
  <c r="V429" i="4"/>
  <c r="G430" i="4" s="1"/>
  <c r="Y429" i="4"/>
  <c r="J430" i="4"/>
  <c r="Z429" i="4" l="1"/>
  <c r="AB429" i="4"/>
  <c r="L430" i="4"/>
  <c r="N430" i="4" s="1"/>
  <c r="O430" i="4" s="1"/>
  <c r="I430" i="4"/>
  <c r="M430" i="4" s="1"/>
  <c r="F430" i="4" l="1"/>
  <c r="AC429" i="4"/>
  <c r="AG429" i="4" l="1"/>
  <c r="AI429" i="4" s="1"/>
  <c r="AH429" i="4"/>
  <c r="AQ429" i="4" l="1"/>
  <c r="E430" i="4" s="1"/>
  <c r="AJ429" i="4"/>
  <c r="AK429" i="4"/>
  <c r="AL429" i="4" l="1"/>
  <c r="Q430" i="4"/>
  <c r="AD430" i="4"/>
  <c r="AE430" i="4" s="1"/>
  <c r="AF430" i="4"/>
  <c r="P430" i="4"/>
  <c r="R430" i="4" s="1"/>
  <c r="AR430" i="4" l="1"/>
  <c r="T430" i="4"/>
  <c r="S430" i="4"/>
  <c r="U430" i="4"/>
  <c r="AM429" i="4"/>
  <c r="AO429" i="4"/>
  <c r="AN429" i="4"/>
  <c r="AP429" i="4" l="1"/>
  <c r="X430" i="4"/>
  <c r="AA430" i="4" s="1"/>
  <c r="V430" i="4"/>
  <c r="G431" i="4" s="1"/>
  <c r="W430" i="4"/>
  <c r="Z430" i="4" s="1"/>
  <c r="J431" i="4" l="1"/>
  <c r="H431" i="4"/>
  <c r="Y430" i="4"/>
  <c r="AB430" i="4" s="1"/>
  <c r="K431" i="4"/>
  <c r="I431" i="4"/>
  <c r="M431" i="4" s="1"/>
  <c r="L431" i="4"/>
  <c r="N431" i="4"/>
  <c r="O431" i="4" s="1"/>
  <c r="AC430" i="4" l="1"/>
  <c r="F431" i="4"/>
  <c r="AG430" i="4" l="1"/>
  <c r="AI430" i="4" s="1"/>
  <c r="AH430" i="4"/>
  <c r="AQ430" i="4" l="1"/>
  <c r="E431" i="4" s="1"/>
  <c r="AJ430" i="4"/>
  <c r="AK430" i="4"/>
  <c r="AL430" i="4" l="1"/>
  <c r="Q431" i="4"/>
  <c r="AD431" i="4"/>
  <c r="AE431" i="4" s="1"/>
  <c r="AF431" i="4"/>
  <c r="P431" i="4"/>
  <c r="R431" i="4" s="1"/>
  <c r="AR431" i="4" l="1"/>
  <c r="U431" i="4"/>
  <c r="T431" i="4"/>
  <c r="S431" i="4"/>
  <c r="AM430" i="4"/>
  <c r="AN430" i="4"/>
  <c r="AO430" i="4"/>
  <c r="AP430" i="4" l="1"/>
  <c r="V431" i="4"/>
  <c r="J432" i="4" s="1"/>
  <c r="Y431" i="4"/>
  <c r="G432" i="4"/>
  <c r="W431" i="4"/>
  <c r="H432" i="4" s="1"/>
  <c r="K432" i="4"/>
  <c r="X431" i="4"/>
  <c r="L432" i="4"/>
  <c r="AA431" i="4"/>
  <c r="I432" i="4"/>
  <c r="N432" i="4" l="1"/>
  <c r="O432" i="4" s="1"/>
  <c r="M432" i="4"/>
  <c r="Z431" i="4"/>
  <c r="AB431" i="4" s="1"/>
  <c r="AC431" i="4" l="1"/>
  <c r="F432" i="4"/>
  <c r="AG431" i="4" l="1"/>
  <c r="AI431" i="4" s="1"/>
  <c r="AH431" i="4"/>
  <c r="AQ431" i="4" l="1"/>
  <c r="E432" i="4" s="1"/>
  <c r="AJ431" i="4"/>
  <c r="AK431" i="4"/>
  <c r="AL431" i="4" l="1"/>
  <c r="AF432" i="4"/>
  <c r="Q432" i="4"/>
  <c r="AD432" i="4"/>
  <c r="AE432" i="4" s="1"/>
  <c r="P432" i="4"/>
  <c r="R432" i="4" l="1"/>
  <c r="T432" i="4" s="1"/>
  <c r="U432" i="4"/>
  <c r="AO431" i="4"/>
  <c r="AM431" i="4"/>
  <c r="AN431" i="4"/>
  <c r="S432" i="4" l="1"/>
  <c r="AR432" i="4"/>
  <c r="AP431" i="4"/>
  <c r="W432" i="4"/>
  <c r="H433" i="4" s="1"/>
  <c r="X432" i="4"/>
  <c r="AA432" i="4" s="1"/>
  <c r="V432" i="4"/>
  <c r="J433" i="4" s="1"/>
  <c r="F91" i="7"/>
  <c r="Z432" i="4" l="1"/>
  <c r="L433" i="4"/>
  <c r="G433" i="4"/>
  <c r="I433" i="4"/>
  <c r="Y432" i="4"/>
  <c r="K433" i="4"/>
  <c r="N433" i="4" s="1"/>
  <c r="O433" i="4" s="1"/>
  <c r="AB432" i="4" l="1"/>
  <c r="M433" i="4"/>
  <c r="AC432" i="4" l="1"/>
  <c r="F433" i="4"/>
  <c r="AH432" i="4" l="1"/>
  <c r="AG432" i="4"/>
  <c r="AQ432" i="4" s="1"/>
  <c r="AI432" i="4" l="1"/>
  <c r="E433" i="4"/>
  <c r="E91" i="7"/>
  <c r="AJ432" i="4"/>
  <c r="D91" i="7" s="1"/>
  <c r="C91" i="7"/>
  <c r="AK432" i="4"/>
  <c r="AD433" i="4" l="1"/>
  <c r="AE433" i="4" s="1"/>
  <c r="Q433" i="4"/>
  <c r="AF433" i="4"/>
  <c r="P433" i="4"/>
  <c r="R433" i="4" s="1"/>
  <c r="AL432" i="4"/>
  <c r="AR433" i="4" l="1"/>
  <c r="T433" i="4"/>
  <c r="S433" i="4"/>
  <c r="U433" i="4"/>
  <c r="AO432" i="4"/>
  <c r="AM432" i="4"/>
  <c r="AN432" i="4"/>
  <c r="AP432" i="4" l="1"/>
  <c r="V433" i="4"/>
  <c r="G434" i="4" s="1"/>
  <c r="J434" i="4"/>
  <c r="X433" i="4"/>
  <c r="L434" i="4" s="1"/>
  <c r="I434" i="4"/>
  <c r="W433" i="4"/>
  <c r="H434" i="4" s="1"/>
  <c r="Z433" i="4"/>
  <c r="K434" i="4" l="1"/>
  <c r="M434" i="4"/>
  <c r="Y433" i="4"/>
  <c r="AA433" i="4"/>
  <c r="N434" i="4"/>
  <c r="O434" i="4" s="1"/>
  <c r="AB433" i="4" l="1"/>
  <c r="AC433" i="4"/>
  <c r="F434" i="4"/>
  <c r="AG433" i="4" l="1"/>
  <c r="AI433" i="4" s="1"/>
  <c r="AH433" i="4"/>
  <c r="AQ433" i="4" l="1"/>
  <c r="E434" i="4" s="1"/>
  <c r="AD434" i="4" s="1"/>
  <c r="AE434" i="4" s="1"/>
  <c r="AJ433" i="4"/>
  <c r="AK433" i="4"/>
  <c r="P434" i="4" l="1"/>
  <c r="R434" i="4" s="1"/>
  <c r="AF434" i="4"/>
  <c r="Q434" i="4"/>
  <c r="AL433" i="4"/>
  <c r="AR434" i="4" l="1"/>
  <c r="S434" i="4"/>
  <c r="T434" i="4"/>
  <c r="U434" i="4"/>
  <c r="AM433" i="4"/>
  <c r="AN433" i="4"/>
  <c r="AO433" i="4"/>
  <c r="AP433" i="4" l="1"/>
  <c r="X434" i="4"/>
  <c r="I435" i="4" s="1"/>
  <c r="W434" i="4"/>
  <c r="K435" i="4" s="1"/>
  <c r="V434" i="4"/>
  <c r="J435" i="4" s="1"/>
  <c r="Y434" i="4"/>
  <c r="L435" i="4" l="1"/>
  <c r="N435" i="4" s="1"/>
  <c r="O435" i="4" s="1"/>
  <c r="G435" i="4"/>
  <c r="AA434" i="4"/>
  <c r="Z434" i="4"/>
  <c r="H435" i="4"/>
  <c r="AB434" i="4" l="1"/>
  <c r="F435" i="4"/>
  <c r="AC434" i="4"/>
  <c r="M435" i="4"/>
  <c r="AH434" i="4" l="1"/>
  <c r="AG434" i="4"/>
  <c r="AI434" i="4"/>
  <c r="AQ434" i="4" l="1"/>
  <c r="E435" i="4" s="1"/>
  <c r="P435" i="4" s="1"/>
  <c r="Q435" i="4"/>
  <c r="AD435" i="4"/>
  <c r="AE435" i="4" s="1"/>
  <c r="AF435" i="4"/>
  <c r="AJ434" i="4"/>
  <c r="AK434" i="4"/>
  <c r="R435" i="4" l="1"/>
  <c r="AR435" i="4" s="1"/>
  <c r="S435" i="4"/>
  <c r="U435" i="4"/>
  <c r="AL434" i="4"/>
  <c r="T435" i="4" l="1"/>
  <c r="AO434" i="4"/>
  <c r="AN434" i="4"/>
  <c r="AM434" i="4"/>
  <c r="X435" i="4"/>
  <c r="AA435" i="4" s="1"/>
  <c r="V435" i="4"/>
  <c r="Y435" i="4"/>
  <c r="G436" i="4"/>
  <c r="J436" i="4"/>
  <c r="W435" i="4"/>
  <c r="H436" i="4" s="1"/>
  <c r="AP434" i="4" l="1"/>
  <c r="Z435" i="4"/>
  <c r="AB435" i="4"/>
  <c r="K436" i="4"/>
  <c r="L436" i="4"/>
  <c r="I436" i="4"/>
  <c r="M436" i="4" s="1"/>
  <c r="N436" i="4" l="1"/>
  <c r="O436" i="4" s="1"/>
  <c r="F436" i="4"/>
  <c r="AC435" i="4"/>
  <c r="AG435" i="4" l="1"/>
  <c r="AI435" i="4" s="1"/>
  <c r="AH435" i="4"/>
  <c r="AJ435" i="4" l="1"/>
  <c r="AK435" i="4"/>
  <c r="AQ435" i="4"/>
  <c r="E436" i="4" s="1"/>
  <c r="Q436" i="4" l="1"/>
  <c r="AD436" i="4"/>
  <c r="AE436" i="4" s="1"/>
  <c r="AF436" i="4"/>
  <c r="P436" i="4"/>
  <c r="AL435" i="4"/>
  <c r="R436" i="4" l="1"/>
  <c r="AM435" i="4"/>
  <c r="AN435" i="4"/>
  <c r="AO435" i="4"/>
  <c r="AR436" i="4"/>
  <c r="U436" i="4"/>
  <c r="T436" i="4"/>
  <c r="S436" i="4"/>
  <c r="AP435" i="4" l="1"/>
  <c r="V436" i="4"/>
  <c r="J437" i="4" s="1"/>
  <c r="W436" i="4"/>
  <c r="Z436" i="4" s="1"/>
  <c r="X436" i="4"/>
  <c r="AA436" i="4" s="1"/>
  <c r="G437" i="4" l="1"/>
  <c r="Y436" i="4"/>
  <c r="AB436" i="4" s="1"/>
  <c r="K437" i="4"/>
  <c r="H437" i="4"/>
  <c r="L437" i="4"/>
  <c r="I437" i="4"/>
  <c r="M437" i="4" l="1"/>
  <c r="N437" i="4"/>
  <c r="O437" i="4" s="1"/>
  <c r="F437" i="4"/>
  <c r="AC436" i="4"/>
  <c r="AG436" i="4" l="1"/>
  <c r="AI436" i="4" s="1"/>
  <c r="AH436" i="4"/>
  <c r="AQ436" i="4" l="1"/>
  <c r="E437" i="4" s="1"/>
  <c r="AJ436" i="4"/>
  <c r="AK436" i="4"/>
  <c r="AL436" i="4" l="1"/>
  <c r="Q437" i="4"/>
  <c r="AD437" i="4"/>
  <c r="AE437" i="4" s="1"/>
  <c r="AF437" i="4"/>
  <c r="P437" i="4"/>
  <c r="AM436" i="4" l="1"/>
  <c r="AN436" i="4"/>
  <c r="AO436" i="4"/>
  <c r="R437" i="4"/>
  <c r="AR437" i="4" l="1"/>
  <c r="S437" i="4"/>
  <c r="U437" i="4"/>
  <c r="T437" i="4"/>
  <c r="AP436" i="4"/>
  <c r="W437" i="4" l="1"/>
  <c r="K438" i="4" s="1"/>
  <c r="H438" i="4"/>
  <c r="X437" i="4"/>
  <c r="AA437" i="4" s="1"/>
  <c r="V437" i="4"/>
  <c r="G438" i="4" s="1"/>
  <c r="Y437" i="4"/>
  <c r="F92" i="7"/>
  <c r="Z437" i="4" l="1"/>
  <c r="L438" i="4"/>
  <c r="I438" i="4"/>
  <c r="M438" i="4" s="1"/>
  <c r="J438" i="4"/>
  <c r="AB437" i="4"/>
  <c r="N438" i="4" l="1"/>
  <c r="O438" i="4" s="1"/>
  <c r="F438" i="4"/>
  <c r="AC437" i="4"/>
  <c r="AG437" i="4" l="1"/>
  <c r="AH437" i="4"/>
  <c r="AI437" i="4"/>
  <c r="AJ437" i="4" l="1"/>
  <c r="D92" i="7" s="1"/>
  <c r="C92" i="7"/>
  <c r="AK437" i="4"/>
  <c r="AQ437" i="4"/>
  <c r="E438" i="4" l="1"/>
  <c r="E92" i="7"/>
  <c r="AL437" i="4"/>
  <c r="AM437" i="4" l="1"/>
  <c r="AN437" i="4"/>
  <c r="AO437" i="4"/>
  <c r="Q438" i="4"/>
  <c r="AD438" i="4"/>
  <c r="AE438" i="4" s="1"/>
  <c r="AF438" i="4"/>
  <c r="P438" i="4"/>
  <c r="R438" i="4" s="1"/>
  <c r="AP437" i="4" l="1"/>
  <c r="AR438" i="4"/>
  <c r="T438" i="4"/>
  <c r="U438" i="4"/>
  <c r="S438" i="4"/>
  <c r="V438" i="4" l="1"/>
  <c r="J439" i="4" s="1"/>
  <c r="Y438" i="4"/>
  <c r="G439" i="4"/>
  <c r="X438" i="4"/>
  <c r="AA438" i="4" s="1"/>
  <c r="W438" i="4"/>
  <c r="H439" i="4" s="1"/>
  <c r="Z438" i="4"/>
  <c r="L439" i="4" l="1"/>
  <c r="I439" i="4"/>
  <c r="M439" i="4" s="1"/>
  <c r="AB438" i="4"/>
  <c r="K439" i="4"/>
  <c r="N439" i="4" l="1"/>
  <c r="O439" i="4" s="1"/>
  <c r="AC438" i="4"/>
  <c r="F439" i="4"/>
  <c r="AG438" i="4" l="1"/>
  <c r="AH438" i="4"/>
  <c r="AI438" i="4"/>
  <c r="AJ438" i="4" l="1"/>
  <c r="AK438" i="4"/>
  <c r="AQ438" i="4"/>
  <c r="E439" i="4" s="1"/>
  <c r="AF439" i="4" l="1"/>
  <c r="Q439" i="4"/>
  <c r="AD439" i="4"/>
  <c r="AE439" i="4" s="1"/>
  <c r="P439" i="4"/>
  <c r="R439" i="4" s="1"/>
  <c r="AL438" i="4"/>
  <c r="AO438" i="4" l="1"/>
  <c r="AM438" i="4"/>
  <c r="AN438" i="4"/>
  <c r="AR439" i="4"/>
  <c r="S439" i="4"/>
  <c r="T439" i="4"/>
  <c r="U439" i="4"/>
  <c r="X439" i="4" l="1"/>
  <c r="L440" i="4" s="1"/>
  <c r="W439" i="4"/>
  <c r="K440" i="4" s="1"/>
  <c r="Z439" i="4"/>
  <c r="H440" i="4"/>
  <c r="V439" i="4"/>
  <c r="G440" i="4" s="1"/>
  <c r="Y439" i="4"/>
  <c r="J440" i="4"/>
  <c r="AP438" i="4"/>
  <c r="I440" i="4" l="1"/>
  <c r="M440" i="4" s="1"/>
  <c r="AA439" i="4"/>
  <c r="N440" i="4"/>
  <c r="O440" i="4" s="1"/>
  <c r="AB439" i="4"/>
  <c r="AC439" i="4" l="1"/>
  <c r="F440" i="4"/>
  <c r="AG439" i="4" l="1"/>
  <c r="AH439" i="4"/>
  <c r="AI439" i="4"/>
  <c r="AJ439" i="4" l="1"/>
  <c r="AK439" i="4"/>
  <c r="AQ439" i="4"/>
  <c r="E440" i="4" s="1"/>
  <c r="Q440" i="4" l="1"/>
  <c r="AD440" i="4"/>
  <c r="AE440" i="4" s="1"/>
  <c r="AF440" i="4"/>
  <c r="P440" i="4"/>
  <c r="AL439" i="4"/>
  <c r="AM439" i="4" l="1"/>
  <c r="AO439" i="4"/>
  <c r="AN439" i="4"/>
  <c r="R440" i="4"/>
  <c r="AR440" i="4" l="1"/>
  <c r="U440" i="4"/>
  <c r="S440" i="4"/>
  <c r="T440" i="4"/>
  <c r="AP439" i="4"/>
  <c r="W440" i="4" l="1"/>
  <c r="K441" i="4" s="1"/>
  <c r="Z440" i="4"/>
  <c r="H441" i="4"/>
  <c r="V440" i="4"/>
  <c r="Y440" i="4" s="1"/>
  <c r="X440" i="4"/>
  <c r="AA440" i="4" s="1"/>
  <c r="L441" i="4"/>
  <c r="I441" i="4" l="1"/>
  <c r="AB440" i="4"/>
  <c r="J441" i="4"/>
  <c r="N441" i="4" s="1"/>
  <c r="O441" i="4" s="1"/>
  <c r="G441" i="4"/>
  <c r="M441" i="4" s="1"/>
  <c r="F441" i="4" l="1"/>
  <c r="AC440" i="4"/>
  <c r="AG440" i="4" l="1"/>
  <c r="AH440" i="4"/>
  <c r="AI440" i="4"/>
  <c r="AJ440" i="4" l="1"/>
  <c r="AK440" i="4"/>
  <c r="AQ440" i="4"/>
  <c r="E441" i="4" s="1"/>
  <c r="Q441" i="4" l="1"/>
  <c r="AD441" i="4"/>
  <c r="AE441" i="4" s="1"/>
  <c r="AF441" i="4"/>
  <c r="P441" i="4"/>
  <c r="R441" i="4" s="1"/>
  <c r="AL440" i="4"/>
  <c r="AR441" i="4" l="1"/>
  <c r="T441" i="4"/>
  <c r="U441" i="4"/>
  <c r="S441" i="4"/>
  <c r="AM440" i="4"/>
  <c r="AN440" i="4"/>
  <c r="AO440" i="4"/>
  <c r="AP440" i="4" l="1"/>
  <c r="V441" i="4"/>
  <c r="Y441" i="4" s="1"/>
  <c r="X441" i="4"/>
  <c r="L442" i="4" s="1"/>
  <c r="AA441" i="4"/>
  <c r="I442" i="4"/>
  <c r="W441" i="4"/>
  <c r="H442" i="4" s="1"/>
  <c r="Z441" i="4" l="1"/>
  <c r="AB441" i="4" s="1"/>
  <c r="K442" i="4"/>
  <c r="J442" i="4"/>
  <c r="G442" i="4"/>
  <c r="M442" i="4" s="1"/>
  <c r="N442" i="4" l="1"/>
  <c r="O442" i="4" s="1"/>
  <c r="F442" i="4"/>
  <c r="AC441" i="4"/>
  <c r="AH441" i="4" l="1"/>
  <c r="AG441" i="4"/>
  <c r="AQ441" i="4" s="1"/>
  <c r="E442" i="4" s="1"/>
  <c r="P442" i="4" s="1"/>
  <c r="AI441" i="4" l="1"/>
  <c r="AJ441" i="4" s="1"/>
  <c r="Q442" i="4"/>
  <c r="R442" i="4" s="1"/>
  <c r="AD442" i="4"/>
  <c r="AE442" i="4" s="1"/>
  <c r="AF442" i="4"/>
  <c r="AK441" i="4" l="1"/>
  <c r="AR442" i="4"/>
  <c r="U442" i="4"/>
  <c r="S442" i="4"/>
  <c r="T442" i="4"/>
  <c r="AL441" i="4"/>
  <c r="AM441" i="4" l="1"/>
  <c r="AN441" i="4"/>
  <c r="AO441" i="4"/>
  <c r="W442" i="4"/>
  <c r="K443" i="4" s="1"/>
  <c r="V442" i="4"/>
  <c r="J443" i="4" s="1"/>
  <c r="Y442" i="4"/>
  <c r="F93" i="7"/>
  <c r="X442" i="4"/>
  <c r="I443" i="4" s="1"/>
  <c r="G443" i="4" l="1"/>
  <c r="M443" i="4" s="1"/>
  <c r="H443" i="4"/>
  <c r="Z442" i="4"/>
  <c r="L443" i="4"/>
  <c r="N443" i="4" s="1"/>
  <c r="O443" i="4" s="1"/>
  <c r="AA442" i="4"/>
  <c r="AP441" i="4"/>
  <c r="AB442" i="4" l="1"/>
  <c r="F443" i="4" s="1"/>
  <c r="AC442" i="4" l="1"/>
  <c r="AG442" i="4"/>
  <c r="AH442" i="4"/>
  <c r="AI442" i="4"/>
  <c r="AJ442" i="4" l="1"/>
  <c r="D93" i="7" s="1"/>
  <c r="C93" i="7"/>
  <c r="AK442" i="4"/>
  <c r="AQ442" i="4"/>
  <c r="E443" i="4" l="1"/>
  <c r="E93" i="7"/>
  <c r="AL442" i="4"/>
  <c r="AM442" i="4" l="1"/>
  <c r="AN442" i="4"/>
  <c r="AO442" i="4"/>
  <c r="Q443" i="4"/>
  <c r="AD443" i="4"/>
  <c r="AE443" i="4" s="1"/>
  <c r="AF443" i="4"/>
  <c r="P443" i="4"/>
  <c r="R443" i="4" l="1"/>
  <c r="AP442" i="4"/>
  <c r="AR443" i="4" l="1"/>
  <c r="U443" i="4"/>
  <c r="T443" i="4"/>
  <c r="S443" i="4"/>
  <c r="X443" i="4" l="1"/>
  <c r="I444" i="4" s="1"/>
  <c r="AA443" i="4"/>
  <c r="V443" i="4"/>
  <c r="G444" i="4" s="1"/>
  <c r="Y443" i="4"/>
  <c r="W443" i="4"/>
  <c r="H444" i="4" s="1"/>
  <c r="Z443" i="4"/>
  <c r="AB443" i="4" l="1"/>
  <c r="L444" i="4"/>
  <c r="M444" i="4"/>
  <c r="AC443" i="4"/>
  <c r="F444" i="4"/>
  <c r="J444" i="4"/>
  <c r="K444" i="4"/>
  <c r="AG443" i="4" l="1"/>
  <c r="AH443" i="4"/>
  <c r="AI443" i="4"/>
  <c r="N444" i="4"/>
  <c r="O444" i="4" s="1"/>
  <c r="AJ443" i="4" l="1"/>
  <c r="AK443" i="4"/>
  <c r="AQ443" i="4"/>
  <c r="E444" i="4" s="1"/>
  <c r="AF444" i="4" l="1"/>
  <c r="Q444" i="4"/>
  <c r="AD444" i="4"/>
  <c r="AE444" i="4" s="1"/>
  <c r="P444" i="4"/>
  <c r="R444" i="4" s="1"/>
  <c r="AL443" i="4"/>
  <c r="AO443" i="4" l="1"/>
  <c r="AM443" i="4"/>
  <c r="AN443" i="4"/>
  <c r="AR444" i="4"/>
  <c r="U444" i="4"/>
  <c r="T444" i="4"/>
  <c r="S444" i="4"/>
  <c r="AP443" i="4" l="1"/>
  <c r="V444" i="4"/>
  <c r="G445" i="4" s="1"/>
  <c r="Y444" i="4"/>
  <c r="W444" i="4"/>
  <c r="H445" i="4" s="1"/>
  <c r="X444" i="4"/>
  <c r="L445" i="4" s="1"/>
  <c r="AA444" i="4"/>
  <c r="I445" i="4"/>
  <c r="Z444" i="4" l="1"/>
  <c r="J445" i="4"/>
  <c r="M445" i="4"/>
  <c r="K445" i="4"/>
  <c r="N445" i="4" s="1"/>
  <c r="O445" i="4" s="1"/>
  <c r="AB444" i="4"/>
  <c r="AC444" i="4" l="1"/>
  <c r="F445" i="4"/>
  <c r="AG444" i="4" l="1"/>
  <c r="AH444" i="4"/>
  <c r="AI444" i="4"/>
  <c r="AJ444" i="4" l="1"/>
  <c r="AK444" i="4"/>
  <c r="AQ444" i="4"/>
  <c r="E445" i="4" s="1"/>
  <c r="Q445" i="4" l="1"/>
  <c r="AD445" i="4"/>
  <c r="AE445" i="4" s="1"/>
  <c r="AF445" i="4"/>
  <c r="P445" i="4"/>
  <c r="R445" i="4" s="1"/>
  <c r="AL444" i="4"/>
  <c r="AM444" i="4" l="1"/>
  <c r="AN444" i="4"/>
  <c r="AO444" i="4"/>
  <c r="AR445" i="4"/>
  <c r="T445" i="4"/>
  <c r="S445" i="4"/>
  <c r="U445" i="4"/>
  <c r="X445" i="4" l="1"/>
  <c r="AA445" i="4" s="1"/>
  <c r="I446" i="4"/>
  <c r="L446" i="4"/>
  <c r="V445" i="4"/>
  <c r="Y445" i="4"/>
  <c r="G446" i="4"/>
  <c r="J446" i="4"/>
  <c r="W445" i="4"/>
  <c r="K446" i="4" s="1"/>
  <c r="Z445" i="4"/>
  <c r="H446" i="4"/>
  <c r="AP444" i="4"/>
  <c r="N446" i="4" l="1"/>
  <c r="O446" i="4" s="1"/>
  <c r="M446" i="4"/>
  <c r="AB445" i="4"/>
  <c r="F446" i="4" l="1"/>
  <c r="AC445" i="4"/>
  <c r="AG445" i="4" l="1"/>
  <c r="AI445" i="4" s="1"/>
  <c r="AH445" i="4"/>
  <c r="AJ445" i="4" l="1"/>
  <c r="AK445" i="4"/>
  <c r="AQ445" i="4"/>
  <c r="E446" i="4" s="1"/>
  <c r="Q446" i="4" l="1"/>
  <c r="AD446" i="4"/>
  <c r="AE446" i="4" s="1"/>
  <c r="AF446" i="4"/>
  <c r="P446" i="4"/>
  <c r="R446" i="4" s="1"/>
  <c r="AL445" i="4"/>
  <c r="AM445" i="4" l="1"/>
  <c r="AN445" i="4"/>
  <c r="AO445" i="4"/>
  <c r="AR446" i="4"/>
  <c r="U446" i="4"/>
  <c r="T446" i="4"/>
  <c r="S446" i="4"/>
  <c r="V446" i="4" l="1"/>
  <c r="J447" i="4" s="1"/>
  <c r="W446" i="4"/>
  <c r="Z446" i="4" s="1"/>
  <c r="X446" i="4"/>
  <c r="L447" i="4" s="1"/>
  <c r="AP445" i="4"/>
  <c r="I447" i="4" l="1"/>
  <c r="AA446" i="4"/>
  <c r="G447" i="4"/>
  <c r="Y446" i="4"/>
  <c r="K447" i="4"/>
  <c r="N447" i="4" s="1"/>
  <c r="O447" i="4" s="1"/>
  <c r="H447" i="4"/>
  <c r="AB446" i="4" l="1"/>
  <c r="M447" i="4"/>
  <c r="F447" i="4"/>
  <c r="AC446" i="4"/>
  <c r="AG446" i="4" l="1"/>
  <c r="AI446" i="4" s="1"/>
  <c r="AH446" i="4"/>
  <c r="AQ446" i="4" l="1"/>
  <c r="E447" i="4" s="1"/>
  <c r="AJ446" i="4"/>
  <c r="AK446" i="4"/>
  <c r="AL446" i="4" l="1"/>
  <c r="Q447" i="4"/>
  <c r="AD447" i="4"/>
  <c r="AE447" i="4" s="1"/>
  <c r="AF447" i="4"/>
  <c r="P447" i="4"/>
  <c r="R447" i="4" s="1"/>
  <c r="AR447" i="4" l="1"/>
  <c r="U447" i="4"/>
  <c r="T447" i="4"/>
  <c r="S447" i="4"/>
  <c r="AM446" i="4"/>
  <c r="AN446" i="4"/>
  <c r="AO446" i="4"/>
  <c r="AP446" i="4" l="1"/>
  <c r="V447" i="4"/>
  <c r="Y447" i="4" s="1"/>
  <c r="F94" i="7"/>
  <c r="W447" i="4"/>
  <c r="Z447" i="4" s="1"/>
  <c r="X447" i="4"/>
  <c r="AA447" i="4" s="1"/>
  <c r="AB447" i="4" l="1"/>
  <c r="K448" i="4"/>
  <c r="L448" i="4"/>
  <c r="I448" i="4"/>
  <c r="J448" i="4"/>
  <c r="H448" i="4"/>
  <c r="G448" i="4"/>
  <c r="M448" i="4" l="1"/>
  <c r="F448" i="4"/>
  <c r="AC447" i="4"/>
  <c r="N448" i="4"/>
  <c r="O448" i="4" s="1"/>
  <c r="AG447" i="4" l="1"/>
  <c r="AH447" i="4"/>
  <c r="AI447" i="4"/>
  <c r="AQ447" i="4" l="1"/>
  <c r="E448" i="4" s="1"/>
  <c r="AJ447" i="4"/>
  <c r="D94" i="7" s="1"/>
  <c r="C94" i="7"/>
  <c r="AK447" i="4"/>
  <c r="E94" i="7" l="1"/>
  <c r="Q448" i="4"/>
  <c r="AD448" i="4"/>
  <c r="AE448" i="4" s="1"/>
  <c r="AF448" i="4"/>
  <c r="P448" i="4"/>
  <c r="AL447" i="4"/>
  <c r="R448" i="4" l="1"/>
  <c r="AM447" i="4"/>
  <c r="AN447" i="4"/>
  <c r="AO447" i="4"/>
  <c r="AR448" i="4"/>
  <c r="T448" i="4"/>
  <c r="U448" i="4"/>
  <c r="S448" i="4"/>
  <c r="X448" i="4" l="1"/>
  <c r="I449" i="4" s="1"/>
  <c r="AA448" i="4"/>
  <c r="W448" i="4"/>
  <c r="H449" i="4" s="1"/>
  <c r="AP447" i="4"/>
  <c r="V448" i="4"/>
  <c r="J449" i="4" s="1"/>
  <c r="Y448" i="4"/>
  <c r="G449" i="4"/>
  <c r="Z448" i="4" l="1"/>
  <c r="AB448" i="4" s="1"/>
  <c r="K449" i="4"/>
  <c r="M449" i="4"/>
  <c r="L449" i="4"/>
  <c r="N449" i="4" l="1"/>
  <c r="O449" i="4" s="1"/>
  <c r="AC448" i="4"/>
  <c r="F449" i="4"/>
  <c r="AG448" i="4" l="1"/>
  <c r="AI448" i="4" s="1"/>
  <c r="AH448" i="4"/>
  <c r="AJ448" i="4" l="1"/>
  <c r="AK448" i="4"/>
  <c r="AQ448" i="4"/>
  <c r="E449" i="4" s="1"/>
  <c r="AF449" i="4" l="1"/>
  <c r="AD449" i="4"/>
  <c r="AE449" i="4" s="1"/>
  <c r="Q449" i="4"/>
  <c r="P449" i="4"/>
  <c r="R449" i="4" s="1"/>
  <c r="AL448" i="4"/>
  <c r="AO448" i="4" l="1"/>
  <c r="AM448" i="4"/>
  <c r="AN448" i="4"/>
  <c r="AR449" i="4"/>
  <c r="U449" i="4"/>
  <c r="S449" i="4"/>
  <c r="T449" i="4"/>
  <c r="X449" i="4" l="1"/>
  <c r="L450" i="4" s="1"/>
  <c r="AA449" i="4"/>
  <c r="W449" i="4"/>
  <c r="K450" i="4" s="1"/>
  <c r="Z449" i="4"/>
  <c r="V449" i="4"/>
  <c r="G450" i="4" s="1"/>
  <c r="Y449" i="4"/>
  <c r="J450" i="4"/>
  <c r="AP448" i="4"/>
  <c r="H450" i="4" l="1"/>
  <c r="I450" i="4"/>
  <c r="M450" i="4" s="1"/>
  <c r="AB449" i="4"/>
  <c r="N450" i="4"/>
  <c r="O450" i="4" s="1"/>
  <c r="AC449" i="4" l="1"/>
  <c r="F450" i="4"/>
  <c r="AG449" i="4" l="1"/>
  <c r="AI449" i="4" s="1"/>
  <c r="AH449" i="4"/>
  <c r="AQ449" i="4" l="1"/>
  <c r="E450" i="4" s="1"/>
  <c r="AJ449" i="4"/>
  <c r="AK449" i="4"/>
  <c r="AL449" i="4" l="1"/>
  <c r="Q450" i="4"/>
  <c r="AD450" i="4"/>
  <c r="AE450" i="4" s="1"/>
  <c r="AF450" i="4"/>
  <c r="P450" i="4"/>
  <c r="R450" i="4" l="1"/>
  <c r="AR450" i="4" s="1"/>
  <c r="U450" i="4"/>
  <c r="AM449" i="4"/>
  <c r="AN449" i="4"/>
  <c r="AO449" i="4"/>
  <c r="T450" i="4" l="1"/>
  <c r="S450" i="4"/>
  <c r="AP449" i="4"/>
  <c r="V450" i="4"/>
  <c r="J451" i="4" s="1"/>
  <c r="Y450" i="4"/>
  <c r="G451" i="4"/>
  <c r="W450" i="4"/>
  <c r="K451" i="4" s="1"/>
  <c r="X450" i="4"/>
  <c r="AA450" i="4" s="1"/>
  <c r="H451" i="4" l="1"/>
  <c r="Z450" i="4"/>
  <c r="L451" i="4"/>
  <c r="N451" i="4" s="1"/>
  <c r="O451" i="4" s="1"/>
  <c r="I451" i="4"/>
  <c r="M451" i="4" s="1"/>
  <c r="AB450" i="4"/>
  <c r="F451" i="4" l="1"/>
  <c r="AC450" i="4"/>
  <c r="AG450" i="4" l="1"/>
  <c r="AH450" i="4"/>
  <c r="AI450" i="4"/>
  <c r="AJ450" i="4" l="1"/>
  <c r="AK450" i="4"/>
  <c r="AQ450" i="4"/>
  <c r="E451" i="4" s="1"/>
  <c r="Q451" i="4" l="1"/>
  <c r="AD451" i="4"/>
  <c r="AE451" i="4" s="1"/>
  <c r="AF451" i="4"/>
  <c r="P451" i="4"/>
  <c r="AL450" i="4"/>
  <c r="AM450" i="4" l="1"/>
  <c r="AN450" i="4"/>
  <c r="AO450" i="4"/>
  <c r="R451" i="4"/>
  <c r="AR451" i="4" l="1"/>
  <c r="S451" i="4"/>
  <c r="U451" i="4"/>
  <c r="T451" i="4"/>
  <c r="AP450" i="4"/>
  <c r="W451" i="4" l="1"/>
  <c r="Z451" i="4" s="1"/>
  <c r="X451" i="4"/>
  <c r="I452" i="4" s="1"/>
  <c r="AA451" i="4"/>
  <c r="V451" i="4"/>
  <c r="Y451" i="4" s="1"/>
  <c r="L452" i="4" l="1"/>
  <c r="AB451" i="4"/>
  <c r="J452" i="4"/>
  <c r="K452" i="4"/>
  <c r="G452" i="4"/>
  <c r="H452" i="4"/>
  <c r="N452" i="4" l="1"/>
  <c r="O452" i="4" s="1"/>
  <c r="M452" i="4"/>
  <c r="F452" i="4"/>
  <c r="AC451" i="4"/>
  <c r="AH451" i="4" l="1"/>
  <c r="AG451" i="4"/>
  <c r="AQ451" i="4" s="1"/>
  <c r="E452" i="4" s="1"/>
  <c r="P452" i="4" s="1"/>
  <c r="AI451" i="4" l="1"/>
  <c r="Q452" i="4"/>
  <c r="R452" i="4" s="1"/>
  <c r="AD452" i="4"/>
  <c r="AE452" i="4" s="1"/>
  <c r="AF452" i="4"/>
  <c r="AJ451" i="4"/>
  <c r="AK451" i="4"/>
  <c r="AR452" i="4" l="1"/>
  <c r="T452" i="4"/>
  <c r="S452" i="4"/>
  <c r="U452" i="4"/>
  <c r="AL451" i="4"/>
  <c r="AM451" i="4" l="1"/>
  <c r="AN451" i="4"/>
  <c r="AO451" i="4"/>
  <c r="V452" i="4"/>
  <c r="G453" i="4" s="1"/>
  <c r="F95" i="7"/>
  <c r="X452" i="4"/>
  <c r="L453" i="4" s="1"/>
  <c r="W452" i="4"/>
  <c r="Z452" i="4" s="1"/>
  <c r="K453" i="4"/>
  <c r="I453" i="4" l="1"/>
  <c r="AA452" i="4"/>
  <c r="Y452" i="4"/>
  <c r="AB452" i="4"/>
  <c r="H453" i="4"/>
  <c r="M453" i="4" s="1"/>
  <c r="J453" i="4"/>
  <c r="N453" i="4" s="1"/>
  <c r="O453" i="4" s="1"/>
  <c r="AP451" i="4"/>
  <c r="F453" i="4" l="1"/>
  <c r="AC452" i="4"/>
  <c r="AG452" i="4" l="1"/>
  <c r="AH452" i="4"/>
  <c r="AI452" i="4"/>
  <c r="AJ452" i="4" l="1"/>
  <c r="D95" i="7" s="1"/>
  <c r="C95" i="7"/>
  <c r="AK452" i="4"/>
  <c r="AQ452" i="4"/>
  <c r="E453" i="4" l="1"/>
  <c r="E95" i="7"/>
  <c r="AL452" i="4"/>
  <c r="AM452" i="4" l="1"/>
  <c r="AN452" i="4"/>
  <c r="AO452" i="4"/>
  <c r="Q453" i="4"/>
  <c r="AF453" i="4"/>
  <c r="AD453" i="4"/>
  <c r="AE453" i="4" s="1"/>
  <c r="P453" i="4"/>
  <c r="R453" i="4" s="1"/>
  <c r="AP452" i="4" l="1"/>
  <c r="AR453" i="4"/>
  <c r="U453" i="4"/>
  <c r="S453" i="4"/>
  <c r="T453" i="4"/>
  <c r="W453" i="4" l="1"/>
  <c r="Z453" i="4" s="1"/>
  <c r="H454" i="4"/>
  <c r="K454" i="4"/>
  <c r="X453" i="4"/>
  <c r="AA453" i="4" s="1"/>
  <c r="V453" i="4"/>
  <c r="Y453" i="4" s="1"/>
  <c r="J454" i="4" l="1"/>
  <c r="L454" i="4"/>
  <c r="AB453" i="4"/>
  <c r="I454" i="4"/>
  <c r="G454" i="4"/>
  <c r="N454" i="4" l="1"/>
  <c r="O454" i="4" s="1"/>
  <c r="M454" i="4"/>
  <c r="F454" i="4"/>
  <c r="AC453" i="4"/>
  <c r="AG453" i="4" l="1"/>
  <c r="AI453" i="4" s="1"/>
  <c r="AH453" i="4"/>
  <c r="AQ453" i="4" l="1"/>
  <c r="E454" i="4" s="1"/>
  <c r="AJ453" i="4"/>
  <c r="AK453" i="4"/>
  <c r="AL453" i="4" l="1"/>
  <c r="Q454" i="4"/>
  <c r="AD454" i="4"/>
  <c r="AE454" i="4" s="1"/>
  <c r="AF454" i="4"/>
  <c r="P454" i="4"/>
  <c r="R454" i="4" l="1"/>
  <c r="AM453" i="4"/>
  <c r="AO453" i="4"/>
  <c r="AN453" i="4"/>
  <c r="AR454" i="4"/>
  <c r="T454" i="4"/>
  <c r="S454" i="4"/>
  <c r="U454" i="4"/>
  <c r="AP453" i="4" l="1"/>
  <c r="X454" i="4"/>
  <c r="AA454" i="4" s="1"/>
  <c r="L455" i="4"/>
  <c r="V454" i="4"/>
  <c r="Y454" i="4" s="1"/>
  <c r="W454" i="4"/>
  <c r="H455" i="4" s="1"/>
  <c r="K455" i="4"/>
  <c r="J455" i="4" l="1"/>
  <c r="N455" i="4"/>
  <c r="O455" i="4" s="1"/>
  <c r="G455" i="4"/>
  <c r="Z454" i="4"/>
  <c r="AB454" i="4" s="1"/>
  <c r="I455" i="4"/>
  <c r="AC454" i="4" l="1"/>
  <c r="F455" i="4"/>
  <c r="M455" i="4"/>
  <c r="AG454" i="4" l="1"/>
  <c r="AH454" i="4"/>
  <c r="AI454" i="4"/>
  <c r="AJ454" i="4" l="1"/>
  <c r="AK454" i="4"/>
  <c r="AQ454" i="4"/>
  <c r="E455" i="4" s="1"/>
  <c r="AF455" i="4" l="1"/>
  <c r="Q455" i="4"/>
  <c r="AD455" i="4"/>
  <c r="AE455" i="4" s="1"/>
  <c r="P455" i="4"/>
  <c r="R455" i="4" s="1"/>
  <c r="AL454" i="4"/>
  <c r="AM454" i="4" l="1"/>
  <c r="AN454" i="4"/>
  <c r="AO454" i="4"/>
  <c r="AR455" i="4"/>
  <c r="T455" i="4"/>
  <c r="U455" i="4"/>
  <c r="S455" i="4"/>
  <c r="AP454" i="4" l="1"/>
  <c r="V455" i="4"/>
  <c r="Y455" i="4" s="1"/>
  <c r="J456" i="4"/>
  <c r="X455" i="4"/>
  <c r="AA455" i="4" s="1"/>
  <c r="W455" i="4"/>
  <c r="K456" i="4" s="1"/>
  <c r="G456" i="4" l="1"/>
  <c r="L456" i="4"/>
  <c r="N456" i="4" s="1"/>
  <c r="O456" i="4" s="1"/>
  <c r="I456" i="4"/>
  <c r="H456" i="4"/>
  <c r="M456" i="4" s="1"/>
  <c r="Z455" i="4"/>
  <c r="AB455" i="4" s="1"/>
  <c r="F456" i="4" l="1"/>
  <c r="AC455" i="4"/>
  <c r="AG455" i="4" l="1"/>
  <c r="AI455" i="4"/>
  <c r="AH455" i="4"/>
  <c r="AJ455" i="4" l="1"/>
  <c r="AK455" i="4"/>
  <c r="AQ455" i="4"/>
  <c r="E456" i="4" s="1"/>
  <c r="AL455" i="4" l="1"/>
  <c r="AD456" i="4"/>
  <c r="AE456" i="4" s="1"/>
  <c r="AF456" i="4"/>
  <c r="Q456" i="4"/>
  <c r="P456" i="4"/>
  <c r="R456" i="4" s="1"/>
  <c r="AR456" i="4" l="1"/>
  <c r="S456" i="4"/>
  <c r="T456" i="4"/>
  <c r="U456" i="4"/>
  <c r="AO455" i="4"/>
  <c r="AM455" i="4"/>
  <c r="AN455" i="4"/>
  <c r="X456" i="4" l="1"/>
  <c r="I457" i="4" s="1"/>
  <c r="AA456" i="4"/>
  <c r="W456" i="4"/>
  <c r="H457" i="4" s="1"/>
  <c r="AP455" i="4"/>
  <c r="V456" i="4"/>
  <c r="G457" i="4" s="1"/>
  <c r="M457" i="4" l="1"/>
  <c r="Z456" i="4"/>
  <c r="K457" i="4"/>
  <c r="J457" i="4"/>
  <c r="Y456" i="4"/>
  <c r="L457" i="4"/>
  <c r="AB456" i="4" l="1"/>
  <c r="N457" i="4"/>
  <c r="O457" i="4" s="1"/>
  <c r="AC456" i="4" l="1"/>
  <c r="F457" i="4"/>
  <c r="AG456" i="4" l="1"/>
  <c r="AI456" i="4"/>
  <c r="AH456" i="4"/>
  <c r="AQ456" i="4" l="1"/>
  <c r="E457" i="4" s="1"/>
  <c r="P457" i="4" s="1"/>
  <c r="Q457" i="4"/>
  <c r="AD457" i="4"/>
  <c r="AE457" i="4" s="1"/>
  <c r="AF457" i="4"/>
  <c r="AJ456" i="4"/>
  <c r="AK456" i="4"/>
  <c r="R457" i="4" l="1"/>
  <c r="AL456" i="4"/>
  <c r="AR457" i="4"/>
  <c r="U457" i="4"/>
  <c r="S457" i="4"/>
  <c r="T457" i="4"/>
  <c r="W457" i="4" l="1"/>
  <c r="K458" i="4" s="1"/>
  <c r="Z457" i="4"/>
  <c r="H458" i="4"/>
  <c r="V457" i="4"/>
  <c r="J458" i="4" s="1"/>
  <c r="F96" i="7"/>
  <c r="X457" i="4"/>
  <c r="AA457" i="4" s="1"/>
  <c r="AM456" i="4"/>
  <c r="AN456" i="4"/>
  <c r="AO456" i="4"/>
  <c r="L458" i="4" l="1"/>
  <c r="Y457" i="4"/>
  <c r="N458" i="4"/>
  <c r="O458" i="4" s="1"/>
  <c r="AB457" i="4"/>
  <c r="G458" i="4"/>
  <c r="AP456" i="4"/>
  <c r="I458" i="4"/>
  <c r="M458" i="4" l="1"/>
  <c r="F458" i="4"/>
  <c r="AC457" i="4"/>
  <c r="AG457" i="4" l="1"/>
  <c r="AH457" i="4"/>
  <c r="AI457" i="4"/>
  <c r="AQ457" i="4" l="1"/>
  <c r="AJ457" i="4"/>
  <c r="D96" i="7" s="1"/>
  <c r="C96" i="7"/>
  <c r="AK457" i="4"/>
  <c r="E458" i="4" l="1"/>
  <c r="E96" i="7"/>
  <c r="AL457" i="4"/>
  <c r="AM457" i="4" l="1"/>
  <c r="AO457" i="4"/>
  <c r="AN457" i="4"/>
  <c r="Q458" i="4"/>
  <c r="AF458" i="4"/>
  <c r="AD458" i="4"/>
  <c r="AE458" i="4" s="1"/>
  <c r="P458" i="4"/>
  <c r="R458" i="4" l="1"/>
  <c r="AR458" i="4"/>
  <c r="T458" i="4"/>
  <c r="U458" i="4"/>
  <c r="S458" i="4"/>
  <c r="AP457" i="4"/>
  <c r="X458" i="4" l="1"/>
  <c r="AA458" i="4" s="1"/>
  <c r="W458" i="4"/>
  <c r="Z458" i="4" s="1"/>
  <c r="H459" i="4"/>
  <c r="K459" i="4"/>
  <c r="V458" i="4"/>
  <c r="J459" i="4" s="1"/>
  <c r="G459" i="4" l="1"/>
  <c r="L459" i="4"/>
  <c r="N459" i="4" s="1"/>
  <c r="O459" i="4" s="1"/>
  <c r="Y458" i="4"/>
  <c r="AB458" i="4" s="1"/>
  <c r="I459" i="4"/>
  <c r="M459" i="4" l="1"/>
  <c r="AC458" i="4"/>
  <c r="F459" i="4"/>
  <c r="AG458" i="4" l="1"/>
  <c r="AI458" i="4" s="1"/>
  <c r="AH458" i="4"/>
  <c r="AQ458" i="4" l="1"/>
  <c r="E459" i="4" s="1"/>
  <c r="AF459" i="4" s="1"/>
  <c r="AD459" i="4"/>
  <c r="AE459" i="4" s="1"/>
  <c r="AJ458" i="4"/>
  <c r="AK458" i="4"/>
  <c r="Q459" i="4" l="1"/>
  <c r="P459" i="4"/>
  <c r="R459" i="4" s="1"/>
  <c r="S459" i="4" s="1"/>
  <c r="AL458" i="4"/>
  <c r="U459" i="4" l="1"/>
  <c r="X459" i="4" s="1"/>
  <c r="I460" i="4" s="1"/>
  <c r="AR459" i="4"/>
  <c r="T459" i="4"/>
  <c r="W459" i="4" s="1"/>
  <c r="K460" i="4" s="1"/>
  <c r="V459" i="4"/>
  <c r="Y459" i="4" s="1"/>
  <c r="AM458" i="4"/>
  <c r="AO458" i="4"/>
  <c r="AN458" i="4"/>
  <c r="AA459" i="4" l="1"/>
  <c r="L460" i="4"/>
  <c r="Z459" i="4"/>
  <c r="AB459" i="4" s="1"/>
  <c r="J460" i="4"/>
  <c r="N460" i="4" s="1"/>
  <c r="O460" i="4" s="1"/>
  <c r="H460" i="4"/>
  <c r="AP458" i="4"/>
  <c r="G460" i="4"/>
  <c r="M460" i="4" s="1"/>
  <c r="AC459" i="4" l="1"/>
  <c r="F460" i="4"/>
  <c r="AG459" i="4" l="1"/>
  <c r="AH459" i="4"/>
  <c r="AI459" i="4"/>
  <c r="AJ459" i="4" l="1"/>
  <c r="AK459" i="4"/>
  <c r="AQ459" i="4"/>
  <c r="E460" i="4" s="1"/>
  <c r="AF460" i="4" l="1"/>
  <c r="Q460" i="4"/>
  <c r="AD460" i="4"/>
  <c r="AE460" i="4" s="1"/>
  <c r="P460" i="4"/>
  <c r="R460" i="4" s="1"/>
  <c r="AL459" i="4"/>
  <c r="AR460" i="4" l="1"/>
  <c r="T460" i="4"/>
  <c r="U460" i="4"/>
  <c r="S460" i="4"/>
  <c r="AM459" i="4"/>
  <c r="AN459" i="4"/>
  <c r="AO459" i="4"/>
  <c r="W460" i="4" l="1"/>
  <c r="Z460" i="4" s="1"/>
  <c r="AP459" i="4"/>
  <c r="X460" i="4"/>
  <c r="I461" i="4" s="1"/>
  <c r="V460" i="4"/>
  <c r="G461" i="4" s="1"/>
  <c r="L461" i="4" l="1"/>
  <c r="AA460" i="4"/>
  <c r="K461" i="4"/>
  <c r="Y460" i="4"/>
  <c r="J461" i="4"/>
  <c r="H461" i="4"/>
  <c r="M461" i="4" s="1"/>
  <c r="N461" i="4" l="1"/>
  <c r="O461" i="4" s="1"/>
  <c r="AB460" i="4"/>
  <c r="F461" i="4" l="1"/>
  <c r="AC460" i="4"/>
  <c r="AG460" i="4" l="1"/>
  <c r="AI460" i="4"/>
  <c r="AH460" i="4"/>
  <c r="AJ460" i="4" l="1"/>
  <c r="AK460" i="4"/>
  <c r="AQ460" i="4"/>
  <c r="E461" i="4" s="1"/>
  <c r="AL460" i="4" l="1"/>
  <c r="AD461" i="4"/>
  <c r="AE461" i="4" s="1"/>
  <c r="AF461" i="4"/>
  <c r="Q461" i="4"/>
  <c r="P461" i="4"/>
  <c r="R461" i="4" l="1"/>
  <c r="S461" i="4" s="1"/>
  <c r="AR461" i="4"/>
  <c r="T461" i="4"/>
  <c r="U461" i="4"/>
  <c r="AO460" i="4"/>
  <c r="AM460" i="4"/>
  <c r="AN460" i="4"/>
  <c r="AP460" i="4" l="1"/>
  <c r="W461" i="4"/>
  <c r="H462" i="4" s="1"/>
  <c r="K462" i="4"/>
  <c r="X461" i="4"/>
  <c r="I462" i="4" s="1"/>
  <c r="AA461" i="4"/>
  <c r="V461" i="4"/>
  <c r="Y461" i="4" s="1"/>
  <c r="Z461" i="4" l="1"/>
  <c r="J462" i="4"/>
  <c r="G462" i="4"/>
  <c r="AB461" i="4"/>
  <c r="M462" i="4"/>
  <c r="L462" i="4"/>
  <c r="N462" i="4" s="1"/>
  <c r="O462" i="4" s="1"/>
  <c r="AC461" i="4" l="1"/>
  <c r="F462" i="4"/>
  <c r="AG461" i="4" l="1"/>
  <c r="AI461" i="4" s="1"/>
  <c r="AH461" i="4"/>
  <c r="AJ461" i="4" l="1"/>
  <c r="AK461" i="4"/>
  <c r="AQ461" i="4"/>
  <c r="E462" i="4" s="1"/>
  <c r="AL461" i="4" l="1"/>
  <c r="Q462" i="4"/>
  <c r="AD462" i="4"/>
  <c r="AE462" i="4" s="1"/>
  <c r="AF462" i="4"/>
  <c r="P462" i="4"/>
  <c r="R462" i="4" s="1"/>
  <c r="AR462" i="4" l="1"/>
  <c r="T462" i="4"/>
  <c r="U462" i="4"/>
  <c r="S462" i="4"/>
  <c r="AM461" i="4"/>
  <c r="AN461" i="4"/>
  <c r="AO461" i="4"/>
  <c r="AP461" i="4" l="1"/>
  <c r="V462" i="4"/>
  <c r="G463" i="4" s="1"/>
  <c r="F97" i="7"/>
  <c r="X462" i="4"/>
  <c r="L463" i="4" s="1"/>
  <c r="W462" i="4"/>
  <c r="K463" i="4" s="1"/>
  <c r="Z462" i="4"/>
  <c r="H463" i="4"/>
  <c r="I463" i="4" l="1"/>
  <c r="AA462" i="4"/>
  <c r="M463" i="4"/>
  <c r="Y462" i="4"/>
  <c r="J463" i="4"/>
  <c r="N463" i="4" s="1"/>
  <c r="O463" i="4" s="1"/>
  <c r="AB462" i="4" l="1"/>
  <c r="F463" i="4" l="1"/>
  <c r="AC462" i="4"/>
  <c r="AG462" i="4" l="1"/>
  <c r="AH462" i="4"/>
  <c r="AI462" i="4"/>
  <c r="AJ462" i="4" l="1"/>
  <c r="D97" i="7" s="1"/>
  <c r="C97" i="7"/>
  <c r="AK462" i="4"/>
  <c r="AQ462" i="4"/>
  <c r="E463" i="4" l="1"/>
  <c r="E97" i="7"/>
  <c r="AL462" i="4"/>
  <c r="AM462" i="4" l="1"/>
  <c r="AO462" i="4"/>
  <c r="AN462" i="4"/>
  <c r="Q463" i="4"/>
  <c r="AF463" i="4"/>
  <c r="AD463" i="4"/>
  <c r="AE463" i="4" s="1"/>
  <c r="P463" i="4"/>
  <c r="R463" i="4" l="1"/>
  <c r="S463" i="4" s="1"/>
  <c r="AR463" i="4"/>
  <c r="U463" i="4"/>
  <c r="T463" i="4"/>
  <c r="AP462" i="4"/>
  <c r="V463" i="4" l="1"/>
  <c r="J464" i="4" s="1"/>
  <c r="W463" i="4"/>
  <c r="Z463" i="4" s="1"/>
  <c r="H464" i="4"/>
  <c r="K464" i="4"/>
  <c r="X463" i="4"/>
  <c r="AA463" i="4" s="1"/>
  <c r="L464" i="4" l="1"/>
  <c r="N464" i="4"/>
  <c r="O464" i="4" s="1"/>
  <c r="I464" i="4"/>
  <c r="G464" i="4"/>
  <c r="Y463" i="4"/>
  <c r="M464" i="4" l="1"/>
  <c r="AB463" i="4"/>
  <c r="AC463" i="4" l="1"/>
  <c r="F464" i="4"/>
  <c r="AG463" i="4" l="1"/>
  <c r="AI463" i="4" s="1"/>
  <c r="AH463" i="4"/>
  <c r="AQ463" i="4" l="1"/>
  <c r="E464" i="4" s="1"/>
  <c r="AJ463" i="4"/>
  <c r="AK463" i="4"/>
  <c r="AL463" i="4" l="1"/>
  <c r="Q464" i="4"/>
  <c r="AD464" i="4"/>
  <c r="AE464" i="4" s="1"/>
  <c r="AF464" i="4"/>
  <c r="P464" i="4"/>
  <c r="AM463" i="4" l="1"/>
  <c r="AO463" i="4"/>
  <c r="AN463" i="4"/>
  <c r="R464" i="4"/>
  <c r="AR464" i="4" l="1"/>
  <c r="S464" i="4"/>
  <c r="U464" i="4"/>
  <c r="T464" i="4"/>
  <c r="AP463" i="4"/>
  <c r="W464" i="4" l="1"/>
  <c r="K465" i="4" s="1"/>
  <c r="H465" i="4"/>
  <c r="Z464" i="4"/>
  <c r="X464" i="4"/>
  <c r="L465" i="4"/>
  <c r="AA464" i="4"/>
  <c r="I465" i="4"/>
  <c r="V464" i="4"/>
  <c r="Y464" i="4" s="1"/>
  <c r="J465" i="4" l="1"/>
  <c r="AB464" i="4"/>
  <c r="N465" i="4"/>
  <c r="O465" i="4" s="1"/>
  <c r="G465" i="4"/>
  <c r="M465" i="4" s="1"/>
  <c r="AC464" i="4" l="1"/>
  <c r="F465" i="4"/>
  <c r="AG464" i="4" l="1"/>
  <c r="AH464" i="4"/>
  <c r="AI464" i="4"/>
  <c r="AJ464" i="4" l="1"/>
  <c r="AK464" i="4"/>
  <c r="AQ464" i="4"/>
  <c r="E465" i="4" s="1"/>
  <c r="AL464" i="4" l="1"/>
  <c r="AF465" i="4"/>
  <c r="Q465" i="4"/>
  <c r="AD465" i="4"/>
  <c r="AE465" i="4" s="1"/>
  <c r="P465" i="4"/>
  <c r="R465" i="4" s="1"/>
  <c r="AM464" i="4" l="1"/>
  <c r="AN464" i="4"/>
  <c r="AO464" i="4"/>
  <c r="AR465" i="4"/>
  <c r="T465" i="4"/>
  <c r="S465" i="4"/>
  <c r="U465" i="4"/>
  <c r="AP464" i="4" l="1"/>
  <c r="X465" i="4"/>
  <c r="I466" i="4" s="1"/>
  <c r="V465" i="4"/>
  <c r="Y465" i="4" s="1"/>
  <c r="J466" i="4"/>
  <c r="W465" i="4"/>
  <c r="K466" i="4"/>
  <c r="Z465" i="4"/>
  <c r="H466" i="4"/>
  <c r="AA465" i="4" l="1"/>
  <c r="AB465" i="4"/>
  <c r="L466" i="4"/>
  <c r="N466" i="4" s="1"/>
  <c r="O466" i="4" s="1"/>
  <c r="G466" i="4"/>
  <c r="M466" i="4" s="1"/>
  <c r="F466" i="4" l="1"/>
  <c r="AC465" i="4"/>
  <c r="AG465" i="4" l="1"/>
  <c r="AI465" i="4"/>
  <c r="AH465" i="4"/>
  <c r="AQ465" i="4" l="1"/>
  <c r="E466" i="4" s="1"/>
  <c r="AD466" i="4" s="1"/>
  <c r="AE466" i="4" s="1"/>
  <c r="AJ465" i="4"/>
  <c r="AK465" i="4"/>
  <c r="P466" i="4" l="1"/>
  <c r="Q466" i="4"/>
  <c r="AF466" i="4"/>
  <c r="AL465" i="4"/>
  <c r="R466" i="4" l="1"/>
  <c r="AO465" i="4"/>
  <c r="AM465" i="4"/>
  <c r="AN465" i="4"/>
  <c r="AR466" i="4" l="1"/>
  <c r="U466" i="4"/>
  <c r="T466" i="4"/>
  <c r="S466" i="4"/>
  <c r="AP465" i="4"/>
  <c r="V466" i="4" l="1"/>
  <c r="G467" i="4" s="1"/>
  <c r="Y466" i="4"/>
  <c r="W466" i="4"/>
  <c r="H467" i="4" s="1"/>
  <c r="K467" i="4"/>
  <c r="X466" i="4"/>
  <c r="AA466" i="4" s="1"/>
  <c r="J467" i="4"/>
  <c r="L467" i="4" l="1"/>
  <c r="I467" i="4"/>
  <c r="N467" i="4"/>
  <c r="O467" i="4" s="1"/>
  <c r="Z466" i="4"/>
  <c r="AB466" i="4"/>
  <c r="M467" i="4"/>
  <c r="AC466" i="4" l="1"/>
  <c r="F467" i="4"/>
  <c r="AG466" i="4" l="1"/>
  <c r="AI466" i="4"/>
  <c r="AH466" i="4"/>
  <c r="AJ466" i="4" l="1"/>
  <c r="AK466" i="4"/>
  <c r="AL466" i="4" s="1"/>
  <c r="AM466" i="4" s="1"/>
  <c r="AQ466" i="4"/>
  <c r="E467" i="4" s="1"/>
  <c r="AO466" i="4"/>
  <c r="AN466" i="4" l="1"/>
  <c r="Q467" i="4"/>
  <c r="AD467" i="4"/>
  <c r="AE467" i="4" s="1"/>
  <c r="AF467" i="4"/>
  <c r="P467" i="4"/>
  <c r="R467" i="4" s="1"/>
  <c r="AR467" i="4"/>
  <c r="T467" i="4"/>
  <c r="S467" i="4"/>
  <c r="U467" i="4"/>
  <c r="AP466" i="4"/>
  <c r="X467" i="4" l="1"/>
  <c r="AA467" i="4" s="1"/>
  <c r="V467" i="4"/>
  <c r="G468" i="4" s="1"/>
  <c r="Y467" i="4"/>
  <c r="J468" i="4"/>
  <c r="F98" i="7"/>
  <c r="W467" i="4"/>
  <c r="K468" i="4" s="1"/>
  <c r="H468" i="4"/>
  <c r="Z467" i="4"/>
  <c r="AB467" i="4" l="1"/>
  <c r="L468" i="4"/>
  <c r="N468" i="4" s="1"/>
  <c r="O468" i="4" s="1"/>
  <c r="I468" i="4"/>
  <c r="M468" i="4" s="1"/>
  <c r="F468" i="4" l="1"/>
  <c r="AC467" i="4"/>
  <c r="AG467" i="4" l="1"/>
  <c r="AI467" i="4" s="1"/>
  <c r="AH467" i="4"/>
  <c r="AQ467" i="4" l="1"/>
  <c r="AJ467" i="4"/>
  <c r="D98" i="7" s="1"/>
  <c r="C98" i="7"/>
  <c r="AK467" i="4"/>
  <c r="AL467" i="4" l="1"/>
  <c r="E468" i="4"/>
  <c r="E98" i="7"/>
  <c r="AM467" i="4" l="1"/>
  <c r="AO467" i="4"/>
  <c r="AN467" i="4"/>
  <c r="Q468" i="4"/>
  <c r="AD468" i="4"/>
  <c r="AE468" i="4" s="1"/>
  <c r="AF468" i="4"/>
  <c r="P468" i="4"/>
  <c r="AP467" i="4" l="1"/>
  <c r="R468" i="4"/>
  <c r="AR468" i="4" l="1"/>
  <c r="U468" i="4"/>
  <c r="S468" i="4"/>
  <c r="T468" i="4"/>
  <c r="W468" i="4" l="1"/>
  <c r="Z468" i="4" s="1"/>
  <c r="V468" i="4"/>
  <c r="Y468" i="4" s="1"/>
  <c r="X468" i="4"/>
  <c r="I469" i="4" s="1"/>
  <c r="J469" i="4" l="1"/>
  <c r="G469" i="4"/>
  <c r="AA468" i="4"/>
  <c r="AB468" i="4" s="1"/>
  <c r="K469" i="4"/>
  <c r="L469" i="4"/>
  <c r="H469" i="4"/>
  <c r="M469" i="4" s="1"/>
  <c r="N469" i="4" l="1"/>
  <c r="O469" i="4" s="1"/>
  <c r="F469" i="4"/>
  <c r="AC468" i="4"/>
  <c r="AG468" i="4" l="1"/>
  <c r="AI468" i="4" s="1"/>
  <c r="AH468" i="4"/>
  <c r="AQ468" i="4" l="1"/>
  <c r="E469" i="4" s="1"/>
  <c r="AD469" i="4"/>
  <c r="AE469" i="4" s="1"/>
  <c r="Q469" i="4"/>
  <c r="AF469" i="4"/>
  <c r="P469" i="4"/>
  <c r="AJ468" i="4"/>
  <c r="AK468" i="4"/>
  <c r="AL468" i="4" l="1"/>
  <c r="R469" i="4"/>
  <c r="AR469" i="4" l="1"/>
  <c r="T469" i="4"/>
  <c r="U469" i="4"/>
  <c r="S469" i="4"/>
  <c r="AM468" i="4"/>
  <c r="AN468" i="4"/>
  <c r="AO468" i="4"/>
  <c r="AP468" i="4" l="1"/>
  <c r="V469" i="4"/>
  <c r="Y469" i="4" s="1"/>
  <c r="X469" i="4"/>
  <c r="I470" i="4" s="1"/>
  <c r="W469" i="4"/>
  <c r="Z469" i="4" s="1"/>
  <c r="AA469" i="4" l="1"/>
  <c r="AB469" i="4" s="1"/>
  <c r="L470" i="4"/>
  <c r="H470" i="4"/>
  <c r="K470" i="4"/>
  <c r="J470" i="4"/>
  <c r="G470" i="4"/>
  <c r="AC469" i="4" l="1"/>
  <c r="F470" i="4"/>
  <c r="M470" i="4"/>
  <c r="N470" i="4"/>
  <c r="O470" i="4" s="1"/>
  <c r="AG469" i="4" l="1"/>
  <c r="AI469" i="4" s="1"/>
  <c r="AH469" i="4"/>
  <c r="AQ469" i="4" l="1"/>
  <c r="E470" i="4" s="1"/>
  <c r="AJ469" i="4"/>
  <c r="AK469" i="4"/>
  <c r="Q470" i="4" l="1"/>
  <c r="AD470" i="4"/>
  <c r="AE470" i="4" s="1"/>
  <c r="AF470" i="4"/>
  <c r="P470" i="4"/>
  <c r="AL469" i="4"/>
  <c r="R470" i="4" l="1"/>
  <c r="AM469" i="4"/>
  <c r="AO469" i="4"/>
  <c r="AN469" i="4"/>
  <c r="AR470" i="4"/>
  <c r="U470" i="4"/>
  <c r="T470" i="4"/>
  <c r="S470" i="4"/>
  <c r="V470" i="4" l="1"/>
  <c r="Y470" i="4" s="1"/>
  <c r="W470" i="4"/>
  <c r="H471" i="4" s="1"/>
  <c r="X470" i="4"/>
  <c r="AA470" i="4" s="1"/>
  <c r="L471" i="4"/>
  <c r="AP469" i="4"/>
  <c r="Z470" i="4" l="1"/>
  <c r="I471" i="4"/>
  <c r="K471" i="4"/>
  <c r="AB470" i="4"/>
  <c r="G471" i="4"/>
  <c r="M471" i="4" s="1"/>
  <c r="J471" i="4"/>
  <c r="N471" i="4" s="1"/>
  <c r="O471" i="4" s="1"/>
  <c r="AC470" i="4" l="1"/>
  <c r="F471" i="4"/>
  <c r="AG470" i="4" l="1"/>
  <c r="AH470" i="4"/>
  <c r="AI470" i="4"/>
  <c r="AJ470" i="4" l="1"/>
  <c r="AK470" i="4"/>
  <c r="AQ470" i="4"/>
  <c r="E471" i="4" s="1"/>
  <c r="AL470" i="4" l="1"/>
  <c r="AF471" i="4"/>
  <c r="Q471" i="4"/>
  <c r="AD471" i="4"/>
  <c r="AE471" i="4" s="1"/>
  <c r="P471" i="4"/>
  <c r="R471" i="4" l="1"/>
  <c r="T471" i="4" s="1"/>
  <c r="AR471" i="4"/>
  <c r="U471" i="4"/>
  <c r="S471" i="4"/>
  <c r="AM470" i="4"/>
  <c r="AN470" i="4"/>
  <c r="AO470" i="4"/>
  <c r="AP470" i="4" l="1"/>
  <c r="W471" i="4"/>
  <c r="H472" i="4" s="1"/>
  <c r="V471" i="4"/>
  <c r="J472" i="4" s="1"/>
  <c r="X471" i="4"/>
  <c r="L472" i="4" s="1"/>
  <c r="AA471" i="4" l="1"/>
  <c r="AB471" i="4" s="1"/>
  <c r="I472" i="4"/>
  <c r="G472" i="4"/>
  <c r="M472" i="4" s="1"/>
  <c r="Y471" i="4"/>
  <c r="K472" i="4"/>
  <c r="Z471" i="4"/>
  <c r="N472" i="4"/>
  <c r="O472" i="4" s="1"/>
  <c r="AC471" i="4" l="1"/>
  <c r="F472" i="4"/>
  <c r="AG471" i="4" l="1"/>
  <c r="AI471" i="4" s="1"/>
  <c r="AH471" i="4"/>
  <c r="AQ471" i="4" l="1"/>
  <c r="E472" i="4" s="1"/>
  <c r="AJ471" i="4"/>
  <c r="AK471" i="4"/>
  <c r="AL471" i="4" l="1"/>
  <c r="AD472" i="4"/>
  <c r="AE472" i="4" s="1"/>
  <c r="Q472" i="4"/>
  <c r="AF472" i="4"/>
  <c r="P472" i="4"/>
  <c r="R472" i="4" s="1"/>
  <c r="AR472" i="4" l="1"/>
  <c r="U472" i="4"/>
  <c r="S472" i="4"/>
  <c r="T472" i="4"/>
  <c r="AO471" i="4"/>
  <c r="AM471" i="4"/>
  <c r="AN471" i="4"/>
  <c r="V472" i="4" l="1"/>
  <c r="J473" i="4" s="1"/>
  <c r="F99" i="7"/>
  <c r="X472" i="4"/>
  <c r="L473" i="4" s="1"/>
  <c r="AP471" i="4"/>
  <c r="W472" i="4"/>
  <c r="Z472" i="4" s="1"/>
  <c r="K473" i="4" l="1"/>
  <c r="N473" i="4" s="1"/>
  <c r="O473" i="4" s="1"/>
  <c r="H473" i="4"/>
  <c r="I473" i="4"/>
  <c r="Y472" i="4"/>
  <c r="G473" i="4"/>
  <c r="AA472" i="4"/>
  <c r="AB472" i="4" s="1"/>
  <c r="M473" i="4" l="1"/>
  <c r="AC472" i="4"/>
  <c r="F473" i="4"/>
  <c r="AG472" i="4" l="1"/>
  <c r="AH472" i="4"/>
  <c r="AI472" i="4"/>
  <c r="AJ472" i="4" l="1"/>
  <c r="D99" i="7" s="1"/>
  <c r="C99" i="7"/>
  <c r="AK472" i="4"/>
  <c r="AQ472" i="4"/>
  <c r="E473" i="4" l="1"/>
  <c r="E99" i="7"/>
  <c r="AL472" i="4"/>
  <c r="AM472" i="4" l="1"/>
  <c r="AN472" i="4"/>
  <c r="AO472" i="4"/>
  <c r="Q473" i="4"/>
  <c r="AD473" i="4"/>
  <c r="AE473" i="4" s="1"/>
  <c r="AF473" i="4"/>
  <c r="P473" i="4"/>
  <c r="AP472" i="4" l="1"/>
  <c r="R473" i="4"/>
  <c r="AR473" i="4" l="1"/>
  <c r="U473" i="4"/>
  <c r="T473" i="4"/>
  <c r="S473" i="4"/>
  <c r="V473" i="4" l="1"/>
  <c r="Y473" i="4" s="1"/>
  <c r="J474" i="4"/>
  <c r="W473" i="4"/>
  <c r="K474" i="4" s="1"/>
  <c r="X473" i="4"/>
  <c r="AA473" i="4" s="1"/>
  <c r="H474" i="4" l="1"/>
  <c r="Z473" i="4"/>
  <c r="AB473" i="4" s="1"/>
  <c r="L474" i="4"/>
  <c r="N474" i="4" s="1"/>
  <c r="O474" i="4" s="1"/>
  <c r="G474" i="4"/>
  <c r="I474" i="4"/>
  <c r="M474" i="4" l="1"/>
  <c r="F474" i="4"/>
  <c r="AC473" i="4"/>
  <c r="AG473" i="4" l="1"/>
  <c r="AH473" i="4"/>
  <c r="AI473" i="4"/>
  <c r="AJ473" i="4" l="1"/>
  <c r="AK473" i="4"/>
  <c r="AQ473" i="4"/>
  <c r="E474" i="4" s="1"/>
  <c r="AD474" i="4" l="1"/>
  <c r="AE474" i="4" s="1"/>
  <c r="Q474" i="4"/>
  <c r="AF474" i="4"/>
  <c r="P474" i="4"/>
  <c r="AL473" i="4"/>
  <c r="R474" i="4" l="1"/>
  <c r="T474" i="4" s="1"/>
  <c r="AR474" i="4"/>
  <c r="S474" i="4"/>
  <c r="U474" i="4"/>
  <c r="AO473" i="4"/>
  <c r="AN473" i="4"/>
  <c r="AM473" i="4"/>
  <c r="W474" i="4" l="1"/>
  <c r="Z474" i="4" s="1"/>
  <c r="X474" i="4"/>
  <c r="AA474" i="4" s="1"/>
  <c r="I475" i="4"/>
  <c r="AP473" i="4"/>
  <c r="V474" i="4"/>
  <c r="Y474" i="4" s="1"/>
  <c r="AB474" i="4" l="1"/>
  <c r="L475" i="4"/>
  <c r="J475" i="4"/>
  <c r="H475" i="4"/>
  <c r="G475" i="4"/>
  <c r="K475" i="4"/>
  <c r="M475" i="4" l="1"/>
  <c r="N475" i="4"/>
  <c r="O475" i="4" s="1"/>
  <c r="AC474" i="4"/>
  <c r="F475" i="4"/>
  <c r="AG474" i="4" l="1"/>
  <c r="AI474" i="4" s="1"/>
  <c r="AH474" i="4"/>
  <c r="AQ474" i="4" l="1"/>
  <c r="E475" i="4" s="1"/>
  <c r="AJ474" i="4"/>
  <c r="AK474" i="4"/>
  <c r="AL474" i="4" l="1"/>
  <c r="Q475" i="4"/>
  <c r="AD475" i="4"/>
  <c r="AE475" i="4" s="1"/>
  <c r="AF475" i="4"/>
  <c r="P475" i="4"/>
  <c r="R475" i="4" s="1"/>
  <c r="AR475" i="4" l="1"/>
  <c r="T475" i="4"/>
  <c r="S475" i="4"/>
  <c r="U475" i="4"/>
  <c r="AM474" i="4"/>
  <c r="AO474" i="4"/>
  <c r="AN474" i="4"/>
  <c r="X475" i="4" l="1"/>
  <c r="L476" i="4" s="1"/>
  <c r="AA475" i="4"/>
  <c r="I476" i="4"/>
  <c r="V475" i="4"/>
  <c r="Y475" i="4" s="1"/>
  <c r="W475" i="4"/>
  <c r="Z475" i="4" s="1"/>
  <c r="AP474" i="4"/>
  <c r="K476" i="4" l="1"/>
  <c r="AB475" i="4"/>
  <c r="G476" i="4"/>
  <c r="J476" i="4"/>
  <c r="N476" i="4" s="1"/>
  <c r="O476" i="4" s="1"/>
  <c r="H476" i="4"/>
  <c r="AC475" i="4"/>
  <c r="F476" i="4"/>
  <c r="M476" i="4" l="1"/>
  <c r="AG475" i="4"/>
  <c r="AI475" i="4" s="1"/>
  <c r="AH475" i="4"/>
  <c r="AJ475" i="4" l="1"/>
  <c r="AK475" i="4"/>
  <c r="AQ475" i="4"/>
  <c r="E476" i="4" s="1"/>
  <c r="AF476" i="4" l="1"/>
  <c r="Q476" i="4"/>
  <c r="AD476" i="4"/>
  <c r="AE476" i="4" s="1"/>
  <c r="P476" i="4"/>
  <c r="R476" i="4" s="1"/>
  <c r="AL475" i="4"/>
  <c r="AM475" i="4" l="1"/>
  <c r="AN475" i="4"/>
  <c r="AO475" i="4"/>
  <c r="AR476" i="4"/>
  <c r="U476" i="4"/>
  <c r="T476" i="4"/>
  <c r="S476" i="4"/>
  <c r="AP475" i="4" l="1"/>
  <c r="V476" i="4"/>
  <c r="J477" i="4" s="1"/>
  <c r="W476" i="4"/>
  <c r="Z476" i="4" s="1"/>
  <c r="X476" i="4"/>
  <c r="L477" i="4" s="1"/>
  <c r="I477" i="4" l="1"/>
  <c r="AA476" i="4"/>
  <c r="H477" i="4"/>
  <c r="K477" i="4"/>
  <c r="N477" i="4" s="1"/>
  <c r="O477" i="4" s="1"/>
  <c r="G477" i="4"/>
  <c r="Y476" i="4"/>
  <c r="M477" i="4" l="1"/>
  <c r="AB476" i="4"/>
  <c r="AC476" i="4" l="1"/>
  <c r="F477" i="4"/>
  <c r="AG476" i="4" l="1"/>
  <c r="AI476" i="4" s="1"/>
  <c r="AH476" i="4"/>
  <c r="AQ476" i="4" l="1"/>
  <c r="E477" i="4" s="1"/>
  <c r="AJ476" i="4"/>
  <c r="AK476" i="4"/>
  <c r="AL476" i="4" l="1"/>
  <c r="AD477" i="4"/>
  <c r="AE477" i="4" s="1"/>
  <c r="Q477" i="4"/>
  <c r="AF477" i="4"/>
  <c r="P477" i="4"/>
  <c r="R477" i="4" s="1"/>
  <c r="AR477" i="4" l="1"/>
  <c r="U477" i="4"/>
  <c r="T477" i="4"/>
  <c r="S477" i="4"/>
  <c r="AO476" i="4"/>
  <c r="AM476" i="4"/>
  <c r="AN476" i="4"/>
  <c r="AP476" i="4" l="1"/>
  <c r="X477" i="4"/>
  <c r="L478" i="4" s="1"/>
  <c r="V477" i="4"/>
  <c r="G478" i="4" s="1"/>
  <c r="F100" i="7"/>
  <c r="W477" i="4"/>
  <c r="H478" i="4" s="1"/>
  <c r="K478" i="4"/>
  <c r="Z477" i="4"/>
  <c r="J478" i="4" l="1"/>
  <c r="N478" i="4" s="1"/>
  <c r="O478" i="4" s="1"/>
  <c r="Y477" i="4"/>
  <c r="AA477" i="4"/>
  <c r="AB477" i="4" s="1"/>
  <c r="I478" i="4"/>
  <c r="M478" i="4" s="1"/>
  <c r="AC477" i="4" l="1"/>
  <c r="F478" i="4"/>
  <c r="AG477" i="4" l="1"/>
  <c r="AH477" i="4"/>
  <c r="AI477" i="4"/>
  <c r="AJ477" i="4" l="1"/>
  <c r="D100" i="7" s="1"/>
  <c r="C100" i="7"/>
  <c r="AK477" i="4"/>
  <c r="AQ477" i="4"/>
  <c r="AL477" i="4" l="1"/>
  <c r="E478" i="4"/>
  <c r="E100" i="7"/>
  <c r="Q478" i="4" l="1"/>
  <c r="AD478" i="4"/>
  <c r="AE478" i="4" s="1"/>
  <c r="AF478" i="4"/>
  <c r="P478" i="4"/>
  <c r="R478" i="4" s="1"/>
  <c r="AM477" i="4"/>
  <c r="AN477" i="4"/>
  <c r="AO477" i="4"/>
  <c r="AP477" i="4" l="1"/>
  <c r="AR478" i="4"/>
  <c r="U478" i="4"/>
  <c r="T478" i="4"/>
  <c r="S478" i="4"/>
  <c r="X478" i="4" l="1"/>
  <c r="AA478" i="4" s="1"/>
  <c r="V478" i="4"/>
  <c r="J479" i="4" s="1"/>
  <c r="W478" i="4"/>
  <c r="H479" i="4" s="1"/>
  <c r="L479" i="4" l="1"/>
  <c r="G479" i="4"/>
  <c r="Y478" i="4"/>
  <c r="K479" i="4"/>
  <c r="Z478" i="4"/>
  <c r="I479" i="4"/>
  <c r="N479" i="4" l="1"/>
  <c r="O479" i="4" s="1"/>
  <c r="AB478" i="4"/>
  <c r="M479" i="4"/>
  <c r="F479" i="4" l="1"/>
  <c r="AC478" i="4"/>
  <c r="AG478" i="4" l="1"/>
  <c r="AH478" i="4"/>
  <c r="AI478" i="4"/>
  <c r="AJ478" i="4" l="1"/>
  <c r="AK478" i="4"/>
  <c r="AQ478" i="4"/>
  <c r="E479" i="4" s="1"/>
  <c r="AL478" i="4" l="1"/>
  <c r="AD479" i="4"/>
  <c r="AE479" i="4" s="1"/>
  <c r="Q479" i="4"/>
  <c r="AF479" i="4"/>
  <c r="P479" i="4"/>
  <c r="R479" i="4" l="1"/>
  <c r="AR479" i="4" s="1"/>
  <c r="AO478" i="4"/>
  <c r="AN478" i="4"/>
  <c r="AM478" i="4"/>
  <c r="AP478" i="4" s="1"/>
  <c r="S479" i="4" l="1"/>
  <c r="U479" i="4"/>
  <c r="X479" i="4" s="1"/>
  <c r="AA479" i="4" s="1"/>
  <c r="T479" i="4"/>
  <c r="V479" i="4" l="1"/>
  <c r="G480" i="4" s="1"/>
  <c r="I480" i="4"/>
  <c r="W479" i="4"/>
  <c r="Z479" i="4" s="1"/>
  <c r="L480" i="4"/>
  <c r="J480" i="4" l="1"/>
  <c r="Y479" i="4"/>
  <c r="AB479" i="4" s="1"/>
  <c r="K480" i="4"/>
  <c r="N480" i="4" s="1"/>
  <c r="O480" i="4" s="1"/>
  <c r="H480" i="4"/>
  <c r="M480" i="4" s="1"/>
  <c r="AC479" i="4" l="1"/>
  <c r="F480" i="4"/>
  <c r="AH479" i="4" l="1"/>
  <c r="AG479" i="4"/>
  <c r="AI479" i="4" s="1"/>
  <c r="AQ479" i="4"/>
  <c r="E480" i="4" s="1"/>
  <c r="P480" i="4" s="1"/>
  <c r="AJ479" i="4" l="1"/>
  <c r="AK479" i="4"/>
  <c r="AL479" i="4" s="1"/>
  <c r="AD480" i="4"/>
  <c r="AE480" i="4" s="1"/>
  <c r="Q480" i="4"/>
  <c r="R480" i="4" s="1"/>
  <c r="AR480" i="4" s="1"/>
  <c r="AF480" i="4"/>
  <c r="T480" i="4" l="1"/>
  <c r="W480" i="4" s="1"/>
  <c r="U480" i="4"/>
  <c r="X480" i="4" s="1"/>
  <c r="S480" i="4"/>
  <c r="AM479" i="4"/>
  <c r="AO479" i="4"/>
  <c r="AN479" i="4"/>
  <c r="V480" i="4" l="1"/>
  <c r="G481" i="4" s="1"/>
  <c r="M481" i="4" s="1"/>
  <c r="J481" i="4"/>
  <c r="H481" i="4"/>
  <c r="Z480" i="4"/>
  <c r="I481" i="4"/>
  <c r="K481" i="4"/>
  <c r="AA480" i="4"/>
  <c r="L481" i="4"/>
  <c r="N481" i="4" s="1"/>
  <c r="O481" i="4" s="1"/>
  <c r="AP479" i="4"/>
  <c r="Y480" i="4" l="1"/>
  <c r="AB480" i="4" s="1"/>
  <c r="AC480" i="4"/>
  <c r="F481" i="4"/>
  <c r="AG480" i="4" l="1"/>
  <c r="AI480" i="4" s="1"/>
  <c r="AH480" i="4"/>
  <c r="AJ480" i="4" l="1"/>
  <c r="AK480" i="4"/>
  <c r="AQ480" i="4"/>
  <c r="E481" i="4" s="1"/>
  <c r="AF481" i="4" l="1"/>
  <c r="Q481" i="4"/>
  <c r="AD481" i="4"/>
  <c r="AE481" i="4" s="1"/>
  <c r="P481" i="4"/>
  <c r="AL480" i="4"/>
  <c r="R481" i="4" l="1"/>
  <c r="U481" i="4" s="1"/>
  <c r="AR481" i="4"/>
  <c r="S481" i="4"/>
  <c r="AM480" i="4"/>
  <c r="AN480" i="4"/>
  <c r="AO480" i="4"/>
  <c r="T481" i="4" l="1"/>
  <c r="W481" i="4" s="1"/>
  <c r="H482" i="4" s="1"/>
  <c r="V481" i="4"/>
  <c r="G482" i="4" s="1"/>
  <c r="J482" i="4"/>
  <c r="Y481" i="4"/>
  <c r="AP480" i="4"/>
  <c r="X481" i="4"/>
  <c r="I482" i="4" s="1"/>
  <c r="K482" i="4" l="1"/>
  <c r="Z481" i="4"/>
  <c r="M482" i="4"/>
  <c r="L482" i="4"/>
  <c r="AA481" i="4"/>
  <c r="AB481" i="4" l="1"/>
  <c r="N482" i="4"/>
  <c r="O482" i="4" s="1"/>
  <c r="AC481" i="4"/>
  <c r="F482" i="4"/>
  <c r="AG481" i="4" l="1"/>
  <c r="AI481" i="4" s="1"/>
  <c r="AH481" i="4"/>
  <c r="AQ481" i="4" l="1"/>
  <c r="E482" i="4" s="1"/>
  <c r="AJ481" i="4"/>
  <c r="AK481" i="4"/>
  <c r="AL481" i="4" l="1"/>
  <c r="AD482" i="4"/>
  <c r="AE482" i="4" s="1"/>
  <c r="Q482" i="4"/>
  <c r="AF482" i="4"/>
  <c r="P482" i="4"/>
  <c r="R482" i="4" l="1"/>
  <c r="AR482" i="4" s="1"/>
  <c r="AO481" i="4"/>
  <c r="AM481" i="4"/>
  <c r="AN481" i="4"/>
  <c r="T482" i="4" l="1"/>
  <c r="W482" i="4" s="1"/>
  <c r="H483" i="4" s="1"/>
  <c r="U482" i="4"/>
  <c r="I483" i="4" s="1"/>
  <c r="S482" i="4"/>
  <c r="V482" i="4" s="1"/>
  <c r="G483" i="4" s="1"/>
  <c r="X482" i="4"/>
  <c r="L483" i="4" s="1"/>
  <c r="AP481" i="4"/>
  <c r="F101" i="7" l="1"/>
  <c r="Z482" i="4"/>
  <c r="K483" i="4"/>
  <c r="M483" i="4"/>
  <c r="AA482" i="4"/>
  <c r="J483" i="4"/>
  <c r="N483" i="4" s="1"/>
  <c r="O483" i="4" s="1"/>
  <c r="Y482" i="4"/>
  <c r="AB482" i="4" l="1"/>
  <c r="AC482" i="4" l="1"/>
  <c r="F483" i="4"/>
  <c r="AG482" i="4" l="1"/>
  <c r="AH482" i="4"/>
  <c r="AI482" i="4"/>
  <c r="AJ482" i="4" l="1"/>
  <c r="D101" i="7" s="1"/>
  <c r="C101" i="7"/>
  <c r="AK482" i="4"/>
  <c r="AQ482" i="4"/>
  <c r="E483" i="4" l="1"/>
  <c r="E101" i="7"/>
  <c r="AL482" i="4"/>
  <c r="AM482" i="4" l="1"/>
  <c r="AN482" i="4"/>
  <c r="AO482" i="4"/>
  <c r="Q483" i="4"/>
  <c r="AD483" i="4"/>
  <c r="AE483" i="4" s="1"/>
  <c r="AF483" i="4"/>
  <c r="P483" i="4"/>
  <c r="R483" i="4" l="1"/>
  <c r="S483" i="4" s="1"/>
  <c r="AR483" i="4"/>
  <c r="U483" i="4"/>
  <c r="T483" i="4"/>
  <c r="AP482" i="4"/>
  <c r="V483" i="4" l="1"/>
  <c r="Y483" i="4" s="1"/>
  <c r="J484" i="4"/>
  <c r="W483" i="4"/>
  <c r="K484" i="4" s="1"/>
  <c r="X483" i="4"/>
  <c r="AA483" i="4" s="1"/>
  <c r="H484" i="4" l="1"/>
  <c r="Z483" i="4"/>
  <c r="AB483" i="4" s="1"/>
  <c r="L484" i="4"/>
  <c r="N484" i="4" s="1"/>
  <c r="O484" i="4" s="1"/>
  <c r="G484" i="4"/>
  <c r="I484" i="4"/>
  <c r="F484" i="4" l="1"/>
  <c r="AC483" i="4"/>
  <c r="M484" i="4"/>
  <c r="AG483" i="4" l="1"/>
  <c r="AH483" i="4"/>
  <c r="AI483" i="4"/>
  <c r="AJ483" i="4" l="1"/>
  <c r="AK483" i="4"/>
  <c r="AQ483" i="4"/>
  <c r="E484" i="4" s="1"/>
  <c r="AD484" i="4" l="1"/>
  <c r="AE484" i="4" s="1"/>
  <c r="Q484" i="4"/>
  <c r="AF484" i="4"/>
  <c r="P484" i="4"/>
  <c r="AL483" i="4"/>
  <c r="AO483" i="4" l="1"/>
  <c r="AN483" i="4"/>
  <c r="AM483" i="4"/>
  <c r="AP483" i="4" s="1"/>
  <c r="R484" i="4"/>
  <c r="AR484" i="4" l="1"/>
  <c r="S484" i="4"/>
  <c r="U484" i="4"/>
  <c r="T484" i="4"/>
  <c r="V484" i="4" l="1"/>
  <c r="Y484" i="4" s="1"/>
  <c r="X484" i="4"/>
  <c r="I485" i="4" s="1"/>
  <c r="W484" i="4"/>
  <c r="Z484" i="4" s="1"/>
  <c r="L485" i="4" l="1"/>
  <c r="AA484" i="4"/>
  <c r="AB484" i="4" s="1"/>
  <c r="K485" i="4"/>
  <c r="G485" i="4"/>
  <c r="J485" i="4"/>
  <c r="H485" i="4"/>
  <c r="M485" i="4" l="1"/>
  <c r="AC484" i="4"/>
  <c r="F485" i="4"/>
  <c r="N485" i="4"/>
  <c r="O485" i="4" s="1"/>
  <c r="AG484" i="4" l="1"/>
  <c r="AI484" i="4" s="1"/>
  <c r="AH484" i="4"/>
  <c r="AQ484" i="4" l="1"/>
  <c r="E485" i="4" s="1"/>
  <c r="AJ484" i="4"/>
  <c r="AK484" i="4"/>
  <c r="AF485" i="4" l="1"/>
  <c r="Q485" i="4"/>
  <c r="AD485" i="4"/>
  <c r="AE485" i="4" s="1"/>
  <c r="P485" i="4"/>
  <c r="AL484" i="4"/>
  <c r="AN484" i="4" l="1"/>
  <c r="AO484" i="4"/>
  <c r="AM484" i="4"/>
  <c r="AP484" i="4" s="1"/>
  <c r="R485" i="4"/>
  <c r="AR485" i="4" l="1"/>
  <c r="S485" i="4"/>
  <c r="T485" i="4"/>
  <c r="U485" i="4"/>
  <c r="X485" i="4" l="1"/>
  <c r="AA485" i="4" s="1"/>
  <c r="L486" i="4"/>
  <c r="W485" i="4"/>
  <c r="Z485" i="4" s="1"/>
  <c r="V485" i="4"/>
  <c r="Y485" i="4"/>
  <c r="G486" i="4"/>
  <c r="J486" i="4"/>
  <c r="I486" i="4" l="1"/>
  <c r="K486" i="4"/>
  <c r="H486" i="4"/>
  <c r="M486" i="4" s="1"/>
  <c r="N486" i="4"/>
  <c r="O486" i="4" s="1"/>
  <c r="AB485" i="4"/>
  <c r="F486" i="4" l="1"/>
  <c r="AC485" i="4"/>
  <c r="AG485" i="4" l="1"/>
  <c r="AH485" i="4"/>
  <c r="AI485" i="4"/>
  <c r="AJ485" i="4" l="1"/>
  <c r="AK485" i="4"/>
  <c r="AQ485" i="4"/>
  <c r="E486" i="4" s="1"/>
  <c r="AF486" i="4" l="1"/>
  <c r="Q486" i="4"/>
  <c r="AD486" i="4"/>
  <c r="AE486" i="4" s="1"/>
  <c r="P486" i="4"/>
  <c r="R486" i="4" s="1"/>
  <c r="AL485" i="4"/>
  <c r="AM485" i="4" l="1"/>
  <c r="AN485" i="4"/>
  <c r="AO485" i="4"/>
  <c r="AR486" i="4"/>
  <c r="U486" i="4"/>
  <c r="S486" i="4"/>
  <c r="T486" i="4"/>
  <c r="W486" i="4" l="1"/>
  <c r="K487" i="4" s="1"/>
  <c r="V486" i="4"/>
  <c r="G487" i="4" s="1"/>
  <c r="J487" i="4"/>
  <c r="Y486" i="4"/>
  <c r="X486" i="4"/>
  <c r="I487" i="4" s="1"/>
  <c r="AA486" i="4"/>
  <c r="AP485" i="4"/>
  <c r="H487" i="4" l="1"/>
  <c r="M487" i="4" s="1"/>
  <c r="Z486" i="4"/>
  <c r="AB486" i="4" s="1"/>
  <c r="L487" i="4"/>
  <c r="N487" i="4" s="1"/>
  <c r="O487" i="4" s="1"/>
  <c r="AC486" i="4" l="1"/>
  <c r="F487" i="4"/>
  <c r="AG486" i="4" l="1"/>
  <c r="AH486" i="4"/>
  <c r="AI486" i="4"/>
  <c r="AQ486" i="4" l="1"/>
  <c r="E487" i="4" s="1"/>
  <c r="AJ486" i="4"/>
  <c r="AK486" i="4"/>
  <c r="AL486" i="4" l="1"/>
  <c r="AD487" i="4"/>
  <c r="AE487" i="4" s="1"/>
  <c r="Q487" i="4"/>
  <c r="AF487" i="4"/>
  <c r="P487" i="4"/>
  <c r="R487" i="4" l="1"/>
  <c r="AR487" i="4" s="1"/>
  <c r="S487" i="4"/>
  <c r="U487" i="4"/>
  <c r="AO486" i="4"/>
  <c r="AN486" i="4"/>
  <c r="AM486" i="4"/>
  <c r="T487" i="4" l="1"/>
  <c r="F102" i="7" s="1"/>
  <c r="AP486" i="4"/>
  <c r="X487" i="4"/>
  <c r="L488" i="4" s="1"/>
  <c r="I488" i="4"/>
  <c r="V487" i="4"/>
  <c r="G488" i="4" s="1"/>
  <c r="W487" i="4" l="1"/>
  <c r="H488" i="4" s="1"/>
  <c r="M488" i="4" s="1"/>
  <c r="AA487" i="4"/>
  <c r="J488" i="4"/>
  <c r="Y487" i="4"/>
  <c r="Z487" i="4" l="1"/>
  <c r="AB487" i="4" s="1"/>
  <c r="F488" i="4" s="1"/>
  <c r="K488" i="4"/>
  <c r="N488" i="4" s="1"/>
  <c r="O488" i="4" s="1"/>
  <c r="AC487" i="4"/>
  <c r="AG487" i="4" l="1"/>
  <c r="AI487" i="4" s="1"/>
  <c r="AH487" i="4"/>
  <c r="AJ487" i="4" l="1"/>
  <c r="D102" i="7" s="1"/>
  <c r="C102" i="7"/>
  <c r="AK487" i="4"/>
  <c r="AQ487" i="4"/>
  <c r="E488" i="4" l="1"/>
  <c r="E102" i="7"/>
  <c r="AL487" i="4"/>
  <c r="AM487" i="4" l="1"/>
  <c r="AN487" i="4"/>
  <c r="AO487" i="4"/>
  <c r="Q488" i="4"/>
  <c r="AF488" i="4"/>
  <c r="AD488" i="4"/>
  <c r="AE488" i="4" s="1"/>
  <c r="P488" i="4"/>
  <c r="AP487" i="4" l="1"/>
  <c r="R488" i="4"/>
  <c r="AR488" i="4" l="1"/>
  <c r="S488" i="4"/>
  <c r="U488" i="4"/>
  <c r="T488" i="4"/>
  <c r="W488" i="4" l="1"/>
  <c r="K489" i="4" s="1"/>
  <c r="H489" i="4"/>
  <c r="Z488" i="4"/>
  <c r="V488" i="4"/>
  <c r="Y488" i="4" s="1"/>
  <c r="G489" i="4"/>
  <c r="X488" i="4"/>
  <c r="AA488" i="4" s="1"/>
  <c r="I489" i="4"/>
  <c r="L489" i="4"/>
  <c r="M489" i="4" l="1"/>
  <c r="J489" i="4"/>
  <c r="N489" i="4" s="1"/>
  <c r="O489" i="4" s="1"/>
  <c r="AB488" i="4"/>
  <c r="F489" i="4" l="1"/>
  <c r="AC488" i="4"/>
  <c r="AG488" i="4" l="1"/>
  <c r="AH488" i="4"/>
  <c r="AI488" i="4"/>
  <c r="AJ488" i="4" l="1"/>
  <c r="AK488" i="4"/>
  <c r="AQ488" i="4"/>
  <c r="E489" i="4" s="1"/>
  <c r="Q489" i="4" l="1"/>
  <c r="AD489" i="4"/>
  <c r="AE489" i="4" s="1"/>
  <c r="AF489" i="4"/>
  <c r="P489" i="4"/>
  <c r="R489" i="4" s="1"/>
  <c r="AL488" i="4"/>
  <c r="AM488" i="4" l="1"/>
  <c r="AN488" i="4"/>
  <c r="AO488" i="4"/>
  <c r="AR489" i="4"/>
  <c r="T489" i="4"/>
  <c r="U489" i="4"/>
  <c r="S489" i="4"/>
  <c r="X489" i="4" l="1"/>
  <c r="L490" i="4" s="1"/>
  <c r="AA489" i="4"/>
  <c r="I490" i="4"/>
  <c r="AP488" i="4"/>
  <c r="V489" i="4"/>
  <c r="Y489" i="4" s="1"/>
  <c r="W489" i="4"/>
  <c r="K490" i="4" s="1"/>
  <c r="H490" i="4" l="1"/>
  <c r="Z489" i="4"/>
  <c r="AB489" i="4"/>
  <c r="J490" i="4"/>
  <c r="N490" i="4" s="1"/>
  <c r="O490" i="4" s="1"/>
  <c r="G490" i="4"/>
  <c r="M490" i="4" s="1"/>
  <c r="F490" i="4" l="1"/>
  <c r="AC489" i="4"/>
  <c r="AG489" i="4" l="1"/>
  <c r="AI489" i="4" s="1"/>
  <c r="AH489" i="4"/>
  <c r="AQ489" i="4" l="1"/>
  <c r="E490" i="4" s="1"/>
  <c r="AJ489" i="4"/>
  <c r="AK489" i="4"/>
  <c r="AL489" i="4" l="1"/>
  <c r="Q490" i="4"/>
  <c r="AD490" i="4"/>
  <c r="AE490" i="4" s="1"/>
  <c r="AF490" i="4"/>
  <c r="P490" i="4"/>
  <c r="R490" i="4" s="1"/>
  <c r="AR490" i="4" l="1"/>
  <c r="T490" i="4"/>
  <c r="S490" i="4"/>
  <c r="U490" i="4"/>
  <c r="AM489" i="4"/>
  <c r="AN489" i="4"/>
  <c r="AO489" i="4"/>
  <c r="X490" i="4" l="1"/>
  <c r="L491" i="4" s="1"/>
  <c r="W490" i="4"/>
  <c r="K491" i="4" s="1"/>
  <c r="Z490" i="4"/>
  <c r="H491" i="4"/>
  <c r="AP489" i="4"/>
  <c r="V490" i="4"/>
  <c r="J491" i="4" s="1"/>
  <c r="N491" i="4" l="1"/>
  <c r="O491" i="4" s="1"/>
  <c r="G491" i="4"/>
  <c r="I491" i="4"/>
  <c r="Y490" i="4"/>
  <c r="AA490" i="4"/>
  <c r="M491" i="4"/>
  <c r="AB490" i="4"/>
  <c r="F491" i="4" l="1"/>
  <c r="AC490" i="4"/>
  <c r="AG490" i="4" l="1"/>
  <c r="AI490" i="4" s="1"/>
  <c r="AH490" i="4"/>
  <c r="AQ490" i="4" l="1"/>
  <c r="E491" i="4" s="1"/>
  <c r="AJ490" i="4"/>
  <c r="AK490" i="4"/>
  <c r="AL490" i="4" l="1"/>
  <c r="Q491" i="4"/>
  <c r="AD491" i="4"/>
  <c r="AE491" i="4" s="1"/>
  <c r="AF491" i="4"/>
  <c r="P491" i="4"/>
  <c r="AM490" i="4" l="1"/>
  <c r="AN490" i="4"/>
  <c r="AO490" i="4"/>
  <c r="R491" i="4"/>
  <c r="AR491" i="4" l="1"/>
  <c r="T491" i="4"/>
  <c r="U491" i="4"/>
  <c r="S491" i="4"/>
  <c r="AP490" i="4"/>
  <c r="V491" i="4" l="1"/>
  <c r="J492" i="4" s="1"/>
  <c r="W491" i="4"/>
  <c r="Z491" i="4" s="1"/>
  <c r="X491" i="4"/>
  <c r="I492" i="4" s="1"/>
  <c r="G492" i="4" l="1"/>
  <c r="Y491" i="4"/>
  <c r="AA491" i="4"/>
  <c r="K492" i="4"/>
  <c r="AB491" i="4"/>
  <c r="L492" i="4"/>
  <c r="H492" i="4"/>
  <c r="M492" i="4"/>
  <c r="N492" i="4" l="1"/>
  <c r="O492" i="4" s="1"/>
  <c r="AC491" i="4"/>
  <c r="F492" i="4"/>
  <c r="AG491" i="4" l="1"/>
  <c r="AH491" i="4"/>
  <c r="AI491" i="4"/>
  <c r="AQ491" i="4" l="1"/>
  <c r="E492" i="4" s="1"/>
  <c r="AJ491" i="4"/>
  <c r="AK491" i="4"/>
  <c r="AF492" i="4"/>
  <c r="AD492" i="4"/>
  <c r="AE492" i="4" s="1"/>
  <c r="Q492" i="4"/>
  <c r="P492" i="4"/>
  <c r="R492" i="4" s="1"/>
  <c r="AR492" i="4" l="1"/>
  <c r="S492" i="4"/>
  <c r="U492" i="4"/>
  <c r="T492" i="4"/>
  <c r="AL491" i="4"/>
  <c r="X492" i="4" l="1"/>
  <c r="L493" i="4" s="1"/>
  <c r="AA492" i="4"/>
  <c r="I493" i="4"/>
  <c r="AO491" i="4"/>
  <c r="AM491" i="4"/>
  <c r="AN491" i="4"/>
  <c r="V492" i="4"/>
  <c r="G493" i="4" s="1"/>
  <c r="J493" i="4"/>
  <c r="F103" i="7"/>
  <c r="W492" i="4"/>
  <c r="K493" i="4" s="1"/>
  <c r="Y492" i="4" l="1"/>
  <c r="H493" i="4"/>
  <c r="Z492" i="4"/>
  <c r="AB492" i="4" s="1"/>
  <c r="M493" i="4"/>
  <c r="AP491" i="4"/>
  <c r="N493" i="4"/>
  <c r="O493" i="4" s="1"/>
  <c r="AC492" i="4" l="1"/>
  <c r="F493" i="4"/>
  <c r="AG492" i="4" l="1"/>
  <c r="AH492" i="4"/>
  <c r="AI492" i="4"/>
  <c r="AJ492" i="4" l="1"/>
  <c r="D103" i="7" s="1"/>
  <c r="C103" i="7"/>
  <c r="AK492" i="4"/>
  <c r="AQ492" i="4"/>
  <c r="E493" i="4" l="1"/>
  <c r="E103" i="7"/>
  <c r="AL492" i="4"/>
  <c r="AM492" i="4" l="1"/>
  <c r="AN492" i="4"/>
  <c r="AO492" i="4"/>
  <c r="Q493" i="4"/>
  <c r="AD493" i="4"/>
  <c r="AE493" i="4" s="1"/>
  <c r="AF493" i="4"/>
  <c r="P493" i="4"/>
  <c r="R493" i="4" s="1"/>
  <c r="AR493" i="4" l="1"/>
  <c r="S493" i="4"/>
  <c r="U493" i="4"/>
  <c r="T493" i="4"/>
  <c r="AP492" i="4"/>
  <c r="W493" i="4" l="1"/>
  <c r="Z493" i="4" s="1"/>
  <c r="X493" i="4"/>
  <c r="AA493" i="4" s="1"/>
  <c r="L494" i="4"/>
  <c r="V493" i="4"/>
  <c r="Y493" i="4" s="1"/>
  <c r="G494" i="4" l="1"/>
  <c r="K494" i="4"/>
  <c r="J494" i="4"/>
  <c r="N494" i="4" s="1"/>
  <c r="O494" i="4" s="1"/>
  <c r="AB493" i="4"/>
  <c r="H494" i="4"/>
  <c r="I494" i="4"/>
  <c r="M494" i="4" l="1"/>
  <c r="F494" i="4"/>
  <c r="AC493" i="4"/>
  <c r="AG493" i="4" l="1"/>
  <c r="AH493" i="4"/>
  <c r="AI493" i="4"/>
  <c r="AJ493" i="4" l="1"/>
  <c r="AK493" i="4"/>
  <c r="AQ493" i="4"/>
  <c r="E494" i="4" s="1"/>
  <c r="Q494" i="4" l="1"/>
  <c r="AD494" i="4"/>
  <c r="AE494" i="4" s="1"/>
  <c r="AF494" i="4"/>
  <c r="P494" i="4"/>
  <c r="AL493" i="4"/>
  <c r="R494" i="4" l="1"/>
  <c r="U494" i="4" s="1"/>
  <c r="AR494" i="4"/>
  <c r="S494" i="4"/>
  <c r="T494" i="4"/>
  <c r="AM493" i="4"/>
  <c r="AN493" i="4"/>
  <c r="AO493" i="4"/>
  <c r="X494" i="4" l="1"/>
  <c r="AA494" i="4"/>
  <c r="I495" i="4"/>
  <c r="L495" i="4"/>
  <c r="V494" i="4"/>
  <c r="Y494" i="4" s="1"/>
  <c r="AP493" i="4"/>
  <c r="W494" i="4"/>
  <c r="Z494" i="4" s="1"/>
  <c r="J495" i="4" l="1"/>
  <c r="G495" i="4"/>
  <c r="K495" i="4"/>
  <c r="N495" i="4" s="1"/>
  <c r="O495" i="4" s="1"/>
  <c r="AB494" i="4"/>
  <c r="H495" i="4"/>
  <c r="M495" i="4" s="1"/>
  <c r="F495" i="4" l="1"/>
  <c r="AC494" i="4"/>
  <c r="AH494" i="4" l="1"/>
  <c r="AG494" i="4"/>
  <c r="AQ494" i="4" s="1"/>
  <c r="E495" i="4" s="1"/>
  <c r="P495" i="4"/>
  <c r="AI494" i="4" l="1"/>
  <c r="AJ494" i="4" s="1"/>
  <c r="Q495" i="4"/>
  <c r="R495" i="4" s="1"/>
  <c r="AD495" i="4"/>
  <c r="AE495" i="4" s="1"/>
  <c r="AF495" i="4"/>
  <c r="AK494" i="4" l="1"/>
  <c r="AR495" i="4"/>
  <c r="U495" i="4"/>
  <c r="T495" i="4"/>
  <c r="S495" i="4"/>
  <c r="AL494" i="4"/>
  <c r="AM494" i="4" l="1"/>
  <c r="AN494" i="4"/>
  <c r="AO494" i="4"/>
  <c r="V495" i="4"/>
  <c r="J496" i="4" s="1"/>
  <c r="W495" i="4"/>
  <c r="K496" i="4"/>
  <c r="Z495" i="4"/>
  <c r="H496" i="4"/>
  <c r="X495" i="4"/>
  <c r="AA495" i="4" s="1"/>
  <c r="Y495" i="4" l="1"/>
  <c r="G496" i="4"/>
  <c r="AP494" i="4"/>
  <c r="AB495" i="4"/>
  <c r="L496" i="4"/>
  <c r="N496" i="4" s="1"/>
  <c r="O496" i="4" s="1"/>
  <c r="I496" i="4"/>
  <c r="M496" i="4" s="1"/>
  <c r="F496" i="4" l="1"/>
  <c r="AC495" i="4"/>
  <c r="AG495" i="4" l="1"/>
  <c r="AH495" i="4"/>
  <c r="AI495" i="4"/>
  <c r="AJ495" i="4" l="1"/>
  <c r="AK495" i="4"/>
  <c r="AQ495" i="4"/>
  <c r="E496" i="4" s="1"/>
  <c r="Q496" i="4" l="1"/>
  <c r="AD496" i="4"/>
  <c r="AE496" i="4" s="1"/>
  <c r="AF496" i="4"/>
  <c r="P496" i="4"/>
  <c r="AL495" i="4"/>
  <c r="AM495" i="4" l="1"/>
  <c r="AN495" i="4"/>
  <c r="AO495" i="4"/>
  <c r="R496" i="4"/>
  <c r="AR496" i="4" l="1"/>
  <c r="S496" i="4"/>
  <c r="U496" i="4"/>
  <c r="T496" i="4"/>
  <c r="AP495" i="4"/>
  <c r="W496" i="4" l="1"/>
  <c r="H497" i="4" s="1"/>
  <c r="Z496" i="4"/>
  <c r="X496" i="4"/>
  <c r="AA496" i="4" s="1"/>
  <c r="V496" i="4"/>
  <c r="J497" i="4" s="1"/>
  <c r="G497" i="4"/>
  <c r="L497" i="4" l="1"/>
  <c r="I497" i="4"/>
  <c r="M497" i="4" s="1"/>
  <c r="Y496" i="4"/>
  <c r="K497" i="4"/>
  <c r="N497" i="4" l="1"/>
  <c r="O497" i="4" s="1"/>
  <c r="AB496" i="4"/>
  <c r="AC496" i="4" l="1"/>
  <c r="F497" i="4"/>
  <c r="AG496" i="4" l="1"/>
  <c r="AH496" i="4"/>
  <c r="AI496" i="4"/>
  <c r="AJ496" i="4" l="1"/>
  <c r="AK496" i="4"/>
  <c r="AQ496" i="4"/>
  <c r="E497" i="4" s="1"/>
  <c r="AF497" i="4" l="1"/>
  <c r="Q497" i="4"/>
  <c r="AD497" i="4"/>
  <c r="AE497" i="4" s="1"/>
  <c r="P497" i="4"/>
  <c r="R497" i="4" s="1"/>
  <c r="AL496" i="4"/>
  <c r="AO496" i="4" l="1"/>
  <c r="AM496" i="4"/>
  <c r="AN496" i="4"/>
  <c r="AR497" i="4"/>
  <c r="S497" i="4"/>
  <c r="T497" i="4"/>
  <c r="U497" i="4"/>
  <c r="AP496" i="4" l="1"/>
  <c r="X497" i="4"/>
  <c r="L498" i="4" s="1"/>
  <c r="AA497" i="4"/>
  <c r="I498" i="4"/>
  <c r="W497" i="4"/>
  <c r="K498" i="4" s="1"/>
  <c r="Z497" i="4"/>
  <c r="H498" i="4"/>
  <c r="V497" i="4"/>
  <c r="G498" i="4" s="1"/>
  <c r="M498" i="4" s="1"/>
  <c r="Y497" i="4"/>
  <c r="J498" i="4"/>
  <c r="F104" i="7"/>
  <c r="AB497" i="4" l="1"/>
  <c r="N498" i="4"/>
  <c r="O498" i="4" s="1"/>
  <c r="AC497" i="4" l="1"/>
  <c r="F498" i="4"/>
  <c r="AG497" i="4" l="1"/>
  <c r="AH497" i="4"/>
  <c r="AI497" i="4"/>
  <c r="AJ497" i="4" l="1"/>
  <c r="D104" i="7" s="1"/>
  <c r="C104" i="7"/>
  <c r="AK497" i="4"/>
  <c r="AQ497" i="4"/>
  <c r="E498" i="4" l="1"/>
  <c r="E104" i="7"/>
  <c r="AL497" i="4"/>
  <c r="AM497" i="4" l="1"/>
  <c r="AO497" i="4"/>
  <c r="AN497" i="4"/>
  <c r="Q498" i="4"/>
  <c r="AD498" i="4"/>
  <c r="AE498" i="4" s="1"/>
  <c r="AF498" i="4"/>
  <c r="P498" i="4"/>
  <c r="R498" i="4" l="1"/>
  <c r="AR498" i="4"/>
  <c r="U498" i="4"/>
  <c r="S498" i="4"/>
  <c r="T498" i="4"/>
  <c r="AP497" i="4"/>
  <c r="W498" i="4" l="1"/>
  <c r="H499" i="4" s="1"/>
  <c r="Z498" i="4"/>
  <c r="V498" i="4"/>
  <c r="Y498" i="4" s="1"/>
  <c r="X498" i="4"/>
  <c r="AA498" i="4" s="1"/>
  <c r="L499" i="4" l="1"/>
  <c r="I499" i="4"/>
  <c r="AB498" i="4"/>
  <c r="F499" i="4" s="1"/>
  <c r="J499" i="4"/>
  <c r="G499" i="4"/>
  <c r="K499" i="4"/>
  <c r="M499" i="4" l="1"/>
  <c r="N499" i="4"/>
  <c r="O499" i="4" s="1"/>
  <c r="AC498" i="4"/>
  <c r="AG498" i="4"/>
  <c r="AH498" i="4"/>
  <c r="AI498" i="4"/>
  <c r="AJ498" i="4" l="1"/>
  <c r="AK498" i="4"/>
  <c r="AQ498" i="4"/>
  <c r="E499" i="4" s="1"/>
  <c r="AL498" i="4" l="1"/>
  <c r="Q499" i="4"/>
  <c r="AD499" i="4"/>
  <c r="AE499" i="4" s="1"/>
  <c r="AF499" i="4"/>
  <c r="P499" i="4"/>
  <c r="R499" i="4" s="1"/>
  <c r="AR499" i="4" l="1"/>
  <c r="T499" i="4"/>
  <c r="U499" i="4"/>
  <c r="S499" i="4"/>
  <c r="AM498" i="4"/>
  <c r="AN498" i="4"/>
  <c r="AO498" i="4"/>
  <c r="AP498" i="4" l="1"/>
  <c r="V499" i="4"/>
  <c r="Y499" i="4" s="1"/>
  <c r="X499" i="4"/>
  <c r="L500" i="4" s="1"/>
  <c r="I500" i="4"/>
  <c r="W499" i="4"/>
  <c r="Z499" i="4" s="1"/>
  <c r="AA499" i="4" l="1"/>
  <c r="AB499" i="4" s="1"/>
  <c r="K500" i="4"/>
  <c r="J500" i="4"/>
  <c r="H500" i="4"/>
  <c r="G500" i="4"/>
  <c r="M500" i="4" l="1"/>
  <c r="N500" i="4"/>
  <c r="O500" i="4" s="1"/>
  <c r="F500" i="4"/>
  <c r="AC499" i="4"/>
  <c r="AG499" i="4" l="1"/>
  <c r="AI499" i="4" s="1"/>
  <c r="AH499" i="4"/>
  <c r="AQ499" i="4" l="1"/>
  <c r="E500" i="4" s="1"/>
  <c r="AJ499" i="4"/>
  <c r="AK499" i="4"/>
  <c r="AL499" i="4" l="1"/>
  <c r="Q500" i="4"/>
  <c r="AD500" i="4"/>
  <c r="AE500" i="4" s="1"/>
  <c r="AF500" i="4"/>
  <c r="P500" i="4"/>
  <c r="R500" i="4" l="1"/>
  <c r="AR500" i="4"/>
  <c r="U500" i="4"/>
  <c r="S500" i="4"/>
  <c r="T500" i="4"/>
  <c r="AM499" i="4"/>
  <c r="AN499" i="4"/>
  <c r="AO499" i="4"/>
  <c r="AP499" i="4" l="1"/>
  <c r="W500" i="4"/>
  <c r="H501" i="4" s="1"/>
  <c r="K501" i="4"/>
  <c r="Z500" i="4"/>
  <c r="V500" i="4"/>
  <c r="G501" i="4" s="1"/>
  <c r="Y500" i="4"/>
  <c r="X500" i="4"/>
  <c r="I501" i="4" s="1"/>
  <c r="AA500" i="4" l="1"/>
  <c r="M501" i="4"/>
  <c r="AB500" i="4"/>
  <c r="J501" i="4"/>
  <c r="L501" i="4"/>
  <c r="N501" i="4" l="1"/>
  <c r="O501" i="4" s="1"/>
  <c r="F501" i="4"/>
  <c r="AC500" i="4"/>
  <c r="AG500" i="4" l="1"/>
  <c r="AH500" i="4"/>
  <c r="AI500" i="4"/>
  <c r="AJ500" i="4" l="1"/>
  <c r="AK500" i="4"/>
  <c r="AQ500" i="4"/>
  <c r="E501" i="4" s="1"/>
  <c r="Q501" i="4" l="1"/>
  <c r="AD501" i="4"/>
  <c r="AE501" i="4" s="1"/>
  <c r="AF501" i="4"/>
  <c r="P501" i="4"/>
  <c r="R501" i="4" s="1"/>
  <c r="AL500" i="4"/>
  <c r="AM500" i="4" l="1"/>
  <c r="AN500" i="4"/>
  <c r="AO500" i="4"/>
  <c r="AR501" i="4"/>
  <c r="T501" i="4"/>
  <c r="S501" i="4"/>
  <c r="U501" i="4"/>
  <c r="X501" i="4" l="1"/>
  <c r="I502" i="4" s="1"/>
  <c r="AA501" i="4"/>
  <c r="V501" i="4"/>
  <c r="G502" i="4" s="1"/>
  <c r="Y501" i="4"/>
  <c r="W501" i="4"/>
  <c r="H502" i="4" s="1"/>
  <c r="Z501" i="4"/>
  <c r="AP500" i="4"/>
  <c r="AB501" i="4" l="1"/>
  <c r="F502" i="4" s="1"/>
  <c r="M502" i="4"/>
  <c r="AC501" i="4"/>
  <c r="J502" i="4"/>
  <c r="K502" i="4"/>
  <c r="L502" i="4"/>
  <c r="N502" i="4" l="1"/>
  <c r="O502" i="4" s="1"/>
  <c r="AG501" i="4"/>
  <c r="AH501" i="4"/>
  <c r="AI501" i="4"/>
  <c r="AQ501" i="4" l="1"/>
  <c r="E502" i="4" s="1"/>
  <c r="AJ501" i="4"/>
  <c r="AK501" i="4"/>
  <c r="AF502" i="4" l="1"/>
  <c r="AD502" i="4"/>
  <c r="AE502" i="4" s="1"/>
  <c r="Q502" i="4"/>
  <c r="P502" i="4"/>
  <c r="AL501" i="4"/>
  <c r="AO501" i="4" l="1"/>
  <c r="AM501" i="4"/>
  <c r="AN501" i="4"/>
  <c r="R502" i="4"/>
  <c r="AP501" i="4" l="1"/>
  <c r="AR502" i="4"/>
  <c r="U502" i="4"/>
  <c r="T502" i="4"/>
  <c r="S502" i="4"/>
  <c r="W502" i="4" l="1"/>
  <c r="Z502" i="4" s="1"/>
  <c r="K503" i="4"/>
  <c r="X502" i="4"/>
  <c r="I503" i="4" s="1"/>
  <c r="L503" i="4"/>
  <c r="V502" i="4"/>
  <c r="J503" i="4" s="1"/>
  <c r="F105" i="7"/>
  <c r="N503" i="4" l="1"/>
  <c r="O503" i="4" s="1"/>
  <c r="AA502" i="4"/>
  <c r="G503" i="4"/>
  <c r="H503" i="4"/>
  <c r="Y502" i="4"/>
  <c r="AB502" i="4" l="1"/>
  <c r="M503" i="4"/>
  <c r="AC502" i="4" l="1"/>
  <c r="F503" i="4"/>
  <c r="AG502" i="4" l="1"/>
  <c r="AH502" i="4"/>
  <c r="AI502" i="4"/>
  <c r="AJ502" i="4" l="1"/>
  <c r="D105" i="7" s="1"/>
  <c r="C105" i="7"/>
  <c r="AK502" i="4"/>
  <c r="AQ502" i="4"/>
  <c r="E503" i="4" l="1"/>
  <c r="E105" i="7"/>
  <c r="AL502" i="4"/>
  <c r="AM502" i="4" l="1"/>
  <c r="AN502" i="4"/>
  <c r="AO502" i="4"/>
  <c r="Q503" i="4"/>
  <c r="AD503" i="4"/>
  <c r="AE503" i="4" s="1"/>
  <c r="AF503" i="4"/>
  <c r="P503" i="4"/>
  <c r="R503" i="4" l="1"/>
  <c r="U503" i="4" s="1"/>
  <c r="AR503" i="4"/>
  <c r="T503" i="4"/>
  <c r="AP502" i="4"/>
  <c r="S503" i="4" l="1"/>
  <c r="V503" i="4"/>
  <c r="G504" i="4" s="1"/>
  <c r="X503" i="4"/>
  <c r="AA503" i="4" s="1"/>
  <c r="W503" i="4"/>
  <c r="H504" i="4" s="1"/>
  <c r="K504" i="4"/>
  <c r="Z503" i="4"/>
  <c r="L504" i="4" l="1"/>
  <c r="I504" i="4"/>
  <c r="M504" i="4"/>
  <c r="J504" i="4"/>
  <c r="N504" i="4" s="1"/>
  <c r="O504" i="4" s="1"/>
  <c r="Y503" i="4"/>
  <c r="AB503" i="4" l="1"/>
  <c r="AC503" i="4" l="1"/>
  <c r="F504" i="4"/>
  <c r="AG503" i="4" l="1"/>
  <c r="AH503" i="4"/>
  <c r="AI503" i="4"/>
  <c r="AJ503" i="4" l="1"/>
  <c r="AK503" i="4"/>
  <c r="AQ503" i="4"/>
  <c r="E504" i="4" s="1"/>
  <c r="AF504" i="4" l="1"/>
  <c r="AD504" i="4"/>
  <c r="AE504" i="4" s="1"/>
  <c r="Q504" i="4"/>
  <c r="P504" i="4"/>
  <c r="R504" i="4" s="1"/>
  <c r="AL503" i="4"/>
  <c r="AM503" i="4" l="1"/>
  <c r="AN503" i="4"/>
  <c r="AO503" i="4"/>
  <c r="AR504" i="4"/>
  <c r="S504" i="4"/>
  <c r="T504" i="4"/>
  <c r="U504" i="4"/>
  <c r="X504" i="4" l="1"/>
  <c r="I505" i="4" s="1"/>
  <c r="AA504" i="4"/>
  <c r="W504" i="4"/>
  <c r="K505" i="4" s="1"/>
  <c r="H505" i="4"/>
  <c r="Z504" i="4"/>
  <c r="V504" i="4"/>
  <c r="J505" i="4"/>
  <c r="Y504" i="4"/>
  <c r="G505" i="4"/>
  <c r="AP503" i="4"/>
  <c r="L505" i="4" l="1"/>
  <c r="N505" i="4" s="1"/>
  <c r="O505" i="4" s="1"/>
  <c r="AB504" i="4"/>
  <c r="M505" i="4"/>
  <c r="AC504" i="4" l="1"/>
  <c r="F505" i="4"/>
  <c r="AG504" i="4" l="1"/>
  <c r="AI504" i="4"/>
  <c r="AH504" i="4"/>
  <c r="AQ504" i="4" l="1"/>
  <c r="E505" i="4" s="1"/>
  <c r="P505" i="4" s="1"/>
  <c r="AJ504" i="4"/>
  <c r="AK504" i="4"/>
  <c r="AD505" i="4"/>
  <c r="AE505" i="4" s="1"/>
  <c r="AF505" i="4" l="1"/>
  <c r="Q505" i="4"/>
  <c r="R505" i="4" s="1"/>
  <c r="AL504" i="4"/>
  <c r="S505" i="4" l="1"/>
  <c r="U505" i="4"/>
  <c r="X505" i="4" s="1"/>
  <c r="T505" i="4"/>
  <c r="AR505" i="4"/>
  <c r="AO504" i="4"/>
  <c r="AM504" i="4"/>
  <c r="AN504" i="4"/>
  <c r="W505" i="4"/>
  <c r="H506" i="4" s="1"/>
  <c r="K506" i="4"/>
  <c r="Z505" i="4"/>
  <c r="V505" i="4"/>
  <c r="G506" i="4" s="1"/>
  <c r="L506" i="4" l="1"/>
  <c r="AA505" i="4"/>
  <c r="I506" i="4"/>
  <c r="M506" i="4" s="1"/>
  <c r="Y505" i="4"/>
  <c r="AB505" i="4" s="1"/>
  <c r="AC505" i="4" s="1"/>
  <c r="J506" i="4"/>
  <c r="N506" i="4" s="1"/>
  <c r="O506" i="4" s="1"/>
  <c r="AP504" i="4"/>
  <c r="F506" i="4" l="1"/>
  <c r="AG505" i="4"/>
  <c r="AI505" i="4"/>
  <c r="AH505" i="4"/>
  <c r="AJ505" i="4" l="1"/>
  <c r="AK505" i="4"/>
  <c r="AQ505" i="4"/>
  <c r="E506" i="4" s="1"/>
  <c r="Q506" i="4" l="1"/>
  <c r="AD506" i="4"/>
  <c r="AE506" i="4" s="1"/>
  <c r="AF506" i="4"/>
  <c r="P506" i="4"/>
  <c r="R506" i="4" s="1"/>
  <c r="AL505" i="4"/>
  <c r="AM505" i="4" l="1"/>
  <c r="AN505" i="4"/>
  <c r="AO505" i="4"/>
  <c r="AR506" i="4"/>
  <c r="S506" i="4"/>
  <c r="T506" i="4"/>
  <c r="U506" i="4"/>
  <c r="AP505" i="4" l="1"/>
  <c r="X506" i="4"/>
  <c r="AA506" i="4" s="1"/>
  <c r="W506" i="4"/>
  <c r="Z506" i="4" s="1"/>
  <c r="V506" i="4"/>
  <c r="G507" i="4" s="1"/>
  <c r="K507" i="4" l="1"/>
  <c r="H507" i="4"/>
  <c r="J507" i="4"/>
  <c r="L507" i="4"/>
  <c r="Y506" i="4"/>
  <c r="I507" i="4"/>
  <c r="M507" i="4" s="1"/>
  <c r="AB506" i="4" l="1"/>
  <c r="N507" i="4"/>
  <c r="O507" i="4" s="1"/>
  <c r="F507" i="4" l="1"/>
  <c r="AC506" i="4"/>
  <c r="AG506" i="4" l="1"/>
  <c r="AH506" i="4"/>
  <c r="AI506" i="4"/>
  <c r="AJ506" i="4" l="1"/>
  <c r="AK506" i="4"/>
  <c r="AQ506" i="4"/>
  <c r="E507" i="4" s="1"/>
  <c r="AL506" i="4" l="1"/>
  <c r="Q507" i="4"/>
  <c r="AD507" i="4"/>
  <c r="AE507" i="4" s="1"/>
  <c r="AF507" i="4"/>
  <c r="P507" i="4"/>
  <c r="R507" i="4" l="1"/>
  <c r="U507" i="4" s="1"/>
  <c r="S507" i="4"/>
  <c r="AM506" i="4"/>
  <c r="AO506" i="4"/>
  <c r="AN506" i="4"/>
  <c r="AR507" i="4" l="1"/>
  <c r="T507" i="4"/>
  <c r="W507" i="4"/>
  <c r="Z507" i="4" s="1"/>
  <c r="K508" i="4"/>
  <c r="X507" i="4"/>
  <c r="AA507" i="4" s="1"/>
  <c r="L508" i="4"/>
  <c r="AP506" i="4"/>
  <c r="V507" i="4"/>
  <c r="Y507" i="4" s="1"/>
  <c r="J508" i="4"/>
  <c r="F106" i="7"/>
  <c r="AB507" i="4" l="1"/>
  <c r="I508" i="4"/>
  <c r="N508" i="4"/>
  <c r="O508" i="4" s="1"/>
  <c r="G508" i="4"/>
  <c r="H508" i="4"/>
  <c r="AC507" i="4" l="1"/>
  <c r="F508" i="4"/>
  <c r="M508" i="4"/>
  <c r="AG507" i="4" l="1"/>
  <c r="AI507" i="4" s="1"/>
  <c r="AH507" i="4"/>
  <c r="AQ507" i="4" l="1"/>
  <c r="AJ507" i="4"/>
  <c r="D106" i="7" s="1"/>
  <c r="C106" i="7"/>
  <c r="AK507" i="4"/>
  <c r="AL507" i="4" l="1"/>
  <c r="E508" i="4"/>
  <c r="E106" i="7"/>
  <c r="Q508" i="4" l="1"/>
  <c r="AD508" i="4"/>
  <c r="AE508" i="4" s="1"/>
  <c r="AF508" i="4"/>
  <c r="P508" i="4"/>
  <c r="AM507" i="4"/>
  <c r="AN507" i="4"/>
  <c r="AO507" i="4"/>
  <c r="AP507" i="4" l="1"/>
  <c r="R508" i="4"/>
  <c r="AR508" i="4" l="1"/>
  <c r="T508" i="4"/>
  <c r="U508" i="4"/>
  <c r="S508" i="4"/>
  <c r="V508" i="4" l="1"/>
  <c r="Y508" i="4" s="1"/>
  <c r="G509" i="4"/>
  <c r="X508" i="4"/>
  <c r="I509" i="4" s="1"/>
  <c r="L509" i="4"/>
  <c r="W508" i="4"/>
  <c r="K509" i="4" s="1"/>
  <c r="H509" i="4" l="1"/>
  <c r="Z508" i="4"/>
  <c r="AA508" i="4"/>
  <c r="AB508" i="4"/>
  <c r="M509" i="4"/>
  <c r="J509" i="4"/>
  <c r="N509" i="4" s="1"/>
  <c r="O509" i="4" s="1"/>
  <c r="AC508" i="4" l="1"/>
  <c r="F509" i="4"/>
  <c r="AG508" i="4" l="1"/>
  <c r="AH508" i="4"/>
  <c r="AI508" i="4"/>
  <c r="AJ508" i="4" l="1"/>
  <c r="AK508" i="4"/>
  <c r="AQ508" i="4"/>
  <c r="E509" i="4" s="1"/>
  <c r="AF509" i="4" l="1"/>
  <c r="AD509" i="4"/>
  <c r="AE509" i="4" s="1"/>
  <c r="Q509" i="4"/>
  <c r="P509" i="4"/>
  <c r="R509" i="4" s="1"/>
  <c r="AL508" i="4"/>
  <c r="AM508" i="4" l="1"/>
  <c r="AN508" i="4"/>
  <c r="AO508" i="4"/>
  <c r="AR509" i="4"/>
  <c r="U509" i="4"/>
  <c r="S509" i="4"/>
  <c r="T509" i="4"/>
  <c r="W509" i="4" l="1"/>
  <c r="K510" i="4"/>
  <c r="H510" i="4"/>
  <c r="Z509" i="4"/>
  <c r="V509" i="4"/>
  <c r="G510" i="4" s="1"/>
  <c r="J510" i="4"/>
  <c r="X509" i="4"/>
  <c r="I510" i="4" s="1"/>
  <c r="AA509" i="4"/>
  <c r="AP508" i="4"/>
  <c r="Y509" i="4" l="1"/>
  <c r="AB509" i="4" s="1"/>
  <c r="AC509" i="4" s="1"/>
  <c r="M510" i="4"/>
  <c r="L510" i="4"/>
  <c r="N510" i="4" s="1"/>
  <c r="O510" i="4" s="1"/>
  <c r="F510" i="4" l="1"/>
  <c r="AG509" i="4"/>
  <c r="AI509" i="4"/>
  <c r="AH509" i="4"/>
  <c r="AQ509" i="4" l="1"/>
  <c r="E510" i="4" s="1"/>
  <c r="Q510" i="4" s="1"/>
  <c r="AJ509" i="4"/>
  <c r="AK509" i="4"/>
  <c r="AD510" i="4"/>
  <c r="AE510" i="4" s="1"/>
  <c r="P510" i="4" l="1"/>
  <c r="R510" i="4" s="1"/>
  <c r="AR510" i="4" s="1"/>
  <c r="AF510" i="4"/>
  <c r="T510" i="4"/>
  <c r="U510" i="4"/>
  <c r="S510" i="4"/>
  <c r="AL509" i="4"/>
  <c r="AO509" i="4" l="1"/>
  <c r="AM509" i="4"/>
  <c r="AN509" i="4"/>
  <c r="V510" i="4"/>
  <c r="J511" i="4" s="1"/>
  <c r="X510" i="4"/>
  <c r="I511" i="4" s="1"/>
  <c r="AA510" i="4"/>
  <c r="W510" i="4"/>
  <c r="H511" i="4" s="1"/>
  <c r="K511" i="4" l="1"/>
  <c r="Y510" i="4"/>
  <c r="G511" i="4"/>
  <c r="M511" i="4" s="1"/>
  <c r="Z510" i="4"/>
  <c r="L511" i="4"/>
  <c r="AP509" i="4"/>
  <c r="AB510" i="4"/>
  <c r="N511" i="4" l="1"/>
  <c r="O511" i="4" s="1"/>
  <c r="AC510" i="4"/>
  <c r="F511" i="4"/>
  <c r="AG510" i="4" l="1"/>
  <c r="AI510" i="4"/>
  <c r="AH510" i="4"/>
  <c r="AJ510" i="4" l="1"/>
  <c r="AK510" i="4"/>
  <c r="AQ510" i="4"/>
  <c r="E511" i="4" s="1"/>
  <c r="Q511" i="4" l="1"/>
  <c r="AD511" i="4"/>
  <c r="AE511" i="4" s="1"/>
  <c r="AF511" i="4"/>
  <c r="P511" i="4"/>
  <c r="AL510" i="4"/>
  <c r="AM510" i="4" l="1"/>
  <c r="AN510" i="4"/>
  <c r="AO510" i="4"/>
  <c r="R511" i="4"/>
  <c r="AP510" i="4" l="1"/>
  <c r="AR511" i="4"/>
  <c r="S511" i="4"/>
  <c r="T511" i="4"/>
  <c r="U511" i="4"/>
  <c r="V511" i="4" l="1"/>
  <c r="G512" i="4" s="1"/>
  <c r="X511" i="4"/>
  <c r="AA511" i="4" s="1"/>
  <c r="W511" i="4"/>
  <c r="K512" i="4" s="1"/>
  <c r="H512" i="4" l="1"/>
  <c r="Z511" i="4"/>
  <c r="J512" i="4"/>
  <c r="Y511" i="4"/>
  <c r="AB511" i="4" s="1"/>
  <c r="L512" i="4"/>
  <c r="I512" i="4"/>
  <c r="M512" i="4" s="1"/>
  <c r="N512" i="4" l="1"/>
  <c r="O512" i="4" s="1"/>
  <c r="F512" i="4"/>
  <c r="AC511" i="4"/>
  <c r="AG511" i="4" l="1"/>
  <c r="AH511" i="4"/>
  <c r="AI511" i="4"/>
  <c r="AJ511" i="4" l="1"/>
  <c r="AK511" i="4"/>
  <c r="AQ511" i="4"/>
  <c r="E512" i="4" s="1"/>
  <c r="Q512" i="4" l="1"/>
  <c r="AD512" i="4"/>
  <c r="AE512" i="4" s="1"/>
  <c r="AF512" i="4"/>
  <c r="P512" i="4"/>
  <c r="R512" i="4" s="1"/>
  <c r="AL511" i="4"/>
  <c r="AR512" i="4" l="1"/>
  <c r="U512" i="4"/>
  <c r="S512" i="4"/>
  <c r="T512" i="4"/>
  <c r="AM511" i="4"/>
  <c r="AO511" i="4"/>
  <c r="AN511" i="4"/>
  <c r="AP511" i="4" l="1"/>
  <c r="W512" i="4"/>
  <c r="Z512" i="4" s="1"/>
  <c r="K513" i="4"/>
  <c r="V512" i="4"/>
  <c r="Y512" i="4" s="1"/>
  <c r="F107" i="7"/>
  <c r="X512" i="4"/>
  <c r="AA512" i="4" s="1"/>
  <c r="L513" i="4"/>
  <c r="J513" i="4" l="1"/>
  <c r="N513" i="4" s="1"/>
  <c r="O513" i="4" s="1"/>
  <c r="AB512" i="4"/>
  <c r="G513" i="4"/>
  <c r="I513" i="4"/>
  <c r="H513" i="4"/>
  <c r="M513" i="4" l="1"/>
  <c r="AC512" i="4"/>
  <c r="F513" i="4"/>
  <c r="AG512" i="4" l="1"/>
  <c r="AI512" i="4" s="1"/>
  <c r="AH512" i="4"/>
  <c r="AQ512" i="4" l="1"/>
  <c r="AJ512" i="4"/>
  <c r="D107" i="7" s="1"/>
  <c r="C107" i="7"/>
  <c r="AK512" i="4"/>
  <c r="AL512" i="4" l="1"/>
  <c r="E513" i="4"/>
  <c r="E107" i="7"/>
  <c r="AM512" i="4" l="1"/>
  <c r="AN512" i="4"/>
  <c r="AO512" i="4"/>
  <c r="Q513" i="4"/>
  <c r="AD513" i="4"/>
  <c r="AE513" i="4" s="1"/>
  <c r="AF513" i="4"/>
  <c r="P513" i="4"/>
  <c r="R513" i="4" l="1"/>
  <c r="T513" i="4" s="1"/>
  <c r="AP512" i="4"/>
  <c r="AR513" i="4"/>
  <c r="S513" i="4"/>
  <c r="U513" i="4" l="1"/>
  <c r="X513" i="4"/>
  <c r="L514" i="4"/>
  <c r="AA513" i="4"/>
  <c r="I514" i="4"/>
  <c r="V513" i="4"/>
  <c r="G514" i="4" s="1"/>
  <c r="W513" i="4"/>
  <c r="K514" i="4"/>
  <c r="Z513" i="4"/>
  <c r="H514" i="4"/>
  <c r="M514" i="4" l="1"/>
  <c r="J514" i="4"/>
  <c r="N514" i="4" s="1"/>
  <c r="O514" i="4" s="1"/>
  <c r="Y513" i="4"/>
  <c r="AB513" i="4" l="1"/>
  <c r="AC513" i="4" l="1"/>
  <c r="F514" i="4"/>
  <c r="AG513" i="4" l="1"/>
  <c r="AH513" i="4"/>
  <c r="AI513" i="4"/>
  <c r="AJ513" i="4" l="1"/>
  <c r="AK513" i="4"/>
  <c r="AQ513" i="4"/>
  <c r="E514" i="4" s="1"/>
  <c r="AF514" i="4" l="1"/>
  <c r="AD514" i="4"/>
  <c r="AE514" i="4" s="1"/>
  <c r="Q514" i="4"/>
  <c r="P514" i="4"/>
  <c r="R514" i="4" s="1"/>
  <c r="AL513" i="4"/>
  <c r="AM513" i="4" l="1"/>
  <c r="AN513" i="4"/>
  <c r="AO513" i="4"/>
  <c r="AR514" i="4"/>
  <c r="U514" i="4"/>
  <c r="T514" i="4"/>
  <c r="S514" i="4"/>
  <c r="W514" i="4" l="1"/>
  <c r="K515" i="4"/>
  <c r="H515" i="4"/>
  <c r="Z514" i="4"/>
  <c r="X514" i="4"/>
  <c r="I515" i="4" s="1"/>
  <c r="AA514" i="4"/>
  <c r="AP513" i="4"/>
  <c r="V514" i="4"/>
  <c r="G515" i="4" s="1"/>
  <c r="J515" i="4"/>
  <c r="Y514" i="4"/>
  <c r="L515" i="4" l="1"/>
  <c r="M515" i="4"/>
  <c r="AB514" i="4"/>
  <c r="N515" i="4"/>
  <c r="O515" i="4" s="1"/>
  <c r="AC514" i="4" l="1"/>
  <c r="F515" i="4"/>
  <c r="AG514" i="4" l="1"/>
  <c r="AI514" i="4"/>
  <c r="AH514" i="4"/>
  <c r="AJ514" i="4" l="1"/>
  <c r="AK514" i="4"/>
  <c r="AQ514" i="4"/>
  <c r="E515" i="4" s="1"/>
  <c r="AD515" i="4" l="1"/>
  <c r="AE515" i="4" s="1"/>
  <c r="Q515" i="4"/>
  <c r="AF515" i="4"/>
  <c r="P515" i="4"/>
  <c r="AL514" i="4"/>
  <c r="AO514" i="4" l="1"/>
  <c r="AM514" i="4"/>
  <c r="AN514" i="4"/>
  <c r="R515" i="4"/>
  <c r="AR515" i="4" l="1"/>
  <c r="T515" i="4"/>
  <c r="S515" i="4"/>
  <c r="U515" i="4"/>
  <c r="AP514" i="4"/>
  <c r="X515" i="4" l="1"/>
  <c r="I516" i="4" s="1"/>
  <c r="AA515" i="4"/>
  <c r="W515" i="4"/>
  <c r="H516" i="4" s="1"/>
  <c r="V515" i="4"/>
  <c r="G516" i="4" s="1"/>
  <c r="Y515" i="4" l="1"/>
  <c r="Z515" i="4"/>
  <c r="K516" i="4"/>
  <c r="M516" i="4"/>
  <c r="AB515" i="4"/>
  <c r="J516" i="4"/>
  <c r="L516" i="4"/>
  <c r="N516" i="4" l="1"/>
  <c r="O516" i="4" s="1"/>
  <c r="AC515" i="4"/>
  <c r="F516" i="4"/>
  <c r="AG515" i="4" l="1"/>
  <c r="AI515" i="4" s="1"/>
  <c r="AH515" i="4"/>
  <c r="AJ515" i="4" l="1"/>
  <c r="AK515" i="4"/>
  <c r="AQ515" i="4"/>
  <c r="E516" i="4" s="1"/>
  <c r="Q516" i="4" l="1"/>
  <c r="AD516" i="4"/>
  <c r="AE516" i="4" s="1"/>
  <c r="AF516" i="4"/>
  <c r="P516" i="4"/>
  <c r="AL515" i="4"/>
  <c r="R516" i="4" l="1"/>
  <c r="AR516" i="4" s="1"/>
  <c r="AM515" i="4"/>
  <c r="AN515" i="4"/>
  <c r="AO515" i="4"/>
  <c r="T516" i="4" l="1"/>
  <c r="W516" i="4" s="1"/>
  <c r="Z516" i="4" s="1"/>
  <c r="S516" i="4"/>
  <c r="U516" i="4"/>
  <c r="X516" i="4" s="1"/>
  <c r="AA516" i="4" s="1"/>
  <c r="AP515" i="4"/>
  <c r="V516" i="4" l="1"/>
  <c r="G517" i="4" s="1"/>
  <c r="J517" i="4"/>
  <c r="Y516" i="4"/>
  <c r="AB516" i="4" s="1"/>
  <c r="L517" i="4"/>
  <c r="K517" i="4"/>
  <c r="I517" i="4"/>
  <c r="H517" i="4"/>
  <c r="M517" i="4" l="1"/>
  <c r="N517" i="4"/>
  <c r="O517" i="4" s="1"/>
  <c r="F517" i="4"/>
  <c r="AC516" i="4"/>
  <c r="AG516" i="4" l="1"/>
  <c r="AI516" i="4" s="1"/>
  <c r="AH516" i="4"/>
  <c r="AJ516" i="4" l="1"/>
  <c r="AK516" i="4"/>
  <c r="AQ516" i="4"/>
  <c r="E517" i="4" s="1"/>
  <c r="Q517" i="4" l="1"/>
  <c r="AD517" i="4"/>
  <c r="AE517" i="4" s="1"/>
  <c r="AF517" i="4"/>
  <c r="P517" i="4"/>
  <c r="R517" i="4" s="1"/>
  <c r="AL516" i="4"/>
  <c r="AM516" i="4" l="1"/>
  <c r="AO516" i="4"/>
  <c r="AN516" i="4"/>
  <c r="AR517" i="4"/>
  <c r="T517" i="4"/>
  <c r="U517" i="4"/>
  <c r="S517" i="4"/>
  <c r="AP516" i="4" l="1"/>
  <c r="V517" i="4"/>
  <c r="Y517" i="4" s="1"/>
  <c r="J518" i="4"/>
  <c r="F108" i="7"/>
  <c r="X517" i="4"/>
  <c r="I518" i="4" s="1"/>
  <c r="L518" i="4"/>
  <c r="W517" i="4"/>
  <c r="Z517" i="4" s="1"/>
  <c r="K518" i="4"/>
  <c r="AA517" i="4" l="1"/>
  <c r="AB517" i="4" s="1"/>
  <c r="H518" i="4"/>
  <c r="N518" i="4"/>
  <c r="O518" i="4" s="1"/>
  <c r="G518" i="4"/>
  <c r="M518" i="4" l="1"/>
  <c r="AC517" i="4"/>
  <c r="F518" i="4"/>
  <c r="AG517" i="4" l="1"/>
  <c r="AI517" i="4" s="1"/>
  <c r="AH517" i="4"/>
  <c r="AQ517" i="4" l="1"/>
  <c r="AJ517" i="4"/>
  <c r="D108" i="7" s="1"/>
  <c r="C108" i="7"/>
  <c r="AK517" i="4"/>
  <c r="AL517" i="4" l="1"/>
  <c r="E518" i="4"/>
  <c r="E108" i="7"/>
  <c r="Q518" i="4" l="1"/>
  <c r="AD518" i="4"/>
  <c r="AE518" i="4" s="1"/>
  <c r="AF518" i="4"/>
  <c r="P518" i="4"/>
  <c r="AM517" i="4"/>
  <c r="AN517" i="4"/>
  <c r="AO517" i="4"/>
  <c r="R518" i="4" l="1"/>
  <c r="AP517" i="4"/>
  <c r="AR518" i="4"/>
  <c r="S518" i="4"/>
  <c r="T518" i="4"/>
  <c r="U518" i="4"/>
  <c r="X518" i="4" l="1"/>
  <c r="L519" i="4"/>
  <c r="AA518" i="4"/>
  <c r="I519" i="4"/>
  <c r="W518" i="4"/>
  <c r="K519" i="4"/>
  <c r="Z518" i="4"/>
  <c r="H519" i="4"/>
  <c r="V518" i="4"/>
  <c r="Y518" i="4" s="1"/>
  <c r="G519" i="4"/>
  <c r="AB518" i="4" l="1"/>
  <c r="M519" i="4"/>
  <c r="J519" i="4"/>
  <c r="N519" i="4" s="1"/>
  <c r="O519" i="4" s="1"/>
  <c r="AC518" i="4" l="1"/>
  <c r="F519" i="4"/>
  <c r="AG518" i="4" l="1"/>
  <c r="AI518" i="4" s="1"/>
  <c r="AH518" i="4"/>
  <c r="AJ518" i="4" l="1"/>
  <c r="AK518" i="4"/>
  <c r="AQ518" i="4"/>
  <c r="E519" i="4" s="1"/>
  <c r="AL518" i="4" l="1"/>
  <c r="AF519" i="4"/>
  <c r="AD519" i="4"/>
  <c r="AE519" i="4" s="1"/>
  <c r="Q519" i="4"/>
  <c r="P519" i="4"/>
  <c r="R519" i="4" s="1"/>
  <c r="AM518" i="4" l="1"/>
  <c r="AN518" i="4"/>
  <c r="AO518" i="4"/>
  <c r="AR519" i="4"/>
  <c r="U519" i="4"/>
  <c r="S519" i="4"/>
  <c r="T519" i="4"/>
  <c r="AP518" i="4" l="1"/>
  <c r="W519" i="4"/>
  <c r="H520" i="4" s="1"/>
  <c r="V519" i="4"/>
  <c r="G520" i="4" s="1"/>
  <c r="X519" i="4"/>
  <c r="L520" i="4" s="1"/>
  <c r="AA519" i="4"/>
  <c r="K520" i="4" l="1"/>
  <c r="Y519" i="4"/>
  <c r="J520" i="4"/>
  <c r="I520" i="4"/>
  <c r="M520" i="4"/>
  <c r="N520" i="4"/>
  <c r="O520" i="4" s="1"/>
  <c r="Z519" i="4"/>
  <c r="AB519" i="4" s="1"/>
  <c r="AC519" i="4" l="1"/>
  <c r="F520" i="4"/>
  <c r="AG519" i="4" l="1"/>
  <c r="AI519" i="4"/>
  <c r="AH519" i="4"/>
  <c r="AQ519" i="4" l="1"/>
  <c r="E520" i="4" s="1"/>
  <c r="AJ519" i="4"/>
  <c r="AK519" i="4"/>
  <c r="AL519" i="4" l="1"/>
  <c r="AD520" i="4"/>
  <c r="AE520" i="4" s="1"/>
  <c r="Q520" i="4"/>
  <c r="AF520" i="4"/>
  <c r="P520" i="4"/>
  <c r="R520" i="4" l="1"/>
  <c r="U520" i="4" s="1"/>
  <c r="AR520" i="4"/>
  <c r="S520" i="4"/>
  <c r="T520" i="4"/>
  <c r="AO519" i="4"/>
  <c r="AM519" i="4"/>
  <c r="AN519" i="4"/>
  <c r="X520" i="4" l="1"/>
  <c r="I521" i="4" s="1"/>
  <c r="AA520" i="4"/>
  <c r="W520" i="4"/>
  <c r="H521" i="4" s="1"/>
  <c r="K521" i="4"/>
  <c r="Z520" i="4"/>
  <c r="V520" i="4"/>
  <c r="G521" i="4" s="1"/>
  <c r="Y520" i="4"/>
  <c r="AP519" i="4"/>
  <c r="L521" i="4" l="1"/>
  <c r="J521" i="4"/>
  <c r="N521" i="4" s="1"/>
  <c r="O521" i="4" s="1"/>
  <c r="AB520" i="4"/>
  <c r="M521" i="4"/>
  <c r="AC520" i="4" l="1"/>
  <c r="F521" i="4"/>
  <c r="AG520" i="4" l="1"/>
  <c r="AI520" i="4"/>
  <c r="AH520" i="4"/>
  <c r="AJ520" i="4" l="1"/>
  <c r="AK520" i="4"/>
  <c r="AQ520" i="4"/>
  <c r="E521" i="4" s="1"/>
  <c r="Q521" i="4" l="1"/>
  <c r="AD521" i="4"/>
  <c r="AE521" i="4" s="1"/>
  <c r="AF521" i="4"/>
  <c r="P521" i="4"/>
  <c r="R521" i="4" s="1"/>
  <c r="AL520" i="4"/>
  <c r="AM520" i="4" l="1"/>
  <c r="AN520" i="4"/>
  <c r="AO520" i="4"/>
  <c r="AR521" i="4"/>
  <c r="U521" i="4"/>
  <c r="S521" i="4"/>
  <c r="T521" i="4"/>
  <c r="V521" i="4" l="1"/>
  <c r="G522" i="4" s="1"/>
  <c r="W521" i="4"/>
  <c r="Z521" i="4" s="1"/>
  <c r="X521" i="4"/>
  <c r="AA521" i="4" s="1"/>
  <c r="AP520" i="4"/>
  <c r="K522" i="4" l="1"/>
  <c r="H522" i="4"/>
  <c r="L522" i="4"/>
  <c r="J522" i="4"/>
  <c r="N522" i="4" s="1"/>
  <c r="O522" i="4" s="1"/>
  <c r="I522" i="4"/>
  <c r="Y521" i="4"/>
  <c r="M522" i="4" l="1"/>
  <c r="AB521" i="4"/>
  <c r="F522" i="4" l="1"/>
  <c r="AC521" i="4"/>
  <c r="AG521" i="4" l="1"/>
  <c r="AH521" i="4"/>
  <c r="AI521" i="4"/>
  <c r="AJ521" i="4" l="1"/>
  <c r="AK521" i="4"/>
  <c r="AQ521" i="4"/>
  <c r="E522" i="4" s="1"/>
  <c r="Q522" i="4" l="1"/>
  <c r="AD522" i="4"/>
  <c r="AE522" i="4" s="1"/>
  <c r="AF522" i="4"/>
  <c r="P522" i="4"/>
  <c r="AL521" i="4"/>
  <c r="R522" i="4" l="1"/>
  <c r="AR522" i="4" s="1"/>
  <c r="AM521" i="4"/>
  <c r="AO521" i="4"/>
  <c r="AN521" i="4"/>
  <c r="T522" i="4" l="1"/>
  <c r="W522" i="4" s="1"/>
  <c r="Z522" i="4" s="1"/>
  <c r="U522" i="4"/>
  <c r="X522" i="4" s="1"/>
  <c r="AA522" i="4" s="1"/>
  <c r="S522" i="4"/>
  <c r="V522" i="4" s="1"/>
  <c r="Y522" i="4" s="1"/>
  <c r="AP521" i="4"/>
  <c r="F109" i="7" l="1"/>
  <c r="J523" i="4"/>
  <c r="L523" i="4"/>
  <c r="K523" i="4"/>
  <c r="AB522" i="4"/>
  <c r="G523" i="4"/>
  <c r="H523" i="4"/>
  <c r="I523" i="4"/>
  <c r="N523" i="4" l="1"/>
  <c r="O523" i="4" s="1"/>
  <c r="M523" i="4"/>
  <c r="AC522" i="4"/>
  <c r="F523" i="4"/>
  <c r="AG522" i="4" l="1"/>
  <c r="AI522" i="4" s="1"/>
  <c r="AH522" i="4"/>
  <c r="AQ522" i="4" l="1"/>
  <c r="AJ522" i="4"/>
  <c r="D109" i="7" s="1"/>
  <c r="C109" i="7"/>
  <c r="AK522" i="4"/>
  <c r="AL522" i="4" l="1"/>
  <c r="E523" i="4"/>
  <c r="E109" i="7"/>
  <c r="Q523" i="4" l="1"/>
  <c r="AD523" i="4"/>
  <c r="AE523" i="4" s="1"/>
  <c r="AF523" i="4"/>
  <c r="P523" i="4"/>
  <c r="AM522" i="4"/>
  <c r="AN522" i="4"/>
  <c r="AO522" i="4"/>
  <c r="AP522" i="4" l="1"/>
  <c r="R523" i="4"/>
  <c r="S523" i="4" s="1"/>
  <c r="AR523" i="4"/>
  <c r="T523" i="4"/>
  <c r="U523" i="4" l="1"/>
  <c r="X523" i="4"/>
  <c r="I524" i="4" s="1"/>
  <c r="AA523" i="4"/>
  <c r="V523" i="4"/>
  <c r="Y523" i="4" s="1"/>
  <c r="W523" i="4"/>
  <c r="H524" i="4" s="1"/>
  <c r="Z523" i="4" l="1"/>
  <c r="K524" i="4"/>
  <c r="G524" i="4"/>
  <c r="L524" i="4"/>
  <c r="AB523" i="4"/>
  <c r="M524" i="4"/>
  <c r="J524" i="4"/>
  <c r="N524" i="4" s="1"/>
  <c r="O524" i="4" s="1"/>
  <c r="AC523" i="4" l="1"/>
  <c r="F524" i="4"/>
  <c r="AG523" i="4" l="1"/>
  <c r="AH523" i="4"/>
  <c r="AI523" i="4"/>
  <c r="AJ523" i="4" l="1"/>
  <c r="AK523" i="4"/>
  <c r="AQ523" i="4"/>
  <c r="E524" i="4" s="1"/>
  <c r="AF524" i="4" l="1"/>
  <c r="AD524" i="4"/>
  <c r="AE524" i="4" s="1"/>
  <c r="Q524" i="4"/>
  <c r="P524" i="4"/>
  <c r="R524" i="4" s="1"/>
  <c r="AL523" i="4"/>
  <c r="AM523" i="4" l="1"/>
  <c r="AN523" i="4"/>
  <c r="AO523" i="4"/>
  <c r="AR524" i="4"/>
  <c r="T524" i="4"/>
  <c r="S524" i="4"/>
  <c r="U524" i="4"/>
  <c r="X524" i="4" l="1"/>
  <c r="I525" i="4" s="1"/>
  <c r="AA524" i="4"/>
  <c r="V524" i="4"/>
  <c r="G525" i="4" s="1"/>
  <c r="M525" i="4" s="1"/>
  <c r="J525" i="4"/>
  <c r="W524" i="4"/>
  <c r="K525" i="4"/>
  <c r="H525" i="4"/>
  <c r="Z524" i="4"/>
  <c r="AP523" i="4"/>
  <c r="Y524" i="4" l="1"/>
  <c r="AB524" i="4" s="1"/>
  <c r="AC524" i="4" s="1"/>
  <c r="L525" i="4"/>
  <c r="N525" i="4" s="1"/>
  <c r="O525" i="4" s="1"/>
  <c r="F525" i="4" l="1"/>
  <c r="AG524" i="4"/>
  <c r="AI524" i="4"/>
  <c r="AH524" i="4"/>
  <c r="AJ524" i="4" l="1"/>
  <c r="AK524" i="4"/>
  <c r="AQ524" i="4"/>
  <c r="E525" i="4" s="1"/>
  <c r="AD525" i="4" l="1"/>
  <c r="AE525" i="4" s="1"/>
  <c r="Q525" i="4"/>
  <c r="AF525" i="4"/>
  <c r="P525" i="4"/>
  <c r="AL524" i="4"/>
  <c r="AO524" i="4" l="1"/>
  <c r="AM524" i="4"/>
  <c r="AN524" i="4"/>
  <c r="R525" i="4"/>
  <c r="AP524" i="4" l="1"/>
  <c r="AR525" i="4"/>
  <c r="S525" i="4"/>
  <c r="U525" i="4"/>
  <c r="T525" i="4"/>
  <c r="W525" i="4" l="1"/>
  <c r="H526" i="4" s="1"/>
  <c r="X525" i="4"/>
  <c r="L526" i="4" s="1"/>
  <c r="AA525" i="4"/>
  <c r="V525" i="4"/>
  <c r="Y525" i="4" s="1"/>
  <c r="Z525" i="4" l="1"/>
  <c r="K526" i="4"/>
  <c r="I526" i="4"/>
  <c r="AB525" i="4"/>
  <c r="J526" i="4"/>
  <c r="G526" i="4"/>
  <c r="M526" i="4" l="1"/>
  <c r="N526" i="4"/>
  <c r="O526" i="4" s="1"/>
  <c r="AC525" i="4"/>
  <c r="F526" i="4"/>
  <c r="AG525" i="4" l="1"/>
  <c r="AI525" i="4"/>
  <c r="AH525" i="4"/>
  <c r="AQ525" i="4" l="1"/>
  <c r="E526" i="4" s="1"/>
  <c r="Q526" i="4" s="1"/>
  <c r="AJ525" i="4"/>
  <c r="AK525" i="4"/>
  <c r="P526" i="4" l="1"/>
  <c r="AF526" i="4"/>
  <c r="AD526" i="4"/>
  <c r="AE526" i="4" s="1"/>
  <c r="AL525" i="4"/>
  <c r="R526" i="4"/>
  <c r="AM525" i="4" l="1"/>
  <c r="AN525" i="4"/>
  <c r="AO525" i="4"/>
  <c r="AR526" i="4"/>
  <c r="U526" i="4"/>
  <c r="S526" i="4"/>
  <c r="T526" i="4"/>
  <c r="AP525" i="4" l="1"/>
  <c r="W526" i="4"/>
  <c r="K527" i="4" s="1"/>
  <c r="V526" i="4"/>
  <c r="G527" i="4" s="1"/>
  <c r="X526" i="4"/>
  <c r="L527" i="4" s="1"/>
  <c r="I527" i="4" l="1"/>
  <c r="AA526" i="4"/>
  <c r="H527" i="4"/>
  <c r="M527" i="4" s="1"/>
  <c r="Z526" i="4"/>
  <c r="J527" i="4"/>
  <c r="N527" i="4" s="1"/>
  <c r="O527" i="4" s="1"/>
  <c r="Y526" i="4"/>
  <c r="AB526" i="4" l="1"/>
  <c r="F527" i="4" l="1"/>
  <c r="AC526" i="4"/>
  <c r="AG526" i="4" l="1"/>
  <c r="AH526" i="4"/>
  <c r="AI526" i="4"/>
  <c r="AJ526" i="4" l="1"/>
  <c r="AK526" i="4"/>
  <c r="AQ526" i="4"/>
  <c r="E527" i="4" s="1"/>
  <c r="Q527" i="4" l="1"/>
  <c r="AD527" i="4"/>
  <c r="AE527" i="4" s="1"/>
  <c r="AF527" i="4"/>
  <c r="P527" i="4"/>
  <c r="AL526" i="4"/>
  <c r="R527" i="4" l="1"/>
  <c r="AM526" i="4"/>
  <c r="AO526" i="4"/>
  <c r="AN526" i="4"/>
  <c r="AR527" i="4"/>
  <c r="U527" i="4"/>
  <c r="S527" i="4"/>
  <c r="T527" i="4"/>
  <c r="V527" i="4" l="1"/>
  <c r="Y527" i="4" s="1"/>
  <c r="F110" i="7"/>
  <c r="X527" i="4"/>
  <c r="AA527" i="4" s="1"/>
  <c r="W527" i="4"/>
  <c r="H528" i="4" s="1"/>
  <c r="K528" i="4"/>
  <c r="AP526" i="4"/>
  <c r="Z527" i="4" l="1"/>
  <c r="L528" i="4"/>
  <c r="I528" i="4"/>
  <c r="AB527" i="4"/>
  <c r="J528" i="4"/>
  <c r="N528" i="4" s="1"/>
  <c r="O528" i="4" s="1"/>
  <c r="G528" i="4"/>
  <c r="M528" i="4" s="1"/>
  <c r="AC527" i="4" l="1"/>
  <c r="F528" i="4"/>
  <c r="AG527" i="4" l="1"/>
  <c r="AI527" i="4" s="1"/>
  <c r="AH527" i="4"/>
  <c r="AQ527" i="4" l="1"/>
  <c r="E528" i="4" s="1"/>
  <c r="AJ527" i="4"/>
  <c r="D110" i="7" s="1"/>
  <c r="C110" i="7"/>
  <c r="AK527" i="4"/>
  <c r="E110" i="7" l="1"/>
  <c r="Q528" i="4"/>
  <c r="AD528" i="4"/>
  <c r="AE528" i="4" s="1"/>
  <c r="AF528" i="4"/>
  <c r="P528" i="4"/>
  <c r="AL527" i="4"/>
  <c r="AM527" i="4" l="1"/>
  <c r="AN527" i="4"/>
  <c r="AO527" i="4"/>
  <c r="R528" i="4"/>
  <c r="AP527" i="4" l="1"/>
  <c r="AR528" i="4"/>
  <c r="S528" i="4"/>
  <c r="T528" i="4"/>
  <c r="U528" i="4"/>
  <c r="V528" i="4" l="1"/>
  <c r="Y528" i="4" s="1"/>
  <c r="G529" i="4"/>
  <c r="X528" i="4"/>
  <c r="I529" i="4" s="1"/>
  <c r="AA528" i="4"/>
  <c r="W528" i="4"/>
  <c r="Z528" i="4" s="1"/>
  <c r="L529" i="4" l="1"/>
  <c r="H529" i="4"/>
  <c r="K529" i="4"/>
  <c r="AB528" i="4"/>
  <c r="M529" i="4"/>
  <c r="J529" i="4"/>
  <c r="N529" i="4" s="1"/>
  <c r="O529" i="4" s="1"/>
  <c r="AC528" i="4" l="1"/>
  <c r="F529" i="4"/>
  <c r="AG528" i="4" l="1"/>
  <c r="AH528" i="4"/>
  <c r="AI528" i="4"/>
  <c r="AJ528" i="4" l="1"/>
  <c r="AK528" i="4"/>
  <c r="AQ528" i="4"/>
  <c r="E529" i="4" s="1"/>
  <c r="AF529" i="4" l="1"/>
  <c r="Q529" i="4"/>
  <c r="AD529" i="4"/>
  <c r="AE529" i="4" s="1"/>
  <c r="P529" i="4"/>
  <c r="AL528" i="4"/>
  <c r="AM528" i="4" l="1"/>
  <c r="AN528" i="4"/>
  <c r="AO528" i="4"/>
  <c r="R529" i="4"/>
  <c r="AR529" i="4" l="1"/>
  <c r="T529" i="4"/>
  <c r="U529" i="4"/>
  <c r="S529" i="4"/>
  <c r="AP528" i="4"/>
  <c r="V529" i="4" l="1"/>
  <c r="J530" i="4"/>
  <c r="Y529" i="4"/>
  <c r="G530" i="4"/>
  <c r="X529" i="4"/>
  <c r="I530" i="4" s="1"/>
  <c r="W529" i="4"/>
  <c r="Z529" i="4" s="1"/>
  <c r="L530" i="4" l="1"/>
  <c r="AA529" i="4"/>
  <c r="AB529" i="4" s="1"/>
  <c r="H530" i="4"/>
  <c r="M530" i="4" s="1"/>
  <c r="K530" i="4"/>
  <c r="N530" i="4" s="1"/>
  <c r="O530" i="4" s="1"/>
  <c r="AC529" i="4" l="1"/>
  <c r="F530" i="4"/>
  <c r="AG529" i="4" l="1"/>
  <c r="AI529" i="4" s="1"/>
  <c r="AH529" i="4"/>
  <c r="AQ529" i="4" l="1"/>
  <c r="E530" i="4" s="1"/>
  <c r="AJ529" i="4"/>
  <c r="AK529" i="4"/>
  <c r="AL529" i="4" l="1"/>
  <c r="AD530" i="4"/>
  <c r="AE530" i="4" s="1"/>
  <c r="Q530" i="4"/>
  <c r="AF530" i="4"/>
  <c r="P530" i="4"/>
  <c r="R530" i="4" s="1"/>
  <c r="AO529" i="4" l="1"/>
  <c r="AM529" i="4"/>
  <c r="AN529" i="4"/>
  <c r="AR530" i="4"/>
  <c r="S530" i="4"/>
  <c r="T530" i="4"/>
  <c r="U530" i="4"/>
  <c r="AP529" i="4" l="1"/>
  <c r="X530" i="4"/>
  <c r="L531" i="4" s="1"/>
  <c r="I531" i="4"/>
  <c r="W530" i="4"/>
  <c r="H531" i="4" s="1"/>
  <c r="V530" i="4"/>
  <c r="J531" i="4" s="1"/>
  <c r="Z530" i="4" l="1"/>
  <c r="K531" i="4"/>
  <c r="Y530" i="4"/>
  <c r="G531" i="4"/>
  <c r="AA530" i="4"/>
  <c r="N531" i="4"/>
  <c r="O531" i="4" s="1"/>
  <c r="AB530" i="4"/>
  <c r="M531" i="4"/>
  <c r="AC530" i="4" l="1"/>
  <c r="F531" i="4"/>
  <c r="AG530" i="4" l="1"/>
  <c r="AH530" i="4"/>
  <c r="AI530" i="4"/>
  <c r="AJ530" i="4" l="1"/>
  <c r="AK530" i="4"/>
  <c r="AQ530" i="4"/>
  <c r="E531" i="4" s="1"/>
  <c r="Q531" i="4" l="1"/>
  <c r="AD531" i="4"/>
  <c r="AE531" i="4" s="1"/>
  <c r="AF531" i="4"/>
  <c r="P531" i="4"/>
  <c r="AL530" i="4"/>
  <c r="R531" i="4" l="1"/>
  <c r="AM530" i="4"/>
  <c r="AN530" i="4"/>
  <c r="AO530" i="4"/>
  <c r="AR531" i="4"/>
  <c r="S531" i="4"/>
  <c r="T531" i="4"/>
  <c r="U531" i="4"/>
  <c r="X531" i="4" l="1"/>
  <c r="AA531" i="4" s="1"/>
  <c r="W531" i="4"/>
  <c r="Z531" i="4" s="1"/>
  <c r="K532" i="4"/>
  <c r="V531" i="4"/>
  <c r="Y531" i="4" s="1"/>
  <c r="J532" i="4"/>
  <c r="AP530" i="4"/>
  <c r="L532" i="4" l="1"/>
  <c r="I532" i="4"/>
  <c r="G532" i="4"/>
  <c r="AB531" i="4"/>
  <c r="H532" i="4"/>
  <c r="M532" i="4" s="1"/>
  <c r="N532" i="4"/>
  <c r="O532" i="4" s="1"/>
  <c r="F532" i="4" l="1"/>
  <c r="AC531" i="4"/>
  <c r="AG531" i="4" l="1"/>
  <c r="AH531" i="4"/>
  <c r="AI531" i="4"/>
  <c r="AJ531" i="4" l="1"/>
  <c r="AK531" i="4"/>
  <c r="AQ531" i="4"/>
  <c r="E532" i="4" s="1"/>
  <c r="AD532" i="4" l="1"/>
  <c r="AE532" i="4" s="1"/>
  <c r="Q532" i="4"/>
  <c r="AF532" i="4"/>
  <c r="P532" i="4"/>
  <c r="R532" i="4" s="1"/>
  <c r="AL531" i="4"/>
  <c r="AO531" i="4" l="1"/>
  <c r="AN531" i="4"/>
  <c r="AM531" i="4"/>
  <c r="AP531" i="4" s="1"/>
  <c r="AR532" i="4"/>
  <c r="T532" i="4"/>
  <c r="S532" i="4"/>
  <c r="U532" i="4"/>
  <c r="V532" i="4" l="1"/>
  <c r="Y532" i="4" s="1"/>
  <c r="F111" i="7"/>
  <c r="W532" i="4"/>
  <c r="H533" i="4" s="1"/>
  <c r="X532" i="4"/>
  <c r="AA532" i="4" s="1"/>
  <c r="I533" i="4"/>
  <c r="K533" i="4" l="1"/>
  <c r="Z532" i="4"/>
  <c r="AB532" i="4"/>
  <c r="L533" i="4"/>
  <c r="J533" i="4"/>
  <c r="N533" i="4" s="1"/>
  <c r="O533" i="4" s="1"/>
  <c r="G533" i="4"/>
  <c r="M533" i="4" s="1"/>
  <c r="AC532" i="4" l="1"/>
  <c r="F533" i="4"/>
  <c r="AG532" i="4" l="1"/>
  <c r="AI532" i="4" s="1"/>
  <c r="AH532" i="4"/>
  <c r="AQ532" i="4" l="1"/>
  <c r="E533" i="4" s="1"/>
  <c r="E111" i="7"/>
  <c r="AJ532" i="4"/>
  <c r="D111" i="7" s="1"/>
  <c r="C111" i="7"/>
  <c r="AK532" i="4"/>
  <c r="AL532" i="4" l="1"/>
  <c r="Q533" i="4"/>
  <c r="AD533" i="4"/>
  <c r="AE533" i="4" s="1"/>
  <c r="AF533" i="4"/>
  <c r="P533" i="4"/>
  <c r="R533" i="4" l="1"/>
  <c r="AM532" i="4"/>
  <c r="AO532" i="4"/>
  <c r="AN532" i="4"/>
  <c r="AR533" i="4"/>
  <c r="S533" i="4"/>
  <c r="U533" i="4"/>
  <c r="T533" i="4"/>
  <c r="AP532" i="4" l="1"/>
  <c r="W533" i="4"/>
  <c r="H534" i="4" s="1"/>
  <c r="K534" i="4"/>
  <c r="Z533" i="4"/>
  <c r="X533" i="4"/>
  <c r="L534" i="4"/>
  <c r="AA533" i="4"/>
  <c r="I534" i="4"/>
  <c r="Y533" i="4"/>
  <c r="J534" i="4"/>
  <c r="N534" i="4" s="1"/>
  <c r="O534" i="4" s="1"/>
  <c r="V533" i="4"/>
  <c r="G534" i="4" s="1"/>
  <c r="M534" i="4" l="1"/>
  <c r="AB533" i="4"/>
  <c r="AC533" i="4" l="1"/>
  <c r="F534" i="4"/>
  <c r="AG533" i="4" l="1"/>
  <c r="AH533" i="4"/>
  <c r="AI533" i="4"/>
  <c r="AJ533" i="4" l="1"/>
  <c r="AK533" i="4"/>
  <c r="AQ533" i="4"/>
  <c r="E534" i="4" s="1"/>
  <c r="AF534" i="4" l="1"/>
  <c r="Q534" i="4"/>
  <c r="AD534" i="4"/>
  <c r="AE534" i="4" s="1"/>
  <c r="P534" i="4"/>
  <c r="AL533" i="4"/>
  <c r="R534" i="4" l="1"/>
  <c r="AM533" i="4"/>
  <c r="AN533" i="4"/>
  <c r="AO533" i="4"/>
  <c r="AR534" i="4"/>
  <c r="T534" i="4"/>
  <c r="S534" i="4"/>
  <c r="U534" i="4"/>
  <c r="X534" i="4" l="1"/>
  <c r="I535" i="4" s="1"/>
  <c r="V534" i="4"/>
  <c r="G535" i="4" s="1"/>
  <c r="W534" i="4"/>
  <c r="Z534" i="4" s="1"/>
  <c r="AP533" i="4"/>
  <c r="Y534" i="4" l="1"/>
  <c r="J535" i="4"/>
  <c r="AA534" i="4"/>
  <c r="H535" i="4"/>
  <c r="M535" i="4" s="1"/>
  <c r="K535" i="4"/>
  <c r="L535" i="4"/>
  <c r="N535" i="4" l="1"/>
  <c r="O535" i="4" s="1"/>
  <c r="AB534" i="4"/>
  <c r="AC534" i="4" l="1"/>
  <c r="F535" i="4"/>
  <c r="AG534" i="4" l="1"/>
  <c r="AI534" i="4" s="1"/>
  <c r="AH534" i="4"/>
  <c r="AJ534" i="4" l="1"/>
  <c r="AK534" i="4"/>
  <c r="AQ534" i="4"/>
  <c r="E535" i="4" s="1"/>
  <c r="AD535" i="4" l="1"/>
  <c r="AE535" i="4" s="1"/>
  <c r="Q535" i="4"/>
  <c r="AF535" i="4"/>
  <c r="P535" i="4"/>
  <c r="R535" i="4" s="1"/>
  <c r="AL534" i="4"/>
  <c r="AR535" i="4" l="1"/>
  <c r="T535" i="4"/>
  <c r="U535" i="4"/>
  <c r="S535" i="4"/>
  <c r="AO534" i="4"/>
  <c r="AM534" i="4"/>
  <c r="AN534" i="4"/>
  <c r="X535" i="4" l="1"/>
  <c r="L536" i="4" s="1"/>
  <c r="I536" i="4"/>
  <c r="AP534" i="4"/>
  <c r="V535" i="4"/>
  <c r="J536" i="4" s="1"/>
  <c r="W535" i="4"/>
  <c r="H536" i="4" s="1"/>
  <c r="K536" i="4"/>
  <c r="Z535" i="4"/>
  <c r="Y535" i="4" l="1"/>
  <c r="G536" i="4"/>
  <c r="N536" i="4"/>
  <c r="O536" i="4" s="1"/>
  <c r="M536" i="4"/>
  <c r="AA535" i="4"/>
  <c r="AB535" i="4" s="1"/>
  <c r="AC535" i="4" l="1"/>
  <c r="F536" i="4"/>
  <c r="AG535" i="4" l="1"/>
  <c r="AH535" i="4"/>
  <c r="AI535" i="4"/>
  <c r="AJ535" i="4" l="1"/>
  <c r="AK535" i="4"/>
  <c r="AQ535" i="4"/>
  <c r="E536" i="4" s="1"/>
  <c r="Q536" i="4" l="1"/>
  <c r="AD536" i="4"/>
  <c r="AE536" i="4" s="1"/>
  <c r="AF536" i="4"/>
  <c r="P536" i="4"/>
  <c r="AL535" i="4"/>
  <c r="AM535" i="4" l="1"/>
  <c r="AN535" i="4"/>
  <c r="AO535" i="4"/>
  <c r="R536" i="4"/>
  <c r="AP535" i="4" l="1"/>
  <c r="AR536" i="4"/>
  <c r="U536" i="4"/>
  <c r="T536" i="4"/>
  <c r="S536" i="4"/>
  <c r="V536" i="4" l="1"/>
  <c r="J537" i="4" s="1"/>
  <c r="W536" i="4"/>
  <c r="K537" i="4" s="1"/>
  <c r="X536" i="4"/>
  <c r="AA536" i="4" s="1"/>
  <c r="Z536" i="4" l="1"/>
  <c r="H537" i="4"/>
  <c r="L537" i="4"/>
  <c r="N537" i="4" s="1"/>
  <c r="O537" i="4" s="1"/>
  <c r="Y536" i="4"/>
  <c r="I537" i="4"/>
  <c r="G537" i="4"/>
  <c r="M537" i="4" l="1"/>
  <c r="AB536" i="4"/>
  <c r="F537" i="4" l="1"/>
  <c r="AC536" i="4"/>
  <c r="AG536" i="4" l="1"/>
  <c r="AI536" i="4" s="1"/>
  <c r="AH536" i="4"/>
  <c r="AJ536" i="4" l="1"/>
  <c r="AK536" i="4"/>
  <c r="AQ536" i="4"/>
  <c r="E537" i="4" s="1"/>
  <c r="AD537" i="4" l="1"/>
  <c r="AE537" i="4" s="1"/>
  <c r="Q537" i="4"/>
  <c r="AF537" i="4"/>
  <c r="P537" i="4"/>
  <c r="R537" i="4" s="1"/>
  <c r="AL536" i="4"/>
  <c r="AO536" i="4" l="1"/>
  <c r="AN536" i="4"/>
  <c r="AM536" i="4"/>
  <c r="AR537" i="4"/>
  <c r="S537" i="4"/>
  <c r="U537" i="4"/>
  <c r="T537" i="4"/>
  <c r="W537" i="4" l="1"/>
  <c r="H538" i="4" s="1"/>
  <c r="X537" i="4"/>
  <c r="AA537" i="4" s="1"/>
  <c r="V537" i="4"/>
  <c r="G538" i="4" s="1"/>
  <c r="Y537" i="4"/>
  <c r="F112" i="7"/>
  <c r="AP536" i="4"/>
  <c r="Z537" i="4" l="1"/>
  <c r="L538" i="4"/>
  <c r="I538" i="4"/>
  <c r="M538" i="4" s="1"/>
  <c r="AB537" i="4"/>
  <c r="J538" i="4"/>
  <c r="K538" i="4"/>
  <c r="N538" i="4" l="1"/>
  <c r="O538" i="4" s="1"/>
  <c r="AC537" i="4"/>
  <c r="F538" i="4"/>
  <c r="AG537" i="4" l="1"/>
  <c r="AH537" i="4"/>
  <c r="AI537" i="4"/>
  <c r="AJ537" i="4" l="1"/>
  <c r="D112" i="7" s="1"/>
  <c r="C112" i="7"/>
  <c r="AK537" i="4"/>
  <c r="AQ537" i="4"/>
  <c r="E538" i="4" l="1"/>
  <c r="E112" i="7"/>
  <c r="AL537" i="4"/>
  <c r="AN537" i="4" l="1"/>
  <c r="AM537" i="4"/>
  <c r="AP537" i="4" s="1"/>
  <c r="AO537" i="4"/>
  <c r="AD538" i="4"/>
  <c r="AE538" i="4" s="1"/>
  <c r="AF538" i="4"/>
  <c r="Q538" i="4"/>
  <c r="P538" i="4"/>
  <c r="R538" i="4" s="1"/>
  <c r="AR538" i="4" l="1"/>
  <c r="T538" i="4"/>
  <c r="S538" i="4"/>
  <c r="U538" i="4"/>
  <c r="X538" i="4" l="1"/>
  <c r="L539" i="4" s="1"/>
  <c r="AA538" i="4"/>
  <c r="V538" i="4"/>
  <c r="J539" i="4" s="1"/>
  <c r="Y538" i="4"/>
  <c r="G539" i="4"/>
  <c r="W538" i="4"/>
  <c r="K539" i="4" s="1"/>
  <c r="H539" i="4" l="1"/>
  <c r="Z538" i="4"/>
  <c r="AB538" i="4"/>
  <c r="F539" i="4" s="1"/>
  <c r="I539" i="4"/>
  <c r="M539" i="4" s="1"/>
  <c r="N539" i="4"/>
  <c r="O539" i="4" s="1"/>
  <c r="AC538" i="4" l="1"/>
  <c r="AI538" i="4" s="1"/>
  <c r="AG538" i="4"/>
  <c r="AH538" i="4"/>
  <c r="AJ538" i="4" l="1"/>
  <c r="AK538" i="4"/>
  <c r="AQ538" i="4"/>
  <c r="E539" i="4" s="1"/>
  <c r="AF539" i="4" l="1"/>
  <c r="Q539" i="4"/>
  <c r="AD539" i="4"/>
  <c r="AE539" i="4" s="1"/>
  <c r="P539" i="4"/>
  <c r="R539" i="4" s="1"/>
  <c r="AL538" i="4"/>
  <c r="AR539" i="4" l="1"/>
  <c r="U539" i="4"/>
  <c r="S539" i="4"/>
  <c r="T539" i="4"/>
  <c r="AO538" i="4"/>
  <c r="AM538" i="4"/>
  <c r="AN538" i="4"/>
  <c r="AP538" i="4" l="1"/>
  <c r="W539" i="4"/>
  <c r="Z539" i="4" s="1"/>
  <c r="H540" i="4"/>
  <c r="V539" i="4"/>
  <c r="J540" i="4" s="1"/>
  <c r="X539" i="4"/>
  <c r="L540" i="4" s="1"/>
  <c r="AA539" i="4"/>
  <c r="I540" i="4"/>
  <c r="G540" i="4" l="1"/>
  <c r="M540" i="4" s="1"/>
  <c r="Y539" i="4"/>
  <c r="AB539" i="4"/>
  <c r="K540" i="4"/>
  <c r="N540" i="4" s="1"/>
  <c r="O540" i="4" s="1"/>
  <c r="F540" i="4" l="1"/>
  <c r="AC539" i="4"/>
  <c r="AG539" i="4" l="1"/>
  <c r="AI539" i="4" s="1"/>
  <c r="AH539" i="4"/>
  <c r="AJ539" i="4" l="1"/>
  <c r="AK539" i="4"/>
  <c r="AQ539" i="4"/>
  <c r="E540" i="4" s="1"/>
  <c r="AL539" i="4" l="1"/>
  <c r="Q540" i="4"/>
  <c r="AD540" i="4"/>
  <c r="AE540" i="4" s="1"/>
  <c r="AF540" i="4"/>
  <c r="P540" i="4"/>
  <c r="R540" i="4" l="1"/>
  <c r="AR540" i="4"/>
  <c r="T540" i="4"/>
  <c r="U540" i="4"/>
  <c r="S540" i="4"/>
  <c r="AM539" i="4"/>
  <c r="AN539" i="4"/>
  <c r="AO539" i="4"/>
  <c r="AP539" i="4" l="1"/>
  <c r="V540" i="4"/>
  <c r="G541" i="4" s="1"/>
  <c r="X540" i="4"/>
  <c r="L541" i="4" s="1"/>
  <c r="W540" i="4"/>
  <c r="Z540" i="4" s="1"/>
  <c r="Y540" i="4" l="1"/>
  <c r="I541" i="4"/>
  <c r="AA540" i="4"/>
  <c r="AB540" i="4" s="1"/>
  <c r="K541" i="4"/>
  <c r="J541" i="4"/>
  <c r="H541" i="4"/>
  <c r="M541" i="4" s="1"/>
  <c r="F541" i="4" l="1"/>
  <c r="AC540" i="4"/>
  <c r="N541" i="4"/>
  <c r="O541" i="4" s="1"/>
  <c r="AH540" i="4" l="1"/>
  <c r="AG540" i="4"/>
  <c r="AQ540" i="4" s="1"/>
  <c r="E541" i="4" s="1"/>
  <c r="AI540" i="4" l="1"/>
  <c r="AJ540" i="4" s="1"/>
  <c r="AK540" i="4"/>
  <c r="AF541" i="4"/>
  <c r="Q541" i="4"/>
  <c r="AD541" i="4"/>
  <c r="AE541" i="4" s="1"/>
  <c r="P541" i="4"/>
  <c r="R541" i="4" s="1"/>
  <c r="AR541" i="4" l="1"/>
  <c r="S541" i="4"/>
  <c r="T541" i="4"/>
  <c r="U541" i="4"/>
  <c r="AL540" i="4"/>
  <c r="AM540" i="4" l="1"/>
  <c r="AN540" i="4"/>
  <c r="AO540" i="4"/>
  <c r="X541" i="4"/>
  <c r="I542" i="4" s="1"/>
  <c r="W541" i="4"/>
  <c r="Z541" i="4" s="1"/>
  <c r="V541" i="4"/>
  <c r="J542" i="4" s="1"/>
  <c r="AA541" i="4" l="1"/>
  <c r="K542" i="4"/>
  <c r="H542" i="4"/>
  <c r="AP540" i="4"/>
  <c r="G542" i="4"/>
  <c r="Y541" i="4"/>
  <c r="L542" i="4"/>
  <c r="N542" i="4" l="1"/>
  <c r="O542" i="4" s="1"/>
  <c r="AB541" i="4"/>
  <c r="M542" i="4"/>
  <c r="F542" i="4" l="1"/>
  <c r="AC541" i="4"/>
  <c r="AG541" i="4" l="1"/>
  <c r="AH541" i="4"/>
  <c r="AI541" i="4"/>
  <c r="AJ541" i="4" l="1"/>
  <c r="AK541" i="4"/>
  <c r="AQ541" i="4"/>
  <c r="E542" i="4" s="1"/>
  <c r="AL541" i="4" l="1"/>
  <c r="AD542" i="4"/>
  <c r="AE542" i="4" s="1"/>
  <c r="Q542" i="4"/>
  <c r="AF542" i="4"/>
  <c r="P542" i="4"/>
  <c r="R542" i="4" s="1"/>
  <c r="AR542" i="4" l="1"/>
  <c r="U542" i="4"/>
  <c r="T542" i="4"/>
  <c r="S542" i="4"/>
  <c r="AM541" i="4"/>
  <c r="AN541" i="4"/>
  <c r="AO541" i="4"/>
  <c r="AP541" i="4" l="1"/>
  <c r="V542" i="4"/>
  <c r="J543" i="4" s="1"/>
  <c r="F113" i="7"/>
  <c r="W542" i="4"/>
  <c r="H543" i="4" s="1"/>
  <c r="X542" i="4"/>
  <c r="AA542" i="4" s="1"/>
  <c r="Z542" i="4" l="1"/>
  <c r="Y542" i="4"/>
  <c r="AB542" i="4" s="1"/>
  <c r="G543" i="4"/>
  <c r="K543" i="4"/>
  <c r="L543" i="4"/>
  <c r="I543" i="4"/>
  <c r="M543" i="4" l="1"/>
  <c r="N543" i="4"/>
  <c r="O543" i="4" s="1"/>
  <c r="AC542" i="4"/>
  <c r="F543" i="4"/>
  <c r="AG542" i="4" l="1"/>
  <c r="AH542" i="4"/>
  <c r="AI542" i="4"/>
  <c r="AQ542" i="4" l="1"/>
  <c r="AJ542" i="4"/>
  <c r="D113" i="7" s="1"/>
  <c r="C113" i="7"/>
  <c r="AK542" i="4"/>
  <c r="AL542" i="4" l="1"/>
  <c r="E543" i="4"/>
  <c r="E113" i="7"/>
  <c r="AD543" i="4" l="1"/>
  <c r="AE543" i="4" s="1"/>
  <c r="AF543" i="4"/>
  <c r="Q543" i="4"/>
  <c r="P543" i="4"/>
  <c r="R543" i="4" s="1"/>
  <c r="AN542" i="4"/>
  <c r="AM542" i="4"/>
  <c r="AP542" i="4" s="1"/>
  <c r="AO542" i="4"/>
  <c r="AR543" i="4" l="1"/>
  <c r="U543" i="4"/>
  <c r="T543" i="4"/>
  <c r="S543" i="4"/>
  <c r="V543" i="4" l="1"/>
  <c r="J544" i="4" s="1"/>
  <c r="G544" i="4"/>
  <c r="W543" i="4"/>
  <c r="K544" i="4" s="1"/>
  <c r="X543" i="4"/>
  <c r="L544" i="4" s="1"/>
  <c r="I544" i="4"/>
  <c r="AA543" i="4"/>
  <c r="Z543" i="4" l="1"/>
  <c r="H544" i="4"/>
  <c r="M544" i="4" s="1"/>
  <c r="N544" i="4"/>
  <c r="O544" i="4" s="1"/>
  <c r="Y543" i="4"/>
  <c r="AB543" i="4" l="1"/>
  <c r="F544" i="4" l="1"/>
  <c r="AC543" i="4"/>
  <c r="AG543" i="4" l="1"/>
  <c r="AH543" i="4"/>
  <c r="AI543" i="4"/>
  <c r="AJ543" i="4" l="1"/>
  <c r="AK543" i="4"/>
  <c r="AQ543" i="4"/>
  <c r="E544" i="4" s="1"/>
  <c r="AL543" i="4" l="1"/>
  <c r="AF544" i="4"/>
  <c r="Q544" i="4"/>
  <c r="AD544" i="4"/>
  <c r="AE544" i="4" s="1"/>
  <c r="P544" i="4"/>
  <c r="R544" i="4" l="1"/>
  <c r="S544" i="4" s="1"/>
  <c r="AR544" i="4"/>
  <c r="T544" i="4"/>
  <c r="U544" i="4"/>
  <c r="AO543" i="4"/>
  <c r="AM543" i="4"/>
  <c r="AN543" i="4"/>
  <c r="AP543" i="4" l="1"/>
  <c r="V544" i="4"/>
  <c r="G545" i="4" s="1"/>
  <c r="Y544" i="4"/>
  <c r="X544" i="4"/>
  <c r="L545" i="4" s="1"/>
  <c r="W544" i="4"/>
  <c r="K545" i="4" s="1"/>
  <c r="H545" i="4"/>
  <c r="Z544" i="4" l="1"/>
  <c r="I545" i="4"/>
  <c r="M545" i="4" s="1"/>
  <c r="AA544" i="4"/>
  <c r="AB544" i="4" s="1"/>
  <c r="J545" i="4"/>
  <c r="N545" i="4" s="1"/>
  <c r="O545" i="4" s="1"/>
  <c r="F545" i="4" l="1"/>
  <c r="AC544" i="4"/>
  <c r="AG544" i="4" l="1"/>
  <c r="AH544" i="4"/>
  <c r="AI544" i="4"/>
  <c r="AQ544" i="4" l="1"/>
  <c r="E545" i="4" s="1"/>
  <c r="P545" i="4" s="1"/>
  <c r="AJ544" i="4"/>
  <c r="AK544" i="4"/>
  <c r="Q545" i="4" l="1"/>
  <c r="R545" i="4" s="1"/>
  <c r="AF545" i="4"/>
  <c r="AD545" i="4"/>
  <c r="AE545" i="4" s="1"/>
  <c r="AR545" i="4"/>
  <c r="S545" i="4"/>
  <c r="T545" i="4"/>
  <c r="U545" i="4"/>
  <c r="AL544" i="4"/>
  <c r="AM544" i="4" l="1"/>
  <c r="AN544" i="4"/>
  <c r="AO544" i="4"/>
  <c r="X545" i="4"/>
  <c r="L546" i="4" s="1"/>
  <c r="W545" i="4"/>
  <c r="Z545" i="4"/>
  <c r="H546" i="4"/>
  <c r="K546" i="4"/>
  <c r="V545" i="4"/>
  <c r="Y545" i="4" s="1"/>
  <c r="AP544" i="4" l="1"/>
  <c r="J546" i="4"/>
  <c r="N546" i="4" s="1"/>
  <c r="O546" i="4" s="1"/>
  <c r="I546" i="4"/>
  <c r="G546" i="4"/>
  <c r="M546" i="4" s="1"/>
  <c r="AA545" i="4"/>
  <c r="AB545" i="4" s="1"/>
  <c r="F546" i="4" l="1"/>
  <c r="AC545" i="4"/>
  <c r="AH545" i="4" l="1"/>
  <c r="AG545" i="4"/>
  <c r="AQ545" i="4" s="1"/>
  <c r="E546" i="4" s="1"/>
  <c r="P546" i="4" s="1"/>
  <c r="AI545" i="4"/>
  <c r="AJ545" i="4" l="1"/>
  <c r="AK545" i="4"/>
  <c r="AF546" i="4"/>
  <c r="Q546" i="4"/>
  <c r="R546" i="4" s="1"/>
  <c r="AD546" i="4"/>
  <c r="AE546" i="4" s="1"/>
  <c r="AL545" i="4" l="1"/>
  <c r="AR546" i="4"/>
  <c r="S546" i="4"/>
  <c r="U546" i="4"/>
  <c r="T546" i="4"/>
  <c r="W546" i="4" l="1"/>
  <c r="K547" i="4" s="1"/>
  <c r="X546" i="4"/>
  <c r="L547" i="4" s="1"/>
  <c r="V546" i="4"/>
  <c r="G547" i="4" s="1"/>
  <c r="J547" i="4"/>
  <c r="Y546" i="4"/>
  <c r="AM545" i="4"/>
  <c r="AN545" i="4"/>
  <c r="AO545" i="4"/>
  <c r="H547" i="4" l="1"/>
  <c r="Z546" i="4"/>
  <c r="AP545" i="4"/>
  <c r="I547" i="4"/>
  <c r="M547" i="4" s="1"/>
  <c r="AA546" i="4"/>
  <c r="AB546" i="4" s="1"/>
  <c r="N547" i="4"/>
  <c r="O547" i="4" s="1"/>
  <c r="F547" i="4" l="1"/>
  <c r="AC546" i="4"/>
  <c r="AG546" i="4" l="1"/>
  <c r="AI546" i="4"/>
  <c r="AH546" i="4"/>
  <c r="AJ546" i="4" l="1"/>
  <c r="AK546" i="4"/>
  <c r="AQ546" i="4"/>
  <c r="E547" i="4" s="1"/>
  <c r="AD547" i="4" l="1"/>
  <c r="AE547" i="4" s="1"/>
  <c r="Q547" i="4"/>
  <c r="AF547" i="4"/>
  <c r="P547" i="4"/>
  <c r="R547" i="4" s="1"/>
  <c r="AL546" i="4"/>
  <c r="AM546" i="4" l="1"/>
  <c r="AN546" i="4"/>
  <c r="AO546" i="4"/>
  <c r="AR547" i="4"/>
  <c r="T547" i="4"/>
  <c r="U547" i="4"/>
  <c r="S547" i="4"/>
  <c r="V547" i="4" l="1"/>
  <c r="G548" i="4" s="1"/>
  <c r="F114" i="7"/>
  <c r="X547" i="4"/>
  <c r="L548" i="4" s="1"/>
  <c r="W547" i="4"/>
  <c r="H548" i="4" s="1"/>
  <c r="AP546" i="4"/>
  <c r="Z547" i="4" l="1"/>
  <c r="I548" i="4"/>
  <c r="M548" i="4" s="1"/>
  <c r="AA547" i="4"/>
  <c r="Y547" i="4"/>
  <c r="K548" i="4"/>
  <c r="J548" i="4"/>
  <c r="N548" i="4" s="1"/>
  <c r="O548" i="4" s="1"/>
  <c r="AB547" i="4" l="1"/>
  <c r="AC547" i="4" s="1"/>
  <c r="F548" i="4"/>
  <c r="AG547" i="4" l="1"/>
  <c r="AH547" i="4"/>
  <c r="AI547" i="4"/>
  <c r="AJ547" i="4" l="1"/>
  <c r="D114" i="7" s="1"/>
  <c r="C114" i="7"/>
  <c r="AK547" i="4"/>
  <c r="AQ547" i="4"/>
  <c r="E548" i="4" l="1"/>
  <c r="E114" i="7"/>
  <c r="AL547" i="4"/>
  <c r="AN547" i="4" l="1"/>
  <c r="AM547" i="4"/>
  <c r="AO547" i="4"/>
  <c r="AD548" i="4"/>
  <c r="AE548" i="4" s="1"/>
  <c r="AF548" i="4"/>
  <c r="Q548" i="4"/>
  <c r="P548" i="4"/>
  <c r="R548" i="4" s="1"/>
  <c r="AP547" i="4" l="1"/>
  <c r="AR548" i="4"/>
  <c r="S548" i="4"/>
  <c r="T548" i="4"/>
  <c r="U548" i="4"/>
  <c r="X548" i="4" l="1"/>
  <c r="L549" i="4" s="1"/>
  <c r="I549" i="4"/>
  <c r="AA548" i="4"/>
  <c r="W548" i="4"/>
  <c r="Z548" i="4" s="1"/>
  <c r="V548" i="4"/>
  <c r="J549" i="4" s="1"/>
  <c r="Y548" i="4"/>
  <c r="G549" i="4"/>
  <c r="H549" i="4" l="1"/>
  <c r="K549" i="4"/>
  <c r="N549" i="4" s="1"/>
  <c r="O549" i="4" s="1"/>
  <c r="M549" i="4"/>
  <c r="AB548" i="4"/>
  <c r="F549" i="4" l="1"/>
  <c r="AC548" i="4"/>
  <c r="AG548" i="4" l="1"/>
  <c r="AH548" i="4"/>
  <c r="AI548" i="4"/>
  <c r="AJ548" i="4" l="1"/>
  <c r="AK548" i="4"/>
  <c r="AQ548" i="4"/>
  <c r="E549" i="4" s="1"/>
  <c r="AF549" i="4" l="1"/>
  <c r="Q549" i="4"/>
  <c r="AD549" i="4"/>
  <c r="AE549" i="4" s="1"/>
  <c r="P549" i="4"/>
  <c r="AL548" i="4"/>
  <c r="R549" i="4" l="1"/>
  <c r="AR549" i="4" s="1"/>
  <c r="AO548" i="4"/>
  <c r="AM548" i="4"/>
  <c r="AN548" i="4"/>
  <c r="S549" i="4" l="1"/>
  <c r="T549" i="4"/>
  <c r="U549" i="4"/>
  <c r="I550" i="4" s="1"/>
  <c r="AP548" i="4"/>
  <c r="V549" i="4"/>
  <c r="Y549" i="4"/>
  <c r="G550" i="4"/>
  <c r="J550" i="4"/>
  <c r="W549" i="4"/>
  <c r="H550" i="4" s="1"/>
  <c r="X549" i="4"/>
  <c r="L550" i="4" s="1"/>
  <c r="AA549" i="4" l="1"/>
  <c r="K550" i="4"/>
  <c r="Z549" i="4"/>
  <c r="AB549" i="4" s="1"/>
  <c r="N550" i="4"/>
  <c r="O550" i="4" s="1"/>
  <c r="M550" i="4"/>
  <c r="F550" i="4" l="1"/>
  <c r="AC549" i="4"/>
  <c r="AG549" i="4" l="1"/>
  <c r="AH549" i="4"/>
  <c r="AI549" i="4"/>
  <c r="AJ549" i="4" l="1"/>
  <c r="AK549" i="4"/>
  <c r="AQ549" i="4"/>
  <c r="E550" i="4" s="1"/>
  <c r="Q550" i="4" l="1"/>
  <c r="AD550" i="4"/>
  <c r="AE550" i="4" s="1"/>
  <c r="AF550" i="4"/>
  <c r="P550" i="4"/>
  <c r="R550" i="4" s="1"/>
  <c r="AL549" i="4"/>
  <c r="AR550" i="4" l="1"/>
  <c r="T550" i="4"/>
  <c r="S550" i="4"/>
  <c r="U550" i="4"/>
  <c r="AM549" i="4"/>
  <c r="AN549" i="4"/>
  <c r="AO549" i="4"/>
  <c r="AP549" i="4" l="1"/>
  <c r="V550" i="4"/>
  <c r="Y550" i="4" s="1"/>
  <c r="W550" i="4"/>
  <c r="H551" i="4" s="1"/>
  <c r="Z550" i="4"/>
  <c r="X550" i="4"/>
  <c r="L551" i="4" s="1"/>
  <c r="AA550" i="4"/>
  <c r="I551" i="4"/>
  <c r="J551" i="4" l="1"/>
  <c r="G551" i="4"/>
  <c r="M551" i="4"/>
  <c r="AB550" i="4"/>
  <c r="K551" i="4"/>
  <c r="N551" i="4" s="1"/>
  <c r="O551" i="4" s="1"/>
  <c r="F551" i="4" l="1"/>
  <c r="AC550" i="4"/>
  <c r="AH550" i="4" l="1"/>
  <c r="AG550" i="4"/>
  <c r="AQ550" i="4" s="1"/>
  <c r="E551" i="4" s="1"/>
  <c r="P551" i="4" s="1"/>
  <c r="AI550" i="4" l="1"/>
  <c r="AJ550" i="4"/>
  <c r="AK550" i="4"/>
  <c r="Q551" i="4"/>
  <c r="R551" i="4" s="1"/>
  <c r="AD551" i="4"/>
  <c r="AE551" i="4" s="1"/>
  <c r="AF551" i="4"/>
  <c r="AR551" i="4" l="1"/>
  <c r="S551" i="4"/>
  <c r="U551" i="4"/>
  <c r="T551" i="4"/>
  <c r="AL550" i="4"/>
  <c r="AN550" i="4" l="1"/>
  <c r="AO550" i="4"/>
  <c r="AM550" i="4"/>
  <c r="AP550" i="4" s="1"/>
  <c r="W551" i="4"/>
  <c r="K552" i="4"/>
  <c r="Z551" i="4"/>
  <c r="H552" i="4"/>
  <c r="X551" i="4"/>
  <c r="L552" i="4" s="1"/>
  <c r="V551" i="4"/>
  <c r="Y551" i="4" s="1"/>
  <c r="J552" i="4"/>
  <c r="N552" i="4" l="1"/>
  <c r="O552" i="4" s="1"/>
  <c r="G552" i="4"/>
  <c r="I552" i="4"/>
  <c r="AA551" i="4"/>
  <c r="AB551" i="4" s="1"/>
  <c r="AC551" i="4" l="1"/>
  <c r="F552" i="4"/>
  <c r="M552" i="4"/>
  <c r="AG551" i="4" l="1"/>
  <c r="AI551" i="4" s="1"/>
  <c r="AH551" i="4"/>
  <c r="AQ551" i="4" l="1"/>
  <c r="E552" i="4" s="1"/>
  <c r="Q552" i="4" s="1"/>
  <c r="P552" i="4"/>
  <c r="AJ551" i="4"/>
  <c r="AK551" i="4"/>
  <c r="AD552" i="4" l="1"/>
  <c r="AE552" i="4" s="1"/>
  <c r="AF552" i="4"/>
  <c r="AL551" i="4"/>
  <c r="R552" i="4"/>
  <c r="AR552" i="4" l="1"/>
  <c r="S552" i="4"/>
  <c r="T552" i="4"/>
  <c r="U552" i="4"/>
  <c r="AM551" i="4"/>
  <c r="AN551" i="4"/>
  <c r="AO551" i="4"/>
  <c r="AP551" i="4" l="1"/>
  <c r="X552" i="4"/>
  <c r="I553" i="4" s="1"/>
  <c r="AA552" i="4"/>
  <c r="W552" i="4"/>
  <c r="Z552" i="4" s="1"/>
  <c r="V552" i="4"/>
  <c r="J553" i="4" s="1"/>
  <c r="Y552" i="4"/>
  <c r="F115" i="7"/>
  <c r="H553" i="4" l="1"/>
  <c r="K553" i="4"/>
  <c r="G553" i="4"/>
  <c r="L553" i="4"/>
  <c r="AB552" i="4"/>
  <c r="N553" i="4" l="1"/>
  <c r="O553" i="4" s="1"/>
  <c r="M553" i="4"/>
  <c r="F553" i="4"/>
  <c r="AC552" i="4"/>
  <c r="AG552" i="4" l="1"/>
  <c r="AH552" i="4"/>
  <c r="AI552" i="4"/>
  <c r="AJ552" i="4" l="1"/>
  <c r="D115" i="7" s="1"/>
  <c r="C115" i="7"/>
  <c r="AK552" i="4"/>
  <c r="AQ552" i="4"/>
  <c r="E553" i="4" l="1"/>
  <c r="E115" i="7"/>
  <c r="AL552" i="4"/>
  <c r="AO552" i="4" l="1"/>
  <c r="AM552" i="4"/>
  <c r="AN552" i="4"/>
  <c r="AD553" i="4"/>
  <c r="AE553" i="4" s="1"/>
  <c r="AF553" i="4"/>
  <c r="Q553" i="4"/>
  <c r="P553" i="4"/>
  <c r="R553" i="4" l="1"/>
  <c r="AP552" i="4"/>
  <c r="AR553" i="4"/>
  <c r="S553" i="4"/>
  <c r="U553" i="4"/>
  <c r="T553" i="4"/>
  <c r="W553" i="4" l="1"/>
  <c r="H554" i="4" s="1"/>
  <c r="K554" i="4"/>
  <c r="Z553" i="4"/>
  <c r="X553" i="4"/>
  <c r="I554" i="4" s="1"/>
  <c r="V553" i="4"/>
  <c r="G554" i="4" s="1"/>
  <c r="M554" i="4" s="1"/>
  <c r="Y553" i="4" l="1"/>
  <c r="J554" i="4"/>
  <c r="L554" i="4"/>
  <c r="AA553" i="4"/>
  <c r="N554" i="4" l="1"/>
  <c r="O554" i="4" s="1"/>
  <c r="AB553" i="4"/>
  <c r="AC553" i="4"/>
  <c r="F554" i="4"/>
  <c r="AG553" i="4" l="1"/>
  <c r="AI553" i="4"/>
  <c r="AH553" i="4"/>
  <c r="AQ553" i="4" l="1"/>
  <c r="E554" i="4" s="1"/>
  <c r="AF554" i="4" s="1"/>
  <c r="AJ553" i="4"/>
  <c r="AK553" i="4"/>
  <c r="AD554" i="4" l="1"/>
  <c r="AE554" i="4" s="1"/>
  <c r="Q554" i="4"/>
  <c r="P554" i="4"/>
  <c r="R554" i="4" s="1"/>
  <c r="AR554" i="4"/>
  <c r="T554" i="4"/>
  <c r="S554" i="4"/>
  <c r="U554" i="4"/>
  <c r="AL553" i="4"/>
  <c r="W554" i="4" l="1"/>
  <c r="H555" i="4" s="1"/>
  <c r="K555" i="4"/>
  <c r="Z554" i="4"/>
  <c r="AM553" i="4"/>
  <c r="AN553" i="4"/>
  <c r="AO553" i="4"/>
  <c r="X554" i="4"/>
  <c r="I555" i="4" s="1"/>
  <c r="V554" i="4"/>
  <c r="G555" i="4" s="1"/>
  <c r="AA554" i="4" l="1"/>
  <c r="L555" i="4"/>
  <c r="M555" i="4"/>
  <c r="J555" i="4"/>
  <c r="Y554" i="4"/>
  <c r="AP553" i="4"/>
  <c r="N555" i="4" l="1"/>
  <c r="O555" i="4" s="1"/>
  <c r="AB554" i="4"/>
  <c r="F555" i="4" l="1"/>
  <c r="AC554" i="4"/>
  <c r="AG554" i="4" l="1"/>
  <c r="AH554" i="4"/>
  <c r="AI554" i="4"/>
  <c r="AJ554" i="4" l="1"/>
  <c r="AK554" i="4"/>
  <c r="AQ554" i="4"/>
  <c r="E555" i="4" s="1"/>
  <c r="Q555" i="4" l="1"/>
  <c r="AF555" i="4"/>
  <c r="AD555" i="4"/>
  <c r="AE555" i="4" s="1"/>
  <c r="P555" i="4"/>
  <c r="AL554" i="4"/>
  <c r="AM554" i="4" l="1"/>
  <c r="AN554" i="4"/>
  <c r="AO554" i="4"/>
  <c r="R555" i="4"/>
  <c r="AP554" i="4" l="1"/>
  <c r="AR555" i="4"/>
  <c r="U555" i="4"/>
  <c r="T555" i="4"/>
  <c r="S555" i="4"/>
  <c r="V555" i="4" l="1"/>
  <c r="Y555" i="4" s="1"/>
  <c r="W555" i="4"/>
  <c r="K556" i="4" s="1"/>
  <c r="X555" i="4"/>
  <c r="AA555" i="4" s="1"/>
  <c r="J556" i="4" l="1"/>
  <c r="L556" i="4"/>
  <c r="H556" i="4"/>
  <c r="Z555" i="4"/>
  <c r="AB555" i="4" s="1"/>
  <c r="N556" i="4"/>
  <c r="O556" i="4" s="1"/>
  <c r="I556" i="4"/>
  <c r="G556" i="4"/>
  <c r="F556" i="4" l="1"/>
  <c r="AC555" i="4"/>
  <c r="M556" i="4"/>
  <c r="AG555" i="4" l="1"/>
  <c r="AI555" i="4" s="1"/>
  <c r="AH555" i="4"/>
  <c r="AQ555" i="4" l="1"/>
  <c r="E556" i="4" s="1"/>
  <c r="AJ555" i="4"/>
  <c r="AK555" i="4"/>
  <c r="Q556" i="4" l="1"/>
  <c r="AD556" i="4"/>
  <c r="AE556" i="4" s="1"/>
  <c r="AF556" i="4"/>
  <c r="P556" i="4"/>
  <c r="AL555" i="4"/>
  <c r="AM555" i="4" l="1"/>
  <c r="AO555" i="4"/>
  <c r="AN555" i="4"/>
  <c r="R556" i="4"/>
  <c r="AP555" i="4" l="1"/>
  <c r="AR556" i="4"/>
  <c r="S556" i="4"/>
  <c r="U556" i="4"/>
  <c r="T556" i="4"/>
  <c r="W556" i="4" l="1"/>
  <c r="K557" i="4" s="1"/>
  <c r="Z556" i="4"/>
  <c r="H557" i="4"/>
  <c r="X556" i="4"/>
  <c r="L557" i="4" s="1"/>
  <c r="V556" i="4"/>
  <c r="Y556" i="4" s="1"/>
  <c r="J557" i="4" l="1"/>
  <c r="I557" i="4"/>
  <c r="AA556" i="4"/>
  <c r="AB556" i="4"/>
  <c r="N557" i="4"/>
  <c r="O557" i="4" s="1"/>
  <c r="G557" i="4"/>
  <c r="M557" i="4" s="1"/>
  <c r="AC556" i="4" l="1"/>
  <c r="F557" i="4"/>
  <c r="AG556" i="4" l="1"/>
  <c r="AH556" i="4"/>
  <c r="AI556" i="4"/>
  <c r="AJ556" i="4" l="1"/>
  <c r="AK556" i="4"/>
  <c r="AQ556" i="4"/>
  <c r="E557" i="4" s="1"/>
  <c r="AF557" i="4" l="1"/>
  <c r="Q557" i="4"/>
  <c r="AD557" i="4"/>
  <c r="AE557" i="4" s="1"/>
  <c r="P557" i="4"/>
  <c r="AL556" i="4"/>
  <c r="R557" i="4" l="1"/>
  <c r="AM556" i="4"/>
  <c r="AN556" i="4"/>
  <c r="AO556" i="4"/>
  <c r="AP556" i="4" l="1"/>
  <c r="AR557" i="4"/>
  <c r="S557" i="4"/>
  <c r="T557" i="4"/>
  <c r="U557" i="4"/>
  <c r="X557" i="4" l="1"/>
  <c r="I558" i="4" s="1"/>
  <c r="V557" i="4"/>
  <c r="G558" i="4" s="1"/>
  <c r="J558" i="4"/>
  <c r="Y557" i="4"/>
  <c r="F116" i="7"/>
  <c r="W557" i="4"/>
  <c r="K558" i="4" s="1"/>
  <c r="Z557" i="4"/>
  <c r="H558" i="4" l="1"/>
  <c r="M558" i="4" s="1"/>
  <c r="L558" i="4"/>
  <c r="N558" i="4"/>
  <c r="O558" i="4" s="1"/>
  <c r="AA557" i="4"/>
  <c r="AB557" i="4" s="1"/>
  <c r="F558" i="4" l="1"/>
  <c r="AC557" i="4"/>
  <c r="AG557" i="4"/>
  <c r="AH557" i="4"/>
  <c r="AI557" i="4"/>
  <c r="AJ557" i="4" l="1"/>
  <c r="D116" i="7" s="1"/>
  <c r="C116" i="7"/>
  <c r="AK557" i="4"/>
  <c r="AQ557" i="4"/>
  <c r="E558" i="4" l="1"/>
  <c r="E116" i="7"/>
  <c r="AL557" i="4"/>
  <c r="AO557" i="4" l="1"/>
  <c r="AM557" i="4"/>
  <c r="AN557" i="4"/>
  <c r="AD558" i="4"/>
  <c r="AE558" i="4" s="1"/>
  <c r="AF558" i="4"/>
  <c r="Q558" i="4"/>
  <c r="P558" i="4"/>
  <c r="R558" i="4" l="1"/>
  <c r="T558" i="4" s="1"/>
  <c r="AP557" i="4"/>
  <c r="AR558" i="4"/>
  <c r="U558" i="4"/>
  <c r="S558" i="4" l="1"/>
  <c r="W558" i="4"/>
  <c r="Z558" i="4" s="1"/>
  <c r="X558" i="4"/>
  <c r="I559" i="4" s="1"/>
  <c r="V558" i="4"/>
  <c r="J559" i="4" s="1"/>
  <c r="AA558" i="4" l="1"/>
  <c r="K559" i="4"/>
  <c r="L559" i="4"/>
  <c r="N559" i="4" s="1"/>
  <c r="O559" i="4" s="1"/>
  <c r="G559" i="4"/>
  <c r="H559" i="4"/>
  <c r="Y558" i="4"/>
  <c r="AB558" i="4" l="1"/>
  <c r="M559" i="4"/>
  <c r="AC558" i="4" l="1"/>
  <c r="F559" i="4"/>
  <c r="AG558" i="4" l="1"/>
  <c r="AI558" i="4" s="1"/>
  <c r="AH558" i="4"/>
  <c r="AJ558" i="4" l="1"/>
  <c r="AK558" i="4"/>
  <c r="AQ558" i="4"/>
  <c r="E559" i="4" s="1"/>
  <c r="Q559" i="4" l="1"/>
  <c r="AD559" i="4"/>
  <c r="AE559" i="4" s="1"/>
  <c r="AF559" i="4"/>
  <c r="P559" i="4"/>
  <c r="R559" i="4" s="1"/>
  <c r="AL558" i="4"/>
  <c r="AR559" i="4" l="1"/>
  <c r="U559" i="4"/>
  <c r="T559" i="4"/>
  <c r="S559" i="4"/>
  <c r="AM558" i="4"/>
  <c r="AN558" i="4"/>
  <c r="AO558" i="4"/>
  <c r="X559" i="4" l="1"/>
  <c r="AA559" i="4" s="1"/>
  <c r="W559" i="4"/>
  <c r="H560" i="4" s="1"/>
  <c r="Z559" i="4"/>
  <c r="AP558" i="4"/>
  <c r="V559" i="4"/>
  <c r="G560" i="4" s="1"/>
  <c r="L560" i="4" l="1"/>
  <c r="J560" i="4"/>
  <c r="K560" i="4"/>
  <c r="I560" i="4"/>
  <c r="M560" i="4" s="1"/>
  <c r="Y559" i="4"/>
  <c r="N560" i="4"/>
  <c r="O560" i="4" s="1"/>
  <c r="AB559" i="4" l="1"/>
  <c r="F560" i="4" l="1"/>
  <c r="AC559" i="4"/>
  <c r="AG559" i="4" l="1"/>
  <c r="AH559" i="4"/>
  <c r="AI559" i="4"/>
  <c r="AJ559" i="4" l="1"/>
  <c r="AK559" i="4"/>
  <c r="AQ559" i="4"/>
  <c r="E560" i="4" s="1"/>
  <c r="Q560" i="4" l="1"/>
  <c r="AF560" i="4"/>
  <c r="AD560" i="4"/>
  <c r="AE560" i="4" s="1"/>
  <c r="P560" i="4"/>
  <c r="AL559" i="4"/>
  <c r="AM559" i="4" l="1"/>
  <c r="AN559" i="4"/>
  <c r="AO559" i="4"/>
  <c r="R560" i="4"/>
  <c r="AR560" i="4" l="1"/>
  <c r="U560" i="4"/>
  <c r="S560" i="4"/>
  <c r="T560" i="4"/>
  <c r="AP559" i="4"/>
  <c r="W560" i="4" l="1"/>
  <c r="Z560" i="4" s="1"/>
  <c r="V560" i="4"/>
  <c r="G561" i="4" s="1"/>
  <c r="J561" i="4"/>
  <c r="X560" i="4"/>
  <c r="AA560" i="4" s="1"/>
  <c r="L561" i="4"/>
  <c r="K561" i="4" l="1"/>
  <c r="H561" i="4"/>
  <c r="Y560" i="4"/>
  <c r="AB560" i="4"/>
  <c r="I561" i="4"/>
  <c r="N561" i="4"/>
  <c r="O561" i="4" s="1"/>
  <c r="M561" i="4" l="1"/>
  <c r="AC560" i="4"/>
  <c r="F561" i="4"/>
  <c r="AG560" i="4" l="1"/>
  <c r="AI560" i="4" s="1"/>
  <c r="AH560" i="4"/>
  <c r="AQ560" i="4" l="1"/>
  <c r="E561" i="4" s="1"/>
  <c r="AJ560" i="4"/>
  <c r="AK560" i="4"/>
  <c r="AL560" i="4" l="1"/>
  <c r="Q561" i="4"/>
  <c r="AD561" i="4"/>
  <c r="AE561" i="4" s="1"/>
  <c r="AF561" i="4"/>
  <c r="P561" i="4"/>
  <c r="R561" i="4" l="1"/>
  <c r="U561" i="4" s="1"/>
  <c r="AR561" i="4"/>
  <c r="S561" i="4"/>
  <c r="T561" i="4"/>
  <c r="AM560" i="4"/>
  <c r="AO560" i="4"/>
  <c r="AN560" i="4"/>
  <c r="AP560" i="4" l="1"/>
  <c r="X561" i="4"/>
  <c r="I562" i="4" s="1"/>
  <c r="L562" i="4"/>
  <c r="W561" i="4"/>
  <c r="K562" i="4" s="1"/>
  <c r="H562" i="4"/>
  <c r="Z561" i="4"/>
  <c r="V561" i="4"/>
  <c r="Y561" i="4" s="1"/>
  <c r="J562" i="4"/>
  <c r="AA561" i="4" l="1"/>
  <c r="AB561" i="4" s="1"/>
  <c r="N562" i="4"/>
  <c r="O562" i="4" s="1"/>
  <c r="G562" i="4"/>
  <c r="M562" i="4" s="1"/>
  <c r="AC561" i="4" l="1"/>
  <c r="F562" i="4"/>
  <c r="AG561" i="4" l="1"/>
  <c r="AH561" i="4"/>
  <c r="AI561" i="4"/>
  <c r="AJ561" i="4" l="1"/>
  <c r="AK561" i="4"/>
  <c r="AQ561" i="4"/>
  <c r="E562" i="4" s="1"/>
  <c r="AF562" i="4" l="1"/>
  <c r="Q562" i="4"/>
  <c r="AD562" i="4"/>
  <c r="AE562" i="4" s="1"/>
  <c r="P562" i="4"/>
  <c r="AL561" i="4"/>
  <c r="AM561" i="4" l="1"/>
  <c r="AN561" i="4"/>
  <c r="AO561" i="4"/>
  <c r="R562" i="4"/>
  <c r="AR562" i="4" l="1"/>
  <c r="T562" i="4"/>
  <c r="U562" i="4"/>
  <c r="S562" i="4"/>
  <c r="AP561" i="4"/>
  <c r="V562" i="4" l="1"/>
  <c r="J563" i="4"/>
  <c r="Y562" i="4"/>
  <c r="G563" i="4"/>
  <c r="F117" i="7"/>
  <c r="X562" i="4"/>
  <c r="AA562" i="4" s="1"/>
  <c r="L563" i="4"/>
  <c r="W562" i="4"/>
  <c r="Z562" i="4" s="1"/>
  <c r="K563" i="4"/>
  <c r="I563" i="4" l="1"/>
  <c r="H563" i="4"/>
  <c r="M563" i="4"/>
  <c r="AB562" i="4"/>
  <c r="N563" i="4"/>
  <c r="O563" i="4" s="1"/>
  <c r="F563" i="4" l="1"/>
  <c r="AC562" i="4"/>
  <c r="AG562" i="4" l="1"/>
  <c r="AI562" i="4"/>
  <c r="AH562" i="4"/>
  <c r="AJ562" i="4" l="1"/>
  <c r="D117" i="7" s="1"/>
  <c r="C117" i="7"/>
  <c r="AK562" i="4"/>
  <c r="AQ562" i="4"/>
  <c r="E563" i="4" l="1"/>
  <c r="E117" i="7"/>
  <c r="AL562" i="4"/>
  <c r="AO562" i="4" l="1"/>
  <c r="AM562" i="4"/>
  <c r="AN562" i="4"/>
  <c r="AD563" i="4"/>
  <c r="AE563" i="4" s="1"/>
  <c r="AF563" i="4"/>
  <c r="Q563" i="4"/>
  <c r="P563" i="4"/>
  <c r="R563" i="4" s="1"/>
  <c r="AR563" i="4" l="1"/>
  <c r="S563" i="4"/>
  <c r="T563" i="4"/>
  <c r="U563" i="4"/>
  <c r="AP562" i="4"/>
  <c r="X563" i="4" l="1"/>
  <c r="I564" i="4" s="1"/>
  <c r="W563" i="4"/>
  <c r="H564" i="4" s="1"/>
  <c r="V563" i="4"/>
  <c r="G564" i="4" s="1"/>
  <c r="M564" i="4" s="1"/>
  <c r="K564" i="4" l="1"/>
  <c r="AA563" i="4"/>
  <c r="J564" i="4"/>
  <c r="Y563" i="4"/>
  <c r="Z563" i="4"/>
  <c r="L564" i="4"/>
  <c r="AB563" i="4" l="1"/>
  <c r="N564" i="4"/>
  <c r="O564" i="4" s="1"/>
  <c r="AC563" i="4" l="1"/>
  <c r="F564" i="4"/>
  <c r="AG563" i="4" l="1"/>
  <c r="AI563" i="4"/>
  <c r="AH563" i="4"/>
  <c r="AJ563" i="4" l="1"/>
  <c r="AK563" i="4"/>
  <c r="AQ563" i="4"/>
  <c r="E564" i="4" s="1"/>
  <c r="Q564" i="4" l="1"/>
  <c r="AF564" i="4"/>
  <c r="AD564" i="4"/>
  <c r="AE564" i="4" s="1"/>
  <c r="P564" i="4"/>
  <c r="R564" i="4" s="1"/>
  <c r="AL563" i="4"/>
  <c r="AM563" i="4" l="1"/>
  <c r="AN563" i="4"/>
  <c r="AO563" i="4"/>
  <c r="AR564" i="4"/>
  <c r="S564" i="4"/>
  <c r="U564" i="4"/>
  <c r="T564" i="4"/>
  <c r="AP563" i="4" l="1"/>
  <c r="W564" i="4"/>
  <c r="Z564" i="4" s="1"/>
  <c r="K565" i="4"/>
  <c r="H565" i="4"/>
  <c r="X564" i="4"/>
  <c r="AA564" i="4" s="1"/>
  <c r="L565" i="4"/>
  <c r="V564" i="4"/>
  <c r="G565" i="4" s="1"/>
  <c r="Y564" i="4"/>
  <c r="J565" i="4"/>
  <c r="I565" i="4" l="1"/>
  <c r="M565" i="4" s="1"/>
  <c r="N565" i="4"/>
  <c r="O565" i="4" s="1"/>
  <c r="AB564" i="4"/>
  <c r="F565" i="4" l="1"/>
  <c r="AC564" i="4"/>
  <c r="AG564" i="4" l="1"/>
  <c r="AI564" i="4" s="1"/>
  <c r="AH564" i="4"/>
  <c r="AJ564" i="4" l="1"/>
  <c r="AK564" i="4"/>
  <c r="AQ564" i="4"/>
  <c r="E565" i="4" s="1"/>
  <c r="Q565" i="4" l="1"/>
  <c r="AF565" i="4"/>
  <c r="AD565" i="4"/>
  <c r="AE565" i="4" s="1"/>
  <c r="P565" i="4"/>
  <c r="R565" i="4" s="1"/>
  <c r="AL564" i="4"/>
  <c r="AR565" i="4" l="1"/>
  <c r="S565" i="4"/>
  <c r="T565" i="4"/>
  <c r="U565" i="4"/>
  <c r="AM564" i="4"/>
  <c r="AO564" i="4"/>
  <c r="AN564" i="4"/>
  <c r="AP564" i="4" l="1"/>
  <c r="X565" i="4"/>
  <c r="I566" i="4" s="1"/>
  <c r="W565" i="4"/>
  <c r="K566" i="4" s="1"/>
  <c r="V565" i="4"/>
  <c r="J566" i="4" s="1"/>
  <c r="L566" i="4" l="1"/>
  <c r="AA565" i="4"/>
  <c r="G566" i="4"/>
  <c r="Y565" i="4"/>
  <c r="H566" i="4"/>
  <c r="N566" i="4"/>
  <c r="O566" i="4" s="1"/>
  <c r="Z565" i="4"/>
  <c r="AB565" i="4"/>
  <c r="M566" i="4" l="1"/>
  <c r="AC565" i="4"/>
  <c r="F566" i="4"/>
  <c r="AG565" i="4" l="1"/>
  <c r="AI565" i="4" s="1"/>
  <c r="AH565" i="4"/>
  <c r="AQ565" i="4" l="1"/>
  <c r="E566" i="4" s="1"/>
  <c r="AJ565" i="4"/>
  <c r="AK565" i="4"/>
  <c r="AL565" i="4" l="1"/>
  <c r="Q566" i="4"/>
  <c r="AD566" i="4"/>
  <c r="AE566" i="4" s="1"/>
  <c r="AF566" i="4"/>
  <c r="P566" i="4"/>
  <c r="R566" i="4" l="1"/>
  <c r="AR566" i="4" s="1"/>
  <c r="AM565" i="4"/>
  <c r="AO565" i="4"/>
  <c r="AN565" i="4"/>
  <c r="T566" i="4" l="1"/>
  <c r="S566" i="4"/>
  <c r="U566" i="4"/>
  <c r="AP565" i="4"/>
  <c r="W566" i="4"/>
  <c r="H567" i="4" s="1"/>
  <c r="X566" i="4"/>
  <c r="L567" i="4"/>
  <c r="AA566" i="4"/>
  <c r="I567" i="4"/>
  <c r="V566" i="4"/>
  <c r="Y566" i="4" s="1"/>
  <c r="K567" i="4" l="1"/>
  <c r="Z566" i="4"/>
  <c r="J567" i="4"/>
  <c r="AB566" i="4"/>
  <c r="N567" i="4"/>
  <c r="O567" i="4" s="1"/>
  <c r="G567" i="4"/>
  <c r="M567" i="4" s="1"/>
  <c r="AC566" i="4" l="1"/>
  <c r="F567" i="4"/>
  <c r="AG566" i="4" l="1"/>
  <c r="AH566" i="4"/>
  <c r="AI566" i="4"/>
  <c r="AJ566" i="4" l="1"/>
  <c r="AK566" i="4"/>
  <c r="AQ566" i="4"/>
  <c r="E567" i="4" s="1"/>
  <c r="AF567" i="4" l="1"/>
  <c r="Q567" i="4"/>
  <c r="AD567" i="4"/>
  <c r="AE567" i="4" s="1"/>
  <c r="P567" i="4"/>
  <c r="AL566" i="4"/>
  <c r="AM566" i="4" l="1"/>
  <c r="AN566" i="4"/>
  <c r="AO566" i="4"/>
  <c r="R567" i="4"/>
  <c r="AP566" i="4" l="1"/>
  <c r="AR567" i="4"/>
  <c r="T567" i="4"/>
  <c r="U567" i="4"/>
  <c r="S567" i="4"/>
  <c r="V567" i="4" l="1"/>
  <c r="Y567" i="4" s="1"/>
  <c r="F118" i="7"/>
  <c r="X567" i="4"/>
  <c r="I568" i="4" s="1"/>
  <c r="W567" i="4"/>
  <c r="K568" i="4" s="1"/>
  <c r="L568" i="4" l="1"/>
  <c r="J568" i="4"/>
  <c r="N568" i="4"/>
  <c r="O568" i="4" s="1"/>
  <c r="AA567" i="4"/>
  <c r="H568" i="4"/>
  <c r="Z567" i="4"/>
  <c r="AB567" i="4" s="1"/>
  <c r="G568" i="4"/>
  <c r="M568" i="4" s="1"/>
  <c r="AC567" i="4" l="1"/>
  <c r="F568" i="4"/>
  <c r="AG567" i="4" l="1"/>
  <c r="AI567" i="4" s="1"/>
  <c r="AH567" i="4"/>
  <c r="AJ567" i="4" l="1"/>
  <c r="D118" i="7" s="1"/>
  <c r="C118" i="7"/>
  <c r="AK567" i="4"/>
  <c r="AQ567" i="4"/>
  <c r="E568" i="4" l="1"/>
  <c r="E118" i="7"/>
  <c r="AL567" i="4"/>
  <c r="AD568" i="4" l="1"/>
  <c r="AE568" i="4" s="1"/>
  <c r="Q568" i="4"/>
  <c r="AF568" i="4"/>
  <c r="P568" i="4"/>
  <c r="AO567" i="4"/>
  <c r="AM567" i="4"/>
  <c r="AN567" i="4"/>
  <c r="AP567" i="4" l="1"/>
  <c r="R568" i="4"/>
  <c r="AR568" i="4" l="1"/>
  <c r="U568" i="4"/>
  <c r="S568" i="4"/>
  <c r="T568" i="4"/>
  <c r="W568" i="4" l="1"/>
  <c r="H569" i="4" s="1"/>
  <c r="Z568" i="4"/>
  <c r="V568" i="4"/>
  <c r="J569" i="4" s="1"/>
  <c r="X568" i="4"/>
  <c r="I569" i="4" s="1"/>
  <c r="AA568" i="4" l="1"/>
  <c r="K569" i="4"/>
  <c r="Y568" i="4"/>
  <c r="G569" i="4"/>
  <c r="M569" i="4"/>
  <c r="L569" i="4"/>
  <c r="N569" i="4" s="1"/>
  <c r="O569" i="4" s="1"/>
  <c r="AB568" i="4"/>
  <c r="AC568" i="4" l="1"/>
  <c r="F569" i="4"/>
  <c r="AG568" i="4" l="1"/>
  <c r="AH568" i="4"/>
  <c r="AQ568" i="4" l="1"/>
  <c r="E569" i="4" s="1"/>
  <c r="Q569" i="4" s="1"/>
  <c r="AI568" i="4"/>
  <c r="P569" i="4" l="1"/>
  <c r="R569" i="4" s="1"/>
  <c r="S569" i="4" s="1"/>
  <c r="AF569" i="4"/>
  <c r="AD569" i="4"/>
  <c r="AE569" i="4" s="1"/>
  <c r="AJ568" i="4"/>
  <c r="AK568" i="4"/>
  <c r="AR569" i="4" l="1"/>
  <c r="T569" i="4"/>
  <c r="U569" i="4"/>
  <c r="X569" i="4" s="1"/>
  <c r="L570" i="4" s="1"/>
  <c r="AL568" i="4"/>
  <c r="W569" i="4"/>
  <c r="Z569" i="4" s="1"/>
  <c r="V569" i="4"/>
  <c r="G570" i="4" s="1"/>
  <c r="I570" i="4" l="1"/>
  <c r="AA569" i="4"/>
  <c r="J570" i="4"/>
  <c r="K570" i="4"/>
  <c r="Y569" i="4"/>
  <c r="H570" i="4"/>
  <c r="AM568" i="4"/>
  <c r="AN568" i="4"/>
  <c r="AO568" i="4"/>
  <c r="M570" i="4" l="1"/>
  <c r="AP568" i="4"/>
  <c r="AB569" i="4"/>
  <c r="N570" i="4"/>
  <c r="O570" i="4" s="1"/>
  <c r="F570" i="4" l="1"/>
  <c r="AC569" i="4"/>
  <c r="AG569" i="4" l="1"/>
  <c r="AH569" i="4"/>
  <c r="AI569" i="4"/>
  <c r="AJ569" i="4" l="1"/>
  <c r="AK569" i="4"/>
  <c r="AQ569" i="4"/>
  <c r="E570" i="4" s="1"/>
  <c r="Q570" i="4" l="1"/>
  <c r="AD570" i="4"/>
  <c r="AE570" i="4" s="1"/>
  <c r="AF570" i="4"/>
  <c r="P570" i="4"/>
  <c r="R570" i="4" s="1"/>
  <c r="AL569" i="4"/>
  <c r="AR570" i="4" l="1"/>
  <c r="T570" i="4"/>
  <c r="S570" i="4"/>
  <c r="U570" i="4"/>
  <c r="AM569" i="4"/>
  <c r="AO569" i="4"/>
  <c r="AN569" i="4"/>
  <c r="AP569" i="4" l="1"/>
  <c r="X570" i="4"/>
  <c r="L571" i="4" s="1"/>
  <c r="I571" i="4"/>
  <c r="V570" i="4"/>
  <c r="Y570" i="4" s="1"/>
  <c r="W570" i="4"/>
  <c r="K571" i="4" s="1"/>
  <c r="H571" i="4"/>
  <c r="J571" i="4" l="1"/>
  <c r="G571" i="4"/>
  <c r="M571" i="4" s="1"/>
  <c r="N571" i="4"/>
  <c r="O571" i="4" s="1"/>
  <c r="Z570" i="4"/>
  <c r="AA570" i="4"/>
  <c r="AB570" i="4" l="1"/>
  <c r="AC570" i="4"/>
  <c r="F571" i="4"/>
  <c r="AG570" i="4" l="1"/>
  <c r="AH570" i="4"/>
  <c r="AQ570" i="4" l="1"/>
  <c r="E571" i="4" s="1"/>
  <c r="AI570" i="4"/>
  <c r="AJ570" i="4" l="1"/>
  <c r="AK570" i="4"/>
  <c r="AD571" i="4"/>
  <c r="AE571" i="4" s="1"/>
  <c r="Q571" i="4"/>
  <c r="AF571" i="4"/>
  <c r="P571" i="4"/>
  <c r="R571" i="4" s="1"/>
  <c r="AR571" i="4" l="1"/>
  <c r="U571" i="4"/>
  <c r="T571" i="4"/>
  <c r="S571" i="4"/>
  <c r="AL570" i="4"/>
  <c r="AM570" i="4" l="1"/>
  <c r="AN570" i="4"/>
  <c r="AO570" i="4"/>
  <c r="V571" i="4"/>
  <c r="J572" i="4" s="1"/>
  <c r="Y571" i="4"/>
  <c r="W571" i="4"/>
  <c r="Z571" i="4" s="1"/>
  <c r="X571" i="4"/>
  <c r="I572" i="4" s="1"/>
  <c r="L572" i="4"/>
  <c r="H572" i="4" l="1"/>
  <c r="G572" i="4"/>
  <c r="M572" i="4" s="1"/>
  <c r="AA571" i="4"/>
  <c r="AB571" i="4" s="1"/>
  <c r="K572" i="4"/>
  <c r="N572" i="4" s="1"/>
  <c r="O572" i="4" s="1"/>
  <c r="AP570" i="4"/>
  <c r="AC571" i="4" l="1"/>
  <c r="F572" i="4"/>
  <c r="AH571" i="4" l="1"/>
  <c r="AG571" i="4"/>
  <c r="AI571" i="4"/>
  <c r="AQ571" i="4" l="1"/>
  <c r="E572" i="4" s="1"/>
  <c r="AD572" i="4" s="1"/>
  <c r="AE572" i="4" s="1"/>
  <c r="AJ571" i="4"/>
  <c r="AK571" i="4"/>
  <c r="Q572" i="4"/>
  <c r="P572" i="4"/>
  <c r="R572" i="4" s="1"/>
  <c r="AF572" i="4" l="1"/>
  <c r="AR572" i="4"/>
  <c r="T572" i="4"/>
  <c r="S572" i="4"/>
  <c r="U572" i="4"/>
  <c r="AL571" i="4"/>
  <c r="AN571" i="4" l="1"/>
  <c r="AO571" i="4"/>
  <c r="AM571" i="4"/>
  <c r="X572" i="4"/>
  <c r="AA572" i="4" s="1"/>
  <c r="V572" i="4"/>
  <c r="J573" i="4" s="1"/>
  <c r="F119" i="7"/>
  <c r="W572" i="4"/>
  <c r="Z572" i="4" s="1"/>
  <c r="AP571" i="4" l="1"/>
  <c r="K573" i="4"/>
  <c r="G573" i="4"/>
  <c r="H573" i="4"/>
  <c r="L573" i="4"/>
  <c r="I573" i="4"/>
  <c r="Y572" i="4"/>
  <c r="N573" i="4" l="1"/>
  <c r="O573" i="4" s="1"/>
  <c r="AB572" i="4"/>
  <c r="M573" i="4"/>
  <c r="F573" i="4" l="1"/>
  <c r="AC572" i="4"/>
  <c r="AG572" i="4" l="1"/>
  <c r="AI572" i="4" s="1"/>
  <c r="AH572" i="4"/>
  <c r="AJ572" i="4" l="1"/>
  <c r="D119" i="7" s="1"/>
  <c r="C119" i="7"/>
  <c r="AK572" i="4"/>
  <c r="AQ572" i="4"/>
  <c r="E573" i="4" l="1"/>
  <c r="E119" i="7"/>
  <c r="AL572" i="4"/>
  <c r="AM572" i="4" l="1"/>
  <c r="AO572" i="4"/>
  <c r="AN572" i="4"/>
  <c r="Q573" i="4"/>
  <c r="AD573" i="4"/>
  <c r="AE573" i="4" s="1"/>
  <c r="AF573" i="4"/>
  <c r="P573" i="4"/>
  <c r="AP572" i="4" l="1"/>
  <c r="R573" i="4"/>
  <c r="AR573" i="4" l="1"/>
  <c r="S573" i="4"/>
  <c r="U573" i="4"/>
  <c r="T573" i="4"/>
  <c r="W573" i="4" l="1"/>
  <c r="Z573" i="4" s="1"/>
  <c r="X573" i="4"/>
  <c r="AA573" i="4" s="1"/>
  <c r="V573" i="4"/>
  <c r="Y573" i="4" s="1"/>
  <c r="G574" i="4" l="1"/>
  <c r="J574" i="4"/>
  <c r="K574" i="4"/>
  <c r="AB573" i="4"/>
  <c r="I574" i="4"/>
  <c r="L574" i="4"/>
  <c r="H574" i="4"/>
  <c r="N574" i="4" l="1"/>
  <c r="O574" i="4" s="1"/>
  <c r="M574" i="4"/>
  <c r="AC573" i="4"/>
  <c r="F574" i="4"/>
  <c r="AG573" i="4" l="1"/>
  <c r="AH573" i="4"/>
  <c r="AI573" i="4"/>
  <c r="AJ573" i="4" l="1"/>
  <c r="AK573" i="4"/>
  <c r="AQ573" i="4"/>
  <c r="E574" i="4" s="1"/>
  <c r="AD574" i="4" l="1"/>
  <c r="AE574" i="4" s="1"/>
  <c r="Q574" i="4"/>
  <c r="AF574" i="4"/>
  <c r="P574" i="4"/>
  <c r="AL573" i="4"/>
  <c r="AN573" i="4" l="1"/>
  <c r="AM573" i="4"/>
  <c r="AO573" i="4"/>
  <c r="R574" i="4"/>
  <c r="AR574" i="4" l="1"/>
  <c r="S574" i="4"/>
  <c r="T574" i="4"/>
  <c r="U574" i="4"/>
  <c r="AP573" i="4"/>
  <c r="W574" i="4" l="1"/>
  <c r="K575" i="4" s="1"/>
  <c r="Z574" i="4"/>
  <c r="V574" i="4"/>
  <c r="J575" i="4" s="1"/>
  <c r="X574" i="4"/>
  <c r="I575" i="4" s="1"/>
  <c r="L575" i="4"/>
  <c r="AA574" i="4"/>
  <c r="N575" i="4" l="1"/>
  <c r="O575" i="4" s="1"/>
  <c r="G575" i="4"/>
  <c r="Y574" i="4"/>
  <c r="H575" i="4"/>
  <c r="AB574" i="4" l="1"/>
  <c r="M575" i="4"/>
  <c r="F575" i="4" l="1"/>
  <c r="AC574" i="4"/>
  <c r="AH574" i="4" l="1"/>
  <c r="AI574" i="4"/>
  <c r="AG574" i="4"/>
  <c r="AQ574" i="4" s="1"/>
  <c r="E575" i="4" s="1"/>
  <c r="P575" i="4" s="1"/>
  <c r="AJ574" i="4" l="1"/>
  <c r="AK574" i="4"/>
  <c r="AF575" i="4"/>
  <c r="Q575" i="4"/>
  <c r="R575" i="4" s="1"/>
  <c r="AD575" i="4"/>
  <c r="AE575" i="4" s="1"/>
  <c r="AR575" i="4" l="1"/>
  <c r="T575" i="4"/>
  <c r="U575" i="4"/>
  <c r="S575" i="4"/>
  <c r="AL574" i="4"/>
  <c r="AO574" i="4" l="1"/>
  <c r="AM574" i="4"/>
  <c r="AN574" i="4"/>
  <c r="V575" i="4"/>
  <c r="J576" i="4" s="1"/>
  <c r="Y575" i="4"/>
  <c r="X575" i="4"/>
  <c r="AA575" i="4" s="1"/>
  <c r="W575" i="4"/>
  <c r="K576" i="4" s="1"/>
  <c r="I576" i="4" l="1"/>
  <c r="G576" i="4"/>
  <c r="H576" i="4"/>
  <c r="Z575" i="4"/>
  <c r="AB575" i="4"/>
  <c r="AP574" i="4"/>
  <c r="M576" i="4"/>
  <c r="L576" i="4"/>
  <c r="N576" i="4" s="1"/>
  <c r="O576" i="4" s="1"/>
  <c r="AC575" i="4" l="1"/>
  <c r="F576" i="4"/>
  <c r="AG575" i="4" l="1"/>
  <c r="AH575" i="4"/>
  <c r="AI575" i="4"/>
  <c r="AJ575" i="4" l="1"/>
  <c r="AK575" i="4"/>
  <c r="AQ575" i="4"/>
  <c r="E576" i="4" s="1"/>
  <c r="AL575" i="4" l="1"/>
  <c r="AD576" i="4"/>
  <c r="AE576" i="4" s="1"/>
  <c r="Q576" i="4"/>
  <c r="AF576" i="4"/>
  <c r="P576" i="4"/>
  <c r="R576" i="4" s="1"/>
  <c r="AN575" i="4" l="1"/>
  <c r="AO575" i="4"/>
  <c r="AM575" i="4"/>
  <c r="AR576" i="4"/>
  <c r="S576" i="4"/>
  <c r="U576" i="4"/>
  <c r="T576" i="4"/>
  <c r="AP575" i="4" l="1"/>
  <c r="W576" i="4"/>
  <c r="H577" i="4" s="1"/>
  <c r="X576" i="4"/>
  <c r="I577" i="4" s="1"/>
  <c r="V576" i="4"/>
  <c r="G577" i="4"/>
  <c r="J577" i="4"/>
  <c r="Y576" i="4"/>
  <c r="AA576" i="4" l="1"/>
  <c r="L577" i="4"/>
  <c r="M577" i="4"/>
  <c r="K577" i="4"/>
  <c r="N577" i="4" s="1"/>
  <c r="O577" i="4" s="1"/>
  <c r="Z576" i="4"/>
  <c r="AB576" i="4" s="1"/>
  <c r="AC576" i="4" l="1"/>
  <c r="F577" i="4"/>
  <c r="AH576" i="4" l="1"/>
  <c r="AG576" i="4"/>
  <c r="AQ576" i="4" s="1"/>
  <c r="E577" i="4" s="1"/>
  <c r="AI576" i="4" l="1"/>
  <c r="AJ576" i="4"/>
  <c r="AK576" i="4"/>
  <c r="AF577" i="4"/>
  <c r="AD577" i="4"/>
  <c r="AE577" i="4" s="1"/>
  <c r="Q577" i="4"/>
  <c r="P577" i="4"/>
  <c r="R577" i="4" l="1"/>
  <c r="AL576" i="4"/>
  <c r="AN576" i="4" l="1"/>
  <c r="AO576" i="4"/>
  <c r="AM576" i="4"/>
  <c r="AP576" i="4" s="1"/>
  <c r="AR577" i="4"/>
  <c r="S577" i="4"/>
  <c r="T577" i="4"/>
  <c r="U577" i="4"/>
  <c r="V577" i="4" l="1"/>
  <c r="G578" i="4" s="1"/>
  <c r="J578" i="4"/>
  <c r="Y577" i="4"/>
  <c r="F120" i="7"/>
  <c r="W577" i="4"/>
  <c r="Z577" i="4" s="1"/>
  <c r="K578" i="4"/>
  <c r="X577" i="4"/>
  <c r="AA577" i="4" s="1"/>
  <c r="H578" i="4" l="1"/>
  <c r="L578" i="4"/>
  <c r="N578" i="4" s="1"/>
  <c r="O578" i="4" s="1"/>
  <c r="I578" i="4"/>
  <c r="M578" i="4" s="1"/>
  <c r="AB577" i="4"/>
  <c r="F578" i="4" l="1"/>
  <c r="AC577" i="4"/>
  <c r="AG577" i="4" l="1"/>
  <c r="AH577" i="4"/>
  <c r="AI577" i="4"/>
  <c r="AJ577" i="4" l="1"/>
  <c r="D120" i="7" s="1"/>
  <c r="C120" i="7"/>
  <c r="AK577" i="4"/>
  <c r="AQ577" i="4"/>
  <c r="AL577" i="4" l="1"/>
  <c r="E578" i="4"/>
  <c r="E120" i="7"/>
  <c r="Q578" i="4" l="1"/>
  <c r="AD578" i="4"/>
  <c r="AE578" i="4" s="1"/>
  <c r="AF578" i="4"/>
  <c r="P578" i="4"/>
  <c r="AM577" i="4"/>
  <c r="AO577" i="4"/>
  <c r="AN577" i="4"/>
  <c r="AP577" i="4" l="1"/>
  <c r="R578" i="4"/>
  <c r="AR578" i="4" l="1"/>
  <c r="T578" i="4"/>
  <c r="U578" i="4"/>
  <c r="S578" i="4"/>
  <c r="V578" i="4" l="1"/>
  <c r="G579" i="4" s="1"/>
  <c r="J579" i="4"/>
  <c r="Y578" i="4"/>
  <c r="X578" i="4"/>
  <c r="I579" i="4" s="1"/>
  <c r="W578" i="4"/>
  <c r="Z578" i="4" s="1"/>
  <c r="K579" i="4" l="1"/>
  <c r="AA578" i="4"/>
  <c r="L579" i="4"/>
  <c r="N579" i="4" s="1"/>
  <c r="O579" i="4" s="1"/>
  <c r="AB578" i="4"/>
  <c r="H579" i="4"/>
  <c r="M579" i="4" s="1"/>
  <c r="AC578" i="4" l="1"/>
  <c r="F579" i="4"/>
  <c r="AG578" i="4" l="1"/>
  <c r="AI578" i="4" s="1"/>
  <c r="AH578" i="4"/>
  <c r="AJ578" i="4" l="1"/>
  <c r="AK578" i="4"/>
  <c r="AQ578" i="4"/>
  <c r="E579" i="4" s="1"/>
  <c r="AD579" i="4" l="1"/>
  <c r="AE579" i="4" s="1"/>
  <c r="Q579" i="4"/>
  <c r="AF579" i="4"/>
  <c r="P579" i="4"/>
  <c r="R579" i="4" s="1"/>
  <c r="AL578" i="4"/>
  <c r="AN578" i="4" l="1"/>
  <c r="AM578" i="4"/>
  <c r="AO578" i="4"/>
  <c r="AR579" i="4"/>
  <c r="S579" i="4"/>
  <c r="T579" i="4"/>
  <c r="U579" i="4"/>
  <c r="X579" i="4" l="1"/>
  <c r="I580" i="4" s="1"/>
  <c r="AA579" i="4"/>
  <c r="W579" i="4"/>
  <c r="K580" i="4" s="1"/>
  <c r="V579" i="4"/>
  <c r="Y579" i="4" s="1"/>
  <c r="J580" i="4"/>
  <c r="AP578" i="4"/>
  <c r="Z579" i="4" l="1"/>
  <c r="L580" i="4"/>
  <c r="N580" i="4" s="1"/>
  <c r="O580" i="4" s="1"/>
  <c r="G580" i="4"/>
  <c r="AB579" i="4"/>
  <c r="H580" i="4"/>
  <c r="M580" i="4" s="1"/>
  <c r="F580" i="4" l="1"/>
  <c r="AC579" i="4"/>
  <c r="AH579" i="4" l="1"/>
  <c r="AG579" i="4"/>
  <c r="AQ579" i="4" s="1"/>
  <c r="E580" i="4" s="1"/>
  <c r="P580" i="4" s="1"/>
  <c r="AI579" i="4" l="1"/>
  <c r="AF580" i="4"/>
  <c r="Q580" i="4"/>
  <c r="R580" i="4" s="1"/>
  <c r="AD580" i="4"/>
  <c r="AE580" i="4" s="1"/>
  <c r="AR580" i="4" l="1"/>
  <c r="T580" i="4"/>
  <c r="S580" i="4"/>
  <c r="U580" i="4"/>
  <c r="AJ579" i="4"/>
  <c r="AK579" i="4"/>
  <c r="AL579" i="4" l="1"/>
  <c r="X580" i="4"/>
  <c r="AA580" i="4" s="1"/>
  <c r="V580" i="4"/>
  <c r="G581" i="4" s="1"/>
  <c r="W580" i="4"/>
  <c r="Z580" i="4" s="1"/>
  <c r="J581" i="4" l="1"/>
  <c r="K581" i="4"/>
  <c r="H581" i="4"/>
  <c r="I581" i="4"/>
  <c r="AO579" i="4"/>
  <c r="AM579" i="4"/>
  <c r="AN579" i="4"/>
  <c r="L581" i="4"/>
  <c r="Y580" i="4"/>
  <c r="M581" i="4" l="1"/>
  <c r="AP579" i="4"/>
  <c r="AB580" i="4"/>
  <c r="N581" i="4"/>
  <c r="O581" i="4" s="1"/>
  <c r="AC580" i="4" l="1"/>
  <c r="F581" i="4"/>
  <c r="AG580" i="4" l="1"/>
  <c r="AQ580" i="4" s="1"/>
  <c r="E581" i="4" s="1"/>
  <c r="AH580" i="4"/>
  <c r="AI580" i="4" l="1"/>
  <c r="AJ580" i="4" s="1"/>
  <c r="AD581" i="4"/>
  <c r="AE581" i="4" s="1"/>
  <c r="Q581" i="4"/>
  <c r="AF581" i="4"/>
  <c r="P581" i="4"/>
  <c r="AK580" i="4" l="1"/>
  <c r="R581" i="4"/>
  <c r="AR581" i="4"/>
  <c r="S581" i="4"/>
  <c r="U581" i="4"/>
  <c r="T581" i="4"/>
  <c r="AL580" i="4"/>
  <c r="W581" i="4" l="1"/>
  <c r="H582" i="4" s="1"/>
  <c r="AN580" i="4"/>
  <c r="AO580" i="4"/>
  <c r="AM580" i="4"/>
  <c r="AP580" i="4" s="1"/>
  <c r="V581" i="4"/>
  <c r="G582" i="4" s="1"/>
  <c r="X581" i="4"/>
  <c r="I582" i="4" s="1"/>
  <c r="Y581" i="4" l="1"/>
  <c r="J582" i="4"/>
  <c r="L582" i="4"/>
  <c r="AA581" i="4"/>
  <c r="K582" i="4"/>
  <c r="N582" i="4"/>
  <c r="O582" i="4" s="1"/>
  <c r="M582" i="4"/>
  <c r="Z581" i="4"/>
  <c r="AB581" i="4" s="1"/>
  <c r="AC581" i="4" l="1"/>
  <c r="F582" i="4"/>
  <c r="AH581" i="4" l="1"/>
  <c r="AG581" i="4"/>
  <c r="AQ581" i="4" s="1"/>
  <c r="E582" i="4" s="1"/>
  <c r="AI581" i="4" l="1"/>
  <c r="AJ581" i="4"/>
  <c r="AK581" i="4"/>
  <c r="AF582" i="4"/>
  <c r="AD582" i="4"/>
  <c r="AE582" i="4" s="1"/>
  <c r="Q582" i="4"/>
  <c r="P582" i="4"/>
  <c r="R582" i="4" s="1"/>
  <c r="AL581" i="4" l="1"/>
  <c r="AR582" i="4"/>
  <c r="T582" i="4"/>
  <c r="S582" i="4"/>
  <c r="U582" i="4"/>
  <c r="X582" i="4" l="1"/>
  <c r="L583" i="4" s="1"/>
  <c r="V582" i="4"/>
  <c r="G583" i="4" s="1"/>
  <c r="J583" i="4"/>
  <c r="Y582" i="4"/>
  <c r="F121" i="7"/>
  <c r="W582" i="4"/>
  <c r="K583" i="4" s="1"/>
  <c r="AN581" i="4"/>
  <c r="AO581" i="4"/>
  <c r="AM581" i="4"/>
  <c r="H583" i="4" l="1"/>
  <c r="Z582" i="4"/>
  <c r="AB582" i="4" s="1"/>
  <c r="AP581" i="4"/>
  <c r="I583" i="4"/>
  <c r="M583" i="4" s="1"/>
  <c r="AA582" i="4"/>
  <c r="N583" i="4"/>
  <c r="O583" i="4" s="1"/>
  <c r="F583" i="4" l="1"/>
  <c r="AC582" i="4"/>
  <c r="AG582" i="4" l="1"/>
  <c r="AH582" i="4"/>
  <c r="AI582" i="4"/>
  <c r="AQ582" i="4" l="1"/>
  <c r="E583" i="4" s="1"/>
  <c r="AJ582" i="4"/>
  <c r="D121" i="7" s="1"/>
  <c r="C121" i="7"/>
  <c r="AK582" i="4"/>
  <c r="E121" i="7" l="1"/>
  <c r="Q583" i="4"/>
  <c r="AD583" i="4"/>
  <c r="AE583" i="4" s="1"/>
  <c r="AF583" i="4"/>
  <c r="P583" i="4"/>
  <c r="R583" i="4" s="1"/>
  <c r="AL582" i="4"/>
  <c r="AR583" i="4" l="1"/>
  <c r="T583" i="4"/>
  <c r="U583" i="4"/>
  <c r="S583" i="4"/>
  <c r="AM582" i="4"/>
  <c r="AO582" i="4"/>
  <c r="AN582" i="4"/>
  <c r="AP582" i="4" l="1"/>
  <c r="X583" i="4"/>
  <c r="L584" i="4" s="1"/>
  <c r="V583" i="4"/>
  <c r="G584" i="4" s="1"/>
  <c r="W583" i="4"/>
  <c r="K584" i="4" s="1"/>
  <c r="I584" i="4" l="1"/>
  <c r="H584" i="4"/>
  <c r="Z583" i="4"/>
  <c r="M584" i="4"/>
  <c r="AA583" i="4"/>
  <c r="J584" i="4"/>
  <c r="N584" i="4" s="1"/>
  <c r="O584" i="4" s="1"/>
  <c r="Y583" i="4"/>
  <c r="AB583" i="4" l="1"/>
  <c r="AC583" i="4" l="1"/>
  <c r="F584" i="4"/>
  <c r="AG583" i="4" l="1"/>
  <c r="AH583" i="4"/>
  <c r="AI583" i="4"/>
  <c r="AJ583" i="4" l="1"/>
  <c r="AK583" i="4"/>
  <c r="AQ583" i="4"/>
  <c r="E584" i="4" s="1"/>
  <c r="AF584" i="4" l="1"/>
  <c r="Q584" i="4"/>
  <c r="AD584" i="4"/>
  <c r="AE584" i="4" s="1"/>
  <c r="P584" i="4"/>
  <c r="R584" i="4" s="1"/>
  <c r="AL583" i="4"/>
  <c r="AM583" i="4" l="1"/>
  <c r="AN583" i="4"/>
  <c r="AO583" i="4"/>
  <c r="AR584" i="4"/>
  <c r="U584" i="4"/>
  <c r="T584" i="4"/>
  <c r="S584" i="4"/>
  <c r="AP583" i="4" l="1"/>
  <c r="V584" i="4"/>
  <c r="J585" i="4" s="1"/>
  <c r="W584" i="4"/>
  <c r="Z584" i="4" s="1"/>
  <c r="X584" i="4"/>
  <c r="AA584" i="4" s="1"/>
  <c r="L585" i="4" l="1"/>
  <c r="G585" i="4"/>
  <c r="K585" i="4"/>
  <c r="N585" i="4" s="1"/>
  <c r="O585" i="4" s="1"/>
  <c r="H585" i="4"/>
  <c r="Y584" i="4"/>
  <c r="I585" i="4"/>
  <c r="M585" i="4" l="1"/>
  <c r="AB584" i="4"/>
  <c r="F585" i="4" l="1"/>
  <c r="AC584" i="4"/>
  <c r="AH584" i="4" l="1"/>
  <c r="AG584" i="4"/>
  <c r="AQ584" i="4" s="1"/>
  <c r="E585" i="4" s="1"/>
  <c r="AF585" i="4" l="1"/>
  <c r="Q585" i="4"/>
  <c r="AD585" i="4"/>
  <c r="AE585" i="4" s="1"/>
  <c r="AI584" i="4"/>
  <c r="P585" i="4"/>
  <c r="R585" i="4" s="1"/>
  <c r="AR585" i="4" l="1"/>
  <c r="S585" i="4"/>
  <c r="U585" i="4"/>
  <c r="T585" i="4"/>
  <c r="AJ584" i="4"/>
  <c r="AK584" i="4"/>
  <c r="X585" i="4" l="1"/>
  <c r="AA585" i="4" s="1"/>
  <c r="W585" i="4"/>
  <c r="K586" i="4"/>
  <c r="Z585" i="4"/>
  <c r="H586" i="4"/>
  <c r="AL584" i="4"/>
  <c r="V585" i="4"/>
  <c r="J586" i="4" s="1"/>
  <c r="L586" i="4" l="1"/>
  <c r="I586" i="4"/>
  <c r="N586" i="4"/>
  <c r="O586" i="4" s="1"/>
  <c r="AM584" i="4"/>
  <c r="AN584" i="4"/>
  <c r="AO584" i="4"/>
  <c r="G586" i="4"/>
  <c r="M586" i="4" s="1"/>
  <c r="Y585" i="4"/>
  <c r="AB585" i="4" l="1"/>
  <c r="AP584" i="4"/>
  <c r="AC585" i="4" l="1"/>
  <c r="F586" i="4"/>
  <c r="AG585" i="4" l="1"/>
  <c r="AH585" i="4"/>
  <c r="AI585" i="4"/>
  <c r="AJ585" i="4" l="1"/>
  <c r="AK585" i="4"/>
  <c r="AQ585" i="4"/>
  <c r="E586" i="4" s="1"/>
  <c r="AD586" i="4" l="1"/>
  <c r="AE586" i="4" s="1"/>
  <c r="Q586" i="4"/>
  <c r="AF586" i="4"/>
  <c r="P586" i="4"/>
  <c r="R586" i="4" s="1"/>
  <c r="AL585" i="4"/>
  <c r="AM585" i="4" l="1"/>
  <c r="AN585" i="4"/>
  <c r="AO585" i="4"/>
  <c r="AR586" i="4"/>
  <c r="T586" i="4"/>
  <c r="S586" i="4"/>
  <c r="U586" i="4"/>
  <c r="X586" i="4" l="1"/>
  <c r="I587" i="4" s="1"/>
  <c r="AA586" i="4"/>
  <c r="L587" i="4"/>
  <c r="V586" i="4"/>
  <c r="Y586" i="4" s="1"/>
  <c r="W586" i="4"/>
  <c r="H587" i="4" s="1"/>
  <c r="Z586" i="4"/>
  <c r="K587" i="4"/>
  <c r="AP585" i="4"/>
  <c r="AB586" i="4" l="1"/>
  <c r="J587" i="4"/>
  <c r="G587" i="4"/>
  <c r="N587" i="4"/>
  <c r="O587" i="4" s="1"/>
  <c r="M587" i="4"/>
  <c r="F587" i="4"/>
  <c r="AC586" i="4"/>
  <c r="AH586" i="4" l="1"/>
  <c r="AG586" i="4"/>
  <c r="AQ586" i="4" s="1"/>
  <c r="E587" i="4" s="1"/>
  <c r="P587" i="4" s="1"/>
  <c r="AD587" i="4" l="1"/>
  <c r="AE587" i="4" s="1"/>
  <c r="Q587" i="4"/>
  <c r="R587" i="4" s="1"/>
  <c r="AF587" i="4"/>
  <c r="AI586" i="4"/>
  <c r="AR587" i="4" l="1"/>
  <c r="U587" i="4"/>
  <c r="T587" i="4"/>
  <c r="S587" i="4"/>
  <c r="AJ586" i="4"/>
  <c r="AK586" i="4"/>
  <c r="AL586" i="4" l="1"/>
  <c r="V587" i="4"/>
  <c r="G588" i="4" s="1"/>
  <c r="Y587" i="4"/>
  <c r="J588" i="4"/>
  <c r="F122" i="7"/>
  <c r="W587" i="4"/>
  <c r="H588" i="4" s="1"/>
  <c r="X587" i="4"/>
  <c r="L588" i="4" s="1"/>
  <c r="AA587" i="4"/>
  <c r="I588" i="4" l="1"/>
  <c r="M588" i="4"/>
  <c r="K588" i="4"/>
  <c r="N588" i="4" s="1"/>
  <c r="O588" i="4" s="1"/>
  <c r="Z587" i="4"/>
  <c r="AB587" i="4" s="1"/>
  <c r="AN586" i="4"/>
  <c r="AO586" i="4"/>
  <c r="AM586" i="4"/>
  <c r="AP586" i="4" s="1"/>
  <c r="F588" i="4" l="1"/>
  <c r="AC587" i="4"/>
  <c r="AG587" i="4" l="1"/>
  <c r="AH587" i="4"/>
  <c r="AI587" i="4"/>
  <c r="AJ587" i="4" l="1"/>
  <c r="D122" i="7" s="1"/>
  <c r="C122" i="7"/>
  <c r="AK587" i="4"/>
  <c r="AQ587" i="4"/>
  <c r="AL587" i="4" l="1"/>
  <c r="E588" i="4"/>
  <c r="E122" i="7"/>
  <c r="Q588" i="4" l="1"/>
  <c r="AD588" i="4"/>
  <c r="AE588" i="4" s="1"/>
  <c r="AF588" i="4"/>
  <c r="P588" i="4"/>
  <c r="AM587" i="4"/>
  <c r="AN587" i="4"/>
  <c r="AO587" i="4"/>
  <c r="AP587" i="4" l="1"/>
  <c r="R588" i="4"/>
  <c r="AR588" i="4" l="1"/>
  <c r="U588" i="4"/>
  <c r="T588" i="4"/>
  <c r="S588" i="4"/>
  <c r="W588" i="4" l="1"/>
  <c r="Z588" i="4" s="1"/>
  <c r="X588" i="4"/>
  <c r="AA588" i="4" s="1"/>
  <c r="I589" i="4"/>
  <c r="L589" i="4"/>
  <c r="V588" i="4"/>
  <c r="G589" i="4" s="1"/>
  <c r="K589" i="4" l="1"/>
  <c r="H589" i="4"/>
  <c r="M589" i="4" s="1"/>
  <c r="J589" i="4"/>
  <c r="N589" i="4" s="1"/>
  <c r="O589" i="4" s="1"/>
  <c r="Y588" i="4"/>
  <c r="AB588" i="4" s="1"/>
  <c r="AC588" i="4" l="1"/>
  <c r="F589" i="4"/>
  <c r="AG588" i="4" l="1"/>
  <c r="AH588" i="4"/>
  <c r="AQ588" i="4" l="1"/>
  <c r="E589" i="4" s="1"/>
  <c r="AI588" i="4"/>
  <c r="AF589" i="4" l="1"/>
  <c r="Q589" i="4"/>
  <c r="AD589" i="4"/>
  <c r="AE589" i="4" s="1"/>
  <c r="P589" i="4"/>
  <c r="R589" i="4" s="1"/>
  <c r="AJ588" i="4"/>
  <c r="AK588" i="4"/>
  <c r="AL588" i="4" l="1"/>
  <c r="AR589" i="4"/>
  <c r="U589" i="4"/>
  <c r="S589" i="4"/>
  <c r="T589" i="4"/>
  <c r="W589" i="4" l="1"/>
  <c r="Z589" i="4" s="1"/>
  <c r="V589" i="4"/>
  <c r="Y589" i="4" s="1"/>
  <c r="G590" i="4"/>
  <c r="J590" i="4"/>
  <c r="X589" i="4"/>
  <c r="L590" i="4" s="1"/>
  <c r="AA589" i="4"/>
  <c r="AM588" i="4"/>
  <c r="AN588" i="4"/>
  <c r="AO588" i="4"/>
  <c r="AB589" i="4" l="1"/>
  <c r="AP588" i="4"/>
  <c r="I590" i="4"/>
  <c r="K590" i="4"/>
  <c r="N590" i="4" s="1"/>
  <c r="O590" i="4" s="1"/>
  <c r="H590" i="4"/>
  <c r="M590" i="4" l="1"/>
  <c r="F590" i="4"/>
  <c r="AC589" i="4"/>
  <c r="AH589" i="4" l="1"/>
  <c r="AG589" i="4"/>
  <c r="AQ589" i="4" s="1"/>
  <c r="E590" i="4" s="1"/>
  <c r="P590" i="4" s="1"/>
  <c r="AF590" i="4" l="1"/>
  <c r="Q590" i="4"/>
  <c r="R590" i="4" s="1"/>
  <c r="AD590" i="4"/>
  <c r="AE590" i="4" s="1"/>
  <c r="AI589" i="4"/>
  <c r="AR590" i="4" l="1"/>
  <c r="S590" i="4"/>
  <c r="T590" i="4"/>
  <c r="U590" i="4"/>
  <c r="AJ589" i="4"/>
  <c r="AK589" i="4"/>
  <c r="AL589" i="4" l="1"/>
  <c r="X590" i="4"/>
  <c r="L591" i="4" s="1"/>
  <c r="W590" i="4"/>
  <c r="Z590" i="4" s="1"/>
  <c r="V590" i="4"/>
  <c r="G591" i="4" s="1"/>
  <c r="J591" i="4"/>
  <c r="Y590" i="4"/>
  <c r="I591" i="4" l="1"/>
  <c r="AA590" i="4"/>
  <c r="AB590" i="4"/>
  <c r="AM589" i="4"/>
  <c r="AN589" i="4"/>
  <c r="AO589" i="4"/>
  <c r="K591" i="4"/>
  <c r="N591" i="4" s="1"/>
  <c r="O591" i="4" s="1"/>
  <c r="H591" i="4"/>
  <c r="M591" i="4" s="1"/>
  <c r="AP589" i="4" l="1"/>
  <c r="F591" i="4"/>
  <c r="AC590" i="4"/>
  <c r="AG590" i="4" l="1"/>
  <c r="AH590" i="4"/>
  <c r="AI590" i="4"/>
  <c r="AJ590" i="4" l="1"/>
  <c r="AK590" i="4"/>
  <c r="AQ590" i="4"/>
  <c r="E591" i="4" s="1"/>
  <c r="AD591" i="4" l="1"/>
  <c r="AE591" i="4" s="1"/>
  <c r="Q591" i="4"/>
  <c r="AF591" i="4"/>
  <c r="P591" i="4"/>
  <c r="AL590" i="4"/>
  <c r="R591" i="4" l="1"/>
  <c r="AM590" i="4"/>
  <c r="AN590" i="4"/>
  <c r="AO590" i="4"/>
  <c r="AR591" i="4"/>
  <c r="T591" i="4"/>
  <c r="S591" i="4"/>
  <c r="U591" i="4"/>
  <c r="X591" i="4" l="1"/>
  <c r="AA591" i="4" s="1"/>
  <c r="V591" i="4"/>
  <c r="Y591" i="4" s="1"/>
  <c r="W591" i="4"/>
  <c r="H592" i="4" s="1"/>
  <c r="Z591" i="4"/>
  <c r="AP590" i="4"/>
  <c r="AB591" i="4" l="1"/>
  <c r="J592" i="4"/>
  <c r="G592" i="4"/>
  <c r="K592" i="4"/>
  <c r="L592" i="4"/>
  <c r="I592" i="4"/>
  <c r="M592" i="4" l="1"/>
  <c r="N592" i="4"/>
  <c r="O592" i="4" s="1"/>
  <c r="AC591" i="4"/>
  <c r="F592" i="4"/>
  <c r="AG591" i="4" l="1"/>
  <c r="AH591" i="4"/>
  <c r="AI591" i="4"/>
  <c r="AQ591" i="4" l="1"/>
  <c r="E592" i="4" s="1"/>
  <c r="AD592" i="4" s="1"/>
  <c r="AE592" i="4" s="1"/>
  <c r="AF592" i="4"/>
  <c r="Q592" i="4"/>
  <c r="AJ591" i="4"/>
  <c r="AK591" i="4"/>
  <c r="P592" i="4"/>
  <c r="R592" i="4" s="1"/>
  <c r="AR592" i="4" l="1"/>
  <c r="U592" i="4"/>
  <c r="T592" i="4"/>
  <c r="S592" i="4"/>
  <c r="AL591" i="4"/>
  <c r="AN591" i="4" l="1"/>
  <c r="AM591" i="4"/>
  <c r="AO591" i="4"/>
  <c r="V592" i="4"/>
  <c r="J593" i="4" s="1"/>
  <c r="F123" i="7"/>
  <c r="W592" i="4"/>
  <c r="H593" i="4" s="1"/>
  <c r="Z592" i="4"/>
  <c r="X592" i="4"/>
  <c r="I593" i="4" s="1"/>
  <c r="G593" i="4" l="1"/>
  <c r="K593" i="4"/>
  <c r="Y592" i="4"/>
  <c r="M593" i="4"/>
  <c r="L593" i="4"/>
  <c r="N593" i="4" s="1"/>
  <c r="O593" i="4" s="1"/>
  <c r="AA592" i="4"/>
  <c r="AB592" i="4" s="1"/>
  <c r="AP591" i="4"/>
  <c r="F593" i="4" l="1"/>
  <c r="AC592" i="4"/>
  <c r="AG592" i="4" l="1"/>
  <c r="AH592" i="4"/>
  <c r="AQ592" i="4" l="1"/>
  <c r="AI592" i="4"/>
  <c r="E593" i="4"/>
  <c r="E123" i="7"/>
  <c r="AF593" i="4" l="1"/>
  <c r="Q593" i="4"/>
  <c r="AD593" i="4"/>
  <c r="AE593" i="4" s="1"/>
  <c r="P593" i="4"/>
  <c r="R593" i="4" s="1"/>
  <c r="AJ592" i="4"/>
  <c r="D123" i="7" s="1"/>
  <c r="C123" i="7"/>
  <c r="AK592" i="4"/>
  <c r="AL592" i="4" l="1"/>
  <c r="AR593" i="4"/>
  <c r="T593" i="4"/>
  <c r="S593" i="4"/>
  <c r="U593" i="4"/>
  <c r="X593" i="4" l="1"/>
  <c r="L594" i="4" s="1"/>
  <c r="AA593" i="4"/>
  <c r="I594" i="4"/>
  <c r="V593" i="4"/>
  <c r="J594" i="4" s="1"/>
  <c r="G594" i="4"/>
  <c r="W593" i="4"/>
  <c r="Z593" i="4" s="1"/>
  <c r="H594" i="4"/>
  <c r="AO592" i="4"/>
  <c r="AM592" i="4"/>
  <c r="AN592" i="4"/>
  <c r="M594" i="4" l="1"/>
  <c r="AP592" i="4"/>
  <c r="Y593" i="4"/>
  <c r="K594" i="4"/>
  <c r="N594" i="4" s="1"/>
  <c r="O594" i="4" s="1"/>
  <c r="AB593" i="4" l="1"/>
  <c r="F594" i="4" l="1"/>
  <c r="AC593" i="4"/>
  <c r="AG593" i="4" l="1"/>
  <c r="AI593" i="4" s="1"/>
  <c r="AH593" i="4"/>
  <c r="AJ593" i="4" l="1"/>
  <c r="AK593" i="4"/>
  <c r="AQ593" i="4"/>
  <c r="E594" i="4" s="1"/>
  <c r="Q594" i="4" l="1"/>
  <c r="AD594" i="4"/>
  <c r="AE594" i="4" s="1"/>
  <c r="AF594" i="4"/>
  <c r="P594" i="4"/>
  <c r="R594" i="4" s="1"/>
  <c r="AL593" i="4"/>
  <c r="AM593" i="4" l="1"/>
  <c r="AN593" i="4"/>
  <c r="AO593" i="4"/>
  <c r="AR594" i="4"/>
  <c r="U594" i="4"/>
  <c r="T594" i="4"/>
  <c r="S594" i="4"/>
  <c r="W594" i="4" l="1"/>
  <c r="Z594" i="4"/>
  <c r="H595" i="4"/>
  <c r="K595" i="4"/>
  <c r="V594" i="4"/>
  <c r="Y594" i="4"/>
  <c r="G595" i="4"/>
  <c r="J595" i="4"/>
  <c r="X594" i="4"/>
  <c r="AA594" i="4" s="1"/>
  <c r="L595" i="4"/>
  <c r="AP593" i="4"/>
  <c r="N595" i="4" l="1"/>
  <c r="O595" i="4" s="1"/>
  <c r="AB594" i="4"/>
  <c r="I595" i="4"/>
  <c r="M595" i="4" s="1"/>
  <c r="F595" i="4"/>
  <c r="AC594" i="4"/>
  <c r="AH594" i="4" l="1"/>
  <c r="AG594" i="4"/>
  <c r="AQ594" i="4" s="1"/>
  <c r="E595" i="4" s="1"/>
  <c r="P595" i="4" s="1"/>
  <c r="AI594" i="4" l="1"/>
  <c r="AF595" i="4"/>
  <c r="Q595" i="4"/>
  <c r="R595" i="4" s="1"/>
  <c r="AD595" i="4"/>
  <c r="AE595" i="4" s="1"/>
  <c r="AJ594" i="4"/>
  <c r="AK594" i="4"/>
  <c r="AR595" i="4" l="1"/>
  <c r="S595" i="4"/>
  <c r="T595" i="4"/>
  <c r="U595" i="4"/>
  <c r="AL594" i="4"/>
  <c r="AM594" i="4" l="1"/>
  <c r="AN594" i="4"/>
  <c r="AO594" i="4"/>
  <c r="W595" i="4"/>
  <c r="Z595" i="4" s="1"/>
  <c r="X595" i="4"/>
  <c r="L596" i="4" s="1"/>
  <c r="V595" i="4"/>
  <c r="G596" i="4" s="1"/>
  <c r="Y595" i="4"/>
  <c r="J596" i="4" l="1"/>
  <c r="I596" i="4"/>
  <c r="AA595" i="4"/>
  <c r="AB595" i="4"/>
  <c r="K596" i="4"/>
  <c r="N596" i="4" s="1"/>
  <c r="O596" i="4" s="1"/>
  <c r="H596" i="4"/>
  <c r="M596" i="4" s="1"/>
  <c r="AP594" i="4"/>
  <c r="F596" i="4" l="1"/>
  <c r="AC595" i="4"/>
  <c r="AG595" i="4" l="1"/>
  <c r="AH595" i="4"/>
  <c r="AQ595" i="4" l="1"/>
  <c r="E596" i="4" s="1"/>
  <c r="AI595" i="4"/>
  <c r="AD596" i="4"/>
  <c r="AE596" i="4" s="1"/>
  <c r="Q596" i="4"/>
  <c r="AF596" i="4"/>
  <c r="P596" i="4"/>
  <c r="AJ595" i="4"/>
  <c r="AK595" i="4"/>
  <c r="AL595" i="4" l="1"/>
  <c r="R596" i="4"/>
  <c r="AR596" i="4" l="1"/>
  <c r="U596" i="4"/>
  <c r="T596" i="4"/>
  <c r="S596" i="4"/>
  <c r="AM595" i="4"/>
  <c r="AN595" i="4"/>
  <c r="AO595" i="4"/>
  <c r="AP595" i="4" l="1"/>
  <c r="V596" i="4"/>
  <c r="G597" i="4" s="1"/>
  <c r="Y596" i="4"/>
  <c r="W596" i="4"/>
  <c r="H597" i="4" s="1"/>
  <c r="Z596" i="4"/>
  <c r="X596" i="4"/>
  <c r="AA596" i="4" s="1"/>
  <c r="K597" i="4" l="1"/>
  <c r="AB596" i="4"/>
  <c r="L597" i="4"/>
  <c r="I597" i="4"/>
  <c r="M597" i="4" s="1"/>
  <c r="J597" i="4"/>
  <c r="N597" i="4" l="1"/>
  <c r="O597" i="4" s="1"/>
  <c r="AC596" i="4"/>
  <c r="F597" i="4"/>
  <c r="AG596" i="4" l="1"/>
  <c r="AI596" i="4" s="1"/>
  <c r="AH596" i="4"/>
  <c r="AJ596" i="4" l="1"/>
  <c r="AK596" i="4"/>
  <c r="AQ596" i="4"/>
  <c r="E597" i="4" s="1"/>
  <c r="AD597" i="4" l="1"/>
  <c r="AE597" i="4" s="1"/>
  <c r="AF597" i="4"/>
  <c r="Q597" i="4"/>
  <c r="P597" i="4"/>
  <c r="AL596" i="4"/>
  <c r="R597" i="4" l="1"/>
  <c r="AN596" i="4"/>
  <c r="AM596" i="4"/>
  <c r="AO596" i="4"/>
  <c r="AR597" i="4"/>
  <c r="S597" i="4"/>
  <c r="U597" i="4"/>
  <c r="T597" i="4"/>
  <c r="AP596" i="4" l="1"/>
  <c r="W597" i="4"/>
  <c r="K598" i="4" s="1"/>
  <c r="X597" i="4"/>
  <c r="AA597" i="4" s="1"/>
  <c r="I598" i="4"/>
  <c r="V597" i="4"/>
  <c r="J598" i="4" s="1"/>
  <c r="Y597" i="4"/>
  <c r="G598" i="4"/>
  <c r="F124" i="7"/>
  <c r="Z597" i="4" l="1"/>
  <c r="AB597" i="4" s="1"/>
  <c r="H598" i="4"/>
  <c r="M598" i="4" s="1"/>
  <c r="L598" i="4"/>
  <c r="N598" i="4" s="1"/>
  <c r="O598" i="4" s="1"/>
  <c r="F598" i="4" l="1"/>
  <c r="AC597" i="4"/>
  <c r="AG597" i="4" l="1"/>
  <c r="AH597" i="4"/>
  <c r="AI597" i="4"/>
  <c r="AJ597" i="4" l="1"/>
  <c r="D124" i="7" s="1"/>
  <c r="C124" i="7"/>
  <c r="AK597" i="4"/>
  <c r="AQ597" i="4"/>
  <c r="AL597" i="4" l="1"/>
  <c r="E598" i="4"/>
  <c r="E124" i="7"/>
  <c r="AO597" i="4" l="1"/>
  <c r="AN597" i="4"/>
  <c r="AM597" i="4"/>
  <c r="AP597" i="4" s="1"/>
  <c r="AF598" i="4"/>
  <c r="Q598" i="4"/>
  <c r="AD598" i="4"/>
  <c r="AE598" i="4" s="1"/>
  <c r="P598" i="4"/>
  <c r="R598" i="4" l="1"/>
  <c r="AR598" i="4" l="1"/>
  <c r="T598" i="4"/>
  <c r="U598" i="4"/>
  <c r="S598" i="4"/>
  <c r="V598" i="4" l="1"/>
  <c r="J599" i="4" s="1"/>
  <c r="Y598" i="4"/>
  <c r="G599" i="4"/>
  <c r="X598" i="4"/>
  <c r="L599" i="4" s="1"/>
  <c r="AA598" i="4"/>
  <c r="I599" i="4"/>
  <c r="W598" i="4"/>
  <c r="Z598" i="4" s="1"/>
  <c r="H599" i="4"/>
  <c r="M599" i="4" l="1"/>
  <c r="K599" i="4"/>
  <c r="N599" i="4"/>
  <c r="O599" i="4" s="1"/>
  <c r="AB598" i="4"/>
  <c r="F599" i="4" l="1"/>
  <c r="AC598" i="4"/>
  <c r="AG598" i="4" l="1"/>
  <c r="AH598" i="4"/>
  <c r="AI598" i="4"/>
  <c r="AJ598" i="4" l="1"/>
  <c r="AK598" i="4"/>
  <c r="AQ598" i="4"/>
  <c r="E599" i="4" s="1"/>
  <c r="AL598" i="4" l="1"/>
  <c r="Q599" i="4"/>
  <c r="AD599" i="4"/>
  <c r="AE599" i="4" s="1"/>
  <c r="AF599" i="4"/>
  <c r="P599" i="4"/>
  <c r="AM598" i="4" l="1"/>
  <c r="AN598" i="4"/>
  <c r="AO598" i="4"/>
  <c r="R599" i="4"/>
  <c r="AR599" i="4" l="1"/>
  <c r="S599" i="4"/>
  <c r="T599" i="4"/>
  <c r="U599" i="4"/>
  <c r="AP598" i="4"/>
  <c r="X599" i="4" l="1"/>
  <c r="L600" i="4"/>
  <c r="AA599" i="4"/>
  <c r="I600" i="4"/>
  <c r="W599" i="4"/>
  <c r="Z599" i="4"/>
  <c r="H600" i="4"/>
  <c r="K600" i="4"/>
  <c r="V599" i="4"/>
  <c r="J600" i="4" s="1"/>
  <c r="N600" i="4" s="1"/>
  <c r="O600" i="4" s="1"/>
  <c r="Y599" i="4"/>
  <c r="G600" i="4" l="1"/>
  <c r="M600" i="4" s="1"/>
  <c r="AB599" i="4"/>
  <c r="F600" i="4" l="1"/>
  <c r="AC599" i="4"/>
  <c r="AH599" i="4" l="1"/>
  <c r="AG599" i="4"/>
  <c r="AQ599" i="4" s="1"/>
  <c r="E600" i="4" s="1"/>
  <c r="P600" i="4" s="1"/>
  <c r="AI599" i="4" l="1"/>
  <c r="AJ599" i="4"/>
  <c r="AK599" i="4"/>
  <c r="AF600" i="4"/>
  <c r="Q600" i="4"/>
  <c r="R600" i="4" s="1"/>
  <c r="AD600" i="4"/>
  <c r="AE600" i="4" s="1"/>
  <c r="AR600" i="4" l="1"/>
  <c r="U600" i="4"/>
  <c r="T600" i="4"/>
  <c r="S600" i="4"/>
  <c r="AL599" i="4"/>
  <c r="V600" i="4" l="1"/>
  <c r="J601" i="4" s="1"/>
  <c r="W600" i="4"/>
  <c r="H601" i="4" s="1"/>
  <c r="AM599" i="4"/>
  <c r="AN599" i="4"/>
  <c r="AO599" i="4"/>
  <c r="X600" i="4"/>
  <c r="I601" i="4" s="1"/>
  <c r="AP599" i="4" l="1"/>
  <c r="K601" i="4"/>
  <c r="Z600" i="4"/>
  <c r="AA600" i="4"/>
  <c r="L601" i="4"/>
  <c r="G601" i="4"/>
  <c r="M601" i="4" s="1"/>
  <c r="Y600" i="4"/>
  <c r="N601" i="4" l="1"/>
  <c r="O601" i="4" s="1"/>
  <c r="AB600" i="4"/>
  <c r="AC600" i="4" l="1"/>
  <c r="F601" i="4"/>
  <c r="AG600" i="4" l="1"/>
  <c r="AH600" i="4"/>
  <c r="AI600" i="4"/>
  <c r="AJ600" i="4" l="1"/>
  <c r="AK600" i="4"/>
  <c r="AQ600" i="4"/>
  <c r="E601" i="4" s="1"/>
  <c r="AD601" i="4" l="1"/>
  <c r="AE601" i="4" s="1"/>
  <c r="AF601" i="4"/>
  <c r="Q601" i="4"/>
  <c r="P601" i="4"/>
  <c r="AL600" i="4"/>
  <c r="AM600" i="4" l="1"/>
  <c r="AN600" i="4"/>
  <c r="AO600" i="4"/>
  <c r="R601" i="4"/>
  <c r="AR601" i="4" l="1"/>
  <c r="T601" i="4"/>
  <c r="U601" i="4"/>
  <c r="S601" i="4"/>
  <c r="AP600" i="4"/>
  <c r="X601" i="4" l="1"/>
  <c r="I602" i="4" s="1"/>
  <c r="W601" i="4"/>
  <c r="H602" i="4" s="1"/>
  <c r="V601" i="4"/>
  <c r="G602" i="4" s="1"/>
  <c r="J602" i="4"/>
  <c r="Y601" i="4"/>
  <c r="AA601" i="4" l="1"/>
  <c r="M602" i="4"/>
  <c r="Z601" i="4"/>
  <c r="AB601" i="4" s="1"/>
  <c r="K602" i="4"/>
  <c r="L602" i="4"/>
  <c r="N602" i="4" s="1"/>
  <c r="O602" i="4" s="1"/>
  <c r="F602" i="4" l="1"/>
  <c r="AC601" i="4"/>
  <c r="AG601" i="4" l="1"/>
  <c r="AI601" i="4" s="1"/>
  <c r="AH601" i="4"/>
  <c r="AJ601" i="4" l="1"/>
  <c r="AK601" i="4"/>
  <c r="AQ601" i="4"/>
  <c r="E602" i="4" s="1"/>
  <c r="Q602" i="4" l="1"/>
  <c r="AD602" i="4"/>
  <c r="AE602" i="4" s="1"/>
  <c r="AF602" i="4"/>
  <c r="P602" i="4"/>
  <c r="R602" i="4" s="1"/>
  <c r="AL601" i="4"/>
  <c r="AM601" i="4" l="1"/>
  <c r="AN601" i="4"/>
  <c r="AO601" i="4"/>
  <c r="AR602" i="4"/>
  <c r="U602" i="4"/>
  <c r="S602" i="4"/>
  <c r="T602" i="4"/>
  <c r="AP601" i="4" l="1"/>
  <c r="W602" i="4"/>
  <c r="Z602" i="4" s="1"/>
  <c r="X602" i="4"/>
  <c r="I603" i="4" s="1"/>
  <c r="V602" i="4"/>
  <c r="Y602" i="4"/>
  <c r="G603" i="4"/>
  <c r="J603" i="4"/>
  <c r="F125" i="7"/>
  <c r="L603" i="4" l="1"/>
  <c r="AA602" i="4"/>
  <c r="AB602" i="4" s="1"/>
  <c r="K603" i="4"/>
  <c r="N603" i="4" s="1"/>
  <c r="O603" i="4" s="1"/>
  <c r="H603" i="4"/>
  <c r="M603" i="4" s="1"/>
  <c r="F603" i="4" l="1"/>
  <c r="AC602" i="4"/>
  <c r="AG602" i="4" l="1"/>
  <c r="AI602" i="4" s="1"/>
  <c r="AH602" i="4"/>
  <c r="AJ602" i="4" l="1"/>
  <c r="D125" i="7" s="1"/>
  <c r="C125" i="7"/>
  <c r="AK602" i="4"/>
  <c r="AQ602" i="4"/>
  <c r="E603" i="4" l="1"/>
  <c r="E125" i="7"/>
  <c r="AL602" i="4"/>
  <c r="AN602" i="4" l="1"/>
  <c r="AM602" i="4"/>
  <c r="AO602" i="4"/>
  <c r="AD603" i="4"/>
  <c r="AE603" i="4" s="1"/>
  <c r="Q603" i="4"/>
  <c r="AF603" i="4"/>
  <c r="P603" i="4"/>
  <c r="R603" i="4" s="1"/>
  <c r="AP602" i="4" l="1"/>
  <c r="AR603" i="4"/>
  <c r="S603" i="4"/>
  <c r="T603" i="4"/>
  <c r="U603" i="4"/>
  <c r="X603" i="4" l="1"/>
  <c r="L604" i="4" s="1"/>
  <c r="I604" i="4"/>
  <c r="AA603" i="4"/>
  <c r="W603" i="4"/>
  <c r="Z603" i="4" s="1"/>
  <c r="V603" i="4"/>
  <c r="Y603" i="4" s="1"/>
  <c r="J604" i="4"/>
  <c r="AB603" i="4" l="1"/>
  <c r="K604" i="4"/>
  <c r="H604" i="4"/>
  <c r="N604" i="4"/>
  <c r="O604" i="4" s="1"/>
  <c r="G604" i="4"/>
  <c r="M604" i="4" l="1"/>
  <c r="F604" i="4"/>
  <c r="AC603" i="4"/>
  <c r="AH603" i="4" l="1"/>
  <c r="AG603" i="4"/>
  <c r="AQ603" i="4" s="1"/>
  <c r="E604" i="4" s="1"/>
  <c r="P604" i="4" s="1"/>
  <c r="AF604" i="4" l="1"/>
  <c r="Q604" i="4"/>
  <c r="R604" i="4" s="1"/>
  <c r="AD604" i="4"/>
  <c r="AE604" i="4" s="1"/>
  <c r="AI603" i="4"/>
  <c r="AR604" i="4" l="1"/>
  <c r="S604" i="4"/>
  <c r="U604" i="4"/>
  <c r="T604" i="4"/>
  <c r="AJ603" i="4"/>
  <c r="AK603" i="4"/>
  <c r="W604" i="4" l="1"/>
  <c r="K605" i="4" s="1"/>
  <c r="Z604" i="4"/>
  <c r="H605" i="4"/>
  <c r="V604" i="4"/>
  <c r="Y604" i="4" s="1"/>
  <c r="AL603" i="4"/>
  <c r="X604" i="4"/>
  <c r="L605" i="4" s="1"/>
  <c r="G605" i="4" l="1"/>
  <c r="J605" i="4"/>
  <c r="N605" i="4" s="1"/>
  <c r="O605" i="4" s="1"/>
  <c r="AA604" i="4"/>
  <c r="AB604" i="4" s="1"/>
  <c r="I605" i="4"/>
  <c r="M605" i="4" s="1"/>
  <c r="AM603" i="4"/>
  <c r="AN603" i="4"/>
  <c r="AO603" i="4"/>
  <c r="F605" i="4" l="1"/>
  <c r="AC604" i="4"/>
  <c r="AG604" i="4" s="1"/>
  <c r="AP603" i="4"/>
  <c r="AI604" i="4" l="1"/>
  <c r="AK604" i="4" s="1"/>
  <c r="AH604" i="4"/>
  <c r="AQ604" i="4" s="1"/>
  <c r="E605" i="4" s="1"/>
  <c r="AJ604" i="4"/>
  <c r="AL604" i="4" l="1"/>
  <c r="AD605" i="4"/>
  <c r="AE605" i="4" s="1"/>
  <c r="AF605" i="4"/>
  <c r="Q605" i="4"/>
  <c r="P605" i="4"/>
  <c r="R605" i="4" l="1"/>
  <c r="AR605" i="4" s="1"/>
  <c r="AM604" i="4"/>
  <c r="AN604" i="4"/>
  <c r="AO604" i="4"/>
  <c r="U605" i="4" l="1"/>
  <c r="S605" i="4"/>
  <c r="V605" i="4" s="1"/>
  <c r="Y605" i="4" s="1"/>
  <c r="T605" i="4"/>
  <c r="W605" i="4" s="1"/>
  <c r="H606" i="4" s="1"/>
  <c r="AP604" i="4"/>
  <c r="X605" i="4"/>
  <c r="I606" i="4" s="1"/>
  <c r="AA605" i="4" l="1"/>
  <c r="K606" i="4"/>
  <c r="Z605" i="4"/>
  <c r="J606" i="4"/>
  <c r="L606" i="4"/>
  <c r="G606" i="4"/>
  <c r="M606" i="4" s="1"/>
  <c r="AB605" i="4" l="1"/>
  <c r="N606" i="4"/>
  <c r="O606" i="4" s="1"/>
  <c r="AC605" i="4"/>
  <c r="F606" i="4"/>
  <c r="AH605" i="4" l="1"/>
  <c r="AG605" i="4"/>
  <c r="AQ605" i="4" s="1"/>
  <c r="E606" i="4" s="1"/>
  <c r="AI605" i="4"/>
  <c r="AJ605" i="4" l="1"/>
  <c r="AK605" i="4"/>
  <c r="AD606" i="4"/>
  <c r="AE606" i="4" s="1"/>
  <c r="AF606" i="4"/>
  <c r="Q606" i="4"/>
  <c r="P606" i="4"/>
  <c r="R606" i="4" s="1"/>
  <c r="AR606" i="4" l="1"/>
  <c r="T606" i="4"/>
  <c r="U606" i="4"/>
  <c r="S606" i="4"/>
  <c r="AL605" i="4"/>
  <c r="AN605" i="4" l="1"/>
  <c r="AO605" i="4"/>
  <c r="AM605" i="4"/>
  <c r="V606" i="4"/>
  <c r="G607" i="4" s="1"/>
  <c r="J607" i="4"/>
  <c r="Y606" i="4"/>
  <c r="X606" i="4"/>
  <c r="L607" i="4" s="1"/>
  <c r="AA606" i="4"/>
  <c r="W606" i="4"/>
  <c r="H607" i="4" s="1"/>
  <c r="Z606" i="4"/>
  <c r="AP605" i="4" l="1"/>
  <c r="I607" i="4"/>
  <c r="M607" i="4" s="1"/>
  <c r="AB606" i="4"/>
  <c r="K607" i="4"/>
  <c r="N607" i="4" s="1"/>
  <c r="O607" i="4" s="1"/>
  <c r="F607" i="4" l="1"/>
  <c r="AC606" i="4"/>
  <c r="AG606" i="4" l="1"/>
  <c r="AH606" i="4"/>
  <c r="AI606" i="4"/>
  <c r="AJ606" i="4" l="1"/>
  <c r="AK606" i="4"/>
  <c r="AQ606" i="4"/>
  <c r="E607" i="4" s="1"/>
  <c r="Q607" i="4" l="1"/>
  <c r="AD607" i="4"/>
  <c r="AE607" i="4" s="1"/>
  <c r="AF607" i="4"/>
  <c r="P607" i="4"/>
  <c r="R607" i="4" s="1"/>
  <c r="AL606" i="4"/>
  <c r="AM606" i="4" l="1"/>
  <c r="AN606" i="4"/>
  <c r="AO606" i="4"/>
  <c r="AR607" i="4"/>
  <c r="U607" i="4"/>
  <c r="T607" i="4"/>
  <c r="S607" i="4"/>
  <c r="AP606" i="4" l="1"/>
  <c r="V607" i="4"/>
  <c r="G608" i="4" s="1"/>
  <c r="Y607" i="4"/>
  <c r="F126" i="7"/>
  <c r="W607" i="4"/>
  <c r="Z607" i="4" s="1"/>
  <c r="X607" i="4"/>
  <c r="L608" i="4" s="1"/>
  <c r="I608" i="4"/>
  <c r="AA607" i="4" l="1"/>
  <c r="AB607" i="4"/>
  <c r="K608" i="4"/>
  <c r="H608" i="4"/>
  <c r="M608" i="4" s="1"/>
  <c r="J608" i="4"/>
  <c r="N608" i="4" l="1"/>
  <c r="O608" i="4" s="1"/>
  <c r="F608" i="4"/>
  <c r="AC607" i="4"/>
  <c r="AG607" i="4" l="1"/>
  <c r="AH607" i="4"/>
  <c r="AI607" i="4"/>
  <c r="AJ607" i="4" l="1"/>
  <c r="D126" i="7" s="1"/>
  <c r="C126" i="7"/>
  <c r="AK607" i="4"/>
  <c r="AQ607" i="4"/>
  <c r="E608" i="4" l="1"/>
  <c r="E126" i="7"/>
  <c r="AL607" i="4"/>
  <c r="AN607" i="4" l="1"/>
  <c r="AM607" i="4"/>
  <c r="AO607" i="4"/>
  <c r="AD608" i="4"/>
  <c r="AE608" i="4" s="1"/>
  <c r="Q608" i="4"/>
  <c r="AF608" i="4"/>
  <c r="P608" i="4"/>
  <c r="R608" i="4" s="1"/>
  <c r="AP607" i="4" l="1"/>
  <c r="AR608" i="4"/>
  <c r="S608" i="4"/>
  <c r="U608" i="4"/>
  <c r="T608" i="4"/>
  <c r="W608" i="4" l="1"/>
  <c r="Z608" i="4" s="1"/>
  <c r="K609" i="4"/>
  <c r="X608" i="4"/>
  <c r="I609" i="4" s="1"/>
  <c r="L609" i="4"/>
  <c r="V608" i="4"/>
  <c r="Y608" i="4" s="1"/>
  <c r="J609" i="4"/>
  <c r="AA608" i="4" l="1"/>
  <c r="AB608" i="4" s="1"/>
  <c r="N609" i="4"/>
  <c r="O609" i="4" s="1"/>
  <c r="G609" i="4"/>
  <c r="H609" i="4"/>
  <c r="M609" i="4" l="1"/>
  <c r="F609" i="4"/>
  <c r="AC608" i="4"/>
  <c r="AH608" i="4" l="1"/>
  <c r="AG608" i="4"/>
  <c r="AQ608" i="4" s="1"/>
  <c r="E609" i="4" s="1"/>
  <c r="P609" i="4" s="1"/>
  <c r="AF609" i="4" l="1"/>
  <c r="Q609" i="4"/>
  <c r="R609" i="4" s="1"/>
  <c r="AD609" i="4"/>
  <c r="AE609" i="4" s="1"/>
  <c r="AI608" i="4"/>
  <c r="AR609" i="4" l="1"/>
  <c r="T609" i="4"/>
  <c r="S609" i="4"/>
  <c r="U609" i="4"/>
  <c r="AJ608" i="4"/>
  <c r="AK608" i="4"/>
  <c r="V609" i="4" l="1"/>
  <c r="J610" i="4"/>
  <c r="G610" i="4"/>
  <c r="Y609" i="4"/>
  <c r="W609" i="4"/>
  <c r="H610" i="4" s="1"/>
  <c r="K610" i="4"/>
  <c r="Z609" i="4"/>
  <c r="AL608" i="4"/>
  <c r="X609" i="4"/>
  <c r="I610" i="4" s="1"/>
  <c r="L610" i="4"/>
  <c r="AA609" i="4" l="1"/>
  <c r="AB609" i="4"/>
  <c r="M610" i="4"/>
  <c r="AM608" i="4"/>
  <c r="AN608" i="4"/>
  <c r="AO608" i="4"/>
  <c r="N610" i="4"/>
  <c r="O610" i="4" s="1"/>
  <c r="AP608" i="4" l="1"/>
  <c r="F610" i="4"/>
  <c r="AC609" i="4"/>
  <c r="AG609" i="4" l="1"/>
  <c r="AH609" i="4"/>
  <c r="AI609" i="4"/>
  <c r="AJ609" i="4" l="1"/>
  <c r="AK609" i="4"/>
  <c r="AQ609" i="4"/>
  <c r="E610" i="4" s="1"/>
  <c r="AD610" i="4" l="1"/>
  <c r="AE610" i="4" s="1"/>
  <c r="AF610" i="4"/>
  <c r="Q610" i="4"/>
  <c r="P610" i="4"/>
  <c r="AL609" i="4"/>
  <c r="R610" i="4" l="1"/>
  <c r="T610" i="4" s="1"/>
  <c r="AM609" i="4"/>
  <c r="AN609" i="4"/>
  <c r="AO609" i="4"/>
  <c r="AR610" i="4"/>
  <c r="U610" i="4"/>
  <c r="S610" i="4"/>
  <c r="W610" i="4" l="1"/>
  <c r="H611" i="4" s="1"/>
  <c r="Z610" i="4"/>
  <c r="K611" i="4"/>
  <c r="V610" i="4"/>
  <c r="G611" i="4" s="1"/>
  <c r="X610" i="4"/>
  <c r="I611" i="4" s="1"/>
  <c r="L611" i="4"/>
  <c r="AA610" i="4"/>
  <c r="AP609" i="4"/>
  <c r="Y610" i="4" l="1"/>
  <c r="AB610" i="4" s="1"/>
  <c r="F611" i="4" s="1"/>
  <c r="J611" i="4"/>
  <c r="N611" i="4" s="1"/>
  <c r="O611" i="4" s="1"/>
  <c r="M611" i="4"/>
  <c r="AC610" i="4"/>
  <c r="AH610" i="4" l="1"/>
  <c r="AG610" i="4"/>
  <c r="AQ610" i="4" s="1"/>
  <c r="E611" i="4" s="1"/>
  <c r="P611" i="4" s="1"/>
  <c r="AD611" i="4" l="1"/>
  <c r="AE611" i="4" s="1"/>
  <c r="AF611" i="4"/>
  <c r="Q611" i="4"/>
  <c r="R611" i="4" s="1"/>
  <c r="AI610" i="4"/>
  <c r="AR611" i="4" l="1"/>
  <c r="T611" i="4"/>
  <c r="S611" i="4"/>
  <c r="U611" i="4"/>
  <c r="AJ610" i="4"/>
  <c r="AK610" i="4"/>
  <c r="AL610" i="4" l="1"/>
  <c r="X611" i="4"/>
  <c r="I612" i="4" s="1"/>
  <c r="AA611" i="4"/>
  <c r="V611" i="4"/>
  <c r="J612" i="4" s="1"/>
  <c r="W611" i="4"/>
  <c r="H612" i="4" s="1"/>
  <c r="Z611" i="4" l="1"/>
  <c r="G612" i="4"/>
  <c r="M612" i="4" s="1"/>
  <c r="K612" i="4"/>
  <c r="L612" i="4"/>
  <c r="Y611" i="4"/>
  <c r="AN610" i="4"/>
  <c r="AO610" i="4"/>
  <c r="AM610" i="4"/>
  <c r="AP610" i="4" l="1"/>
  <c r="N612" i="4"/>
  <c r="O612" i="4" s="1"/>
  <c r="AB611" i="4"/>
  <c r="F612" i="4" l="1"/>
  <c r="AC611" i="4"/>
  <c r="AG611" i="4" l="1"/>
  <c r="AH611" i="4"/>
  <c r="AI611" i="4"/>
  <c r="AQ611" i="4" l="1"/>
  <c r="E612" i="4" s="1"/>
  <c r="P612" i="4" s="1"/>
  <c r="AJ611" i="4"/>
  <c r="AK611" i="4"/>
  <c r="AF612" i="4"/>
  <c r="AD612" i="4" l="1"/>
  <c r="AE612" i="4" s="1"/>
  <c r="Q612" i="4"/>
  <c r="R612" i="4" s="1"/>
  <c r="AR612" i="4" s="1"/>
  <c r="AL611" i="4"/>
  <c r="T612" i="4" l="1"/>
  <c r="U612" i="4"/>
  <c r="S612" i="4"/>
  <c r="F127" i="7" s="1"/>
  <c r="W612" i="4"/>
  <c r="Z612" i="4" s="1"/>
  <c r="AM611" i="4"/>
  <c r="AN611" i="4"/>
  <c r="AO611" i="4"/>
  <c r="X612" i="4"/>
  <c r="I613" i="4" s="1"/>
  <c r="V612" i="4"/>
  <c r="J613" i="4" s="1"/>
  <c r="G613" i="4" l="1"/>
  <c r="L613" i="4"/>
  <c r="Y612" i="4"/>
  <c r="AA612" i="4"/>
  <c r="K613" i="4"/>
  <c r="H613" i="4"/>
  <c r="AP611" i="4"/>
  <c r="AB612" i="4" l="1"/>
  <c r="N613" i="4"/>
  <c r="O613" i="4" s="1"/>
  <c r="M613" i="4"/>
  <c r="F613" i="4"/>
  <c r="AC612" i="4"/>
  <c r="AG612" i="4" l="1"/>
  <c r="AH612" i="4"/>
  <c r="AI612" i="4"/>
  <c r="AQ612" i="4" l="1"/>
  <c r="AJ612" i="4"/>
  <c r="D127" i="7" s="1"/>
  <c r="C127" i="7"/>
  <c r="AK612" i="4"/>
  <c r="E613" i="4"/>
  <c r="E127" i="7"/>
  <c r="AD613" i="4" l="1"/>
  <c r="AE613" i="4" s="1"/>
  <c r="Q613" i="4"/>
  <c r="AF613" i="4"/>
  <c r="P613" i="4"/>
  <c r="AL612" i="4"/>
  <c r="R613" i="4" l="1"/>
  <c r="S613" i="4" s="1"/>
  <c r="AR613" i="4"/>
  <c r="T613" i="4"/>
  <c r="U613" i="4"/>
  <c r="AN612" i="4"/>
  <c r="AM612" i="4"/>
  <c r="AO612" i="4"/>
  <c r="AP612" i="4" l="1"/>
  <c r="V613" i="4"/>
  <c r="G614" i="4" s="1"/>
  <c r="W613" i="4"/>
  <c r="Z613" i="4" s="1"/>
  <c r="X613" i="4"/>
  <c r="L614" i="4" s="1"/>
  <c r="J614" i="4" l="1"/>
  <c r="Y613" i="4"/>
  <c r="K614" i="4"/>
  <c r="H614" i="4"/>
  <c r="AA613" i="4"/>
  <c r="I614" i="4"/>
  <c r="M614" i="4" l="1"/>
  <c r="N614" i="4"/>
  <c r="O614" i="4" s="1"/>
  <c r="AB613" i="4"/>
  <c r="AC613" i="4" s="1"/>
  <c r="F614" i="4" l="1"/>
  <c r="AH613" i="4"/>
  <c r="AG613" i="4"/>
  <c r="AQ613" i="4" s="1"/>
  <c r="E614" i="4" s="1"/>
  <c r="P614" i="4" s="1"/>
  <c r="AF614" i="4" l="1"/>
  <c r="Q614" i="4"/>
  <c r="R614" i="4" s="1"/>
  <c r="AD614" i="4"/>
  <c r="AE614" i="4" s="1"/>
  <c r="AI613" i="4"/>
  <c r="AR614" i="4" l="1"/>
  <c r="U614" i="4"/>
  <c r="T614" i="4"/>
  <c r="S614" i="4"/>
  <c r="AJ613" i="4"/>
  <c r="AK613" i="4"/>
  <c r="X614" i="4" l="1"/>
  <c r="L615" i="4" s="1"/>
  <c r="AL613" i="4"/>
  <c r="V614" i="4"/>
  <c r="G615" i="4" s="1"/>
  <c r="W614" i="4"/>
  <c r="K615" i="4" s="1"/>
  <c r="Z614" i="4"/>
  <c r="H615" i="4"/>
  <c r="I615" i="4" l="1"/>
  <c r="M615" i="4" s="1"/>
  <c r="J615" i="4"/>
  <c r="N615" i="4" s="1"/>
  <c r="O615" i="4" s="1"/>
  <c r="AA614" i="4"/>
  <c r="AM613" i="4"/>
  <c r="AN613" i="4"/>
  <c r="AO613" i="4"/>
  <c r="Y614" i="4"/>
  <c r="AB614" i="4" l="1"/>
  <c r="AP613" i="4"/>
  <c r="F615" i="4" l="1"/>
  <c r="AC614" i="4"/>
  <c r="AG614" i="4" l="1"/>
  <c r="AH614" i="4"/>
  <c r="AI614" i="4"/>
  <c r="AJ614" i="4" l="1"/>
  <c r="AK614" i="4"/>
  <c r="AQ614" i="4"/>
  <c r="E615" i="4" s="1"/>
  <c r="AD615" i="4" l="1"/>
  <c r="AE615" i="4" s="1"/>
  <c r="AF615" i="4"/>
  <c r="Q615" i="4"/>
  <c r="P615" i="4"/>
  <c r="AL614" i="4"/>
  <c r="R615" i="4" l="1"/>
  <c r="AR615" i="4" s="1"/>
  <c r="AM614" i="4"/>
  <c r="AN614" i="4"/>
  <c r="AO614" i="4"/>
  <c r="T615" i="4" l="1"/>
  <c r="S615" i="4"/>
  <c r="U615" i="4"/>
  <c r="AP614" i="4"/>
  <c r="W615" i="4"/>
  <c r="Z615" i="4" s="1"/>
  <c r="V615" i="4"/>
  <c r="Y615" i="4" s="1"/>
  <c r="X615" i="4"/>
  <c r="L616" i="4" s="1"/>
  <c r="J616" i="4" l="1"/>
  <c r="G616" i="4"/>
  <c r="I616" i="4"/>
  <c r="H616" i="4"/>
  <c r="AA615" i="4"/>
  <c r="AB615" i="4" s="1"/>
  <c r="K616" i="4"/>
  <c r="N616" i="4" s="1"/>
  <c r="O616" i="4" s="1"/>
  <c r="M616" i="4" l="1"/>
  <c r="AC615" i="4"/>
  <c r="F616" i="4"/>
  <c r="AH615" i="4" l="1"/>
  <c r="AG615" i="4"/>
  <c r="AQ615" i="4" s="1"/>
  <c r="E616" i="4" s="1"/>
  <c r="AI615" i="4" l="1"/>
  <c r="AJ615" i="4"/>
  <c r="AK615" i="4"/>
  <c r="AD616" i="4"/>
  <c r="AE616" i="4" s="1"/>
  <c r="AF616" i="4"/>
  <c r="Q616" i="4"/>
  <c r="P616" i="4"/>
  <c r="R616" i="4" s="1"/>
  <c r="AR616" i="4" l="1"/>
  <c r="S616" i="4"/>
  <c r="U616" i="4"/>
  <c r="T616" i="4"/>
  <c r="AL615" i="4"/>
  <c r="AN615" i="4" l="1"/>
  <c r="AO615" i="4"/>
  <c r="AM615" i="4"/>
  <c r="X616" i="4"/>
  <c r="I617" i="4" s="1"/>
  <c r="AA616" i="4"/>
  <c r="W616" i="4"/>
  <c r="K617" i="4" s="1"/>
  <c r="Z616" i="4"/>
  <c r="V616" i="4"/>
  <c r="G617" i="4" s="1"/>
  <c r="Y616" i="4" l="1"/>
  <c r="AB616" i="4" s="1"/>
  <c r="AP615" i="4"/>
  <c r="H617" i="4"/>
  <c r="M617" i="4" s="1"/>
  <c r="L617" i="4"/>
  <c r="F617" i="4"/>
  <c r="AC616" i="4"/>
  <c r="J617" i="4"/>
  <c r="N617" i="4" s="1"/>
  <c r="O617" i="4" s="1"/>
  <c r="AG616" i="4" l="1"/>
  <c r="AH616" i="4"/>
  <c r="AI616" i="4"/>
  <c r="AJ616" i="4" l="1"/>
  <c r="AK616" i="4"/>
  <c r="AQ616" i="4"/>
  <c r="E617" i="4" s="1"/>
  <c r="Q617" i="4" l="1"/>
  <c r="AD617" i="4"/>
  <c r="AE617" i="4" s="1"/>
  <c r="AF617" i="4"/>
  <c r="P617" i="4"/>
  <c r="AL616" i="4"/>
  <c r="AM616" i="4" l="1"/>
  <c r="AN616" i="4"/>
  <c r="AO616" i="4"/>
  <c r="R617" i="4"/>
  <c r="AR617" i="4" l="1"/>
  <c r="T617" i="4"/>
  <c r="U617" i="4"/>
  <c r="S617" i="4"/>
  <c r="AP616" i="4"/>
  <c r="X617" i="4" l="1"/>
  <c r="AA617" i="4" s="1"/>
  <c r="I618" i="4"/>
  <c r="V617" i="4"/>
  <c r="J618" i="4" s="1"/>
  <c r="F128" i="7"/>
  <c r="W617" i="4"/>
  <c r="Z617" i="4" s="1"/>
  <c r="G618" i="4" l="1"/>
  <c r="Y617" i="4"/>
  <c r="AB617" i="4"/>
  <c r="K618" i="4"/>
  <c r="H618" i="4"/>
  <c r="L618" i="4"/>
  <c r="M618" i="4" l="1"/>
  <c r="N618" i="4"/>
  <c r="O618" i="4" s="1"/>
  <c r="F618" i="4"/>
  <c r="AC617" i="4"/>
  <c r="AG617" i="4" l="1"/>
  <c r="AI617" i="4" s="1"/>
  <c r="AH617" i="4"/>
  <c r="AJ617" i="4" l="1"/>
  <c r="D128" i="7" s="1"/>
  <c r="C128" i="7"/>
  <c r="AK617" i="4"/>
  <c r="AQ617" i="4"/>
  <c r="E618" i="4" l="1"/>
  <c r="E128" i="7"/>
  <c r="AL617" i="4"/>
  <c r="AN617" i="4" l="1"/>
  <c r="AM617" i="4"/>
  <c r="AO617" i="4"/>
  <c r="AD618" i="4"/>
  <c r="AE618" i="4" s="1"/>
  <c r="Q618" i="4"/>
  <c r="AF618" i="4"/>
  <c r="P618" i="4"/>
  <c r="R618" i="4" s="1"/>
  <c r="AR618" i="4" l="1"/>
  <c r="T618" i="4"/>
  <c r="U618" i="4"/>
  <c r="S618" i="4"/>
  <c r="AP617" i="4"/>
  <c r="V618" i="4" l="1"/>
  <c r="J619" i="4" s="1"/>
  <c r="X618" i="4"/>
  <c r="L619" i="4" s="1"/>
  <c r="I619" i="4"/>
  <c r="AA618" i="4"/>
  <c r="W618" i="4"/>
  <c r="Z618" i="4" s="1"/>
  <c r="K619" i="4"/>
  <c r="H619" i="4" l="1"/>
  <c r="N619" i="4"/>
  <c r="O619" i="4" s="1"/>
  <c r="G619" i="4"/>
  <c r="M619" i="4" s="1"/>
  <c r="Y618" i="4"/>
  <c r="AB618" i="4" l="1"/>
  <c r="F619" i="4" l="1"/>
  <c r="AC618" i="4"/>
  <c r="AH618" i="4" l="1"/>
  <c r="AG618" i="4"/>
  <c r="AQ618" i="4" l="1"/>
  <c r="E619" i="4" s="1"/>
  <c r="P619" i="4" s="1"/>
  <c r="Q619" i="4"/>
  <c r="R619" i="4" s="1"/>
  <c r="AI618" i="4"/>
  <c r="AD619" i="4" l="1"/>
  <c r="AE619" i="4" s="1"/>
  <c r="AF619" i="4"/>
  <c r="AR619" i="4"/>
  <c r="U619" i="4"/>
  <c r="S619" i="4"/>
  <c r="T619" i="4"/>
  <c r="AJ618" i="4"/>
  <c r="AK618" i="4"/>
  <c r="X619" i="4" l="1"/>
  <c r="L620" i="4"/>
  <c r="I620" i="4"/>
  <c r="AA619" i="4"/>
  <c r="W619" i="4"/>
  <c r="K620" i="4" s="1"/>
  <c r="Z619" i="4"/>
  <c r="H620" i="4"/>
  <c r="AL618" i="4"/>
  <c r="V619" i="4"/>
  <c r="J620" i="4" s="1"/>
  <c r="Y619" i="4" l="1"/>
  <c r="AB619" i="4" s="1"/>
  <c r="G620" i="4"/>
  <c r="M620" i="4" s="1"/>
  <c r="N620" i="4"/>
  <c r="O620" i="4" s="1"/>
  <c r="AM618" i="4"/>
  <c r="AN618" i="4"/>
  <c r="AO618" i="4"/>
  <c r="AP618" i="4" l="1"/>
  <c r="F620" i="4"/>
  <c r="AC619" i="4"/>
  <c r="AG619" i="4" l="1"/>
  <c r="AH619" i="4"/>
  <c r="AI619" i="4"/>
  <c r="AJ619" i="4" l="1"/>
  <c r="AK619" i="4"/>
  <c r="AQ619" i="4"/>
  <c r="E620" i="4" s="1"/>
  <c r="AD620" i="4" l="1"/>
  <c r="AE620" i="4" s="1"/>
  <c r="AF620" i="4"/>
  <c r="Q620" i="4"/>
  <c r="P620" i="4"/>
  <c r="AL619" i="4"/>
  <c r="R620" i="4" l="1"/>
  <c r="AR620" i="4" s="1"/>
  <c r="AM619" i="4"/>
  <c r="AN619" i="4"/>
  <c r="AO619" i="4"/>
  <c r="S620" i="4" l="1"/>
  <c r="V620" i="4" s="1"/>
  <c r="G621" i="4" s="1"/>
  <c r="T620" i="4"/>
  <c r="W620" i="4" s="1"/>
  <c r="U620" i="4"/>
  <c r="X620" i="4" s="1"/>
  <c r="I621" i="4" s="1"/>
  <c r="AP619" i="4"/>
  <c r="H621" i="4" l="1"/>
  <c r="M621" i="4" s="1"/>
  <c r="Z620" i="4"/>
  <c r="K621" i="4"/>
  <c r="N621" i="4" s="1"/>
  <c r="O621" i="4" s="1"/>
  <c r="Y620" i="4"/>
  <c r="AB620" i="4" s="1"/>
  <c r="J621" i="4"/>
  <c r="AA620" i="4"/>
  <c r="L621" i="4"/>
  <c r="F621" i="4" l="1"/>
  <c r="AC620" i="4"/>
  <c r="AH620" i="4"/>
  <c r="AG620" i="4"/>
  <c r="AQ620" i="4" s="1"/>
  <c r="E621" i="4" s="1"/>
  <c r="AI620" i="4" l="1"/>
  <c r="AJ620" i="4"/>
  <c r="AK620" i="4"/>
  <c r="AD621" i="4"/>
  <c r="AE621" i="4" s="1"/>
  <c r="AF621" i="4"/>
  <c r="Q621" i="4"/>
  <c r="P621" i="4"/>
  <c r="R621" i="4" s="1"/>
  <c r="AL620" i="4" l="1"/>
  <c r="AR621" i="4"/>
  <c r="T621" i="4"/>
  <c r="U621" i="4"/>
  <c r="S621" i="4"/>
  <c r="V621" i="4" l="1"/>
  <c r="G622" i="4" s="1"/>
  <c r="J622" i="4"/>
  <c r="X621" i="4"/>
  <c r="L622" i="4" s="1"/>
  <c r="AA621" i="4"/>
  <c r="W621" i="4"/>
  <c r="Z621" i="4" s="1"/>
  <c r="AN620" i="4"/>
  <c r="AO620" i="4"/>
  <c r="AM620" i="4"/>
  <c r="AP620" i="4" s="1"/>
  <c r="K622" i="4" l="1"/>
  <c r="N622" i="4" s="1"/>
  <c r="O622" i="4" s="1"/>
  <c r="H622" i="4"/>
  <c r="I622" i="4"/>
  <c r="M622" i="4" s="1"/>
  <c r="Y621" i="4"/>
  <c r="AB621" i="4" l="1"/>
  <c r="F622" i="4" l="1"/>
  <c r="AC621" i="4"/>
  <c r="AG621" i="4" l="1"/>
  <c r="AH621" i="4"/>
  <c r="AI621" i="4"/>
  <c r="AJ621" i="4" l="1"/>
  <c r="AK621" i="4"/>
  <c r="AQ621" i="4"/>
  <c r="E622" i="4" s="1"/>
  <c r="Q622" i="4" l="1"/>
  <c r="AD622" i="4"/>
  <c r="AE622" i="4" s="1"/>
  <c r="AF622" i="4"/>
  <c r="P622" i="4"/>
  <c r="AL621" i="4"/>
  <c r="AM621" i="4" l="1"/>
  <c r="AN621" i="4"/>
  <c r="AO621" i="4"/>
  <c r="R622" i="4"/>
  <c r="AR622" i="4" l="1"/>
  <c r="U622" i="4"/>
  <c r="T622" i="4"/>
  <c r="S622" i="4"/>
  <c r="AP621" i="4"/>
  <c r="W622" i="4" l="1"/>
  <c r="Z622" i="4" s="1"/>
  <c r="X622" i="4"/>
  <c r="AA622" i="4" s="1"/>
  <c r="I623" i="4"/>
  <c r="V622" i="4"/>
  <c r="Y622" i="4" s="1"/>
  <c r="F129" i="7"/>
  <c r="J623" i="4" l="1"/>
  <c r="G623" i="4"/>
  <c r="L623" i="4"/>
  <c r="K623" i="4"/>
  <c r="H623" i="4"/>
  <c r="AB622" i="4"/>
  <c r="M623" i="4" l="1"/>
  <c r="N623" i="4"/>
  <c r="O623" i="4" s="1"/>
  <c r="F623" i="4"/>
  <c r="AC622" i="4"/>
  <c r="AG622" i="4" l="1"/>
  <c r="AH622" i="4"/>
  <c r="AQ622" i="4" l="1"/>
  <c r="AI622" i="4"/>
  <c r="E623" i="4"/>
  <c r="E129" i="7"/>
  <c r="AJ622" i="4" l="1"/>
  <c r="D129" i="7" s="1"/>
  <c r="C129" i="7"/>
  <c r="AK622" i="4"/>
  <c r="AD623" i="4"/>
  <c r="AE623" i="4" s="1"/>
  <c r="Q623" i="4"/>
  <c r="AF623" i="4"/>
  <c r="P623" i="4"/>
  <c r="R623" i="4" l="1"/>
  <c r="AR623" i="4" s="1"/>
  <c r="AL622" i="4"/>
  <c r="S623" i="4" l="1"/>
  <c r="U623" i="4"/>
  <c r="T623" i="4"/>
  <c r="AN622" i="4"/>
  <c r="AM622" i="4"/>
  <c r="AO622" i="4"/>
  <c r="V623" i="4"/>
  <c r="J624" i="4" s="1"/>
  <c r="X623" i="4"/>
  <c r="L624" i="4" s="1"/>
  <c r="W623" i="4"/>
  <c r="Z623" i="4" s="1"/>
  <c r="K624" i="4" l="1"/>
  <c r="N624" i="4" s="1"/>
  <c r="O624" i="4" s="1"/>
  <c r="H624" i="4"/>
  <c r="G624" i="4"/>
  <c r="AA623" i="4"/>
  <c r="Y623" i="4"/>
  <c r="I624" i="4"/>
  <c r="AP622" i="4"/>
  <c r="AB623" i="4" l="1"/>
  <c r="M624" i="4"/>
  <c r="F624" i="4" l="1"/>
  <c r="AC623" i="4"/>
  <c r="AH623" i="4" l="1"/>
  <c r="AG623" i="4"/>
  <c r="AQ623" i="4" s="1"/>
  <c r="E624" i="4" s="1"/>
  <c r="P624" i="4"/>
  <c r="AF624" i="4" l="1"/>
  <c r="Q624" i="4"/>
  <c r="R624" i="4" s="1"/>
  <c r="AD624" i="4"/>
  <c r="AE624" i="4" s="1"/>
  <c r="AI623" i="4"/>
  <c r="AR624" i="4" l="1"/>
  <c r="U624" i="4"/>
  <c r="T624" i="4"/>
  <c r="S624" i="4"/>
  <c r="AJ623" i="4"/>
  <c r="AK623" i="4"/>
  <c r="V624" i="4" l="1"/>
  <c r="J625" i="4"/>
  <c r="G625" i="4"/>
  <c r="Y624" i="4"/>
  <c r="X624" i="4"/>
  <c r="AA624" i="4" s="1"/>
  <c r="L625" i="4"/>
  <c r="I625" i="4"/>
  <c r="AL623" i="4"/>
  <c r="W624" i="4"/>
  <c r="Z624" i="4" s="1"/>
  <c r="K625" i="4" l="1"/>
  <c r="H625" i="4"/>
  <c r="M625" i="4" s="1"/>
  <c r="AM623" i="4"/>
  <c r="AN623" i="4"/>
  <c r="AO623" i="4"/>
  <c r="AB624" i="4"/>
  <c r="N625" i="4"/>
  <c r="O625" i="4" s="1"/>
  <c r="AP623" i="4" l="1"/>
  <c r="F625" i="4"/>
  <c r="AC624" i="4"/>
  <c r="AG624" i="4" l="1"/>
  <c r="AH624" i="4"/>
  <c r="AQ624" i="4" l="1"/>
  <c r="E625" i="4" s="1"/>
  <c r="P625" i="4" s="1"/>
  <c r="AI624" i="4"/>
  <c r="AD625" i="4"/>
  <c r="AE625" i="4" s="1"/>
  <c r="AF625" i="4"/>
  <c r="Q625" i="4" l="1"/>
  <c r="R625" i="4" s="1"/>
  <c r="S625" i="4" s="1"/>
  <c r="AJ624" i="4"/>
  <c r="AK624" i="4"/>
  <c r="T625" i="4" l="1"/>
  <c r="AR625" i="4"/>
  <c r="U625" i="4"/>
  <c r="V625" i="4"/>
  <c r="Y625" i="4" s="1"/>
  <c r="G626" i="4"/>
  <c r="J626" i="4"/>
  <c r="AL624" i="4"/>
  <c r="X625" i="4"/>
  <c r="L626" i="4" s="1"/>
  <c r="W625" i="4"/>
  <c r="H626" i="4" s="1"/>
  <c r="K626" i="4" l="1"/>
  <c r="Z625" i="4"/>
  <c r="I626" i="4"/>
  <c r="M626" i="4" s="1"/>
  <c r="N626" i="4"/>
  <c r="O626" i="4" s="1"/>
  <c r="AM624" i="4"/>
  <c r="AN624" i="4"/>
  <c r="AO624" i="4"/>
  <c r="AA625" i="4"/>
  <c r="AB625" i="4" l="1"/>
  <c r="AP624" i="4"/>
  <c r="AC625" i="4"/>
  <c r="F626" i="4"/>
  <c r="AH625" i="4" l="1"/>
  <c r="AG625" i="4"/>
  <c r="AQ625" i="4" s="1"/>
  <c r="E626" i="4" s="1"/>
  <c r="AI625" i="4" l="1"/>
  <c r="AJ625" i="4"/>
  <c r="AK625" i="4"/>
  <c r="AF626" i="4"/>
  <c r="AD626" i="4"/>
  <c r="AE626" i="4" s="1"/>
  <c r="Q626" i="4"/>
  <c r="P626" i="4"/>
  <c r="R626" i="4" l="1"/>
  <c r="U626" i="4" s="1"/>
  <c r="AR626" i="4"/>
  <c r="S626" i="4"/>
  <c r="AL625" i="4"/>
  <c r="T626" i="4" l="1"/>
  <c r="W626" i="4" s="1"/>
  <c r="Z626" i="4" s="1"/>
  <c r="AN625" i="4"/>
  <c r="AO625" i="4"/>
  <c r="AM625" i="4"/>
  <c r="X626" i="4"/>
  <c r="AA626" i="4" s="1"/>
  <c r="V626" i="4"/>
  <c r="G627" i="4" s="1"/>
  <c r="J627" i="4"/>
  <c r="Y626" i="4"/>
  <c r="K627" i="4" l="1"/>
  <c r="AP625" i="4"/>
  <c r="I627" i="4"/>
  <c r="H627" i="4"/>
  <c r="L627" i="4"/>
  <c r="N627" i="4" s="1"/>
  <c r="O627" i="4" s="1"/>
  <c r="AB626" i="4"/>
  <c r="M627" i="4" l="1"/>
  <c r="F627" i="4"/>
  <c r="AC626" i="4"/>
  <c r="AG626" i="4" l="1"/>
  <c r="AH626" i="4"/>
  <c r="AQ626" i="4" l="1"/>
  <c r="E627" i="4" s="1"/>
  <c r="P627" i="4" s="1"/>
  <c r="AI626" i="4"/>
  <c r="Q627" i="4"/>
  <c r="R627" i="4" s="1"/>
  <c r="AD627" i="4"/>
  <c r="AE627" i="4" s="1"/>
  <c r="AF627" i="4" l="1"/>
  <c r="AR627" i="4"/>
  <c r="T627" i="4"/>
  <c r="S627" i="4"/>
  <c r="U627" i="4"/>
  <c r="AJ626" i="4"/>
  <c r="AK626" i="4"/>
  <c r="AL626" i="4" l="1"/>
  <c r="X627" i="4"/>
  <c r="AA627" i="4" s="1"/>
  <c r="V627" i="4"/>
  <c r="G628" i="4" s="1"/>
  <c r="F130" i="7"/>
  <c r="W627" i="4"/>
  <c r="Z627" i="4" s="1"/>
  <c r="K628" i="4" l="1"/>
  <c r="H628" i="4"/>
  <c r="I628" i="4"/>
  <c r="L628" i="4"/>
  <c r="Y627" i="4"/>
  <c r="J628" i="4"/>
  <c r="AM626" i="4"/>
  <c r="AO626" i="4"/>
  <c r="AN626" i="4"/>
  <c r="M628" i="4" l="1"/>
  <c r="AP626" i="4"/>
  <c r="N628" i="4"/>
  <c r="O628" i="4" s="1"/>
  <c r="AB627" i="4"/>
  <c r="AC627" i="4" l="1"/>
  <c r="F628" i="4"/>
  <c r="AG627" i="4" l="1"/>
  <c r="AH627" i="4"/>
  <c r="AI627" i="4"/>
  <c r="AJ627" i="4" l="1"/>
  <c r="D130" i="7" s="1"/>
  <c r="C130" i="7"/>
  <c r="AK627" i="4"/>
  <c r="AQ627" i="4"/>
  <c r="E628" i="4" l="1"/>
  <c r="E130" i="7"/>
  <c r="AL627" i="4"/>
  <c r="AN627" i="4" l="1"/>
  <c r="AM627" i="4"/>
  <c r="AO627" i="4"/>
  <c r="AD628" i="4"/>
  <c r="AE628" i="4" s="1"/>
  <c r="Q628" i="4"/>
  <c r="AF628" i="4"/>
  <c r="P628" i="4"/>
  <c r="R628" i="4" l="1"/>
  <c r="S628" i="4" s="1"/>
  <c r="AR628" i="4"/>
  <c r="U628" i="4"/>
  <c r="T628" i="4"/>
  <c r="AP627" i="4"/>
  <c r="V628" i="4" l="1"/>
  <c r="Y628" i="4" s="1"/>
  <c r="J629" i="4"/>
  <c r="X628" i="4"/>
  <c r="L629" i="4"/>
  <c r="AA628" i="4"/>
  <c r="I629" i="4"/>
  <c r="W628" i="4"/>
  <c r="K629" i="4" s="1"/>
  <c r="Z628" i="4" l="1"/>
  <c r="H629" i="4"/>
  <c r="AB628" i="4"/>
  <c r="G629" i="4"/>
  <c r="M629" i="4"/>
  <c r="F629" i="4"/>
  <c r="AC628" i="4"/>
  <c r="N629" i="4"/>
  <c r="O629" i="4" s="1"/>
  <c r="AH628" i="4" l="1"/>
  <c r="AG628" i="4"/>
  <c r="AQ628" i="4" s="1"/>
  <c r="E629" i="4" s="1"/>
  <c r="AF629" i="4" l="1"/>
  <c r="Q629" i="4"/>
  <c r="AD629" i="4"/>
  <c r="AE629" i="4" s="1"/>
  <c r="P629" i="4"/>
  <c r="AI628" i="4"/>
  <c r="AJ628" i="4" l="1"/>
  <c r="AK628" i="4"/>
  <c r="R629" i="4"/>
  <c r="AR629" i="4" l="1"/>
  <c r="U629" i="4"/>
  <c r="S629" i="4"/>
  <c r="T629" i="4"/>
  <c r="AL628" i="4"/>
  <c r="AO628" i="4" l="1"/>
  <c r="AM628" i="4"/>
  <c r="AN628" i="4"/>
  <c r="W629" i="4"/>
  <c r="K630" i="4" s="1"/>
  <c r="X629" i="4"/>
  <c r="L630" i="4" s="1"/>
  <c r="I630" i="4"/>
  <c r="V629" i="4"/>
  <c r="J630" i="4"/>
  <c r="G630" i="4"/>
  <c r="Y629" i="4"/>
  <c r="H630" i="4" l="1"/>
  <c r="Z629" i="4"/>
  <c r="M630" i="4"/>
  <c r="AA629" i="4"/>
  <c r="AB629" i="4" s="1"/>
  <c r="AP628" i="4"/>
  <c r="N630" i="4"/>
  <c r="O630" i="4" s="1"/>
  <c r="AC629" i="4" l="1"/>
  <c r="F630" i="4"/>
  <c r="AG629" i="4" l="1"/>
  <c r="AI629" i="4" s="1"/>
  <c r="AH629" i="4"/>
  <c r="AJ629" i="4" l="1"/>
  <c r="AK629" i="4"/>
  <c r="AQ629" i="4"/>
  <c r="E630" i="4" s="1"/>
  <c r="AD630" i="4" l="1"/>
  <c r="AE630" i="4" s="1"/>
  <c r="Q630" i="4"/>
  <c r="AF630" i="4"/>
  <c r="P630" i="4"/>
  <c r="AL629" i="4"/>
  <c r="R630" i="4" l="1"/>
  <c r="AR630" i="4" s="1"/>
  <c r="AN629" i="4"/>
  <c r="AO629" i="4"/>
  <c r="AM629" i="4"/>
  <c r="S630" i="4" l="1"/>
  <c r="V630" i="4" s="1"/>
  <c r="J631" i="4" s="1"/>
  <c r="T630" i="4"/>
  <c r="U630" i="4"/>
  <c r="AP629" i="4"/>
  <c r="X630" i="4" l="1"/>
  <c r="I631" i="4" s="1"/>
  <c r="W630" i="4"/>
  <c r="K631" i="4" s="1"/>
  <c r="Z630" i="4"/>
  <c r="Y630" i="4"/>
  <c r="G631" i="4"/>
  <c r="H631" i="4"/>
  <c r="M631" i="4" l="1"/>
  <c r="AA630" i="4"/>
  <c r="AB630" i="4" s="1"/>
  <c r="AC630" i="4" s="1"/>
  <c r="L631" i="4"/>
  <c r="N631" i="4" s="1"/>
  <c r="O631" i="4" s="1"/>
  <c r="F631" i="4" l="1"/>
  <c r="AH630" i="4"/>
  <c r="AG630" i="4"/>
  <c r="AQ630" i="4" s="1"/>
  <c r="E631" i="4" s="1"/>
  <c r="AI630" i="4" l="1"/>
  <c r="AJ630" i="4"/>
  <c r="AK630" i="4"/>
  <c r="AF631" i="4"/>
  <c r="AD631" i="4"/>
  <c r="AE631" i="4" s="1"/>
  <c r="Q631" i="4"/>
  <c r="P631" i="4"/>
  <c r="R631" i="4" s="1"/>
  <c r="AL630" i="4" l="1"/>
  <c r="AR631" i="4"/>
  <c r="S631" i="4"/>
  <c r="U631" i="4"/>
  <c r="T631" i="4"/>
  <c r="V631" i="4" l="1"/>
  <c r="G632" i="4" s="1"/>
  <c r="W631" i="4"/>
  <c r="K632" i="4" s="1"/>
  <c r="AN630" i="4"/>
  <c r="AO630" i="4"/>
  <c r="AM630" i="4"/>
  <c r="X631" i="4"/>
  <c r="AA631" i="4" s="1"/>
  <c r="H632" i="4" l="1"/>
  <c r="I632" i="4"/>
  <c r="L632" i="4"/>
  <c r="Z631" i="4"/>
  <c r="Y631" i="4"/>
  <c r="AP630" i="4"/>
  <c r="J632" i="4"/>
  <c r="M632" i="4" l="1"/>
  <c r="N632" i="4"/>
  <c r="O632" i="4" s="1"/>
  <c r="AB631" i="4"/>
  <c r="F632" i="4" l="1"/>
  <c r="AC631" i="4"/>
  <c r="AG631" i="4" l="1"/>
  <c r="AH631" i="4"/>
  <c r="AQ631" i="4" l="1"/>
  <c r="E632" i="4" s="1"/>
  <c r="P632" i="4" s="1"/>
  <c r="AI631" i="4"/>
  <c r="Q632" i="4"/>
  <c r="R632" i="4" s="1"/>
  <c r="AD632" i="4"/>
  <c r="AE632" i="4" s="1"/>
  <c r="AF632" i="4" l="1"/>
  <c r="AR632" i="4"/>
  <c r="S632" i="4"/>
  <c r="U632" i="4"/>
  <c r="T632" i="4"/>
  <c r="AJ631" i="4"/>
  <c r="AK631" i="4"/>
  <c r="W632" i="4" l="1"/>
  <c r="Z632" i="4" s="1"/>
  <c r="X632" i="4"/>
  <c r="AA632" i="4" s="1"/>
  <c r="V632" i="4"/>
  <c r="G633" i="4" s="1"/>
  <c r="F131" i="7"/>
  <c r="AL631" i="4"/>
  <c r="Y632" i="4" l="1"/>
  <c r="J633" i="4"/>
  <c r="K633" i="4"/>
  <c r="AM631" i="4"/>
  <c r="AO631" i="4"/>
  <c r="AN631" i="4"/>
  <c r="L633" i="4"/>
  <c r="N633" i="4" s="1"/>
  <c r="O633" i="4" s="1"/>
  <c r="I633" i="4"/>
  <c r="AB632" i="4"/>
  <c r="H633" i="4"/>
  <c r="M633" i="4" l="1"/>
  <c r="AC632" i="4"/>
  <c r="F633" i="4"/>
  <c r="AP631" i="4"/>
  <c r="AG632" i="4" l="1"/>
  <c r="AH632" i="4"/>
  <c r="AI632" i="4"/>
  <c r="AQ632" i="4" l="1"/>
  <c r="E633" i="4"/>
  <c r="E131" i="7"/>
  <c r="AJ632" i="4"/>
  <c r="D131" i="7" s="1"/>
  <c r="C131" i="7"/>
  <c r="AK632" i="4"/>
  <c r="AD633" i="4" l="1"/>
  <c r="AE633" i="4" s="1"/>
  <c r="Q633" i="4"/>
  <c r="AF633" i="4"/>
  <c r="P633" i="4"/>
  <c r="AL632" i="4"/>
  <c r="AN632" i="4" l="1"/>
  <c r="AM632" i="4"/>
  <c r="AO632" i="4"/>
  <c r="R633" i="4"/>
  <c r="AR633" i="4" l="1"/>
  <c r="S633" i="4"/>
  <c r="T633" i="4"/>
  <c r="U633" i="4"/>
  <c r="AP632" i="4"/>
  <c r="X633" i="4" l="1"/>
  <c r="L634" i="4" s="1"/>
  <c r="AA633" i="4"/>
  <c r="I634" i="4"/>
  <c r="W633" i="4"/>
  <c r="H634" i="4" s="1"/>
  <c r="V633" i="4"/>
  <c r="Y633" i="4" s="1"/>
  <c r="J634" i="4"/>
  <c r="Z633" i="4" l="1"/>
  <c r="K634" i="4"/>
  <c r="N634" i="4" s="1"/>
  <c r="O634" i="4" s="1"/>
  <c r="AB633" i="4"/>
  <c r="G634" i="4"/>
  <c r="M634" i="4" s="1"/>
  <c r="F634" i="4" l="1"/>
  <c r="AC633" i="4"/>
  <c r="AH633" i="4" l="1"/>
  <c r="AG633" i="4"/>
  <c r="AQ633" i="4" s="1"/>
  <c r="E634" i="4" s="1"/>
  <c r="P634" i="4" s="1"/>
  <c r="AI633" i="4" l="1"/>
  <c r="AF634" i="4"/>
  <c r="Q634" i="4"/>
  <c r="R634" i="4" s="1"/>
  <c r="AD634" i="4"/>
  <c r="AE634" i="4" s="1"/>
  <c r="AJ633" i="4" l="1"/>
  <c r="AK633" i="4"/>
  <c r="AR634" i="4"/>
  <c r="U634" i="4"/>
  <c r="T634" i="4"/>
  <c r="S634" i="4"/>
  <c r="X634" i="4" l="1"/>
  <c r="I635" i="4" s="1"/>
  <c r="AL633" i="4"/>
  <c r="V634" i="4"/>
  <c r="J635" i="4" s="1"/>
  <c r="G635" i="4"/>
  <c r="W634" i="4"/>
  <c r="H635" i="4"/>
  <c r="Z634" i="4"/>
  <c r="K635" i="4"/>
  <c r="M635" i="4" l="1"/>
  <c r="Y634" i="4"/>
  <c r="AO633" i="4"/>
  <c r="AM633" i="4"/>
  <c r="AN633" i="4"/>
  <c r="AA634" i="4"/>
  <c r="L635" i="4"/>
  <c r="N635" i="4" s="1"/>
  <c r="O635" i="4" s="1"/>
  <c r="AB634" i="4" l="1"/>
  <c r="AP633" i="4"/>
  <c r="F635" i="4" l="1"/>
  <c r="AC634" i="4"/>
  <c r="AG634" i="4" l="1"/>
  <c r="AH634" i="4"/>
  <c r="AI634" i="4"/>
  <c r="AJ634" i="4" l="1"/>
  <c r="AK634" i="4"/>
  <c r="AQ634" i="4"/>
  <c r="E635" i="4" s="1"/>
  <c r="Q635" i="4" l="1"/>
  <c r="AD635" i="4"/>
  <c r="AE635" i="4" s="1"/>
  <c r="AF635" i="4"/>
  <c r="P635" i="4"/>
  <c r="R635" i="4" s="1"/>
  <c r="AL634" i="4"/>
  <c r="AN634" i="4" l="1"/>
  <c r="AO634" i="4"/>
  <c r="AM634" i="4"/>
  <c r="AP634" i="4" s="1"/>
  <c r="AR635" i="4"/>
  <c r="S635" i="4"/>
  <c r="T635" i="4"/>
  <c r="U635" i="4"/>
  <c r="W635" i="4" l="1"/>
  <c r="K636" i="4" s="1"/>
  <c r="Z635" i="4"/>
  <c r="H636" i="4"/>
  <c r="X635" i="4"/>
  <c r="L636" i="4" s="1"/>
  <c r="V635" i="4"/>
  <c r="Y635" i="4" s="1"/>
  <c r="G636" i="4"/>
  <c r="AA635" i="4" l="1"/>
  <c r="I636" i="4"/>
  <c r="AB635" i="4"/>
  <c r="M636" i="4"/>
  <c r="J636" i="4"/>
  <c r="N636" i="4" s="1"/>
  <c r="O636" i="4" s="1"/>
  <c r="AC635" i="4" l="1"/>
  <c r="F636" i="4"/>
  <c r="AH635" i="4" l="1"/>
  <c r="AG635" i="4"/>
  <c r="AQ635" i="4" s="1"/>
  <c r="E636" i="4" s="1"/>
  <c r="AF636" i="4" l="1"/>
  <c r="Q636" i="4"/>
  <c r="AD636" i="4"/>
  <c r="AE636" i="4" s="1"/>
  <c r="AI635" i="4"/>
  <c r="P636" i="4"/>
  <c r="R636" i="4" s="1"/>
  <c r="AR636" i="4" l="1"/>
  <c r="T636" i="4"/>
  <c r="S636" i="4"/>
  <c r="U636" i="4"/>
  <c r="AJ635" i="4"/>
  <c r="AK635" i="4"/>
  <c r="AL635" i="4" l="1"/>
  <c r="X636" i="4"/>
  <c r="AA636" i="4"/>
  <c r="I637" i="4"/>
  <c r="L637" i="4"/>
  <c r="V636" i="4"/>
  <c r="Y636" i="4" s="1"/>
  <c r="J637" i="4"/>
  <c r="W636" i="4"/>
  <c r="H637" i="4" s="1"/>
  <c r="K637" i="4"/>
  <c r="Z636" i="4"/>
  <c r="N637" i="4" l="1"/>
  <c r="O637" i="4" s="1"/>
  <c r="AB636" i="4"/>
  <c r="G637" i="4"/>
  <c r="M637" i="4" s="1"/>
  <c r="AO635" i="4"/>
  <c r="AM635" i="4"/>
  <c r="AN635" i="4"/>
  <c r="AP635" i="4" l="1"/>
  <c r="F637" i="4"/>
  <c r="AC636" i="4"/>
  <c r="AG636" i="4" l="1"/>
  <c r="AH636" i="4"/>
  <c r="AQ636" i="4" l="1"/>
  <c r="E637" i="4" s="1"/>
  <c r="AI636" i="4"/>
  <c r="AD637" i="4"/>
  <c r="AE637" i="4" s="1"/>
  <c r="AF637" i="4"/>
  <c r="Q637" i="4"/>
  <c r="P637" i="4"/>
  <c r="AJ636" i="4" l="1"/>
  <c r="AK636" i="4"/>
  <c r="R637" i="4"/>
  <c r="AR637" i="4" l="1"/>
  <c r="U637" i="4"/>
  <c r="S637" i="4"/>
  <c r="T637" i="4"/>
  <c r="AL636" i="4"/>
  <c r="V637" i="4" l="1"/>
  <c r="J638" i="4" s="1"/>
  <c r="Y637" i="4"/>
  <c r="G638" i="4"/>
  <c r="F132" i="7"/>
  <c r="W637" i="4"/>
  <c r="Z637" i="4" s="1"/>
  <c r="X637" i="4"/>
  <c r="I638" i="4" s="1"/>
  <c r="L638" i="4"/>
  <c r="AM636" i="4"/>
  <c r="AN636" i="4"/>
  <c r="AO636" i="4"/>
  <c r="AA637" i="4" l="1"/>
  <c r="AB637" i="4"/>
  <c r="AP636" i="4"/>
  <c r="H638" i="4"/>
  <c r="M638" i="4" s="1"/>
  <c r="K638" i="4"/>
  <c r="N638" i="4" s="1"/>
  <c r="O638" i="4" s="1"/>
  <c r="F638" i="4" l="1"/>
  <c r="AC637" i="4"/>
  <c r="AG637" i="4" l="1"/>
  <c r="AH637" i="4"/>
  <c r="AI637" i="4"/>
  <c r="AJ637" i="4" l="1"/>
  <c r="D132" i="7" s="1"/>
  <c r="C132" i="7"/>
  <c r="AK637" i="4"/>
  <c r="AQ637" i="4"/>
  <c r="E638" i="4" l="1"/>
  <c r="E132" i="7"/>
  <c r="AL637" i="4"/>
  <c r="AN637" i="4" l="1"/>
  <c r="AO637" i="4"/>
  <c r="AM637" i="4"/>
  <c r="Q638" i="4"/>
  <c r="AD638" i="4"/>
  <c r="AE638" i="4" s="1"/>
  <c r="AF638" i="4"/>
  <c r="P638" i="4"/>
  <c r="AP637" i="4" l="1"/>
  <c r="R638" i="4"/>
  <c r="S638" i="4" s="1"/>
  <c r="AR638" i="4"/>
  <c r="T638" i="4" l="1"/>
  <c r="U638" i="4"/>
  <c r="W638" i="4"/>
  <c r="Z638" i="4" s="1"/>
  <c r="V638" i="4"/>
  <c r="Y638" i="4" s="1"/>
  <c r="X638" i="4"/>
  <c r="AA638" i="4" s="1"/>
  <c r="AB638" i="4" l="1"/>
  <c r="J639" i="4"/>
  <c r="G639" i="4"/>
  <c r="L639" i="4"/>
  <c r="K639" i="4"/>
  <c r="I639" i="4"/>
  <c r="H639" i="4"/>
  <c r="F639" i="4" l="1"/>
  <c r="AC638" i="4"/>
  <c r="M639" i="4"/>
  <c r="N639" i="4"/>
  <c r="O639" i="4" s="1"/>
  <c r="AG638" i="4" l="1"/>
  <c r="AH638" i="4"/>
  <c r="AI638" i="4"/>
  <c r="AJ638" i="4" l="1"/>
  <c r="AK638" i="4"/>
  <c r="AQ638" i="4"/>
  <c r="E639" i="4" s="1"/>
  <c r="AD639" i="4" l="1"/>
  <c r="AE639" i="4" s="1"/>
  <c r="AF639" i="4"/>
  <c r="Q639" i="4"/>
  <c r="P639" i="4"/>
  <c r="R639" i="4" s="1"/>
  <c r="AL638" i="4"/>
  <c r="AM638" i="4" l="1"/>
  <c r="AN638" i="4"/>
  <c r="AO638" i="4"/>
  <c r="AR639" i="4"/>
  <c r="T639" i="4"/>
  <c r="U639" i="4"/>
  <c r="S639" i="4"/>
  <c r="V639" i="4" l="1"/>
  <c r="Y639" i="4" s="1"/>
  <c r="X639" i="4"/>
  <c r="I640" i="4" s="1"/>
  <c r="AA639" i="4"/>
  <c r="W639" i="4"/>
  <c r="K640" i="4" s="1"/>
  <c r="AP638" i="4"/>
  <c r="H640" i="4" l="1"/>
  <c r="Z639" i="4"/>
  <c r="AB639" i="4" s="1"/>
  <c r="J640" i="4"/>
  <c r="L640" i="4"/>
  <c r="G640" i="4"/>
  <c r="M640" i="4" s="1"/>
  <c r="N640" i="4" l="1"/>
  <c r="O640" i="4" s="1"/>
  <c r="AC639" i="4"/>
  <c r="F640" i="4"/>
  <c r="AG639" i="4" l="1"/>
  <c r="AH639" i="4"/>
  <c r="AI639" i="4"/>
  <c r="AJ639" i="4" l="1"/>
  <c r="AK639" i="4"/>
  <c r="AQ639" i="4"/>
  <c r="E640" i="4" s="1"/>
  <c r="AD640" i="4" l="1"/>
  <c r="AE640" i="4" s="1"/>
  <c r="AF640" i="4"/>
  <c r="Q640" i="4"/>
  <c r="P640" i="4"/>
  <c r="R640" i="4" s="1"/>
  <c r="AL639" i="4"/>
  <c r="AN639" i="4" l="1"/>
  <c r="AO639" i="4"/>
  <c r="AM639" i="4"/>
  <c r="AP639" i="4" s="1"/>
  <c r="AR640" i="4"/>
  <c r="U640" i="4"/>
  <c r="S640" i="4"/>
  <c r="T640" i="4"/>
  <c r="X640" i="4" l="1"/>
  <c r="L641" i="4" s="1"/>
  <c r="AA640" i="4"/>
  <c r="I641" i="4"/>
  <c r="W640" i="4"/>
  <c r="K641" i="4" s="1"/>
  <c r="V640" i="4"/>
  <c r="J641" i="4" s="1"/>
  <c r="N641" i="4" l="1"/>
  <c r="O641" i="4" s="1"/>
  <c r="H641" i="4"/>
  <c r="Z640" i="4"/>
  <c r="G641" i="4"/>
  <c r="M641" i="4" s="1"/>
  <c r="Y640" i="4"/>
  <c r="AB640" i="4" l="1"/>
  <c r="F641" i="4" l="1"/>
  <c r="AC640" i="4"/>
  <c r="AH640" i="4" l="1"/>
  <c r="AG640" i="4"/>
  <c r="AQ640" i="4" s="1"/>
  <c r="E641" i="4" s="1"/>
  <c r="AF641" i="4" l="1"/>
  <c r="Q641" i="4"/>
  <c r="AD641" i="4"/>
  <c r="AE641" i="4" s="1"/>
  <c r="P641" i="4"/>
  <c r="AI640" i="4"/>
  <c r="AJ640" i="4" l="1"/>
  <c r="AK640" i="4"/>
  <c r="R641" i="4"/>
  <c r="AR641" i="4" l="1"/>
  <c r="U641" i="4"/>
  <c r="S641" i="4"/>
  <c r="T641" i="4"/>
  <c r="AL640" i="4"/>
  <c r="AO640" i="4" l="1"/>
  <c r="AM640" i="4"/>
  <c r="AN640" i="4"/>
  <c r="W641" i="4"/>
  <c r="Z641" i="4"/>
  <c r="H642" i="4"/>
  <c r="K642" i="4"/>
  <c r="V641" i="4"/>
  <c r="J642" i="4" s="1"/>
  <c r="X641" i="4"/>
  <c r="I642" i="4" s="1"/>
  <c r="AA641" i="4"/>
  <c r="L642" i="4" l="1"/>
  <c r="N642" i="4" s="1"/>
  <c r="O642" i="4" s="1"/>
  <c r="G642" i="4"/>
  <c r="M642" i="4" s="1"/>
  <c r="Y641" i="4"/>
  <c r="AP640" i="4"/>
  <c r="AB641" i="4" l="1"/>
  <c r="F642" i="4" l="1"/>
  <c r="AC641" i="4"/>
  <c r="AG641" i="4" l="1"/>
  <c r="AI641" i="4" s="1"/>
  <c r="AH641" i="4"/>
  <c r="AQ641" i="4" l="1"/>
  <c r="E642" i="4" s="1"/>
  <c r="AJ641" i="4"/>
  <c r="AK641" i="4"/>
  <c r="AL641" i="4" l="1"/>
  <c r="AD642" i="4"/>
  <c r="AE642" i="4" s="1"/>
  <c r="Q642" i="4"/>
  <c r="AF642" i="4"/>
  <c r="P642" i="4"/>
  <c r="R642" i="4" l="1"/>
  <c r="AR642" i="4"/>
  <c r="T642" i="4"/>
  <c r="S642" i="4"/>
  <c r="U642" i="4"/>
  <c r="AM641" i="4"/>
  <c r="AN641" i="4"/>
  <c r="AO641" i="4"/>
  <c r="AP641" i="4" l="1"/>
  <c r="X642" i="4"/>
  <c r="I643" i="4" s="1"/>
  <c r="V642" i="4"/>
  <c r="Y642" i="4" s="1"/>
  <c r="F133" i="7"/>
  <c r="W642" i="4"/>
  <c r="H643" i="4" s="1"/>
  <c r="AA642" i="4" l="1"/>
  <c r="L643" i="4"/>
  <c r="J643" i="4"/>
  <c r="G643" i="4"/>
  <c r="M643" i="4"/>
  <c r="K643" i="4"/>
  <c r="N643" i="4" s="1"/>
  <c r="O643" i="4" s="1"/>
  <c r="Z642" i="4"/>
  <c r="AB642" i="4" l="1"/>
  <c r="F643" i="4"/>
  <c r="AC642" i="4"/>
  <c r="AG642" i="4" l="1"/>
  <c r="AH642" i="4"/>
  <c r="AQ642" i="4" l="1"/>
  <c r="AI642" i="4"/>
  <c r="AJ642" i="4" l="1"/>
  <c r="D133" i="7" s="1"/>
  <c r="C133" i="7"/>
  <c r="AK642" i="4"/>
  <c r="E643" i="4"/>
  <c r="E133" i="7"/>
  <c r="Q643" i="4" l="1"/>
  <c r="AD643" i="4"/>
  <c r="AE643" i="4" s="1"/>
  <c r="AF643" i="4"/>
  <c r="P643" i="4"/>
  <c r="R643" i="4" s="1"/>
  <c r="AL642" i="4"/>
  <c r="AN642" i="4" l="1"/>
  <c r="AM642" i="4"/>
  <c r="AO642" i="4"/>
  <c r="AR643" i="4"/>
  <c r="U643" i="4"/>
  <c r="T643" i="4"/>
  <c r="S643" i="4"/>
  <c r="V643" i="4" l="1"/>
  <c r="G644" i="4" s="1"/>
  <c r="Y643" i="4"/>
  <c r="W643" i="4"/>
  <c r="Z643" i="4" s="1"/>
  <c r="X643" i="4"/>
  <c r="AA643" i="4" s="1"/>
  <c r="AP642" i="4"/>
  <c r="K644" i="4" l="1"/>
  <c r="H644" i="4"/>
  <c r="AB643" i="4"/>
  <c r="L644" i="4"/>
  <c r="I644" i="4"/>
  <c r="M644" i="4" s="1"/>
  <c r="J644" i="4"/>
  <c r="N644" i="4" l="1"/>
  <c r="O644" i="4" s="1"/>
  <c r="F644" i="4"/>
  <c r="AC643" i="4"/>
  <c r="AG643" i="4" l="1"/>
  <c r="AH643" i="4"/>
  <c r="AI643" i="4"/>
  <c r="AJ643" i="4" l="1"/>
  <c r="AK643" i="4"/>
  <c r="AQ643" i="4"/>
  <c r="E644" i="4" s="1"/>
  <c r="AL643" i="4" l="1"/>
  <c r="AD644" i="4"/>
  <c r="AE644" i="4" s="1"/>
  <c r="AF644" i="4"/>
  <c r="Q644" i="4"/>
  <c r="P644" i="4"/>
  <c r="R644" i="4" s="1"/>
  <c r="AR644" i="4" l="1"/>
  <c r="S644" i="4"/>
  <c r="U644" i="4"/>
  <c r="T644" i="4"/>
  <c r="AM643" i="4"/>
  <c r="AN643" i="4"/>
  <c r="AO643" i="4"/>
  <c r="X644" i="4" l="1"/>
  <c r="I645" i="4" s="1"/>
  <c r="AP643" i="4"/>
  <c r="W644" i="4"/>
  <c r="Z644" i="4" s="1"/>
  <c r="V644" i="4"/>
  <c r="J645" i="4" s="1"/>
  <c r="Y644" i="4"/>
  <c r="G645" i="4"/>
  <c r="AA644" i="4" l="1"/>
  <c r="K645" i="4"/>
  <c r="H645" i="4"/>
  <c r="M645" i="4"/>
  <c r="AB644" i="4"/>
  <c r="L645" i="4"/>
  <c r="N645" i="4" s="1"/>
  <c r="O645" i="4" s="1"/>
  <c r="AC644" i="4" l="1"/>
  <c r="F645" i="4"/>
  <c r="AG644" i="4" l="1"/>
  <c r="AH644" i="4"/>
  <c r="AQ644" i="4" l="1"/>
  <c r="E645" i="4" s="1"/>
  <c r="AI644" i="4"/>
  <c r="AJ644" i="4" l="1"/>
  <c r="AK644" i="4"/>
  <c r="AD645" i="4"/>
  <c r="AE645" i="4" s="1"/>
  <c r="AF645" i="4"/>
  <c r="Q645" i="4"/>
  <c r="P645" i="4"/>
  <c r="R645" i="4" l="1"/>
  <c r="AR645" i="4" s="1"/>
  <c r="S645" i="4"/>
  <c r="T645" i="4"/>
  <c r="AL644" i="4"/>
  <c r="U645" i="4" l="1"/>
  <c r="W645" i="4"/>
  <c r="K646" i="4" s="1"/>
  <c r="Z645" i="4"/>
  <c r="H646" i="4"/>
  <c r="V645" i="4"/>
  <c r="J646" i="4" s="1"/>
  <c r="X645" i="4"/>
  <c r="AA645" i="4" s="1"/>
  <c r="L646" i="4"/>
  <c r="AN644" i="4"/>
  <c r="AO644" i="4"/>
  <c r="AM644" i="4"/>
  <c r="G646" i="4" l="1"/>
  <c r="N646" i="4"/>
  <c r="O646" i="4" s="1"/>
  <c r="Y645" i="4"/>
  <c r="AB645" i="4" s="1"/>
  <c r="AP644" i="4"/>
  <c r="I646" i="4"/>
  <c r="M646" i="4" l="1"/>
  <c r="F646" i="4"/>
  <c r="AC645" i="4"/>
  <c r="AH645" i="4" l="1"/>
  <c r="AG645" i="4"/>
  <c r="AQ645" i="4" s="1"/>
  <c r="E646" i="4" s="1"/>
  <c r="P646" i="4" s="1"/>
  <c r="AI645" i="4" l="1"/>
  <c r="AJ645" i="4"/>
  <c r="AK645" i="4"/>
  <c r="AF646" i="4"/>
  <c r="Q646" i="4"/>
  <c r="R646" i="4" s="1"/>
  <c r="AD646" i="4"/>
  <c r="AE646" i="4" s="1"/>
  <c r="AR646" i="4" l="1"/>
  <c r="T646" i="4"/>
  <c r="S646" i="4"/>
  <c r="U646" i="4"/>
  <c r="AL645" i="4"/>
  <c r="AO645" i="4" l="1"/>
  <c r="AM645" i="4"/>
  <c r="AN645" i="4"/>
  <c r="X646" i="4"/>
  <c r="AA646" i="4" s="1"/>
  <c r="V646" i="4"/>
  <c r="G647" i="4" s="1"/>
  <c r="Y646" i="4"/>
  <c r="W646" i="4"/>
  <c r="Z646" i="4"/>
  <c r="H647" i="4"/>
  <c r="K647" i="4"/>
  <c r="AB646" i="4" l="1"/>
  <c r="F647" i="4" s="1"/>
  <c r="L647" i="4"/>
  <c r="I647" i="4"/>
  <c r="M647" i="4" s="1"/>
  <c r="J647" i="4"/>
  <c r="N647" i="4" s="1"/>
  <c r="O647" i="4" s="1"/>
  <c r="AP645" i="4"/>
  <c r="AC646" i="4" l="1"/>
  <c r="AG646" i="4"/>
  <c r="AH646" i="4"/>
  <c r="AI646" i="4"/>
  <c r="AQ646" i="4" l="1"/>
  <c r="E647" i="4" s="1"/>
  <c r="P647" i="4" s="1"/>
  <c r="AJ646" i="4"/>
  <c r="AK646" i="4"/>
  <c r="AD647" i="4"/>
  <c r="AE647" i="4" s="1"/>
  <c r="Q647" i="4"/>
  <c r="R647" i="4" s="1"/>
  <c r="AF647" i="4"/>
  <c r="AR647" i="4" l="1"/>
  <c r="S647" i="4"/>
  <c r="T647" i="4"/>
  <c r="U647" i="4"/>
  <c r="AL646" i="4"/>
  <c r="AM646" i="4" l="1"/>
  <c r="AN646" i="4"/>
  <c r="AO646" i="4"/>
  <c r="X647" i="4"/>
  <c r="AA647" i="4" s="1"/>
  <c r="W647" i="4"/>
  <c r="H648" i="4" s="1"/>
  <c r="V647" i="4"/>
  <c r="G648" i="4" s="1"/>
  <c r="F134" i="7"/>
  <c r="Y647" i="4" l="1"/>
  <c r="K648" i="4"/>
  <c r="AP646" i="4"/>
  <c r="Z647" i="4"/>
  <c r="AB647" i="4" s="1"/>
  <c r="L648" i="4"/>
  <c r="J648" i="4"/>
  <c r="N648" i="4" s="1"/>
  <c r="O648" i="4" s="1"/>
  <c r="I648" i="4"/>
  <c r="M648" i="4" s="1"/>
  <c r="F648" i="4" l="1"/>
  <c r="AC647" i="4"/>
  <c r="AG647" i="4" l="1"/>
  <c r="AH647" i="4"/>
  <c r="AQ647" i="4" l="1"/>
  <c r="AI647" i="4"/>
  <c r="AJ647" i="4" l="1"/>
  <c r="D134" i="7" s="1"/>
  <c r="C134" i="7"/>
  <c r="AK647" i="4"/>
  <c r="E648" i="4"/>
  <c r="E134" i="7"/>
  <c r="Q648" i="4" l="1"/>
  <c r="AD648" i="4"/>
  <c r="AE648" i="4" s="1"/>
  <c r="AF648" i="4"/>
  <c r="P648" i="4"/>
  <c r="AL647" i="4"/>
  <c r="AN647" i="4" l="1"/>
  <c r="AM647" i="4"/>
  <c r="AO647" i="4"/>
  <c r="R648" i="4"/>
  <c r="AP647" i="4" l="1"/>
  <c r="AR648" i="4"/>
  <c r="S648" i="4"/>
  <c r="U648" i="4"/>
  <c r="T648" i="4"/>
  <c r="V648" i="4" l="1"/>
  <c r="G649" i="4" s="1"/>
  <c r="W648" i="4"/>
  <c r="Z648" i="4" s="1"/>
  <c r="X648" i="4"/>
  <c r="L649" i="4" s="1"/>
  <c r="Y648" i="4" l="1"/>
  <c r="I649" i="4"/>
  <c r="AA648" i="4"/>
  <c r="AB648" i="4" s="1"/>
  <c r="J649" i="4"/>
  <c r="K649" i="4"/>
  <c r="H649" i="4"/>
  <c r="M649" i="4" s="1"/>
  <c r="N649" i="4" l="1"/>
  <c r="O649" i="4" s="1"/>
  <c r="F649" i="4"/>
  <c r="AC648" i="4"/>
  <c r="AG648" i="4" l="1"/>
  <c r="AI648" i="4" s="1"/>
  <c r="AH648" i="4"/>
  <c r="AJ648" i="4" l="1"/>
  <c r="AK648" i="4"/>
  <c r="AQ648" i="4"/>
  <c r="E649" i="4" s="1"/>
  <c r="AL648" i="4" l="1"/>
  <c r="AD649" i="4"/>
  <c r="AE649" i="4" s="1"/>
  <c r="AF649" i="4"/>
  <c r="Q649" i="4"/>
  <c r="P649" i="4"/>
  <c r="R649" i="4" s="1"/>
  <c r="AM648" i="4" l="1"/>
  <c r="AN648" i="4"/>
  <c r="AO648" i="4"/>
  <c r="AR649" i="4"/>
  <c r="U649" i="4"/>
  <c r="T649" i="4"/>
  <c r="S649" i="4"/>
  <c r="AP648" i="4" l="1"/>
  <c r="V649" i="4"/>
  <c r="J650" i="4" s="1"/>
  <c r="Y649" i="4"/>
  <c r="W649" i="4"/>
  <c r="K650" i="4" s="1"/>
  <c r="X649" i="4"/>
  <c r="I650" i="4" s="1"/>
  <c r="AA649" i="4"/>
  <c r="G650" i="4" l="1"/>
  <c r="H650" i="4"/>
  <c r="Z649" i="4"/>
  <c r="M650" i="4"/>
  <c r="AB649" i="4"/>
  <c r="L650" i="4"/>
  <c r="N650" i="4" s="1"/>
  <c r="O650" i="4" s="1"/>
  <c r="AC649" i="4" l="1"/>
  <c r="F650" i="4"/>
  <c r="AG649" i="4" l="1"/>
  <c r="AH649" i="4"/>
  <c r="AI649" i="4"/>
  <c r="AJ649" i="4" l="1"/>
  <c r="AK649" i="4"/>
  <c r="AQ649" i="4"/>
  <c r="E650" i="4" s="1"/>
  <c r="AD650" i="4" l="1"/>
  <c r="AE650" i="4" s="1"/>
  <c r="AF650" i="4"/>
  <c r="Q650" i="4"/>
  <c r="P650" i="4"/>
  <c r="AL649" i="4"/>
  <c r="R650" i="4" l="1"/>
  <c r="AN649" i="4"/>
  <c r="AO649" i="4"/>
  <c r="AM649" i="4"/>
  <c r="AP649" i="4" s="1"/>
  <c r="AR650" i="4"/>
  <c r="S650" i="4"/>
  <c r="U650" i="4"/>
  <c r="T650" i="4"/>
  <c r="W650" i="4" l="1"/>
  <c r="K651" i="4" s="1"/>
  <c r="Z650" i="4"/>
  <c r="H651" i="4"/>
  <c r="X650" i="4"/>
  <c r="L651" i="4"/>
  <c r="AA650" i="4"/>
  <c r="I651" i="4"/>
  <c r="V650" i="4"/>
  <c r="J651" i="4" s="1"/>
  <c r="N651" i="4" s="1"/>
  <c r="O651" i="4" s="1"/>
  <c r="Y650" i="4"/>
  <c r="G651" i="4"/>
  <c r="M651" i="4" l="1"/>
  <c r="AB650" i="4"/>
  <c r="F651" i="4" l="1"/>
  <c r="AC650" i="4"/>
  <c r="AH650" i="4" l="1"/>
  <c r="AG650" i="4"/>
  <c r="AQ650" i="4" s="1"/>
  <c r="E651" i="4" s="1"/>
  <c r="AI650" i="4"/>
  <c r="P651" i="4"/>
  <c r="AJ650" i="4" l="1"/>
  <c r="AK650" i="4"/>
  <c r="AF651" i="4"/>
  <c r="Q651" i="4"/>
  <c r="R651" i="4" s="1"/>
  <c r="AD651" i="4"/>
  <c r="AE651" i="4" s="1"/>
  <c r="AL650" i="4" l="1"/>
  <c r="AR651" i="4"/>
  <c r="T651" i="4"/>
  <c r="S651" i="4"/>
  <c r="U651" i="4"/>
  <c r="X651" i="4" l="1"/>
  <c r="L652" i="4" s="1"/>
  <c r="AA651" i="4"/>
  <c r="I652" i="4"/>
  <c r="V651" i="4"/>
  <c r="J652" i="4"/>
  <c r="Y651" i="4"/>
  <c r="G652" i="4"/>
  <c r="W651" i="4"/>
  <c r="H652" i="4" s="1"/>
  <c r="Z651" i="4"/>
  <c r="AO650" i="4"/>
  <c r="AM650" i="4"/>
  <c r="AN650" i="4"/>
  <c r="M652" i="4" l="1"/>
  <c r="K652" i="4"/>
  <c r="N652" i="4" s="1"/>
  <c r="O652" i="4" s="1"/>
  <c r="AB651" i="4"/>
  <c r="AC651" i="4" s="1"/>
  <c r="F652" i="4"/>
  <c r="AP650" i="4"/>
  <c r="AG651" i="4" l="1"/>
  <c r="AH651" i="4"/>
  <c r="AI651" i="4"/>
  <c r="AQ651" i="4" l="1"/>
  <c r="E652" i="4" s="1"/>
  <c r="P652" i="4" s="1"/>
  <c r="AJ651" i="4"/>
  <c r="AK651" i="4"/>
  <c r="AD652" i="4" l="1"/>
  <c r="AE652" i="4" s="1"/>
  <c r="AF652" i="4"/>
  <c r="Q652" i="4"/>
  <c r="R652" i="4" s="1"/>
  <c r="AR652" i="4"/>
  <c r="S652" i="4"/>
  <c r="T652" i="4"/>
  <c r="U652" i="4"/>
  <c r="AL651" i="4"/>
  <c r="AM651" i="4" l="1"/>
  <c r="AN651" i="4"/>
  <c r="AO651" i="4"/>
  <c r="X652" i="4"/>
  <c r="L653" i="4" s="1"/>
  <c r="AA652" i="4"/>
  <c r="I653" i="4"/>
  <c r="W652" i="4"/>
  <c r="H653" i="4" s="1"/>
  <c r="V652" i="4"/>
  <c r="J653" i="4" s="1"/>
  <c r="F135" i="7"/>
  <c r="G653" i="4" l="1"/>
  <c r="Y652" i="4"/>
  <c r="M653" i="4"/>
  <c r="K653" i="4"/>
  <c r="N653" i="4" s="1"/>
  <c r="O653" i="4" s="1"/>
  <c r="AP651" i="4"/>
  <c r="Z652" i="4"/>
  <c r="AB652" i="4" s="1"/>
  <c r="F653" i="4" l="1"/>
  <c r="AC652" i="4"/>
  <c r="AG652" i="4" l="1"/>
  <c r="AH652" i="4"/>
  <c r="AQ652" i="4" l="1"/>
  <c r="AI652" i="4"/>
  <c r="AJ652" i="4" l="1"/>
  <c r="D135" i="7" s="1"/>
  <c r="C135" i="7"/>
  <c r="AK652" i="4"/>
  <c r="E653" i="4"/>
  <c r="E135" i="7"/>
  <c r="Q653" i="4" l="1"/>
  <c r="AD653" i="4"/>
  <c r="AE653" i="4" s="1"/>
  <c r="AF653" i="4"/>
  <c r="P653" i="4"/>
  <c r="R653" i="4" s="1"/>
  <c r="AL652" i="4"/>
  <c r="AR653" i="4" l="1"/>
  <c r="U653" i="4"/>
  <c r="T653" i="4"/>
  <c r="S653" i="4"/>
  <c r="AN652" i="4"/>
  <c r="AM652" i="4"/>
  <c r="AO652" i="4"/>
  <c r="AP652" i="4" l="1"/>
  <c r="V653" i="4"/>
  <c r="G654" i="4" s="1"/>
  <c r="W653" i="4"/>
  <c r="Z653" i="4" s="1"/>
  <c r="X653" i="4"/>
  <c r="L654" i="4" s="1"/>
  <c r="I654" i="4" l="1"/>
  <c r="AA653" i="4"/>
  <c r="Y653" i="4"/>
  <c r="J654" i="4"/>
  <c r="K654" i="4"/>
  <c r="H654" i="4"/>
  <c r="M654" i="4" s="1"/>
  <c r="AB653" i="4"/>
  <c r="N654" i="4" l="1"/>
  <c r="O654" i="4" s="1"/>
  <c r="F654" i="4"/>
  <c r="AC653" i="4"/>
  <c r="AG653" i="4" l="1"/>
  <c r="AH653" i="4"/>
  <c r="AI653" i="4"/>
  <c r="AJ653" i="4" l="1"/>
  <c r="AK653" i="4"/>
  <c r="AQ653" i="4"/>
  <c r="E654" i="4" s="1"/>
  <c r="AD654" i="4" l="1"/>
  <c r="AE654" i="4" s="1"/>
  <c r="AF654" i="4"/>
  <c r="Q654" i="4"/>
  <c r="P654" i="4"/>
  <c r="AL653" i="4"/>
  <c r="AM653" i="4" l="1"/>
  <c r="AN653" i="4"/>
  <c r="AO653" i="4"/>
  <c r="R654" i="4"/>
  <c r="AR654" i="4" l="1"/>
  <c r="T654" i="4"/>
  <c r="S654" i="4"/>
  <c r="U654" i="4"/>
  <c r="AP653" i="4"/>
  <c r="X654" i="4" l="1"/>
  <c r="AA654" i="4" s="1"/>
  <c r="V654" i="4"/>
  <c r="J655" i="4" s="1"/>
  <c r="Y654" i="4"/>
  <c r="G655" i="4"/>
  <c r="W654" i="4"/>
  <c r="K655" i="4" s="1"/>
  <c r="H655" i="4" l="1"/>
  <c r="Z654" i="4"/>
  <c r="AB654" i="4" s="1"/>
  <c r="L655" i="4"/>
  <c r="N655" i="4" s="1"/>
  <c r="O655" i="4" s="1"/>
  <c r="I655" i="4"/>
  <c r="M655" i="4" l="1"/>
  <c r="AC654" i="4"/>
  <c r="F655" i="4"/>
  <c r="AG654" i="4" l="1"/>
  <c r="AI654" i="4"/>
  <c r="AH654" i="4"/>
  <c r="AJ654" i="4" l="1"/>
  <c r="AK654" i="4"/>
  <c r="AQ654" i="4"/>
  <c r="E655" i="4" s="1"/>
  <c r="AD655" i="4" l="1"/>
  <c r="AE655" i="4" s="1"/>
  <c r="AF655" i="4"/>
  <c r="Q655" i="4"/>
  <c r="P655" i="4"/>
  <c r="AL654" i="4"/>
  <c r="R655" i="4" l="1"/>
  <c r="AR655" i="4" s="1"/>
  <c r="AN654" i="4"/>
  <c r="AO654" i="4"/>
  <c r="AM654" i="4"/>
  <c r="AP654" i="4" s="1"/>
  <c r="T655" i="4" l="1"/>
  <c r="U655" i="4"/>
  <c r="X655" i="4" s="1"/>
  <c r="S655" i="4"/>
  <c r="V655" i="4" s="1"/>
  <c r="W655" i="4"/>
  <c r="K656" i="4" s="1"/>
  <c r="Z655" i="4"/>
  <c r="H656" i="4"/>
  <c r="J656" i="4" l="1"/>
  <c r="Y655" i="4"/>
  <c r="G656" i="4"/>
  <c r="I656" i="4"/>
  <c r="AA655" i="4"/>
  <c r="L656" i="4"/>
  <c r="AB655" i="4"/>
  <c r="M656" i="4"/>
  <c r="N656" i="4" l="1"/>
  <c r="O656" i="4" s="1"/>
  <c r="F656" i="4"/>
  <c r="AC655" i="4"/>
  <c r="AH655" i="4" l="1"/>
  <c r="AG655" i="4"/>
  <c r="AQ655" i="4" s="1"/>
  <c r="E656" i="4" s="1"/>
  <c r="AI655" i="4" l="1"/>
  <c r="AF656" i="4"/>
  <c r="Q656" i="4"/>
  <c r="AD656" i="4"/>
  <c r="AE656" i="4" s="1"/>
  <c r="P656" i="4"/>
  <c r="R656" i="4" l="1"/>
  <c r="AR656" i="4"/>
  <c r="T656" i="4"/>
  <c r="S656" i="4"/>
  <c r="U656" i="4"/>
  <c r="AJ655" i="4"/>
  <c r="AK655" i="4"/>
  <c r="AL655" i="4" l="1"/>
  <c r="X656" i="4"/>
  <c r="I657" i="4" s="1"/>
  <c r="L657" i="4"/>
  <c r="V656" i="4"/>
  <c r="Y656" i="4" s="1"/>
  <c r="W656" i="4"/>
  <c r="Z656" i="4"/>
  <c r="H657" i="4"/>
  <c r="K657" i="4"/>
  <c r="J657" i="4" l="1"/>
  <c r="N657" i="4" s="1"/>
  <c r="O657" i="4" s="1"/>
  <c r="AA656" i="4"/>
  <c r="AB656" i="4"/>
  <c r="AO655" i="4"/>
  <c r="AM655" i="4"/>
  <c r="AN655" i="4"/>
  <c r="G657" i="4"/>
  <c r="M657" i="4" s="1"/>
  <c r="AP655" i="4" l="1"/>
  <c r="F657" i="4"/>
  <c r="AC656" i="4"/>
  <c r="AG656" i="4" l="1"/>
  <c r="AH656" i="4"/>
  <c r="AI656" i="4"/>
  <c r="AJ656" i="4" l="1"/>
  <c r="AK656" i="4"/>
  <c r="AQ656" i="4"/>
  <c r="E657" i="4" s="1"/>
  <c r="AD657" i="4" l="1"/>
  <c r="AE657" i="4" s="1"/>
  <c r="Q657" i="4"/>
  <c r="AF657" i="4"/>
  <c r="P657" i="4"/>
  <c r="R657" i="4" s="1"/>
  <c r="AL656" i="4"/>
  <c r="AM656" i="4" l="1"/>
  <c r="AN656" i="4"/>
  <c r="AO656" i="4"/>
  <c r="AR657" i="4"/>
  <c r="S657" i="4"/>
  <c r="T657" i="4"/>
  <c r="U657" i="4"/>
  <c r="X657" i="4" l="1"/>
  <c r="I658" i="4" s="1"/>
  <c r="L658" i="4"/>
  <c r="AA657" i="4"/>
  <c r="W657" i="4"/>
  <c r="H658" i="4" s="1"/>
  <c r="V657" i="4"/>
  <c r="Y657" i="4" s="1"/>
  <c r="J658" i="4"/>
  <c r="F136" i="7"/>
  <c r="AP656" i="4"/>
  <c r="G658" i="4" l="1"/>
  <c r="K658" i="4"/>
  <c r="N658" i="4" s="1"/>
  <c r="O658" i="4" s="1"/>
  <c r="M658" i="4"/>
  <c r="Z657" i="4"/>
  <c r="AB657" i="4" s="1"/>
  <c r="F658" i="4" l="1"/>
  <c r="AC657" i="4"/>
  <c r="AG657" i="4" l="1"/>
  <c r="AH657" i="4"/>
  <c r="AQ657" i="4" l="1"/>
  <c r="AI657" i="4"/>
  <c r="AJ657" i="4" l="1"/>
  <c r="D136" i="7" s="1"/>
  <c r="C136" i="7"/>
  <c r="AK657" i="4"/>
  <c r="E658" i="4"/>
  <c r="E136" i="7"/>
  <c r="AL657" i="4" l="1"/>
  <c r="Q658" i="4"/>
  <c r="AD658" i="4"/>
  <c r="AE658" i="4" s="1"/>
  <c r="AF658" i="4"/>
  <c r="P658" i="4"/>
  <c r="R658" i="4" l="1"/>
  <c r="AR658" i="4" s="1"/>
  <c r="AN657" i="4"/>
  <c r="AM657" i="4"/>
  <c r="AO657" i="4"/>
  <c r="T658" i="4" l="1"/>
  <c r="W658" i="4" s="1"/>
  <c r="Z658" i="4" s="1"/>
  <c r="S658" i="4"/>
  <c r="V658" i="4" s="1"/>
  <c r="Y658" i="4" s="1"/>
  <c r="U658" i="4"/>
  <c r="X658" i="4" s="1"/>
  <c r="AA658" i="4" s="1"/>
  <c r="AP657" i="4"/>
  <c r="AB658" i="4" l="1"/>
  <c r="G659" i="4"/>
  <c r="L659" i="4"/>
  <c r="K659" i="4"/>
  <c r="I659" i="4"/>
  <c r="H659" i="4"/>
  <c r="J659" i="4"/>
  <c r="N659" i="4" l="1"/>
  <c r="O659" i="4" s="1"/>
  <c r="M659" i="4"/>
  <c r="F659" i="4"/>
  <c r="AC658" i="4"/>
  <c r="AG658" i="4" l="1"/>
  <c r="AH658" i="4"/>
  <c r="AQ658" i="4" l="1"/>
  <c r="E659" i="4" s="1"/>
  <c r="P659" i="4" s="1"/>
  <c r="AI658" i="4"/>
  <c r="Q659" i="4"/>
  <c r="R659" i="4" s="1"/>
  <c r="AD659" i="4" l="1"/>
  <c r="AE659" i="4" s="1"/>
  <c r="AF659" i="4"/>
  <c r="AR659" i="4"/>
  <c r="T659" i="4"/>
  <c r="U659" i="4"/>
  <c r="S659" i="4"/>
  <c r="AJ658" i="4"/>
  <c r="AK658" i="4"/>
  <c r="AL658" i="4" l="1"/>
  <c r="V659" i="4"/>
  <c r="G660" i="4" s="1"/>
  <c r="Y659" i="4"/>
  <c r="X659" i="4"/>
  <c r="AA659" i="4" s="1"/>
  <c r="W659" i="4"/>
  <c r="H660" i="4" s="1"/>
  <c r="K660" i="4"/>
  <c r="J660" i="4" l="1"/>
  <c r="N660" i="4" s="1"/>
  <c r="O660" i="4" s="1"/>
  <c r="L660" i="4"/>
  <c r="Z659" i="4"/>
  <c r="AB659" i="4" s="1"/>
  <c r="I660" i="4"/>
  <c r="M660" i="4" s="1"/>
  <c r="AM658" i="4"/>
  <c r="AN658" i="4"/>
  <c r="AO658" i="4"/>
  <c r="F660" i="4" l="1"/>
  <c r="AC659" i="4"/>
  <c r="AP658" i="4"/>
  <c r="AH659" i="4" l="1"/>
  <c r="AG659" i="4"/>
  <c r="AQ659" i="4" s="1"/>
  <c r="E660" i="4" s="1"/>
  <c r="Q660" i="4" l="1"/>
  <c r="AD660" i="4"/>
  <c r="AE660" i="4" s="1"/>
  <c r="AF660" i="4"/>
  <c r="AI659" i="4"/>
  <c r="P660" i="4"/>
  <c r="R660" i="4" l="1"/>
  <c r="AJ659" i="4"/>
  <c r="AK659" i="4"/>
  <c r="AL659" i="4" l="1"/>
  <c r="AR660" i="4"/>
  <c r="U660" i="4"/>
  <c r="T660" i="4"/>
  <c r="S660" i="4"/>
  <c r="V660" i="4" l="1"/>
  <c r="G661" i="4" s="1"/>
  <c r="J661" i="4"/>
  <c r="Y660" i="4"/>
  <c r="W660" i="4"/>
  <c r="Z660" i="4" s="1"/>
  <c r="X660" i="4"/>
  <c r="I661" i="4" s="1"/>
  <c r="AM659" i="4"/>
  <c r="AN659" i="4"/>
  <c r="AO659" i="4"/>
  <c r="K661" i="4" l="1"/>
  <c r="AA660" i="4"/>
  <c r="AB660" i="4" s="1"/>
  <c r="H661" i="4"/>
  <c r="M661" i="4" s="1"/>
  <c r="AP659" i="4"/>
  <c r="L661" i="4"/>
  <c r="N661" i="4" s="1"/>
  <c r="O661" i="4" s="1"/>
  <c r="F661" i="4" l="1"/>
  <c r="AC660" i="4"/>
  <c r="AG660" i="4" l="1"/>
  <c r="AH660" i="4"/>
  <c r="AI660" i="4"/>
  <c r="AJ660" i="4" l="1"/>
  <c r="AK660" i="4"/>
  <c r="AQ660" i="4"/>
  <c r="E661" i="4" s="1"/>
  <c r="AD661" i="4" l="1"/>
  <c r="AE661" i="4" s="1"/>
  <c r="AF661" i="4"/>
  <c r="Q661" i="4"/>
  <c r="P661" i="4"/>
  <c r="R661" i="4" s="1"/>
  <c r="AL660" i="4"/>
  <c r="AR661" i="4" l="1"/>
  <c r="S661" i="4"/>
  <c r="T661" i="4"/>
  <c r="U661" i="4"/>
  <c r="AN660" i="4"/>
  <c r="AO660" i="4"/>
  <c r="AM660" i="4"/>
  <c r="X661" i="4" l="1"/>
  <c r="AA661" i="4" s="1"/>
  <c r="L662" i="4"/>
  <c r="I662" i="4"/>
  <c r="W661" i="4"/>
  <c r="Z661" i="4" s="1"/>
  <c r="V661" i="4"/>
  <c r="Y661" i="4" s="1"/>
  <c r="G662" i="4"/>
  <c r="J662" i="4"/>
  <c r="AP660" i="4"/>
  <c r="K662" i="4" l="1"/>
  <c r="AB661" i="4"/>
  <c r="H662" i="4"/>
  <c r="N662" i="4"/>
  <c r="O662" i="4" s="1"/>
  <c r="M662" i="4"/>
  <c r="F662" i="4" l="1"/>
  <c r="AC661" i="4"/>
  <c r="AH661" i="4" l="1"/>
  <c r="AG661" i="4"/>
  <c r="AQ661" i="4" s="1"/>
  <c r="E662" i="4" s="1"/>
  <c r="AF662" i="4" l="1"/>
  <c r="AD662" i="4"/>
  <c r="AE662" i="4" s="1"/>
  <c r="Q662" i="4"/>
  <c r="AI661" i="4"/>
  <c r="P662" i="4"/>
  <c r="R662" i="4" l="1"/>
  <c r="AR662" i="4"/>
  <c r="S662" i="4"/>
  <c r="U662" i="4"/>
  <c r="T662" i="4"/>
  <c r="AJ661" i="4"/>
  <c r="AK661" i="4"/>
  <c r="AL661" i="4" l="1"/>
  <c r="W662" i="4"/>
  <c r="K663" i="4" s="1"/>
  <c r="X662" i="4"/>
  <c r="L663" i="4" s="1"/>
  <c r="AA662" i="4"/>
  <c r="V662" i="4"/>
  <c r="J663" i="4" s="1"/>
  <c r="F137" i="7"/>
  <c r="I663" i="4" l="1"/>
  <c r="N663" i="4"/>
  <c r="O663" i="4" s="1"/>
  <c r="Y662" i="4"/>
  <c r="H663" i="4"/>
  <c r="G663" i="4"/>
  <c r="Z662" i="4"/>
  <c r="AN661" i="4"/>
  <c r="AO661" i="4"/>
  <c r="AM661" i="4"/>
  <c r="AP661" i="4" s="1"/>
  <c r="M663" i="4" l="1"/>
  <c r="AB662" i="4"/>
  <c r="AC662" i="4" l="1"/>
  <c r="F663" i="4"/>
  <c r="AG662" i="4" l="1"/>
  <c r="AI662" i="4" s="1"/>
  <c r="AH662" i="4"/>
  <c r="AJ662" i="4" l="1"/>
  <c r="D137" i="7" s="1"/>
  <c r="C137" i="7"/>
  <c r="AK662" i="4"/>
  <c r="AQ662" i="4"/>
  <c r="E663" i="4" l="1"/>
  <c r="E137" i="7"/>
  <c r="AL662" i="4"/>
  <c r="AM662" i="4" l="1"/>
  <c r="AN662" i="4"/>
  <c r="AO662" i="4"/>
  <c r="AD663" i="4"/>
  <c r="AE663" i="4" s="1"/>
  <c r="AF663" i="4"/>
  <c r="Q663" i="4"/>
  <c r="P663" i="4"/>
  <c r="R663" i="4" s="1"/>
  <c r="AR663" i="4" l="1"/>
  <c r="T663" i="4"/>
  <c r="U663" i="4"/>
  <c r="S663" i="4"/>
  <c r="AP662" i="4"/>
  <c r="V663" i="4" l="1"/>
  <c r="J664" i="4"/>
  <c r="Y663" i="4"/>
  <c r="G664" i="4"/>
  <c r="X663" i="4"/>
  <c r="I664" i="4" s="1"/>
  <c r="L664" i="4"/>
  <c r="AA663" i="4"/>
  <c r="W663" i="4"/>
  <c r="H664" i="4" s="1"/>
  <c r="Z663" i="4"/>
  <c r="K664" i="4"/>
  <c r="M664" i="4" l="1"/>
  <c r="AB663" i="4"/>
  <c r="N664" i="4"/>
  <c r="O664" i="4" s="1"/>
  <c r="AC663" i="4" l="1"/>
  <c r="F664" i="4"/>
  <c r="AH663" i="4" l="1"/>
  <c r="AG663" i="4"/>
  <c r="AQ663" i="4" s="1"/>
  <c r="E664" i="4" s="1"/>
  <c r="AI663" i="4" l="1"/>
  <c r="AJ663" i="4" s="1"/>
  <c r="AD664" i="4"/>
  <c r="AE664" i="4" s="1"/>
  <c r="AF664" i="4"/>
  <c r="Q664" i="4"/>
  <c r="P664" i="4"/>
  <c r="AK663" i="4" l="1"/>
  <c r="R664" i="4"/>
  <c r="AR664" i="4" s="1"/>
  <c r="AL663" i="4"/>
  <c r="T664" i="4" l="1"/>
  <c r="U664" i="4"/>
  <c r="S664" i="4"/>
  <c r="V664" i="4" s="1"/>
  <c r="G665" i="4" s="1"/>
  <c r="X664" i="4"/>
  <c r="I665" i="4" s="1"/>
  <c r="AA664" i="4"/>
  <c r="AN663" i="4"/>
  <c r="AO663" i="4"/>
  <c r="AM663" i="4"/>
  <c r="AP663" i="4" s="1"/>
  <c r="W664" i="4"/>
  <c r="K665" i="4" s="1"/>
  <c r="Z664" i="4" l="1"/>
  <c r="J665" i="4"/>
  <c r="H665" i="4"/>
  <c r="M665" i="4" s="1"/>
  <c r="Y664" i="4"/>
  <c r="AB664" i="4" s="1"/>
  <c r="F665" i="4" s="1"/>
  <c r="L665" i="4"/>
  <c r="N665" i="4" s="1"/>
  <c r="O665" i="4" s="1"/>
  <c r="AC664" i="4" l="1"/>
  <c r="AH664" i="4" s="1"/>
  <c r="AG664" i="4"/>
  <c r="AQ664" i="4" l="1"/>
  <c r="E665" i="4" s="1"/>
  <c r="Q665" i="4" s="1"/>
  <c r="AI664" i="4"/>
  <c r="AF665" i="4"/>
  <c r="P665" i="4"/>
  <c r="AJ664" i="4"/>
  <c r="AK664" i="4"/>
  <c r="AD665" i="4" l="1"/>
  <c r="AE665" i="4" s="1"/>
  <c r="R665" i="4"/>
  <c r="AL664" i="4"/>
  <c r="AR665" i="4"/>
  <c r="U665" i="4"/>
  <c r="T665" i="4"/>
  <c r="S665" i="4"/>
  <c r="W665" i="4" l="1"/>
  <c r="Z665" i="4" s="1"/>
  <c r="AM664" i="4"/>
  <c r="AN664" i="4"/>
  <c r="AO664" i="4"/>
  <c r="V665" i="4"/>
  <c r="Y665" i="4" s="1"/>
  <c r="X665" i="4"/>
  <c r="AA665" i="4" s="1"/>
  <c r="I666" i="4" l="1"/>
  <c r="AB665" i="4"/>
  <c r="L666" i="4"/>
  <c r="AP664" i="4"/>
  <c r="J666" i="4"/>
  <c r="K666" i="4"/>
  <c r="G666" i="4"/>
  <c r="H666" i="4"/>
  <c r="N666" i="4" l="1"/>
  <c r="O666" i="4" s="1"/>
  <c r="F666" i="4"/>
  <c r="AC665" i="4"/>
  <c r="M666" i="4"/>
  <c r="AG665" i="4" l="1"/>
  <c r="AI665" i="4"/>
  <c r="AH665" i="4"/>
  <c r="AQ665" i="4" l="1"/>
  <c r="E666" i="4" s="1"/>
  <c r="Q666" i="4" s="1"/>
  <c r="AJ665" i="4"/>
  <c r="AK665" i="4"/>
  <c r="AD666" i="4"/>
  <c r="AE666" i="4" s="1"/>
  <c r="P666" i="4" l="1"/>
  <c r="R666" i="4" s="1"/>
  <c r="U666" i="4" s="1"/>
  <c r="AF666" i="4"/>
  <c r="AR666" i="4"/>
  <c r="S666" i="4"/>
  <c r="AL665" i="4"/>
  <c r="T666" i="4" l="1"/>
  <c r="AN665" i="4"/>
  <c r="AM665" i="4"/>
  <c r="AO665" i="4"/>
  <c r="W666" i="4"/>
  <c r="Z666" i="4" s="1"/>
  <c r="X666" i="4"/>
  <c r="L667" i="4" s="1"/>
  <c r="AA666" i="4"/>
  <c r="V666" i="4"/>
  <c r="Y666" i="4" s="1"/>
  <c r="J667" i="4" l="1"/>
  <c r="I667" i="4"/>
  <c r="AB666" i="4"/>
  <c r="K667" i="4"/>
  <c r="G667" i="4"/>
  <c r="H667" i="4"/>
  <c r="AP665" i="4"/>
  <c r="N667" i="4" l="1"/>
  <c r="O667" i="4" s="1"/>
  <c r="F667" i="4"/>
  <c r="AC666" i="4"/>
  <c r="M667" i="4"/>
  <c r="AH666" i="4" l="1"/>
  <c r="AG666" i="4"/>
  <c r="AQ666" i="4" s="1"/>
  <c r="E667" i="4" s="1"/>
  <c r="P667" i="4"/>
  <c r="AF667" i="4" l="1"/>
  <c r="Q667" i="4"/>
  <c r="R667" i="4" s="1"/>
  <c r="AD667" i="4"/>
  <c r="AE667" i="4" s="1"/>
  <c r="AI666" i="4"/>
  <c r="AR667" i="4" l="1"/>
  <c r="U667" i="4"/>
  <c r="T667" i="4"/>
  <c r="S667" i="4"/>
  <c r="AJ666" i="4"/>
  <c r="AK666" i="4"/>
  <c r="AL666" i="4" l="1"/>
  <c r="V667" i="4"/>
  <c r="Y667" i="4" s="1"/>
  <c r="J668" i="4"/>
  <c r="F138" i="7"/>
  <c r="W667" i="4"/>
  <c r="K668" i="4"/>
  <c r="Z667" i="4"/>
  <c r="H668" i="4"/>
  <c r="X667" i="4"/>
  <c r="L668" i="4" s="1"/>
  <c r="I668" i="4"/>
  <c r="AA667" i="4"/>
  <c r="G668" i="4" l="1"/>
  <c r="M668" i="4" s="1"/>
  <c r="AB667" i="4"/>
  <c r="N668" i="4"/>
  <c r="O668" i="4" s="1"/>
  <c r="AM666" i="4"/>
  <c r="AN666" i="4"/>
  <c r="AO666" i="4"/>
  <c r="AP666" i="4" l="1"/>
  <c r="F668" i="4"/>
  <c r="AC667" i="4"/>
  <c r="AG667" i="4" l="1"/>
  <c r="AH667" i="4"/>
  <c r="AI667" i="4"/>
  <c r="AJ667" i="4" l="1"/>
  <c r="D138" i="7" s="1"/>
  <c r="C138" i="7"/>
  <c r="AK667" i="4"/>
  <c r="AQ667" i="4"/>
  <c r="AL667" i="4" l="1"/>
  <c r="E668" i="4"/>
  <c r="E138" i="7"/>
  <c r="AD668" i="4" l="1"/>
  <c r="AE668" i="4" s="1"/>
  <c r="AF668" i="4"/>
  <c r="Q668" i="4"/>
  <c r="P668" i="4"/>
  <c r="R668" i="4" s="1"/>
  <c r="AM667" i="4"/>
  <c r="AN667" i="4"/>
  <c r="AO667" i="4"/>
  <c r="AP667" i="4" l="1"/>
  <c r="AR668" i="4"/>
  <c r="U668" i="4"/>
  <c r="S668" i="4"/>
  <c r="T668" i="4"/>
  <c r="V668" i="4" l="1"/>
  <c r="G669" i="4"/>
  <c r="Y668" i="4"/>
  <c r="J669" i="4"/>
  <c r="X668" i="4"/>
  <c r="I669" i="4" s="1"/>
  <c r="AA668" i="4"/>
  <c r="W668" i="4"/>
  <c r="K669" i="4" s="1"/>
  <c r="Z668" i="4"/>
  <c r="L669" i="4" l="1"/>
  <c r="N669" i="4" s="1"/>
  <c r="O669" i="4" s="1"/>
  <c r="AB668" i="4"/>
  <c r="H669" i="4"/>
  <c r="M669" i="4" s="1"/>
  <c r="F669" i="4" l="1"/>
  <c r="AC668" i="4"/>
  <c r="AH668" i="4" l="1"/>
  <c r="AG668" i="4"/>
  <c r="AI668" i="4"/>
  <c r="AQ668" i="4" l="1"/>
  <c r="E669" i="4" s="1"/>
  <c r="P669" i="4" s="1"/>
  <c r="AJ668" i="4"/>
  <c r="AK668" i="4"/>
  <c r="AF669" i="4"/>
  <c r="Q669" i="4" l="1"/>
  <c r="R669" i="4" s="1"/>
  <c r="AD669" i="4"/>
  <c r="AE669" i="4" s="1"/>
  <c r="AR669" i="4"/>
  <c r="S669" i="4"/>
  <c r="T669" i="4"/>
  <c r="U669" i="4"/>
  <c r="AL668" i="4"/>
  <c r="AN668" i="4" l="1"/>
  <c r="AO668" i="4"/>
  <c r="AM668" i="4"/>
  <c r="X669" i="4"/>
  <c r="AA669" i="4" s="1"/>
  <c r="L670" i="4"/>
  <c r="I670" i="4"/>
  <c r="W669" i="4"/>
  <c r="K670" i="4" s="1"/>
  <c r="V669" i="4"/>
  <c r="G670" i="4" s="1"/>
  <c r="AP668" i="4" l="1"/>
  <c r="J670" i="4"/>
  <c r="N670" i="4" s="1"/>
  <c r="O670" i="4" s="1"/>
  <c r="Y669" i="4"/>
  <c r="H670" i="4"/>
  <c r="M670" i="4" s="1"/>
  <c r="Z669" i="4"/>
  <c r="AB669" i="4" l="1"/>
  <c r="AC669" i="4"/>
  <c r="F670" i="4"/>
  <c r="AG669" i="4" l="1"/>
  <c r="AH669" i="4"/>
  <c r="AI669" i="4"/>
  <c r="AJ669" i="4" l="1"/>
  <c r="AK669" i="4"/>
  <c r="AQ669" i="4"/>
  <c r="E670" i="4" s="1"/>
  <c r="AD670" i="4" l="1"/>
  <c r="AE670" i="4" s="1"/>
  <c r="AF670" i="4"/>
  <c r="Q670" i="4"/>
  <c r="P670" i="4"/>
  <c r="AL669" i="4"/>
  <c r="AM669" i="4" l="1"/>
  <c r="AN669" i="4"/>
  <c r="AO669" i="4"/>
  <c r="R670" i="4"/>
  <c r="AR670" i="4" l="1"/>
  <c r="T670" i="4"/>
  <c r="U670" i="4"/>
  <c r="S670" i="4"/>
  <c r="AP669" i="4"/>
  <c r="V670" i="4" l="1"/>
  <c r="J671" i="4" s="1"/>
  <c r="X670" i="4"/>
  <c r="I671" i="4" s="1"/>
  <c r="W670" i="4"/>
  <c r="K671" i="4" s="1"/>
  <c r="Z670" i="4"/>
  <c r="AA670" i="4" l="1"/>
  <c r="L671" i="4"/>
  <c r="N671" i="4" s="1"/>
  <c r="O671" i="4" s="1"/>
  <c r="H671" i="4"/>
  <c r="G671" i="4"/>
  <c r="M671" i="4" s="1"/>
  <c r="Y670" i="4"/>
  <c r="AB670" i="4" l="1"/>
  <c r="AC670" i="4" l="1"/>
  <c r="F671" i="4"/>
  <c r="AH670" i="4" l="1"/>
  <c r="AG670" i="4"/>
  <c r="AQ670" i="4" s="1"/>
  <c r="E671" i="4" s="1"/>
  <c r="AI670" i="4"/>
  <c r="AJ670" i="4" l="1"/>
  <c r="AK670" i="4"/>
  <c r="AD671" i="4"/>
  <c r="AE671" i="4" s="1"/>
  <c r="AF671" i="4"/>
  <c r="Q671" i="4"/>
  <c r="P671" i="4"/>
  <c r="R671" i="4" s="1"/>
  <c r="AL670" i="4" l="1"/>
  <c r="AR671" i="4"/>
  <c r="S671" i="4"/>
  <c r="U671" i="4"/>
  <c r="T671" i="4"/>
  <c r="W671" i="4" l="1"/>
  <c r="H672" i="4" s="1"/>
  <c r="X671" i="4"/>
  <c r="AA671" i="4" s="1"/>
  <c r="V671" i="4"/>
  <c r="G672" i="4" s="1"/>
  <c r="J672" i="4"/>
  <c r="AN670" i="4"/>
  <c r="AO670" i="4"/>
  <c r="AM670" i="4"/>
  <c r="AP670" i="4" s="1"/>
  <c r="Y671" i="4" l="1"/>
  <c r="L672" i="4"/>
  <c r="I672" i="4"/>
  <c r="M672" i="4" s="1"/>
  <c r="K672" i="4"/>
  <c r="Z671" i="4"/>
  <c r="AB671" i="4" l="1"/>
  <c r="N672" i="4"/>
  <c r="O672" i="4" s="1"/>
  <c r="F672" i="4"/>
  <c r="AC671" i="4"/>
  <c r="AG671" i="4" l="1"/>
  <c r="AH671" i="4"/>
  <c r="AI671" i="4"/>
  <c r="AJ671" i="4" l="1"/>
  <c r="AK671" i="4"/>
  <c r="AQ671" i="4"/>
  <c r="E672" i="4" s="1"/>
  <c r="Q672" i="4" l="1"/>
  <c r="AD672" i="4"/>
  <c r="AE672" i="4" s="1"/>
  <c r="AF672" i="4"/>
  <c r="P672" i="4"/>
  <c r="AL671" i="4"/>
  <c r="R672" i="4" l="1"/>
  <c r="AM671" i="4"/>
  <c r="AN671" i="4"/>
  <c r="AO671" i="4"/>
  <c r="AR672" i="4"/>
  <c r="T672" i="4"/>
  <c r="S672" i="4"/>
  <c r="U672" i="4"/>
  <c r="X672" i="4" l="1"/>
  <c r="AA672" i="4" s="1"/>
  <c r="V672" i="4"/>
  <c r="G673" i="4" s="1"/>
  <c r="Y672" i="4"/>
  <c r="F139" i="7"/>
  <c r="W672" i="4"/>
  <c r="Z672" i="4" s="1"/>
  <c r="AP671" i="4"/>
  <c r="AB672" i="4" l="1"/>
  <c r="J673" i="4"/>
  <c r="K673" i="4"/>
  <c r="H673" i="4"/>
  <c r="L673" i="4"/>
  <c r="I673" i="4"/>
  <c r="M673" i="4" l="1"/>
  <c r="N673" i="4"/>
  <c r="O673" i="4" s="1"/>
  <c r="F673" i="4"/>
  <c r="AC672" i="4"/>
  <c r="AH672" i="4" l="1"/>
  <c r="AG672" i="4"/>
  <c r="AQ672" i="4" s="1"/>
  <c r="E673" i="4" l="1"/>
  <c r="E139" i="7"/>
  <c r="AI672" i="4"/>
  <c r="AJ672" i="4" l="1"/>
  <c r="D139" i="7" s="1"/>
  <c r="C139" i="7"/>
  <c r="AK672" i="4"/>
  <c r="AD673" i="4"/>
  <c r="AE673" i="4" s="1"/>
  <c r="Q673" i="4"/>
  <c r="AF673" i="4"/>
  <c r="P673" i="4"/>
  <c r="AL672" i="4" l="1"/>
  <c r="R673" i="4"/>
  <c r="AR673" i="4" l="1"/>
  <c r="U673" i="4"/>
  <c r="T673" i="4"/>
  <c r="S673" i="4"/>
  <c r="AN672" i="4"/>
  <c r="AM672" i="4"/>
  <c r="AO672" i="4"/>
  <c r="AP672" i="4" l="1"/>
  <c r="V673" i="4"/>
  <c r="G674" i="4" s="1"/>
  <c r="W673" i="4"/>
  <c r="Z673" i="4" s="1"/>
  <c r="X673" i="4"/>
  <c r="AA673" i="4" s="1"/>
  <c r="L674" i="4"/>
  <c r="H674" i="4" l="1"/>
  <c r="K674" i="4"/>
  <c r="J674" i="4"/>
  <c r="Y673" i="4"/>
  <c r="AB673" i="4" s="1"/>
  <c r="I674" i="4"/>
  <c r="M674" i="4" s="1"/>
  <c r="N674" i="4" l="1"/>
  <c r="O674" i="4" s="1"/>
  <c r="F674" i="4"/>
  <c r="AC673" i="4"/>
  <c r="AH673" i="4" l="1"/>
  <c r="AG673" i="4"/>
  <c r="AQ673" i="4" s="1"/>
  <c r="E674" i="4" s="1"/>
  <c r="P674" i="4" s="1"/>
  <c r="AF674" i="4" l="1"/>
  <c r="Q674" i="4"/>
  <c r="R674" i="4" s="1"/>
  <c r="AD674" i="4"/>
  <c r="AE674" i="4" s="1"/>
  <c r="AI673" i="4"/>
  <c r="AR674" i="4" l="1"/>
  <c r="U674" i="4"/>
  <c r="T674" i="4"/>
  <c r="S674" i="4"/>
  <c r="AJ673" i="4"/>
  <c r="AK673" i="4"/>
  <c r="V674" i="4" l="1"/>
  <c r="J675" i="4"/>
  <c r="Y674" i="4"/>
  <c r="G675" i="4"/>
  <c r="X674" i="4"/>
  <c r="L675" i="4" s="1"/>
  <c r="I675" i="4"/>
  <c r="AA674" i="4"/>
  <c r="AL673" i="4"/>
  <c r="W674" i="4"/>
  <c r="Z674" i="4" s="1"/>
  <c r="K675" i="4"/>
  <c r="H675" i="4" l="1"/>
  <c r="M675" i="4"/>
  <c r="AB674" i="4"/>
  <c r="AM673" i="4"/>
  <c r="AN673" i="4"/>
  <c r="AO673" i="4"/>
  <c r="N675" i="4"/>
  <c r="O675" i="4" s="1"/>
  <c r="AC674" i="4" l="1"/>
  <c r="F675" i="4"/>
  <c r="AP673" i="4"/>
  <c r="AG674" i="4" l="1"/>
  <c r="AI674" i="4" s="1"/>
  <c r="AH674" i="4"/>
  <c r="AJ674" i="4" l="1"/>
  <c r="AK674" i="4"/>
  <c r="AQ674" i="4"/>
  <c r="E675" i="4" s="1"/>
  <c r="AD675" i="4" l="1"/>
  <c r="AE675" i="4" s="1"/>
  <c r="Q675" i="4"/>
  <c r="AF675" i="4"/>
  <c r="P675" i="4"/>
  <c r="AL674" i="4"/>
  <c r="AM674" i="4" l="1"/>
  <c r="AN674" i="4"/>
  <c r="AO674" i="4"/>
  <c r="R675" i="4"/>
  <c r="AP674" i="4" l="1"/>
  <c r="AR675" i="4"/>
  <c r="T675" i="4"/>
  <c r="S675" i="4"/>
  <c r="U675" i="4"/>
  <c r="V675" i="4" l="1"/>
  <c r="J676" i="4" s="1"/>
  <c r="G676" i="4"/>
  <c r="W675" i="4"/>
  <c r="H676" i="4" s="1"/>
  <c r="K676" i="4"/>
  <c r="X675" i="4"/>
  <c r="I676" i="4" s="1"/>
  <c r="AA675" i="4"/>
  <c r="L676" i="4" l="1"/>
  <c r="Z675" i="4"/>
  <c r="N676" i="4"/>
  <c r="O676" i="4" s="1"/>
  <c r="M676" i="4"/>
  <c r="Y675" i="4"/>
  <c r="AB675" i="4" l="1"/>
  <c r="AC675" i="4" l="1"/>
  <c r="F676" i="4"/>
  <c r="AH675" i="4" l="1"/>
  <c r="AG675" i="4"/>
  <c r="AQ675" i="4" s="1"/>
  <c r="E676" i="4" s="1"/>
  <c r="AI675" i="4"/>
  <c r="P676" i="4"/>
  <c r="AF676" i="4" l="1"/>
  <c r="AD676" i="4"/>
  <c r="AE676" i="4" s="1"/>
  <c r="Q676" i="4"/>
  <c r="R676" i="4" s="1"/>
  <c r="AJ675" i="4"/>
  <c r="AK675" i="4"/>
  <c r="AR676" i="4" l="1"/>
  <c r="U676" i="4"/>
  <c r="S676" i="4"/>
  <c r="T676" i="4"/>
  <c r="AL675" i="4"/>
  <c r="AN675" i="4" l="1"/>
  <c r="AO675" i="4"/>
  <c r="AM675" i="4"/>
  <c r="AP675" i="4" s="1"/>
  <c r="W676" i="4"/>
  <c r="K677" i="4" s="1"/>
  <c r="V676" i="4"/>
  <c r="G677" i="4" s="1"/>
  <c r="J677" i="4"/>
  <c r="Y676" i="4"/>
  <c r="X676" i="4"/>
  <c r="I677" i="4" s="1"/>
  <c r="L677" i="4"/>
  <c r="AA676" i="4"/>
  <c r="N677" i="4" l="1"/>
  <c r="O677" i="4" s="1"/>
  <c r="H677" i="4"/>
  <c r="M677" i="4" s="1"/>
  <c r="Z676" i="4"/>
  <c r="AB676" i="4"/>
  <c r="F677" i="4" l="1"/>
  <c r="AC676" i="4"/>
  <c r="AG676" i="4" l="1"/>
  <c r="AI676" i="4" s="1"/>
  <c r="AH676" i="4"/>
  <c r="AJ676" i="4" l="1"/>
  <c r="AK676" i="4"/>
  <c r="AQ676" i="4"/>
  <c r="E677" i="4" s="1"/>
  <c r="Q677" i="4" l="1"/>
  <c r="AD677" i="4"/>
  <c r="AE677" i="4" s="1"/>
  <c r="AF677" i="4"/>
  <c r="P677" i="4"/>
  <c r="AL676" i="4"/>
  <c r="R677" i="4" l="1"/>
  <c r="AR677" i="4" s="1"/>
  <c r="AM676" i="4"/>
  <c r="AN676" i="4"/>
  <c r="AO676" i="4"/>
  <c r="U677" i="4" l="1"/>
  <c r="X677" i="4" s="1"/>
  <c r="AA677" i="4" s="1"/>
  <c r="S677" i="4"/>
  <c r="T677" i="4"/>
  <c r="W677" i="4" s="1"/>
  <c r="H678" i="4" s="1"/>
  <c r="AP676" i="4"/>
  <c r="F140" i="7" l="1"/>
  <c r="V677" i="4"/>
  <c r="G678" i="4" s="1"/>
  <c r="Y677" i="4"/>
  <c r="L678" i="4"/>
  <c r="Z677" i="4"/>
  <c r="K678" i="4"/>
  <c r="I678" i="4"/>
  <c r="J678" i="4" l="1"/>
  <c r="N678" i="4" s="1"/>
  <c r="O678" i="4" s="1"/>
  <c r="M678" i="4"/>
  <c r="AB677" i="4"/>
  <c r="AC677" i="4" s="1"/>
  <c r="F678" i="4" l="1"/>
  <c r="AG677" i="4"/>
  <c r="AI677" i="4" s="1"/>
  <c r="AH677" i="4"/>
  <c r="AJ677" i="4" l="1"/>
  <c r="D140" i="7" s="1"/>
  <c r="C140" i="7"/>
  <c r="AK677" i="4"/>
  <c r="AQ677" i="4"/>
  <c r="E678" i="4" l="1"/>
  <c r="E140" i="7"/>
  <c r="AL677" i="4"/>
  <c r="AN677" i="4" l="1"/>
  <c r="AM677" i="4"/>
  <c r="AO677" i="4"/>
  <c r="AD678" i="4"/>
  <c r="AE678" i="4" s="1"/>
  <c r="Q678" i="4"/>
  <c r="AF678" i="4"/>
  <c r="P678" i="4"/>
  <c r="R678" i="4" l="1"/>
  <c r="S678" i="4" s="1"/>
  <c r="AR678" i="4"/>
  <c r="T678" i="4"/>
  <c r="AP677" i="4"/>
  <c r="U678" i="4" l="1"/>
  <c r="V678" i="4"/>
  <c r="Y678" i="4" s="1"/>
  <c r="X678" i="4"/>
  <c r="L679" i="4"/>
  <c r="I679" i="4"/>
  <c r="AA678" i="4"/>
  <c r="W678" i="4"/>
  <c r="Z678" i="4" s="1"/>
  <c r="H679" i="4" l="1"/>
  <c r="K679" i="4"/>
  <c r="AB678" i="4"/>
  <c r="G679" i="4"/>
  <c r="M679" i="4" s="1"/>
  <c r="J679" i="4"/>
  <c r="N679" i="4" l="1"/>
  <c r="O679" i="4" s="1"/>
  <c r="F679" i="4"/>
  <c r="AC678" i="4"/>
  <c r="AH678" i="4" l="1"/>
  <c r="AG678" i="4"/>
  <c r="AQ678" i="4" s="1"/>
  <c r="E679" i="4" s="1"/>
  <c r="P679" i="4" s="1"/>
  <c r="AI678" i="4" l="1"/>
  <c r="AF679" i="4"/>
  <c r="Q679" i="4"/>
  <c r="R679" i="4" s="1"/>
  <c r="AD679" i="4"/>
  <c r="AE679" i="4" s="1"/>
  <c r="AR679" i="4" l="1"/>
  <c r="U679" i="4"/>
  <c r="S679" i="4"/>
  <c r="T679" i="4"/>
  <c r="AJ678" i="4"/>
  <c r="AK678" i="4"/>
  <c r="AL678" i="4" l="1"/>
  <c r="V679" i="4"/>
  <c r="J680" i="4" s="1"/>
  <c r="W679" i="4"/>
  <c r="K680" i="4" s="1"/>
  <c r="X679" i="4"/>
  <c r="I680" i="4" s="1"/>
  <c r="AA679" i="4"/>
  <c r="L680" i="4"/>
  <c r="H680" i="4" l="1"/>
  <c r="Z679" i="4"/>
  <c r="N680" i="4"/>
  <c r="O680" i="4" s="1"/>
  <c r="AM678" i="4"/>
  <c r="AN678" i="4"/>
  <c r="AO678" i="4"/>
  <c r="G680" i="4"/>
  <c r="M680" i="4" s="1"/>
  <c r="Y679" i="4"/>
  <c r="AP678" i="4" l="1"/>
  <c r="AB679" i="4"/>
  <c r="AC679" i="4" l="1"/>
  <c r="F680" i="4"/>
  <c r="AG679" i="4" l="1"/>
  <c r="AH679" i="4"/>
  <c r="AI679" i="4"/>
  <c r="AJ679" i="4" l="1"/>
  <c r="AK679" i="4"/>
  <c r="AQ679" i="4"/>
  <c r="E680" i="4" s="1"/>
  <c r="AD680" i="4" l="1"/>
  <c r="AE680" i="4" s="1"/>
  <c r="Q680" i="4"/>
  <c r="AF680" i="4"/>
  <c r="P680" i="4"/>
  <c r="AL679" i="4"/>
  <c r="R680" i="4" l="1"/>
  <c r="AM679" i="4"/>
  <c r="AN679" i="4"/>
  <c r="AO679" i="4"/>
  <c r="AP679" i="4" l="1"/>
  <c r="AR680" i="4"/>
  <c r="S680" i="4"/>
  <c r="U680" i="4"/>
  <c r="T680" i="4"/>
  <c r="W680" i="4" l="1"/>
  <c r="H681" i="4" s="1"/>
  <c r="K681" i="4"/>
  <c r="Z680" i="4"/>
  <c r="X680" i="4"/>
  <c r="I681" i="4" s="1"/>
  <c r="V680" i="4"/>
  <c r="J681" i="4" s="1"/>
  <c r="Y680" i="4" l="1"/>
  <c r="AA680" i="4"/>
  <c r="L681" i="4"/>
  <c r="N681" i="4" s="1"/>
  <c r="O681" i="4" s="1"/>
  <c r="G681" i="4"/>
  <c r="M681" i="4" s="1"/>
  <c r="AB680" i="4" l="1"/>
  <c r="AC680" i="4" l="1"/>
  <c r="F681" i="4"/>
  <c r="AH680" i="4" l="1"/>
  <c r="AG680" i="4"/>
  <c r="AQ680" i="4" s="1"/>
  <c r="E681" i="4" s="1"/>
  <c r="P681" i="4" s="1"/>
  <c r="AI680" i="4" l="1"/>
  <c r="AJ680" i="4" s="1"/>
  <c r="AK680" i="4"/>
  <c r="AF681" i="4"/>
  <c r="AD681" i="4"/>
  <c r="AE681" i="4" s="1"/>
  <c r="Q681" i="4"/>
  <c r="R681" i="4" s="1"/>
  <c r="AL680" i="4" l="1"/>
  <c r="AR681" i="4"/>
  <c r="S681" i="4"/>
  <c r="T681" i="4"/>
  <c r="U681" i="4"/>
  <c r="AN680" i="4" l="1"/>
  <c r="AO680" i="4"/>
  <c r="AM680" i="4"/>
  <c r="AP680" i="4" s="1"/>
  <c r="V681" i="4"/>
  <c r="G682" i="4" s="1"/>
  <c r="X681" i="4"/>
  <c r="L682" i="4" s="1"/>
  <c r="W681" i="4"/>
  <c r="K682" i="4" s="1"/>
  <c r="Y681" i="4" l="1"/>
  <c r="J682" i="4"/>
  <c r="H682" i="4"/>
  <c r="Z681" i="4"/>
  <c r="AA681" i="4"/>
  <c r="N682" i="4"/>
  <c r="O682" i="4" s="1"/>
  <c r="I682" i="4"/>
  <c r="AB681" i="4" l="1"/>
  <c r="AC681" i="4" s="1"/>
  <c r="M682" i="4"/>
  <c r="F682" i="4"/>
  <c r="AG681" i="4" l="1"/>
  <c r="AH681" i="4"/>
  <c r="AI681" i="4"/>
  <c r="AJ681" i="4" l="1"/>
  <c r="AK681" i="4"/>
  <c r="AQ681" i="4"/>
  <c r="E682" i="4" s="1"/>
  <c r="Q682" i="4" l="1"/>
  <c r="AD682" i="4"/>
  <c r="AE682" i="4" s="1"/>
  <c r="AF682" i="4"/>
  <c r="P682" i="4"/>
  <c r="R682" i="4" s="1"/>
  <c r="AL681" i="4"/>
  <c r="AR682" i="4" l="1"/>
  <c r="U682" i="4"/>
  <c r="T682" i="4"/>
  <c r="S682" i="4"/>
  <c r="AM681" i="4"/>
  <c r="AN681" i="4"/>
  <c r="AO681" i="4"/>
  <c r="W682" i="4" l="1"/>
  <c r="Z682" i="4" s="1"/>
  <c r="AP681" i="4"/>
  <c r="V682" i="4"/>
  <c r="G683" i="4" s="1"/>
  <c r="F141" i="7"/>
  <c r="X682" i="4"/>
  <c r="AA682" i="4" s="1"/>
  <c r="L683" i="4"/>
  <c r="I683" i="4"/>
  <c r="J683" i="4" l="1"/>
  <c r="Y682" i="4"/>
  <c r="AB682" i="4" s="1"/>
  <c r="K683" i="4"/>
  <c r="N683" i="4" s="1"/>
  <c r="O683" i="4" s="1"/>
  <c r="H683" i="4"/>
  <c r="M683" i="4" s="1"/>
  <c r="AC682" i="4" l="1"/>
  <c r="F683" i="4"/>
  <c r="AG682" i="4" l="1"/>
  <c r="AH682" i="4"/>
  <c r="AI682" i="4"/>
  <c r="AJ682" i="4" l="1"/>
  <c r="D141" i="7" s="1"/>
  <c r="C141" i="7"/>
  <c r="AK682" i="4"/>
  <c r="AQ682" i="4"/>
  <c r="E683" i="4" l="1"/>
  <c r="E141" i="7"/>
  <c r="AL682" i="4"/>
  <c r="AN682" i="4" l="1"/>
  <c r="AM682" i="4"/>
  <c r="AO682" i="4"/>
  <c r="AD683" i="4"/>
  <c r="AE683" i="4" s="1"/>
  <c r="Q683" i="4"/>
  <c r="AF683" i="4"/>
  <c r="P683" i="4"/>
  <c r="AP682" i="4" l="1"/>
  <c r="R683" i="4"/>
  <c r="AR683" i="4" l="1"/>
  <c r="T683" i="4"/>
  <c r="U683" i="4"/>
  <c r="S683" i="4"/>
  <c r="W683" i="4" l="1"/>
  <c r="H684" i="4" s="1"/>
  <c r="Z683" i="4"/>
  <c r="K684" i="4"/>
  <c r="V683" i="4"/>
  <c r="Y683" i="4" s="1"/>
  <c r="X683" i="4"/>
  <c r="I684" i="4" s="1"/>
  <c r="L684" i="4"/>
  <c r="G684" i="4" l="1"/>
  <c r="M684" i="4" s="1"/>
  <c r="J684" i="4"/>
  <c r="N684" i="4" s="1"/>
  <c r="O684" i="4" s="1"/>
  <c r="AA683" i="4"/>
  <c r="AB683" i="4" s="1"/>
  <c r="AC683" i="4" l="1"/>
  <c r="AG683" i="4" s="1"/>
  <c r="F684" i="4"/>
  <c r="AH683" i="4" l="1"/>
  <c r="AQ683" i="4" s="1"/>
  <c r="E684" i="4" s="1"/>
  <c r="AI683" i="4"/>
  <c r="AF684" i="4" l="1"/>
  <c r="Q684" i="4"/>
  <c r="AD684" i="4"/>
  <c r="AE684" i="4" s="1"/>
  <c r="P684" i="4"/>
  <c r="R684" i="4" s="1"/>
  <c r="AR684" i="4"/>
  <c r="T684" i="4"/>
  <c r="U684" i="4"/>
  <c r="S684" i="4"/>
  <c r="AJ683" i="4"/>
  <c r="AK683" i="4"/>
  <c r="V684" i="4" l="1"/>
  <c r="G685" i="4" s="1"/>
  <c r="J685" i="4"/>
  <c r="Y684" i="4"/>
  <c r="X684" i="4"/>
  <c r="L685" i="4" s="1"/>
  <c r="AA684" i="4"/>
  <c r="W684" i="4"/>
  <c r="H685" i="4" s="1"/>
  <c r="Z684" i="4"/>
  <c r="AL683" i="4"/>
  <c r="K685" i="4" l="1"/>
  <c r="N685" i="4" s="1"/>
  <c r="O685" i="4" s="1"/>
  <c r="I685" i="4"/>
  <c r="M685" i="4" s="1"/>
  <c r="AM683" i="4"/>
  <c r="AN683" i="4"/>
  <c r="AO683" i="4"/>
  <c r="AB684" i="4"/>
  <c r="AC684" i="4" l="1"/>
  <c r="F685" i="4"/>
  <c r="AP683" i="4"/>
  <c r="AG684" i="4" l="1"/>
  <c r="AH684" i="4"/>
  <c r="AI684" i="4"/>
  <c r="AJ684" i="4" l="1"/>
  <c r="AK684" i="4"/>
  <c r="AQ684" i="4"/>
  <c r="E685" i="4" s="1"/>
  <c r="AD685" i="4" l="1"/>
  <c r="AE685" i="4" s="1"/>
  <c r="Q685" i="4"/>
  <c r="AF685" i="4"/>
  <c r="P685" i="4"/>
  <c r="AL684" i="4"/>
  <c r="AM684" i="4" l="1"/>
  <c r="AN684" i="4"/>
  <c r="AO684" i="4"/>
  <c r="R685" i="4"/>
  <c r="AR685" i="4" l="1"/>
  <c r="T685" i="4"/>
  <c r="S685" i="4"/>
  <c r="U685" i="4"/>
  <c r="AP684" i="4"/>
  <c r="X685" i="4" l="1"/>
  <c r="I686" i="4" s="1"/>
  <c r="L686" i="4"/>
  <c r="AA685" i="4"/>
  <c r="V685" i="4"/>
  <c r="G686" i="4" s="1"/>
  <c r="W685" i="4"/>
  <c r="H686" i="4" s="1"/>
  <c r="K686" i="4"/>
  <c r="Z685" i="4"/>
  <c r="M686" i="4" l="1"/>
  <c r="Y685" i="4"/>
  <c r="J686" i="4"/>
  <c r="N686" i="4" s="1"/>
  <c r="O686" i="4" s="1"/>
  <c r="AB685" i="4" l="1"/>
  <c r="AC685" i="4" l="1"/>
  <c r="F686" i="4"/>
  <c r="AH685" i="4" l="1"/>
  <c r="AG685" i="4"/>
  <c r="AQ685" i="4" s="1"/>
  <c r="E686" i="4" s="1"/>
  <c r="AI685" i="4"/>
  <c r="AJ685" i="4" l="1"/>
  <c r="AK685" i="4"/>
  <c r="AF686" i="4"/>
  <c r="AD686" i="4"/>
  <c r="AE686" i="4" s="1"/>
  <c r="Q686" i="4"/>
  <c r="P686" i="4"/>
  <c r="R686" i="4" s="1"/>
  <c r="AL685" i="4" l="1"/>
  <c r="AR686" i="4"/>
  <c r="U686" i="4"/>
  <c r="S686" i="4"/>
  <c r="T686" i="4"/>
  <c r="W686" i="4" l="1"/>
  <c r="H687" i="4" s="1"/>
  <c r="V686" i="4"/>
  <c r="G687" i="4" s="1"/>
  <c r="J687" i="4"/>
  <c r="X686" i="4"/>
  <c r="AA686" i="4" s="1"/>
  <c r="AN685" i="4"/>
  <c r="AO685" i="4"/>
  <c r="AM685" i="4"/>
  <c r="L687" i="4" l="1"/>
  <c r="Y686" i="4"/>
  <c r="AB686" i="4" s="1"/>
  <c r="Z686" i="4"/>
  <c r="AP685" i="4"/>
  <c r="K687" i="4"/>
  <c r="N687" i="4" s="1"/>
  <c r="O687" i="4" s="1"/>
  <c r="I687" i="4"/>
  <c r="M687" i="4" s="1"/>
  <c r="F687" i="4" l="1"/>
  <c r="AC686" i="4"/>
  <c r="AG686" i="4" l="1"/>
  <c r="AH686" i="4"/>
  <c r="AI686" i="4"/>
  <c r="AJ686" i="4" l="1"/>
  <c r="AK686" i="4"/>
  <c r="AQ686" i="4"/>
  <c r="E687" i="4" s="1"/>
  <c r="Q687" i="4" l="1"/>
  <c r="AD687" i="4"/>
  <c r="AE687" i="4" s="1"/>
  <c r="AF687" i="4"/>
  <c r="P687" i="4"/>
  <c r="R687" i="4" s="1"/>
  <c r="AL686" i="4"/>
  <c r="AM686" i="4" l="1"/>
  <c r="AN686" i="4"/>
  <c r="AO686" i="4"/>
  <c r="AR687" i="4"/>
  <c r="T687" i="4"/>
  <c r="S687" i="4"/>
  <c r="U687" i="4"/>
  <c r="X687" i="4" l="1"/>
  <c r="AA687" i="4" s="1"/>
  <c r="L688" i="4"/>
  <c r="I688" i="4"/>
  <c r="V687" i="4"/>
  <c r="J688" i="4" s="1"/>
  <c r="F142" i="7"/>
  <c r="W687" i="4"/>
  <c r="Z687" i="4" s="1"/>
  <c r="AP686" i="4"/>
  <c r="G688" i="4" l="1"/>
  <c r="Y687" i="4"/>
  <c r="AB687" i="4"/>
  <c r="K688" i="4"/>
  <c r="N688" i="4" s="1"/>
  <c r="O688" i="4" s="1"/>
  <c r="H688" i="4"/>
  <c r="M688" i="4" l="1"/>
  <c r="AC687" i="4"/>
  <c r="F688" i="4"/>
  <c r="AG687" i="4" l="1"/>
  <c r="AH687" i="4"/>
  <c r="AI687" i="4"/>
  <c r="AJ687" i="4" l="1"/>
  <c r="D142" i="7" s="1"/>
  <c r="C142" i="7"/>
  <c r="AK687" i="4"/>
  <c r="AQ687" i="4"/>
  <c r="E688" i="4" l="1"/>
  <c r="E142" i="7"/>
  <c r="AL687" i="4"/>
  <c r="AN687" i="4" l="1"/>
  <c r="AM687" i="4"/>
  <c r="AO687" i="4"/>
  <c r="AD688" i="4"/>
  <c r="AE688" i="4" s="1"/>
  <c r="Q688" i="4"/>
  <c r="AF688" i="4"/>
  <c r="P688" i="4"/>
  <c r="R688" i="4" s="1"/>
  <c r="AR688" i="4" l="1"/>
  <c r="U688" i="4"/>
  <c r="T688" i="4"/>
  <c r="S688" i="4"/>
  <c r="AP687" i="4"/>
  <c r="V688" i="4" l="1"/>
  <c r="Y688" i="4" s="1"/>
  <c r="W688" i="4"/>
  <c r="Z688" i="4" s="1"/>
  <c r="K689" i="4"/>
  <c r="H689" i="4"/>
  <c r="X688" i="4"/>
  <c r="I689" i="4" s="1"/>
  <c r="L689" i="4" l="1"/>
  <c r="AA688" i="4"/>
  <c r="AB688" i="4" s="1"/>
  <c r="G689" i="4"/>
  <c r="M689" i="4" s="1"/>
  <c r="J689" i="4"/>
  <c r="N689" i="4" s="1"/>
  <c r="O689" i="4" s="1"/>
  <c r="F689" i="4" l="1"/>
  <c r="AC688" i="4"/>
  <c r="AH688" i="4" l="1"/>
  <c r="AG688" i="4"/>
  <c r="AQ688" i="4" s="1"/>
  <c r="E689" i="4" s="1"/>
  <c r="P689" i="4" s="1"/>
  <c r="AF689" i="4" l="1"/>
  <c r="Q689" i="4"/>
  <c r="R689" i="4" s="1"/>
  <c r="AD689" i="4"/>
  <c r="AE689" i="4" s="1"/>
  <c r="AI688" i="4"/>
  <c r="AR689" i="4" l="1"/>
  <c r="T689" i="4"/>
  <c r="S689" i="4"/>
  <c r="U689" i="4"/>
  <c r="AJ688" i="4"/>
  <c r="AK688" i="4"/>
  <c r="V689" i="4" l="1"/>
  <c r="J690" i="4" s="1"/>
  <c r="Y689" i="4"/>
  <c r="G690" i="4"/>
  <c r="AL688" i="4"/>
  <c r="X689" i="4"/>
  <c r="I690" i="4" s="1"/>
  <c r="W689" i="4"/>
  <c r="K690" i="4"/>
  <c r="Z689" i="4"/>
  <c r="H690" i="4"/>
  <c r="AM688" i="4" l="1"/>
  <c r="AN688" i="4"/>
  <c r="AO688" i="4"/>
  <c r="M690" i="4"/>
  <c r="L690" i="4"/>
  <c r="N690" i="4" s="1"/>
  <c r="O690" i="4" s="1"/>
  <c r="AA689" i="4"/>
  <c r="AB689" i="4" s="1"/>
  <c r="AP688" i="4" l="1"/>
  <c r="AC689" i="4"/>
  <c r="F690" i="4"/>
  <c r="AG689" i="4" l="1"/>
  <c r="AH689" i="4"/>
  <c r="AI689" i="4"/>
  <c r="AJ689" i="4" l="1"/>
  <c r="AK689" i="4"/>
  <c r="AQ689" i="4"/>
  <c r="E690" i="4" s="1"/>
  <c r="AD690" i="4" l="1"/>
  <c r="AE690" i="4" s="1"/>
  <c r="Q690" i="4"/>
  <c r="AF690" i="4"/>
  <c r="P690" i="4"/>
  <c r="AL689" i="4"/>
  <c r="R690" i="4" l="1"/>
  <c r="T690" i="4" s="1"/>
  <c r="AM689" i="4"/>
  <c r="AN689" i="4"/>
  <c r="AO689" i="4"/>
  <c r="U690" i="4" l="1"/>
  <c r="S690" i="4"/>
  <c r="AR690" i="4"/>
  <c r="V690" i="4"/>
  <c r="J691" i="4" s="1"/>
  <c r="W690" i="4"/>
  <c r="H691" i="4" s="1"/>
  <c r="Z690" i="4"/>
  <c r="X690" i="4"/>
  <c r="I691" i="4" s="1"/>
  <c r="AP689" i="4"/>
  <c r="L691" i="4" l="1"/>
  <c r="Y690" i="4"/>
  <c r="G691" i="4"/>
  <c r="M691" i="4" s="1"/>
  <c r="AA690" i="4"/>
  <c r="K691" i="4"/>
  <c r="N691" i="4" s="1"/>
  <c r="O691" i="4" s="1"/>
  <c r="AB690" i="4" l="1"/>
  <c r="AC690" i="4" l="1"/>
  <c r="F691" i="4"/>
  <c r="AH690" i="4" l="1"/>
  <c r="AG690" i="4"/>
  <c r="AQ690" i="4" s="1"/>
  <c r="E691" i="4" s="1"/>
  <c r="AI690" i="4"/>
  <c r="AJ690" i="4" l="1"/>
  <c r="AK690" i="4"/>
  <c r="AF691" i="4"/>
  <c r="AD691" i="4"/>
  <c r="AE691" i="4" s="1"/>
  <c r="Q691" i="4"/>
  <c r="P691" i="4"/>
  <c r="R691" i="4" s="1"/>
  <c r="AL690" i="4" l="1"/>
  <c r="AR691" i="4"/>
  <c r="S691" i="4"/>
  <c r="T691" i="4"/>
  <c r="U691" i="4"/>
  <c r="AN690" i="4" l="1"/>
  <c r="AO690" i="4"/>
  <c r="AM690" i="4"/>
  <c r="AP690" i="4" s="1"/>
  <c r="X691" i="4"/>
  <c r="L692" i="4" s="1"/>
  <c r="W691" i="4"/>
  <c r="Z691" i="4" s="1"/>
  <c r="V691" i="4"/>
  <c r="G692" i="4" s="1"/>
  <c r="I692" i="4" l="1"/>
  <c r="AA691" i="4"/>
  <c r="K692" i="4"/>
  <c r="Y691" i="4"/>
  <c r="J692" i="4"/>
  <c r="H692" i="4"/>
  <c r="N692" i="4" l="1"/>
  <c r="O692" i="4" s="1"/>
  <c r="AB691" i="4"/>
  <c r="M692" i="4"/>
  <c r="F692" i="4"/>
  <c r="AC691" i="4"/>
  <c r="AG691" i="4" l="1"/>
  <c r="AH691" i="4"/>
  <c r="AI691" i="4"/>
  <c r="AJ691" i="4" l="1"/>
  <c r="AK691" i="4"/>
  <c r="AQ691" i="4"/>
  <c r="E692" i="4" s="1"/>
  <c r="Q692" i="4" l="1"/>
  <c r="AD692" i="4"/>
  <c r="AE692" i="4" s="1"/>
  <c r="AF692" i="4"/>
  <c r="P692" i="4"/>
  <c r="R692" i="4" s="1"/>
  <c r="AL691" i="4"/>
  <c r="AR692" i="4" l="1"/>
  <c r="S692" i="4"/>
  <c r="T692" i="4"/>
  <c r="U692" i="4"/>
  <c r="AM691" i="4"/>
  <c r="AN691" i="4"/>
  <c r="AO691" i="4"/>
  <c r="AP691" i="4" l="1"/>
  <c r="X692" i="4"/>
  <c r="I693" i="4" s="1"/>
  <c r="L693" i="4"/>
  <c r="W692" i="4"/>
  <c r="Z692" i="4" s="1"/>
  <c r="V692" i="4"/>
  <c r="G693" i="4" s="1"/>
  <c r="F143" i="7"/>
  <c r="Y692" i="4" l="1"/>
  <c r="J693" i="4"/>
  <c r="AA692" i="4"/>
  <c r="K693" i="4"/>
  <c r="N693" i="4" s="1"/>
  <c r="O693" i="4" s="1"/>
  <c r="H693" i="4"/>
  <c r="M693" i="4" s="1"/>
  <c r="AB692" i="4" l="1"/>
  <c r="AC692" i="4"/>
  <c r="F693" i="4"/>
  <c r="AG692" i="4" l="1"/>
  <c r="AH692" i="4"/>
  <c r="AI692" i="4"/>
  <c r="AQ692" i="4" l="1"/>
  <c r="AJ692" i="4"/>
  <c r="D143" i="7" s="1"/>
  <c r="C143" i="7"/>
  <c r="AK692" i="4"/>
  <c r="AL692" i="4" l="1"/>
  <c r="E693" i="4"/>
  <c r="E143" i="7"/>
  <c r="AD693" i="4" l="1"/>
  <c r="AE693" i="4" s="1"/>
  <c r="Q693" i="4"/>
  <c r="AF693" i="4"/>
  <c r="P693" i="4"/>
  <c r="AN692" i="4"/>
  <c r="AM692" i="4"/>
  <c r="AO692" i="4"/>
  <c r="AP692" i="4" l="1"/>
  <c r="R693" i="4"/>
  <c r="AR693" i="4" l="1"/>
  <c r="S693" i="4"/>
  <c r="U693" i="4"/>
  <c r="T693" i="4"/>
  <c r="V693" i="4" l="1"/>
  <c r="Y693" i="4" s="1"/>
  <c r="W693" i="4"/>
  <c r="H694" i="4" s="1"/>
  <c r="Z693" i="4"/>
  <c r="K694" i="4"/>
  <c r="X693" i="4"/>
  <c r="L694" i="4"/>
  <c r="I694" i="4"/>
  <c r="AA693" i="4"/>
  <c r="AB693" i="4" l="1"/>
  <c r="G694" i="4"/>
  <c r="M694" i="4" s="1"/>
  <c r="J694" i="4"/>
  <c r="N694" i="4" s="1"/>
  <c r="O694" i="4" s="1"/>
  <c r="F694" i="4" l="1"/>
  <c r="AC693" i="4"/>
  <c r="AH693" i="4" l="1"/>
  <c r="AG693" i="4"/>
  <c r="AQ693" i="4" s="1"/>
  <c r="E694" i="4" s="1"/>
  <c r="P694" i="4" s="1"/>
  <c r="AI693" i="4" l="1"/>
  <c r="AF694" i="4"/>
  <c r="Q694" i="4"/>
  <c r="R694" i="4" s="1"/>
  <c r="AD694" i="4"/>
  <c r="AE694" i="4" s="1"/>
  <c r="AR694" i="4" l="1"/>
  <c r="T694" i="4"/>
  <c r="S694" i="4"/>
  <c r="U694" i="4"/>
  <c r="AJ693" i="4"/>
  <c r="AK693" i="4"/>
  <c r="AL693" i="4" l="1"/>
  <c r="X694" i="4"/>
  <c r="L695" i="4" s="1"/>
  <c r="I695" i="4"/>
  <c r="AA694" i="4"/>
  <c r="V694" i="4"/>
  <c r="Y694" i="4" s="1"/>
  <c r="J695" i="4"/>
  <c r="W694" i="4"/>
  <c r="H695" i="4" s="1"/>
  <c r="K695" i="4"/>
  <c r="Z694" i="4"/>
  <c r="N695" i="4" l="1"/>
  <c r="O695" i="4" s="1"/>
  <c r="AB694" i="4"/>
  <c r="G695" i="4"/>
  <c r="M695" i="4" s="1"/>
  <c r="AM693" i="4"/>
  <c r="AN693" i="4"/>
  <c r="AO693" i="4"/>
  <c r="AP693" i="4" l="1"/>
  <c r="AC694" i="4"/>
  <c r="F695" i="4"/>
  <c r="AG694" i="4" l="1"/>
  <c r="AH694" i="4"/>
  <c r="AI694" i="4"/>
  <c r="AJ694" i="4" l="1"/>
  <c r="AK694" i="4"/>
  <c r="AQ694" i="4"/>
  <c r="E695" i="4" s="1"/>
  <c r="AL694" i="4" l="1"/>
  <c r="AD695" i="4"/>
  <c r="AE695" i="4" s="1"/>
  <c r="Q695" i="4"/>
  <c r="AF695" i="4"/>
  <c r="P695" i="4"/>
  <c r="R695" i="4" s="1"/>
  <c r="AR695" i="4" l="1"/>
  <c r="T695" i="4"/>
  <c r="S695" i="4"/>
  <c r="U695" i="4"/>
  <c r="AM694" i="4"/>
  <c r="AN694" i="4"/>
  <c r="AO694" i="4"/>
  <c r="AP694" i="4" l="1"/>
  <c r="X695" i="4"/>
  <c r="I696" i="4" s="1"/>
  <c r="L696" i="4"/>
  <c r="V695" i="4"/>
  <c r="J696" i="4" s="1"/>
  <c r="N696" i="4" s="1"/>
  <c r="O696" i="4" s="1"/>
  <c r="W695" i="4"/>
  <c r="H696" i="4" s="1"/>
  <c r="K696" i="4"/>
  <c r="Z695" i="4"/>
  <c r="G696" i="4" l="1"/>
  <c r="Y695" i="4"/>
  <c r="AA695" i="4"/>
  <c r="M696" i="4"/>
  <c r="AB695" i="4" l="1"/>
  <c r="AC695" i="4" l="1"/>
  <c r="F696" i="4"/>
  <c r="AH695" i="4" l="1"/>
  <c r="AG695" i="4"/>
  <c r="AQ695" i="4" s="1"/>
  <c r="E696" i="4" s="1"/>
  <c r="AI695" i="4"/>
  <c r="AJ695" i="4" l="1"/>
  <c r="AK695" i="4"/>
  <c r="AL695" i="4" s="1"/>
  <c r="AN695" i="4" s="1"/>
  <c r="AF696" i="4"/>
  <c r="AD696" i="4"/>
  <c r="AE696" i="4" s="1"/>
  <c r="Q696" i="4"/>
  <c r="P696" i="4"/>
  <c r="R696" i="4" s="1"/>
  <c r="AM695" i="4" l="1"/>
  <c r="AO695" i="4"/>
  <c r="AR696" i="4"/>
  <c r="U696" i="4"/>
  <c r="S696" i="4"/>
  <c r="T696" i="4"/>
  <c r="W696" i="4" s="1"/>
  <c r="K697" i="4" s="1"/>
  <c r="Z696" i="4" l="1"/>
  <c r="H697" i="4"/>
  <c r="V696" i="4"/>
  <c r="G697" i="4" s="1"/>
  <c r="Y696" i="4"/>
  <c r="J697" i="4"/>
  <c r="X696" i="4"/>
  <c r="L697" i="4" s="1"/>
  <c r="AP695" i="4"/>
  <c r="I697" i="4" l="1"/>
  <c r="M697" i="4" s="1"/>
  <c r="AA696" i="4"/>
  <c r="AB696" i="4" s="1"/>
  <c r="N697" i="4"/>
  <c r="O697" i="4" s="1"/>
  <c r="AC696" i="4" l="1"/>
  <c r="F697" i="4"/>
  <c r="AG696" i="4" l="1"/>
  <c r="AI696" i="4" s="1"/>
  <c r="AH696" i="4"/>
  <c r="AJ696" i="4" l="1"/>
  <c r="AK696" i="4"/>
  <c r="AL696" i="4" s="1"/>
  <c r="AQ696" i="4"/>
  <c r="E697" i="4" s="1"/>
  <c r="AM696" i="4"/>
  <c r="AN696" i="4"/>
  <c r="AO696" i="4"/>
  <c r="Q697" i="4" l="1"/>
  <c r="AD697" i="4"/>
  <c r="AE697" i="4" s="1"/>
  <c r="AF697" i="4"/>
  <c r="P697" i="4"/>
  <c r="R697" i="4" s="1"/>
  <c r="AP696" i="4"/>
  <c r="AR697" i="4" l="1"/>
  <c r="U697" i="4"/>
  <c r="T697" i="4"/>
  <c r="W697" i="4" s="1"/>
  <c r="K698" i="4" s="1"/>
  <c r="S697" i="4"/>
  <c r="H698" i="4"/>
  <c r="Z697" i="4"/>
  <c r="V697" i="4" l="1"/>
  <c r="G698" i="4" s="1"/>
  <c r="F144" i="7"/>
  <c r="X697" i="4"/>
  <c r="I698" i="4" s="1"/>
  <c r="M698" i="4" l="1"/>
  <c r="Y697" i="4"/>
  <c r="AA697" i="4"/>
  <c r="AB697" i="4" s="1"/>
  <c r="L698" i="4"/>
  <c r="J698" i="4"/>
  <c r="AC697" i="4" l="1"/>
  <c r="F698" i="4"/>
  <c r="N698" i="4"/>
  <c r="O698" i="4" s="1"/>
  <c r="AG697" i="4" l="1"/>
  <c r="AI697" i="4" s="1"/>
  <c r="AH697" i="4"/>
  <c r="AK697" i="4" l="1"/>
  <c r="AL697" i="4" s="1"/>
  <c r="AN697" i="4" s="1"/>
  <c r="AJ697" i="4"/>
  <c r="D144" i="7" s="1"/>
  <c r="C144" i="7"/>
  <c r="AQ697" i="4"/>
  <c r="AO697" i="4" l="1"/>
  <c r="AM697" i="4"/>
  <c r="AP697" i="4"/>
  <c r="E144" i="7"/>
  <c r="E698" i="4"/>
  <c r="P698" i="4" l="1"/>
  <c r="AD698" i="4"/>
  <c r="AE698" i="4" s="1"/>
  <c r="Q698" i="4"/>
  <c r="AF698" i="4"/>
  <c r="R698" i="4" l="1"/>
  <c r="AR698" i="4" l="1"/>
  <c r="S698" i="4"/>
  <c r="U698" i="4"/>
  <c r="T698" i="4"/>
  <c r="W698" i="4" l="1"/>
  <c r="K699" i="4" s="1"/>
  <c r="X698" i="4"/>
  <c r="AA698" i="4" s="1"/>
  <c r="L699" i="4"/>
  <c r="V698" i="4"/>
  <c r="Y698" i="4" s="1"/>
  <c r="G699" i="4"/>
  <c r="I699" i="4" l="1"/>
  <c r="Z698" i="4"/>
  <c r="AB698" i="4" s="1"/>
  <c r="H699" i="4"/>
  <c r="M699" i="4" s="1"/>
  <c r="J699" i="4"/>
  <c r="N699" i="4" s="1"/>
  <c r="O699" i="4" s="1"/>
  <c r="F699" i="4" l="1"/>
  <c r="AC698" i="4"/>
  <c r="AH698" i="4" l="1"/>
  <c r="AG698" i="4"/>
  <c r="AQ698" i="4" s="1"/>
  <c r="E699" i="4" s="1"/>
  <c r="AI698" i="4" l="1"/>
  <c r="AF699" i="4"/>
  <c r="Q699" i="4"/>
  <c r="AD699" i="4"/>
  <c r="AE699" i="4" s="1"/>
  <c r="P699" i="4"/>
  <c r="AJ698" i="4"/>
  <c r="AK698" i="4"/>
  <c r="AL698" i="4" s="1"/>
  <c r="AO698" i="4" s="1"/>
  <c r="AN698" i="4" l="1"/>
  <c r="AM698" i="4"/>
  <c r="R699" i="4"/>
  <c r="AP698" i="4"/>
  <c r="AR699" i="4" l="1"/>
  <c r="S699" i="4"/>
  <c r="T699" i="4"/>
  <c r="U699" i="4"/>
  <c r="X699" i="4" l="1"/>
  <c r="AA699" i="4" s="1"/>
  <c r="W699" i="4"/>
  <c r="K700" i="4" s="1"/>
  <c r="V699" i="4"/>
  <c r="Y699" i="4" s="1"/>
  <c r="G700" i="4" l="1"/>
  <c r="J700" i="4"/>
  <c r="Z699" i="4"/>
  <c r="AB699" i="4" s="1"/>
  <c r="H700" i="4"/>
  <c r="L700" i="4"/>
  <c r="I700" i="4"/>
  <c r="N700" i="4" l="1"/>
  <c r="O700" i="4" s="1"/>
  <c r="M700" i="4"/>
  <c r="F700" i="4"/>
  <c r="AC699" i="4"/>
  <c r="AG699" i="4" l="1"/>
  <c r="AH699" i="4"/>
  <c r="AI699" i="4"/>
  <c r="AQ699" i="4" l="1"/>
  <c r="E700" i="4" s="1"/>
  <c r="P700" i="4" s="1"/>
  <c r="AJ699" i="4"/>
  <c r="AK699" i="4"/>
  <c r="Q700" i="4" l="1"/>
  <c r="R700" i="4" s="1"/>
  <c r="T700" i="4" s="1"/>
  <c r="AF700" i="4"/>
  <c r="AD700" i="4"/>
  <c r="AE700" i="4" s="1"/>
  <c r="AR700" i="4"/>
  <c r="AL699" i="4"/>
  <c r="S700" i="4" l="1"/>
  <c r="U700" i="4"/>
  <c r="X700" i="4"/>
  <c r="L701" i="4" s="1"/>
  <c r="AA700" i="4"/>
  <c r="I701" i="4"/>
  <c r="AM699" i="4"/>
  <c r="AN699" i="4"/>
  <c r="AO699" i="4"/>
  <c r="V700" i="4"/>
  <c r="Y700" i="4" s="1"/>
  <c r="W700" i="4"/>
  <c r="H701" i="4" s="1"/>
  <c r="Z700" i="4" l="1"/>
  <c r="AB700" i="4" s="1"/>
  <c r="J701" i="4"/>
  <c r="G701" i="4"/>
  <c r="M701" i="4" s="1"/>
  <c r="AP699" i="4"/>
  <c r="K701" i="4"/>
  <c r="F701" i="4" l="1"/>
  <c r="AC700" i="4"/>
  <c r="AH700" i="4" s="1"/>
  <c r="N701" i="4"/>
  <c r="O701" i="4" s="1"/>
  <c r="AG700" i="4"/>
  <c r="AQ700" i="4" l="1"/>
  <c r="E701" i="4" s="1"/>
  <c r="AD701" i="4" s="1"/>
  <c r="AE701" i="4" s="1"/>
  <c r="AI700" i="4"/>
  <c r="AJ700" i="4"/>
  <c r="AK700" i="4"/>
  <c r="AL700" i="4" s="1"/>
  <c r="AN700" i="4" s="1"/>
  <c r="P701" i="4"/>
  <c r="AF701" i="4"/>
  <c r="AM700" i="4" l="1"/>
  <c r="AO700" i="4"/>
  <c r="Q701" i="4"/>
  <c r="R701" i="4" s="1"/>
  <c r="AP700" i="4" l="1"/>
  <c r="AR701" i="4"/>
  <c r="S701" i="4"/>
  <c r="T701" i="4"/>
  <c r="U701" i="4"/>
  <c r="W701" i="4"/>
  <c r="Z701" i="4" s="1"/>
  <c r="V701" i="4"/>
  <c r="G702" i="4" s="1"/>
  <c r="Y701" i="4"/>
  <c r="X701" i="4"/>
  <c r="AA701" i="4" s="1"/>
  <c r="H702" i="4" l="1"/>
  <c r="I702" i="4"/>
  <c r="M702" i="4" s="1"/>
  <c r="L702" i="4"/>
  <c r="K702" i="4"/>
  <c r="AB701" i="4"/>
  <c r="J702" i="4"/>
  <c r="N702" i="4" s="1"/>
  <c r="O702" i="4" s="1"/>
  <c r="F702" i="4" l="1"/>
  <c r="AC701" i="4"/>
  <c r="AG701" i="4" l="1"/>
  <c r="AH701" i="4"/>
  <c r="AI701" i="4"/>
  <c r="AJ701" i="4" l="1"/>
  <c r="AK701" i="4"/>
  <c r="AQ701" i="4"/>
  <c r="E702" i="4" s="1"/>
  <c r="AL701" i="4" l="1"/>
  <c r="Q702" i="4"/>
  <c r="AD702" i="4"/>
  <c r="AE702" i="4" s="1"/>
  <c r="AF702" i="4"/>
  <c r="P702" i="4"/>
  <c r="R702" i="4" l="1"/>
  <c r="AR702" i="4" s="1"/>
  <c r="U702" i="4"/>
  <c r="S702" i="4"/>
  <c r="AM701" i="4"/>
  <c r="AN701" i="4"/>
  <c r="AO701" i="4"/>
  <c r="T702" i="4" l="1"/>
  <c r="F145" i="7" s="1"/>
  <c r="AP701" i="4"/>
  <c r="V702" i="4"/>
  <c r="J703" i="4" s="1"/>
  <c r="Y702" i="4"/>
  <c r="X702" i="4"/>
  <c r="L703" i="4" s="1"/>
  <c r="I703" i="4"/>
  <c r="W702" i="4" l="1"/>
  <c r="Z702" i="4" s="1"/>
  <c r="AA702" i="4"/>
  <c r="K703" i="4"/>
  <c r="N703" i="4" s="1"/>
  <c r="O703" i="4" s="1"/>
  <c r="AB702" i="4"/>
  <c r="G703" i="4"/>
  <c r="H703" i="4" l="1"/>
  <c r="M703" i="4" s="1"/>
  <c r="F703" i="4"/>
  <c r="AC702" i="4"/>
  <c r="AH702" i="4" l="1"/>
  <c r="AG702" i="4"/>
  <c r="AQ702" i="4" s="1"/>
  <c r="E703" i="4" l="1"/>
  <c r="E145" i="7"/>
  <c r="AI702" i="4"/>
  <c r="AJ702" i="4" l="1"/>
  <c r="D145" i="7" s="1"/>
  <c r="C145" i="7"/>
  <c r="AK702" i="4"/>
  <c r="AD703" i="4"/>
  <c r="AE703" i="4" s="1"/>
  <c r="AF703" i="4"/>
  <c r="Q703" i="4"/>
  <c r="P703" i="4"/>
  <c r="R703" i="4" l="1"/>
  <c r="U703" i="4" s="1"/>
  <c r="AR703" i="4"/>
  <c r="T703" i="4"/>
  <c r="S703" i="4"/>
  <c r="AL702" i="4"/>
  <c r="V703" i="4" l="1"/>
  <c r="J704" i="4" s="1"/>
  <c r="W703" i="4"/>
  <c r="Z703" i="4" s="1"/>
  <c r="K704" i="4"/>
  <c r="AM702" i="4"/>
  <c r="AN702" i="4"/>
  <c r="AO702" i="4"/>
  <c r="X703" i="4"/>
  <c r="I704" i="4" s="1"/>
  <c r="AA703" i="4"/>
  <c r="L704" i="4" l="1"/>
  <c r="AP702" i="4"/>
  <c r="N704" i="4"/>
  <c r="O704" i="4" s="1"/>
  <c r="H704" i="4"/>
  <c r="G704" i="4"/>
  <c r="Y703" i="4"/>
  <c r="AB703" i="4" l="1"/>
  <c r="M704" i="4"/>
  <c r="AC703" i="4" l="1"/>
  <c r="F704" i="4"/>
  <c r="AG703" i="4" l="1"/>
  <c r="AH703" i="4"/>
  <c r="AI703" i="4"/>
  <c r="AJ703" i="4" l="1"/>
  <c r="AK703" i="4"/>
  <c r="AQ703" i="4"/>
  <c r="E704" i="4" s="1"/>
  <c r="AD704" i="4" l="1"/>
  <c r="AE704" i="4" s="1"/>
  <c r="AF704" i="4"/>
  <c r="Q704" i="4"/>
  <c r="P704" i="4"/>
  <c r="AL703" i="4"/>
  <c r="AN703" i="4" l="1"/>
  <c r="AO703" i="4"/>
  <c r="AM703" i="4"/>
  <c r="R704" i="4"/>
  <c r="AP703" i="4" l="1"/>
  <c r="AR704" i="4"/>
  <c r="S704" i="4"/>
  <c r="U704" i="4"/>
  <c r="T704" i="4"/>
  <c r="X704" i="4" l="1"/>
  <c r="I705" i="4" s="1"/>
  <c r="AA704" i="4"/>
  <c r="W704" i="4"/>
  <c r="H705" i="4" s="1"/>
  <c r="V704" i="4"/>
  <c r="G705" i="4" s="1"/>
  <c r="Y704" i="4" l="1"/>
  <c r="J705" i="4"/>
  <c r="L705" i="4"/>
  <c r="M705" i="4"/>
  <c r="K705" i="4"/>
  <c r="Z704" i="4"/>
  <c r="AB704" i="4" s="1"/>
  <c r="N705" i="4"/>
  <c r="O705" i="4" s="1"/>
  <c r="F705" i="4" l="1"/>
  <c r="AC704" i="4"/>
  <c r="AG704" i="4" l="1"/>
  <c r="AH704" i="4"/>
  <c r="AI704" i="4"/>
  <c r="AJ704" i="4" l="1"/>
  <c r="AK704" i="4"/>
  <c r="AQ704" i="4"/>
  <c r="E705" i="4" s="1"/>
  <c r="Q705" i="4" l="1"/>
  <c r="AD705" i="4"/>
  <c r="AE705" i="4" s="1"/>
  <c r="AF705" i="4"/>
  <c r="P705" i="4"/>
  <c r="AL704" i="4"/>
  <c r="AM704" i="4" l="1"/>
  <c r="AN704" i="4"/>
  <c r="AO704" i="4"/>
  <c r="R705" i="4"/>
  <c r="AR705" i="4" l="1"/>
  <c r="S705" i="4"/>
  <c r="U705" i="4"/>
  <c r="T705" i="4"/>
  <c r="AP704" i="4"/>
  <c r="W705" i="4" l="1"/>
  <c r="Z705" i="4" s="1"/>
  <c r="K706" i="4"/>
  <c r="X705" i="4"/>
  <c r="AA705" i="4" s="1"/>
  <c r="V705" i="4"/>
  <c r="G706" i="4" s="1"/>
  <c r="Y705" i="4" l="1"/>
  <c r="AB705" i="4" s="1"/>
  <c r="J706" i="4"/>
  <c r="L706" i="4"/>
  <c r="I706" i="4"/>
  <c r="H706" i="4"/>
  <c r="N706" i="4" l="1"/>
  <c r="O706" i="4" s="1"/>
  <c r="M706" i="4"/>
  <c r="F706" i="4"/>
  <c r="AC705" i="4"/>
  <c r="AG705" i="4" l="1"/>
  <c r="AH705" i="4"/>
  <c r="AI705" i="4"/>
  <c r="AJ705" i="4" l="1"/>
  <c r="AK705" i="4"/>
  <c r="AQ705" i="4"/>
  <c r="E706" i="4" s="1"/>
  <c r="Q706" i="4" l="1"/>
  <c r="AD706" i="4"/>
  <c r="AE706" i="4" s="1"/>
  <c r="AF706" i="4"/>
  <c r="P706" i="4"/>
  <c r="AL705" i="4"/>
  <c r="AM705" i="4" l="1"/>
  <c r="AN705" i="4"/>
  <c r="AO705" i="4"/>
  <c r="R706" i="4"/>
  <c r="AR706" i="4" l="1"/>
  <c r="T706" i="4"/>
  <c r="S706" i="4"/>
  <c r="U706" i="4"/>
  <c r="AP705" i="4"/>
  <c r="X706" i="4" l="1"/>
  <c r="L707" i="4"/>
  <c r="AA706" i="4"/>
  <c r="I707" i="4"/>
  <c r="W706" i="4"/>
  <c r="K707" i="4" s="1"/>
  <c r="V706" i="4"/>
  <c r="Y706" i="4" s="1"/>
  <c r="G707" i="4"/>
  <c r="J707" i="4"/>
  <c r="H707" i="4" l="1"/>
  <c r="M707" i="4" s="1"/>
  <c r="Z706" i="4"/>
  <c r="AB706" i="4" s="1"/>
  <c r="N707" i="4"/>
  <c r="O707" i="4" s="1"/>
  <c r="F707" i="4" l="1"/>
  <c r="AC706" i="4"/>
  <c r="AH706" i="4" l="1"/>
  <c r="AG706" i="4"/>
  <c r="AQ706" i="4" s="1"/>
  <c r="E707" i="4" s="1"/>
  <c r="AF707" i="4" l="1"/>
  <c r="Q707" i="4"/>
  <c r="AD707" i="4"/>
  <c r="AE707" i="4" s="1"/>
  <c r="AI706" i="4"/>
  <c r="P707" i="4"/>
  <c r="R707" i="4" l="1"/>
  <c r="AR707" i="4" s="1"/>
  <c r="AJ706" i="4"/>
  <c r="AK706" i="4"/>
  <c r="T707" i="4" l="1"/>
  <c r="U707" i="4"/>
  <c r="X707" i="4" s="1"/>
  <c r="S707" i="4"/>
  <c r="V707" i="4"/>
  <c r="J708" i="4" s="1"/>
  <c r="G708" i="4"/>
  <c r="Y707" i="4"/>
  <c r="F146" i="7"/>
  <c r="AL706" i="4"/>
  <c r="W707" i="4"/>
  <c r="K708" i="4" s="1"/>
  <c r="H708" i="4"/>
  <c r="I708" i="4" l="1"/>
  <c r="L708" i="4"/>
  <c r="N708" i="4" s="1"/>
  <c r="O708" i="4" s="1"/>
  <c r="AA707" i="4"/>
  <c r="M708" i="4"/>
  <c r="Z707" i="4"/>
  <c r="AN706" i="4"/>
  <c r="AO706" i="4"/>
  <c r="AM706" i="4"/>
  <c r="AB707" i="4"/>
  <c r="AP706" i="4" l="1"/>
  <c r="F708" i="4"/>
  <c r="AC707" i="4"/>
  <c r="AG707" i="4" l="1"/>
  <c r="AH707" i="4"/>
  <c r="AI707" i="4"/>
  <c r="AJ707" i="4" l="1"/>
  <c r="D146" i="7" s="1"/>
  <c r="C146" i="7"/>
  <c r="AK707" i="4"/>
  <c r="AQ707" i="4"/>
  <c r="E708" i="4" l="1"/>
  <c r="E146" i="7"/>
  <c r="AL707" i="4"/>
  <c r="AM707" i="4" l="1"/>
  <c r="AO707" i="4"/>
  <c r="AN707" i="4"/>
  <c r="AD708" i="4"/>
  <c r="AE708" i="4" s="1"/>
  <c r="AF708" i="4"/>
  <c r="Q708" i="4"/>
  <c r="P708" i="4"/>
  <c r="R708" i="4" l="1"/>
  <c r="U708" i="4" s="1"/>
  <c r="AP707" i="4"/>
  <c r="AR708" i="4"/>
  <c r="T708" i="4" l="1"/>
  <c r="S708" i="4"/>
  <c r="X708" i="4"/>
  <c r="I709" i="4" s="1"/>
  <c r="W708" i="4"/>
  <c r="H709" i="4" s="1"/>
  <c r="K709" i="4"/>
  <c r="V708" i="4"/>
  <c r="Y708" i="4" s="1"/>
  <c r="J709" i="4"/>
  <c r="AA708" i="4" l="1"/>
  <c r="L709" i="4"/>
  <c r="N709" i="4" s="1"/>
  <c r="O709" i="4" s="1"/>
  <c r="Z708" i="4"/>
  <c r="AB708" i="4" s="1"/>
  <c r="G709" i="4"/>
  <c r="M709" i="4" s="1"/>
  <c r="F709" i="4" l="1"/>
  <c r="AC708" i="4"/>
  <c r="AH708" i="4" l="1"/>
  <c r="AG708" i="4"/>
  <c r="AQ708" i="4" s="1"/>
  <c r="E709" i="4" s="1"/>
  <c r="AI708" i="4"/>
  <c r="P709" i="4"/>
  <c r="AJ708" i="4" l="1"/>
  <c r="AK708" i="4"/>
  <c r="AD709" i="4"/>
  <c r="AE709" i="4" s="1"/>
  <c r="AF709" i="4"/>
  <c r="Q709" i="4"/>
  <c r="R709" i="4" s="1"/>
  <c r="AR709" i="4" l="1"/>
  <c r="U709" i="4"/>
  <c r="T709" i="4"/>
  <c r="S709" i="4"/>
  <c r="AL708" i="4"/>
  <c r="V709" i="4" l="1"/>
  <c r="G710" i="4" s="1"/>
  <c r="J710" i="4"/>
  <c r="Y709" i="4"/>
  <c r="W709" i="4"/>
  <c r="Z709" i="4" s="1"/>
  <c r="X709" i="4"/>
  <c r="L710" i="4" s="1"/>
  <c r="I710" i="4"/>
  <c r="AN708" i="4"/>
  <c r="AO708" i="4"/>
  <c r="AM708" i="4"/>
  <c r="AA709" i="4" l="1"/>
  <c r="AP708" i="4"/>
  <c r="K710" i="4"/>
  <c r="N710" i="4" s="1"/>
  <c r="O710" i="4" s="1"/>
  <c r="H710" i="4"/>
  <c r="M710" i="4" s="1"/>
  <c r="AB709" i="4"/>
  <c r="F710" i="4" l="1"/>
  <c r="AC709" i="4"/>
  <c r="AH709" i="4" l="1"/>
  <c r="AG709" i="4"/>
  <c r="AQ709" i="4" s="1"/>
  <c r="E710" i="4" s="1"/>
  <c r="P710" i="4"/>
  <c r="Q710" i="4" l="1"/>
  <c r="R710" i="4" s="1"/>
  <c r="AD710" i="4"/>
  <c r="AE710" i="4" s="1"/>
  <c r="AF710" i="4"/>
  <c r="AI709" i="4"/>
  <c r="AR710" i="4" l="1"/>
  <c r="S710" i="4"/>
  <c r="U710" i="4"/>
  <c r="T710" i="4"/>
  <c r="AJ709" i="4"/>
  <c r="AK709" i="4"/>
  <c r="X710" i="4" l="1"/>
  <c r="AA710" i="4" s="1"/>
  <c r="V710" i="4"/>
  <c r="Y710" i="4" s="1"/>
  <c r="J711" i="4"/>
  <c r="G711" i="4"/>
  <c r="AL709" i="4"/>
  <c r="W710" i="4"/>
  <c r="Z710" i="4" s="1"/>
  <c r="AB710" i="4" l="1"/>
  <c r="K711" i="4"/>
  <c r="H711" i="4"/>
  <c r="AM709" i="4"/>
  <c r="AN709" i="4"/>
  <c r="AO709" i="4"/>
  <c r="L711" i="4"/>
  <c r="I711" i="4"/>
  <c r="M711" i="4" l="1"/>
  <c r="N711" i="4"/>
  <c r="O711" i="4" s="1"/>
  <c r="AP709" i="4"/>
  <c r="F711" i="4"/>
  <c r="AC710" i="4"/>
  <c r="AG710" i="4" l="1"/>
  <c r="AH710" i="4"/>
  <c r="AI710" i="4"/>
  <c r="AJ710" i="4" l="1"/>
  <c r="AK710" i="4"/>
  <c r="AQ710" i="4"/>
  <c r="E711" i="4" s="1"/>
  <c r="AD711" i="4" l="1"/>
  <c r="AE711" i="4" s="1"/>
  <c r="Q711" i="4"/>
  <c r="AF711" i="4"/>
  <c r="P711" i="4"/>
  <c r="AL710" i="4"/>
  <c r="R711" i="4" l="1"/>
  <c r="S711" i="4" s="1"/>
  <c r="AN710" i="4"/>
  <c r="AM710" i="4"/>
  <c r="AO710" i="4"/>
  <c r="T711" i="4" l="1"/>
  <c r="U711" i="4"/>
  <c r="AA711" i="4" s="1"/>
  <c r="AR711" i="4"/>
  <c r="AP710" i="4"/>
  <c r="V711" i="4"/>
  <c r="Y711" i="4" s="1"/>
  <c r="J712" i="4"/>
  <c r="W711" i="4"/>
  <c r="H712" i="4" s="1"/>
  <c r="K712" i="4"/>
  <c r="X711" i="4"/>
  <c r="I712" i="4" s="1"/>
  <c r="L712" i="4"/>
  <c r="Z711" i="4" l="1"/>
  <c r="AB711" i="4" s="1"/>
  <c r="N712" i="4"/>
  <c r="O712" i="4" s="1"/>
  <c r="G712" i="4"/>
  <c r="M712" i="4" s="1"/>
  <c r="F712" i="4" l="1"/>
  <c r="AC711" i="4"/>
  <c r="AH711" i="4" l="1"/>
  <c r="AG711" i="4"/>
  <c r="AQ711" i="4" l="1"/>
  <c r="E712" i="4" s="1"/>
  <c r="Q712" i="4" s="1"/>
  <c r="AI711" i="4"/>
  <c r="P712" i="4"/>
  <c r="AF712" i="4" l="1"/>
  <c r="AD712" i="4"/>
  <c r="AE712" i="4" s="1"/>
  <c r="R712" i="4"/>
  <c r="S712" i="4" s="1"/>
  <c r="AJ711" i="4"/>
  <c r="AK711" i="4"/>
  <c r="T712" i="4" l="1"/>
  <c r="Z712" i="4" s="1"/>
  <c r="U712" i="4"/>
  <c r="F147" i="7" s="1"/>
  <c r="AR712" i="4"/>
  <c r="V712" i="4"/>
  <c r="Y712" i="4" s="1"/>
  <c r="J713" i="4"/>
  <c r="G713" i="4"/>
  <c r="W712" i="4"/>
  <c r="K713" i="4"/>
  <c r="AL711" i="4"/>
  <c r="H713" i="4" l="1"/>
  <c r="X712" i="4"/>
  <c r="AA712" i="4" s="1"/>
  <c r="AB712" i="4" s="1"/>
  <c r="AO711" i="4"/>
  <c r="AM711" i="4"/>
  <c r="AN711" i="4"/>
  <c r="L713" i="4" l="1"/>
  <c r="N713" i="4" s="1"/>
  <c r="O713" i="4" s="1"/>
  <c r="I713" i="4"/>
  <c r="M713" i="4" s="1"/>
  <c r="AP711" i="4"/>
  <c r="AC712" i="4"/>
  <c r="F713" i="4"/>
  <c r="AG712" i="4" l="1"/>
  <c r="AH712" i="4"/>
  <c r="AI712" i="4"/>
  <c r="AJ712" i="4" l="1"/>
  <c r="D147" i="7" s="1"/>
  <c r="C147" i="7"/>
  <c r="AK712" i="4"/>
  <c r="AQ712" i="4"/>
  <c r="E713" i="4" l="1"/>
  <c r="E147" i="7"/>
  <c r="AL712" i="4"/>
  <c r="AD713" i="4" l="1"/>
  <c r="AE713" i="4" s="1"/>
  <c r="AF713" i="4"/>
  <c r="Q713" i="4"/>
  <c r="P713" i="4"/>
  <c r="AM712" i="4"/>
  <c r="AN712" i="4"/>
  <c r="AO712" i="4"/>
  <c r="AP712" i="4" l="1"/>
  <c r="R713" i="4"/>
  <c r="AR713" i="4" l="1"/>
  <c r="U713" i="4"/>
  <c r="T713" i="4"/>
  <c r="S713" i="4"/>
  <c r="V713" i="4" l="1"/>
  <c r="J714" i="4" s="1"/>
  <c r="Y713" i="4"/>
  <c r="G714" i="4"/>
  <c r="W713" i="4"/>
  <c r="Z713" i="4" s="1"/>
  <c r="X713" i="4"/>
  <c r="I714" i="4" s="1"/>
  <c r="L714" i="4"/>
  <c r="AA713" i="4"/>
  <c r="K714" i="4" l="1"/>
  <c r="H714" i="4"/>
  <c r="M714" i="4"/>
  <c r="AB713" i="4"/>
  <c r="N714" i="4"/>
  <c r="O714" i="4" s="1"/>
  <c r="AC713" i="4" l="1"/>
  <c r="F714" i="4"/>
  <c r="AH713" i="4" l="1"/>
  <c r="AG713" i="4"/>
  <c r="AQ713" i="4" l="1"/>
  <c r="E714" i="4" s="1"/>
  <c r="Q714" i="4" s="1"/>
  <c r="AI713" i="4"/>
  <c r="AD714" i="4"/>
  <c r="AE714" i="4" s="1"/>
  <c r="AF714" i="4"/>
  <c r="P714" i="4" l="1"/>
  <c r="R714" i="4" s="1"/>
  <c r="AJ713" i="4"/>
  <c r="AK713" i="4"/>
  <c r="AR714" i="4"/>
  <c r="S714" i="4"/>
  <c r="U714" i="4"/>
  <c r="T714" i="4"/>
  <c r="W714" i="4" l="1"/>
  <c r="Z714" i="4" s="1"/>
  <c r="X714" i="4"/>
  <c r="AA714" i="4" s="1"/>
  <c r="V714" i="4"/>
  <c r="Y714" i="4" s="1"/>
  <c r="AL713" i="4"/>
  <c r="H715" i="4" l="1"/>
  <c r="AB714" i="4"/>
  <c r="L715" i="4"/>
  <c r="AN713" i="4"/>
  <c r="AO713" i="4"/>
  <c r="AM713" i="4"/>
  <c r="AP713" i="4" s="1"/>
  <c r="I715" i="4"/>
  <c r="J715" i="4"/>
  <c r="K715" i="4"/>
  <c r="G715" i="4"/>
  <c r="M715" i="4" s="1"/>
  <c r="N715" i="4" l="1"/>
  <c r="O715" i="4" s="1"/>
  <c r="F715" i="4"/>
  <c r="AC714" i="4"/>
  <c r="AG714" i="4" l="1"/>
  <c r="AI714" i="4" s="1"/>
  <c r="AH714" i="4"/>
  <c r="AJ714" i="4" l="1"/>
  <c r="AK714" i="4"/>
  <c r="AQ714" i="4"/>
  <c r="E715" i="4" s="1"/>
  <c r="Q715" i="4" l="1"/>
  <c r="AD715" i="4"/>
  <c r="AE715" i="4" s="1"/>
  <c r="AF715" i="4"/>
  <c r="P715" i="4"/>
  <c r="AL714" i="4"/>
  <c r="R715" i="4" l="1"/>
  <c r="AM714" i="4"/>
  <c r="AN714" i="4"/>
  <c r="AO714" i="4"/>
  <c r="AR715" i="4"/>
  <c r="S715" i="4"/>
  <c r="U715" i="4"/>
  <c r="T715" i="4"/>
  <c r="W715" i="4" l="1"/>
  <c r="Z715" i="4" s="1"/>
  <c r="X715" i="4"/>
  <c r="AA715" i="4" s="1"/>
  <c r="V715" i="4"/>
  <c r="G716" i="4" s="1"/>
  <c r="Y715" i="4"/>
  <c r="AP714" i="4"/>
  <c r="AB715" i="4" l="1"/>
  <c r="K716" i="4"/>
  <c r="H716" i="4"/>
  <c r="J716" i="4"/>
  <c r="L716" i="4"/>
  <c r="I716" i="4"/>
  <c r="M716" i="4" l="1"/>
  <c r="F716" i="4"/>
  <c r="AC715" i="4"/>
  <c r="N716" i="4"/>
  <c r="O716" i="4" s="1"/>
  <c r="AH715" i="4" l="1"/>
  <c r="AG715" i="4"/>
  <c r="AQ715" i="4" s="1"/>
  <c r="E716" i="4" s="1"/>
  <c r="AD716" i="4" l="1"/>
  <c r="AE716" i="4" s="1"/>
  <c r="Q716" i="4"/>
  <c r="AF716" i="4"/>
  <c r="AI715" i="4"/>
  <c r="P716" i="4"/>
  <c r="R716" i="4" l="1"/>
  <c r="AJ715" i="4"/>
  <c r="AK715" i="4"/>
  <c r="AL715" i="4" l="1"/>
  <c r="AR716" i="4"/>
  <c r="T716" i="4"/>
  <c r="S716" i="4"/>
  <c r="U716" i="4"/>
  <c r="V716" i="4" l="1"/>
  <c r="Y716" i="4" s="1"/>
  <c r="AN715" i="4"/>
  <c r="AM715" i="4"/>
  <c r="AO715" i="4"/>
  <c r="X716" i="4"/>
  <c r="L717" i="4" s="1"/>
  <c r="W716" i="4"/>
  <c r="Z716" i="4" s="1"/>
  <c r="H717" i="4" l="1"/>
  <c r="K717" i="4"/>
  <c r="AP715" i="4"/>
  <c r="J717" i="4"/>
  <c r="I717" i="4"/>
  <c r="G717" i="4"/>
  <c r="AA716" i="4"/>
  <c r="AB716" i="4" s="1"/>
  <c r="N717" i="4" l="1"/>
  <c r="O717" i="4" s="1"/>
  <c r="M717" i="4"/>
  <c r="F717" i="4"/>
  <c r="AC716" i="4"/>
  <c r="AH716" i="4" l="1"/>
  <c r="AG716" i="4"/>
  <c r="AQ716" i="4" s="1"/>
  <c r="E717" i="4" s="1"/>
  <c r="P717" i="4" s="1"/>
  <c r="AI716" i="4" l="1"/>
  <c r="AF717" i="4"/>
  <c r="AD717" i="4"/>
  <c r="AE717" i="4" s="1"/>
  <c r="Q717" i="4"/>
  <c r="R717" i="4" s="1"/>
  <c r="AR717" i="4" l="1"/>
  <c r="S717" i="4"/>
  <c r="U717" i="4"/>
  <c r="T717" i="4"/>
  <c r="AJ716" i="4"/>
  <c r="AK716" i="4"/>
  <c r="AL716" i="4" l="1"/>
  <c r="W717" i="4"/>
  <c r="K718" i="4" s="1"/>
  <c r="Z717" i="4"/>
  <c r="H718" i="4"/>
  <c r="X717" i="4"/>
  <c r="L718" i="4"/>
  <c r="I718" i="4"/>
  <c r="AA717" i="4"/>
  <c r="V717" i="4"/>
  <c r="G718" i="4" s="1"/>
  <c r="J718" i="4"/>
  <c r="F148" i="7"/>
  <c r="Y717" i="4" l="1"/>
  <c r="M718" i="4"/>
  <c r="N718" i="4"/>
  <c r="O718" i="4" s="1"/>
  <c r="AB717" i="4"/>
  <c r="AO716" i="4"/>
  <c r="AM716" i="4"/>
  <c r="AN716" i="4"/>
  <c r="AP716" i="4" l="1"/>
  <c r="AC717" i="4"/>
  <c r="F718" i="4"/>
  <c r="AG717" i="4" l="1"/>
  <c r="AH717" i="4"/>
  <c r="AQ717" i="4" l="1"/>
  <c r="AI717" i="4"/>
  <c r="AJ717" i="4" l="1"/>
  <c r="D148" i="7" s="1"/>
  <c r="C148" i="7"/>
  <c r="AK717" i="4"/>
  <c r="E718" i="4"/>
  <c r="E148" i="7"/>
  <c r="AD718" i="4" l="1"/>
  <c r="AE718" i="4" s="1"/>
  <c r="AF718" i="4"/>
  <c r="Q718" i="4"/>
  <c r="P718" i="4"/>
  <c r="AL717" i="4"/>
  <c r="R718" i="4" l="1"/>
  <c r="AM717" i="4"/>
  <c r="AN717" i="4"/>
  <c r="AO717" i="4"/>
  <c r="AR718" i="4"/>
  <c r="T718" i="4"/>
  <c r="S718" i="4"/>
  <c r="U718" i="4"/>
  <c r="X718" i="4" l="1"/>
  <c r="I719" i="4" s="1"/>
  <c r="AA718" i="4"/>
  <c r="V718" i="4"/>
  <c r="J719" i="4" s="1"/>
  <c r="Y718" i="4"/>
  <c r="G719" i="4"/>
  <c r="W718" i="4"/>
  <c r="H719" i="4" s="1"/>
  <c r="Z718" i="4"/>
  <c r="AP717" i="4"/>
  <c r="AB718" i="4" l="1"/>
  <c r="AC718" i="4"/>
  <c r="F719" i="4"/>
  <c r="K719" i="4"/>
  <c r="L719" i="4"/>
  <c r="M719" i="4"/>
  <c r="N719" i="4" l="1"/>
  <c r="O719" i="4" s="1"/>
  <c r="AH718" i="4"/>
  <c r="AG718" i="4"/>
  <c r="AQ718" i="4" l="1"/>
  <c r="E719" i="4" s="1"/>
  <c r="P719" i="4" s="1"/>
  <c r="AI718" i="4"/>
  <c r="Q719" i="4" l="1"/>
  <c r="R719" i="4" s="1"/>
  <c r="AF719" i="4"/>
  <c r="AD719" i="4"/>
  <c r="AE719" i="4" s="1"/>
  <c r="AJ718" i="4"/>
  <c r="AK718" i="4"/>
  <c r="AR719" i="4" l="1"/>
  <c r="T719" i="4"/>
  <c r="U719" i="4"/>
  <c r="S719" i="4"/>
  <c r="AL718" i="4"/>
  <c r="V719" i="4"/>
  <c r="G720" i="4" s="1"/>
  <c r="J720" i="4"/>
  <c r="Y719" i="4"/>
  <c r="X719" i="4"/>
  <c r="I720" i="4" s="1"/>
  <c r="W719" i="4"/>
  <c r="H720" i="4" s="1"/>
  <c r="AA719" i="4" l="1"/>
  <c r="M720" i="4"/>
  <c r="L720" i="4"/>
  <c r="K720" i="4"/>
  <c r="Z719" i="4"/>
  <c r="AB719" i="4" s="1"/>
  <c r="AN718" i="4"/>
  <c r="AO718" i="4"/>
  <c r="AM718" i="4"/>
  <c r="N720" i="4" l="1"/>
  <c r="O720" i="4" s="1"/>
  <c r="F720" i="4"/>
  <c r="AC719" i="4"/>
  <c r="AP718" i="4"/>
  <c r="AG719" i="4" l="1"/>
  <c r="AH719" i="4"/>
  <c r="AI719" i="4"/>
  <c r="AJ719" i="4" l="1"/>
  <c r="AK719" i="4"/>
  <c r="AQ719" i="4"/>
  <c r="E720" i="4" s="1"/>
  <c r="Q720" i="4" l="1"/>
  <c r="AD720" i="4"/>
  <c r="AE720" i="4" s="1"/>
  <c r="AF720" i="4"/>
  <c r="P720" i="4"/>
  <c r="R720" i="4" s="1"/>
  <c r="AL719" i="4"/>
  <c r="AM719" i="4" l="1"/>
  <c r="AN719" i="4"/>
  <c r="AO719" i="4"/>
  <c r="AR720" i="4"/>
  <c r="S720" i="4"/>
  <c r="U720" i="4"/>
  <c r="T720" i="4"/>
  <c r="W720" i="4" l="1"/>
  <c r="Z720" i="4" s="1"/>
  <c r="X720" i="4"/>
  <c r="AA720" i="4" s="1"/>
  <c r="V720" i="4"/>
  <c r="G721" i="4" s="1"/>
  <c r="Y720" i="4"/>
  <c r="AP719" i="4"/>
  <c r="L721" i="4" l="1"/>
  <c r="AB720" i="4"/>
  <c r="K721" i="4"/>
  <c r="H721" i="4"/>
  <c r="J721" i="4"/>
  <c r="I721" i="4"/>
  <c r="M721" i="4" l="1"/>
  <c r="F721" i="4"/>
  <c r="AC720" i="4"/>
  <c r="N721" i="4"/>
  <c r="O721" i="4" s="1"/>
  <c r="AH720" i="4" l="1"/>
  <c r="AG720" i="4"/>
  <c r="AQ720" i="4" s="1"/>
  <c r="E721" i="4" s="1"/>
  <c r="P721" i="4"/>
  <c r="AD721" i="4" l="1"/>
  <c r="AE721" i="4" s="1"/>
  <c r="Q721" i="4"/>
  <c r="R721" i="4" s="1"/>
  <c r="AF721" i="4"/>
  <c r="AI720" i="4"/>
  <c r="AR721" i="4" l="1"/>
  <c r="T721" i="4"/>
  <c r="S721" i="4"/>
  <c r="U721" i="4"/>
  <c r="AJ720" i="4"/>
  <c r="AK720" i="4"/>
  <c r="AL720" i="4" l="1"/>
  <c r="X721" i="4"/>
  <c r="AA721" i="4" s="1"/>
  <c r="L722" i="4"/>
  <c r="V721" i="4"/>
  <c r="Y721" i="4" s="1"/>
  <c r="W721" i="4"/>
  <c r="Z721" i="4" s="1"/>
  <c r="H722" i="4" l="1"/>
  <c r="K722" i="4"/>
  <c r="AB721" i="4"/>
  <c r="J722" i="4"/>
  <c r="AN720" i="4"/>
  <c r="AM720" i="4"/>
  <c r="AO720" i="4"/>
  <c r="G722" i="4"/>
  <c r="I722" i="4"/>
  <c r="N722" i="4" l="1"/>
  <c r="O722" i="4" s="1"/>
  <c r="M722" i="4"/>
  <c r="AP720" i="4"/>
  <c r="F722" i="4"/>
  <c r="AC721" i="4"/>
  <c r="AH721" i="4" l="1"/>
  <c r="AG721" i="4"/>
  <c r="AQ721" i="4" s="1"/>
  <c r="E722" i="4" s="1"/>
  <c r="P722" i="4" s="1"/>
  <c r="AF722" i="4" l="1"/>
  <c r="AD722" i="4"/>
  <c r="AE722" i="4" s="1"/>
  <c r="Q722" i="4"/>
  <c r="R722" i="4" s="1"/>
  <c r="AI721" i="4"/>
  <c r="AR722" i="4" l="1"/>
  <c r="U722" i="4"/>
  <c r="T722" i="4"/>
  <c r="S722" i="4"/>
  <c r="AJ721" i="4"/>
  <c r="AK721" i="4"/>
  <c r="V722" i="4" l="1"/>
  <c r="G723" i="4" s="1"/>
  <c r="F149" i="7"/>
  <c r="W722" i="4"/>
  <c r="K723" i="4" s="1"/>
  <c r="Z722" i="4"/>
  <c r="H723" i="4"/>
  <c r="X722" i="4"/>
  <c r="L723" i="4" s="1"/>
  <c r="AL721" i="4"/>
  <c r="J723" i="4" l="1"/>
  <c r="N723" i="4" s="1"/>
  <c r="O723" i="4" s="1"/>
  <c r="AO721" i="4"/>
  <c r="AM721" i="4"/>
  <c r="AN721" i="4"/>
  <c r="AA722" i="4"/>
  <c r="I723" i="4"/>
  <c r="M723" i="4" s="1"/>
  <c r="Y722" i="4"/>
  <c r="AP721" i="4" l="1"/>
  <c r="AB722" i="4"/>
  <c r="AC722" i="4" l="1"/>
  <c r="F723" i="4"/>
  <c r="AG722" i="4" l="1"/>
  <c r="AH722" i="4"/>
  <c r="AI722" i="4"/>
  <c r="AJ722" i="4" l="1"/>
  <c r="D149" i="7" s="1"/>
  <c r="C149" i="7"/>
  <c r="AK722" i="4"/>
  <c r="AQ722" i="4"/>
  <c r="AL722" i="4" l="1"/>
  <c r="E723" i="4"/>
  <c r="E149" i="7"/>
  <c r="AD723" i="4" l="1"/>
  <c r="AE723" i="4" s="1"/>
  <c r="AF723" i="4"/>
  <c r="Q723" i="4"/>
  <c r="P723" i="4"/>
  <c r="AM722" i="4"/>
  <c r="AN722" i="4"/>
  <c r="AO722" i="4"/>
  <c r="R723" i="4" l="1"/>
  <c r="AR723" i="4"/>
  <c r="T723" i="4"/>
  <c r="U723" i="4"/>
  <c r="S723" i="4"/>
  <c r="AP722" i="4"/>
  <c r="V723" i="4" l="1"/>
  <c r="J724" i="4" s="1"/>
  <c r="X723" i="4"/>
  <c r="I724" i="4" s="1"/>
  <c r="L724" i="4"/>
  <c r="AA723" i="4"/>
  <c r="W723" i="4"/>
  <c r="H724" i="4" s="1"/>
  <c r="Z723" i="4"/>
  <c r="G724" i="4" l="1"/>
  <c r="M724" i="4" s="1"/>
  <c r="Y723" i="4"/>
  <c r="AB723" i="4" s="1"/>
  <c r="K724" i="4"/>
  <c r="N724" i="4" s="1"/>
  <c r="O724" i="4" s="1"/>
  <c r="AC723" i="4" l="1"/>
  <c r="F724" i="4"/>
  <c r="AH723" i="4" l="1"/>
  <c r="AG723" i="4"/>
  <c r="AQ723" i="4" s="1"/>
  <c r="E724" i="4" s="1"/>
  <c r="AI723" i="4" l="1"/>
  <c r="AJ723" i="4" s="1"/>
  <c r="AK723" i="4"/>
  <c r="AD724" i="4"/>
  <c r="AE724" i="4" s="1"/>
  <c r="AF724" i="4"/>
  <c r="Q724" i="4"/>
  <c r="P724" i="4"/>
  <c r="R724" i="4" s="1"/>
  <c r="AR724" i="4" l="1"/>
  <c r="S724" i="4"/>
  <c r="U724" i="4"/>
  <c r="T724" i="4"/>
  <c r="AL723" i="4"/>
  <c r="W724" i="4" l="1"/>
  <c r="H725" i="4" s="1"/>
  <c r="X724" i="4"/>
  <c r="AA724" i="4" s="1"/>
  <c r="V724" i="4"/>
  <c r="G725" i="4" s="1"/>
  <c r="Y724" i="4"/>
  <c r="AN723" i="4"/>
  <c r="AO723" i="4"/>
  <c r="AM723" i="4"/>
  <c r="AP723" i="4" l="1"/>
  <c r="J725" i="4"/>
  <c r="L725" i="4"/>
  <c r="I725" i="4"/>
  <c r="M725" i="4" s="1"/>
  <c r="K725" i="4"/>
  <c r="Z724" i="4"/>
  <c r="AB724" i="4" s="1"/>
  <c r="N725" i="4" l="1"/>
  <c r="O725" i="4" s="1"/>
  <c r="F725" i="4"/>
  <c r="AC724" i="4"/>
  <c r="AG724" i="4" l="1"/>
  <c r="AH724" i="4"/>
  <c r="AQ724" i="4" l="1"/>
  <c r="E725" i="4" s="1"/>
  <c r="P725" i="4" s="1"/>
  <c r="AI724" i="4"/>
  <c r="AD725" i="4"/>
  <c r="AE725" i="4" s="1"/>
  <c r="Q725" i="4" l="1"/>
  <c r="R725" i="4" s="1"/>
  <c r="AF725" i="4"/>
  <c r="AR725" i="4"/>
  <c r="T725" i="4"/>
  <c r="S725" i="4"/>
  <c r="U725" i="4"/>
  <c r="AJ724" i="4"/>
  <c r="AK724" i="4"/>
  <c r="AL724" i="4" l="1"/>
  <c r="X725" i="4"/>
  <c r="AA725" i="4" s="1"/>
  <c r="V725" i="4"/>
  <c r="J726" i="4" s="1"/>
  <c r="Y725" i="4"/>
  <c r="G726" i="4"/>
  <c r="W725" i="4"/>
  <c r="H726" i="4" s="1"/>
  <c r="K726" i="4" l="1"/>
  <c r="Z725" i="4"/>
  <c r="AB725" i="4" s="1"/>
  <c r="L726" i="4"/>
  <c r="I726" i="4"/>
  <c r="M726" i="4" s="1"/>
  <c r="AM724" i="4"/>
  <c r="AN724" i="4"/>
  <c r="AO724" i="4"/>
  <c r="N726" i="4" l="1"/>
  <c r="O726" i="4" s="1"/>
  <c r="AP724" i="4"/>
  <c r="F726" i="4"/>
  <c r="AC725" i="4"/>
  <c r="AH725" i="4" l="1"/>
  <c r="AG725" i="4"/>
  <c r="AQ725" i="4" s="1"/>
  <c r="E726" i="4" s="1"/>
  <c r="P726" i="4"/>
  <c r="AD726" i="4" l="1"/>
  <c r="AE726" i="4" s="1"/>
  <c r="Q726" i="4"/>
  <c r="R726" i="4" s="1"/>
  <c r="AF726" i="4"/>
  <c r="AI725" i="4"/>
  <c r="AR726" i="4" l="1"/>
  <c r="U726" i="4"/>
  <c r="T726" i="4"/>
  <c r="S726" i="4"/>
  <c r="AJ725" i="4"/>
  <c r="AK725" i="4"/>
  <c r="W726" i="4" l="1"/>
  <c r="Z726" i="4" s="1"/>
  <c r="K727" i="4"/>
  <c r="H727" i="4"/>
  <c r="AL725" i="4"/>
  <c r="V726" i="4"/>
  <c r="G727" i="4" s="1"/>
  <c r="X726" i="4"/>
  <c r="I727" i="4" s="1"/>
  <c r="L727" i="4"/>
  <c r="AA726" i="4"/>
  <c r="J727" i="4" l="1"/>
  <c r="N727" i="4" s="1"/>
  <c r="O727" i="4" s="1"/>
  <c r="M727" i="4"/>
  <c r="Y726" i="4"/>
  <c r="AB726" i="4" s="1"/>
  <c r="AN725" i="4"/>
  <c r="AM725" i="4"/>
  <c r="AO725" i="4"/>
  <c r="AP725" i="4" l="1"/>
  <c r="F727" i="4"/>
  <c r="AC726" i="4"/>
  <c r="AH726" i="4" l="1"/>
  <c r="AG726" i="4"/>
  <c r="AQ726" i="4" s="1"/>
  <c r="E727" i="4" s="1"/>
  <c r="P727" i="4" s="1"/>
  <c r="AF727" i="4" l="1"/>
  <c r="AD727" i="4"/>
  <c r="AE727" i="4" s="1"/>
  <c r="Q727" i="4"/>
  <c r="R727" i="4" s="1"/>
  <c r="AI726" i="4"/>
  <c r="AR727" i="4" l="1"/>
  <c r="T727" i="4"/>
  <c r="U727" i="4"/>
  <c r="S727" i="4"/>
  <c r="AJ726" i="4"/>
  <c r="AK726" i="4"/>
  <c r="AL726" i="4" l="1"/>
  <c r="V727" i="4"/>
  <c r="J728" i="4" s="1"/>
  <c r="F150" i="7"/>
  <c r="X727" i="4"/>
  <c r="L728" i="4"/>
  <c r="I728" i="4"/>
  <c r="AA727" i="4"/>
  <c r="W727" i="4"/>
  <c r="K728" i="4" s="1"/>
  <c r="Z727" i="4"/>
  <c r="H728" i="4"/>
  <c r="Y727" i="4" l="1"/>
  <c r="G728" i="4"/>
  <c r="AB727" i="4"/>
  <c r="M728" i="4"/>
  <c r="N728" i="4"/>
  <c r="O728" i="4" s="1"/>
  <c r="AO726" i="4"/>
  <c r="AM726" i="4"/>
  <c r="AN726" i="4"/>
  <c r="AP726" i="4" l="1"/>
  <c r="AC727" i="4"/>
  <c r="F728" i="4"/>
  <c r="AG727" i="4" l="1"/>
  <c r="AH727" i="4"/>
  <c r="AI727" i="4"/>
  <c r="AJ727" i="4" l="1"/>
  <c r="D150" i="7" s="1"/>
  <c r="C150" i="7"/>
  <c r="AK727" i="4"/>
  <c r="AQ727" i="4"/>
  <c r="E728" i="4" l="1"/>
  <c r="E150" i="7"/>
  <c r="AL727" i="4"/>
  <c r="AM727" i="4" l="1"/>
  <c r="AN727" i="4"/>
  <c r="AO727" i="4"/>
  <c r="AD728" i="4"/>
  <c r="AE728" i="4" s="1"/>
  <c r="AF728" i="4"/>
  <c r="Q728" i="4"/>
  <c r="P728" i="4"/>
  <c r="R728" i="4" s="1"/>
  <c r="AR728" i="4" l="1"/>
  <c r="T728" i="4"/>
  <c r="S728" i="4"/>
  <c r="U728" i="4"/>
  <c r="AP727" i="4"/>
  <c r="X728" i="4" l="1"/>
  <c r="AA728" i="4" s="1"/>
  <c r="V728" i="4"/>
  <c r="J729" i="4" s="1"/>
  <c r="Y728" i="4"/>
  <c r="W728" i="4"/>
  <c r="K729" i="4" s="1"/>
  <c r="L729" i="4" l="1"/>
  <c r="G729" i="4"/>
  <c r="H729" i="4"/>
  <c r="N729" i="4"/>
  <c r="O729" i="4" s="1"/>
  <c r="Z728" i="4"/>
  <c r="AB728" i="4" s="1"/>
  <c r="I729" i="4"/>
  <c r="M729" i="4" s="1"/>
  <c r="AC728" i="4" l="1"/>
  <c r="F729" i="4"/>
  <c r="AH728" i="4" l="1"/>
  <c r="AG728" i="4"/>
  <c r="AQ728" i="4" s="1"/>
  <c r="E729" i="4" s="1"/>
  <c r="AI728" i="4" l="1"/>
  <c r="AJ728" i="4"/>
  <c r="AK728" i="4"/>
  <c r="AD729" i="4"/>
  <c r="AE729" i="4" s="1"/>
  <c r="AF729" i="4"/>
  <c r="Q729" i="4"/>
  <c r="P729" i="4"/>
  <c r="R729" i="4" l="1"/>
  <c r="T729" i="4" s="1"/>
  <c r="AL728" i="4"/>
  <c r="AR729" i="4"/>
  <c r="S729" i="4" l="1"/>
  <c r="U729" i="4"/>
  <c r="W729" i="4"/>
  <c r="H730" i="4" s="1"/>
  <c r="AN728" i="4"/>
  <c r="AO728" i="4"/>
  <c r="AM728" i="4"/>
  <c r="AP728" i="4" s="1"/>
  <c r="V729" i="4"/>
  <c r="G730" i="4" s="1"/>
  <c r="X729" i="4"/>
  <c r="I730" i="4" s="1"/>
  <c r="M730" i="4" l="1"/>
  <c r="AA729" i="4"/>
  <c r="Y729" i="4"/>
  <c r="J730" i="4"/>
  <c r="L730" i="4"/>
  <c r="K730" i="4"/>
  <c r="Z729" i="4"/>
  <c r="N730" i="4" l="1"/>
  <c r="O730" i="4" s="1"/>
  <c r="AB729" i="4"/>
  <c r="F730" i="4" l="1"/>
  <c r="AC729" i="4"/>
  <c r="AG729" i="4" l="1"/>
  <c r="AH729" i="4"/>
  <c r="AI729" i="4"/>
  <c r="AJ729" i="4" l="1"/>
  <c r="AK729" i="4"/>
  <c r="AQ729" i="4"/>
  <c r="E730" i="4" s="1"/>
  <c r="Q730" i="4" l="1"/>
  <c r="AD730" i="4"/>
  <c r="AE730" i="4" s="1"/>
  <c r="AF730" i="4"/>
  <c r="P730" i="4"/>
  <c r="R730" i="4" s="1"/>
  <c r="AL729" i="4"/>
  <c r="AR730" i="4" l="1"/>
  <c r="U730" i="4"/>
  <c r="T730" i="4"/>
  <c r="S730" i="4"/>
  <c r="AM729" i="4"/>
  <c r="AN729" i="4"/>
  <c r="AO729" i="4"/>
  <c r="V730" i="4" l="1"/>
  <c r="J731" i="4" s="1"/>
  <c r="G731" i="4"/>
  <c r="W730" i="4"/>
  <c r="H731" i="4" s="1"/>
  <c r="X730" i="4"/>
  <c r="AA730" i="4" s="1"/>
  <c r="AP729" i="4"/>
  <c r="K731" i="4" l="1"/>
  <c r="Z730" i="4"/>
  <c r="L731" i="4"/>
  <c r="Y730" i="4"/>
  <c r="I731" i="4"/>
  <c r="M731" i="4" s="1"/>
  <c r="N731" i="4" l="1"/>
  <c r="O731" i="4" s="1"/>
  <c r="AB730" i="4"/>
  <c r="F731" i="4" l="1"/>
  <c r="AC730" i="4"/>
  <c r="AH730" i="4" l="1"/>
  <c r="AG730" i="4"/>
  <c r="AQ730" i="4" s="1"/>
  <c r="E731" i="4" s="1"/>
  <c r="P731" i="4"/>
  <c r="AD731" i="4" l="1"/>
  <c r="AE731" i="4" s="1"/>
  <c r="Q731" i="4"/>
  <c r="R731" i="4" s="1"/>
  <c r="AF731" i="4"/>
  <c r="AI730" i="4"/>
  <c r="AR731" i="4" l="1"/>
  <c r="T731" i="4"/>
  <c r="S731" i="4"/>
  <c r="U731" i="4"/>
  <c r="AJ730" i="4"/>
  <c r="AK730" i="4"/>
  <c r="AL730" i="4" l="1"/>
  <c r="X731" i="4"/>
  <c r="L732" i="4" s="1"/>
  <c r="I732" i="4"/>
  <c r="V731" i="4"/>
  <c r="G732" i="4" s="1"/>
  <c r="W731" i="4"/>
  <c r="Z731" i="4" s="1"/>
  <c r="AA731" i="4" l="1"/>
  <c r="K732" i="4"/>
  <c r="Y731" i="4"/>
  <c r="J732" i="4"/>
  <c r="H732" i="4"/>
  <c r="M732" i="4" s="1"/>
  <c r="AN730" i="4"/>
  <c r="AM730" i="4"/>
  <c r="AO730" i="4"/>
  <c r="AB731" i="4"/>
  <c r="N732" i="4"/>
  <c r="O732" i="4" s="1"/>
  <c r="F732" i="4" l="1"/>
  <c r="AC731" i="4"/>
  <c r="AP730" i="4"/>
  <c r="AH731" i="4" l="1"/>
  <c r="AI731" i="4"/>
  <c r="AG731" i="4"/>
  <c r="AQ731" i="4" s="1"/>
  <c r="E732" i="4" s="1"/>
  <c r="P732" i="4" s="1"/>
  <c r="AF732" i="4" l="1"/>
  <c r="AD732" i="4"/>
  <c r="AE732" i="4" s="1"/>
  <c r="Q732" i="4"/>
  <c r="R732" i="4" s="1"/>
  <c r="AJ731" i="4"/>
  <c r="AK731" i="4"/>
  <c r="AR732" i="4" l="1"/>
  <c r="U732" i="4"/>
  <c r="T732" i="4"/>
  <c r="S732" i="4"/>
  <c r="AL731" i="4"/>
  <c r="AO731" i="4" l="1"/>
  <c r="AM731" i="4"/>
  <c r="AN731" i="4"/>
  <c r="V732" i="4"/>
  <c r="J733" i="4" s="1"/>
  <c r="F151" i="7"/>
  <c r="W732" i="4"/>
  <c r="H733" i="4" s="1"/>
  <c r="Z732" i="4"/>
  <c r="X732" i="4"/>
  <c r="I733" i="4" s="1"/>
  <c r="L733" i="4"/>
  <c r="K733" i="4" l="1"/>
  <c r="AP731" i="4"/>
  <c r="N733" i="4"/>
  <c r="O733" i="4" s="1"/>
  <c r="AA732" i="4"/>
  <c r="G733" i="4"/>
  <c r="M733" i="4" s="1"/>
  <c r="Y732" i="4"/>
  <c r="AB732" i="4" l="1"/>
  <c r="AC732" i="4" l="1"/>
  <c r="F733" i="4"/>
  <c r="AG732" i="4" l="1"/>
  <c r="AH732" i="4"/>
  <c r="AI732" i="4"/>
  <c r="AQ732" i="4" l="1"/>
  <c r="AJ732" i="4"/>
  <c r="D151" i="7" s="1"/>
  <c r="C151" i="7"/>
  <c r="AK732" i="4"/>
  <c r="AL732" i="4" l="1"/>
  <c r="E733" i="4"/>
  <c r="E151" i="7"/>
  <c r="AM732" i="4" l="1"/>
  <c r="AN732" i="4"/>
  <c r="AO732" i="4"/>
  <c r="AD733" i="4"/>
  <c r="AE733" i="4" s="1"/>
  <c r="AF733" i="4"/>
  <c r="Q733" i="4"/>
  <c r="P733" i="4"/>
  <c r="R733" i="4" l="1"/>
  <c r="AR733" i="4"/>
  <c r="U733" i="4"/>
  <c r="S733" i="4"/>
  <c r="T733" i="4"/>
  <c r="AP732" i="4"/>
  <c r="W733" i="4" l="1"/>
  <c r="H734" i="4" s="1"/>
  <c r="Z733" i="4"/>
  <c r="V733" i="4"/>
  <c r="G734" i="4" s="1"/>
  <c r="J734" i="4"/>
  <c r="Y733" i="4"/>
  <c r="X733" i="4"/>
  <c r="I734" i="4" s="1"/>
  <c r="AA733" i="4"/>
  <c r="L734" i="4" l="1"/>
  <c r="AB733" i="4"/>
  <c r="M734" i="4"/>
  <c r="AC733" i="4"/>
  <c r="F734" i="4"/>
  <c r="K734" i="4"/>
  <c r="N734" i="4" s="1"/>
  <c r="O734" i="4" s="1"/>
  <c r="AH733" i="4" l="1"/>
  <c r="AG733" i="4"/>
  <c r="AQ733" i="4" s="1"/>
  <c r="E734" i="4" s="1"/>
  <c r="AI733" i="4"/>
  <c r="AJ733" i="4" l="1"/>
  <c r="AK733" i="4"/>
  <c r="AD734" i="4"/>
  <c r="AE734" i="4" s="1"/>
  <c r="AF734" i="4"/>
  <c r="Q734" i="4"/>
  <c r="P734" i="4"/>
  <c r="R734" i="4" s="1"/>
  <c r="AR734" i="4" l="1"/>
  <c r="S734" i="4"/>
  <c r="U734" i="4"/>
  <c r="T734" i="4"/>
  <c r="AL733" i="4"/>
  <c r="AN733" i="4" l="1"/>
  <c r="AO733" i="4"/>
  <c r="AM733" i="4"/>
  <c r="AP733" i="4" s="1"/>
  <c r="W734" i="4"/>
  <c r="H735" i="4" s="1"/>
  <c r="X734" i="4"/>
  <c r="I735" i="4" s="1"/>
  <c r="V734" i="4"/>
  <c r="G735" i="4" s="1"/>
  <c r="J735" i="4"/>
  <c r="Y734" i="4"/>
  <c r="AA734" i="4" l="1"/>
  <c r="K735" i="4"/>
  <c r="Z734" i="4"/>
  <c r="AB734" i="4" s="1"/>
  <c r="L735" i="4"/>
  <c r="M735" i="4"/>
  <c r="N735" i="4" l="1"/>
  <c r="O735" i="4" s="1"/>
  <c r="F735" i="4"/>
  <c r="AC734" i="4"/>
  <c r="AG734" i="4" l="1"/>
  <c r="AH734" i="4"/>
  <c r="AI734" i="4"/>
  <c r="AJ734" i="4" l="1"/>
  <c r="AK734" i="4"/>
  <c r="AQ734" i="4"/>
  <c r="E735" i="4" s="1"/>
  <c r="Q735" i="4" l="1"/>
  <c r="AD735" i="4"/>
  <c r="AE735" i="4" s="1"/>
  <c r="AF735" i="4"/>
  <c r="P735" i="4"/>
  <c r="R735" i="4" s="1"/>
  <c r="AL734" i="4"/>
  <c r="AR735" i="4" l="1"/>
  <c r="U735" i="4"/>
  <c r="T735" i="4"/>
  <c r="S735" i="4"/>
  <c r="AM734" i="4"/>
  <c r="AN734" i="4"/>
  <c r="AO734" i="4"/>
  <c r="AP734" i="4" l="1"/>
  <c r="X735" i="4"/>
  <c r="AA735" i="4" s="1"/>
  <c r="V735" i="4"/>
  <c r="G736" i="4" s="1"/>
  <c r="Y735" i="4"/>
  <c r="W735" i="4"/>
  <c r="H736" i="4" s="1"/>
  <c r="J736" i="4" l="1"/>
  <c r="I736" i="4"/>
  <c r="M736" i="4" s="1"/>
  <c r="L736" i="4"/>
  <c r="Z735" i="4"/>
  <c r="AB735" i="4" s="1"/>
  <c r="K736" i="4"/>
  <c r="F736" i="4" l="1"/>
  <c r="AC735" i="4"/>
  <c r="N736" i="4"/>
  <c r="O736" i="4" s="1"/>
  <c r="AH735" i="4" l="1"/>
  <c r="AI735" i="4"/>
  <c r="AG735" i="4"/>
  <c r="AQ735" i="4" s="1"/>
  <c r="E736" i="4" s="1"/>
  <c r="AD736" i="4" l="1"/>
  <c r="AE736" i="4" s="1"/>
  <c r="Q736" i="4"/>
  <c r="AF736" i="4"/>
  <c r="AJ735" i="4"/>
  <c r="AK735" i="4"/>
  <c r="P736" i="4"/>
  <c r="R736" i="4" l="1"/>
  <c r="AL735" i="4"/>
  <c r="AR736" i="4"/>
  <c r="S736" i="4"/>
  <c r="U736" i="4"/>
  <c r="T736" i="4"/>
  <c r="X736" i="4" l="1"/>
  <c r="I737" i="4" s="1"/>
  <c r="AA736" i="4"/>
  <c r="L737" i="4"/>
  <c r="W736" i="4"/>
  <c r="H737" i="4" s="1"/>
  <c r="V736" i="4"/>
  <c r="Y736" i="4" s="1"/>
  <c r="AN735" i="4"/>
  <c r="AM735" i="4"/>
  <c r="AO735" i="4"/>
  <c r="K737" i="4" l="1"/>
  <c r="Z736" i="4"/>
  <c r="AB736" i="4" s="1"/>
  <c r="AP735" i="4"/>
  <c r="J737" i="4"/>
  <c r="G737" i="4"/>
  <c r="M737" i="4" s="1"/>
  <c r="F737" i="4" l="1"/>
  <c r="AC736" i="4"/>
  <c r="N737" i="4"/>
  <c r="O737" i="4" s="1"/>
  <c r="AH736" i="4" l="1"/>
  <c r="AI736" i="4"/>
  <c r="AG736" i="4"/>
  <c r="AQ736" i="4" s="1"/>
  <c r="E737" i="4" s="1"/>
  <c r="P737" i="4" s="1"/>
  <c r="AD737" i="4" l="1"/>
  <c r="AE737" i="4" s="1"/>
  <c r="Q737" i="4"/>
  <c r="R737" i="4" s="1"/>
  <c r="AF737" i="4"/>
  <c r="AJ736" i="4"/>
  <c r="AK736" i="4"/>
  <c r="AR737" i="4" l="1"/>
  <c r="U737" i="4"/>
  <c r="S737" i="4"/>
  <c r="T737" i="4"/>
  <c r="AL736" i="4"/>
  <c r="AO736" i="4" l="1"/>
  <c r="AM736" i="4"/>
  <c r="AN736" i="4"/>
  <c r="W737" i="4"/>
  <c r="H738" i="4" s="1"/>
  <c r="V737" i="4"/>
  <c r="Y737" i="4" s="1"/>
  <c r="F152" i="7"/>
  <c r="X737" i="4"/>
  <c r="L738" i="4" s="1"/>
  <c r="J738" i="4" l="1"/>
  <c r="AP736" i="4"/>
  <c r="G738" i="4"/>
  <c r="AA737" i="4"/>
  <c r="I738" i="4"/>
  <c r="K738" i="4"/>
  <c r="N738" i="4" s="1"/>
  <c r="O738" i="4" s="1"/>
  <c r="Z737" i="4"/>
  <c r="AB737" i="4" s="1"/>
  <c r="F738" i="4" l="1"/>
  <c r="AC737" i="4"/>
  <c r="M738" i="4"/>
  <c r="AH737" i="4" l="1"/>
  <c r="AG737" i="4"/>
  <c r="AQ737" i="4" s="1"/>
  <c r="E738" i="4" l="1"/>
  <c r="E152" i="7"/>
  <c r="AI737" i="4"/>
  <c r="AJ737" i="4" l="1"/>
  <c r="D152" i="7" s="1"/>
  <c r="C152" i="7"/>
  <c r="AK737" i="4"/>
  <c r="AF738" i="4"/>
  <c r="Q738" i="4"/>
  <c r="AD738" i="4"/>
  <c r="AE738" i="4" s="1"/>
  <c r="P738" i="4"/>
  <c r="R738" i="4" s="1"/>
  <c r="AR738" i="4" l="1"/>
  <c r="U738" i="4"/>
  <c r="S738" i="4"/>
  <c r="T738" i="4"/>
  <c r="AL737" i="4"/>
  <c r="V738" i="4" l="1"/>
  <c r="G739" i="4" s="1"/>
  <c r="J739" i="4"/>
  <c r="X738" i="4"/>
  <c r="AA738" i="4" s="1"/>
  <c r="AM737" i="4"/>
  <c r="AN737" i="4"/>
  <c r="AO737" i="4"/>
  <c r="W738" i="4"/>
  <c r="Z738" i="4" s="1"/>
  <c r="L739" i="4" l="1"/>
  <c r="H739" i="4"/>
  <c r="K739" i="4"/>
  <c r="N739" i="4" s="1"/>
  <c r="O739" i="4" s="1"/>
  <c r="I739" i="4"/>
  <c r="M739" i="4" s="1"/>
  <c r="Y738" i="4"/>
  <c r="AP737" i="4"/>
  <c r="AB738" i="4" l="1"/>
  <c r="AC738" i="4" l="1"/>
  <c r="F739" i="4"/>
  <c r="AG738" i="4" l="1"/>
  <c r="AI738" i="4" s="1"/>
  <c r="AH738" i="4"/>
  <c r="AQ738" i="4" l="1"/>
  <c r="E739" i="4" s="1"/>
  <c r="AD739" i="4" s="1"/>
  <c r="AE739" i="4" s="1"/>
  <c r="AJ738" i="4"/>
  <c r="AK738" i="4"/>
  <c r="P739" i="4" l="1"/>
  <c r="AF739" i="4"/>
  <c r="Q739" i="4"/>
  <c r="AL738" i="4"/>
  <c r="R739" i="4" l="1"/>
  <c r="AM738" i="4"/>
  <c r="AN738" i="4"/>
  <c r="AO738" i="4"/>
  <c r="AR739" i="4" l="1"/>
  <c r="T739" i="4"/>
  <c r="W739" i="4" s="1"/>
  <c r="H740" i="4" s="1"/>
  <c r="U739" i="4"/>
  <c r="S739" i="4"/>
  <c r="V739" i="4" s="1"/>
  <c r="G740" i="4" s="1"/>
  <c r="AP738" i="4"/>
  <c r="Z739" i="4"/>
  <c r="K740" i="4"/>
  <c r="Y739" i="4"/>
  <c r="J740" i="4"/>
  <c r="X739" i="4" l="1"/>
  <c r="I740" i="4" s="1"/>
  <c r="M740" i="4" s="1"/>
  <c r="L740" i="4"/>
  <c r="N740" i="4" s="1"/>
  <c r="O740" i="4" s="1"/>
  <c r="AA739" i="4"/>
  <c r="AB739" i="4" s="1"/>
  <c r="AC739" i="4" l="1"/>
  <c r="F740" i="4"/>
  <c r="AH739" i="4" l="1"/>
  <c r="AG739" i="4"/>
  <c r="AQ739" i="4" s="1"/>
  <c r="E740" i="4" s="1"/>
  <c r="AI739" i="4" l="1"/>
  <c r="AJ739" i="4"/>
  <c r="AK739" i="4"/>
  <c r="AD740" i="4"/>
  <c r="AE740" i="4" s="1"/>
  <c r="Q740" i="4"/>
  <c r="AF740" i="4"/>
  <c r="P740" i="4"/>
  <c r="R740" i="4" s="1"/>
  <c r="AR740" i="4" l="1"/>
  <c r="T740" i="4"/>
  <c r="U740" i="4"/>
  <c r="S740" i="4"/>
  <c r="AL739" i="4"/>
  <c r="AN739" i="4" l="1"/>
  <c r="AO739" i="4"/>
  <c r="AM739" i="4"/>
  <c r="AP739" i="4" s="1"/>
  <c r="V740" i="4"/>
  <c r="G741" i="4" s="1"/>
  <c r="X740" i="4"/>
  <c r="AA740" i="4" s="1"/>
  <c r="W740" i="4"/>
  <c r="Z740" i="4" s="1"/>
  <c r="H741" i="4"/>
  <c r="J741" i="4" l="1"/>
  <c r="Y740" i="4"/>
  <c r="I741" i="4"/>
  <c r="M741" i="4"/>
  <c r="K741" i="4"/>
  <c r="AB740" i="4"/>
  <c r="L741" i="4"/>
  <c r="N741" i="4" s="1"/>
  <c r="O741" i="4" s="1"/>
  <c r="F741" i="4" l="1"/>
  <c r="AC740" i="4"/>
  <c r="AG740" i="4" l="1"/>
  <c r="AI740" i="4" s="1"/>
  <c r="AH740" i="4"/>
  <c r="AJ740" i="4" l="1"/>
  <c r="AK740" i="4"/>
  <c r="AQ740" i="4"/>
  <c r="E741" i="4" s="1"/>
  <c r="Q741" i="4" l="1"/>
  <c r="AD741" i="4"/>
  <c r="AE741" i="4" s="1"/>
  <c r="AF741" i="4"/>
  <c r="P741" i="4"/>
  <c r="R741" i="4" s="1"/>
  <c r="AL740" i="4"/>
  <c r="AR741" i="4" l="1"/>
  <c r="S741" i="4"/>
  <c r="T741" i="4"/>
  <c r="U741" i="4"/>
  <c r="AM740" i="4"/>
  <c r="AN740" i="4"/>
  <c r="AO740" i="4"/>
  <c r="AP740" i="4" l="1"/>
  <c r="X741" i="4"/>
  <c r="AA741" i="4" s="1"/>
  <c r="I742" i="4"/>
  <c r="L742" i="4"/>
  <c r="W741" i="4"/>
  <c r="Z741" i="4" s="1"/>
  <c r="V741" i="4"/>
  <c r="G742" i="4" s="1"/>
  <c r="H742" i="4" l="1"/>
  <c r="M742" i="4"/>
  <c r="K742" i="4"/>
  <c r="J742" i="4"/>
  <c r="Y741" i="4"/>
  <c r="N742" i="4" l="1"/>
  <c r="O742" i="4" s="1"/>
  <c r="AB741" i="4"/>
  <c r="AC741" i="4" l="1"/>
  <c r="F742" i="4"/>
  <c r="AG741" i="4" l="1"/>
  <c r="AH741" i="4"/>
  <c r="AQ741" i="4" l="1"/>
  <c r="E742" i="4" s="1"/>
  <c r="AF742" i="4"/>
  <c r="Q742" i="4"/>
  <c r="AD742" i="4"/>
  <c r="AE742" i="4" s="1"/>
  <c r="P742" i="4"/>
  <c r="AI741" i="4"/>
  <c r="AJ741" i="4" l="1"/>
  <c r="AK741" i="4"/>
  <c r="R742" i="4"/>
  <c r="AR742" i="4" l="1"/>
  <c r="S742" i="4"/>
  <c r="U742" i="4"/>
  <c r="T742" i="4"/>
  <c r="AL741" i="4"/>
  <c r="AM741" i="4" l="1"/>
  <c r="AN741" i="4"/>
  <c r="AO741" i="4"/>
  <c r="W742" i="4"/>
  <c r="Z742" i="4" s="1"/>
  <c r="X742" i="4"/>
  <c r="AA742" i="4" s="1"/>
  <c r="V742" i="4"/>
  <c r="Y742" i="4" s="1"/>
  <c r="F153" i="7"/>
  <c r="K743" i="4" l="1"/>
  <c r="H743" i="4"/>
  <c r="L743" i="4"/>
  <c r="J743" i="4"/>
  <c r="N743" i="4" s="1"/>
  <c r="O743" i="4" s="1"/>
  <c r="G743" i="4"/>
  <c r="AB742" i="4"/>
  <c r="I743" i="4"/>
  <c r="AP741" i="4"/>
  <c r="M743" i="4" l="1"/>
  <c r="F743" i="4"/>
  <c r="AC742" i="4"/>
  <c r="AH742" i="4" l="1"/>
  <c r="AG742" i="4"/>
  <c r="AQ742" i="4" s="1"/>
  <c r="E743" i="4" l="1"/>
  <c r="E153" i="7"/>
  <c r="AI742" i="4"/>
  <c r="AJ742" i="4" l="1"/>
  <c r="D153" i="7" s="1"/>
  <c r="C153" i="7"/>
  <c r="AK742" i="4"/>
  <c r="AF743" i="4"/>
  <c r="Q743" i="4"/>
  <c r="AD743" i="4"/>
  <c r="AE743" i="4" s="1"/>
  <c r="P743" i="4"/>
  <c r="AL742" i="4" l="1"/>
  <c r="R743" i="4"/>
  <c r="AR743" i="4" l="1"/>
  <c r="U743" i="4"/>
  <c r="T743" i="4"/>
  <c r="S743" i="4"/>
  <c r="AM742" i="4"/>
  <c r="AN742" i="4"/>
  <c r="AO742" i="4"/>
  <c r="W743" i="4" l="1"/>
  <c r="K744" i="4" s="1"/>
  <c r="Z743" i="4"/>
  <c r="H744" i="4"/>
  <c r="X743" i="4"/>
  <c r="AA743" i="4" s="1"/>
  <c r="AP742" i="4"/>
  <c r="V743" i="4"/>
  <c r="J744" i="4" s="1"/>
  <c r="G744" i="4"/>
  <c r="Y743" i="4"/>
  <c r="L744" i="4" l="1"/>
  <c r="N744" i="4" s="1"/>
  <c r="O744" i="4" s="1"/>
  <c r="I744" i="4"/>
  <c r="M744" i="4" s="1"/>
  <c r="AB743" i="4"/>
  <c r="AC743" i="4" l="1"/>
  <c r="F744" i="4"/>
  <c r="AG743" i="4" l="1"/>
  <c r="AH743" i="4"/>
  <c r="AI743" i="4"/>
  <c r="AJ743" i="4" l="1"/>
  <c r="AK743" i="4"/>
  <c r="AQ743" i="4"/>
  <c r="E744" i="4" s="1"/>
  <c r="AD744" i="4" l="1"/>
  <c r="AE744" i="4" s="1"/>
  <c r="Q744" i="4"/>
  <c r="AF744" i="4"/>
  <c r="P744" i="4"/>
  <c r="AL743" i="4"/>
  <c r="AM743" i="4" l="1"/>
  <c r="AN743" i="4"/>
  <c r="AO743" i="4"/>
  <c r="R744" i="4"/>
  <c r="AP743" i="4" l="1"/>
  <c r="AR744" i="4"/>
  <c r="T744" i="4"/>
  <c r="U744" i="4"/>
  <c r="S744" i="4"/>
  <c r="V744" i="4" l="1"/>
  <c r="Y744" i="4"/>
  <c r="G745" i="4"/>
  <c r="J745" i="4"/>
  <c r="X744" i="4"/>
  <c r="L745" i="4" s="1"/>
  <c r="W744" i="4"/>
  <c r="H745" i="4" s="1"/>
  <c r="Z744" i="4"/>
  <c r="K745" i="4"/>
  <c r="AA744" i="4" l="1"/>
  <c r="AB744" i="4" s="1"/>
  <c r="I745" i="4"/>
  <c r="M745" i="4" s="1"/>
  <c r="N745" i="4"/>
  <c r="O745" i="4" s="1"/>
  <c r="F745" i="4" l="1"/>
  <c r="AC744" i="4"/>
  <c r="AH744" i="4" l="1"/>
  <c r="AG744" i="4"/>
  <c r="AQ744" i="4" s="1"/>
  <c r="E745" i="4" s="1"/>
  <c r="P745" i="4" s="1"/>
  <c r="AD745" i="4" l="1"/>
  <c r="AE745" i="4" s="1"/>
  <c r="Q745" i="4"/>
  <c r="R745" i="4" s="1"/>
  <c r="AF745" i="4"/>
  <c r="AI744" i="4"/>
  <c r="AR745" i="4" l="1"/>
  <c r="S745" i="4"/>
  <c r="T745" i="4"/>
  <c r="U745" i="4"/>
  <c r="AJ744" i="4"/>
  <c r="AK744" i="4"/>
  <c r="X745" i="4" l="1"/>
  <c r="L746" i="4" s="1"/>
  <c r="AA745" i="4"/>
  <c r="W745" i="4"/>
  <c r="H746" i="4"/>
  <c r="K746" i="4"/>
  <c r="Z745" i="4"/>
  <c r="V745" i="4"/>
  <c r="G746" i="4" s="1"/>
  <c r="AL744" i="4"/>
  <c r="I746" i="4" l="1"/>
  <c r="M746" i="4" s="1"/>
  <c r="J746" i="4"/>
  <c r="Y745" i="4"/>
  <c r="AB745" i="4" s="1"/>
  <c r="AN744" i="4"/>
  <c r="AO744" i="4"/>
  <c r="AM744" i="4"/>
  <c r="N746" i="4"/>
  <c r="O746" i="4" s="1"/>
  <c r="AP744" i="4" l="1"/>
  <c r="F746" i="4"/>
  <c r="AC745" i="4"/>
  <c r="AG745" i="4" l="1"/>
  <c r="AH745" i="4"/>
  <c r="AI745" i="4"/>
  <c r="AJ745" i="4" l="1"/>
  <c r="AK745" i="4"/>
  <c r="AQ745" i="4"/>
  <c r="E746" i="4" s="1"/>
  <c r="Q746" i="4" l="1"/>
  <c r="AD746" i="4"/>
  <c r="AE746" i="4" s="1"/>
  <c r="AF746" i="4"/>
  <c r="P746" i="4"/>
  <c r="R746" i="4" s="1"/>
  <c r="AL745" i="4"/>
  <c r="AR746" i="4" l="1"/>
  <c r="U746" i="4"/>
  <c r="S746" i="4"/>
  <c r="T746" i="4"/>
  <c r="AM745" i="4"/>
  <c r="AN745" i="4"/>
  <c r="AO745" i="4"/>
  <c r="AP745" i="4" l="1"/>
  <c r="W746" i="4"/>
  <c r="Z746" i="4" s="1"/>
  <c r="V746" i="4"/>
  <c r="G747" i="4" s="1"/>
  <c r="X746" i="4"/>
  <c r="AA746" i="4" s="1"/>
  <c r="L747" i="4"/>
  <c r="J747" i="4" l="1"/>
  <c r="I747" i="4"/>
  <c r="Y746" i="4"/>
  <c r="AB746" i="4" s="1"/>
  <c r="K747" i="4"/>
  <c r="N747" i="4" s="1"/>
  <c r="O747" i="4" s="1"/>
  <c r="H747" i="4"/>
  <c r="M747" i="4" s="1"/>
  <c r="AC746" i="4" l="1"/>
  <c r="F747" i="4"/>
  <c r="AG746" i="4" l="1"/>
  <c r="AH746" i="4"/>
  <c r="AI746" i="4"/>
  <c r="AJ746" i="4" l="1"/>
  <c r="AK746" i="4"/>
  <c r="AQ746" i="4"/>
  <c r="E747" i="4" s="1"/>
  <c r="AF747" i="4" l="1"/>
  <c r="AD747" i="4"/>
  <c r="AE747" i="4" s="1"/>
  <c r="Q747" i="4"/>
  <c r="P747" i="4"/>
  <c r="AL746" i="4"/>
  <c r="AM746" i="4" l="1"/>
  <c r="AN746" i="4"/>
  <c r="AO746" i="4"/>
  <c r="R747" i="4"/>
  <c r="AR747" i="4" l="1"/>
  <c r="T747" i="4"/>
  <c r="U747" i="4"/>
  <c r="S747" i="4"/>
  <c r="AP746" i="4"/>
  <c r="W747" i="4" l="1"/>
  <c r="Z747" i="4" s="1"/>
  <c r="K748" i="4"/>
  <c r="V747" i="4"/>
  <c r="J748" i="4" s="1"/>
  <c r="F154" i="7"/>
  <c r="X747" i="4"/>
  <c r="I748" i="4" s="1"/>
  <c r="L748" i="4"/>
  <c r="AA747" i="4"/>
  <c r="G748" i="4" l="1"/>
  <c r="H748" i="4"/>
  <c r="N748" i="4"/>
  <c r="O748" i="4" s="1"/>
  <c r="M748" i="4"/>
  <c r="Y747" i="4"/>
  <c r="AB747" i="4" l="1"/>
  <c r="F748" i="4" l="1"/>
  <c r="AC747" i="4"/>
  <c r="AH747" i="4" l="1"/>
  <c r="AG747" i="4"/>
  <c r="AQ747" i="4" s="1"/>
  <c r="E748" i="4" l="1"/>
  <c r="E154" i="7"/>
  <c r="AI747" i="4"/>
  <c r="AJ747" i="4" l="1"/>
  <c r="D154" i="7" s="1"/>
  <c r="C154" i="7"/>
  <c r="AK747" i="4"/>
  <c r="AF748" i="4"/>
  <c r="Q748" i="4"/>
  <c r="AD748" i="4"/>
  <c r="AE748" i="4" s="1"/>
  <c r="P748" i="4"/>
  <c r="R748" i="4" l="1"/>
  <c r="AR748" i="4"/>
  <c r="T748" i="4"/>
  <c r="U748" i="4"/>
  <c r="S748" i="4"/>
  <c r="AL747" i="4"/>
  <c r="AM747" i="4" l="1"/>
  <c r="AN747" i="4"/>
  <c r="AO747" i="4"/>
  <c r="V748" i="4"/>
  <c r="J749" i="4" s="1"/>
  <c r="X748" i="4"/>
  <c r="AA748" i="4" s="1"/>
  <c r="W748" i="4"/>
  <c r="Z748" i="4" s="1"/>
  <c r="Y748" i="4" l="1"/>
  <c r="AB748" i="4" s="1"/>
  <c r="G749" i="4"/>
  <c r="K749" i="4"/>
  <c r="H749" i="4"/>
  <c r="L749" i="4"/>
  <c r="I749" i="4"/>
  <c r="AP747" i="4"/>
  <c r="M749" i="4" l="1"/>
  <c r="N749" i="4"/>
  <c r="O749" i="4" s="1"/>
  <c r="AC748" i="4"/>
  <c r="F749" i="4"/>
  <c r="AG748" i="4" l="1"/>
  <c r="AH748" i="4"/>
  <c r="AQ748" i="4" l="1"/>
  <c r="E749" i="4" s="1"/>
  <c r="P749" i="4" s="1"/>
  <c r="AI748" i="4"/>
  <c r="AD749" i="4"/>
  <c r="AE749" i="4" s="1"/>
  <c r="Q749" i="4"/>
  <c r="R749" i="4" s="1"/>
  <c r="AF749" i="4"/>
  <c r="AR749" i="4" l="1"/>
  <c r="T749" i="4"/>
  <c r="S749" i="4"/>
  <c r="U749" i="4"/>
  <c r="AJ748" i="4"/>
  <c r="AK748" i="4"/>
  <c r="V749" i="4" l="1"/>
  <c r="Y749" i="4"/>
  <c r="G750" i="4"/>
  <c r="J750" i="4"/>
  <c r="W749" i="4"/>
  <c r="K750" i="4" s="1"/>
  <c r="Z749" i="4"/>
  <c r="AL748" i="4"/>
  <c r="X749" i="4"/>
  <c r="I750" i="4" s="1"/>
  <c r="AA749" i="4"/>
  <c r="H750" i="4" l="1"/>
  <c r="L750" i="4"/>
  <c r="N750" i="4" s="1"/>
  <c r="O750" i="4" s="1"/>
  <c r="M750" i="4"/>
  <c r="AM748" i="4"/>
  <c r="AN748" i="4"/>
  <c r="AO748" i="4"/>
  <c r="AB749" i="4"/>
  <c r="AP748" i="4" l="1"/>
  <c r="F750" i="4"/>
  <c r="AC749" i="4"/>
  <c r="AH749" i="4" l="1"/>
  <c r="AG749" i="4"/>
  <c r="AQ749" i="4" s="1"/>
  <c r="E750" i="4" s="1"/>
  <c r="P750" i="4" s="1"/>
  <c r="AD750" i="4" l="1"/>
  <c r="AE750" i="4" s="1"/>
  <c r="Q750" i="4"/>
  <c r="R750" i="4" s="1"/>
  <c r="AF750" i="4"/>
  <c r="AI749" i="4"/>
  <c r="AR750" i="4" l="1"/>
  <c r="S750" i="4"/>
  <c r="U750" i="4"/>
  <c r="T750" i="4"/>
  <c r="AJ749" i="4"/>
  <c r="AK749" i="4"/>
  <c r="AL749" i="4" l="1"/>
  <c r="W750" i="4"/>
  <c r="H751" i="4" s="1"/>
  <c r="K751" i="4"/>
  <c r="Z750" i="4"/>
  <c r="X750" i="4"/>
  <c r="AA750" i="4" s="1"/>
  <c r="V750" i="4"/>
  <c r="G751" i="4" s="1"/>
  <c r="Y750" i="4"/>
  <c r="J751" i="4"/>
  <c r="I751" i="4" l="1"/>
  <c r="M751" i="4" s="1"/>
  <c r="L751" i="4"/>
  <c r="N751" i="4" s="1"/>
  <c r="O751" i="4" s="1"/>
  <c r="AB750" i="4"/>
  <c r="AN749" i="4"/>
  <c r="AO749" i="4"/>
  <c r="AM749" i="4"/>
  <c r="AP749" i="4" l="1"/>
  <c r="F751" i="4"/>
  <c r="AC750" i="4"/>
  <c r="AG750" i="4" l="1"/>
  <c r="AH750" i="4"/>
  <c r="AI750" i="4"/>
  <c r="AJ750" i="4" l="1"/>
  <c r="AK750" i="4"/>
  <c r="AQ750" i="4"/>
  <c r="E751" i="4" s="1"/>
  <c r="Q751" i="4" l="1"/>
  <c r="AD751" i="4"/>
  <c r="AE751" i="4" s="1"/>
  <c r="AF751" i="4"/>
  <c r="P751" i="4"/>
  <c r="AL750" i="4"/>
  <c r="AM750" i="4" l="1"/>
  <c r="AN750" i="4"/>
  <c r="AO750" i="4"/>
  <c r="R751" i="4"/>
  <c r="AP750" i="4" l="1"/>
  <c r="AR751" i="4"/>
  <c r="U751" i="4"/>
  <c r="T751" i="4"/>
  <c r="S751" i="4"/>
  <c r="W751" i="4" l="1"/>
  <c r="Z751" i="4" s="1"/>
  <c r="X751" i="4"/>
  <c r="AA751" i="4" s="1"/>
  <c r="V751" i="4"/>
  <c r="G752" i="4" s="1"/>
  <c r="L752" i="4" l="1"/>
  <c r="I752" i="4"/>
  <c r="J752" i="4"/>
  <c r="K752" i="4"/>
  <c r="Y751" i="4"/>
  <c r="H752" i="4"/>
  <c r="M752" i="4" l="1"/>
  <c r="AB751" i="4"/>
  <c r="N752" i="4"/>
  <c r="O752" i="4" s="1"/>
  <c r="AC751" i="4" l="1"/>
  <c r="F752" i="4"/>
  <c r="AG751" i="4" l="1"/>
  <c r="AH751" i="4"/>
  <c r="AI751" i="4"/>
  <c r="AJ751" i="4" l="1"/>
  <c r="AK751" i="4"/>
  <c r="AQ751" i="4"/>
  <c r="E752" i="4" s="1"/>
  <c r="AD752" i="4" l="1"/>
  <c r="AE752" i="4" s="1"/>
  <c r="AF752" i="4"/>
  <c r="Q752" i="4"/>
  <c r="P752" i="4"/>
  <c r="AL751" i="4"/>
  <c r="AM751" i="4" l="1"/>
  <c r="AN751" i="4"/>
  <c r="AO751" i="4"/>
  <c r="R752" i="4"/>
  <c r="AP751" i="4" l="1"/>
  <c r="AR752" i="4"/>
  <c r="S752" i="4"/>
  <c r="T752" i="4"/>
  <c r="U752" i="4"/>
  <c r="X752" i="4" l="1"/>
  <c r="L753" i="4" s="1"/>
  <c r="AA752" i="4"/>
  <c r="I753" i="4"/>
  <c r="W752" i="4"/>
  <c r="K753" i="4" s="1"/>
  <c r="H753" i="4"/>
  <c r="V752" i="4"/>
  <c r="J753" i="4" s="1"/>
  <c r="Y752" i="4"/>
  <c r="G753" i="4"/>
  <c r="F155" i="7"/>
  <c r="Z752" i="4" l="1"/>
  <c r="N753" i="4"/>
  <c r="O753" i="4" s="1"/>
  <c r="AB752" i="4"/>
  <c r="M753" i="4"/>
  <c r="F753" i="4" l="1"/>
  <c r="AC752" i="4"/>
  <c r="AH752" i="4" l="1"/>
  <c r="AG752" i="4"/>
  <c r="AQ752" i="4" s="1"/>
  <c r="AI752" i="4" l="1"/>
  <c r="AJ752" i="4" s="1"/>
  <c r="D155" i="7" s="1"/>
  <c r="C155" i="7"/>
  <c r="AK752" i="4"/>
  <c r="E753" i="4"/>
  <c r="E155" i="7"/>
  <c r="AF753" i="4" l="1"/>
  <c r="Q753" i="4"/>
  <c r="AD753" i="4"/>
  <c r="AE753" i="4" s="1"/>
  <c r="P753" i="4"/>
  <c r="AL752" i="4"/>
  <c r="R753" i="4" l="1"/>
  <c r="AR753" i="4" s="1"/>
  <c r="AO752" i="4"/>
  <c r="AM752" i="4"/>
  <c r="AN752" i="4"/>
  <c r="S753" i="4" l="1"/>
  <c r="V753" i="4" s="1"/>
  <c r="Y753" i="4" s="1"/>
  <c r="T753" i="4"/>
  <c r="W753" i="4" s="1"/>
  <c r="Z753" i="4" s="1"/>
  <c r="U753" i="4"/>
  <c r="X753" i="4" s="1"/>
  <c r="I754" i="4" s="1"/>
  <c r="AP752" i="4"/>
  <c r="AA753" i="4" l="1"/>
  <c r="J754" i="4"/>
  <c r="K754" i="4"/>
  <c r="H754" i="4"/>
  <c r="AB753" i="4"/>
  <c r="L754" i="4"/>
  <c r="G754" i="4"/>
  <c r="N754" i="4" l="1"/>
  <c r="O754" i="4" s="1"/>
  <c r="M754" i="4"/>
  <c r="F754" i="4"/>
  <c r="AC753" i="4"/>
  <c r="AG753" i="4" l="1"/>
  <c r="AI753" i="4" s="1"/>
  <c r="AH753" i="4"/>
  <c r="AJ753" i="4" l="1"/>
  <c r="AK753" i="4"/>
  <c r="AQ753" i="4"/>
  <c r="E754" i="4" s="1"/>
  <c r="AD754" i="4" l="1"/>
  <c r="AE754" i="4" s="1"/>
  <c r="Q754" i="4"/>
  <c r="AF754" i="4"/>
  <c r="P754" i="4"/>
  <c r="AL753" i="4"/>
  <c r="R754" i="4" l="1"/>
  <c r="AR754" i="4" s="1"/>
  <c r="AM753" i="4"/>
  <c r="AN753" i="4"/>
  <c r="AO753" i="4"/>
  <c r="T754" i="4" l="1"/>
  <c r="S754" i="4"/>
  <c r="U754" i="4"/>
  <c r="AP753" i="4"/>
  <c r="V754" i="4"/>
  <c r="Y754" i="4" s="1"/>
  <c r="W754" i="4"/>
  <c r="H755" i="4" s="1"/>
  <c r="X754" i="4"/>
  <c r="I755" i="4" s="1"/>
  <c r="AA754" i="4"/>
  <c r="K755" i="4" l="1"/>
  <c r="L755" i="4"/>
  <c r="Z754" i="4"/>
  <c r="AB754" i="4"/>
  <c r="G755" i="4"/>
  <c r="M755" i="4" s="1"/>
  <c r="J755" i="4"/>
  <c r="N755" i="4" s="1"/>
  <c r="O755" i="4" s="1"/>
  <c r="F755" i="4" l="1"/>
  <c r="AC754" i="4"/>
  <c r="AG754" i="4" l="1"/>
  <c r="AH754" i="4"/>
  <c r="AQ754" i="4" l="1"/>
  <c r="E755" i="4" s="1"/>
  <c r="AI754" i="4"/>
  <c r="AJ754" i="4" l="1"/>
  <c r="AK754" i="4"/>
  <c r="Q755" i="4"/>
  <c r="AD755" i="4"/>
  <c r="AE755" i="4" s="1"/>
  <c r="AF755" i="4"/>
  <c r="P755" i="4"/>
  <c r="AL754" i="4" l="1"/>
  <c r="R755" i="4"/>
  <c r="AR755" i="4" l="1"/>
  <c r="S755" i="4"/>
  <c r="U755" i="4"/>
  <c r="T755" i="4"/>
  <c r="AN754" i="4"/>
  <c r="AM754" i="4"/>
  <c r="AO754" i="4"/>
  <c r="AP754" i="4" l="1"/>
  <c r="W755" i="4"/>
  <c r="K756" i="4" s="1"/>
  <c r="X755" i="4"/>
  <c r="AA755" i="4" s="1"/>
  <c r="V755" i="4"/>
  <c r="J756" i="4" s="1"/>
  <c r="Y755" i="4"/>
  <c r="G756" i="4" l="1"/>
  <c r="L756" i="4"/>
  <c r="N756" i="4" s="1"/>
  <c r="O756" i="4" s="1"/>
  <c r="I756" i="4"/>
  <c r="M756" i="4" s="1"/>
  <c r="H756" i="4"/>
  <c r="Z755" i="4"/>
  <c r="AB755" i="4"/>
  <c r="F756" i="4" l="1"/>
  <c r="AC755" i="4"/>
  <c r="AG755" i="4" l="1"/>
  <c r="AH755" i="4"/>
  <c r="AI755" i="4"/>
  <c r="AJ755" i="4" l="1"/>
  <c r="AK755" i="4"/>
  <c r="AQ755" i="4"/>
  <c r="E756" i="4" s="1"/>
  <c r="AD756" i="4" l="1"/>
  <c r="AE756" i="4" s="1"/>
  <c r="AF756" i="4"/>
  <c r="Q756" i="4"/>
  <c r="P756" i="4"/>
  <c r="R756" i="4" s="1"/>
  <c r="AL755" i="4"/>
  <c r="AR756" i="4" l="1"/>
  <c r="T756" i="4"/>
  <c r="U756" i="4"/>
  <c r="S756" i="4"/>
  <c r="AM755" i="4"/>
  <c r="AN755" i="4"/>
  <c r="AO755" i="4"/>
  <c r="V756" i="4" l="1"/>
  <c r="Y756" i="4" s="1"/>
  <c r="X756" i="4"/>
  <c r="I757" i="4" s="1"/>
  <c r="AA756" i="4"/>
  <c r="W756" i="4"/>
  <c r="K757" i="4" s="1"/>
  <c r="AP755" i="4"/>
  <c r="H757" i="4" l="1"/>
  <c r="Z756" i="4"/>
  <c r="AB756" i="4" s="1"/>
  <c r="J757" i="4"/>
  <c r="L757" i="4"/>
  <c r="G757" i="4"/>
  <c r="M757" i="4" s="1"/>
  <c r="N757" i="4" l="1"/>
  <c r="O757" i="4" s="1"/>
  <c r="AC756" i="4"/>
  <c r="F757" i="4"/>
  <c r="AG756" i="4" l="1"/>
  <c r="AH756" i="4"/>
  <c r="AI756" i="4"/>
  <c r="AJ756" i="4" l="1"/>
  <c r="AK756" i="4"/>
  <c r="AQ756" i="4"/>
  <c r="E757" i="4" s="1"/>
  <c r="AD757" i="4" l="1"/>
  <c r="AE757" i="4" s="1"/>
  <c r="AF757" i="4"/>
  <c r="Q757" i="4"/>
  <c r="P757" i="4"/>
  <c r="AL756" i="4"/>
  <c r="R757" i="4" l="1"/>
  <c r="AR757" i="4" s="1"/>
  <c r="AN756" i="4"/>
  <c r="AO756" i="4"/>
  <c r="AM756" i="4"/>
  <c r="T757" i="4" l="1"/>
  <c r="S757" i="4"/>
  <c r="V757" i="4" s="1"/>
  <c r="U757" i="4"/>
  <c r="X757" i="4" s="1"/>
  <c r="L758" i="4" s="1"/>
  <c r="AP756" i="4"/>
  <c r="F156" i="7" l="1"/>
  <c r="W757" i="4"/>
  <c r="K758" i="4" s="1"/>
  <c r="J758" i="4"/>
  <c r="N758" i="4" s="1"/>
  <c r="O758" i="4" s="1"/>
  <c r="G758" i="4"/>
  <c r="Y757" i="4"/>
  <c r="AA757" i="4"/>
  <c r="I758" i="4"/>
  <c r="Z757" i="4" l="1"/>
  <c r="AB757" i="4" s="1"/>
  <c r="H758" i="4"/>
  <c r="M758" i="4"/>
  <c r="F758" i="4" l="1"/>
  <c r="AC757" i="4"/>
  <c r="AH757" i="4"/>
  <c r="AG757" i="4"/>
  <c r="AQ757" i="4" s="1"/>
  <c r="AI757" i="4"/>
  <c r="AJ757" i="4" l="1"/>
  <c r="D156" i="7" s="1"/>
  <c r="C156" i="7"/>
  <c r="AK757" i="4"/>
  <c r="E758" i="4"/>
  <c r="E156" i="7"/>
  <c r="AF758" i="4" l="1"/>
  <c r="Q758" i="4"/>
  <c r="AD758" i="4"/>
  <c r="AE758" i="4" s="1"/>
  <c r="P758" i="4"/>
  <c r="R758" i="4" s="1"/>
  <c r="AL757" i="4"/>
  <c r="AO757" i="4" l="1"/>
  <c r="AM757" i="4"/>
  <c r="AN757" i="4"/>
  <c r="AR758" i="4"/>
  <c r="S758" i="4"/>
  <c r="U758" i="4"/>
  <c r="T758" i="4"/>
  <c r="AP757" i="4" l="1"/>
  <c r="W758" i="4"/>
  <c r="H759" i="4" s="1"/>
  <c r="Z758" i="4"/>
  <c r="V758" i="4"/>
  <c r="J759" i="4" s="1"/>
  <c r="X758" i="4"/>
  <c r="I759" i="4" s="1"/>
  <c r="AA758" i="4"/>
  <c r="G759" i="4" l="1"/>
  <c r="Y758" i="4"/>
  <c r="M759" i="4"/>
  <c r="AB758" i="4"/>
  <c r="L759" i="4"/>
  <c r="K759" i="4"/>
  <c r="N759" i="4" s="1"/>
  <c r="O759" i="4" s="1"/>
  <c r="F759" i="4" l="1"/>
  <c r="AC758" i="4"/>
  <c r="AG758" i="4" l="1"/>
  <c r="AH758" i="4"/>
  <c r="AI758" i="4"/>
  <c r="AJ758" i="4" l="1"/>
  <c r="AK758" i="4"/>
  <c r="AQ758" i="4"/>
  <c r="E759" i="4" s="1"/>
  <c r="AD759" i="4" l="1"/>
  <c r="AE759" i="4" s="1"/>
  <c r="Q759" i="4"/>
  <c r="AF759" i="4"/>
  <c r="P759" i="4"/>
  <c r="R759" i="4" s="1"/>
  <c r="AL758" i="4"/>
  <c r="AM758" i="4" l="1"/>
  <c r="AN758" i="4"/>
  <c r="AO758" i="4"/>
  <c r="AR759" i="4"/>
  <c r="U759" i="4"/>
  <c r="T759" i="4"/>
  <c r="S759" i="4"/>
  <c r="AP758" i="4" l="1"/>
  <c r="V759" i="4"/>
  <c r="J760" i="4" s="1"/>
  <c r="X759" i="4"/>
  <c r="AA759" i="4" s="1"/>
  <c r="W759" i="4"/>
  <c r="K760" i="4" s="1"/>
  <c r="Z759" i="4" l="1"/>
  <c r="H760" i="4"/>
  <c r="I760" i="4"/>
  <c r="G760" i="4"/>
  <c r="Y759" i="4"/>
  <c r="L760" i="4"/>
  <c r="N760" i="4" s="1"/>
  <c r="O760" i="4" s="1"/>
  <c r="M760" i="4"/>
  <c r="AB759" i="4"/>
  <c r="F760" i="4" l="1"/>
  <c r="AC759" i="4"/>
  <c r="AG759" i="4" l="1"/>
  <c r="AH759" i="4"/>
  <c r="AQ759" i="4" l="1"/>
  <c r="E760" i="4" s="1"/>
  <c r="AF760" i="4" s="1"/>
  <c r="AI759" i="4"/>
  <c r="Q760" i="4"/>
  <c r="AD760" i="4"/>
  <c r="AE760" i="4" s="1"/>
  <c r="P760" i="4" l="1"/>
  <c r="R760" i="4" s="1"/>
  <c r="AR760" i="4"/>
  <c r="T760" i="4"/>
  <c r="U760" i="4"/>
  <c r="S760" i="4"/>
  <c r="AJ759" i="4"/>
  <c r="AK759" i="4"/>
  <c r="V760" i="4" l="1"/>
  <c r="G761" i="4" s="1"/>
  <c r="W760" i="4"/>
  <c r="H761" i="4" s="1"/>
  <c r="AL759" i="4"/>
  <c r="X760" i="4"/>
  <c r="AA760" i="4" s="1"/>
  <c r="Y760" i="4" l="1"/>
  <c r="Z760" i="4"/>
  <c r="K761" i="4"/>
  <c r="L761" i="4"/>
  <c r="AB760" i="4"/>
  <c r="I761" i="4"/>
  <c r="M761" i="4" s="1"/>
  <c r="AN759" i="4"/>
  <c r="AM759" i="4"/>
  <c r="AO759" i="4"/>
  <c r="J761" i="4"/>
  <c r="N761" i="4" s="1"/>
  <c r="O761" i="4" s="1"/>
  <c r="AP759" i="4" l="1"/>
  <c r="F761" i="4"/>
  <c r="AC760" i="4"/>
  <c r="AG760" i="4" l="1"/>
  <c r="AH760" i="4"/>
  <c r="AQ760" i="4" l="1"/>
  <c r="E761" i="4" s="1"/>
  <c r="Q761" i="4" s="1"/>
  <c r="AI760" i="4"/>
  <c r="AD761" i="4"/>
  <c r="AE761" i="4" s="1"/>
  <c r="AF761" i="4"/>
  <c r="P761" i="4" l="1"/>
  <c r="R761" i="4" s="1"/>
  <c r="S761" i="4" s="1"/>
  <c r="AJ760" i="4"/>
  <c r="AK760" i="4"/>
  <c r="AR761" i="4"/>
  <c r="T761" i="4" l="1"/>
  <c r="U761" i="4"/>
  <c r="W761" i="4"/>
  <c r="Z761" i="4" s="1"/>
  <c r="X761" i="4"/>
  <c r="I762" i="4" s="1"/>
  <c r="V761" i="4"/>
  <c r="Y761" i="4" s="1"/>
  <c r="AL760" i="4"/>
  <c r="AA761" i="4" l="1"/>
  <c r="K762" i="4"/>
  <c r="H762" i="4"/>
  <c r="AB761" i="4"/>
  <c r="J762" i="4"/>
  <c r="AM760" i="4"/>
  <c r="AN760" i="4"/>
  <c r="AO760" i="4"/>
  <c r="L762" i="4"/>
  <c r="G762" i="4"/>
  <c r="M762" i="4" s="1"/>
  <c r="AP760" i="4" l="1"/>
  <c r="N762" i="4"/>
  <c r="O762" i="4" s="1"/>
  <c r="AC761" i="4"/>
  <c r="F762" i="4"/>
  <c r="AG761" i="4" l="1"/>
  <c r="AH761" i="4"/>
  <c r="AI761" i="4"/>
  <c r="AJ761" i="4" l="1"/>
  <c r="AK761" i="4"/>
  <c r="AQ761" i="4"/>
  <c r="E762" i="4" s="1"/>
  <c r="AD762" i="4" l="1"/>
  <c r="AE762" i="4" s="1"/>
  <c r="AF762" i="4"/>
  <c r="Q762" i="4"/>
  <c r="P762" i="4"/>
  <c r="R762" i="4" s="1"/>
  <c r="AL761" i="4"/>
  <c r="AN761" i="4" l="1"/>
  <c r="AO761" i="4"/>
  <c r="AM761" i="4"/>
  <c r="AP761" i="4" s="1"/>
  <c r="AR762" i="4"/>
  <c r="U762" i="4"/>
  <c r="S762" i="4"/>
  <c r="T762" i="4"/>
  <c r="W762" i="4" l="1"/>
  <c r="K763" i="4" s="1"/>
  <c r="V762" i="4"/>
  <c r="J763" i="4" s="1"/>
  <c r="Y762" i="4"/>
  <c r="G763" i="4"/>
  <c r="F157" i="7"/>
  <c r="X762" i="4"/>
  <c r="AA762" i="4" s="1"/>
  <c r="H763" i="4" l="1"/>
  <c r="Z762" i="4"/>
  <c r="AB762" i="4" s="1"/>
  <c r="L763" i="4"/>
  <c r="N763" i="4" s="1"/>
  <c r="O763" i="4" s="1"/>
  <c r="I763" i="4"/>
  <c r="M763" i="4" l="1"/>
  <c r="F763" i="4"/>
  <c r="AC762" i="4"/>
  <c r="AH762" i="4" l="1"/>
  <c r="AG762" i="4"/>
  <c r="AQ762" i="4" s="1"/>
  <c r="AI762" i="4"/>
  <c r="AJ762" i="4" l="1"/>
  <c r="D157" i="7" s="1"/>
  <c r="C157" i="7"/>
  <c r="AK762" i="4"/>
  <c r="E763" i="4"/>
  <c r="E157" i="7"/>
  <c r="AF763" i="4" l="1"/>
  <c r="Q763" i="4"/>
  <c r="AD763" i="4"/>
  <c r="AE763" i="4" s="1"/>
  <c r="P763" i="4"/>
  <c r="AL762" i="4"/>
  <c r="R763" i="4" l="1"/>
  <c r="AR763" i="4"/>
  <c r="T763" i="4"/>
  <c r="U763" i="4"/>
  <c r="S763" i="4"/>
  <c r="AO762" i="4"/>
  <c r="AM762" i="4"/>
  <c r="AN762" i="4"/>
  <c r="AP762" i="4" l="1"/>
  <c r="V763" i="4"/>
  <c r="Y763" i="4" s="1"/>
  <c r="X763" i="4"/>
  <c r="L764" i="4" s="1"/>
  <c r="W763" i="4"/>
  <c r="H764" i="4" s="1"/>
  <c r="Z763" i="4"/>
  <c r="I764" i="4" l="1"/>
  <c r="J764" i="4"/>
  <c r="G764" i="4"/>
  <c r="AA763" i="4"/>
  <c r="K764" i="4"/>
  <c r="M764" i="4"/>
  <c r="AB763" i="4"/>
  <c r="N764" i="4"/>
  <c r="O764" i="4" s="1"/>
  <c r="F764" i="4" l="1"/>
  <c r="AC763" i="4"/>
  <c r="AG763" i="4" l="1"/>
  <c r="AI763" i="4" s="1"/>
  <c r="AH763" i="4"/>
  <c r="AJ763" i="4" l="1"/>
  <c r="AK763" i="4"/>
  <c r="AQ763" i="4"/>
  <c r="E764" i="4" s="1"/>
  <c r="AD764" i="4" l="1"/>
  <c r="AE764" i="4" s="1"/>
  <c r="Q764" i="4"/>
  <c r="AF764" i="4"/>
  <c r="P764" i="4"/>
  <c r="R764" i="4" s="1"/>
  <c r="AL763" i="4"/>
  <c r="AR764" i="4" l="1"/>
  <c r="T764" i="4"/>
  <c r="S764" i="4"/>
  <c r="U764" i="4"/>
  <c r="AM763" i="4"/>
  <c r="AN763" i="4"/>
  <c r="AO763" i="4"/>
  <c r="AP763" i="4" l="1"/>
  <c r="X764" i="4"/>
  <c r="AA764" i="4"/>
  <c r="I765" i="4"/>
  <c r="L765" i="4"/>
  <c r="V764" i="4"/>
  <c r="Y764" i="4" s="1"/>
  <c r="W764" i="4"/>
  <c r="H765" i="4" s="1"/>
  <c r="J765" i="4" l="1"/>
  <c r="G765" i="4"/>
  <c r="M765" i="4" s="1"/>
  <c r="Z764" i="4"/>
  <c r="AB764" i="4" s="1"/>
  <c r="K765" i="4"/>
  <c r="N765" i="4" s="1"/>
  <c r="O765" i="4" s="1"/>
  <c r="F765" i="4" l="1"/>
  <c r="AC764" i="4"/>
  <c r="AG764" i="4" l="1"/>
  <c r="AH764" i="4"/>
  <c r="AQ764" i="4" l="1"/>
  <c r="E765" i="4" s="1"/>
  <c r="AI764" i="4"/>
  <c r="AJ764" i="4" l="1"/>
  <c r="AK764" i="4"/>
  <c r="Q765" i="4"/>
  <c r="AD765" i="4"/>
  <c r="AE765" i="4" s="1"/>
  <c r="AF765" i="4"/>
  <c r="P765" i="4"/>
  <c r="AL764" i="4" l="1"/>
  <c r="R765" i="4"/>
  <c r="AR765" i="4" l="1"/>
  <c r="U765" i="4"/>
  <c r="T765" i="4"/>
  <c r="S765" i="4"/>
  <c r="AN764" i="4"/>
  <c r="AM764" i="4"/>
  <c r="AO764" i="4"/>
  <c r="V765" i="4" l="1"/>
  <c r="G766" i="4" s="1"/>
  <c r="Y765" i="4"/>
  <c r="W765" i="4"/>
  <c r="H766" i="4" s="1"/>
  <c r="X765" i="4"/>
  <c r="AA765" i="4" s="1"/>
  <c r="AP764" i="4"/>
  <c r="Z765" i="4" l="1"/>
  <c r="AB765" i="4" s="1"/>
  <c r="K766" i="4"/>
  <c r="L766" i="4"/>
  <c r="I766" i="4"/>
  <c r="M766" i="4" s="1"/>
  <c r="J766" i="4"/>
  <c r="N766" i="4" l="1"/>
  <c r="O766" i="4" s="1"/>
  <c r="F766" i="4"/>
  <c r="AC765" i="4"/>
  <c r="AG765" i="4" l="1"/>
  <c r="AH765" i="4"/>
  <c r="AI765" i="4"/>
  <c r="AJ765" i="4" l="1"/>
  <c r="AK765" i="4"/>
  <c r="AQ765" i="4"/>
  <c r="E766" i="4" s="1"/>
  <c r="AD766" i="4" l="1"/>
  <c r="AE766" i="4" s="1"/>
  <c r="AF766" i="4"/>
  <c r="Q766" i="4"/>
  <c r="P766" i="4"/>
  <c r="AL765" i="4"/>
  <c r="R766" i="4" l="1"/>
  <c r="AR766" i="4" s="1"/>
  <c r="AM765" i="4"/>
  <c r="AN765" i="4"/>
  <c r="AO765" i="4"/>
  <c r="T766" i="4" l="1"/>
  <c r="U766" i="4"/>
  <c r="X766" i="4" s="1"/>
  <c r="S766" i="4"/>
  <c r="V766" i="4" s="1"/>
  <c r="Y766" i="4" s="1"/>
  <c r="W766" i="4"/>
  <c r="Z766" i="4" s="1"/>
  <c r="AP765" i="4"/>
  <c r="I767" i="4" l="1"/>
  <c r="AA766" i="4"/>
  <c r="AB766" i="4" s="1"/>
  <c r="K767" i="4"/>
  <c r="H767" i="4"/>
  <c r="J767" i="4"/>
  <c r="L767" i="4"/>
  <c r="G767" i="4"/>
  <c r="M767" i="4" l="1"/>
  <c r="N767" i="4"/>
  <c r="O767" i="4" s="1"/>
  <c r="AC766" i="4"/>
  <c r="F767" i="4"/>
  <c r="AG766" i="4" l="1"/>
  <c r="AH766" i="4"/>
  <c r="AI766" i="4"/>
  <c r="AJ766" i="4" l="1"/>
  <c r="AK766" i="4"/>
  <c r="AQ766" i="4"/>
  <c r="E767" i="4" s="1"/>
  <c r="AD767" i="4" l="1"/>
  <c r="AE767" i="4" s="1"/>
  <c r="AF767" i="4"/>
  <c r="Q767" i="4"/>
  <c r="P767" i="4"/>
  <c r="AL766" i="4"/>
  <c r="R767" i="4" l="1"/>
  <c r="AR767" i="4" s="1"/>
  <c r="AN766" i="4"/>
  <c r="AO766" i="4"/>
  <c r="AM766" i="4"/>
  <c r="AP766" i="4" s="1"/>
  <c r="T767" i="4" l="1"/>
  <c r="K768" i="4" s="1"/>
  <c r="S767" i="4"/>
  <c r="V767" i="4" s="1"/>
  <c r="Y767" i="4" s="1"/>
  <c r="U767" i="4"/>
  <c r="X767" i="4" s="1"/>
  <c r="I768" i="4" s="1"/>
  <c r="W767" i="4"/>
  <c r="H768" i="4" s="1"/>
  <c r="AA767" i="4" l="1"/>
  <c r="L768" i="4"/>
  <c r="F158" i="7"/>
  <c r="Z767" i="4"/>
  <c r="AB767" i="4"/>
  <c r="J768" i="4"/>
  <c r="N768" i="4" s="1"/>
  <c r="O768" i="4" s="1"/>
  <c r="G768" i="4"/>
  <c r="M768" i="4" s="1"/>
  <c r="F768" i="4" l="1"/>
  <c r="AC767" i="4"/>
  <c r="AG767" i="4" l="1"/>
  <c r="AH767" i="4"/>
  <c r="AI767" i="4"/>
  <c r="AJ767" i="4" l="1"/>
  <c r="D158" i="7" s="1"/>
  <c r="C158" i="7"/>
  <c r="AK767" i="4"/>
  <c r="AQ767" i="4"/>
  <c r="E768" i="4" l="1"/>
  <c r="E158" i="7"/>
  <c r="AL767" i="4"/>
  <c r="AM767" i="4" l="1"/>
  <c r="AN767" i="4"/>
  <c r="AO767" i="4"/>
  <c r="Q768" i="4"/>
  <c r="AD768" i="4"/>
  <c r="AE768" i="4" s="1"/>
  <c r="AF768" i="4"/>
  <c r="P768" i="4"/>
  <c r="R768" i="4" l="1"/>
  <c r="AR768" i="4"/>
  <c r="T768" i="4"/>
  <c r="U768" i="4"/>
  <c r="S768" i="4"/>
  <c r="AP767" i="4"/>
  <c r="V768" i="4" l="1"/>
  <c r="J769" i="4" s="1"/>
  <c r="W768" i="4"/>
  <c r="Z768" i="4" s="1"/>
  <c r="X768" i="4"/>
  <c r="L769" i="4" s="1"/>
  <c r="K769" i="4" l="1"/>
  <c r="I769" i="4"/>
  <c r="AA768" i="4"/>
  <c r="N769" i="4"/>
  <c r="O769" i="4" s="1"/>
  <c r="G769" i="4"/>
  <c r="H769" i="4"/>
  <c r="Y768" i="4"/>
  <c r="AB768" i="4" l="1"/>
  <c r="M769" i="4"/>
  <c r="F769" i="4" l="1"/>
  <c r="AC768" i="4"/>
  <c r="AG768" i="4" l="1"/>
  <c r="AH768" i="4"/>
  <c r="AI768" i="4"/>
  <c r="AJ768" i="4" l="1"/>
  <c r="AK768" i="4"/>
  <c r="AQ768" i="4"/>
  <c r="E769" i="4" s="1"/>
  <c r="Q769" i="4" l="1"/>
  <c r="AD769" i="4"/>
  <c r="AE769" i="4" s="1"/>
  <c r="AF769" i="4"/>
  <c r="P769" i="4"/>
  <c r="R769" i="4" s="1"/>
  <c r="AL768" i="4"/>
  <c r="AR769" i="4" l="1"/>
  <c r="T769" i="4"/>
  <c r="S769" i="4"/>
  <c r="U769" i="4"/>
  <c r="AM768" i="4"/>
  <c r="AN768" i="4"/>
  <c r="AO768" i="4"/>
  <c r="W769" i="4" l="1"/>
  <c r="Z769" i="4" s="1"/>
  <c r="AP768" i="4"/>
  <c r="X769" i="4"/>
  <c r="L770" i="4" s="1"/>
  <c r="AA769" i="4"/>
  <c r="I770" i="4"/>
  <c r="V769" i="4"/>
  <c r="J770" i="4" s="1"/>
  <c r="K770" i="4" l="1"/>
  <c r="N770" i="4" s="1"/>
  <c r="O770" i="4" s="1"/>
  <c r="H770" i="4"/>
  <c r="G770" i="4"/>
  <c r="M770" i="4" s="1"/>
  <c r="Y769" i="4"/>
  <c r="AB769" i="4" s="1"/>
  <c r="AC769" i="4" s="1"/>
  <c r="F770" i="4" l="1"/>
  <c r="AH769" i="4"/>
  <c r="AG769" i="4"/>
  <c r="AQ769" i="4" s="1"/>
  <c r="E770" i="4" s="1"/>
  <c r="P770" i="4" s="1"/>
  <c r="AI769" i="4" l="1"/>
  <c r="AF770" i="4"/>
  <c r="Q770" i="4"/>
  <c r="R770" i="4" s="1"/>
  <c r="AD770" i="4"/>
  <c r="AE770" i="4" s="1"/>
  <c r="AR770" i="4" l="1"/>
  <c r="U770" i="4"/>
  <c r="T770" i="4"/>
  <c r="S770" i="4"/>
  <c r="AJ769" i="4"/>
  <c r="AK769" i="4"/>
  <c r="V770" i="4" l="1"/>
  <c r="Y770" i="4"/>
  <c r="G771" i="4"/>
  <c r="J771" i="4"/>
  <c r="W770" i="4"/>
  <c r="K771" i="4" s="1"/>
  <c r="Z770" i="4"/>
  <c r="X770" i="4"/>
  <c r="L771" i="4" s="1"/>
  <c r="AA770" i="4"/>
  <c r="I771" i="4"/>
  <c r="AL769" i="4"/>
  <c r="AM769" i="4" l="1"/>
  <c r="AN769" i="4"/>
  <c r="AO769" i="4"/>
  <c r="H771" i="4"/>
  <c r="M771" i="4" s="1"/>
  <c r="N771" i="4"/>
  <c r="O771" i="4" s="1"/>
  <c r="AB770" i="4"/>
  <c r="F771" i="4" l="1"/>
  <c r="AC770" i="4"/>
  <c r="AP769" i="4"/>
  <c r="AG770" i="4" l="1"/>
  <c r="AH770" i="4"/>
  <c r="AI770" i="4"/>
  <c r="AJ770" i="4" l="1"/>
  <c r="AK770" i="4"/>
  <c r="AQ770" i="4"/>
  <c r="E771" i="4" s="1"/>
  <c r="AD771" i="4" l="1"/>
  <c r="AE771" i="4" s="1"/>
  <c r="Q771" i="4"/>
  <c r="AF771" i="4"/>
  <c r="P771" i="4"/>
  <c r="AL770" i="4"/>
  <c r="AM770" i="4" l="1"/>
  <c r="AN770" i="4"/>
  <c r="AO770" i="4"/>
  <c r="R771" i="4"/>
  <c r="AP770" i="4" l="1"/>
  <c r="AR771" i="4"/>
  <c r="S771" i="4"/>
  <c r="U771" i="4"/>
  <c r="T771" i="4"/>
  <c r="W771" i="4" l="1"/>
  <c r="Z771" i="4" s="1"/>
  <c r="V771" i="4"/>
  <c r="Y771" i="4" s="1"/>
  <c r="X771" i="4"/>
  <c r="L772" i="4" s="1"/>
  <c r="I772" i="4"/>
  <c r="AA771" i="4"/>
  <c r="J772" i="4" l="1"/>
  <c r="AB771" i="4"/>
  <c r="G772" i="4"/>
  <c r="K772" i="4"/>
  <c r="N772" i="4" s="1"/>
  <c r="O772" i="4" s="1"/>
  <c r="H772" i="4"/>
  <c r="F772" i="4" l="1"/>
  <c r="AC771" i="4"/>
  <c r="M772" i="4"/>
  <c r="AH771" i="4" l="1"/>
  <c r="AI771" i="4"/>
  <c r="AG771" i="4"/>
  <c r="AQ771" i="4" s="1"/>
  <c r="E772" i="4" s="1"/>
  <c r="P772" i="4" s="1"/>
  <c r="AF772" i="4" l="1"/>
  <c r="Q772" i="4"/>
  <c r="R772" i="4" s="1"/>
  <c r="AD772" i="4"/>
  <c r="AE772" i="4" s="1"/>
  <c r="AJ771" i="4"/>
  <c r="AK771" i="4"/>
  <c r="AR772" i="4" l="1"/>
  <c r="T772" i="4"/>
  <c r="U772" i="4"/>
  <c r="S772" i="4"/>
  <c r="AL771" i="4"/>
  <c r="AM771" i="4" l="1"/>
  <c r="AN771" i="4"/>
  <c r="AO771" i="4"/>
  <c r="V772" i="4"/>
  <c r="J773" i="4" s="1"/>
  <c r="F159" i="7"/>
  <c r="X772" i="4"/>
  <c r="AA772" i="4" s="1"/>
  <c r="W772" i="4"/>
  <c r="Z772" i="4" s="1"/>
  <c r="I773" i="4" l="1"/>
  <c r="L773" i="4"/>
  <c r="H773" i="4"/>
  <c r="K773" i="4"/>
  <c r="N773" i="4" s="1"/>
  <c r="O773" i="4" s="1"/>
  <c r="Y772" i="4"/>
  <c r="G773" i="4"/>
  <c r="AP771" i="4"/>
  <c r="M773" i="4" l="1"/>
  <c r="AB772" i="4"/>
  <c r="AC772" i="4" l="1"/>
  <c r="F773" i="4"/>
  <c r="AG772" i="4" l="1"/>
  <c r="AH772" i="4"/>
  <c r="AI772" i="4"/>
  <c r="AJ772" i="4" l="1"/>
  <c r="D159" i="7" s="1"/>
  <c r="C159" i="7"/>
  <c r="AK772" i="4"/>
  <c r="AQ772" i="4"/>
  <c r="E773" i="4" l="1"/>
  <c r="E159" i="7"/>
  <c r="AL772" i="4"/>
  <c r="AM772" i="4" l="1"/>
  <c r="AN772" i="4"/>
  <c r="AO772" i="4"/>
  <c r="AD773" i="4"/>
  <c r="AE773" i="4" s="1"/>
  <c r="AF773" i="4"/>
  <c r="Q773" i="4"/>
  <c r="P773" i="4"/>
  <c r="R773" i="4" l="1"/>
  <c r="AR773" i="4"/>
  <c r="U773" i="4"/>
  <c r="T773" i="4"/>
  <c r="S773" i="4"/>
  <c r="AP772" i="4"/>
  <c r="V773" i="4" l="1"/>
  <c r="Y773" i="4" s="1"/>
  <c r="J774" i="4"/>
  <c r="W773" i="4"/>
  <c r="H774" i="4" s="1"/>
  <c r="X773" i="4"/>
  <c r="AA773" i="4" s="1"/>
  <c r="L774" i="4" l="1"/>
  <c r="I774" i="4"/>
  <c r="K774" i="4"/>
  <c r="N774" i="4" s="1"/>
  <c r="O774" i="4" s="1"/>
  <c r="Z773" i="4"/>
  <c r="AB773" i="4" s="1"/>
  <c r="G774" i="4"/>
  <c r="M774" i="4" s="1"/>
  <c r="AC773" i="4" l="1"/>
  <c r="F774" i="4"/>
  <c r="AH773" i="4" l="1"/>
  <c r="AG773" i="4"/>
  <c r="AQ773" i="4" s="1"/>
  <c r="E774" i="4" s="1"/>
  <c r="AI773" i="4" l="1"/>
  <c r="AJ773" i="4"/>
  <c r="AK773" i="4"/>
  <c r="AD774" i="4"/>
  <c r="AE774" i="4" s="1"/>
  <c r="AF774" i="4"/>
  <c r="Q774" i="4"/>
  <c r="P774" i="4"/>
  <c r="R774" i="4" l="1"/>
  <c r="T774" i="4" s="1"/>
  <c r="AL773" i="4"/>
  <c r="AR774" i="4"/>
  <c r="U774" i="4"/>
  <c r="S774" i="4" l="1"/>
  <c r="V774" i="4" s="1"/>
  <c r="J775" i="4" s="1"/>
  <c r="AN773" i="4"/>
  <c r="AO773" i="4"/>
  <c r="AM773" i="4"/>
  <c r="AP773" i="4" s="1"/>
  <c r="W774" i="4"/>
  <c r="H775" i="4" s="1"/>
  <c r="Z774" i="4"/>
  <c r="X774" i="4"/>
  <c r="I775" i="4" s="1"/>
  <c r="AA774" i="4"/>
  <c r="L775" i="4" l="1"/>
  <c r="G775" i="4"/>
  <c r="M775" i="4" s="1"/>
  <c r="K775" i="4"/>
  <c r="Y774" i="4"/>
  <c r="N775" i="4" l="1"/>
  <c r="O775" i="4" s="1"/>
  <c r="AB774" i="4"/>
  <c r="F775" i="4" l="1"/>
  <c r="AC774" i="4"/>
  <c r="AG774" i="4" l="1"/>
  <c r="AH774" i="4"/>
  <c r="AQ774" i="4" l="1"/>
  <c r="E775" i="4" s="1"/>
  <c r="P775" i="4" s="1"/>
  <c r="AI774" i="4"/>
  <c r="AD775" i="4"/>
  <c r="AE775" i="4" s="1"/>
  <c r="Q775" i="4" l="1"/>
  <c r="R775" i="4" s="1"/>
  <c r="AF775" i="4"/>
  <c r="AR775" i="4"/>
  <c r="U775" i="4"/>
  <c r="S775" i="4"/>
  <c r="T775" i="4"/>
  <c r="AJ774" i="4"/>
  <c r="AK774" i="4"/>
  <c r="W775" i="4" l="1"/>
  <c r="K776" i="4" s="1"/>
  <c r="X775" i="4"/>
  <c r="AA775" i="4" s="1"/>
  <c r="I776" i="4"/>
  <c r="AL774" i="4"/>
  <c r="V775" i="4"/>
  <c r="Y775" i="4" s="1"/>
  <c r="J776" i="4"/>
  <c r="AM774" i="4" l="1"/>
  <c r="AN774" i="4"/>
  <c r="AO774" i="4"/>
  <c r="H776" i="4"/>
  <c r="Z775" i="4"/>
  <c r="AB775" i="4" s="1"/>
  <c r="L776" i="4"/>
  <c r="N776" i="4" s="1"/>
  <c r="O776" i="4" s="1"/>
  <c r="G776" i="4"/>
  <c r="M776" i="4" l="1"/>
  <c r="F776" i="4"/>
  <c r="AC775" i="4"/>
  <c r="AP774" i="4"/>
  <c r="AG775" i="4" l="1"/>
  <c r="AH775" i="4"/>
  <c r="AI775" i="4"/>
  <c r="AJ775" i="4" l="1"/>
  <c r="AK775" i="4"/>
  <c r="AQ775" i="4"/>
  <c r="E776" i="4" s="1"/>
  <c r="AD776" i="4" l="1"/>
  <c r="AE776" i="4" s="1"/>
  <c r="Q776" i="4"/>
  <c r="AF776" i="4"/>
  <c r="P776" i="4"/>
  <c r="R776" i="4" s="1"/>
  <c r="AL775" i="4"/>
  <c r="AR776" i="4" l="1"/>
  <c r="T776" i="4"/>
  <c r="S776" i="4"/>
  <c r="U776" i="4"/>
  <c r="AN775" i="4"/>
  <c r="AO775" i="4"/>
  <c r="AM775" i="4"/>
  <c r="AP775" i="4" s="1"/>
  <c r="X776" i="4" l="1"/>
  <c r="L777" i="4"/>
  <c r="I777" i="4"/>
  <c r="AA776" i="4"/>
  <c r="V776" i="4"/>
  <c r="Y776" i="4" s="1"/>
  <c r="W776" i="4"/>
  <c r="Z776" i="4" s="1"/>
  <c r="K777" i="4"/>
  <c r="AB776" i="4" l="1"/>
  <c r="J777" i="4"/>
  <c r="N777" i="4" s="1"/>
  <c r="O777" i="4" s="1"/>
  <c r="H777" i="4"/>
  <c r="G777" i="4"/>
  <c r="M777" i="4" s="1"/>
  <c r="F777" i="4" l="1"/>
  <c r="AC776" i="4"/>
  <c r="AH776" i="4" l="1"/>
  <c r="AG776" i="4"/>
  <c r="AQ776" i="4" s="1"/>
  <c r="E777" i="4" s="1"/>
  <c r="P777" i="4" s="1"/>
  <c r="AF777" i="4" l="1"/>
  <c r="Q777" i="4"/>
  <c r="R777" i="4" s="1"/>
  <c r="AD777" i="4"/>
  <c r="AE777" i="4" s="1"/>
  <c r="AI776" i="4"/>
  <c r="AR777" i="4" l="1"/>
  <c r="U777" i="4"/>
  <c r="T777" i="4"/>
  <c r="S777" i="4"/>
  <c r="AJ776" i="4"/>
  <c r="AK776" i="4"/>
  <c r="V777" i="4" l="1"/>
  <c r="G778" i="4" s="1"/>
  <c r="F160" i="7"/>
  <c r="X777" i="4"/>
  <c r="I778" i="4" s="1"/>
  <c r="L778" i="4"/>
  <c r="AA777" i="4"/>
  <c r="AL776" i="4"/>
  <c r="W777" i="4"/>
  <c r="H778" i="4" s="1"/>
  <c r="K778" i="4"/>
  <c r="Z777" i="4"/>
  <c r="J778" i="4" l="1"/>
  <c r="N778" i="4"/>
  <c r="O778" i="4" s="1"/>
  <c r="M778" i="4"/>
  <c r="Y777" i="4"/>
  <c r="AM776" i="4"/>
  <c r="AN776" i="4"/>
  <c r="AO776" i="4"/>
  <c r="AP776" i="4" l="1"/>
  <c r="AB777" i="4"/>
  <c r="AC777" i="4" l="1"/>
  <c r="F778" i="4"/>
  <c r="AG777" i="4" l="1"/>
  <c r="AH777" i="4"/>
  <c r="AQ777" i="4" l="1"/>
  <c r="E160" i="7" s="1"/>
  <c r="AI777" i="4"/>
  <c r="E778" i="4"/>
  <c r="AD778" i="4" l="1"/>
  <c r="AE778" i="4" s="1"/>
  <c r="AF778" i="4"/>
  <c r="Q778" i="4"/>
  <c r="P778" i="4"/>
  <c r="AJ777" i="4"/>
  <c r="D160" i="7" s="1"/>
  <c r="C160" i="7"/>
  <c r="AK777" i="4"/>
  <c r="AL777" i="4" l="1"/>
  <c r="R778" i="4"/>
  <c r="AR778" i="4" l="1"/>
  <c r="T778" i="4"/>
  <c r="S778" i="4"/>
  <c r="U778" i="4"/>
  <c r="AM777" i="4"/>
  <c r="AN777" i="4"/>
  <c r="AO777" i="4"/>
  <c r="AP777" i="4" l="1"/>
  <c r="X778" i="4"/>
  <c r="I779" i="4" s="1"/>
  <c r="AA778" i="4"/>
  <c r="V778" i="4"/>
  <c r="Y778" i="4" s="1"/>
  <c r="J779" i="4"/>
  <c r="W778" i="4"/>
  <c r="H779" i="4" s="1"/>
  <c r="K779" i="4" l="1"/>
  <c r="Z778" i="4"/>
  <c r="AB778" i="4" s="1"/>
  <c r="L779" i="4"/>
  <c r="G779" i="4"/>
  <c r="M779" i="4" s="1"/>
  <c r="N779" i="4"/>
  <c r="O779" i="4" s="1"/>
  <c r="AC778" i="4" l="1"/>
  <c r="F779" i="4"/>
  <c r="AH778" i="4" l="1"/>
  <c r="AG778" i="4"/>
  <c r="AQ778" i="4" s="1"/>
  <c r="E779" i="4" s="1"/>
  <c r="AI778" i="4" l="1"/>
  <c r="AJ778" i="4"/>
  <c r="AK778" i="4"/>
  <c r="AD779" i="4"/>
  <c r="AE779" i="4" s="1"/>
  <c r="AF779" i="4"/>
  <c r="Q779" i="4"/>
  <c r="P779" i="4"/>
  <c r="R779" i="4" s="1"/>
  <c r="AL778" i="4" l="1"/>
  <c r="AR779" i="4"/>
  <c r="T779" i="4"/>
  <c r="U779" i="4"/>
  <c r="S779" i="4"/>
  <c r="V779" i="4" l="1"/>
  <c r="G780" i="4" s="1"/>
  <c r="J780" i="4"/>
  <c r="Y779" i="4"/>
  <c r="X779" i="4"/>
  <c r="I780" i="4" s="1"/>
  <c r="W779" i="4"/>
  <c r="H780" i="4" s="1"/>
  <c r="Z779" i="4"/>
  <c r="AN778" i="4"/>
  <c r="AO778" i="4"/>
  <c r="AM778" i="4"/>
  <c r="AP778" i="4" l="1"/>
  <c r="AA779" i="4"/>
  <c r="M780" i="4"/>
  <c r="L780" i="4"/>
  <c r="AB779" i="4"/>
  <c r="K780" i="4"/>
  <c r="N780" i="4" l="1"/>
  <c r="O780" i="4" s="1"/>
  <c r="F780" i="4"/>
  <c r="AC779" i="4"/>
  <c r="AG779" i="4" l="1"/>
  <c r="AH779" i="4"/>
  <c r="AI779" i="4"/>
  <c r="AJ779" i="4" l="1"/>
  <c r="AK779" i="4"/>
  <c r="AQ779" i="4"/>
  <c r="E780" i="4" s="1"/>
  <c r="Q780" i="4" l="1"/>
  <c r="AD780" i="4"/>
  <c r="AE780" i="4" s="1"/>
  <c r="AF780" i="4"/>
  <c r="P780" i="4"/>
  <c r="AL779" i="4"/>
  <c r="AM779" i="4" l="1"/>
  <c r="AN779" i="4"/>
  <c r="AO779" i="4"/>
  <c r="R780" i="4"/>
  <c r="AR780" i="4" l="1"/>
  <c r="U780" i="4"/>
  <c r="T780" i="4"/>
  <c r="S780" i="4"/>
  <c r="AP779" i="4"/>
  <c r="W780" i="4" l="1"/>
  <c r="Z780" i="4" s="1"/>
  <c r="K781" i="4"/>
  <c r="X780" i="4"/>
  <c r="AA780" i="4" s="1"/>
  <c r="I781" i="4"/>
  <c r="V780" i="4"/>
  <c r="Y780" i="4" s="1"/>
  <c r="AB780" i="4" l="1"/>
  <c r="L781" i="4"/>
  <c r="J781" i="4"/>
  <c r="N781" i="4" s="1"/>
  <c r="O781" i="4" s="1"/>
  <c r="G781" i="4"/>
  <c r="H781" i="4"/>
  <c r="M781" i="4" l="1"/>
  <c r="F781" i="4"/>
  <c r="AC780" i="4"/>
  <c r="AG780" i="4" l="1"/>
  <c r="AI780" i="4" s="1"/>
  <c r="AH780" i="4"/>
  <c r="AJ780" i="4" l="1"/>
  <c r="AK780" i="4"/>
  <c r="AQ780" i="4"/>
  <c r="E781" i="4" s="1"/>
  <c r="AD781" i="4" l="1"/>
  <c r="AE781" i="4" s="1"/>
  <c r="Q781" i="4"/>
  <c r="AF781" i="4"/>
  <c r="P781" i="4"/>
  <c r="AL780" i="4"/>
  <c r="AN780" i="4" l="1"/>
  <c r="AO780" i="4"/>
  <c r="AM780" i="4"/>
  <c r="AP780" i="4" s="1"/>
  <c r="R781" i="4"/>
  <c r="AR781" i="4" l="1"/>
  <c r="S781" i="4"/>
  <c r="T781" i="4"/>
  <c r="U781" i="4"/>
  <c r="X781" i="4" l="1"/>
  <c r="L782" i="4" s="1"/>
  <c r="AA781" i="4"/>
  <c r="V781" i="4"/>
  <c r="Y781" i="4" s="1"/>
  <c r="J782" i="4"/>
  <c r="W781" i="4"/>
  <c r="Z781" i="4" s="1"/>
  <c r="K782" i="4"/>
  <c r="I782" i="4" l="1"/>
  <c r="N782" i="4"/>
  <c r="O782" i="4" s="1"/>
  <c r="AB781" i="4"/>
  <c r="G782" i="4"/>
  <c r="H782" i="4"/>
  <c r="M782" i="4" l="1"/>
  <c r="F782" i="4"/>
  <c r="AC781" i="4"/>
  <c r="AH781" i="4" l="1"/>
  <c r="AG781" i="4"/>
  <c r="AQ781" i="4" s="1"/>
  <c r="E782" i="4" s="1"/>
  <c r="P782" i="4"/>
  <c r="AF782" i="4" l="1"/>
  <c r="Q782" i="4"/>
  <c r="R782" i="4" s="1"/>
  <c r="AD782" i="4"/>
  <c r="AE782" i="4" s="1"/>
  <c r="AI781" i="4"/>
  <c r="AR782" i="4" l="1"/>
  <c r="U782" i="4"/>
  <c r="T782" i="4"/>
  <c r="S782" i="4"/>
  <c r="AJ781" i="4"/>
  <c r="AK781" i="4"/>
  <c r="AL781" i="4" l="1"/>
  <c r="V782" i="4"/>
  <c r="J783" i="4"/>
  <c r="G783" i="4"/>
  <c r="Y782" i="4"/>
  <c r="F161" i="7"/>
  <c r="W782" i="4"/>
  <c r="K783" i="4"/>
  <c r="Z782" i="4"/>
  <c r="H783" i="4"/>
  <c r="X782" i="4"/>
  <c r="L783" i="4" s="1"/>
  <c r="I783" i="4"/>
  <c r="AA782" i="4"/>
  <c r="AB782" i="4" l="1"/>
  <c r="N783" i="4"/>
  <c r="O783" i="4" s="1"/>
  <c r="M783" i="4"/>
  <c r="AM781" i="4"/>
  <c r="AN781" i="4"/>
  <c r="AO781" i="4"/>
  <c r="AC782" i="4" l="1"/>
  <c r="F783" i="4"/>
  <c r="AP781" i="4"/>
  <c r="AG782" i="4" l="1"/>
  <c r="AH782" i="4"/>
  <c r="AI782" i="4"/>
  <c r="AJ782" i="4" l="1"/>
  <c r="D161" i="7" s="1"/>
  <c r="C161" i="7"/>
  <c r="AK782" i="4"/>
  <c r="AQ782" i="4"/>
  <c r="E783" i="4" l="1"/>
  <c r="E161" i="7"/>
  <c r="AL782" i="4"/>
  <c r="AM782" i="4" l="1"/>
  <c r="AN782" i="4"/>
  <c r="AO782" i="4"/>
  <c r="AD783" i="4"/>
  <c r="AE783" i="4" s="1"/>
  <c r="AF783" i="4"/>
  <c r="Q783" i="4"/>
  <c r="P783" i="4"/>
  <c r="R783" i="4" l="1"/>
  <c r="AP782" i="4"/>
  <c r="AR783" i="4" l="1"/>
  <c r="U783" i="4"/>
  <c r="S783" i="4"/>
  <c r="T783" i="4"/>
  <c r="W783" i="4" l="1"/>
  <c r="H784" i="4" s="1"/>
  <c r="X783" i="4"/>
  <c r="I784" i="4" s="1"/>
  <c r="AA783" i="4"/>
  <c r="V783" i="4"/>
  <c r="J784" i="4"/>
  <c r="Y783" i="4"/>
  <c r="G784" i="4"/>
  <c r="Z783" i="4" l="1"/>
  <c r="AB783" i="4" s="1"/>
  <c r="L784" i="4"/>
  <c r="M784" i="4"/>
  <c r="K784" i="4"/>
  <c r="N784" i="4" l="1"/>
  <c r="O784" i="4" s="1"/>
  <c r="AC783" i="4"/>
  <c r="F784" i="4"/>
  <c r="AH783" i="4" l="1"/>
  <c r="AG783" i="4"/>
  <c r="AQ783" i="4" s="1"/>
  <c r="E784" i="4" s="1"/>
  <c r="AI783" i="4"/>
  <c r="AJ783" i="4" l="1"/>
  <c r="AK783" i="4"/>
  <c r="AD784" i="4"/>
  <c r="AE784" i="4" s="1"/>
  <c r="AF784" i="4"/>
  <c r="Q784" i="4"/>
  <c r="P784" i="4"/>
  <c r="R784" i="4" s="1"/>
  <c r="AL783" i="4" l="1"/>
  <c r="AR784" i="4"/>
  <c r="S784" i="4"/>
  <c r="T784" i="4"/>
  <c r="U784" i="4"/>
  <c r="W784" i="4" l="1"/>
  <c r="H785" i="4" s="1"/>
  <c r="AN783" i="4"/>
  <c r="AO783" i="4"/>
  <c r="AM783" i="4"/>
  <c r="X784" i="4"/>
  <c r="AA784" i="4" s="1"/>
  <c r="V784" i="4"/>
  <c r="Y784" i="4" s="1"/>
  <c r="J785" i="4" l="1"/>
  <c r="G785" i="4"/>
  <c r="M785" i="4" s="1"/>
  <c r="L785" i="4"/>
  <c r="I785" i="4"/>
  <c r="AP783" i="4"/>
  <c r="Z784" i="4"/>
  <c r="AB784" i="4" s="1"/>
  <c r="K785" i="4"/>
  <c r="N785" i="4" l="1"/>
  <c r="O785" i="4" s="1"/>
  <c r="F785" i="4"/>
  <c r="AC784" i="4"/>
  <c r="AG784" i="4" l="1"/>
  <c r="AH784" i="4"/>
  <c r="AI784" i="4"/>
  <c r="AJ784" i="4" l="1"/>
  <c r="AK784" i="4"/>
  <c r="AQ784" i="4"/>
  <c r="E785" i="4" s="1"/>
  <c r="Q785" i="4" l="1"/>
  <c r="AD785" i="4"/>
  <c r="AE785" i="4" s="1"/>
  <c r="AF785" i="4"/>
  <c r="P785" i="4"/>
  <c r="R785" i="4" s="1"/>
  <c r="AL784" i="4"/>
  <c r="AR785" i="4" l="1"/>
  <c r="T785" i="4"/>
  <c r="U785" i="4"/>
  <c r="S785" i="4"/>
  <c r="AM784" i="4"/>
  <c r="AN784" i="4"/>
  <c r="AO784" i="4"/>
  <c r="AP784" i="4" l="1"/>
  <c r="V785" i="4"/>
  <c r="Y785" i="4" s="1"/>
  <c r="X785" i="4"/>
  <c r="I786" i="4" s="1"/>
  <c r="W785" i="4"/>
  <c r="Z785" i="4" s="1"/>
  <c r="K786" i="4"/>
  <c r="J786" i="4" l="1"/>
  <c r="L786" i="4"/>
  <c r="AA785" i="4"/>
  <c r="AB785" i="4" s="1"/>
  <c r="N786" i="4"/>
  <c r="O786" i="4" s="1"/>
  <c r="G786" i="4"/>
  <c r="H786" i="4"/>
  <c r="M786" i="4" l="1"/>
  <c r="F786" i="4"/>
  <c r="AC785" i="4"/>
  <c r="AG785" i="4" l="1"/>
  <c r="AH785" i="4"/>
  <c r="AI785" i="4"/>
  <c r="AJ785" i="4" l="1"/>
  <c r="AK785" i="4"/>
  <c r="AQ785" i="4"/>
  <c r="E786" i="4" s="1"/>
  <c r="AD786" i="4" l="1"/>
  <c r="AE786" i="4" s="1"/>
  <c r="Q786" i="4"/>
  <c r="AF786" i="4"/>
  <c r="P786" i="4"/>
  <c r="AL785" i="4"/>
  <c r="AN785" i="4" l="1"/>
  <c r="AO785" i="4"/>
  <c r="AM785" i="4"/>
  <c r="R786" i="4"/>
  <c r="AR786" i="4" l="1"/>
  <c r="U786" i="4"/>
  <c r="S786" i="4"/>
  <c r="T786" i="4"/>
  <c r="AP785" i="4"/>
  <c r="W786" i="4" l="1"/>
  <c r="Z786" i="4" s="1"/>
  <c r="V786" i="4"/>
  <c r="Y786" i="4" s="1"/>
  <c r="X786" i="4"/>
  <c r="L787" i="4" s="1"/>
  <c r="AA786" i="4" l="1"/>
  <c r="AB786" i="4" s="1"/>
  <c r="I787" i="4"/>
  <c r="J787" i="4"/>
  <c r="N787" i="4" s="1"/>
  <c r="O787" i="4" s="1"/>
  <c r="K787" i="4"/>
  <c r="G787" i="4"/>
  <c r="H787" i="4"/>
  <c r="M787" i="4" l="1"/>
  <c r="F787" i="4"/>
  <c r="AC786" i="4"/>
  <c r="AH786" i="4" l="1"/>
  <c r="AG786" i="4"/>
  <c r="AQ786" i="4" s="1"/>
  <c r="E787" i="4" s="1"/>
  <c r="P787" i="4"/>
  <c r="AF787" i="4" l="1"/>
  <c r="Q787" i="4"/>
  <c r="R787" i="4" s="1"/>
  <c r="AD787" i="4"/>
  <c r="AE787" i="4" s="1"/>
  <c r="AI786" i="4"/>
  <c r="AR787" i="4" l="1"/>
  <c r="T787" i="4"/>
  <c r="U787" i="4"/>
  <c r="S787" i="4"/>
  <c r="AJ786" i="4"/>
  <c r="AK786" i="4"/>
  <c r="AL786" i="4" l="1"/>
  <c r="V787" i="4"/>
  <c r="Y787" i="4" s="1"/>
  <c r="J788" i="4"/>
  <c r="G788" i="4"/>
  <c r="F162" i="7"/>
  <c r="X787" i="4"/>
  <c r="L788" i="4" s="1"/>
  <c r="W787" i="4"/>
  <c r="K788" i="4" s="1"/>
  <c r="AA787" i="4" l="1"/>
  <c r="I788" i="4"/>
  <c r="N788" i="4"/>
  <c r="O788" i="4" s="1"/>
  <c r="H788" i="4"/>
  <c r="Z787" i="4"/>
  <c r="AB787" i="4" s="1"/>
  <c r="M788" i="4"/>
  <c r="AM786" i="4"/>
  <c r="AN786" i="4"/>
  <c r="AO786" i="4"/>
  <c r="AC787" i="4" l="1"/>
  <c r="F788" i="4"/>
  <c r="AP786" i="4"/>
  <c r="AG787" i="4" l="1"/>
  <c r="AI787" i="4" s="1"/>
  <c r="AH787" i="4"/>
  <c r="AJ787" i="4" l="1"/>
  <c r="D162" i="7" s="1"/>
  <c r="C162" i="7"/>
  <c r="AK787" i="4"/>
  <c r="AQ787" i="4"/>
  <c r="E788" i="4" l="1"/>
  <c r="E162" i="7"/>
  <c r="AL787" i="4"/>
  <c r="AM787" i="4" l="1"/>
  <c r="AN787" i="4"/>
  <c r="AO787" i="4"/>
  <c r="AD788" i="4"/>
  <c r="AE788" i="4" s="1"/>
  <c r="AF788" i="4"/>
  <c r="Q788" i="4"/>
  <c r="P788" i="4"/>
  <c r="R788" i="4" l="1"/>
  <c r="AP787" i="4"/>
  <c r="AR788" i="4"/>
  <c r="S788" i="4"/>
  <c r="U788" i="4"/>
  <c r="T788" i="4"/>
  <c r="X788" i="4" l="1"/>
  <c r="I789" i="4" s="1"/>
  <c r="L789" i="4"/>
  <c r="AA788" i="4"/>
  <c r="V788" i="4"/>
  <c r="G789" i="4" s="1"/>
  <c r="J789" i="4"/>
  <c r="Y788" i="4"/>
  <c r="W788" i="4"/>
  <c r="H789" i="4" s="1"/>
  <c r="M789" i="4" l="1"/>
  <c r="K789" i="4"/>
  <c r="N789" i="4" s="1"/>
  <c r="O789" i="4" s="1"/>
  <c r="Z788" i="4"/>
  <c r="AB788" i="4" s="1"/>
  <c r="AC788" i="4" l="1"/>
  <c r="F789" i="4"/>
  <c r="AH788" i="4" l="1"/>
  <c r="AG788" i="4"/>
  <c r="AQ788" i="4" s="1"/>
  <c r="E789" i="4" s="1"/>
  <c r="AI788" i="4"/>
  <c r="AJ788" i="4" l="1"/>
  <c r="AK788" i="4"/>
  <c r="AF789" i="4"/>
  <c r="AD789" i="4"/>
  <c r="AE789" i="4" s="1"/>
  <c r="Q789" i="4"/>
  <c r="P789" i="4"/>
  <c r="R789" i="4" s="1"/>
  <c r="AR789" i="4" l="1"/>
  <c r="T789" i="4"/>
  <c r="U789" i="4"/>
  <c r="S789" i="4"/>
  <c r="AL788" i="4"/>
  <c r="V789" i="4" l="1"/>
  <c r="Y789" i="4" s="1"/>
  <c r="J790" i="4"/>
  <c r="X789" i="4"/>
  <c r="I790" i="4" s="1"/>
  <c r="L790" i="4"/>
  <c r="AA789" i="4"/>
  <c r="W789" i="4"/>
  <c r="K790" i="4" s="1"/>
  <c r="AN788" i="4"/>
  <c r="AO788" i="4"/>
  <c r="AM788" i="4"/>
  <c r="AP788" i="4" l="1"/>
  <c r="N790" i="4"/>
  <c r="O790" i="4" s="1"/>
  <c r="H790" i="4"/>
  <c r="G790" i="4"/>
  <c r="Z789" i="4"/>
  <c r="AB789" i="4" s="1"/>
  <c r="M790" i="4" l="1"/>
  <c r="F790" i="4"/>
  <c r="AC789" i="4"/>
  <c r="AG789" i="4" l="1"/>
  <c r="AH789" i="4"/>
  <c r="AI789" i="4"/>
  <c r="AJ789" i="4" l="1"/>
  <c r="AK789" i="4"/>
  <c r="AQ789" i="4"/>
  <c r="E790" i="4" s="1"/>
  <c r="AL789" i="4" l="1"/>
  <c r="Q790" i="4"/>
  <c r="AD790" i="4"/>
  <c r="AE790" i="4" s="1"/>
  <c r="AF790" i="4"/>
  <c r="P790" i="4"/>
  <c r="R790" i="4" l="1"/>
  <c r="AR790" i="4"/>
  <c r="S790" i="4"/>
  <c r="U790" i="4"/>
  <c r="T790" i="4"/>
  <c r="AM789" i="4"/>
  <c r="AN789" i="4"/>
  <c r="AO789" i="4"/>
  <c r="AP789" i="4" l="1"/>
  <c r="V790" i="4"/>
  <c r="J791" i="4" s="1"/>
  <c r="G791" i="4"/>
  <c r="W790" i="4"/>
  <c r="H791" i="4" s="1"/>
  <c r="X790" i="4"/>
  <c r="AA790" i="4" s="1"/>
  <c r="Z790" i="4" l="1"/>
  <c r="K791" i="4"/>
  <c r="Y790" i="4"/>
  <c r="AB790" i="4" s="1"/>
  <c r="L791" i="4"/>
  <c r="I791" i="4"/>
  <c r="M791" i="4" s="1"/>
  <c r="N791" i="4" l="1"/>
  <c r="O791" i="4" s="1"/>
  <c r="F791" i="4"/>
  <c r="AC790" i="4"/>
  <c r="AG790" i="4" l="1"/>
  <c r="AH790" i="4"/>
  <c r="AQ790" i="4" l="1"/>
  <c r="E791" i="4" s="1"/>
  <c r="P791" i="4" s="1"/>
  <c r="AI790" i="4"/>
  <c r="Q791" i="4" l="1"/>
  <c r="AF791" i="4"/>
  <c r="AD791" i="4"/>
  <c r="AE791" i="4" s="1"/>
  <c r="R791" i="4"/>
  <c r="AR791" i="4" s="1"/>
  <c r="AJ790" i="4"/>
  <c r="AK790" i="4"/>
  <c r="T791" i="4" l="1"/>
  <c r="U791" i="4"/>
  <c r="S791" i="4"/>
  <c r="V791" i="4"/>
  <c r="Y791" i="4" s="1"/>
  <c r="J792" i="4"/>
  <c r="AL790" i="4"/>
  <c r="W791" i="4"/>
  <c r="H792" i="4" s="1"/>
  <c r="X791" i="4"/>
  <c r="L792" i="4" s="1"/>
  <c r="K792" i="4" l="1"/>
  <c r="AA791" i="4"/>
  <c r="Z791" i="4"/>
  <c r="AB791" i="4" s="1"/>
  <c r="I792" i="4"/>
  <c r="G792" i="4"/>
  <c r="AN790" i="4"/>
  <c r="AM790" i="4"/>
  <c r="AO790" i="4"/>
  <c r="N792" i="4"/>
  <c r="O792" i="4" s="1"/>
  <c r="M792" i="4"/>
  <c r="F792" i="4" l="1"/>
  <c r="AC791" i="4"/>
  <c r="AP790" i="4"/>
  <c r="AH791" i="4" l="1"/>
  <c r="AG791" i="4"/>
  <c r="AQ791" i="4" s="1"/>
  <c r="E792" i="4" s="1"/>
  <c r="AF792" i="4" l="1"/>
  <c r="Q792" i="4"/>
  <c r="AD792" i="4"/>
  <c r="AE792" i="4" s="1"/>
  <c r="AI791" i="4"/>
  <c r="P792" i="4"/>
  <c r="R792" i="4" l="1"/>
  <c r="AJ791" i="4"/>
  <c r="AK791" i="4"/>
  <c r="AL791" i="4" l="1"/>
  <c r="AR792" i="4"/>
  <c r="S792" i="4"/>
  <c r="U792" i="4"/>
  <c r="T792" i="4"/>
  <c r="W792" i="4" l="1"/>
  <c r="K793" i="4" s="1"/>
  <c r="X792" i="4"/>
  <c r="L793" i="4" s="1"/>
  <c r="V792" i="4"/>
  <c r="J793" i="4" s="1"/>
  <c r="F163" i="7"/>
  <c r="AM791" i="4"/>
  <c r="AN791" i="4"/>
  <c r="AO791" i="4"/>
  <c r="I793" i="4" l="1"/>
  <c r="N793" i="4"/>
  <c r="O793" i="4" s="1"/>
  <c r="AA792" i="4"/>
  <c r="Z792" i="4"/>
  <c r="AP791" i="4"/>
  <c r="Y792" i="4"/>
  <c r="G793" i="4"/>
  <c r="H793" i="4"/>
  <c r="M793" i="4" l="1"/>
  <c r="AB792" i="4"/>
  <c r="AC792" i="4" l="1"/>
  <c r="F793" i="4"/>
  <c r="AG792" i="4" l="1"/>
  <c r="AH792" i="4"/>
  <c r="AI792" i="4"/>
  <c r="AJ792" i="4" l="1"/>
  <c r="D163" i="7" s="1"/>
  <c r="C163" i="7"/>
  <c r="AK792" i="4"/>
  <c r="AQ792" i="4"/>
  <c r="E793" i="4" l="1"/>
  <c r="E163" i="7"/>
  <c r="AL792" i="4"/>
  <c r="AM792" i="4" l="1"/>
  <c r="AN792" i="4"/>
  <c r="AO792" i="4"/>
  <c r="AD793" i="4"/>
  <c r="AE793" i="4" s="1"/>
  <c r="Q793" i="4"/>
  <c r="AF793" i="4"/>
  <c r="P793" i="4"/>
  <c r="R793" i="4" s="1"/>
  <c r="AR793" i="4" l="1"/>
  <c r="T793" i="4"/>
  <c r="S793" i="4"/>
  <c r="U793" i="4"/>
  <c r="AP792" i="4"/>
  <c r="X793" i="4" l="1"/>
  <c r="I794" i="4" s="1"/>
  <c r="W793" i="4"/>
  <c r="H794" i="4" s="1"/>
  <c r="V793" i="4"/>
  <c r="G794" i="4"/>
  <c r="J794" i="4"/>
  <c r="Y793" i="4"/>
  <c r="L794" i="4" l="1"/>
  <c r="AA793" i="4"/>
  <c r="Z793" i="4"/>
  <c r="K794" i="4"/>
  <c r="AB793" i="4"/>
  <c r="N794" i="4"/>
  <c r="O794" i="4" s="1"/>
  <c r="M794" i="4"/>
  <c r="AC793" i="4" l="1"/>
  <c r="F794" i="4"/>
  <c r="AH793" i="4" l="1"/>
  <c r="AG793" i="4"/>
  <c r="AQ793" i="4" s="1"/>
  <c r="E794" i="4" s="1"/>
  <c r="AF794" i="4" l="1"/>
  <c r="AD794" i="4"/>
  <c r="AE794" i="4" s="1"/>
  <c r="Q794" i="4"/>
  <c r="AI793" i="4"/>
  <c r="P794" i="4"/>
  <c r="R794" i="4" l="1"/>
  <c r="U794" i="4" s="1"/>
  <c r="AJ793" i="4"/>
  <c r="AK793" i="4"/>
  <c r="S794" i="4" l="1"/>
  <c r="AR794" i="4"/>
  <c r="T794" i="4"/>
  <c r="Z794" i="4" s="1"/>
  <c r="AL793" i="4"/>
  <c r="W794" i="4"/>
  <c r="H795" i="4" s="1"/>
  <c r="X794" i="4"/>
  <c r="I795" i="4" s="1"/>
  <c r="V794" i="4"/>
  <c r="J795" i="4" s="1"/>
  <c r="K795" i="4" l="1"/>
  <c r="L795" i="4"/>
  <c r="N795" i="4"/>
  <c r="O795" i="4" s="1"/>
  <c r="AA794" i="4"/>
  <c r="G795" i="4"/>
  <c r="M795" i="4" s="1"/>
  <c r="AN793" i="4"/>
  <c r="AO793" i="4"/>
  <c r="AM793" i="4"/>
  <c r="Y794" i="4"/>
  <c r="AB794" i="4" l="1"/>
  <c r="AP793" i="4"/>
  <c r="F795" i="4" l="1"/>
  <c r="AC794" i="4"/>
  <c r="AG794" i="4" l="1"/>
  <c r="AH794" i="4"/>
  <c r="AI794" i="4"/>
  <c r="AJ794" i="4" l="1"/>
  <c r="AK794" i="4"/>
  <c r="AQ794" i="4"/>
  <c r="E795" i="4" s="1"/>
  <c r="Q795" i="4" l="1"/>
  <c r="AD795" i="4"/>
  <c r="AE795" i="4" s="1"/>
  <c r="AF795" i="4"/>
  <c r="P795" i="4"/>
  <c r="R795" i="4" s="1"/>
  <c r="AL794" i="4"/>
  <c r="AM794" i="4" l="1"/>
  <c r="AN794" i="4"/>
  <c r="AO794" i="4"/>
  <c r="AR795" i="4"/>
  <c r="S795" i="4"/>
  <c r="U795" i="4"/>
  <c r="T795" i="4"/>
  <c r="W795" i="4" l="1"/>
  <c r="K796" i="4" s="1"/>
  <c r="X795" i="4"/>
  <c r="AA795" i="4" s="1"/>
  <c r="L796" i="4"/>
  <c r="V795" i="4"/>
  <c r="Y795" i="4" s="1"/>
  <c r="AP794" i="4"/>
  <c r="J796" i="4" l="1"/>
  <c r="G796" i="4"/>
  <c r="N796" i="4"/>
  <c r="O796" i="4" s="1"/>
  <c r="H796" i="4"/>
  <c r="Z795" i="4"/>
  <c r="AB795" i="4" s="1"/>
  <c r="I796" i="4"/>
  <c r="M796" i="4" l="1"/>
  <c r="F796" i="4"/>
  <c r="AC795" i="4"/>
  <c r="AG795" i="4" l="1"/>
  <c r="AH795" i="4"/>
  <c r="AI795" i="4"/>
  <c r="AJ795" i="4" l="1"/>
  <c r="AK795" i="4"/>
  <c r="AQ795" i="4"/>
  <c r="E796" i="4" s="1"/>
  <c r="AL795" i="4" l="1"/>
  <c r="AD796" i="4"/>
  <c r="AE796" i="4" s="1"/>
  <c r="Q796" i="4"/>
  <c r="AF796" i="4"/>
  <c r="P796" i="4"/>
  <c r="R796" i="4" s="1"/>
  <c r="AR796" i="4" l="1"/>
  <c r="U796" i="4"/>
  <c r="S796" i="4"/>
  <c r="T796" i="4"/>
  <c r="AN795" i="4"/>
  <c r="AM795" i="4"/>
  <c r="AO795" i="4"/>
  <c r="W796" i="4" l="1"/>
  <c r="H797" i="4" s="1"/>
  <c r="Z796" i="4"/>
  <c r="K797" i="4"/>
  <c r="V796" i="4"/>
  <c r="Y796" i="4" s="1"/>
  <c r="X796" i="4"/>
  <c r="L797" i="4"/>
  <c r="I797" i="4"/>
  <c r="AA796" i="4"/>
  <c r="AP795" i="4"/>
  <c r="J797" i="4" l="1"/>
  <c r="N797" i="4"/>
  <c r="O797" i="4" s="1"/>
  <c r="G797" i="4"/>
  <c r="M797" i="4" s="1"/>
  <c r="AB796" i="4"/>
  <c r="F797" i="4" l="1"/>
  <c r="AC796" i="4"/>
  <c r="AH796" i="4" l="1"/>
  <c r="AG796" i="4"/>
  <c r="AQ796" i="4" s="1"/>
  <c r="E797" i="4" s="1"/>
  <c r="P797" i="4"/>
  <c r="AF797" i="4" l="1"/>
  <c r="Q797" i="4"/>
  <c r="R797" i="4" s="1"/>
  <c r="AD797" i="4"/>
  <c r="AE797" i="4" s="1"/>
  <c r="AI796" i="4"/>
  <c r="AR797" i="4" l="1"/>
  <c r="T797" i="4"/>
  <c r="U797" i="4"/>
  <c r="S797" i="4"/>
  <c r="AJ796" i="4"/>
  <c r="AK796" i="4"/>
  <c r="W797" i="4" l="1"/>
  <c r="K798" i="4" s="1"/>
  <c r="H798" i="4"/>
  <c r="V797" i="4"/>
  <c r="Y797" i="4" s="1"/>
  <c r="J798" i="4"/>
  <c r="F164" i="7"/>
  <c r="AL796" i="4"/>
  <c r="X797" i="4"/>
  <c r="AA797" i="4" s="1"/>
  <c r="I798" i="4"/>
  <c r="L798" i="4"/>
  <c r="G798" i="4" l="1"/>
  <c r="M798" i="4"/>
  <c r="N798" i="4"/>
  <c r="O798" i="4" s="1"/>
  <c r="AM796" i="4"/>
  <c r="AN796" i="4"/>
  <c r="AO796" i="4"/>
  <c r="Z797" i="4"/>
  <c r="AB797" i="4" s="1"/>
  <c r="AC797" i="4" l="1"/>
  <c r="F798" i="4"/>
  <c r="AP796" i="4"/>
  <c r="AG797" i="4" l="1"/>
  <c r="AI797" i="4" s="1"/>
  <c r="AH797" i="4"/>
  <c r="AJ797" i="4" l="1"/>
  <c r="D164" i="7" s="1"/>
  <c r="C164" i="7"/>
  <c r="AK797" i="4"/>
  <c r="AQ797" i="4"/>
  <c r="E798" i="4" l="1"/>
  <c r="E164" i="7"/>
  <c r="AL797" i="4"/>
  <c r="AD798" i="4" l="1"/>
  <c r="AE798" i="4" s="1"/>
  <c r="Q798" i="4"/>
  <c r="AF798" i="4"/>
  <c r="P798" i="4"/>
  <c r="AM797" i="4"/>
  <c r="AN797" i="4"/>
  <c r="AO797" i="4"/>
  <c r="R798" i="4" l="1"/>
  <c r="AP797" i="4"/>
  <c r="AR798" i="4"/>
  <c r="T798" i="4"/>
  <c r="S798" i="4"/>
  <c r="U798" i="4"/>
  <c r="W798" i="4" l="1"/>
  <c r="H799" i="4" s="1"/>
  <c r="K799" i="4"/>
  <c r="Z798" i="4"/>
  <c r="X798" i="4"/>
  <c r="I799" i="4" s="1"/>
  <c r="L799" i="4"/>
  <c r="AA798" i="4"/>
  <c r="V798" i="4"/>
  <c r="G799" i="4"/>
  <c r="J799" i="4"/>
  <c r="Y798" i="4"/>
  <c r="AB798" i="4" l="1"/>
  <c r="N799" i="4"/>
  <c r="O799" i="4" s="1"/>
  <c r="M799" i="4"/>
  <c r="AC798" i="4" l="1"/>
  <c r="F799" i="4"/>
  <c r="AH798" i="4" l="1"/>
  <c r="AG798" i="4"/>
  <c r="AQ798" i="4" s="1"/>
  <c r="E799" i="4" s="1"/>
  <c r="AF799" i="4" l="1"/>
  <c r="AD799" i="4"/>
  <c r="AE799" i="4" s="1"/>
  <c r="Q799" i="4"/>
  <c r="AI798" i="4"/>
  <c r="P799" i="4"/>
  <c r="R799" i="4" l="1"/>
  <c r="T799" i="4" s="1"/>
  <c r="AR799" i="4"/>
  <c r="S799" i="4"/>
  <c r="U799" i="4"/>
  <c r="AJ798" i="4"/>
  <c r="AK798" i="4"/>
  <c r="W799" i="4" l="1"/>
  <c r="H800" i="4" s="1"/>
  <c r="K800" i="4"/>
  <c r="V799" i="4"/>
  <c r="Y799" i="4" s="1"/>
  <c r="J800" i="4"/>
  <c r="AL798" i="4"/>
  <c r="X799" i="4"/>
  <c r="I800" i="4" s="1"/>
  <c r="L800" i="4"/>
  <c r="AA799" i="4"/>
  <c r="Z799" i="4" l="1"/>
  <c r="N800" i="4"/>
  <c r="O800" i="4" s="1"/>
  <c r="AB799" i="4"/>
  <c r="G800" i="4"/>
  <c r="M800" i="4" s="1"/>
  <c r="AN798" i="4"/>
  <c r="AO798" i="4"/>
  <c r="AM798" i="4"/>
  <c r="AP798" i="4" s="1"/>
  <c r="F800" i="4" l="1"/>
  <c r="AC799" i="4"/>
  <c r="AG799" i="4" l="1"/>
  <c r="AI799" i="4" s="1"/>
  <c r="AH799" i="4"/>
  <c r="AJ799" i="4" l="1"/>
  <c r="AK799" i="4"/>
  <c r="AQ799" i="4"/>
  <c r="E800" i="4" s="1"/>
  <c r="Q800" i="4" l="1"/>
  <c r="AD800" i="4"/>
  <c r="AE800" i="4" s="1"/>
  <c r="AF800" i="4"/>
  <c r="P800" i="4"/>
  <c r="R800" i="4" s="1"/>
  <c r="AL799" i="4"/>
  <c r="AR800" i="4" l="1"/>
  <c r="T800" i="4"/>
  <c r="U800" i="4"/>
  <c r="S800" i="4"/>
  <c r="AM799" i="4"/>
  <c r="AN799" i="4"/>
  <c r="AO799" i="4"/>
  <c r="V800" i="4" l="1"/>
  <c r="G801" i="4" s="1"/>
  <c r="J801" i="4"/>
  <c r="Y800" i="4"/>
  <c r="AP799" i="4"/>
  <c r="W800" i="4"/>
  <c r="K801" i="4" s="1"/>
  <c r="X800" i="4"/>
  <c r="L801" i="4" s="1"/>
  <c r="Z800" i="4" l="1"/>
  <c r="H801" i="4"/>
  <c r="I801" i="4"/>
  <c r="AA800" i="4"/>
  <c r="N801" i="4"/>
  <c r="O801" i="4" s="1"/>
  <c r="M801" i="4" l="1"/>
  <c r="AB800" i="4"/>
  <c r="F801" i="4" s="1"/>
  <c r="AC800" i="4" l="1"/>
  <c r="AG800" i="4"/>
  <c r="AI800" i="4" s="1"/>
  <c r="AH800" i="4"/>
  <c r="AJ800" i="4" l="1"/>
  <c r="AK800" i="4"/>
  <c r="AQ800" i="4"/>
  <c r="E801" i="4" s="1"/>
  <c r="AF801" i="4" l="1"/>
  <c r="Q801" i="4"/>
  <c r="AD801" i="4"/>
  <c r="AE801" i="4" s="1"/>
  <c r="P801" i="4"/>
  <c r="AL800" i="4"/>
  <c r="AN800" i="4" l="1"/>
  <c r="AM800" i="4"/>
  <c r="AO800" i="4"/>
  <c r="R801" i="4"/>
  <c r="AR801" i="4" l="1"/>
  <c r="S801" i="4"/>
  <c r="T801" i="4"/>
  <c r="U801" i="4"/>
  <c r="AP800" i="4"/>
  <c r="X801" i="4" l="1"/>
  <c r="AA801" i="4" s="1"/>
  <c r="W801" i="4"/>
  <c r="H802" i="4" s="1"/>
  <c r="K802" i="4"/>
  <c r="Z801" i="4"/>
  <c r="V801" i="4"/>
  <c r="Y801" i="4" s="1"/>
  <c r="G802" i="4" l="1"/>
  <c r="L802" i="4"/>
  <c r="J802" i="4"/>
  <c r="AB801" i="4"/>
  <c r="I802" i="4"/>
  <c r="N802" i="4" l="1"/>
  <c r="O802" i="4" s="1"/>
  <c r="M802" i="4"/>
  <c r="F802" i="4"/>
  <c r="AC801" i="4"/>
  <c r="AG801" i="4" l="1"/>
  <c r="AI801" i="4" s="1"/>
  <c r="AH801" i="4"/>
  <c r="AJ801" i="4" l="1"/>
  <c r="AK801" i="4"/>
  <c r="AQ801" i="4"/>
  <c r="E802" i="4" s="1"/>
  <c r="AD802" i="4" l="1"/>
  <c r="AE802" i="4" s="1"/>
  <c r="AF802" i="4"/>
  <c r="Q802" i="4"/>
  <c r="P802" i="4"/>
  <c r="AL801" i="4"/>
  <c r="R802" i="4" l="1"/>
  <c r="AR802" i="4" s="1"/>
  <c r="AM801" i="4"/>
  <c r="AN801" i="4"/>
  <c r="AO801" i="4"/>
  <c r="S802" i="4" l="1"/>
  <c r="T802" i="4"/>
  <c r="U802" i="4"/>
  <c r="W802" i="4"/>
  <c r="H803" i="4" s="1"/>
  <c r="K803" i="4"/>
  <c r="Z802" i="4"/>
  <c r="X802" i="4"/>
  <c r="I803" i="4" s="1"/>
  <c r="AP801" i="4"/>
  <c r="V802" i="4"/>
  <c r="G803" i="4" s="1"/>
  <c r="J803" i="4"/>
  <c r="F165" i="7"/>
  <c r="Y802" i="4" l="1"/>
  <c r="AB802" i="4" s="1"/>
  <c r="AA802" i="4"/>
  <c r="L803" i="4"/>
  <c r="N803" i="4" s="1"/>
  <c r="O803" i="4" s="1"/>
  <c r="M803" i="4"/>
  <c r="AC802" i="4" l="1"/>
  <c r="F803" i="4"/>
  <c r="AG802" i="4" l="1"/>
  <c r="AH802" i="4"/>
  <c r="AI802" i="4"/>
  <c r="AJ802" i="4" l="1"/>
  <c r="D165" i="7" s="1"/>
  <c r="C165" i="7"/>
  <c r="AK802" i="4"/>
  <c r="AQ802" i="4"/>
  <c r="E803" i="4" l="1"/>
  <c r="E165" i="7"/>
  <c r="AL802" i="4"/>
  <c r="AN802" i="4" l="1"/>
  <c r="AO802" i="4"/>
  <c r="AM802" i="4"/>
  <c r="AP802" i="4" s="1"/>
  <c r="AD803" i="4"/>
  <c r="AE803" i="4" s="1"/>
  <c r="AF803" i="4"/>
  <c r="Q803" i="4"/>
  <c r="P803" i="4"/>
  <c r="R803" i="4" l="1"/>
  <c r="AR803" i="4" l="1"/>
  <c r="T803" i="4"/>
  <c r="S803" i="4"/>
  <c r="U803" i="4"/>
  <c r="X803" i="4" l="1"/>
  <c r="L804" i="4" s="1"/>
  <c r="V803" i="4"/>
  <c r="G804" i="4" s="1"/>
  <c r="W803" i="4"/>
  <c r="K804" i="4" s="1"/>
  <c r="Z803" i="4"/>
  <c r="H804" i="4" l="1"/>
  <c r="I804" i="4"/>
  <c r="M804" i="4" s="1"/>
  <c r="Y803" i="4"/>
  <c r="J804" i="4"/>
  <c r="N804" i="4" s="1"/>
  <c r="O804" i="4" s="1"/>
  <c r="AA803" i="4"/>
  <c r="AB803" i="4" l="1"/>
  <c r="F804" i="4" l="1"/>
  <c r="AC803" i="4"/>
  <c r="AG803" i="4" l="1"/>
  <c r="AH803" i="4"/>
  <c r="AI803" i="4"/>
  <c r="AJ803" i="4" l="1"/>
  <c r="AK803" i="4"/>
  <c r="AQ803" i="4"/>
  <c r="E804" i="4" s="1"/>
  <c r="Q804" i="4" l="1"/>
  <c r="AD804" i="4"/>
  <c r="AE804" i="4" s="1"/>
  <c r="AF804" i="4"/>
  <c r="P804" i="4"/>
  <c r="AL803" i="4"/>
  <c r="AM803" i="4" l="1"/>
  <c r="AN803" i="4"/>
  <c r="AO803" i="4"/>
  <c r="R804" i="4"/>
  <c r="AR804" i="4" l="1"/>
  <c r="T804" i="4"/>
  <c r="U804" i="4"/>
  <c r="S804" i="4"/>
  <c r="AP803" i="4"/>
  <c r="V804" i="4" l="1"/>
  <c r="G805" i="4" s="1"/>
  <c r="X804" i="4"/>
  <c r="AA804" i="4" s="1"/>
  <c r="W804" i="4"/>
  <c r="K805" i="4" s="1"/>
  <c r="L805" i="4" l="1"/>
  <c r="I805" i="4"/>
  <c r="Y804" i="4"/>
  <c r="H805" i="4"/>
  <c r="Z804" i="4"/>
  <c r="J805" i="4"/>
  <c r="N805" i="4" s="1"/>
  <c r="O805" i="4" s="1"/>
  <c r="M805" i="4" l="1"/>
  <c r="AB804" i="4"/>
  <c r="F805" i="4" l="1"/>
  <c r="AC804" i="4"/>
  <c r="AG804" i="4" l="1"/>
  <c r="AH804" i="4"/>
  <c r="AQ804" i="4" l="1"/>
  <c r="E805" i="4" s="1"/>
  <c r="P805" i="4" s="1"/>
  <c r="AI804" i="4"/>
  <c r="Q805" i="4"/>
  <c r="R805" i="4" s="1"/>
  <c r="AF805" i="4" l="1"/>
  <c r="AD805" i="4"/>
  <c r="AE805" i="4" s="1"/>
  <c r="AR805" i="4"/>
  <c r="T805" i="4"/>
  <c r="S805" i="4"/>
  <c r="U805" i="4"/>
  <c r="AJ804" i="4"/>
  <c r="AK804" i="4"/>
  <c r="V805" i="4" l="1"/>
  <c r="Y805" i="4" s="1"/>
  <c r="AL804" i="4"/>
  <c r="W805" i="4"/>
  <c r="K806" i="4" s="1"/>
  <c r="X805" i="4"/>
  <c r="L806" i="4"/>
  <c r="AA805" i="4"/>
  <c r="I806" i="4"/>
  <c r="H806" i="4" l="1"/>
  <c r="Z805" i="4"/>
  <c r="AB805" i="4"/>
  <c r="AM804" i="4"/>
  <c r="AN804" i="4"/>
  <c r="AO804" i="4"/>
  <c r="J806" i="4"/>
  <c r="N806" i="4" s="1"/>
  <c r="O806" i="4" s="1"/>
  <c r="G806" i="4"/>
  <c r="M806" i="4" s="1"/>
  <c r="AP804" i="4" l="1"/>
  <c r="F806" i="4"/>
  <c r="AC805" i="4"/>
  <c r="AH805" i="4" l="1"/>
  <c r="AG805" i="4"/>
  <c r="AQ805" i="4" s="1"/>
  <c r="E806" i="4" s="1"/>
  <c r="AF806" i="4" l="1"/>
  <c r="Q806" i="4"/>
  <c r="AD806" i="4"/>
  <c r="AE806" i="4" s="1"/>
  <c r="AI805" i="4"/>
  <c r="P806" i="4"/>
  <c r="R806" i="4" l="1"/>
  <c r="AJ805" i="4"/>
  <c r="AK805" i="4"/>
  <c r="AL805" i="4" l="1"/>
  <c r="AR806" i="4"/>
  <c r="T806" i="4"/>
  <c r="S806" i="4"/>
  <c r="U806" i="4"/>
  <c r="X806" i="4" l="1"/>
  <c r="L807" i="4" s="1"/>
  <c r="AA806" i="4"/>
  <c r="I807" i="4"/>
  <c r="V806" i="4"/>
  <c r="J807" i="4" s="1"/>
  <c r="Y806" i="4"/>
  <c r="G807" i="4"/>
  <c r="W806" i="4"/>
  <c r="Z806" i="4" s="1"/>
  <c r="K807" i="4"/>
  <c r="AM805" i="4"/>
  <c r="AN805" i="4"/>
  <c r="AO805" i="4"/>
  <c r="AB806" i="4" l="1"/>
  <c r="F807" i="4" s="1"/>
  <c r="N807" i="4"/>
  <c r="O807" i="4" s="1"/>
  <c r="H807" i="4"/>
  <c r="M807" i="4" s="1"/>
  <c r="AP805" i="4"/>
  <c r="AC806" i="4" l="1"/>
  <c r="AI806" i="4" s="1"/>
  <c r="AG806" i="4"/>
  <c r="AH806" i="4"/>
  <c r="AQ806" i="4" l="1"/>
  <c r="E807" i="4" s="1"/>
  <c r="P807" i="4" s="1"/>
  <c r="AJ806" i="4"/>
  <c r="AK806" i="4"/>
  <c r="AF807" i="4"/>
  <c r="Q807" i="4"/>
  <c r="R807" i="4" s="1"/>
  <c r="AD807" i="4" l="1"/>
  <c r="AE807" i="4" s="1"/>
  <c r="AR807" i="4"/>
  <c r="U807" i="4"/>
  <c r="S807" i="4"/>
  <c r="T807" i="4"/>
  <c r="AL806" i="4"/>
  <c r="AM806" i="4" l="1"/>
  <c r="AN806" i="4"/>
  <c r="AO806" i="4"/>
  <c r="W807" i="4"/>
  <c r="H808" i="4" s="1"/>
  <c r="K808" i="4"/>
  <c r="Z807" i="4"/>
  <c r="V807" i="4"/>
  <c r="J808" i="4" s="1"/>
  <c r="F166" i="7"/>
  <c r="X807" i="4"/>
  <c r="I808" i="4" s="1"/>
  <c r="L808" i="4" l="1"/>
  <c r="N808" i="4" s="1"/>
  <c r="O808" i="4" s="1"/>
  <c r="AA807" i="4"/>
  <c r="G808" i="4"/>
  <c r="M808" i="4" s="1"/>
  <c r="Y807" i="4"/>
  <c r="AP806" i="4"/>
  <c r="AB807" i="4" l="1"/>
  <c r="AC807" i="4" l="1"/>
  <c r="F808" i="4"/>
  <c r="AG807" i="4" l="1"/>
  <c r="AH807" i="4"/>
  <c r="AQ807" i="4" l="1"/>
  <c r="AI807" i="4"/>
  <c r="AJ807" i="4" l="1"/>
  <c r="D166" i="7" s="1"/>
  <c r="C166" i="7"/>
  <c r="AK807" i="4"/>
  <c r="E808" i="4"/>
  <c r="E166" i="7"/>
  <c r="AD808" i="4" l="1"/>
  <c r="AE808" i="4" s="1"/>
  <c r="AF808" i="4"/>
  <c r="Q808" i="4"/>
  <c r="P808" i="4"/>
  <c r="R808" i="4" s="1"/>
  <c r="AL807" i="4"/>
  <c r="AN807" i="4" l="1"/>
  <c r="AO807" i="4"/>
  <c r="AM807" i="4"/>
  <c r="AP807" i="4" s="1"/>
  <c r="AR808" i="4"/>
  <c r="T808" i="4"/>
  <c r="U808" i="4"/>
  <c r="S808" i="4"/>
  <c r="V808" i="4" l="1"/>
  <c r="G809" i="4" s="1"/>
  <c r="J809" i="4"/>
  <c r="X808" i="4"/>
  <c r="AA808" i="4" s="1"/>
  <c r="W808" i="4"/>
  <c r="H809" i="4" s="1"/>
  <c r="Z808" i="4" l="1"/>
  <c r="K809" i="4"/>
  <c r="Y808" i="4"/>
  <c r="AB808" i="4"/>
  <c r="L809" i="4"/>
  <c r="N809" i="4" s="1"/>
  <c r="O809" i="4" s="1"/>
  <c r="I809" i="4"/>
  <c r="M809" i="4" s="1"/>
  <c r="F809" i="4" l="1"/>
  <c r="AC808" i="4"/>
  <c r="AG808" i="4" l="1"/>
  <c r="AH808" i="4"/>
  <c r="AI808" i="4"/>
  <c r="AQ808" i="4" l="1"/>
  <c r="E809" i="4" s="1"/>
  <c r="AJ808" i="4"/>
  <c r="AK808" i="4"/>
  <c r="AL808" i="4" l="1"/>
  <c r="Q809" i="4"/>
  <c r="AD809" i="4"/>
  <c r="AE809" i="4" s="1"/>
  <c r="AF809" i="4"/>
  <c r="P809" i="4"/>
  <c r="R809" i="4" l="1"/>
  <c r="AR809" i="4" s="1"/>
  <c r="T809" i="4"/>
  <c r="U809" i="4"/>
  <c r="S809" i="4"/>
  <c r="AM808" i="4"/>
  <c r="AN808" i="4"/>
  <c r="AO808" i="4"/>
  <c r="AP808" i="4" l="1"/>
  <c r="V809" i="4"/>
  <c r="G810" i="4" s="1"/>
  <c r="J810" i="4"/>
  <c r="X809" i="4"/>
  <c r="L810" i="4" s="1"/>
  <c r="W809" i="4"/>
  <c r="Z809" i="4" s="1"/>
  <c r="K810" i="4"/>
  <c r="I810" i="4" l="1"/>
  <c r="AA809" i="4"/>
  <c r="Y809" i="4"/>
  <c r="AB809" i="4" s="1"/>
  <c r="N810" i="4"/>
  <c r="O810" i="4" s="1"/>
  <c r="H810" i="4"/>
  <c r="M810" i="4" l="1"/>
  <c r="F810" i="4"/>
  <c r="AC809" i="4"/>
  <c r="AG809" i="4" l="1"/>
  <c r="AH809" i="4"/>
  <c r="AI809" i="4"/>
  <c r="AJ809" i="4" l="1"/>
  <c r="AK809" i="4"/>
  <c r="AQ809" i="4"/>
  <c r="E810" i="4" s="1"/>
  <c r="Q810" i="4" l="1"/>
  <c r="AD810" i="4"/>
  <c r="AE810" i="4" s="1"/>
  <c r="AF810" i="4"/>
  <c r="P810" i="4"/>
  <c r="R810" i="4" s="1"/>
  <c r="AL809" i="4"/>
  <c r="AM809" i="4" l="1"/>
  <c r="AN809" i="4"/>
  <c r="AO809" i="4"/>
  <c r="AR810" i="4"/>
  <c r="U810" i="4"/>
  <c r="S810" i="4"/>
  <c r="T810" i="4"/>
  <c r="W810" i="4" l="1"/>
  <c r="Z810" i="4" s="1"/>
  <c r="V810" i="4"/>
  <c r="Y810" i="4" s="1"/>
  <c r="X810" i="4"/>
  <c r="L811" i="4" s="1"/>
  <c r="AA810" i="4"/>
  <c r="I811" i="4"/>
  <c r="AP809" i="4"/>
  <c r="J811" i="4" l="1"/>
  <c r="G811" i="4"/>
  <c r="AB810" i="4"/>
  <c r="K811" i="4"/>
  <c r="N811" i="4" s="1"/>
  <c r="O811" i="4" s="1"/>
  <c r="H811" i="4"/>
  <c r="M811" i="4" s="1"/>
  <c r="F811" i="4" l="1"/>
  <c r="AC810" i="4"/>
  <c r="AH810" i="4" l="1"/>
  <c r="AG810" i="4"/>
  <c r="AI810" i="4" s="1"/>
  <c r="AJ810" i="4" l="1"/>
  <c r="AK810" i="4"/>
  <c r="AQ810" i="4"/>
  <c r="E811" i="4" s="1"/>
  <c r="AF811" i="4" l="1"/>
  <c r="Q811" i="4"/>
  <c r="AD811" i="4"/>
  <c r="AE811" i="4" s="1"/>
  <c r="P811" i="4"/>
  <c r="R811" i="4" s="1"/>
  <c r="AL810" i="4"/>
  <c r="AN810" i="4" l="1"/>
  <c r="AO810" i="4"/>
  <c r="AM810" i="4"/>
  <c r="AP810" i="4" s="1"/>
  <c r="AR811" i="4"/>
  <c r="T811" i="4"/>
  <c r="U811" i="4"/>
  <c r="S811" i="4"/>
  <c r="V811" i="4" l="1"/>
  <c r="J812" i="4"/>
  <c r="Y811" i="4"/>
  <c r="G812" i="4"/>
  <c r="X811" i="4"/>
  <c r="I812" i="4" s="1"/>
  <c r="L812" i="4"/>
  <c r="AA811" i="4"/>
  <c r="W811" i="4"/>
  <c r="H812" i="4" s="1"/>
  <c r="K812" i="4"/>
  <c r="Z811" i="4"/>
  <c r="M812" i="4" l="1"/>
  <c r="AB811" i="4"/>
  <c r="N812" i="4"/>
  <c r="O812" i="4" s="1"/>
  <c r="F812" i="4" l="1"/>
  <c r="AC811" i="4"/>
  <c r="AG811" i="4" l="1"/>
  <c r="AI811" i="4" s="1"/>
  <c r="AH811" i="4"/>
  <c r="AJ811" i="4" l="1"/>
  <c r="AK811" i="4"/>
  <c r="AQ811" i="4"/>
  <c r="E812" i="4" s="1"/>
  <c r="AL811" i="4" l="1"/>
  <c r="AD812" i="4"/>
  <c r="AE812" i="4" s="1"/>
  <c r="AF812" i="4"/>
  <c r="Q812" i="4"/>
  <c r="P812" i="4"/>
  <c r="R812" i="4" s="1"/>
  <c r="AR812" i="4" l="1"/>
  <c r="T812" i="4"/>
  <c r="S812" i="4"/>
  <c r="U812" i="4"/>
  <c r="AM811" i="4"/>
  <c r="AN811" i="4"/>
  <c r="AO811" i="4"/>
  <c r="AP811" i="4" l="1"/>
  <c r="X812" i="4"/>
  <c r="I813" i="4" s="1"/>
  <c r="V812" i="4"/>
  <c r="G813" i="4" s="1"/>
  <c r="J813" i="4"/>
  <c r="F167" i="7"/>
  <c r="W812" i="4"/>
  <c r="H813" i="4" s="1"/>
  <c r="Z812" i="4"/>
  <c r="K813" i="4" l="1"/>
  <c r="L813" i="4"/>
  <c r="N813" i="4"/>
  <c r="O813" i="4" s="1"/>
  <c r="AA812" i="4"/>
  <c r="M813" i="4"/>
  <c r="Y812" i="4"/>
  <c r="AB812" i="4" l="1"/>
  <c r="AC812" i="4" l="1"/>
  <c r="F813" i="4"/>
  <c r="AG812" i="4" l="1"/>
  <c r="AH812" i="4"/>
  <c r="AQ812" i="4" l="1"/>
  <c r="AI812" i="4"/>
  <c r="AJ812" i="4" l="1"/>
  <c r="D167" i="7" s="1"/>
  <c r="C167" i="7"/>
  <c r="AK812" i="4"/>
  <c r="E813" i="4"/>
  <c r="E167" i="7"/>
  <c r="AD813" i="4" l="1"/>
  <c r="AE813" i="4" s="1"/>
  <c r="AF813" i="4"/>
  <c r="Q813" i="4"/>
  <c r="P813" i="4"/>
  <c r="R813" i="4" s="1"/>
  <c r="AL812" i="4"/>
  <c r="AN812" i="4" l="1"/>
  <c r="AO812" i="4"/>
  <c r="AM812" i="4"/>
  <c r="AR813" i="4"/>
  <c r="U813" i="4"/>
  <c r="T813" i="4"/>
  <c r="S813" i="4"/>
  <c r="AP812" i="4" l="1"/>
  <c r="V813" i="4"/>
  <c r="G814" i="4" s="1"/>
  <c r="Y813" i="4"/>
  <c r="W813" i="4"/>
  <c r="Z813" i="4" s="1"/>
  <c r="X813" i="4"/>
  <c r="I814" i="4" s="1"/>
  <c r="L814" i="4"/>
  <c r="AA813" i="4"/>
  <c r="K814" i="4" l="1"/>
  <c r="J814" i="4"/>
  <c r="H814" i="4"/>
  <c r="M814" i="4" s="1"/>
  <c r="AB813" i="4"/>
  <c r="N814" i="4"/>
  <c r="O814" i="4" s="1"/>
  <c r="F814" i="4" l="1"/>
  <c r="AC813" i="4"/>
  <c r="AH813" i="4" l="1"/>
  <c r="AG813" i="4"/>
  <c r="AQ813" i="4" s="1"/>
  <c r="E814" i="4" s="1"/>
  <c r="Q814" i="4" l="1"/>
  <c r="AD814" i="4"/>
  <c r="AE814" i="4" s="1"/>
  <c r="AF814" i="4"/>
  <c r="AI813" i="4"/>
  <c r="P814" i="4"/>
  <c r="R814" i="4" l="1"/>
  <c r="U814" i="4" s="1"/>
  <c r="AR814" i="4"/>
  <c r="S814" i="4"/>
  <c r="AJ813" i="4"/>
  <c r="AK813" i="4"/>
  <c r="T814" i="4" l="1"/>
  <c r="AL813" i="4"/>
  <c r="W814" i="4"/>
  <c r="H815" i="4" s="1"/>
  <c r="K815" i="4"/>
  <c r="X814" i="4"/>
  <c r="AA814" i="4" s="1"/>
  <c r="L815" i="4"/>
  <c r="V814" i="4"/>
  <c r="G815" i="4" s="1"/>
  <c r="Y814" i="4" l="1"/>
  <c r="Z814" i="4"/>
  <c r="J815" i="4"/>
  <c r="AM813" i="4"/>
  <c r="AN813" i="4"/>
  <c r="AO813" i="4"/>
  <c r="I815" i="4"/>
  <c r="M815" i="4" s="1"/>
  <c r="AB814" i="4"/>
  <c r="N815" i="4"/>
  <c r="O815" i="4" s="1"/>
  <c r="F815" i="4" l="1"/>
  <c r="AC814" i="4"/>
  <c r="AP813" i="4"/>
  <c r="AG814" i="4" l="1"/>
  <c r="AH814" i="4"/>
  <c r="AQ814" i="4" l="1"/>
  <c r="E815" i="4" s="1"/>
  <c r="P815" i="4" s="1"/>
  <c r="AI814" i="4"/>
  <c r="Q815" i="4" l="1"/>
  <c r="R815" i="4" s="1"/>
  <c r="T815" i="4" s="1"/>
  <c r="AD815" i="4"/>
  <c r="AE815" i="4" s="1"/>
  <c r="AF815" i="4"/>
  <c r="AR815" i="4"/>
  <c r="AJ814" i="4"/>
  <c r="AK814" i="4"/>
  <c r="U815" i="4" l="1"/>
  <c r="X815" i="4" s="1"/>
  <c r="I816" i="4" s="1"/>
  <c r="S815" i="4"/>
  <c r="V815" i="4" s="1"/>
  <c r="G816" i="4" s="1"/>
  <c r="AL814" i="4"/>
  <c r="W815" i="4"/>
  <c r="Z815" i="4" s="1"/>
  <c r="AA815" i="4" l="1"/>
  <c r="L816" i="4"/>
  <c r="Y815" i="4"/>
  <c r="AB815" i="4" s="1"/>
  <c r="K816" i="4"/>
  <c r="H816" i="4"/>
  <c r="M816" i="4" s="1"/>
  <c r="J816" i="4"/>
  <c r="AM814" i="4"/>
  <c r="AN814" i="4"/>
  <c r="AO814" i="4"/>
  <c r="N816" i="4" l="1"/>
  <c r="O816" i="4" s="1"/>
  <c r="AP814" i="4"/>
  <c r="F816" i="4"/>
  <c r="AC815" i="4"/>
  <c r="AH815" i="4" l="1"/>
  <c r="AG815" i="4"/>
  <c r="AQ815" i="4" s="1"/>
  <c r="E816" i="4" s="1"/>
  <c r="P816" i="4" s="1"/>
  <c r="AI815" i="4" l="1"/>
  <c r="AF816" i="4"/>
  <c r="Q816" i="4"/>
  <c r="R816" i="4" s="1"/>
  <c r="AD816" i="4"/>
  <c r="AE816" i="4" s="1"/>
  <c r="AR816" i="4" l="1"/>
  <c r="T816" i="4"/>
  <c r="S816" i="4"/>
  <c r="U816" i="4"/>
  <c r="AJ815" i="4"/>
  <c r="AK815" i="4"/>
  <c r="AL815" i="4" l="1"/>
  <c r="X816" i="4"/>
  <c r="L817" i="4" s="1"/>
  <c r="V816" i="4"/>
  <c r="G817" i="4" s="1"/>
  <c r="J817" i="4"/>
  <c r="W816" i="4"/>
  <c r="K817" i="4" s="1"/>
  <c r="Z816" i="4"/>
  <c r="H817" i="4"/>
  <c r="AA816" i="4" l="1"/>
  <c r="I817" i="4"/>
  <c r="M817" i="4"/>
  <c r="N817" i="4"/>
  <c r="O817" i="4" s="1"/>
  <c r="AN815" i="4"/>
  <c r="AO815" i="4"/>
  <c r="AM815" i="4"/>
  <c r="Y816" i="4"/>
  <c r="AB816" i="4" l="1"/>
  <c r="AP815" i="4"/>
  <c r="F817" i="4" l="1"/>
  <c r="AC816" i="4"/>
  <c r="AG816" i="4" l="1"/>
  <c r="AH816" i="4"/>
  <c r="AI816" i="4"/>
  <c r="AQ816" i="4" l="1"/>
  <c r="E817" i="4" s="1"/>
  <c r="P817" i="4" s="1"/>
  <c r="AJ816" i="4"/>
  <c r="AK816" i="4"/>
  <c r="Q817" i="4" l="1"/>
  <c r="R817" i="4" s="1"/>
  <c r="S817" i="4" s="1"/>
  <c r="AF817" i="4"/>
  <c r="AD817" i="4"/>
  <c r="AE817" i="4" s="1"/>
  <c r="AR817" i="4"/>
  <c r="U817" i="4"/>
  <c r="T817" i="4"/>
  <c r="AL816" i="4"/>
  <c r="AM816" i="4" l="1"/>
  <c r="AN816" i="4"/>
  <c r="AO816" i="4"/>
  <c r="V817" i="4"/>
  <c r="J818" i="4" s="1"/>
  <c r="Y817" i="4"/>
  <c r="G818" i="4"/>
  <c r="F168" i="7"/>
  <c r="W817" i="4"/>
  <c r="H818" i="4" s="1"/>
  <c r="X817" i="4"/>
  <c r="I818" i="4" s="1"/>
  <c r="K818" i="4" l="1"/>
  <c r="AA817" i="4"/>
  <c r="L818" i="4"/>
  <c r="N818" i="4" s="1"/>
  <c r="O818" i="4" s="1"/>
  <c r="M818" i="4"/>
  <c r="Z817" i="4"/>
  <c r="AB817" i="4" s="1"/>
  <c r="AP816" i="4"/>
  <c r="F818" i="4" l="1"/>
  <c r="AC817" i="4"/>
  <c r="AH817" i="4" l="1"/>
  <c r="AG817" i="4"/>
  <c r="AQ817" i="4" s="1"/>
  <c r="AI817" i="4" l="1"/>
  <c r="AJ817" i="4"/>
  <c r="D168" i="7" s="1"/>
  <c r="C168" i="7"/>
  <c r="AK817" i="4"/>
  <c r="E818" i="4"/>
  <c r="E168" i="7"/>
  <c r="AD818" i="4" l="1"/>
  <c r="AE818" i="4" s="1"/>
  <c r="AF818" i="4"/>
  <c r="Q818" i="4"/>
  <c r="P818" i="4"/>
  <c r="R818" i="4" s="1"/>
  <c r="AL817" i="4"/>
  <c r="AR818" i="4" l="1"/>
  <c r="T818" i="4"/>
  <c r="S818" i="4"/>
  <c r="U818" i="4"/>
  <c r="AN817" i="4"/>
  <c r="AO817" i="4"/>
  <c r="AM817" i="4"/>
  <c r="AP817" i="4" s="1"/>
  <c r="X818" i="4" l="1"/>
  <c r="L819" i="4"/>
  <c r="AA818" i="4"/>
  <c r="I819" i="4"/>
  <c r="V818" i="4"/>
  <c r="G819" i="4" s="1"/>
  <c r="J819" i="4"/>
  <c r="Y818" i="4"/>
  <c r="W818" i="4"/>
  <c r="H819" i="4" s="1"/>
  <c r="Z818" i="4"/>
  <c r="K819" i="4"/>
  <c r="AB818" i="4" l="1"/>
  <c r="N819" i="4"/>
  <c r="O819" i="4" s="1"/>
  <c r="M819" i="4"/>
  <c r="F819" i="4"/>
  <c r="AC818" i="4"/>
  <c r="AH818" i="4" l="1"/>
  <c r="AG818" i="4"/>
  <c r="AQ818" i="4" s="1"/>
  <c r="E819" i="4" s="1"/>
  <c r="AI818" i="4"/>
  <c r="AJ818" i="4" l="1"/>
  <c r="AK818" i="4"/>
  <c r="Q819" i="4"/>
  <c r="AD819" i="4"/>
  <c r="AE819" i="4" s="1"/>
  <c r="AF819" i="4"/>
  <c r="P819" i="4"/>
  <c r="R819" i="4" s="1"/>
  <c r="AR819" i="4" l="1"/>
  <c r="S819" i="4"/>
  <c r="U819" i="4"/>
  <c r="T819" i="4"/>
  <c r="AL818" i="4"/>
  <c r="AM818" i="4" l="1"/>
  <c r="AN818" i="4"/>
  <c r="AO818" i="4"/>
  <c r="W819" i="4"/>
  <c r="Z819" i="4" s="1"/>
  <c r="X819" i="4"/>
  <c r="I820" i="4" s="1"/>
  <c r="V819" i="4"/>
  <c r="Y819" i="4" s="1"/>
  <c r="J820" i="4"/>
  <c r="G820" i="4" l="1"/>
  <c r="K820" i="4"/>
  <c r="AA819" i="4"/>
  <c r="AB819" i="4" s="1"/>
  <c r="H820" i="4"/>
  <c r="M820" i="4" s="1"/>
  <c r="L820" i="4"/>
  <c r="N820" i="4" s="1"/>
  <c r="O820" i="4" s="1"/>
  <c r="AP818" i="4"/>
  <c r="F820" i="4" l="1"/>
  <c r="AC819" i="4"/>
  <c r="AG819" i="4" l="1"/>
  <c r="AH819" i="4"/>
  <c r="AI819" i="4"/>
  <c r="AJ819" i="4" l="1"/>
  <c r="AK819" i="4"/>
  <c r="AQ819" i="4"/>
  <c r="E820" i="4" s="1"/>
  <c r="AD820" i="4" l="1"/>
  <c r="AE820" i="4" s="1"/>
  <c r="Q820" i="4"/>
  <c r="AF820" i="4"/>
  <c r="P820" i="4"/>
  <c r="R820" i="4" s="1"/>
  <c r="AL819" i="4"/>
  <c r="AR820" i="4" l="1"/>
  <c r="U820" i="4"/>
  <c r="T820" i="4"/>
  <c r="S820" i="4"/>
  <c r="AN819" i="4"/>
  <c r="AO819" i="4"/>
  <c r="AM819" i="4"/>
  <c r="AP819" i="4" s="1"/>
  <c r="V820" i="4" l="1"/>
  <c r="G821" i="4" s="1"/>
  <c r="W820" i="4"/>
  <c r="Z820" i="4" s="1"/>
  <c r="X820" i="4"/>
  <c r="I821" i="4" s="1"/>
  <c r="L821" i="4"/>
  <c r="AA820" i="4" l="1"/>
  <c r="J821" i="4"/>
  <c r="Y820" i="4"/>
  <c r="K821" i="4"/>
  <c r="H821" i="4"/>
  <c r="M821" i="4" s="1"/>
  <c r="AB820" i="4" l="1"/>
  <c r="N821" i="4"/>
  <c r="O821" i="4" s="1"/>
  <c r="F821" i="4" l="1"/>
  <c r="AC820" i="4"/>
  <c r="AH820" i="4" l="1"/>
  <c r="AG820" i="4"/>
  <c r="AQ820" i="4" s="1"/>
  <c r="E821" i="4" s="1"/>
  <c r="P821" i="4" s="1"/>
  <c r="AF821" i="4" l="1"/>
  <c r="AD821" i="4"/>
  <c r="AE821" i="4" s="1"/>
  <c r="Q821" i="4"/>
  <c r="R821" i="4" s="1"/>
  <c r="AI820" i="4"/>
  <c r="AR821" i="4" l="1"/>
  <c r="U821" i="4"/>
  <c r="T821" i="4"/>
  <c r="S821" i="4"/>
  <c r="AJ820" i="4"/>
  <c r="AK820" i="4"/>
  <c r="AL820" i="4" l="1"/>
  <c r="V821" i="4"/>
  <c r="J822" i="4"/>
  <c r="G822" i="4"/>
  <c r="Y821" i="4"/>
  <c r="W821" i="4"/>
  <c r="K822" i="4" s="1"/>
  <c r="X821" i="4"/>
  <c r="L822" i="4"/>
  <c r="I822" i="4"/>
  <c r="AA821" i="4"/>
  <c r="N822" i="4" l="1"/>
  <c r="O822" i="4" s="1"/>
  <c r="H822" i="4"/>
  <c r="M822" i="4" s="1"/>
  <c r="Z821" i="4"/>
  <c r="AB821" i="4" s="1"/>
  <c r="AN820" i="4"/>
  <c r="AM820" i="4"/>
  <c r="AO820" i="4"/>
  <c r="AP820" i="4" l="1"/>
  <c r="F822" i="4"/>
  <c r="AC821" i="4"/>
  <c r="AG821" i="4" l="1"/>
  <c r="AH821" i="4"/>
  <c r="AI821" i="4"/>
  <c r="AJ821" i="4" l="1"/>
  <c r="AK821" i="4"/>
  <c r="AQ821" i="4"/>
  <c r="E822" i="4" s="1"/>
  <c r="AD822" i="4" l="1"/>
  <c r="AE822" i="4" s="1"/>
  <c r="AF822" i="4"/>
  <c r="Q822" i="4"/>
  <c r="P822" i="4"/>
  <c r="R822" i="4" s="1"/>
  <c r="AL821" i="4"/>
  <c r="AM821" i="4" l="1"/>
  <c r="AN821" i="4"/>
  <c r="AO821" i="4"/>
  <c r="AR822" i="4"/>
  <c r="U822" i="4"/>
  <c r="S822" i="4"/>
  <c r="T822" i="4"/>
  <c r="W822" i="4" l="1"/>
  <c r="H823" i="4" s="1"/>
  <c r="V822" i="4"/>
  <c r="G823" i="4" s="1"/>
  <c r="Y822" i="4"/>
  <c r="F169" i="7"/>
  <c r="X822" i="4"/>
  <c r="I823" i="4" s="1"/>
  <c r="AA822" i="4"/>
  <c r="AP821" i="4"/>
  <c r="J823" i="4" l="1"/>
  <c r="L823" i="4"/>
  <c r="M823" i="4"/>
  <c r="Z822" i="4"/>
  <c r="AB822" i="4" s="1"/>
  <c r="K823" i="4"/>
  <c r="AC822" i="4" l="1"/>
  <c r="AG822" i="4" s="1"/>
  <c r="AQ822" i="4" s="1"/>
  <c r="F823" i="4"/>
  <c r="N823" i="4"/>
  <c r="O823" i="4" s="1"/>
  <c r="AH822" i="4"/>
  <c r="AI822" i="4" l="1"/>
  <c r="E823" i="4"/>
  <c r="E169" i="7"/>
  <c r="AJ822" i="4"/>
  <c r="D169" i="7" s="1"/>
  <c r="C169" i="7"/>
  <c r="AK822" i="4"/>
  <c r="AD823" i="4" l="1"/>
  <c r="AE823" i="4" s="1"/>
  <c r="AF823" i="4"/>
  <c r="Q823" i="4"/>
  <c r="P823" i="4"/>
  <c r="R823" i="4" s="1"/>
  <c r="AL822" i="4"/>
  <c r="AN822" i="4" l="1"/>
  <c r="AO822" i="4"/>
  <c r="AM822" i="4"/>
  <c r="AP822" i="4" s="1"/>
  <c r="AR823" i="4"/>
  <c r="T823" i="4"/>
  <c r="S823" i="4"/>
  <c r="U823" i="4"/>
  <c r="W823" i="4" l="1"/>
  <c r="K824" i="4" s="1"/>
  <c r="X823" i="4"/>
  <c r="I824" i="4" s="1"/>
  <c r="V823" i="4"/>
  <c r="J824" i="4" s="1"/>
  <c r="AA823" i="4" l="1"/>
  <c r="Z823" i="4"/>
  <c r="H824" i="4"/>
  <c r="G824" i="4"/>
  <c r="M824" i="4" s="1"/>
  <c r="L824" i="4"/>
  <c r="N824" i="4" s="1"/>
  <c r="O824" i="4" s="1"/>
  <c r="Y823" i="4"/>
  <c r="AB823" i="4" l="1"/>
  <c r="F824" i="4" l="1"/>
  <c r="AC823" i="4"/>
  <c r="AG823" i="4" l="1"/>
  <c r="AH823" i="4"/>
  <c r="AI823" i="4"/>
  <c r="AJ823" i="4" l="1"/>
  <c r="AK823" i="4"/>
  <c r="AQ823" i="4"/>
  <c r="E824" i="4" s="1"/>
  <c r="Q824" i="4" l="1"/>
  <c r="AD824" i="4"/>
  <c r="AE824" i="4" s="1"/>
  <c r="AF824" i="4"/>
  <c r="P824" i="4"/>
  <c r="R824" i="4" s="1"/>
  <c r="AL823" i="4"/>
  <c r="AM823" i="4" l="1"/>
  <c r="AN823" i="4"/>
  <c r="AO823" i="4"/>
  <c r="AR824" i="4"/>
  <c r="S824" i="4"/>
  <c r="U824" i="4"/>
  <c r="T824" i="4"/>
  <c r="AP823" i="4" l="1"/>
  <c r="W824" i="4"/>
  <c r="Z824" i="4" s="1"/>
  <c r="X824" i="4"/>
  <c r="I825" i="4" s="1"/>
  <c r="V824" i="4"/>
  <c r="Y824" i="4" s="1"/>
  <c r="J825" i="4" l="1"/>
  <c r="K825" i="4"/>
  <c r="L825" i="4"/>
  <c r="AA824" i="4"/>
  <c r="AB824" i="4" s="1"/>
  <c r="N825" i="4"/>
  <c r="O825" i="4" s="1"/>
  <c r="G825" i="4"/>
  <c r="H825" i="4"/>
  <c r="F825" i="4" l="1"/>
  <c r="AC824" i="4"/>
  <c r="M825" i="4"/>
  <c r="AG824" i="4" l="1"/>
  <c r="AH824" i="4"/>
  <c r="AQ824" i="4" l="1"/>
  <c r="E825" i="4" s="1"/>
  <c r="AI824" i="4"/>
  <c r="AJ824" i="4" l="1"/>
  <c r="AK824" i="4"/>
  <c r="AD825" i="4"/>
  <c r="AE825" i="4" s="1"/>
  <c r="Q825" i="4"/>
  <c r="AF825" i="4"/>
  <c r="P825" i="4"/>
  <c r="R825" i="4" l="1"/>
  <c r="T825" i="4" s="1"/>
  <c r="AR825" i="4"/>
  <c r="S825" i="4"/>
  <c r="AL824" i="4"/>
  <c r="U825" i="4" l="1"/>
  <c r="X825" i="4" s="1"/>
  <c r="I826" i="4" s="1"/>
  <c r="AN824" i="4"/>
  <c r="AO824" i="4"/>
  <c r="AM824" i="4"/>
  <c r="W825" i="4"/>
  <c r="H826" i="4" s="1"/>
  <c r="V825" i="4"/>
  <c r="G826" i="4" s="1"/>
  <c r="J826" i="4"/>
  <c r="K826" i="4" l="1"/>
  <c r="L826" i="4"/>
  <c r="N826" i="4" s="1"/>
  <c r="O826" i="4" s="1"/>
  <c r="Y825" i="4"/>
  <c r="Z825" i="4"/>
  <c r="M826" i="4"/>
  <c r="AA825" i="4"/>
  <c r="AP824" i="4"/>
  <c r="AB825" i="4" l="1"/>
  <c r="F826" i="4"/>
  <c r="AC825" i="4"/>
  <c r="AH825" i="4" l="1"/>
  <c r="AG825" i="4"/>
  <c r="AQ825" i="4" s="1"/>
  <c r="E826" i="4" s="1"/>
  <c r="P826" i="4" s="1"/>
  <c r="AF826" i="4" l="1"/>
  <c r="Q826" i="4"/>
  <c r="R826" i="4" s="1"/>
  <c r="AD826" i="4"/>
  <c r="AE826" i="4" s="1"/>
  <c r="AI825" i="4"/>
  <c r="AR826" i="4" l="1"/>
  <c r="S826" i="4"/>
  <c r="U826" i="4"/>
  <c r="T826" i="4"/>
  <c r="AJ825" i="4"/>
  <c r="AK825" i="4"/>
  <c r="V826" i="4" l="1"/>
  <c r="J827" i="4"/>
  <c r="G827" i="4"/>
  <c r="Y826" i="4"/>
  <c r="AL825" i="4"/>
  <c r="W826" i="4"/>
  <c r="K827" i="4" s="1"/>
  <c r="X826" i="4"/>
  <c r="L827" i="4" s="1"/>
  <c r="I827" i="4"/>
  <c r="AA826" i="4"/>
  <c r="AM825" i="4" l="1"/>
  <c r="AN825" i="4"/>
  <c r="AO825" i="4"/>
  <c r="N827" i="4"/>
  <c r="O827" i="4" s="1"/>
  <c r="Z826" i="4"/>
  <c r="AB826" i="4" s="1"/>
  <c r="H827" i="4"/>
  <c r="M827" i="4" s="1"/>
  <c r="AC826" i="4" l="1"/>
  <c r="F827" i="4"/>
  <c r="AP825" i="4"/>
  <c r="AG826" i="4" l="1"/>
  <c r="AH826" i="4"/>
  <c r="AI826" i="4"/>
  <c r="AJ826" i="4" l="1"/>
  <c r="AK826" i="4"/>
  <c r="AQ826" i="4"/>
  <c r="E827" i="4" s="1"/>
  <c r="AL826" i="4" l="1"/>
  <c r="AD827" i="4"/>
  <c r="AE827" i="4" s="1"/>
  <c r="AF827" i="4"/>
  <c r="Q827" i="4"/>
  <c r="P827" i="4"/>
  <c r="R827" i="4" l="1"/>
  <c r="AR827" i="4"/>
  <c r="S827" i="4"/>
  <c r="T827" i="4"/>
  <c r="U827" i="4"/>
  <c r="AM826" i="4"/>
  <c r="AN826" i="4"/>
  <c r="AO826" i="4"/>
  <c r="W827" i="4" l="1"/>
  <c r="K828" i="4" s="1"/>
  <c r="AP826" i="4"/>
  <c r="X827" i="4"/>
  <c r="I828" i="4" s="1"/>
  <c r="V827" i="4"/>
  <c r="J828" i="4" s="1"/>
  <c r="F170" i="7"/>
  <c r="AA827" i="4" l="1"/>
  <c r="L828" i="4"/>
  <c r="N828" i="4"/>
  <c r="O828" i="4" s="1"/>
  <c r="Z827" i="4"/>
  <c r="H828" i="4"/>
  <c r="G828" i="4"/>
  <c r="M828" i="4" s="1"/>
  <c r="Y827" i="4"/>
  <c r="AB827" i="4" l="1"/>
  <c r="AC827" i="4" l="1"/>
  <c r="F828" i="4"/>
  <c r="AH827" i="4" l="1"/>
  <c r="AG827" i="4"/>
  <c r="AQ827" i="4" s="1"/>
  <c r="AI827" i="4" l="1"/>
  <c r="E828" i="4"/>
  <c r="E170" i="7"/>
  <c r="AD828" i="4" l="1"/>
  <c r="AE828" i="4" s="1"/>
  <c r="AF828" i="4"/>
  <c r="Q828" i="4"/>
  <c r="P828" i="4"/>
  <c r="R828" i="4" s="1"/>
  <c r="AJ827" i="4"/>
  <c r="D170" i="7" s="1"/>
  <c r="C170" i="7"/>
  <c r="AK827" i="4"/>
  <c r="AL827" i="4" l="1"/>
  <c r="AR828" i="4"/>
  <c r="U828" i="4"/>
  <c r="T828" i="4"/>
  <c r="S828" i="4"/>
  <c r="AN827" i="4" l="1"/>
  <c r="AO827" i="4"/>
  <c r="AM827" i="4"/>
  <c r="AP827" i="4" s="1"/>
  <c r="V828" i="4"/>
  <c r="G829" i="4" s="1"/>
  <c r="W828" i="4"/>
  <c r="K829" i="4" s="1"/>
  <c r="X828" i="4"/>
  <c r="I829" i="4" s="1"/>
  <c r="AA828" i="4"/>
  <c r="H829" i="4" l="1"/>
  <c r="M829" i="4" s="1"/>
  <c r="Y828" i="4"/>
  <c r="J829" i="4"/>
  <c r="L829" i="4"/>
  <c r="Z828" i="4"/>
  <c r="AB828" i="4" l="1"/>
  <c r="N829" i="4"/>
  <c r="O829" i="4" s="1"/>
  <c r="F829" i="4"/>
  <c r="AC828" i="4"/>
  <c r="AG828" i="4" l="1"/>
  <c r="AH828" i="4"/>
  <c r="AI828" i="4"/>
  <c r="AJ828" i="4" l="1"/>
  <c r="AK828" i="4"/>
  <c r="AQ828" i="4"/>
  <c r="E829" i="4" s="1"/>
  <c r="Q829" i="4" l="1"/>
  <c r="AD829" i="4"/>
  <c r="AE829" i="4" s="1"/>
  <c r="AF829" i="4"/>
  <c r="P829" i="4"/>
  <c r="AL828" i="4"/>
  <c r="R829" i="4" l="1"/>
  <c r="AR829" i="4" s="1"/>
  <c r="AM828" i="4"/>
  <c r="AN828" i="4"/>
  <c r="AO828" i="4"/>
  <c r="U829" i="4" l="1"/>
  <c r="X829" i="4" s="1"/>
  <c r="AA829" i="4" s="1"/>
  <c r="S829" i="4"/>
  <c r="V829" i="4" s="1"/>
  <c r="Y829" i="4" s="1"/>
  <c r="T829" i="4"/>
  <c r="W829" i="4" s="1"/>
  <c r="Z829" i="4" s="1"/>
  <c r="AP828" i="4"/>
  <c r="K830" i="4" l="1"/>
  <c r="I830" i="4"/>
  <c r="AB829" i="4"/>
  <c r="H830" i="4"/>
  <c r="J830" i="4"/>
  <c r="G830" i="4"/>
  <c r="L830" i="4"/>
  <c r="M830" i="4" l="1"/>
  <c r="N830" i="4"/>
  <c r="O830" i="4" s="1"/>
  <c r="F830" i="4"/>
  <c r="AC829" i="4"/>
  <c r="AG829" i="4" l="1"/>
  <c r="AH829" i="4"/>
  <c r="AI829" i="4"/>
  <c r="AJ829" i="4" l="1"/>
  <c r="AK829" i="4"/>
  <c r="AQ829" i="4"/>
  <c r="E830" i="4" s="1"/>
  <c r="AD830" i="4" l="1"/>
  <c r="AE830" i="4" s="1"/>
  <c r="Q830" i="4"/>
  <c r="AF830" i="4"/>
  <c r="P830" i="4"/>
  <c r="AL829" i="4"/>
  <c r="AN829" i="4" l="1"/>
  <c r="AO829" i="4"/>
  <c r="AM829" i="4"/>
  <c r="AP829" i="4" s="1"/>
  <c r="R830" i="4"/>
  <c r="AR830" i="4" l="1"/>
  <c r="S830" i="4"/>
  <c r="U830" i="4"/>
  <c r="T830" i="4"/>
  <c r="W830" i="4" l="1"/>
  <c r="Z830" i="4" s="1"/>
  <c r="X830" i="4"/>
  <c r="L831" i="4" s="1"/>
  <c r="V830" i="4"/>
  <c r="Y830" i="4" s="1"/>
  <c r="AA830" i="4" l="1"/>
  <c r="AB830" i="4" s="1"/>
  <c r="I831" i="4"/>
  <c r="K831" i="4"/>
  <c r="J831" i="4"/>
  <c r="G831" i="4"/>
  <c r="H831" i="4"/>
  <c r="M831" i="4" l="1"/>
  <c r="F831" i="4"/>
  <c r="AC830" i="4"/>
  <c r="N831" i="4"/>
  <c r="O831" i="4" s="1"/>
  <c r="AH830" i="4" l="1"/>
  <c r="AI830" i="4"/>
  <c r="AG830" i="4"/>
  <c r="AQ830" i="4" s="1"/>
  <c r="E831" i="4" s="1"/>
  <c r="P831" i="4" s="1"/>
  <c r="AF831" i="4" l="1"/>
  <c r="Q831" i="4"/>
  <c r="R831" i="4" s="1"/>
  <c r="AD831" i="4"/>
  <c r="AE831" i="4" s="1"/>
  <c r="AJ830" i="4"/>
  <c r="AK830" i="4"/>
  <c r="AR831" i="4" l="1"/>
  <c r="S831" i="4"/>
  <c r="T831" i="4"/>
  <c r="U831" i="4"/>
  <c r="AL830" i="4"/>
  <c r="V831" i="4" l="1"/>
  <c r="J832" i="4" s="1"/>
  <c r="AM830" i="4"/>
  <c r="AN830" i="4"/>
  <c r="AO830" i="4"/>
  <c r="X831" i="4"/>
  <c r="AA831" i="4" s="1"/>
  <c r="W831" i="4"/>
  <c r="K832" i="4" s="1"/>
  <c r="Y831" i="4" l="1"/>
  <c r="L832" i="4"/>
  <c r="H832" i="4"/>
  <c r="Z831" i="4"/>
  <c r="G832" i="4"/>
  <c r="I832" i="4"/>
  <c r="AB831" i="4"/>
  <c r="M832" i="4"/>
  <c r="AP830" i="4"/>
  <c r="N832" i="4"/>
  <c r="O832" i="4" s="1"/>
  <c r="AC831" i="4" l="1"/>
  <c r="F832" i="4"/>
  <c r="AG831" i="4" l="1"/>
  <c r="AH831" i="4"/>
  <c r="AI831" i="4"/>
  <c r="AJ831" i="4" l="1"/>
  <c r="AK831" i="4"/>
  <c r="AQ831" i="4"/>
  <c r="E832" i="4" s="1"/>
  <c r="AD832" i="4" l="1"/>
  <c r="AE832" i="4" s="1"/>
  <c r="AF832" i="4"/>
  <c r="Q832" i="4"/>
  <c r="P832" i="4"/>
  <c r="R832" i="4" s="1"/>
  <c r="AL831" i="4"/>
  <c r="AM831" i="4" l="1"/>
  <c r="AN831" i="4"/>
  <c r="AO831" i="4"/>
  <c r="AR832" i="4"/>
  <c r="T832" i="4"/>
  <c r="S832" i="4"/>
  <c r="U832" i="4"/>
  <c r="AP831" i="4" l="1"/>
  <c r="X832" i="4"/>
  <c r="I833" i="4" s="1"/>
  <c r="L833" i="4"/>
  <c r="AA832" i="4"/>
  <c r="W832" i="4"/>
  <c r="H833" i="4" s="1"/>
  <c r="V832" i="4"/>
  <c r="J833" i="4"/>
  <c r="Y832" i="4"/>
  <c r="G833" i="4"/>
  <c r="F171" i="7"/>
  <c r="K833" i="4" l="1"/>
  <c r="N833" i="4" s="1"/>
  <c r="O833" i="4" s="1"/>
  <c r="Z832" i="4"/>
  <c r="AB832" i="4" s="1"/>
  <c r="M833" i="4"/>
  <c r="AC832" i="4" l="1"/>
  <c r="F833" i="4"/>
  <c r="AH832" i="4" l="1"/>
  <c r="AG832" i="4"/>
  <c r="AQ832" i="4" s="1"/>
  <c r="AI832" i="4"/>
  <c r="AJ832" i="4" l="1"/>
  <c r="D171" i="7" s="1"/>
  <c r="C171" i="7"/>
  <c r="AK832" i="4"/>
  <c r="E833" i="4"/>
  <c r="E171" i="7"/>
  <c r="AL832" i="4" l="1"/>
  <c r="AD833" i="4"/>
  <c r="AE833" i="4" s="1"/>
  <c r="AF833" i="4"/>
  <c r="Q833" i="4"/>
  <c r="P833" i="4"/>
  <c r="R833" i="4" s="1"/>
  <c r="AR833" i="4" l="1"/>
  <c r="S833" i="4"/>
  <c r="U833" i="4"/>
  <c r="T833" i="4"/>
  <c r="AN832" i="4"/>
  <c r="AO832" i="4"/>
  <c r="AM832" i="4"/>
  <c r="AP832" i="4" s="1"/>
  <c r="W833" i="4" l="1"/>
  <c r="H834" i="4" s="1"/>
  <c r="Z833" i="4"/>
  <c r="X833" i="4"/>
  <c r="I834" i="4" s="1"/>
  <c r="AA833" i="4"/>
  <c r="V833" i="4"/>
  <c r="G834" i="4" s="1"/>
  <c r="M834" i="4" l="1"/>
  <c r="J834" i="4"/>
  <c r="Y833" i="4"/>
  <c r="AB833" i="4" s="1"/>
  <c r="L834" i="4"/>
  <c r="K834" i="4"/>
  <c r="N834" i="4" s="1"/>
  <c r="O834" i="4" s="1"/>
  <c r="F834" i="4" l="1"/>
  <c r="AC833" i="4"/>
  <c r="AG833" i="4" l="1"/>
  <c r="AH833" i="4"/>
  <c r="AI833" i="4"/>
  <c r="AJ833" i="4" l="1"/>
  <c r="AK833" i="4"/>
  <c r="AQ833" i="4"/>
  <c r="E834" i="4" s="1"/>
  <c r="Q834" i="4" l="1"/>
  <c r="AD834" i="4"/>
  <c r="AE834" i="4" s="1"/>
  <c r="AF834" i="4"/>
  <c r="P834" i="4"/>
  <c r="R834" i="4" s="1"/>
  <c r="AL833" i="4"/>
  <c r="AM833" i="4" l="1"/>
  <c r="AN833" i="4"/>
  <c r="AO833" i="4"/>
  <c r="AR834" i="4"/>
  <c r="T834" i="4"/>
  <c r="S834" i="4"/>
  <c r="U834" i="4"/>
  <c r="V834" i="4" l="1"/>
  <c r="G835" i="4" s="1"/>
  <c r="X834" i="4"/>
  <c r="AA834" i="4" s="1"/>
  <c r="W834" i="4"/>
  <c r="Z834" i="4" s="1"/>
  <c r="AP833" i="4"/>
  <c r="L835" i="4" l="1"/>
  <c r="I835" i="4"/>
  <c r="K835" i="4"/>
  <c r="Y834" i="4"/>
  <c r="H835" i="4"/>
  <c r="J835" i="4"/>
  <c r="N835" i="4" l="1"/>
  <c r="O835" i="4" s="1"/>
  <c r="M835" i="4"/>
  <c r="AB834" i="4"/>
  <c r="F835" i="4" l="1"/>
  <c r="AC834" i="4"/>
  <c r="AG834" i="4" l="1"/>
  <c r="AH834" i="4"/>
  <c r="AI834" i="4"/>
  <c r="AJ834" i="4" l="1"/>
  <c r="AK834" i="4"/>
  <c r="AQ834" i="4"/>
  <c r="E835" i="4" s="1"/>
  <c r="Q835" i="4" l="1"/>
  <c r="AD835" i="4"/>
  <c r="AE835" i="4" s="1"/>
  <c r="AF835" i="4"/>
  <c r="P835" i="4"/>
  <c r="R835" i="4" s="1"/>
  <c r="AL834" i="4"/>
  <c r="AN834" i="4" l="1"/>
  <c r="AO834" i="4"/>
  <c r="AM834" i="4"/>
  <c r="AP834" i="4" s="1"/>
  <c r="AR835" i="4"/>
  <c r="S835" i="4"/>
  <c r="T835" i="4"/>
  <c r="U835" i="4"/>
  <c r="X835" i="4" l="1"/>
  <c r="AA835" i="4" s="1"/>
  <c r="W835" i="4"/>
  <c r="K836" i="4" s="1"/>
  <c r="Z835" i="4"/>
  <c r="H836" i="4"/>
  <c r="V835" i="4"/>
  <c r="J836" i="4" s="1"/>
  <c r="L836" i="4" l="1"/>
  <c r="N836" i="4" s="1"/>
  <c r="O836" i="4" s="1"/>
  <c r="Y835" i="4"/>
  <c r="I836" i="4"/>
  <c r="G836" i="4"/>
  <c r="M836" i="4" l="1"/>
  <c r="AB835" i="4"/>
  <c r="AC835" i="4" l="1"/>
  <c r="F836" i="4"/>
  <c r="AG835" i="4" l="1"/>
  <c r="AH835" i="4"/>
  <c r="AI835" i="4"/>
  <c r="AJ835" i="4" l="1"/>
  <c r="AK835" i="4"/>
  <c r="AQ835" i="4"/>
  <c r="E836" i="4" s="1"/>
  <c r="AL835" i="4" l="1"/>
  <c r="AF836" i="4"/>
  <c r="AD836" i="4"/>
  <c r="AE836" i="4" s="1"/>
  <c r="Q836" i="4"/>
  <c r="P836" i="4"/>
  <c r="R836" i="4" l="1"/>
  <c r="AR836" i="4" s="1"/>
  <c r="S836" i="4"/>
  <c r="T836" i="4"/>
  <c r="U836" i="4"/>
  <c r="AM835" i="4"/>
  <c r="AN835" i="4"/>
  <c r="AO835" i="4"/>
  <c r="AP835" i="4" l="1"/>
  <c r="X836" i="4"/>
  <c r="I837" i="4" s="1"/>
  <c r="W836" i="4"/>
  <c r="K837" i="4"/>
  <c r="H837" i="4"/>
  <c r="Z836" i="4"/>
  <c r="V836" i="4"/>
  <c r="J837" i="4" s="1"/>
  <c r="AA836" i="4" l="1"/>
  <c r="L837" i="4"/>
  <c r="N837" i="4" s="1"/>
  <c r="O837" i="4" s="1"/>
  <c r="G837" i="4"/>
  <c r="M837" i="4" s="1"/>
  <c r="Y836" i="4"/>
  <c r="AB836" i="4" l="1"/>
  <c r="AC836" i="4" l="1"/>
  <c r="F837" i="4"/>
  <c r="AG836" i="4" l="1"/>
  <c r="AH836" i="4"/>
  <c r="AQ836" i="4" l="1"/>
  <c r="E837" i="4" s="1"/>
  <c r="AI836" i="4"/>
  <c r="AJ836" i="4" l="1"/>
  <c r="AK836" i="4"/>
  <c r="AD837" i="4"/>
  <c r="AE837" i="4" s="1"/>
  <c r="Q837" i="4"/>
  <c r="AF837" i="4"/>
  <c r="P837" i="4"/>
  <c r="R837" i="4" s="1"/>
  <c r="AL836" i="4" l="1"/>
  <c r="AR837" i="4"/>
  <c r="T837" i="4"/>
  <c r="S837" i="4"/>
  <c r="U837" i="4"/>
  <c r="AO836" i="4" l="1"/>
  <c r="AM836" i="4"/>
  <c r="AN836" i="4"/>
  <c r="X837" i="4"/>
  <c r="I838" i="4" s="1"/>
  <c r="AA837" i="4"/>
  <c r="V837" i="4"/>
  <c r="G838" i="4" s="1"/>
  <c r="F172" i="7"/>
  <c r="W837" i="4"/>
  <c r="H838" i="4" s="1"/>
  <c r="K838" i="4"/>
  <c r="Z837" i="4"/>
  <c r="Y837" i="4" l="1"/>
  <c r="AB837" i="4" s="1"/>
  <c r="J838" i="4"/>
  <c r="M838" i="4"/>
  <c r="L838" i="4"/>
  <c r="N838" i="4" s="1"/>
  <c r="O838" i="4" s="1"/>
  <c r="AC837" i="4"/>
  <c r="F838" i="4"/>
  <c r="AP836" i="4"/>
  <c r="AG837" i="4" l="1"/>
  <c r="AI837" i="4" s="1"/>
  <c r="AH837" i="4"/>
  <c r="AJ837" i="4" l="1"/>
  <c r="D172" i="7" s="1"/>
  <c r="C172" i="7"/>
  <c r="AK837" i="4"/>
  <c r="AQ837" i="4"/>
  <c r="E838" i="4" l="1"/>
  <c r="E172" i="7"/>
  <c r="AL837" i="4"/>
  <c r="AM837" i="4" l="1"/>
  <c r="AN837" i="4"/>
  <c r="AO837" i="4"/>
  <c r="Q838" i="4"/>
  <c r="AD838" i="4"/>
  <c r="AE838" i="4" s="1"/>
  <c r="AF838" i="4"/>
  <c r="P838" i="4"/>
  <c r="R838" i="4" s="1"/>
  <c r="AR838" i="4" l="1"/>
  <c r="S838" i="4"/>
  <c r="U838" i="4"/>
  <c r="T838" i="4"/>
  <c r="AP837" i="4"/>
  <c r="W838" i="4" l="1"/>
  <c r="H839" i="4" s="1"/>
  <c r="X838" i="4"/>
  <c r="AA838" i="4" s="1"/>
  <c r="I839" i="4"/>
  <c r="V838" i="4"/>
  <c r="Y838" i="4" s="1"/>
  <c r="L839" i="4" l="1"/>
  <c r="G839" i="4"/>
  <c r="M839" i="4" s="1"/>
  <c r="K839" i="4"/>
  <c r="Z838" i="4"/>
  <c r="AB838" i="4" s="1"/>
  <c r="J839" i="4"/>
  <c r="N839" i="4" l="1"/>
  <c r="O839" i="4" s="1"/>
  <c r="F839" i="4"/>
  <c r="AC838" i="4"/>
  <c r="AG838" i="4" l="1"/>
  <c r="AH838" i="4"/>
  <c r="AI838" i="4"/>
  <c r="AJ838" i="4" l="1"/>
  <c r="AK838" i="4"/>
  <c r="AQ838" i="4"/>
  <c r="E839" i="4" s="1"/>
  <c r="AL838" i="4" l="1"/>
  <c r="AF839" i="4"/>
  <c r="Q839" i="4"/>
  <c r="AD839" i="4"/>
  <c r="AE839" i="4" s="1"/>
  <c r="P839" i="4"/>
  <c r="R839" i="4" l="1"/>
  <c r="AR839" i="4"/>
  <c r="T839" i="4"/>
  <c r="S839" i="4"/>
  <c r="U839" i="4"/>
  <c r="AM838" i="4"/>
  <c r="AN838" i="4"/>
  <c r="AO838" i="4"/>
  <c r="AP838" i="4" l="1"/>
  <c r="X839" i="4"/>
  <c r="I840" i="4" s="1"/>
  <c r="AA839" i="4"/>
  <c r="V839" i="4"/>
  <c r="Y839" i="4" s="1"/>
  <c r="J840" i="4"/>
  <c r="W839" i="4"/>
  <c r="H840" i="4" s="1"/>
  <c r="G840" i="4" l="1"/>
  <c r="M840" i="4" s="1"/>
  <c r="Z839" i="4"/>
  <c r="AB839" i="4" s="1"/>
  <c r="L840" i="4"/>
  <c r="K840" i="4"/>
  <c r="N840" i="4" l="1"/>
  <c r="O840" i="4" s="1"/>
  <c r="F840" i="4"/>
  <c r="AC839" i="4"/>
  <c r="AG839" i="4" l="1"/>
  <c r="AH839" i="4"/>
  <c r="AQ839" i="4" l="1"/>
  <c r="E840" i="4" s="1"/>
  <c r="AI839" i="4"/>
  <c r="AJ839" i="4" l="1"/>
  <c r="AK839" i="4"/>
  <c r="Q840" i="4"/>
  <c r="AD840" i="4"/>
  <c r="AE840" i="4" s="1"/>
  <c r="AF840" i="4"/>
  <c r="P840" i="4"/>
  <c r="R840" i="4" l="1"/>
  <c r="AR840" i="4"/>
  <c r="U840" i="4"/>
  <c r="T840" i="4"/>
  <c r="S840" i="4"/>
  <c r="AL839" i="4"/>
  <c r="AM839" i="4" l="1"/>
  <c r="AN839" i="4"/>
  <c r="AO839" i="4"/>
  <c r="X840" i="4"/>
  <c r="L841" i="4"/>
  <c r="AA840" i="4"/>
  <c r="I841" i="4"/>
  <c r="V840" i="4"/>
  <c r="G841" i="4" s="1"/>
  <c r="W840" i="4"/>
  <c r="K841" i="4" s="1"/>
  <c r="Y840" i="4" l="1"/>
  <c r="H841" i="4"/>
  <c r="M841" i="4" s="1"/>
  <c r="Z840" i="4"/>
  <c r="J841" i="4"/>
  <c r="N841" i="4" s="1"/>
  <c r="O841" i="4" s="1"/>
  <c r="AP839" i="4"/>
  <c r="AB840" i="4" l="1"/>
  <c r="AC840" i="4"/>
  <c r="F841" i="4"/>
  <c r="AG840" i="4" l="1"/>
  <c r="AI840" i="4" s="1"/>
  <c r="AH840" i="4"/>
  <c r="AJ840" i="4" l="1"/>
  <c r="AK840" i="4"/>
  <c r="AQ840" i="4"/>
  <c r="E841" i="4" s="1"/>
  <c r="AF841" i="4" l="1"/>
  <c r="Q841" i="4"/>
  <c r="AD841" i="4"/>
  <c r="AE841" i="4" s="1"/>
  <c r="P841" i="4"/>
  <c r="AL840" i="4"/>
  <c r="R841" i="4" l="1"/>
  <c r="AR841" i="4"/>
  <c r="S841" i="4"/>
  <c r="U841" i="4"/>
  <c r="T841" i="4"/>
  <c r="AM840" i="4"/>
  <c r="AN840" i="4"/>
  <c r="AO840" i="4"/>
  <c r="AP840" i="4" l="1"/>
  <c r="W841" i="4"/>
  <c r="H842" i="4" s="1"/>
  <c r="Z841" i="4"/>
  <c r="X841" i="4"/>
  <c r="I842" i="4" s="1"/>
  <c r="AA841" i="4"/>
  <c r="L842" i="4"/>
  <c r="V841" i="4"/>
  <c r="J842" i="4" s="1"/>
  <c r="G842" i="4" l="1"/>
  <c r="M842" i="4" s="1"/>
  <c r="Y841" i="4"/>
  <c r="K842" i="4"/>
  <c r="N842" i="4" s="1"/>
  <c r="O842" i="4" s="1"/>
  <c r="AB841" i="4" l="1"/>
  <c r="F842" i="4" l="1"/>
  <c r="AC841" i="4"/>
  <c r="AH841" i="4" l="1"/>
  <c r="AG841" i="4"/>
  <c r="AQ841" i="4" s="1"/>
  <c r="E842" i="4" s="1"/>
  <c r="P842" i="4"/>
  <c r="AD842" i="4" l="1"/>
  <c r="AE842" i="4" s="1"/>
  <c r="Q842" i="4"/>
  <c r="R842" i="4" s="1"/>
  <c r="AF842" i="4"/>
  <c r="AI841" i="4"/>
  <c r="AR842" i="4" l="1"/>
  <c r="U842" i="4"/>
  <c r="T842" i="4"/>
  <c r="S842" i="4"/>
  <c r="AJ841" i="4"/>
  <c r="AK841" i="4"/>
  <c r="AL841" i="4" l="1"/>
  <c r="V842" i="4"/>
  <c r="J843" i="4" s="1"/>
  <c r="Y842" i="4"/>
  <c r="F173" i="7"/>
  <c r="W842" i="4"/>
  <c r="H843" i="4" s="1"/>
  <c r="X842" i="4"/>
  <c r="L843" i="4" s="1"/>
  <c r="AA842" i="4"/>
  <c r="G843" i="4" l="1"/>
  <c r="Z842" i="4"/>
  <c r="AB842" i="4" s="1"/>
  <c r="I843" i="4"/>
  <c r="M843" i="4" s="1"/>
  <c r="AO841" i="4"/>
  <c r="AM841" i="4"/>
  <c r="AN841" i="4"/>
  <c r="K843" i="4"/>
  <c r="N843" i="4" s="1"/>
  <c r="O843" i="4" s="1"/>
  <c r="AP841" i="4" l="1"/>
  <c r="AC842" i="4"/>
  <c r="F843" i="4"/>
  <c r="AG842" i="4" l="1"/>
  <c r="AH842" i="4"/>
  <c r="AI842" i="4"/>
  <c r="AJ842" i="4" l="1"/>
  <c r="D173" i="7" s="1"/>
  <c r="C173" i="7"/>
  <c r="AK842" i="4"/>
  <c r="AQ842" i="4"/>
  <c r="E843" i="4" l="1"/>
  <c r="E173" i="7"/>
  <c r="AL842" i="4"/>
  <c r="AN842" i="4" l="1"/>
  <c r="AO842" i="4"/>
  <c r="AM842" i="4"/>
  <c r="AP842" i="4" s="1"/>
  <c r="AF843" i="4"/>
  <c r="Q843" i="4"/>
  <c r="AD843" i="4"/>
  <c r="AE843" i="4" s="1"/>
  <c r="P843" i="4"/>
  <c r="R843" i="4" l="1"/>
  <c r="T843" i="4" s="1"/>
  <c r="AR843" i="4"/>
  <c r="U843" i="4"/>
  <c r="S843" i="4"/>
  <c r="W843" i="4" l="1"/>
  <c r="Z843" i="4"/>
  <c r="H844" i="4"/>
  <c r="K844" i="4"/>
  <c r="V843" i="4"/>
  <c r="J844" i="4" s="1"/>
  <c r="Y843" i="4"/>
  <c r="G844" i="4"/>
  <c r="X843" i="4"/>
  <c r="L844" i="4" s="1"/>
  <c r="AA843" i="4"/>
  <c r="I844" i="4"/>
  <c r="M844" i="4" l="1"/>
  <c r="AB843" i="4"/>
  <c r="AC843" i="4" s="1"/>
  <c r="N844" i="4"/>
  <c r="O844" i="4" s="1"/>
  <c r="F844" i="4" l="1"/>
  <c r="AG843" i="4"/>
  <c r="AI843" i="4" s="1"/>
  <c r="AH843" i="4"/>
  <c r="AJ843" i="4" l="1"/>
  <c r="AK843" i="4"/>
  <c r="AQ843" i="4"/>
  <c r="E844" i="4" s="1"/>
  <c r="AF844" i="4" l="1"/>
  <c r="Q844" i="4"/>
  <c r="AD844" i="4"/>
  <c r="AE844" i="4" s="1"/>
  <c r="P844" i="4"/>
  <c r="R844" i="4" s="1"/>
  <c r="AL843" i="4"/>
  <c r="AR844" i="4" l="1"/>
  <c r="T844" i="4"/>
  <c r="U844" i="4"/>
  <c r="S844" i="4"/>
  <c r="AM843" i="4"/>
  <c r="AN843" i="4"/>
  <c r="AO843" i="4"/>
  <c r="AP843" i="4" l="1"/>
  <c r="V844" i="4"/>
  <c r="J845" i="4" s="1"/>
  <c r="G845" i="4"/>
  <c r="X844" i="4"/>
  <c r="AA844" i="4" s="1"/>
  <c r="W844" i="4"/>
  <c r="K845" i="4"/>
  <c r="Z844" i="4"/>
  <c r="H845" i="4"/>
  <c r="Y844" i="4" l="1"/>
  <c r="AB844" i="4" s="1"/>
  <c r="L845" i="4"/>
  <c r="N845" i="4" s="1"/>
  <c r="O845" i="4" s="1"/>
  <c r="I845" i="4"/>
  <c r="M845" i="4" s="1"/>
  <c r="F845" i="4" l="1"/>
  <c r="AC844" i="4"/>
  <c r="AG844" i="4" l="1"/>
  <c r="AH844" i="4"/>
  <c r="AI844" i="4"/>
  <c r="AJ844" i="4" l="1"/>
  <c r="AK844" i="4"/>
  <c r="AQ844" i="4"/>
  <c r="E845" i="4" s="1"/>
  <c r="AD845" i="4" l="1"/>
  <c r="AE845" i="4" s="1"/>
  <c r="AF845" i="4"/>
  <c r="Q845" i="4"/>
  <c r="P845" i="4"/>
  <c r="AL844" i="4"/>
  <c r="R845" i="4" l="1"/>
  <c r="AR845" i="4"/>
  <c r="T845" i="4"/>
  <c r="S845" i="4"/>
  <c r="U845" i="4"/>
  <c r="AM844" i="4"/>
  <c r="AN844" i="4"/>
  <c r="AO844" i="4"/>
  <c r="X845" i="4" l="1"/>
  <c r="L846" i="4" s="1"/>
  <c r="V845" i="4"/>
  <c r="J846" i="4" s="1"/>
  <c r="G846" i="4"/>
  <c r="W845" i="4"/>
  <c r="K846" i="4" s="1"/>
  <c r="AP844" i="4"/>
  <c r="Y845" i="4" l="1"/>
  <c r="H846" i="4"/>
  <c r="I846" i="4"/>
  <c r="N846" i="4"/>
  <c r="O846" i="4" s="1"/>
  <c r="Z845" i="4"/>
  <c r="AA845" i="4"/>
  <c r="M846" i="4" l="1"/>
  <c r="AB845" i="4"/>
  <c r="AC845" i="4"/>
  <c r="F846" i="4"/>
  <c r="AG845" i="4" l="1"/>
  <c r="AH845" i="4"/>
  <c r="AI845" i="4"/>
  <c r="AJ845" i="4" l="1"/>
  <c r="AK845" i="4"/>
  <c r="AQ845" i="4"/>
  <c r="E846" i="4" s="1"/>
  <c r="AL845" i="4" l="1"/>
  <c r="AD846" i="4"/>
  <c r="AE846" i="4" s="1"/>
  <c r="AF846" i="4"/>
  <c r="Q846" i="4"/>
  <c r="P846" i="4"/>
  <c r="R846" i="4" l="1"/>
  <c r="U846" i="4" s="1"/>
  <c r="S846" i="4"/>
  <c r="AN845" i="4"/>
  <c r="AO845" i="4"/>
  <c r="AM845" i="4"/>
  <c r="AP845" i="4" s="1"/>
  <c r="T846" i="4" l="1"/>
  <c r="AR846" i="4"/>
  <c r="X846" i="4"/>
  <c r="I847" i="4" s="1"/>
  <c r="V846" i="4"/>
  <c r="Y846" i="4" s="1"/>
  <c r="J847" i="4"/>
  <c r="W846" i="4"/>
  <c r="H847" i="4" s="1"/>
  <c r="Z846" i="4"/>
  <c r="AA846" i="4" l="1"/>
  <c r="K847" i="4"/>
  <c r="AB846" i="4"/>
  <c r="G847" i="4"/>
  <c r="M847" i="4" s="1"/>
  <c r="L847" i="4"/>
  <c r="N847" i="4" l="1"/>
  <c r="O847" i="4" s="1"/>
  <c r="F847" i="4"/>
  <c r="AC846" i="4"/>
  <c r="AG846" i="4" l="1"/>
  <c r="AH846" i="4"/>
  <c r="AI846" i="4"/>
  <c r="AJ846" i="4" l="1"/>
  <c r="AK846" i="4"/>
  <c r="AQ846" i="4"/>
  <c r="E847" i="4" s="1"/>
  <c r="AL846" i="4" l="1"/>
  <c r="Q847" i="4"/>
  <c r="AD847" i="4"/>
  <c r="AE847" i="4" s="1"/>
  <c r="AF847" i="4"/>
  <c r="P847" i="4"/>
  <c r="R847" i="4" s="1"/>
  <c r="AR847" i="4" l="1"/>
  <c r="S847" i="4"/>
  <c r="U847" i="4"/>
  <c r="T847" i="4"/>
  <c r="AM846" i="4"/>
  <c r="AN846" i="4"/>
  <c r="AO846" i="4"/>
  <c r="AP846" i="4" l="1"/>
  <c r="W847" i="4"/>
  <c r="Z847" i="4" s="1"/>
  <c r="K848" i="4"/>
  <c r="X847" i="4"/>
  <c r="I848" i="4" s="1"/>
  <c r="V847" i="4"/>
  <c r="G848" i="4" s="1"/>
  <c r="J848" i="4"/>
  <c r="Y847" i="4"/>
  <c r="F174" i="7"/>
  <c r="AA847" i="4" l="1"/>
  <c r="AB847" i="4" s="1"/>
  <c r="L848" i="4"/>
  <c r="N848" i="4" s="1"/>
  <c r="O848" i="4" s="1"/>
  <c r="H848" i="4"/>
  <c r="M848" i="4" s="1"/>
  <c r="F848" i="4" l="1"/>
  <c r="AC847" i="4"/>
  <c r="AG847" i="4" l="1"/>
  <c r="AI847" i="4" s="1"/>
  <c r="AH847" i="4"/>
  <c r="AJ847" i="4" l="1"/>
  <c r="D174" i="7" s="1"/>
  <c r="C174" i="7"/>
  <c r="AK847" i="4"/>
  <c r="AQ847" i="4"/>
  <c r="E848" i="4" l="1"/>
  <c r="E174" i="7"/>
  <c r="AL847" i="4"/>
  <c r="AM847" i="4" l="1"/>
  <c r="AN847" i="4"/>
  <c r="AO847" i="4"/>
  <c r="Q848" i="4"/>
  <c r="AD848" i="4"/>
  <c r="AE848" i="4" s="1"/>
  <c r="AF848" i="4"/>
  <c r="P848" i="4"/>
  <c r="AP847" i="4" l="1"/>
  <c r="R848" i="4"/>
  <c r="AR848" i="4" l="1"/>
  <c r="T848" i="4"/>
  <c r="S848" i="4"/>
  <c r="U848" i="4"/>
  <c r="V848" i="4" l="1"/>
  <c r="Y848" i="4" s="1"/>
  <c r="Z848" i="4"/>
  <c r="H849" i="4"/>
  <c r="W848" i="4"/>
  <c r="K849" i="4" s="1"/>
  <c r="X848" i="4"/>
  <c r="L849" i="4"/>
  <c r="AA848" i="4"/>
  <c r="I849" i="4"/>
  <c r="AB848" i="4" l="1"/>
  <c r="J849" i="4"/>
  <c r="N849" i="4" s="1"/>
  <c r="O849" i="4" s="1"/>
  <c r="G849" i="4"/>
  <c r="M849" i="4" s="1"/>
  <c r="F849" i="4" l="1"/>
  <c r="AC848" i="4"/>
  <c r="AH848" i="4" l="1"/>
  <c r="AG848" i="4"/>
  <c r="AQ848" i="4" s="1"/>
  <c r="E849" i="4" s="1"/>
  <c r="AF849" i="4" l="1"/>
  <c r="Q849" i="4"/>
  <c r="AD849" i="4"/>
  <c r="AE849" i="4" s="1"/>
  <c r="AI848" i="4"/>
  <c r="P849" i="4"/>
  <c r="R849" i="4" l="1"/>
  <c r="AR849" i="4" s="1"/>
  <c r="U849" i="4"/>
  <c r="T849" i="4"/>
  <c r="AJ848" i="4"/>
  <c r="AK848" i="4"/>
  <c r="S849" i="4" l="1"/>
  <c r="V849" i="4" s="1"/>
  <c r="J850" i="4" s="1"/>
  <c r="AL848" i="4"/>
  <c r="W849" i="4"/>
  <c r="K850" i="4" s="1"/>
  <c r="X849" i="4"/>
  <c r="AA849" i="4" s="1"/>
  <c r="G850" i="4" l="1"/>
  <c r="Y849" i="4"/>
  <c r="H850" i="4"/>
  <c r="Z849" i="4"/>
  <c r="AM848" i="4"/>
  <c r="AN848" i="4"/>
  <c r="AO848" i="4"/>
  <c r="L850" i="4"/>
  <c r="I850" i="4"/>
  <c r="N850" i="4"/>
  <c r="O850" i="4" s="1"/>
  <c r="AB849" i="4" l="1"/>
  <c r="AC849" i="4" s="1"/>
  <c r="M850" i="4"/>
  <c r="AP848" i="4"/>
  <c r="F850" i="4" l="1"/>
  <c r="AG849" i="4"/>
  <c r="AH849" i="4"/>
  <c r="AI849" i="4"/>
  <c r="AQ849" i="4" l="1"/>
  <c r="E850" i="4" s="1"/>
  <c r="P850" i="4" s="1"/>
  <c r="AJ849" i="4"/>
  <c r="AK849" i="4"/>
  <c r="AD850" i="4"/>
  <c r="AE850" i="4" s="1"/>
  <c r="AF850" i="4"/>
  <c r="Q850" i="4"/>
  <c r="R850" i="4" s="1"/>
  <c r="AR850" i="4" l="1"/>
  <c r="T850" i="4"/>
  <c r="U850" i="4"/>
  <c r="S850" i="4"/>
  <c r="AL849" i="4"/>
  <c r="V850" i="4" l="1"/>
  <c r="Y850" i="4" s="1"/>
  <c r="X850" i="4"/>
  <c r="AA850" i="4" s="1"/>
  <c r="W850" i="4"/>
  <c r="H851" i="4" s="1"/>
  <c r="AM849" i="4"/>
  <c r="AN849" i="4"/>
  <c r="AO849" i="4"/>
  <c r="L851" i="4" l="1"/>
  <c r="J851" i="4"/>
  <c r="AP849" i="4"/>
  <c r="I851" i="4"/>
  <c r="Z850" i="4"/>
  <c r="AB850" i="4" s="1"/>
  <c r="G851" i="4"/>
  <c r="M851" i="4" s="1"/>
  <c r="K851" i="4"/>
  <c r="N851" i="4" s="1"/>
  <c r="O851" i="4" s="1"/>
  <c r="AC850" i="4" l="1"/>
  <c r="F851" i="4"/>
  <c r="AG850" i="4" l="1"/>
  <c r="AI850" i="4" s="1"/>
  <c r="AH850" i="4"/>
  <c r="AJ850" i="4" l="1"/>
  <c r="AK850" i="4"/>
  <c r="AQ850" i="4"/>
  <c r="E851" i="4" s="1"/>
  <c r="AD851" i="4" l="1"/>
  <c r="AE851" i="4" s="1"/>
  <c r="AF851" i="4"/>
  <c r="Q851" i="4"/>
  <c r="P851" i="4"/>
  <c r="AL850" i="4"/>
  <c r="AN850" i="4" l="1"/>
  <c r="AO850" i="4"/>
  <c r="AM850" i="4"/>
  <c r="AP850" i="4" s="1"/>
  <c r="R851" i="4"/>
  <c r="AR851" i="4" l="1"/>
  <c r="S851" i="4"/>
  <c r="T851" i="4"/>
  <c r="U851" i="4"/>
  <c r="X851" i="4" l="1"/>
  <c r="I852" i="4" s="1"/>
  <c r="L852" i="4"/>
  <c r="AA851" i="4"/>
  <c r="W851" i="4"/>
  <c r="H852" i="4" s="1"/>
  <c r="V851" i="4"/>
  <c r="G852" i="4" s="1"/>
  <c r="J852" i="4"/>
  <c r="Y851" i="4"/>
  <c r="Z851" i="4" l="1"/>
  <c r="M852" i="4"/>
  <c r="K852" i="4"/>
  <c r="N852" i="4" s="1"/>
  <c r="O852" i="4" s="1"/>
  <c r="AB851" i="4"/>
  <c r="F852" i="4" l="1"/>
  <c r="AC851" i="4"/>
  <c r="AG851" i="4" l="1"/>
  <c r="AI851" i="4" s="1"/>
  <c r="AH851" i="4"/>
  <c r="AJ851" i="4" l="1"/>
  <c r="AK851" i="4"/>
  <c r="AQ851" i="4"/>
  <c r="E852" i="4" s="1"/>
  <c r="Q852" i="4" l="1"/>
  <c r="AD852" i="4"/>
  <c r="AE852" i="4" s="1"/>
  <c r="AF852" i="4"/>
  <c r="P852" i="4"/>
  <c r="R852" i="4" s="1"/>
  <c r="AL851" i="4"/>
  <c r="AR852" i="4" l="1"/>
  <c r="S852" i="4"/>
  <c r="U852" i="4"/>
  <c r="T852" i="4"/>
  <c r="AM851" i="4"/>
  <c r="AN851" i="4"/>
  <c r="AO851" i="4"/>
  <c r="AP851" i="4" l="1"/>
  <c r="W852" i="4"/>
  <c r="Z852" i="4" s="1"/>
  <c r="V852" i="4"/>
  <c r="Y852" i="4" s="1"/>
  <c r="F175" i="7"/>
  <c r="X852" i="4"/>
  <c r="AA852" i="4" s="1"/>
  <c r="AB852" i="4" l="1"/>
  <c r="G853" i="4"/>
  <c r="J853" i="4"/>
  <c r="K853" i="4"/>
  <c r="L853" i="4"/>
  <c r="I853" i="4"/>
  <c r="H853" i="4"/>
  <c r="N853" i="4" l="1"/>
  <c r="O853" i="4" s="1"/>
  <c r="M853" i="4"/>
  <c r="F853" i="4"/>
  <c r="AC852" i="4"/>
  <c r="AG852" i="4" l="1"/>
  <c r="AH852" i="4"/>
  <c r="AI852" i="4"/>
  <c r="AQ852" i="4" l="1"/>
  <c r="E853" i="4" s="1"/>
  <c r="AJ852" i="4"/>
  <c r="D175" i="7" s="1"/>
  <c r="C175" i="7"/>
  <c r="AK852" i="4"/>
  <c r="E175" i="7" l="1"/>
  <c r="Q853" i="4"/>
  <c r="AD853" i="4"/>
  <c r="AE853" i="4" s="1"/>
  <c r="AF853" i="4"/>
  <c r="P853" i="4"/>
  <c r="R853" i="4" s="1"/>
  <c r="AL852" i="4"/>
  <c r="AR853" i="4" l="1"/>
  <c r="T853" i="4"/>
  <c r="U853" i="4"/>
  <c r="S853" i="4"/>
  <c r="AM852" i="4"/>
  <c r="AN852" i="4"/>
  <c r="AO852" i="4"/>
  <c r="V853" i="4" l="1"/>
  <c r="Y853" i="4" s="1"/>
  <c r="X853" i="4"/>
  <c r="I854" i="4" s="1"/>
  <c r="L854" i="4"/>
  <c r="AA853" i="4"/>
  <c r="W853" i="4"/>
  <c r="Z853" i="4" s="1"/>
  <c r="AP852" i="4"/>
  <c r="AB853" i="4" l="1"/>
  <c r="J854" i="4"/>
  <c r="K854" i="4"/>
  <c r="H854" i="4"/>
  <c r="G854" i="4"/>
  <c r="M854" i="4" s="1"/>
  <c r="N854" i="4" l="1"/>
  <c r="O854" i="4" s="1"/>
  <c r="F854" i="4"/>
  <c r="AC853" i="4"/>
  <c r="AH853" i="4" l="1"/>
  <c r="AG853" i="4"/>
  <c r="AQ853" i="4" s="1"/>
  <c r="E854" i="4" s="1"/>
  <c r="P854" i="4" s="1"/>
  <c r="AI853" i="4" l="1"/>
  <c r="AF854" i="4"/>
  <c r="Q854" i="4"/>
  <c r="R854" i="4" s="1"/>
  <c r="AD854" i="4"/>
  <c r="AE854" i="4" s="1"/>
  <c r="AR854" i="4" l="1"/>
  <c r="U854" i="4"/>
  <c r="S854" i="4"/>
  <c r="T854" i="4"/>
  <c r="AJ853" i="4"/>
  <c r="AK853" i="4"/>
  <c r="AL853" i="4" l="1"/>
  <c r="W854" i="4"/>
  <c r="H855" i="4" s="1"/>
  <c r="K855" i="4"/>
  <c r="Z854" i="4"/>
  <c r="V854" i="4"/>
  <c r="J855" i="4" s="1"/>
  <c r="X854" i="4"/>
  <c r="L855" i="4" s="1"/>
  <c r="AA854" i="4"/>
  <c r="I855" i="4"/>
  <c r="N855" i="4" l="1"/>
  <c r="O855" i="4" s="1"/>
  <c r="G855" i="4"/>
  <c r="M855" i="4" s="1"/>
  <c r="AM853" i="4"/>
  <c r="AN853" i="4"/>
  <c r="AO853" i="4"/>
  <c r="Y854" i="4"/>
  <c r="AP853" i="4" l="1"/>
  <c r="AB854" i="4"/>
  <c r="F855" i="4" l="1"/>
  <c r="AC854" i="4"/>
  <c r="AG854" i="4" l="1"/>
  <c r="AH854" i="4"/>
  <c r="AI854" i="4"/>
  <c r="AJ854" i="4" l="1"/>
  <c r="AK854" i="4"/>
  <c r="AQ854" i="4"/>
  <c r="E855" i="4" s="1"/>
  <c r="AD855" i="4" l="1"/>
  <c r="AE855" i="4" s="1"/>
  <c r="AF855" i="4"/>
  <c r="Q855" i="4"/>
  <c r="P855" i="4"/>
  <c r="R855" i="4" s="1"/>
  <c r="AL854" i="4"/>
  <c r="AR855" i="4" l="1"/>
  <c r="T855" i="4"/>
  <c r="S855" i="4"/>
  <c r="U855" i="4"/>
  <c r="AM854" i="4"/>
  <c r="AN854" i="4"/>
  <c r="AO854" i="4"/>
  <c r="AP854" i="4" l="1"/>
  <c r="X855" i="4"/>
  <c r="I856" i="4" s="1"/>
  <c r="L856" i="4"/>
  <c r="AA855" i="4"/>
  <c r="W855" i="4"/>
  <c r="H856" i="4" s="1"/>
  <c r="Z855" i="4"/>
  <c r="V855" i="4"/>
  <c r="J856" i="4"/>
  <c r="Y855" i="4"/>
  <c r="G856" i="4"/>
  <c r="K856" i="4" l="1"/>
  <c r="M856" i="4"/>
  <c r="N856" i="4"/>
  <c r="O856" i="4" s="1"/>
  <c r="AB855" i="4"/>
  <c r="AC855" i="4" l="1"/>
  <c r="F856" i="4"/>
  <c r="AG855" i="4" l="1"/>
  <c r="AH855" i="4"/>
  <c r="AI855" i="4"/>
  <c r="AJ855" i="4" l="1"/>
  <c r="AK855" i="4"/>
  <c r="AQ855" i="4"/>
  <c r="E856" i="4" s="1"/>
  <c r="AD856" i="4" l="1"/>
  <c r="AE856" i="4" s="1"/>
  <c r="AF856" i="4"/>
  <c r="Q856" i="4"/>
  <c r="P856" i="4"/>
  <c r="R856" i="4" s="1"/>
  <c r="AL855" i="4"/>
  <c r="AR856" i="4" l="1"/>
  <c r="S856" i="4"/>
  <c r="U856" i="4"/>
  <c r="T856" i="4"/>
  <c r="AN855" i="4"/>
  <c r="AO855" i="4"/>
  <c r="AM855" i="4"/>
  <c r="AP855" i="4" s="1"/>
  <c r="V856" i="4" l="1"/>
  <c r="G857" i="4" s="1"/>
  <c r="J857" i="4"/>
  <c r="Y856" i="4"/>
  <c r="W856" i="4"/>
  <c r="Z856" i="4" s="1"/>
  <c r="K857" i="4"/>
  <c r="X856" i="4"/>
  <c r="I857" i="4" s="1"/>
  <c r="AA856" i="4" l="1"/>
  <c r="L857" i="4"/>
  <c r="N857" i="4" s="1"/>
  <c r="O857" i="4" s="1"/>
  <c r="H857" i="4"/>
  <c r="M857" i="4" s="1"/>
  <c r="AB856" i="4"/>
  <c r="F857" i="4" l="1"/>
  <c r="AC856" i="4"/>
  <c r="AG856" i="4" l="1"/>
  <c r="AH856" i="4"/>
  <c r="AI856" i="4"/>
  <c r="AJ856" i="4" l="1"/>
  <c r="AK856" i="4"/>
  <c r="AQ856" i="4"/>
  <c r="E857" i="4" s="1"/>
  <c r="Q857" i="4" l="1"/>
  <c r="AD857" i="4"/>
  <c r="AE857" i="4" s="1"/>
  <c r="AF857" i="4"/>
  <c r="P857" i="4"/>
  <c r="AL856" i="4"/>
  <c r="R857" i="4" l="1"/>
  <c r="AM856" i="4"/>
  <c r="AN856" i="4"/>
  <c r="AO856" i="4"/>
  <c r="AR857" i="4"/>
  <c r="S857" i="4"/>
  <c r="U857" i="4"/>
  <c r="T857" i="4"/>
  <c r="W857" i="4" l="1"/>
  <c r="Z857" i="4" s="1"/>
  <c r="X857" i="4"/>
  <c r="AA857" i="4" s="1"/>
  <c r="V857" i="4"/>
  <c r="G858" i="4" s="1"/>
  <c r="J858" i="4"/>
  <c r="Y857" i="4"/>
  <c r="F176" i="7"/>
  <c r="AP856" i="4"/>
  <c r="K858" i="4" l="1"/>
  <c r="L858" i="4"/>
  <c r="I858" i="4"/>
  <c r="AB857" i="4"/>
  <c r="N858" i="4"/>
  <c r="O858" i="4" s="1"/>
  <c r="H858" i="4"/>
  <c r="M858" i="4" s="1"/>
  <c r="F858" i="4" l="1"/>
  <c r="AC857" i="4"/>
  <c r="AG857" i="4" l="1"/>
  <c r="AH857" i="4"/>
  <c r="AI857" i="4"/>
  <c r="AJ857" i="4" l="1"/>
  <c r="D176" i="7" s="1"/>
  <c r="C176" i="7"/>
  <c r="AK857" i="4"/>
  <c r="AQ857" i="4"/>
  <c r="E858" i="4" l="1"/>
  <c r="E176" i="7"/>
  <c r="AL857" i="4"/>
  <c r="AM857" i="4" l="1"/>
  <c r="AN857" i="4"/>
  <c r="AO857" i="4"/>
  <c r="Q858" i="4"/>
  <c r="AD858" i="4"/>
  <c r="AE858" i="4" s="1"/>
  <c r="AF858" i="4"/>
  <c r="P858" i="4"/>
  <c r="R858" i="4" l="1"/>
  <c r="U858" i="4" s="1"/>
  <c r="AR858" i="4"/>
  <c r="S858" i="4"/>
  <c r="T858" i="4"/>
  <c r="AP857" i="4"/>
  <c r="X858" i="4" l="1"/>
  <c r="L859" i="4" s="1"/>
  <c r="AA858" i="4"/>
  <c r="I859" i="4"/>
  <c r="W858" i="4"/>
  <c r="Z858" i="4" s="1"/>
  <c r="V858" i="4"/>
  <c r="Y858" i="4" s="1"/>
  <c r="AB858" i="4" l="1"/>
  <c r="K859" i="4"/>
  <c r="H859" i="4"/>
  <c r="J859" i="4"/>
  <c r="G859" i="4"/>
  <c r="M859" i="4" l="1"/>
  <c r="N859" i="4"/>
  <c r="O859" i="4" s="1"/>
  <c r="F859" i="4"/>
  <c r="AC858" i="4"/>
  <c r="AH858" i="4" l="1"/>
  <c r="AG858" i="4"/>
  <c r="AQ858" i="4" s="1"/>
  <c r="E859" i="4" s="1"/>
  <c r="AF859" i="4" l="1"/>
  <c r="Q859" i="4"/>
  <c r="AD859" i="4"/>
  <c r="AE859" i="4" s="1"/>
  <c r="AI858" i="4"/>
  <c r="P859" i="4"/>
  <c r="R859" i="4" s="1"/>
  <c r="AR859" i="4" l="1"/>
  <c r="S859" i="4"/>
  <c r="U859" i="4"/>
  <c r="T859" i="4"/>
  <c r="AJ858" i="4"/>
  <c r="AK858" i="4"/>
  <c r="AL858" i="4" l="1"/>
  <c r="W859" i="4"/>
  <c r="K860" i="4" s="1"/>
  <c r="X859" i="4"/>
  <c r="L860" i="4" s="1"/>
  <c r="AA859" i="4"/>
  <c r="V859" i="4"/>
  <c r="J860" i="4" s="1"/>
  <c r="I860" i="4" l="1"/>
  <c r="N860" i="4"/>
  <c r="O860" i="4" s="1"/>
  <c r="AM858" i="4"/>
  <c r="AN858" i="4"/>
  <c r="AO858" i="4"/>
  <c r="G860" i="4"/>
  <c r="H860" i="4"/>
  <c r="Y859" i="4"/>
  <c r="Z859" i="4"/>
  <c r="M860" i="4" l="1"/>
  <c r="AB859" i="4"/>
  <c r="AP858" i="4"/>
  <c r="F860" i="4" l="1"/>
  <c r="AC859" i="4"/>
  <c r="AG859" i="4" l="1"/>
  <c r="AH859" i="4"/>
  <c r="AI859" i="4"/>
  <c r="AJ859" i="4" l="1"/>
  <c r="AK859" i="4"/>
  <c r="AQ859" i="4"/>
  <c r="E860" i="4" s="1"/>
  <c r="AD860" i="4" l="1"/>
  <c r="AE860" i="4" s="1"/>
  <c r="AF860" i="4"/>
  <c r="Q860" i="4"/>
  <c r="P860" i="4"/>
  <c r="AL859" i="4"/>
  <c r="AM859" i="4" l="1"/>
  <c r="AN859" i="4"/>
  <c r="AO859" i="4"/>
  <c r="R860" i="4"/>
  <c r="AR860" i="4" l="1"/>
  <c r="S860" i="4"/>
  <c r="T860" i="4"/>
  <c r="U860" i="4"/>
  <c r="AP859" i="4"/>
  <c r="X860" i="4" l="1"/>
  <c r="I861" i="4" s="1"/>
  <c r="L861" i="4"/>
  <c r="AA860" i="4"/>
  <c r="W860" i="4"/>
  <c r="H861" i="4" s="1"/>
  <c r="K861" i="4"/>
  <c r="Z860" i="4"/>
  <c r="V860" i="4"/>
  <c r="J861" i="4"/>
  <c r="Y860" i="4"/>
  <c r="G861" i="4"/>
  <c r="M861" i="4" l="1"/>
  <c r="AB860" i="4"/>
  <c r="N861" i="4"/>
  <c r="O861" i="4" s="1"/>
  <c r="AC860" i="4" l="1"/>
  <c r="F861" i="4"/>
  <c r="AG860" i="4" l="1"/>
  <c r="AI860" i="4" s="1"/>
  <c r="AH860" i="4"/>
  <c r="AJ860" i="4" l="1"/>
  <c r="AK860" i="4"/>
  <c r="AQ860" i="4"/>
  <c r="E861" i="4" s="1"/>
  <c r="AD861" i="4" l="1"/>
  <c r="AE861" i="4" s="1"/>
  <c r="AF861" i="4"/>
  <c r="Q861" i="4"/>
  <c r="P861" i="4"/>
  <c r="AL860" i="4"/>
  <c r="R861" i="4" l="1"/>
  <c r="S861" i="4" s="1"/>
  <c r="AR861" i="4"/>
  <c r="AN860" i="4"/>
  <c r="AO860" i="4"/>
  <c r="AM860" i="4"/>
  <c r="AP860" i="4" s="1"/>
  <c r="T861" i="4" l="1"/>
  <c r="U861" i="4"/>
  <c r="X861" i="4" s="1"/>
  <c r="I862" i="4" s="1"/>
  <c r="W861" i="4"/>
  <c r="Z861" i="4" s="1"/>
  <c r="K862" i="4"/>
  <c r="V861" i="4"/>
  <c r="J862" i="4" s="1"/>
  <c r="AA861" i="4" l="1"/>
  <c r="L862" i="4"/>
  <c r="N862" i="4" s="1"/>
  <c r="O862" i="4" s="1"/>
  <c r="G862" i="4"/>
  <c r="H862" i="4"/>
  <c r="Y861" i="4"/>
  <c r="AB861" i="4" l="1"/>
  <c r="M862" i="4"/>
  <c r="F862" i="4" l="1"/>
  <c r="AC861" i="4"/>
  <c r="AG861" i="4" l="1"/>
  <c r="AI861" i="4" s="1"/>
  <c r="AH861" i="4"/>
  <c r="AJ861" i="4" l="1"/>
  <c r="AK861" i="4"/>
  <c r="AQ861" i="4"/>
  <c r="E862" i="4" s="1"/>
  <c r="Q862" i="4" l="1"/>
  <c r="AD862" i="4"/>
  <c r="AE862" i="4" s="1"/>
  <c r="AF862" i="4"/>
  <c r="P862" i="4"/>
  <c r="R862" i="4" s="1"/>
  <c r="AL861" i="4"/>
  <c r="AM861" i="4" l="1"/>
  <c r="AN861" i="4"/>
  <c r="AO861" i="4"/>
  <c r="AR862" i="4"/>
  <c r="U862" i="4"/>
  <c r="T862" i="4"/>
  <c r="S862" i="4"/>
  <c r="V862" i="4" l="1"/>
  <c r="G863" i="4" s="1"/>
  <c r="J863" i="4"/>
  <c r="Y862" i="4"/>
  <c r="F177" i="7"/>
  <c r="W862" i="4"/>
  <c r="K863" i="4" s="1"/>
  <c r="X862" i="4"/>
  <c r="AA862" i="4" s="1"/>
  <c r="AP861" i="4"/>
  <c r="Z862" i="4" l="1"/>
  <c r="AB862" i="4" s="1"/>
  <c r="H863" i="4"/>
  <c r="L863" i="4"/>
  <c r="N863" i="4" s="1"/>
  <c r="O863" i="4" s="1"/>
  <c r="I863" i="4"/>
  <c r="M863" i="4" l="1"/>
  <c r="F863" i="4"/>
  <c r="AC862" i="4"/>
  <c r="AG862" i="4" l="1"/>
  <c r="AH862" i="4"/>
  <c r="AI862" i="4"/>
  <c r="AJ862" i="4" l="1"/>
  <c r="D177" i="7" s="1"/>
  <c r="C177" i="7"/>
  <c r="AK862" i="4"/>
  <c r="AQ862" i="4"/>
  <c r="E863" i="4" l="1"/>
  <c r="E177" i="7"/>
  <c r="AL862" i="4"/>
  <c r="AM862" i="4" l="1"/>
  <c r="AN862" i="4"/>
  <c r="AO862" i="4"/>
  <c r="Q863" i="4"/>
  <c r="AD863" i="4"/>
  <c r="AE863" i="4" s="1"/>
  <c r="AF863" i="4"/>
  <c r="P863" i="4"/>
  <c r="R863" i="4" s="1"/>
  <c r="AR863" i="4" l="1"/>
  <c r="S863" i="4"/>
  <c r="U863" i="4"/>
  <c r="T863" i="4"/>
  <c r="AP862" i="4"/>
  <c r="W863" i="4" l="1"/>
  <c r="Z863" i="4" s="1"/>
  <c r="X863" i="4"/>
  <c r="AA863" i="4" s="1"/>
  <c r="V863" i="4"/>
  <c r="Y863" i="4" s="1"/>
  <c r="L864" i="4" l="1"/>
  <c r="I864" i="4"/>
  <c r="AB863" i="4"/>
  <c r="J864" i="4"/>
  <c r="K864" i="4"/>
  <c r="G864" i="4"/>
  <c r="H864" i="4"/>
  <c r="N864" i="4" l="1"/>
  <c r="O864" i="4" s="1"/>
  <c r="F864" i="4"/>
  <c r="AC863" i="4"/>
  <c r="M864" i="4"/>
  <c r="AH863" i="4" l="1"/>
  <c r="AG863" i="4"/>
  <c r="AQ863" i="4" s="1"/>
  <c r="E864" i="4" s="1"/>
  <c r="P864" i="4" s="1"/>
  <c r="AF864" i="4" l="1"/>
  <c r="Q864" i="4"/>
  <c r="R864" i="4" s="1"/>
  <c r="AD864" i="4"/>
  <c r="AE864" i="4" s="1"/>
  <c r="AI863" i="4"/>
  <c r="AR864" i="4" l="1"/>
  <c r="S864" i="4"/>
  <c r="T864" i="4"/>
  <c r="U864" i="4"/>
  <c r="AJ863" i="4"/>
  <c r="AK863" i="4"/>
  <c r="AL863" i="4" l="1"/>
  <c r="X864" i="4"/>
  <c r="L865" i="4" s="1"/>
  <c r="AA864" i="4"/>
  <c r="W864" i="4"/>
  <c r="K865" i="4"/>
  <c r="Z864" i="4"/>
  <c r="H865" i="4"/>
  <c r="V864" i="4"/>
  <c r="J865" i="4" s="1"/>
  <c r="Y864" i="4"/>
  <c r="I865" i="4" l="1"/>
  <c r="G865" i="4"/>
  <c r="N865" i="4"/>
  <c r="O865" i="4" s="1"/>
  <c r="AM863" i="4"/>
  <c r="AN863" i="4"/>
  <c r="AO863" i="4"/>
  <c r="AB864" i="4"/>
  <c r="M865" i="4"/>
  <c r="F865" i="4" l="1"/>
  <c r="AC864" i="4"/>
  <c r="AP863" i="4"/>
  <c r="AG864" i="4" l="1"/>
  <c r="AH864" i="4"/>
  <c r="AI864" i="4"/>
  <c r="AJ864" i="4" l="1"/>
  <c r="AK864" i="4"/>
  <c r="AQ864" i="4"/>
  <c r="E865" i="4" s="1"/>
  <c r="AD865" i="4" l="1"/>
  <c r="AE865" i="4" s="1"/>
  <c r="AF865" i="4"/>
  <c r="Q865" i="4"/>
  <c r="P865" i="4"/>
  <c r="R865" i="4" s="1"/>
  <c r="AL864" i="4"/>
  <c r="AM864" i="4" l="1"/>
  <c r="AN864" i="4"/>
  <c r="AO864" i="4"/>
  <c r="AR865" i="4"/>
  <c r="U865" i="4"/>
  <c r="T865" i="4"/>
  <c r="S865" i="4"/>
  <c r="V865" i="4" l="1"/>
  <c r="J866" i="4" s="1"/>
  <c r="Y865" i="4"/>
  <c r="G866" i="4"/>
  <c r="W865" i="4"/>
  <c r="Z865" i="4" s="1"/>
  <c r="K866" i="4"/>
  <c r="X865" i="4"/>
  <c r="I866" i="4" s="1"/>
  <c r="L866" i="4"/>
  <c r="AA865" i="4"/>
  <c r="AP864" i="4"/>
  <c r="H866" i="4" l="1"/>
  <c r="M866" i="4"/>
  <c r="AB865" i="4"/>
  <c r="N866" i="4"/>
  <c r="O866" i="4" s="1"/>
  <c r="AC865" i="4" l="1"/>
  <c r="F866" i="4"/>
  <c r="AG865" i="4" l="1"/>
  <c r="AI865" i="4" s="1"/>
  <c r="AH865" i="4"/>
  <c r="AJ865" i="4" l="1"/>
  <c r="AK865" i="4"/>
  <c r="AQ865" i="4"/>
  <c r="E866" i="4" s="1"/>
  <c r="AD866" i="4" l="1"/>
  <c r="AE866" i="4" s="1"/>
  <c r="AF866" i="4"/>
  <c r="Q866" i="4"/>
  <c r="P866" i="4"/>
  <c r="R866" i="4" s="1"/>
  <c r="AL865" i="4"/>
  <c r="AR866" i="4" l="1"/>
  <c r="S866" i="4"/>
  <c r="U866" i="4"/>
  <c r="T866" i="4"/>
  <c r="AN865" i="4"/>
  <c r="AO865" i="4"/>
  <c r="AM865" i="4"/>
  <c r="AP865" i="4" l="1"/>
  <c r="V866" i="4"/>
  <c r="J867" i="4" s="1"/>
  <c r="W866" i="4"/>
  <c r="H867" i="4" s="1"/>
  <c r="X866" i="4"/>
  <c r="I867" i="4" s="1"/>
  <c r="L867" i="4"/>
  <c r="AA866" i="4"/>
  <c r="Z866" i="4" l="1"/>
  <c r="K867" i="4"/>
  <c r="N867" i="4"/>
  <c r="O867" i="4" s="1"/>
  <c r="G867" i="4"/>
  <c r="M867" i="4" s="1"/>
  <c r="Y866" i="4"/>
  <c r="AB866" i="4" l="1"/>
  <c r="F867" i="4" l="1"/>
  <c r="AC866" i="4"/>
  <c r="AG866" i="4" l="1"/>
  <c r="AH866" i="4"/>
  <c r="AI866" i="4"/>
  <c r="AJ866" i="4" l="1"/>
  <c r="AK866" i="4"/>
  <c r="AQ866" i="4"/>
  <c r="E867" i="4" s="1"/>
  <c r="Q867" i="4" l="1"/>
  <c r="AD867" i="4"/>
  <c r="AE867" i="4" s="1"/>
  <c r="AF867" i="4"/>
  <c r="P867" i="4"/>
  <c r="AL866" i="4"/>
  <c r="R867" i="4" l="1"/>
  <c r="AR867" i="4" s="1"/>
  <c r="AM866" i="4"/>
  <c r="AN866" i="4"/>
  <c r="AO866" i="4"/>
  <c r="S867" i="4" l="1"/>
  <c r="V867" i="4" s="1"/>
  <c r="Y867" i="4" s="1"/>
  <c r="U867" i="4"/>
  <c r="X867" i="4" s="1"/>
  <c r="AA867" i="4" s="1"/>
  <c r="T867" i="4"/>
  <c r="W867" i="4" s="1"/>
  <c r="Z867" i="4" s="1"/>
  <c r="AP866" i="4"/>
  <c r="F178" i="7" l="1"/>
  <c r="K868" i="4"/>
  <c r="AB867" i="4"/>
  <c r="J868" i="4"/>
  <c r="G868" i="4"/>
  <c r="H868" i="4"/>
  <c r="L868" i="4"/>
  <c r="I868" i="4"/>
  <c r="N868" i="4" l="1"/>
  <c r="O868" i="4" s="1"/>
  <c r="M868" i="4"/>
  <c r="F868" i="4"/>
  <c r="AC867" i="4"/>
  <c r="AG867" i="4" l="1"/>
  <c r="AH867" i="4"/>
  <c r="AI867" i="4"/>
  <c r="AJ867" i="4" l="1"/>
  <c r="D178" i="7" s="1"/>
  <c r="C178" i="7"/>
  <c r="AK867" i="4"/>
  <c r="AQ867" i="4"/>
  <c r="E868" i="4" l="1"/>
  <c r="E178" i="7"/>
  <c r="AL867" i="4"/>
  <c r="Q868" i="4" l="1"/>
  <c r="AD868" i="4"/>
  <c r="AE868" i="4" s="1"/>
  <c r="AF868" i="4"/>
  <c r="P868" i="4"/>
  <c r="R868" i="4" s="1"/>
  <c r="AM867" i="4"/>
  <c r="AN867" i="4"/>
  <c r="AO867" i="4"/>
  <c r="AR868" i="4" l="1"/>
  <c r="U868" i="4"/>
  <c r="T868" i="4"/>
  <c r="S868" i="4"/>
  <c r="AP867" i="4"/>
  <c r="X868" i="4" l="1"/>
  <c r="L869" i="4" s="1"/>
  <c r="AA868" i="4"/>
  <c r="V868" i="4"/>
  <c r="G869" i="4" s="1"/>
  <c r="W868" i="4"/>
  <c r="K869" i="4" s="1"/>
  <c r="J869" i="4" l="1"/>
  <c r="Y868" i="4"/>
  <c r="N869" i="4"/>
  <c r="O869" i="4" s="1"/>
  <c r="H869" i="4"/>
  <c r="Z868" i="4"/>
  <c r="I869" i="4"/>
  <c r="AB868" i="4" l="1"/>
  <c r="M869" i="4"/>
  <c r="F869" i="4"/>
  <c r="AC868" i="4"/>
  <c r="AH868" i="4" l="1"/>
  <c r="AI868" i="4"/>
  <c r="AG868" i="4"/>
  <c r="AQ868" i="4" l="1"/>
  <c r="E869" i="4" s="1"/>
  <c r="P869" i="4" s="1"/>
  <c r="AJ868" i="4"/>
  <c r="AK868" i="4"/>
  <c r="AD869" i="4" l="1"/>
  <c r="AE869" i="4" s="1"/>
  <c r="Q869" i="4"/>
  <c r="R869" i="4" s="1"/>
  <c r="T869" i="4" s="1"/>
  <c r="AF869" i="4"/>
  <c r="AL868" i="4"/>
  <c r="AR869" i="4" l="1"/>
  <c r="S869" i="4"/>
  <c r="U869" i="4"/>
  <c r="AM868" i="4"/>
  <c r="AN868" i="4"/>
  <c r="AO868" i="4"/>
  <c r="V869" i="4"/>
  <c r="J870" i="4" s="1"/>
  <c r="G870" i="4"/>
  <c r="Y869" i="4"/>
  <c r="X869" i="4"/>
  <c r="L870" i="4" s="1"/>
  <c r="W869" i="4"/>
  <c r="H870" i="4" s="1"/>
  <c r="Z869" i="4"/>
  <c r="AA869" i="4" l="1"/>
  <c r="I870" i="4"/>
  <c r="M870" i="4" s="1"/>
  <c r="AB869" i="4"/>
  <c r="K870" i="4"/>
  <c r="N870" i="4"/>
  <c r="O870" i="4" s="1"/>
  <c r="AP868" i="4"/>
  <c r="AC869" i="4" l="1"/>
  <c r="F870" i="4"/>
  <c r="AG869" i="4" l="1"/>
  <c r="AH869" i="4"/>
  <c r="AI869" i="4"/>
  <c r="AJ869" i="4" l="1"/>
  <c r="AK869" i="4"/>
  <c r="AQ869" i="4"/>
  <c r="E870" i="4" s="1"/>
  <c r="AD870" i="4" l="1"/>
  <c r="AE870" i="4" s="1"/>
  <c r="AF870" i="4"/>
  <c r="Q870" i="4"/>
  <c r="P870" i="4"/>
  <c r="R870" i="4" s="1"/>
  <c r="AL869" i="4"/>
  <c r="AM869" i="4" l="1"/>
  <c r="AN869" i="4"/>
  <c r="AO869" i="4"/>
  <c r="AR870" i="4"/>
  <c r="T870" i="4"/>
  <c r="S870" i="4"/>
  <c r="U870" i="4"/>
  <c r="X870" i="4" l="1"/>
  <c r="L871" i="4" s="1"/>
  <c r="W870" i="4"/>
  <c r="H871" i="4" s="1"/>
  <c r="Z870" i="4"/>
  <c r="V870" i="4"/>
  <c r="J871" i="4" s="1"/>
  <c r="AP869" i="4"/>
  <c r="K871" i="4" l="1"/>
  <c r="N871" i="4" s="1"/>
  <c r="O871" i="4" s="1"/>
  <c r="AA870" i="4"/>
  <c r="G871" i="4"/>
  <c r="I871" i="4"/>
  <c r="Y870" i="4"/>
  <c r="AB870" i="4" l="1"/>
  <c r="M871" i="4"/>
  <c r="AC870" i="4" l="1"/>
  <c r="F871" i="4"/>
  <c r="AH870" i="4" l="1"/>
  <c r="AG870" i="4"/>
  <c r="AQ870" i="4" s="1"/>
  <c r="E871" i="4" s="1"/>
  <c r="AI870" i="4"/>
  <c r="AJ870" i="4" l="1"/>
  <c r="AK870" i="4"/>
  <c r="AF871" i="4"/>
  <c r="Q871" i="4"/>
  <c r="AD871" i="4"/>
  <c r="AE871" i="4" s="1"/>
  <c r="P871" i="4"/>
  <c r="R871" i="4" l="1"/>
  <c r="AL870" i="4"/>
  <c r="AN870" i="4" l="1"/>
  <c r="AO870" i="4"/>
  <c r="AM870" i="4"/>
  <c r="AP870" i="4" s="1"/>
  <c r="AR871" i="4"/>
  <c r="U871" i="4"/>
  <c r="S871" i="4"/>
  <c r="T871" i="4"/>
  <c r="V871" i="4" l="1"/>
  <c r="Y871" i="4"/>
  <c r="J872" i="4"/>
  <c r="G872" i="4"/>
  <c r="X871" i="4"/>
  <c r="I872" i="4" s="1"/>
  <c r="AA871" i="4"/>
  <c r="W871" i="4"/>
  <c r="K872" i="4"/>
  <c r="Z871" i="4"/>
  <c r="H872" i="4"/>
  <c r="L872" i="4" l="1"/>
  <c r="M872" i="4"/>
  <c r="N872" i="4"/>
  <c r="O872" i="4" s="1"/>
  <c r="AB871" i="4"/>
  <c r="F872" i="4" l="1"/>
  <c r="AC871" i="4"/>
  <c r="AG871" i="4" l="1"/>
  <c r="AH871" i="4"/>
  <c r="AQ871" i="4" l="1"/>
  <c r="E872" i="4" s="1"/>
  <c r="P872" i="4" s="1"/>
  <c r="AI871" i="4"/>
  <c r="Q872" i="4"/>
  <c r="R872" i="4" s="1"/>
  <c r="AF872" i="4" l="1"/>
  <c r="AD872" i="4"/>
  <c r="AE872" i="4" s="1"/>
  <c r="AR872" i="4"/>
  <c r="S872" i="4"/>
  <c r="T872" i="4"/>
  <c r="U872" i="4"/>
  <c r="AJ871" i="4"/>
  <c r="AK871" i="4"/>
  <c r="AL871" i="4" l="1"/>
  <c r="X872" i="4"/>
  <c r="I873" i="4" s="1"/>
  <c r="AA872" i="4"/>
  <c r="W872" i="4"/>
  <c r="H873" i="4" s="1"/>
  <c r="V872" i="4"/>
  <c r="Y872" i="4" s="1"/>
  <c r="F179" i="7"/>
  <c r="L873" i="4" l="1"/>
  <c r="Z872" i="4"/>
  <c r="AB872" i="4" s="1"/>
  <c r="J873" i="4"/>
  <c r="G873" i="4"/>
  <c r="M873" i="4" s="1"/>
  <c r="K873" i="4"/>
  <c r="AM871" i="4"/>
  <c r="AN871" i="4"/>
  <c r="AO871" i="4"/>
  <c r="N873" i="4" l="1"/>
  <c r="O873" i="4" s="1"/>
  <c r="F873" i="4"/>
  <c r="AC872" i="4"/>
  <c r="AP871" i="4"/>
  <c r="AH872" i="4" l="1"/>
  <c r="AG872" i="4"/>
  <c r="AQ872" i="4" s="1"/>
  <c r="E873" i="4" l="1"/>
  <c r="E179" i="7"/>
  <c r="AI872" i="4"/>
  <c r="AJ872" i="4" l="1"/>
  <c r="D179" i="7" s="1"/>
  <c r="C179" i="7"/>
  <c r="AK872" i="4"/>
  <c r="AD873" i="4"/>
  <c r="AE873" i="4" s="1"/>
  <c r="AF873" i="4"/>
  <c r="Q873" i="4"/>
  <c r="P873" i="4"/>
  <c r="R873" i="4" l="1"/>
  <c r="S873" i="4" s="1"/>
  <c r="AL872" i="4"/>
  <c r="AR873" i="4"/>
  <c r="U873" i="4"/>
  <c r="T873" i="4" l="1"/>
  <c r="V873" i="4"/>
  <c r="Y873" i="4" s="1"/>
  <c r="AM872" i="4"/>
  <c r="AN872" i="4"/>
  <c r="AO872" i="4"/>
  <c r="X873" i="4"/>
  <c r="L874" i="4" s="1"/>
  <c r="W873" i="4"/>
  <c r="Z873" i="4" s="1"/>
  <c r="H874" i="4"/>
  <c r="K874" i="4"/>
  <c r="J874" i="4" l="1"/>
  <c r="AP872" i="4"/>
  <c r="I874" i="4"/>
  <c r="G874" i="4"/>
  <c r="N874" i="4"/>
  <c r="O874" i="4" s="1"/>
  <c r="AA873" i="4"/>
  <c r="AB873" i="4" s="1"/>
  <c r="M874" i="4" l="1"/>
  <c r="F874" i="4"/>
  <c r="AC873" i="4"/>
  <c r="AH873" i="4" l="1"/>
  <c r="AG873" i="4"/>
  <c r="AQ873" i="4" s="1"/>
  <c r="E874" i="4" s="1"/>
  <c r="P874" i="4" s="1"/>
  <c r="AI873" i="4" l="1"/>
  <c r="AJ873" i="4"/>
  <c r="AK873" i="4"/>
  <c r="AF874" i="4"/>
  <c r="Q874" i="4"/>
  <c r="R874" i="4" s="1"/>
  <c r="AD874" i="4"/>
  <c r="AE874" i="4" s="1"/>
  <c r="AL873" i="4" l="1"/>
  <c r="AR874" i="4"/>
  <c r="U874" i="4"/>
  <c r="S874" i="4"/>
  <c r="T874" i="4"/>
  <c r="X874" i="4" l="1"/>
  <c r="AA874" i="4" s="1"/>
  <c r="AN873" i="4"/>
  <c r="AM873" i="4"/>
  <c r="AO873" i="4"/>
  <c r="W874" i="4"/>
  <c r="K875" i="4" s="1"/>
  <c r="V874" i="4"/>
  <c r="J875" i="4" s="1"/>
  <c r="Y874" i="4"/>
  <c r="G875" i="4" l="1"/>
  <c r="H875" i="4"/>
  <c r="I875" i="4"/>
  <c r="AP873" i="4"/>
  <c r="L875" i="4"/>
  <c r="N875" i="4" s="1"/>
  <c r="O875" i="4" s="1"/>
  <c r="Z874" i="4"/>
  <c r="AB874" i="4" s="1"/>
  <c r="M875" i="4" l="1"/>
  <c r="AC874" i="4"/>
  <c r="F875" i="4"/>
  <c r="AH874" i="4" l="1"/>
  <c r="AG874" i="4"/>
  <c r="AQ874" i="4" s="1"/>
  <c r="E875" i="4" s="1"/>
  <c r="AD875" i="4" l="1"/>
  <c r="AE875" i="4" s="1"/>
  <c r="AF875" i="4"/>
  <c r="Q875" i="4"/>
  <c r="AI874" i="4"/>
  <c r="P875" i="4"/>
  <c r="R875" i="4" l="1"/>
  <c r="T875" i="4" s="1"/>
  <c r="AR875" i="4"/>
  <c r="U875" i="4"/>
  <c r="S875" i="4"/>
  <c r="AJ874" i="4"/>
  <c r="AK874" i="4"/>
  <c r="W875" i="4" l="1"/>
  <c r="H876" i="4" s="1"/>
  <c r="Z875" i="4"/>
  <c r="X875" i="4"/>
  <c r="AA875" i="4" s="1"/>
  <c r="AL874" i="4"/>
  <c r="V875" i="4"/>
  <c r="J876" i="4" s="1"/>
  <c r="Y875" i="4"/>
  <c r="AB875" i="4" l="1"/>
  <c r="L876" i="4"/>
  <c r="G876" i="4"/>
  <c r="I876" i="4"/>
  <c r="AM874" i="4"/>
  <c r="AN874" i="4"/>
  <c r="AO874" i="4"/>
  <c r="K876" i="4"/>
  <c r="N876" i="4" l="1"/>
  <c r="O876" i="4" s="1"/>
  <c r="AP874" i="4"/>
  <c r="M876" i="4"/>
  <c r="AC875" i="4"/>
  <c r="F876" i="4"/>
  <c r="AH875" i="4" l="1"/>
  <c r="AG875" i="4"/>
  <c r="AQ875" i="4" s="1"/>
  <c r="E876" i="4" s="1"/>
  <c r="AI875" i="4"/>
  <c r="AJ875" i="4" l="1"/>
  <c r="AK875" i="4"/>
  <c r="AF876" i="4"/>
  <c r="AD876" i="4"/>
  <c r="AE876" i="4" s="1"/>
  <c r="Q876" i="4"/>
  <c r="P876" i="4"/>
  <c r="R876" i="4" s="1"/>
  <c r="AL875" i="4" l="1"/>
  <c r="AR876" i="4"/>
  <c r="S876" i="4"/>
  <c r="T876" i="4"/>
  <c r="U876" i="4"/>
  <c r="V876" i="4" l="1"/>
  <c r="Y876" i="4" s="1"/>
  <c r="J877" i="4"/>
  <c r="AN875" i="4"/>
  <c r="AO875" i="4"/>
  <c r="AM875" i="4"/>
  <c r="X876" i="4"/>
  <c r="I877" i="4" s="1"/>
  <c r="AA876" i="4"/>
  <c r="W876" i="4"/>
  <c r="H877" i="4" s="1"/>
  <c r="Z876" i="4"/>
  <c r="AP875" i="4" l="1"/>
  <c r="K877" i="4"/>
  <c r="G877" i="4"/>
  <c r="M877" i="4" s="1"/>
  <c r="L877" i="4"/>
  <c r="AB876" i="4"/>
  <c r="N877" i="4" l="1"/>
  <c r="O877" i="4" s="1"/>
  <c r="F877" i="4"/>
  <c r="AC876" i="4"/>
  <c r="AG876" i="4" l="1"/>
  <c r="AH876" i="4"/>
  <c r="AI876" i="4"/>
  <c r="AJ876" i="4" l="1"/>
  <c r="AK876" i="4"/>
  <c r="AQ876" i="4"/>
  <c r="E877" i="4" s="1"/>
  <c r="Q877" i="4" l="1"/>
  <c r="AF877" i="4"/>
  <c r="AD877" i="4"/>
  <c r="AE877" i="4" s="1"/>
  <c r="P877" i="4"/>
  <c r="AL876" i="4"/>
  <c r="R877" i="4" l="1"/>
  <c r="AR877" i="4" s="1"/>
  <c r="AN876" i="4"/>
  <c r="AO876" i="4"/>
  <c r="AM876" i="4"/>
  <c r="S877" i="4"/>
  <c r="T877" i="4"/>
  <c r="U877" i="4" l="1"/>
  <c r="AP876" i="4"/>
  <c r="W877" i="4"/>
  <c r="H878" i="4" s="1"/>
  <c r="V877" i="4"/>
  <c r="Y877" i="4" s="1"/>
  <c r="F180" i="7"/>
  <c r="X877" i="4"/>
  <c r="I878" i="4" s="1"/>
  <c r="AA877" i="4"/>
  <c r="G878" i="4" l="1"/>
  <c r="M878" i="4" s="1"/>
  <c r="L878" i="4"/>
  <c r="Z877" i="4"/>
  <c r="AB877" i="4" s="1"/>
  <c r="J878" i="4"/>
  <c r="K878" i="4"/>
  <c r="N878" i="4" l="1"/>
  <c r="O878" i="4" s="1"/>
  <c r="F878" i="4"/>
  <c r="AC877" i="4"/>
  <c r="AH877" i="4" l="1"/>
  <c r="AG877" i="4"/>
  <c r="AQ877" i="4" s="1"/>
  <c r="E878" i="4" l="1"/>
  <c r="E180" i="7"/>
  <c r="AI877" i="4"/>
  <c r="AJ877" i="4" l="1"/>
  <c r="D180" i="7" s="1"/>
  <c r="C180" i="7"/>
  <c r="AK877" i="4"/>
  <c r="Q878" i="4"/>
  <c r="AD878" i="4"/>
  <c r="AE878" i="4" s="1"/>
  <c r="AF878" i="4"/>
  <c r="P878" i="4"/>
  <c r="R878" i="4" l="1"/>
  <c r="U878" i="4" s="1"/>
  <c r="AR878" i="4"/>
  <c r="S878" i="4"/>
  <c r="AL877" i="4"/>
  <c r="T878" i="4" l="1"/>
  <c r="AM877" i="4"/>
  <c r="AN877" i="4"/>
  <c r="AO877" i="4"/>
  <c r="W878" i="4"/>
  <c r="H879" i="4" s="1"/>
  <c r="X878" i="4"/>
  <c r="L879" i="4" s="1"/>
  <c r="V878" i="4"/>
  <c r="G879" i="4" s="1"/>
  <c r="Z878" i="4" l="1"/>
  <c r="AA878" i="4"/>
  <c r="I879" i="4"/>
  <c r="M879" i="4" s="1"/>
  <c r="K879" i="4"/>
  <c r="J879" i="4"/>
  <c r="Y878" i="4"/>
  <c r="AP877" i="4"/>
  <c r="N879" i="4" l="1"/>
  <c r="O879" i="4" s="1"/>
  <c r="AB878" i="4"/>
  <c r="AC878" i="4" l="1"/>
  <c r="F879" i="4"/>
  <c r="AG878" i="4" l="1"/>
  <c r="AH878" i="4"/>
  <c r="AI878" i="4"/>
  <c r="AJ878" i="4" l="1"/>
  <c r="AK878" i="4"/>
  <c r="AQ878" i="4"/>
  <c r="E879" i="4" s="1"/>
  <c r="AF879" i="4" l="1"/>
  <c r="AD879" i="4"/>
  <c r="AE879" i="4" s="1"/>
  <c r="Q879" i="4"/>
  <c r="P879" i="4"/>
  <c r="R879" i="4" s="1"/>
  <c r="AL878" i="4"/>
  <c r="AM878" i="4" l="1"/>
  <c r="AN878" i="4"/>
  <c r="AO878" i="4"/>
  <c r="AR879" i="4"/>
  <c r="T879" i="4"/>
  <c r="S879" i="4"/>
  <c r="U879" i="4"/>
  <c r="V879" i="4" l="1"/>
  <c r="G880" i="4" s="1"/>
  <c r="J880" i="4"/>
  <c r="Y879" i="4"/>
  <c r="W879" i="4"/>
  <c r="Z879" i="4" s="1"/>
  <c r="K880" i="4"/>
  <c r="H880" i="4"/>
  <c r="X879" i="4"/>
  <c r="I880" i="4" s="1"/>
  <c r="AA879" i="4"/>
  <c r="AP878" i="4"/>
  <c r="M880" i="4" l="1"/>
  <c r="AB879" i="4"/>
  <c r="L880" i="4"/>
  <c r="N880" i="4" s="1"/>
  <c r="O880" i="4" s="1"/>
  <c r="AC879" i="4" l="1"/>
  <c r="F880" i="4"/>
  <c r="AG879" i="4" l="1"/>
  <c r="AI879" i="4"/>
  <c r="AH879" i="4"/>
  <c r="AJ879" i="4" l="1"/>
  <c r="AK879" i="4"/>
  <c r="AQ879" i="4"/>
  <c r="E880" i="4" s="1"/>
  <c r="AD880" i="4" l="1"/>
  <c r="AE880" i="4" s="1"/>
  <c r="Q880" i="4"/>
  <c r="AF880" i="4"/>
  <c r="P880" i="4"/>
  <c r="R880" i="4" s="1"/>
  <c r="AL879" i="4"/>
  <c r="AO879" i="4" l="1"/>
  <c r="AM879" i="4"/>
  <c r="AN879" i="4"/>
  <c r="AR880" i="4"/>
  <c r="S880" i="4"/>
  <c r="U880" i="4"/>
  <c r="T880" i="4"/>
  <c r="AP879" i="4" l="1"/>
  <c r="W880" i="4"/>
  <c r="K881" i="4" s="1"/>
  <c r="X880" i="4"/>
  <c r="AA880" i="4" s="1"/>
  <c r="V880" i="4"/>
  <c r="J881" i="4" s="1"/>
  <c r="Y880" i="4" l="1"/>
  <c r="G881" i="4"/>
  <c r="L881" i="4"/>
  <c r="N881" i="4" s="1"/>
  <c r="O881" i="4" s="1"/>
  <c r="I881" i="4"/>
  <c r="H881" i="4"/>
  <c r="Z880" i="4"/>
  <c r="AB880" i="4" s="1"/>
  <c r="M881" i="4" l="1"/>
  <c r="AC880" i="4"/>
  <c r="F881" i="4"/>
  <c r="AG880" i="4" l="1"/>
  <c r="AI880" i="4" s="1"/>
  <c r="AH880" i="4"/>
  <c r="AJ880" i="4" l="1"/>
  <c r="AK880" i="4"/>
  <c r="AQ880" i="4"/>
  <c r="E881" i="4" s="1"/>
  <c r="Q881" i="4" l="1"/>
  <c r="AD881" i="4"/>
  <c r="AE881" i="4" s="1"/>
  <c r="AF881" i="4"/>
  <c r="P881" i="4"/>
  <c r="AL880" i="4"/>
  <c r="R881" i="4" l="1"/>
  <c r="AR881" i="4" s="1"/>
  <c r="AM880" i="4"/>
  <c r="AN880" i="4"/>
  <c r="AO880" i="4"/>
  <c r="S881" i="4" l="1"/>
  <c r="U881" i="4"/>
  <c r="T881" i="4"/>
  <c r="V881" i="4"/>
  <c r="G882" i="4" s="1"/>
  <c r="X881" i="4"/>
  <c r="L882" i="4" s="1"/>
  <c r="W881" i="4"/>
  <c r="Z881" i="4" s="1"/>
  <c r="AP880" i="4"/>
  <c r="I882" i="4" l="1"/>
  <c r="AA881" i="4"/>
  <c r="K882" i="4"/>
  <c r="H882" i="4"/>
  <c r="M882" i="4" s="1"/>
  <c r="J882" i="4"/>
  <c r="Y881" i="4"/>
  <c r="N882" i="4" l="1"/>
  <c r="O882" i="4" s="1"/>
  <c r="AB881" i="4"/>
  <c r="F882" i="4" l="1"/>
  <c r="AC881" i="4"/>
  <c r="AG881" i="4" l="1"/>
  <c r="AH881" i="4"/>
  <c r="AI881" i="4"/>
  <c r="AJ881" i="4" l="1"/>
  <c r="AK881" i="4"/>
  <c r="AQ881" i="4"/>
  <c r="E882" i="4" s="1"/>
  <c r="Q882" i="4" l="1"/>
  <c r="AD882" i="4"/>
  <c r="AE882" i="4" s="1"/>
  <c r="AF882" i="4"/>
  <c r="P882" i="4"/>
  <c r="AL881" i="4"/>
  <c r="AM881" i="4" l="1"/>
  <c r="AO881" i="4"/>
  <c r="AN881" i="4"/>
  <c r="R882" i="4"/>
  <c r="AR882" i="4" l="1"/>
  <c r="S882" i="4"/>
  <c r="T882" i="4"/>
  <c r="U882" i="4"/>
  <c r="AP881" i="4"/>
  <c r="X882" i="4" l="1"/>
  <c r="AA882" i="4" s="1"/>
  <c r="W882" i="4"/>
  <c r="Z882" i="4" s="1"/>
  <c r="V882" i="4"/>
  <c r="Y882" i="4" s="1"/>
  <c r="J883" i="4"/>
  <c r="F181" i="7"/>
  <c r="AB882" i="4" l="1"/>
  <c r="H883" i="4"/>
  <c r="K883" i="4"/>
  <c r="L883" i="4"/>
  <c r="N883" i="4" s="1"/>
  <c r="O883" i="4" s="1"/>
  <c r="I883" i="4"/>
  <c r="G883" i="4"/>
  <c r="M883" i="4" l="1"/>
  <c r="AC882" i="4"/>
  <c r="F883" i="4"/>
  <c r="AG882" i="4" l="1"/>
  <c r="AH882" i="4"/>
  <c r="AQ882" i="4" l="1"/>
  <c r="AI882" i="4"/>
  <c r="AJ882" i="4" l="1"/>
  <c r="D181" i="7" s="1"/>
  <c r="C181" i="7"/>
  <c r="AK882" i="4"/>
  <c r="E883" i="4"/>
  <c r="E181" i="7"/>
  <c r="Q883" i="4" l="1"/>
  <c r="AD883" i="4"/>
  <c r="AE883" i="4" s="1"/>
  <c r="AF883" i="4"/>
  <c r="P883" i="4"/>
  <c r="AL882" i="4"/>
  <c r="R883" i="4" l="1"/>
  <c r="AM882" i="4"/>
  <c r="AN882" i="4"/>
  <c r="AO882" i="4"/>
  <c r="AR883" i="4"/>
  <c r="U883" i="4"/>
  <c r="T883" i="4"/>
  <c r="S883" i="4"/>
  <c r="V883" i="4" l="1"/>
  <c r="Y883" i="4" s="1"/>
  <c r="X883" i="4"/>
  <c r="I884" i="4" s="1"/>
  <c r="W883" i="4"/>
  <c r="K884" i="4" s="1"/>
  <c r="Z883" i="4"/>
  <c r="H884" i="4"/>
  <c r="AP882" i="4"/>
  <c r="AA883" i="4" l="1"/>
  <c r="L884" i="4"/>
  <c r="G884" i="4"/>
  <c r="AB883" i="4"/>
  <c r="M884" i="4"/>
  <c r="J884" i="4"/>
  <c r="N884" i="4" s="1"/>
  <c r="O884" i="4" s="1"/>
  <c r="AC883" i="4" l="1"/>
  <c r="F884" i="4"/>
  <c r="AG883" i="4" l="1"/>
  <c r="AH883" i="4"/>
  <c r="AI883" i="4"/>
  <c r="AJ883" i="4" l="1"/>
  <c r="AK883" i="4"/>
  <c r="AQ883" i="4"/>
  <c r="E884" i="4" s="1"/>
  <c r="AL883" i="4" l="1"/>
  <c r="AF884" i="4"/>
  <c r="AD884" i="4"/>
  <c r="AE884" i="4" s="1"/>
  <c r="Q884" i="4"/>
  <c r="P884" i="4"/>
  <c r="R884" i="4" s="1"/>
  <c r="AR884" i="4" l="1"/>
  <c r="S884" i="4"/>
  <c r="T884" i="4"/>
  <c r="U884" i="4"/>
  <c r="AM883" i="4"/>
  <c r="AN883" i="4"/>
  <c r="AO883" i="4"/>
  <c r="AP883" i="4" l="1"/>
  <c r="X884" i="4"/>
  <c r="I885" i="4" s="1"/>
  <c r="AA884" i="4"/>
  <c r="V884" i="4"/>
  <c r="G885" i="4" s="1"/>
  <c r="J885" i="4"/>
  <c r="Y884" i="4"/>
  <c r="W884" i="4"/>
  <c r="K885" i="4" s="1"/>
  <c r="Z884" i="4" l="1"/>
  <c r="H885" i="4"/>
  <c r="M885" i="4" s="1"/>
  <c r="AB884" i="4"/>
  <c r="AC884" i="4" s="1"/>
  <c r="L885" i="4"/>
  <c r="N885" i="4" s="1"/>
  <c r="O885" i="4" s="1"/>
  <c r="F885" i="4" l="1"/>
  <c r="AG884" i="4"/>
  <c r="AI884" i="4"/>
  <c r="AH884" i="4"/>
  <c r="AJ884" i="4" l="1"/>
  <c r="AK884" i="4"/>
  <c r="AQ884" i="4"/>
  <c r="E885" i="4" s="1"/>
  <c r="AD885" i="4" l="1"/>
  <c r="AE885" i="4" s="1"/>
  <c r="Q885" i="4"/>
  <c r="AF885" i="4"/>
  <c r="P885" i="4"/>
  <c r="R885" i="4" s="1"/>
  <c r="AL884" i="4"/>
  <c r="AO884" i="4" l="1"/>
  <c r="AM884" i="4"/>
  <c r="AN884" i="4"/>
  <c r="AR885" i="4"/>
  <c r="U885" i="4"/>
  <c r="T885" i="4"/>
  <c r="S885" i="4"/>
  <c r="V885" i="4" l="1"/>
  <c r="G886" i="4" s="1"/>
  <c r="Y885" i="4"/>
  <c r="W885" i="4"/>
  <c r="H886" i="4" s="1"/>
  <c r="X885" i="4"/>
  <c r="I886" i="4" s="1"/>
  <c r="AP884" i="4"/>
  <c r="Z885" i="4" l="1"/>
  <c r="K886" i="4"/>
  <c r="M886" i="4"/>
  <c r="AA885" i="4"/>
  <c r="AB885" i="4"/>
  <c r="L886" i="4"/>
  <c r="J886" i="4"/>
  <c r="N886" i="4" s="1"/>
  <c r="O886" i="4" s="1"/>
  <c r="AC885" i="4" l="1"/>
  <c r="F886" i="4"/>
  <c r="AG885" i="4" l="1"/>
  <c r="AH885" i="4"/>
  <c r="AQ885" i="4" l="1"/>
  <c r="E886" i="4" s="1"/>
  <c r="AF886" i="4" s="1"/>
  <c r="AI885" i="4"/>
  <c r="AD886" i="4" l="1"/>
  <c r="AE886" i="4" s="1"/>
  <c r="Q886" i="4"/>
  <c r="P886" i="4"/>
  <c r="R886" i="4" s="1"/>
  <c r="AR886" i="4" s="1"/>
  <c r="T886" i="4"/>
  <c r="S886" i="4"/>
  <c r="U886" i="4"/>
  <c r="AJ885" i="4"/>
  <c r="AK885" i="4"/>
  <c r="X886" i="4" l="1"/>
  <c r="AA886" i="4" s="1"/>
  <c r="AL885" i="4"/>
  <c r="V886" i="4"/>
  <c r="J887" i="4" s="1"/>
  <c r="W886" i="4"/>
  <c r="Z886" i="4" s="1"/>
  <c r="Y886" i="4" l="1"/>
  <c r="AB886" i="4" s="1"/>
  <c r="G887" i="4"/>
  <c r="K887" i="4"/>
  <c r="AM885" i="4"/>
  <c r="AN885" i="4"/>
  <c r="AO885" i="4"/>
  <c r="H887" i="4"/>
  <c r="L887" i="4"/>
  <c r="N887" i="4" s="1"/>
  <c r="O887" i="4" s="1"/>
  <c r="I887" i="4"/>
  <c r="M887" i="4" l="1"/>
  <c r="AP885" i="4"/>
  <c r="F887" i="4"/>
  <c r="AC886" i="4"/>
  <c r="AG886" i="4" l="1"/>
  <c r="AH886" i="4"/>
  <c r="AQ886" i="4" l="1"/>
  <c r="E887" i="4" s="1"/>
  <c r="P887" i="4" s="1"/>
  <c r="AI886" i="4"/>
  <c r="AJ886" i="4"/>
  <c r="AK886" i="4"/>
  <c r="Q887" i="4"/>
  <c r="R887" i="4" s="1"/>
  <c r="AD887" i="4"/>
  <c r="AE887" i="4" s="1"/>
  <c r="AF887" i="4"/>
  <c r="AR887" i="4" l="1"/>
  <c r="U887" i="4"/>
  <c r="T887" i="4"/>
  <c r="S887" i="4"/>
  <c r="AL886" i="4"/>
  <c r="V887" i="4" l="1"/>
  <c r="Y887" i="4" s="1"/>
  <c r="F182" i="7"/>
  <c r="W887" i="4"/>
  <c r="K888" i="4" s="1"/>
  <c r="X887" i="4"/>
  <c r="I888" i="4" s="1"/>
  <c r="AM886" i="4"/>
  <c r="AO886" i="4"/>
  <c r="AN886" i="4"/>
  <c r="Z887" i="4" l="1"/>
  <c r="AP886" i="4"/>
  <c r="L888" i="4"/>
  <c r="H888" i="4"/>
  <c r="J888" i="4"/>
  <c r="AA887" i="4"/>
  <c r="G888" i="4"/>
  <c r="AB887" i="4" l="1"/>
  <c r="M888" i="4"/>
  <c r="N888" i="4"/>
  <c r="O888" i="4" s="1"/>
  <c r="AC887" i="4"/>
  <c r="F888" i="4"/>
  <c r="AG887" i="4" l="1"/>
  <c r="AH887" i="4"/>
  <c r="AQ887" i="4" l="1"/>
  <c r="E888" i="4" s="1"/>
  <c r="AI887" i="4"/>
  <c r="E182" i="7"/>
  <c r="Q888" i="4" l="1"/>
  <c r="AD888" i="4"/>
  <c r="AE888" i="4" s="1"/>
  <c r="AF888" i="4"/>
  <c r="P888" i="4"/>
  <c r="AJ887" i="4"/>
  <c r="D182" i="7" s="1"/>
  <c r="C182" i="7"/>
  <c r="AK887" i="4"/>
  <c r="R888" i="4" l="1"/>
  <c r="AR888" i="4" s="1"/>
  <c r="T888" i="4"/>
  <c r="S888" i="4"/>
  <c r="U888" i="4"/>
  <c r="AL887" i="4"/>
  <c r="AM887" i="4" l="1"/>
  <c r="AN887" i="4"/>
  <c r="AO887" i="4"/>
  <c r="X888" i="4"/>
  <c r="L889" i="4"/>
  <c r="AA888" i="4"/>
  <c r="I889" i="4"/>
  <c r="V888" i="4"/>
  <c r="G889" i="4" s="1"/>
  <c r="W888" i="4"/>
  <c r="Z888" i="4" s="1"/>
  <c r="K889" i="4"/>
  <c r="H889" i="4" l="1"/>
  <c r="M889" i="4" s="1"/>
  <c r="J889" i="4"/>
  <c r="N889" i="4" s="1"/>
  <c r="O889" i="4" s="1"/>
  <c r="Y888" i="4"/>
  <c r="AB888" i="4" s="1"/>
  <c r="AP887" i="4"/>
  <c r="AC888" i="4" l="1"/>
  <c r="F889" i="4"/>
  <c r="AG888" i="4" l="1"/>
  <c r="AH888" i="4"/>
  <c r="AI888" i="4"/>
  <c r="AJ888" i="4" l="1"/>
  <c r="AK888" i="4"/>
  <c r="AQ888" i="4"/>
  <c r="E889" i="4" s="1"/>
  <c r="AF889" i="4" l="1"/>
  <c r="AD889" i="4"/>
  <c r="AE889" i="4" s="1"/>
  <c r="Q889" i="4"/>
  <c r="P889" i="4"/>
  <c r="AL888" i="4"/>
  <c r="AM888" i="4" l="1"/>
  <c r="AN888" i="4"/>
  <c r="AO888" i="4"/>
  <c r="R889" i="4"/>
  <c r="AR889" i="4" l="1"/>
  <c r="S889" i="4"/>
  <c r="U889" i="4"/>
  <c r="T889" i="4"/>
  <c r="AP888" i="4"/>
  <c r="W889" i="4" l="1"/>
  <c r="K890" i="4"/>
  <c r="H890" i="4"/>
  <c r="Z889" i="4"/>
  <c r="X889" i="4"/>
  <c r="I890" i="4" s="1"/>
  <c r="V889" i="4"/>
  <c r="J890" i="4"/>
  <c r="Y889" i="4"/>
  <c r="G890" i="4"/>
  <c r="AA889" i="4" l="1"/>
  <c r="AB889" i="4" s="1"/>
  <c r="L890" i="4"/>
  <c r="N890" i="4" s="1"/>
  <c r="O890" i="4" s="1"/>
  <c r="M890" i="4"/>
  <c r="AC889" i="4" l="1"/>
  <c r="F890" i="4"/>
  <c r="AG889" i="4" l="1"/>
  <c r="AI889" i="4"/>
  <c r="AH889" i="4"/>
  <c r="AJ889" i="4" l="1"/>
  <c r="AK889" i="4"/>
  <c r="AQ889" i="4"/>
  <c r="E890" i="4" s="1"/>
  <c r="AD890" i="4" l="1"/>
  <c r="AE890" i="4" s="1"/>
  <c r="Q890" i="4"/>
  <c r="AF890" i="4"/>
  <c r="P890" i="4"/>
  <c r="AL889" i="4"/>
  <c r="AO889" i="4" l="1"/>
  <c r="AM889" i="4"/>
  <c r="AN889" i="4"/>
  <c r="R890" i="4"/>
  <c r="AP889" i="4" l="1"/>
  <c r="AR890" i="4"/>
  <c r="T890" i="4"/>
  <c r="S890" i="4"/>
  <c r="U890" i="4"/>
  <c r="X890" i="4" l="1"/>
  <c r="I891" i="4" s="1"/>
  <c r="AA890" i="4"/>
  <c r="V890" i="4"/>
  <c r="G891" i="4" s="1"/>
  <c r="Y890" i="4"/>
  <c r="W890" i="4"/>
  <c r="H891" i="4" s="1"/>
  <c r="K891" i="4"/>
  <c r="Z890" i="4"/>
  <c r="AB890" i="4" l="1"/>
  <c r="F891" i="4" s="1"/>
  <c r="M891" i="4"/>
  <c r="AC890" i="4"/>
  <c r="J891" i="4"/>
  <c r="L891" i="4"/>
  <c r="AG890" i="4" l="1"/>
  <c r="AI890" i="4" s="1"/>
  <c r="AH890" i="4"/>
  <c r="N891" i="4"/>
  <c r="O891" i="4" s="1"/>
  <c r="AJ890" i="4" l="1"/>
  <c r="AK890" i="4"/>
  <c r="AQ890" i="4"/>
  <c r="E891" i="4" s="1"/>
  <c r="Q891" i="4" l="1"/>
  <c r="AD891" i="4"/>
  <c r="AE891" i="4" s="1"/>
  <c r="AF891" i="4"/>
  <c r="P891" i="4"/>
  <c r="AL890" i="4"/>
  <c r="R891" i="4" l="1"/>
  <c r="AR891" i="4" s="1"/>
  <c r="AM890" i="4"/>
  <c r="AN890" i="4"/>
  <c r="AO890" i="4"/>
  <c r="S891" i="4" l="1"/>
  <c r="V891" i="4" s="1"/>
  <c r="J892" i="4" s="1"/>
  <c r="T891" i="4"/>
  <c r="W891" i="4" s="1"/>
  <c r="H892" i="4" s="1"/>
  <c r="U891" i="4"/>
  <c r="X891" i="4" s="1"/>
  <c r="AA891" i="4" s="1"/>
  <c r="AP890" i="4"/>
  <c r="Z891" i="4" l="1"/>
  <c r="Y891" i="4"/>
  <c r="G892" i="4"/>
  <c r="AB891" i="4"/>
  <c r="L892" i="4"/>
  <c r="I892" i="4"/>
  <c r="M892" i="4" s="1"/>
  <c r="K892" i="4"/>
  <c r="N892" i="4" s="1"/>
  <c r="O892" i="4" s="1"/>
  <c r="F892" i="4" l="1"/>
  <c r="AC891" i="4"/>
  <c r="AG891" i="4" l="1"/>
  <c r="AH891" i="4"/>
  <c r="AI891" i="4"/>
  <c r="AJ891" i="4" l="1"/>
  <c r="AK891" i="4"/>
  <c r="AQ891" i="4"/>
  <c r="E892" i="4" s="1"/>
  <c r="Q892" i="4" l="1"/>
  <c r="AD892" i="4"/>
  <c r="AE892" i="4" s="1"/>
  <c r="AF892" i="4"/>
  <c r="P892" i="4"/>
  <c r="R892" i="4" s="1"/>
  <c r="AL891" i="4"/>
  <c r="AM891" i="4" l="1"/>
  <c r="AO891" i="4"/>
  <c r="AN891" i="4"/>
  <c r="AR892" i="4"/>
  <c r="U892" i="4"/>
  <c r="S892" i="4"/>
  <c r="T892" i="4"/>
  <c r="W892" i="4" l="1"/>
  <c r="Z892" i="4" s="1"/>
  <c r="V892" i="4"/>
  <c r="Y892" i="4" s="1"/>
  <c r="J893" i="4"/>
  <c r="F183" i="7"/>
  <c r="X892" i="4"/>
  <c r="AA892" i="4" s="1"/>
  <c r="L893" i="4"/>
  <c r="AP891" i="4"/>
  <c r="AB892" i="4" l="1"/>
  <c r="G893" i="4"/>
  <c r="K893" i="4"/>
  <c r="N893" i="4" s="1"/>
  <c r="O893" i="4" s="1"/>
  <c r="I893" i="4"/>
  <c r="H893" i="4"/>
  <c r="M893" i="4" l="1"/>
  <c r="AC892" i="4"/>
  <c r="F893" i="4"/>
  <c r="AI892" i="4" l="1"/>
  <c r="AG892" i="4"/>
  <c r="AH892" i="4"/>
  <c r="AQ892" i="4" l="1"/>
  <c r="E893" i="4" s="1"/>
  <c r="AJ892" i="4"/>
  <c r="D183" i="7" s="1"/>
  <c r="C183" i="7"/>
  <c r="AK892" i="4"/>
  <c r="E183" i="7" l="1"/>
  <c r="AL892" i="4"/>
  <c r="Q893" i="4"/>
  <c r="AD893" i="4"/>
  <c r="AE893" i="4" s="1"/>
  <c r="AF893" i="4"/>
  <c r="P893" i="4"/>
  <c r="R893" i="4" l="1"/>
  <c r="AR893" i="4" s="1"/>
  <c r="AM892" i="4"/>
  <c r="AN892" i="4"/>
  <c r="AO892" i="4"/>
  <c r="U893" i="4" l="1"/>
  <c r="T893" i="4"/>
  <c r="S893" i="4"/>
  <c r="V893" i="4" s="1"/>
  <c r="Y893" i="4" s="1"/>
  <c r="AP892" i="4"/>
  <c r="X893" i="4"/>
  <c r="I894" i="4" s="1"/>
  <c r="L894" i="4"/>
  <c r="AA893" i="4"/>
  <c r="W893" i="4"/>
  <c r="H894" i="4" s="1"/>
  <c r="K894" i="4"/>
  <c r="Z893" i="4"/>
  <c r="G894" i="4" l="1"/>
  <c r="AB893" i="4"/>
  <c r="M894" i="4"/>
  <c r="J894" i="4"/>
  <c r="N894" i="4" s="1"/>
  <c r="O894" i="4" s="1"/>
  <c r="AC893" i="4" l="1"/>
  <c r="F894" i="4"/>
  <c r="AG893" i="4" l="1"/>
  <c r="AH893" i="4"/>
  <c r="AI893" i="4"/>
  <c r="AJ893" i="4" l="1"/>
  <c r="AK893" i="4"/>
  <c r="AQ893" i="4"/>
  <c r="E894" i="4" s="1"/>
  <c r="AF894" i="4" l="1"/>
  <c r="AD894" i="4"/>
  <c r="AE894" i="4" s="1"/>
  <c r="Q894" i="4"/>
  <c r="P894" i="4"/>
  <c r="R894" i="4" s="1"/>
  <c r="AL893" i="4"/>
  <c r="AR894" i="4" l="1"/>
  <c r="U894" i="4"/>
  <c r="S894" i="4"/>
  <c r="T894" i="4"/>
  <c r="AM893" i="4"/>
  <c r="AN893" i="4"/>
  <c r="AO893" i="4"/>
  <c r="AP893" i="4" l="1"/>
  <c r="W894" i="4"/>
  <c r="K895" i="4"/>
  <c r="H895" i="4"/>
  <c r="Z894" i="4"/>
  <c r="V894" i="4"/>
  <c r="Y894" i="4" s="1"/>
  <c r="X894" i="4"/>
  <c r="I895" i="4" s="1"/>
  <c r="AA894" i="4"/>
  <c r="J895" i="4" l="1"/>
  <c r="AB894" i="4"/>
  <c r="L895" i="4"/>
  <c r="N895" i="4" s="1"/>
  <c r="O895" i="4" s="1"/>
  <c r="G895" i="4"/>
  <c r="M895" i="4" s="1"/>
  <c r="AC894" i="4" l="1"/>
  <c r="F895" i="4"/>
  <c r="AG894" i="4" l="1"/>
  <c r="AI894" i="4"/>
  <c r="AH894" i="4"/>
  <c r="AJ894" i="4" l="1"/>
  <c r="AK894" i="4"/>
  <c r="AQ894" i="4"/>
  <c r="E895" i="4" s="1"/>
  <c r="AD895" i="4" l="1"/>
  <c r="AE895" i="4" s="1"/>
  <c r="Q895" i="4"/>
  <c r="AF895" i="4"/>
  <c r="P895" i="4"/>
  <c r="AL894" i="4"/>
  <c r="R895" i="4" l="1"/>
  <c r="U895" i="4" s="1"/>
  <c r="AR895" i="4"/>
  <c r="T895" i="4"/>
  <c r="AO894" i="4"/>
  <c r="AM894" i="4"/>
  <c r="AN894" i="4"/>
  <c r="S895" i="4" l="1"/>
  <c r="AP894" i="4"/>
  <c r="V895" i="4"/>
  <c r="G896" i="4" s="1"/>
  <c r="X895" i="4"/>
  <c r="I896" i="4" s="1"/>
  <c r="AA895" i="4"/>
  <c r="W895" i="4"/>
  <c r="H896" i="4" s="1"/>
  <c r="K896" i="4"/>
  <c r="Z895" i="4"/>
  <c r="L896" i="4" l="1"/>
  <c r="Y895" i="4"/>
  <c r="M896" i="4"/>
  <c r="AB895" i="4"/>
  <c r="J896" i="4"/>
  <c r="N896" i="4" l="1"/>
  <c r="O896" i="4" s="1"/>
  <c r="AC895" i="4"/>
  <c r="F896" i="4"/>
  <c r="AG895" i="4" l="1"/>
  <c r="AI895" i="4" s="1"/>
  <c r="AH895" i="4"/>
  <c r="AJ895" i="4" l="1"/>
  <c r="AK895" i="4"/>
  <c r="AQ895" i="4"/>
  <c r="E896" i="4" s="1"/>
  <c r="Q896" i="4" l="1"/>
  <c r="AD896" i="4"/>
  <c r="AE896" i="4" s="1"/>
  <c r="AF896" i="4"/>
  <c r="P896" i="4"/>
  <c r="AL895" i="4"/>
  <c r="R896" i="4" l="1"/>
  <c r="AM895" i="4"/>
  <c r="AN895" i="4"/>
  <c r="AO895" i="4"/>
  <c r="AR896" i="4"/>
  <c r="S896" i="4"/>
  <c r="T896" i="4"/>
  <c r="U896" i="4"/>
  <c r="W896" i="4" l="1"/>
  <c r="Z896" i="4" s="1"/>
  <c r="X896" i="4"/>
  <c r="AA896" i="4" s="1"/>
  <c r="V896" i="4"/>
  <c r="G897" i="4" s="1"/>
  <c r="AP895" i="4"/>
  <c r="L897" i="4" l="1"/>
  <c r="I897" i="4"/>
  <c r="J897" i="4"/>
  <c r="K897" i="4"/>
  <c r="Y896" i="4"/>
  <c r="H897" i="4"/>
  <c r="M897" i="4" l="1"/>
  <c r="AB896" i="4"/>
  <c r="N897" i="4"/>
  <c r="O897" i="4" s="1"/>
  <c r="F897" i="4" l="1"/>
  <c r="AC896" i="4"/>
  <c r="AG896" i="4" l="1"/>
  <c r="AH896" i="4"/>
  <c r="AQ896" i="4" l="1"/>
  <c r="E897" i="4" s="1"/>
  <c r="P897" i="4" s="1"/>
  <c r="AI896" i="4"/>
  <c r="Q897" i="4"/>
  <c r="R897" i="4" s="1"/>
  <c r="AD897" i="4"/>
  <c r="AE897" i="4" s="1"/>
  <c r="AF897" i="4" l="1"/>
  <c r="AR897" i="4"/>
  <c r="T897" i="4"/>
  <c r="S897" i="4"/>
  <c r="U897" i="4"/>
  <c r="AJ896" i="4"/>
  <c r="AK896" i="4"/>
  <c r="AL896" i="4" l="1"/>
  <c r="X897" i="4"/>
  <c r="AA897" i="4" s="1"/>
  <c r="L898" i="4"/>
  <c r="V897" i="4"/>
  <c r="J898" i="4" s="1"/>
  <c r="F184" i="7"/>
  <c r="W897" i="4"/>
  <c r="Z897" i="4" s="1"/>
  <c r="K898" i="4" l="1"/>
  <c r="N898" i="4" s="1"/>
  <c r="O898" i="4" s="1"/>
  <c r="Y897" i="4"/>
  <c r="G898" i="4"/>
  <c r="H898" i="4"/>
  <c r="I898" i="4"/>
  <c r="AM896" i="4"/>
  <c r="AO896" i="4"/>
  <c r="AN896" i="4"/>
  <c r="AP896" i="4" l="1"/>
  <c r="M898" i="4"/>
  <c r="AB897" i="4"/>
  <c r="AC897" i="4" l="1"/>
  <c r="F898" i="4"/>
  <c r="AI897" i="4" l="1"/>
  <c r="AG897" i="4"/>
  <c r="AH897" i="4"/>
  <c r="AJ897" i="4" l="1"/>
  <c r="D184" i="7" s="1"/>
  <c r="C184" i="7"/>
  <c r="AK897" i="4"/>
  <c r="AQ897" i="4"/>
  <c r="E898" i="4" l="1"/>
  <c r="E184" i="7"/>
  <c r="AL897" i="4"/>
  <c r="AM897" i="4" l="1"/>
  <c r="AN897" i="4"/>
  <c r="AO897" i="4"/>
  <c r="Q898" i="4"/>
  <c r="AD898" i="4"/>
  <c r="AE898" i="4" s="1"/>
  <c r="AF898" i="4"/>
  <c r="P898" i="4"/>
  <c r="R898" i="4" s="1"/>
  <c r="AP897" i="4" l="1"/>
  <c r="AR898" i="4"/>
  <c r="S898" i="4"/>
  <c r="U898" i="4"/>
  <c r="T898" i="4"/>
  <c r="V898" i="4" l="1"/>
  <c r="G899" i="4" s="1"/>
  <c r="X898" i="4"/>
  <c r="L899" i="4"/>
  <c r="AA898" i="4"/>
  <c r="I899" i="4"/>
  <c r="W898" i="4"/>
  <c r="H899" i="4" s="1"/>
  <c r="K899" i="4"/>
  <c r="Z898" i="4"/>
  <c r="M899" i="4" l="1"/>
  <c r="J899" i="4"/>
  <c r="N899" i="4" s="1"/>
  <c r="O899" i="4" s="1"/>
  <c r="Y898" i="4"/>
  <c r="AB898" i="4" l="1"/>
  <c r="AC898" i="4" l="1"/>
  <c r="F899" i="4"/>
  <c r="AG898" i="4" l="1"/>
  <c r="AI898" i="4" s="1"/>
  <c r="AH898" i="4"/>
  <c r="AJ898" i="4" l="1"/>
  <c r="AK898" i="4"/>
  <c r="AQ898" i="4"/>
  <c r="E899" i="4" s="1"/>
  <c r="AF899" i="4" l="1"/>
  <c r="AD899" i="4"/>
  <c r="AE899" i="4" s="1"/>
  <c r="Q899" i="4"/>
  <c r="P899" i="4"/>
  <c r="R899" i="4" s="1"/>
  <c r="AL898" i="4"/>
  <c r="AM898" i="4" l="1"/>
  <c r="AN898" i="4"/>
  <c r="AO898" i="4"/>
  <c r="AR899" i="4"/>
  <c r="S899" i="4"/>
  <c r="T899" i="4"/>
  <c r="U899" i="4"/>
  <c r="AP898" i="4" l="1"/>
  <c r="X899" i="4"/>
  <c r="I900" i="4" s="1"/>
  <c r="AA899" i="4"/>
  <c r="W899" i="4"/>
  <c r="Z899" i="4" s="1"/>
  <c r="V899" i="4"/>
  <c r="J900" i="4" s="1"/>
  <c r="Y899" i="4"/>
  <c r="G900" i="4"/>
  <c r="H900" i="4" l="1"/>
  <c r="K900" i="4"/>
  <c r="M900" i="4"/>
  <c r="AB899" i="4"/>
  <c r="L900" i="4"/>
  <c r="N900" i="4" l="1"/>
  <c r="O900" i="4" s="1"/>
  <c r="AC899" i="4"/>
  <c r="F900" i="4"/>
  <c r="AG899" i="4" l="1"/>
  <c r="AI899" i="4"/>
  <c r="AH899" i="4"/>
  <c r="AJ899" i="4" l="1"/>
  <c r="AK899" i="4"/>
  <c r="AQ899" i="4"/>
  <c r="E900" i="4" s="1"/>
  <c r="AD900" i="4" l="1"/>
  <c r="AE900" i="4" s="1"/>
  <c r="Q900" i="4"/>
  <c r="AF900" i="4"/>
  <c r="P900" i="4"/>
  <c r="AL899" i="4"/>
  <c r="AO899" i="4" l="1"/>
  <c r="AM899" i="4"/>
  <c r="AN899" i="4"/>
  <c r="R900" i="4"/>
  <c r="AR900" i="4" l="1"/>
  <c r="S900" i="4"/>
  <c r="U900" i="4"/>
  <c r="T900" i="4"/>
  <c r="AP899" i="4"/>
  <c r="W900" i="4" l="1"/>
  <c r="H901" i="4" s="1"/>
  <c r="K901" i="4"/>
  <c r="Z900" i="4"/>
  <c r="V900" i="4"/>
  <c r="G901" i="4" s="1"/>
  <c r="X900" i="4"/>
  <c r="I901" i="4" s="1"/>
  <c r="AA900" i="4"/>
  <c r="Y900" i="4" l="1"/>
  <c r="AB900" i="4" s="1"/>
  <c r="AC900" i="4" s="1"/>
  <c r="M901" i="4"/>
  <c r="F901" i="4"/>
  <c r="J901" i="4"/>
  <c r="L901" i="4"/>
  <c r="N901" i="4" l="1"/>
  <c r="O901" i="4" s="1"/>
  <c r="AG900" i="4"/>
  <c r="AI900" i="4"/>
  <c r="AH900" i="4"/>
  <c r="AJ900" i="4" l="1"/>
  <c r="AK900" i="4"/>
  <c r="AQ900" i="4"/>
  <c r="E901" i="4" s="1"/>
  <c r="Q901" i="4" l="1"/>
  <c r="AD901" i="4"/>
  <c r="AE901" i="4" s="1"/>
  <c r="AF901" i="4"/>
  <c r="P901" i="4"/>
  <c r="AL900" i="4"/>
  <c r="AM900" i="4" l="1"/>
  <c r="AN900" i="4"/>
  <c r="AO900" i="4"/>
  <c r="R901" i="4"/>
  <c r="AR901" i="4" l="1"/>
  <c r="U901" i="4"/>
  <c r="T901" i="4"/>
  <c r="S901" i="4"/>
  <c r="AP900" i="4"/>
  <c r="V901" i="4" l="1"/>
  <c r="G902" i="4" s="1"/>
  <c r="W901" i="4"/>
  <c r="Z901" i="4" s="1"/>
  <c r="X901" i="4"/>
  <c r="AA901" i="4" s="1"/>
  <c r="K902" i="4" l="1"/>
  <c r="H902" i="4"/>
  <c r="I902" i="4"/>
  <c r="L902" i="4"/>
  <c r="J902" i="4"/>
  <c r="Y901" i="4"/>
  <c r="N902" i="4" l="1"/>
  <c r="O902" i="4" s="1"/>
  <c r="M902" i="4"/>
  <c r="AB901" i="4"/>
  <c r="F902" i="4" l="1"/>
  <c r="AC901" i="4"/>
  <c r="AG901" i="4" l="1"/>
  <c r="AI901" i="4" s="1"/>
  <c r="AH901" i="4"/>
  <c r="AJ901" i="4" l="1"/>
  <c r="AK901" i="4"/>
  <c r="AQ901" i="4"/>
  <c r="E902" i="4" s="1"/>
  <c r="Q902" i="4" l="1"/>
  <c r="AD902" i="4"/>
  <c r="AE902" i="4" s="1"/>
  <c r="AF902" i="4"/>
  <c r="P902" i="4"/>
  <c r="AL901" i="4"/>
  <c r="R902" i="4" l="1"/>
  <c r="T902" i="4" s="1"/>
  <c r="AR902" i="4"/>
  <c r="S902" i="4"/>
  <c r="U902" i="4"/>
  <c r="AM901" i="4"/>
  <c r="AO901" i="4"/>
  <c r="AN901" i="4"/>
  <c r="AP901" i="4" l="1"/>
  <c r="W902" i="4"/>
  <c r="K903" i="4" s="1"/>
  <c r="X902" i="4"/>
  <c r="L903" i="4" s="1"/>
  <c r="V902" i="4"/>
  <c r="J903" i="4" s="1"/>
  <c r="F185" i="7"/>
  <c r="N903" i="4" l="1"/>
  <c r="O903" i="4" s="1"/>
  <c r="I903" i="4"/>
  <c r="AA902" i="4"/>
  <c r="H903" i="4"/>
  <c r="G903" i="4"/>
  <c r="Z902" i="4"/>
  <c r="Y902" i="4"/>
  <c r="M903" i="4" l="1"/>
  <c r="AB902" i="4"/>
  <c r="F903" i="4" l="1"/>
  <c r="AC902" i="4"/>
  <c r="AG902" i="4" l="1"/>
  <c r="AH902" i="4"/>
  <c r="AQ902" i="4" l="1"/>
  <c r="E903" i="4" s="1"/>
  <c r="AI902" i="4"/>
  <c r="E185" i="7" l="1"/>
  <c r="AJ902" i="4"/>
  <c r="D185" i="7" s="1"/>
  <c r="C185" i="7"/>
  <c r="AK902" i="4"/>
  <c r="AD903" i="4"/>
  <c r="AE903" i="4" s="1"/>
  <c r="AF903" i="4"/>
  <c r="Q903" i="4"/>
  <c r="P903" i="4"/>
  <c r="R903" i="4" s="1"/>
  <c r="AR903" i="4" l="1"/>
  <c r="T903" i="4"/>
  <c r="S903" i="4"/>
  <c r="U903" i="4"/>
  <c r="AL902" i="4"/>
  <c r="W903" i="4" l="1"/>
  <c r="H904" i="4" s="1"/>
  <c r="K904" i="4"/>
  <c r="AM902" i="4"/>
  <c r="AN902" i="4"/>
  <c r="AO902" i="4"/>
  <c r="V903" i="4"/>
  <c r="J904" i="4" s="1"/>
  <c r="X903" i="4"/>
  <c r="I904" i="4" s="1"/>
  <c r="L904" i="4"/>
  <c r="AA903" i="4"/>
  <c r="Z903" i="4" l="1"/>
  <c r="N904" i="4"/>
  <c r="O904" i="4" s="1"/>
  <c r="AP902" i="4"/>
  <c r="Y903" i="4"/>
  <c r="G904" i="4"/>
  <c r="M904" i="4" s="1"/>
  <c r="AB903" i="4" l="1"/>
  <c r="AC903" i="4" l="1"/>
  <c r="F904" i="4"/>
  <c r="AH903" i="4" l="1"/>
  <c r="AG903" i="4"/>
  <c r="AQ903" i="4" s="1"/>
  <c r="E904" i="4" s="1"/>
  <c r="P904" i="4" s="1"/>
  <c r="AI903" i="4" l="1"/>
  <c r="AJ903" i="4"/>
  <c r="AK903" i="4"/>
  <c r="AD904" i="4"/>
  <c r="AE904" i="4" s="1"/>
  <c r="AF904" i="4"/>
  <c r="Q904" i="4"/>
  <c r="R904" i="4" s="1"/>
  <c r="AR904" i="4" l="1"/>
  <c r="T904" i="4"/>
  <c r="U904" i="4"/>
  <c r="S904" i="4"/>
  <c r="AL903" i="4"/>
  <c r="AN903" i="4" l="1"/>
  <c r="AO903" i="4"/>
  <c r="AM903" i="4"/>
  <c r="AP903" i="4" s="1"/>
  <c r="V904" i="4"/>
  <c r="G905" i="4" s="1"/>
  <c r="Y904" i="4"/>
  <c r="X904" i="4"/>
  <c r="L905" i="4" s="1"/>
  <c r="W904" i="4"/>
  <c r="H905" i="4" s="1"/>
  <c r="Z904" i="4"/>
  <c r="AA904" i="4" l="1"/>
  <c r="I905" i="4"/>
  <c r="J905" i="4"/>
  <c r="M905" i="4"/>
  <c r="AB904" i="4"/>
  <c r="K905" i="4"/>
  <c r="N905" i="4" l="1"/>
  <c r="O905" i="4" s="1"/>
  <c r="F905" i="4"/>
  <c r="AC904" i="4"/>
  <c r="AG904" i="4" l="1"/>
  <c r="AH904" i="4"/>
  <c r="AI904" i="4"/>
  <c r="AJ904" i="4" l="1"/>
  <c r="AK904" i="4"/>
  <c r="AQ904" i="4"/>
  <c r="E905" i="4" s="1"/>
  <c r="Q905" i="4" l="1"/>
  <c r="AD905" i="4"/>
  <c r="AE905" i="4" s="1"/>
  <c r="AF905" i="4"/>
  <c r="P905" i="4"/>
  <c r="R905" i="4" s="1"/>
  <c r="AL904" i="4"/>
  <c r="AM904" i="4" l="1"/>
  <c r="AN904" i="4"/>
  <c r="AO904" i="4"/>
  <c r="AR905" i="4"/>
  <c r="U905" i="4"/>
  <c r="T905" i="4"/>
  <c r="S905" i="4"/>
  <c r="V905" i="4" l="1"/>
  <c r="Y905" i="4"/>
  <c r="G906" i="4"/>
  <c r="J906" i="4"/>
  <c r="W905" i="4"/>
  <c r="Z905" i="4" s="1"/>
  <c r="X905" i="4"/>
  <c r="AA905" i="4" s="1"/>
  <c r="I906" i="4"/>
  <c r="AP904" i="4"/>
  <c r="K906" i="4" l="1"/>
  <c r="H906" i="4"/>
  <c r="M906" i="4" s="1"/>
  <c r="L906" i="4"/>
  <c r="N906" i="4" s="1"/>
  <c r="O906" i="4" s="1"/>
  <c r="AB905" i="4"/>
  <c r="F906" i="4" l="1"/>
  <c r="AC905" i="4"/>
  <c r="AG905" i="4" l="1"/>
  <c r="AI905" i="4"/>
  <c r="AH905" i="4"/>
  <c r="AJ905" i="4" l="1"/>
  <c r="AK905" i="4"/>
  <c r="AQ905" i="4"/>
  <c r="E906" i="4" s="1"/>
  <c r="AD906" i="4" l="1"/>
  <c r="AE906" i="4" s="1"/>
  <c r="Q906" i="4"/>
  <c r="AF906" i="4"/>
  <c r="P906" i="4"/>
  <c r="AL905" i="4"/>
  <c r="AN905" i="4" l="1"/>
  <c r="AM905" i="4"/>
  <c r="AO905" i="4"/>
  <c r="R906" i="4"/>
  <c r="AR906" i="4" l="1"/>
  <c r="T906" i="4"/>
  <c r="S906" i="4"/>
  <c r="U906" i="4"/>
  <c r="AP905" i="4"/>
  <c r="X906" i="4" l="1"/>
  <c r="L907" i="4" s="1"/>
  <c r="I907" i="4"/>
  <c r="AA906" i="4"/>
  <c r="V906" i="4"/>
  <c r="G907" i="4" s="1"/>
  <c r="W906" i="4"/>
  <c r="Z906" i="4" s="1"/>
  <c r="J907" i="4" l="1"/>
  <c r="Y906" i="4"/>
  <c r="K907" i="4"/>
  <c r="H907" i="4"/>
  <c r="M907" i="4" s="1"/>
  <c r="AB906" i="4" l="1"/>
  <c r="N907" i="4"/>
  <c r="O907" i="4" s="1"/>
  <c r="F907" i="4" l="1"/>
  <c r="AC906" i="4"/>
  <c r="AH906" i="4" l="1"/>
  <c r="AI906" i="4"/>
  <c r="AG906" i="4"/>
  <c r="AQ906" i="4" s="1"/>
  <c r="E907" i="4" s="1"/>
  <c r="P907" i="4"/>
  <c r="AF907" i="4" l="1"/>
  <c r="Q907" i="4"/>
  <c r="R907" i="4" s="1"/>
  <c r="AD907" i="4"/>
  <c r="AE907" i="4" s="1"/>
  <c r="AJ906" i="4"/>
  <c r="AK906" i="4"/>
  <c r="AR907" i="4" l="1"/>
  <c r="U907" i="4"/>
  <c r="T907" i="4"/>
  <c r="S907" i="4"/>
  <c r="AL906" i="4"/>
  <c r="V907" i="4" l="1"/>
  <c r="J908" i="4" s="1"/>
  <c r="G908" i="4"/>
  <c r="Y907" i="4"/>
  <c r="F186" i="7"/>
  <c r="W907" i="4"/>
  <c r="Z907" i="4" s="1"/>
  <c r="X907" i="4"/>
  <c r="AA907" i="4" s="1"/>
  <c r="L908" i="4"/>
  <c r="I908" i="4"/>
  <c r="AM906" i="4"/>
  <c r="AN906" i="4"/>
  <c r="AO906" i="4"/>
  <c r="K908" i="4" l="1"/>
  <c r="AB907" i="4"/>
  <c r="N908" i="4"/>
  <c r="O908" i="4" s="1"/>
  <c r="H908" i="4"/>
  <c r="M908" i="4" s="1"/>
  <c r="AP906" i="4"/>
  <c r="F908" i="4" l="1"/>
  <c r="AC907" i="4"/>
  <c r="AG907" i="4" l="1"/>
  <c r="AH907" i="4"/>
  <c r="AI907" i="4"/>
  <c r="AJ907" i="4" l="1"/>
  <c r="D186" i="7" s="1"/>
  <c r="C186" i="7"/>
  <c r="AK907" i="4"/>
  <c r="AQ907" i="4"/>
  <c r="E908" i="4" l="1"/>
  <c r="E186" i="7"/>
  <c r="AL907" i="4"/>
  <c r="AM907" i="4" l="1"/>
  <c r="AN907" i="4"/>
  <c r="AO907" i="4"/>
  <c r="AD908" i="4"/>
  <c r="AE908" i="4" s="1"/>
  <c r="AF908" i="4"/>
  <c r="Q908" i="4"/>
  <c r="P908" i="4"/>
  <c r="R908" i="4" s="1"/>
  <c r="AP907" i="4" l="1"/>
  <c r="AR908" i="4"/>
  <c r="U908" i="4"/>
  <c r="S908" i="4"/>
  <c r="T908" i="4"/>
  <c r="V908" i="4" l="1"/>
  <c r="J909" i="4"/>
  <c r="Y908" i="4"/>
  <c r="G909" i="4"/>
  <c r="X908" i="4"/>
  <c r="I909" i="4" s="1"/>
  <c r="L909" i="4"/>
  <c r="AA908" i="4"/>
  <c r="W908" i="4"/>
  <c r="H909" i="4" s="1"/>
  <c r="Z908" i="4"/>
  <c r="K909" i="4"/>
  <c r="M909" i="4" l="1"/>
  <c r="AB908" i="4"/>
  <c r="N909" i="4"/>
  <c r="O909" i="4" s="1"/>
  <c r="AC908" i="4" l="1"/>
  <c r="F909" i="4"/>
  <c r="AH908" i="4" l="1"/>
  <c r="AG908" i="4"/>
  <c r="AI908" i="4"/>
  <c r="AJ908" i="4" l="1"/>
  <c r="AK908" i="4"/>
  <c r="AQ908" i="4"/>
  <c r="E909" i="4" s="1"/>
  <c r="AD909" i="4" l="1"/>
  <c r="AE909" i="4" s="1"/>
  <c r="AF909" i="4"/>
  <c r="Q909" i="4"/>
  <c r="P909" i="4"/>
  <c r="AL908" i="4"/>
  <c r="AN908" i="4" l="1"/>
  <c r="AO908" i="4"/>
  <c r="AM908" i="4"/>
  <c r="AP908" i="4" s="1"/>
  <c r="R909" i="4"/>
  <c r="AR909" i="4" l="1"/>
  <c r="S909" i="4"/>
  <c r="U909" i="4"/>
  <c r="T909" i="4"/>
  <c r="W909" i="4" l="1"/>
  <c r="H910" i="4" s="1"/>
  <c r="Z909" i="4"/>
  <c r="X909" i="4"/>
  <c r="I910" i="4" s="1"/>
  <c r="AA909" i="4"/>
  <c r="V909" i="4"/>
  <c r="G910" i="4" s="1"/>
  <c r="Y909" i="4" l="1"/>
  <c r="AB909" i="4" s="1"/>
  <c r="J910" i="4"/>
  <c r="M910" i="4"/>
  <c r="L910" i="4"/>
  <c r="K910" i="4"/>
  <c r="N910" i="4" l="1"/>
  <c r="O910" i="4" s="1"/>
  <c r="F910" i="4"/>
  <c r="AC909" i="4"/>
  <c r="AG909" i="4" l="1"/>
  <c r="AH909" i="4"/>
  <c r="AI909" i="4"/>
  <c r="AJ909" i="4" l="1"/>
  <c r="AK909" i="4"/>
  <c r="AQ909" i="4"/>
  <c r="E910" i="4" s="1"/>
  <c r="Q910" i="4" l="1"/>
  <c r="AD910" i="4"/>
  <c r="AE910" i="4" s="1"/>
  <c r="AF910" i="4"/>
  <c r="P910" i="4"/>
  <c r="R910" i="4" s="1"/>
  <c r="AL909" i="4"/>
  <c r="AR910" i="4" l="1"/>
  <c r="T910" i="4"/>
  <c r="S910" i="4"/>
  <c r="U910" i="4"/>
  <c r="AM909" i="4"/>
  <c r="AN909" i="4"/>
  <c r="AO909" i="4"/>
  <c r="AP909" i="4" l="1"/>
  <c r="X910" i="4"/>
  <c r="AA910" i="4" s="1"/>
  <c r="I911" i="4"/>
  <c r="V910" i="4"/>
  <c r="G911" i="4" s="1"/>
  <c r="W910" i="4"/>
  <c r="H911" i="4" s="1"/>
  <c r="J911" i="4" l="1"/>
  <c r="Y910" i="4"/>
  <c r="Z910" i="4"/>
  <c r="AB910" i="4" s="1"/>
  <c r="L911" i="4"/>
  <c r="M911" i="4"/>
  <c r="K911" i="4"/>
  <c r="N911" i="4" l="1"/>
  <c r="O911" i="4" s="1"/>
  <c r="F911" i="4"/>
  <c r="AC910" i="4"/>
  <c r="AG910" i="4" l="1"/>
  <c r="AH910" i="4"/>
  <c r="AI910" i="4"/>
  <c r="AJ910" i="4" l="1"/>
  <c r="AK910" i="4"/>
  <c r="AQ910" i="4"/>
  <c r="E911" i="4" s="1"/>
  <c r="AD911" i="4" l="1"/>
  <c r="AE911" i="4" s="1"/>
  <c r="Q911" i="4"/>
  <c r="AF911" i="4"/>
  <c r="P911" i="4"/>
  <c r="AL910" i="4"/>
  <c r="R911" i="4" l="1"/>
  <c r="AR911" i="4" s="1"/>
  <c r="AN910" i="4"/>
  <c r="AM910" i="4"/>
  <c r="AO910" i="4"/>
  <c r="S911" i="4" l="1"/>
  <c r="T911" i="4"/>
  <c r="U911" i="4"/>
  <c r="X911" i="4" s="1"/>
  <c r="V911" i="4"/>
  <c r="Y911" i="4" s="1"/>
  <c r="W911" i="4"/>
  <c r="Z911" i="4" s="1"/>
  <c r="AP910" i="4"/>
  <c r="AA911" i="4" l="1"/>
  <c r="AB911" i="4" s="1"/>
  <c r="I912" i="4"/>
  <c r="L912" i="4"/>
  <c r="J912" i="4"/>
  <c r="N912" i="4" s="1"/>
  <c r="O912" i="4" s="1"/>
  <c r="K912" i="4"/>
  <c r="H912" i="4"/>
  <c r="G912" i="4"/>
  <c r="M912" i="4" l="1"/>
  <c r="F912" i="4"/>
  <c r="AC911" i="4"/>
  <c r="AH911" i="4" l="1"/>
  <c r="AG911" i="4"/>
  <c r="AQ911" i="4" s="1"/>
  <c r="E912" i="4" s="1"/>
  <c r="P912" i="4" s="1"/>
  <c r="AI911" i="4" l="1"/>
  <c r="AF912" i="4"/>
  <c r="Q912" i="4"/>
  <c r="R912" i="4" s="1"/>
  <c r="AD912" i="4"/>
  <c r="AE912" i="4" s="1"/>
  <c r="AR912" i="4" l="1"/>
  <c r="S912" i="4"/>
  <c r="U912" i="4"/>
  <c r="T912" i="4"/>
  <c r="AJ911" i="4"/>
  <c r="AK911" i="4"/>
  <c r="AL911" i="4" l="1"/>
  <c r="W912" i="4"/>
  <c r="Z912" i="4" s="1"/>
  <c r="K913" i="4"/>
  <c r="X912" i="4"/>
  <c r="I913" i="4" s="1"/>
  <c r="V912" i="4"/>
  <c r="J913" i="4" s="1"/>
  <c r="Y912" i="4"/>
  <c r="F187" i="7"/>
  <c r="G913" i="4" l="1"/>
  <c r="L913" i="4"/>
  <c r="N913" i="4" s="1"/>
  <c r="O913" i="4" s="1"/>
  <c r="H913" i="4"/>
  <c r="M913" i="4" s="1"/>
  <c r="AA912" i="4"/>
  <c r="AB912" i="4" s="1"/>
  <c r="AM911" i="4"/>
  <c r="AN911" i="4"/>
  <c r="AO911" i="4"/>
  <c r="F913" i="4" l="1"/>
  <c r="AC912" i="4"/>
  <c r="AP911" i="4"/>
  <c r="AG912" i="4" l="1"/>
  <c r="AH912" i="4"/>
  <c r="AI912" i="4"/>
  <c r="AQ912" i="4" l="1"/>
  <c r="E913" i="4" s="1"/>
  <c r="AJ912" i="4"/>
  <c r="D187" i="7" s="1"/>
  <c r="C187" i="7"/>
  <c r="AK912" i="4"/>
  <c r="E187" i="7" l="1"/>
  <c r="AD913" i="4"/>
  <c r="AE913" i="4" s="1"/>
  <c r="AF913" i="4"/>
  <c r="Q913" i="4"/>
  <c r="P913" i="4"/>
  <c r="AL912" i="4"/>
  <c r="AM912" i="4" l="1"/>
  <c r="AN912" i="4"/>
  <c r="AO912" i="4"/>
  <c r="R913" i="4"/>
  <c r="AP912" i="4" l="1"/>
  <c r="AR913" i="4"/>
  <c r="T913" i="4"/>
  <c r="U913" i="4"/>
  <c r="S913" i="4"/>
  <c r="V913" i="4" l="1"/>
  <c r="J914" i="4"/>
  <c r="Y913" i="4"/>
  <c r="G914" i="4"/>
  <c r="X913" i="4"/>
  <c r="L914" i="4" s="1"/>
  <c r="AA913" i="4"/>
  <c r="W913" i="4"/>
  <c r="H914" i="4" s="1"/>
  <c r="Z913" i="4"/>
  <c r="K914" i="4"/>
  <c r="AB913" i="4" l="1"/>
  <c r="I914" i="4"/>
  <c r="M914" i="4" s="1"/>
  <c r="N914" i="4"/>
  <c r="O914" i="4" s="1"/>
  <c r="AC913" i="4" l="1"/>
  <c r="F914" i="4"/>
  <c r="AH913" i="4" l="1"/>
  <c r="AG913" i="4"/>
  <c r="AQ913" i="4" s="1"/>
  <c r="E914" i="4" s="1"/>
  <c r="AI913" i="4" l="1"/>
  <c r="AJ913" i="4"/>
  <c r="AK913" i="4"/>
  <c r="AF914" i="4"/>
  <c r="AD914" i="4"/>
  <c r="AE914" i="4" s="1"/>
  <c r="Q914" i="4"/>
  <c r="P914" i="4"/>
  <c r="R914" i="4" s="1"/>
  <c r="AR914" i="4" l="1"/>
  <c r="S914" i="4"/>
  <c r="U914" i="4"/>
  <c r="T914" i="4"/>
  <c r="AL913" i="4"/>
  <c r="AN913" i="4" l="1"/>
  <c r="AO913" i="4"/>
  <c r="AM913" i="4"/>
  <c r="AP913" i="4" s="1"/>
  <c r="W914" i="4"/>
  <c r="H915" i="4" s="1"/>
  <c r="K915" i="4"/>
  <c r="X914" i="4"/>
  <c r="I915" i="4" s="1"/>
  <c r="V914" i="4"/>
  <c r="G915" i="4" s="1"/>
  <c r="M915" i="4" s="1"/>
  <c r="L915" i="4" l="1"/>
  <c r="J915" i="4"/>
  <c r="N915" i="4" s="1"/>
  <c r="O915" i="4" s="1"/>
  <c r="AA914" i="4"/>
  <c r="Y914" i="4"/>
  <c r="Z914" i="4"/>
  <c r="AB914" i="4" l="1"/>
  <c r="F915" i="4"/>
  <c r="AC914" i="4"/>
  <c r="AG914" i="4" l="1"/>
  <c r="AH914" i="4"/>
  <c r="AI914" i="4"/>
  <c r="AJ914" i="4" l="1"/>
  <c r="AK914" i="4"/>
  <c r="AQ914" i="4"/>
  <c r="E915" i="4" s="1"/>
  <c r="Q915" i="4" l="1"/>
  <c r="AD915" i="4"/>
  <c r="AE915" i="4" s="1"/>
  <c r="AF915" i="4"/>
  <c r="P915" i="4"/>
  <c r="R915" i="4" s="1"/>
  <c r="AL914" i="4"/>
  <c r="AM914" i="4" l="1"/>
  <c r="AN914" i="4"/>
  <c r="AO914" i="4"/>
  <c r="AR915" i="4"/>
  <c r="T915" i="4"/>
  <c r="U915" i="4"/>
  <c r="S915" i="4"/>
  <c r="V915" i="4" l="1"/>
  <c r="Y915" i="4" s="1"/>
  <c r="J916" i="4"/>
  <c r="X915" i="4"/>
  <c r="L916" i="4" s="1"/>
  <c r="W915" i="4"/>
  <c r="Z915" i="4" s="1"/>
  <c r="AP914" i="4"/>
  <c r="G916" i="4" l="1"/>
  <c r="K916" i="4"/>
  <c r="N916" i="4" s="1"/>
  <c r="O916" i="4" s="1"/>
  <c r="I916" i="4"/>
  <c r="AA915" i="4"/>
  <c r="AB915" i="4" s="1"/>
  <c r="H916" i="4"/>
  <c r="M916" i="4" l="1"/>
  <c r="AC915" i="4"/>
  <c r="F916" i="4"/>
  <c r="AG915" i="4" l="1"/>
  <c r="AH915" i="4"/>
  <c r="AI915" i="4"/>
  <c r="AJ915" i="4" l="1"/>
  <c r="AK915" i="4"/>
  <c r="AQ915" i="4"/>
  <c r="E916" i="4" s="1"/>
  <c r="AL915" i="4" l="1"/>
  <c r="Q916" i="4"/>
  <c r="AD916" i="4"/>
  <c r="AE916" i="4" s="1"/>
  <c r="AF916" i="4"/>
  <c r="P916" i="4"/>
  <c r="R916" i="4" s="1"/>
  <c r="AN915" i="4" l="1"/>
  <c r="AM915" i="4"/>
  <c r="AO915" i="4"/>
  <c r="AR916" i="4"/>
  <c r="S916" i="4"/>
  <c r="T916" i="4"/>
  <c r="U916" i="4"/>
  <c r="W916" i="4" l="1"/>
  <c r="H917" i="4" s="1"/>
  <c r="X916" i="4"/>
  <c r="I917" i="4" s="1"/>
  <c r="L917" i="4"/>
  <c r="AA916" i="4"/>
  <c r="V916" i="4"/>
  <c r="Y916" i="4" s="1"/>
  <c r="G917" i="4"/>
  <c r="AP915" i="4"/>
  <c r="M917" i="4" l="1"/>
  <c r="Z916" i="4"/>
  <c r="AB916" i="4" s="1"/>
  <c r="K917" i="4"/>
  <c r="J917" i="4"/>
  <c r="N917" i="4" s="1"/>
  <c r="O917" i="4" s="1"/>
  <c r="AC916" i="4" l="1"/>
  <c r="F917" i="4"/>
  <c r="AH916" i="4" l="1"/>
  <c r="AG916" i="4"/>
  <c r="AI916" i="4" s="1"/>
  <c r="AJ916" i="4" l="1"/>
  <c r="AK916" i="4"/>
  <c r="AQ916" i="4"/>
  <c r="E917" i="4" s="1"/>
  <c r="AF917" i="4" l="1"/>
  <c r="Q917" i="4"/>
  <c r="AD917" i="4"/>
  <c r="AE917" i="4" s="1"/>
  <c r="P917" i="4"/>
  <c r="AL916" i="4"/>
  <c r="AM916" i="4" l="1"/>
  <c r="AN916" i="4"/>
  <c r="AO916" i="4"/>
  <c r="R917" i="4"/>
  <c r="AR917" i="4" l="1"/>
  <c r="T917" i="4"/>
  <c r="S917" i="4"/>
  <c r="U917" i="4"/>
  <c r="AP916" i="4"/>
  <c r="V917" i="4" l="1"/>
  <c r="J918" i="4" s="1"/>
  <c r="Y917" i="4"/>
  <c r="G918" i="4"/>
  <c r="F188" i="7"/>
  <c r="W917" i="4"/>
  <c r="Z917" i="4" s="1"/>
  <c r="K918" i="4"/>
  <c r="X917" i="4"/>
  <c r="L918" i="4" s="1"/>
  <c r="AA917" i="4"/>
  <c r="I918" i="4"/>
  <c r="AB917" i="4" l="1"/>
  <c r="N918" i="4"/>
  <c r="O918" i="4" s="1"/>
  <c r="H918" i="4"/>
  <c r="M918" i="4" s="1"/>
  <c r="F918" i="4" l="1"/>
  <c r="AC917" i="4"/>
  <c r="AG917" i="4" l="1"/>
  <c r="AH917" i="4"/>
  <c r="AI917" i="4"/>
  <c r="AJ917" i="4" l="1"/>
  <c r="D188" i="7" s="1"/>
  <c r="C188" i="7"/>
  <c r="AK917" i="4"/>
  <c r="AQ917" i="4"/>
  <c r="AL917" i="4" l="1"/>
  <c r="E918" i="4"/>
  <c r="E188" i="7"/>
  <c r="AD918" i="4" l="1"/>
  <c r="AE918" i="4" s="1"/>
  <c r="Q918" i="4"/>
  <c r="AF918" i="4"/>
  <c r="P918" i="4"/>
  <c r="R918" i="4" s="1"/>
  <c r="AM917" i="4"/>
  <c r="AN917" i="4"/>
  <c r="AO917" i="4"/>
  <c r="AP917" i="4" l="1"/>
  <c r="AR918" i="4"/>
  <c r="U918" i="4"/>
  <c r="S918" i="4"/>
  <c r="T918" i="4"/>
  <c r="V918" i="4" l="1"/>
  <c r="Y918" i="4"/>
  <c r="G919" i="4"/>
  <c r="J919" i="4"/>
  <c r="X918" i="4"/>
  <c r="AA918" i="4" s="1"/>
  <c r="W918" i="4"/>
  <c r="H919" i="4" s="1"/>
  <c r="K919" i="4"/>
  <c r="Z918" i="4"/>
  <c r="L919" i="4" l="1"/>
  <c r="I919" i="4"/>
  <c r="M919" i="4" s="1"/>
  <c r="N919" i="4"/>
  <c r="O919" i="4" s="1"/>
  <c r="AB918" i="4"/>
  <c r="AC918" i="4" l="1"/>
  <c r="F919" i="4"/>
  <c r="AG918" i="4" l="1"/>
  <c r="AH918" i="4"/>
  <c r="AI918" i="4"/>
  <c r="AQ918" i="4" l="1"/>
  <c r="E919" i="4" s="1"/>
  <c r="P919" i="4" s="1"/>
  <c r="AF919" i="4"/>
  <c r="AJ918" i="4"/>
  <c r="AK918" i="4"/>
  <c r="Q919" i="4" l="1"/>
  <c r="R919" i="4" s="1"/>
  <c r="S919" i="4" s="1"/>
  <c r="AD919" i="4"/>
  <c r="AE919" i="4" s="1"/>
  <c r="AR919" i="4"/>
  <c r="AL918" i="4"/>
  <c r="U919" i="4" l="1"/>
  <c r="T919" i="4"/>
  <c r="W919" i="4" s="1"/>
  <c r="AN918" i="4"/>
  <c r="AO918" i="4"/>
  <c r="AM918" i="4"/>
  <c r="AP918" i="4" s="1"/>
  <c r="X919" i="4"/>
  <c r="I920" i="4"/>
  <c r="AA919" i="4"/>
  <c r="L920" i="4"/>
  <c r="V919" i="4"/>
  <c r="J920" i="4" s="1"/>
  <c r="Z919" i="4" l="1"/>
  <c r="H920" i="4"/>
  <c r="Y919" i="4"/>
  <c r="G920" i="4"/>
  <c r="M920" i="4" s="1"/>
  <c r="K920" i="4"/>
  <c r="N920" i="4" s="1"/>
  <c r="O920" i="4" s="1"/>
  <c r="AB919" i="4" l="1"/>
  <c r="F920" i="4" l="1"/>
  <c r="AC919" i="4"/>
  <c r="AG919" i="4" l="1"/>
  <c r="AH919" i="4"/>
  <c r="AI919" i="4"/>
  <c r="AJ919" i="4" l="1"/>
  <c r="AK919" i="4"/>
  <c r="AQ919" i="4"/>
  <c r="E920" i="4" s="1"/>
  <c r="Q920" i="4" l="1"/>
  <c r="AF920" i="4"/>
  <c r="AD920" i="4"/>
  <c r="AE920" i="4" s="1"/>
  <c r="P920" i="4"/>
  <c r="AL919" i="4"/>
  <c r="AM919" i="4" l="1"/>
  <c r="AN919" i="4"/>
  <c r="AO919" i="4"/>
  <c r="R920" i="4"/>
  <c r="AR920" i="4" l="1"/>
  <c r="U920" i="4"/>
  <c r="S920" i="4"/>
  <c r="T920" i="4"/>
  <c r="AP919" i="4"/>
  <c r="W920" i="4" l="1"/>
  <c r="Z920" i="4" s="1"/>
  <c r="V920" i="4"/>
  <c r="J921" i="4" s="1"/>
  <c r="Y920" i="4"/>
  <c r="X920" i="4"/>
  <c r="AA920" i="4" s="1"/>
  <c r="I921" i="4"/>
  <c r="L921" i="4"/>
  <c r="G921" i="4" l="1"/>
  <c r="K921" i="4"/>
  <c r="N921" i="4" s="1"/>
  <c r="O921" i="4" s="1"/>
  <c r="H921" i="4"/>
  <c r="M921" i="4" s="1"/>
  <c r="AB920" i="4"/>
  <c r="F921" i="4" l="1"/>
  <c r="AC920" i="4"/>
  <c r="AG920" i="4" l="1"/>
  <c r="AH920" i="4"/>
  <c r="AI920" i="4"/>
  <c r="AJ920" i="4" l="1"/>
  <c r="AK920" i="4"/>
  <c r="AQ920" i="4"/>
  <c r="E921" i="4" s="1"/>
  <c r="Q921" i="4" l="1"/>
  <c r="AD921" i="4"/>
  <c r="AE921" i="4" s="1"/>
  <c r="AF921" i="4"/>
  <c r="P921" i="4"/>
  <c r="AL920" i="4"/>
  <c r="AM920" i="4" l="1"/>
  <c r="AN920" i="4"/>
  <c r="AO920" i="4"/>
  <c r="R921" i="4"/>
  <c r="AP920" i="4" l="1"/>
  <c r="AR921" i="4"/>
  <c r="T921" i="4"/>
  <c r="U921" i="4"/>
  <c r="S921" i="4"/>
  <c r="V921" i="4" l="1"/>
  <c r="Y921" i="4" s="1"/>
  <c r="X921" i="4"/>
  <c r="L922" i="4" s="1"/>
  <c r="AA921" i="4"/>
  <c r="I922" i="4"/>
  <c r="W921" i="4"/>
  <c r="H922" i="4" s="1"/>
  <c r="G922" i="4" l="1"/>
  <c r="Z921" i="4"/>
  <c r="AB921" i="4" s="1"/>
  <c r="M922" i="4"/>
  <c r="K922" i="4"/>
  <c r="J922" i="4"/>
  <c r="N922" i="4" l="1"/>
  <c r="O922" i="4" s="1"/>
  <c r="AC921" i="4"/>
  <c r="F922" i="4"/>
  <c r="AH921" i="4" l="1"/>
  <c r="AG921" i="4"/>
  <c r="AQ921" i="4" s="1"/>
  <c r="E922" i="4" s="1"/>
  <c r="AF922" i="4" l="1"/>
  <c r="Q922" i="4"/>
  <c r="AD922" i="4"/>
  <c r="AE922" i="4" s="1"/>
  <c r="AI921" i="4"/>
  <c r="P922" i="4"/>
  <c r="R922" i="4" l="1"/>
  <c r="AR922" i="4"/>
  <c r="U922" i="4"/>
  <c r="T922" i="4"/>
  <c r="S922" i="4"/>
  <c r="AJ921" i="4"/>
  <c r="AK921" i="4"/>
  <c r="AL921" i="4" l="1"/>
  <c r="V922" i="4"/>
  <c r="J923" i="4"/>
  <c r="Y922" i="4"/>
  <c r="G923" i="4"/>
  <c r="F189" i="7"/>
  <c r="X922" i="4"/>
  <c r="AA922" i="4"/>
  <c r="I923" i="4"/>
  <c r="L923" i="4"/>
  <c r="W922" i="4"/>
  <c r="K923" i="4" s="1"/>
  <c r="Z922" i="4"/>
  <c r="H923" i="4"/>
  <c r="M923" i="4" l="1"/>
  <c r="N923" i="4"/>
  <c r="O923" i="4" s="1"/>
  <c r="AM921" i="4"/>
  <c r="AN921" i="4"/>
  <c r="AO921" i="4"/>
  <c r="AB922" i="4"/>
  <c r="F923" i="4" l="1"/>
  <c r="AC922" i="4"/>
  <c r="AP921" i="4"/>
  <c r="AG922" i="4" l="1"/>
  <c r="AH922" i="4"/>
  <c r="AI922" i="4"/>
  <c r="AQ922" i="4" l="1"/>
  <c r="AJ922" i="4"/>
  <c r="D189" i="7" s="1"/>
  <c r="C189" i="7"/>
  <c r="AK922" i="4"/>
  <c r="E923" i="4"/>
  <c r="E189" i="7"/>
  <c r="AL922" i="4" l="1"/>
  <c r="AD923" i="4"/>
  <c r="AE923" i="4" s="1"/>
  <c r="Q923" i="4"/>
  <c r="AF923" i="4"/>
  <c r="P923" i="4"/>
  <c r="R923" i="4" l="1"/>
  <c r="S923" i="4" s="1"/>
  <c r="AR923" i="4"/>
  <c r="T923" i="4"/>
  <c r="U923" i="4"/>
  <c r="AM922" i="4"/>
  <c r="AN922" i="4"/>
  <c r="AO922" i="4"/>
  <c r="V923" i="4" l="1"/>
  <c r="Y923" i="4" s="1"/>
  <c r="AP922" i="4"/>
  <c r="X923" i="4"/>
  <c r="I924" i="4" s="1"/>
  <c r="W923" i="4"/>
  <c r="K924" i="4" s="1"/>
  <c r="Z923" i="4"/>
  <c r="AA923" i="4" l="1"/>
  <c r="H924" i="4"/>
  <c r="AB923" i="4"/>
  <c r="J924" i="4"/>
  <c r="L924" i="4"/>
  <c r="G924" i="4"/>
  <c r="N924" i="4" l="1"/>
  <c r="O924" i="4" s="1"/>
  <c r="M924" i="4"/>
  <c r="AC923" i="4"/>
  <c r="F924" i="4"/>
  <c r="AG923" i="4" l="1"/>
  <c r="AH923" i="4"/>
  <c r="AI923" i="4"/>
  <c r="AJ923" i="4" l="1"/>
  <c r="AK923" i="4"/>
  <c r="AQ923" i="4"/>
  <c r="E924" i="4" s="1"/>
  <c r="AL923" i="4" l="1"/>
  <c r="AD924" i="4"/>
  <c r="AE924" i="4" s="1"/>
  <c r="Q924" i="4"/>
  <c r="AF924" i="4"/>
  <c r="P924" i="4"/>
  <c r="R924" i="4" s="1"/>
  <c r="AN923" i="4" l="1"/>
  <c r="AO923" i="4"/>
  <c r="AM923" i="4"/>
  <c r="AP923" i="4" s="1"/>
  <c r="AR924" i="4"/>
  <c r="T924" i="4"/>
  <c r="U924" i="4"/>
  <c r="S924" i="4"/>
  <c r="W924" i="4" l="1"/>
  <c r="H925" i="4" s="1"/>
  <c r="X924" i="4"/>
  <c r="AA924" i="4" s="1"/>
  <c r="I925" i="4"/>
  <c r="V924" i="4"/>
  <c r="G925" i="4" s="1"/>
  <c r="M925" i="4" l="1"/>
  <c r="L925" i="4"/>
  <c r="K925" i="4"/>
  <c r="J925" i="4"/>
  <c r="Z924" i="4"/>
  <c r="Y924" i="4"/>
  <c r="N925" i="4" l="1"/>
  <c r="O925" i="4" s="1"/>
  <c r="AB924" i="4"/>
  <c r="F925" i="4" l="1"/>
  <c r="AC924" i="4"/>
  <c r="AG924" i="4" l="1"/>
  <c r="AH924" i="4"/>
  <c r="AI924" i="4"/>
  <c r="AJ924" i="4" l="1"/>
  <c r="AK924" i="4"/>
  <c r="AQ924" i="4"/>
  <c r="E925" i="4" s="1"/>
  <c r="Q925" i="4" l="1"/>
  <c r="AF925" i="4"/>
  <c r="AD925" i="4"/>
  <c r="AE925" i="4" s="1"/>
  <c r="P925" i="4"/>
  <c r="AL924" i="4"/>
  <c r="R925" i="4" l="1"/>
  <c r="U925" i="4" s="1"/>
  <c r="AR925" i="4"/>
  <c r="T925" i="4"/>
  <c r="S925" i="4"/>
  <c r="AM924" i="4"/>
  <c r="AN924" i="4"/>
  <c r="AO924" i="4"/>
  <c r="AP924" i="4" l="1"/>
  <c r="X925" i="4"/>
  <c r="L926" i="4" s="1"/>
  <c r="I926" i="4"/>
  <c r="V925" i="4"/>
  <c r="G926" i="4" s="1"/>
  <c r="W925" i="4"/>
  <c r="H926" i="4" s="1"/>
  <c r="J926" i="4" l="1"/>
  <c r="Y925" i="4"/>
  <c r="M926" i="4"/>
  <c r="Z925" i="4"/>
  <c r="AA925" i="4"/>
  <c r="K926" i="4"/>
  <c r="N926" i="4" l="1"/>
  <c r="O926" i="4" s="1"/>
  <c r="AB925" i="4"/>
  <c r="AC925" i="4" s="1"/>
  <c r="F926" i="4"/>
  <c r="AG925" i="4" l="1"/>
  <c r="AH925" i="4"/>
  <c r="AI925" i="4"/>
  <c r="AJ925" i="4" l="1"/>
  <c r="AK925" i="4"/>
  <c r="AQ925" i="4"/>
  <c r="E926" i="4" s="1"/>
  <c r="Q926" i="4" l="1"/>
  <c r="AD926" i="4"/>
  <c r="AE926" i="4" s="1"/>
  <c r="AF926" i="4"/>
  <c r="P926" i="4"/>
  <c r="AL925" i="4"/>
  <c r="R926" i="4" l="1"/>
  <c r="AR926" i="4" s="1"/>
  <c r="U926" i="4"/>
  <c r="T926" i="4"/>
  <c r="S926" i="4"/>
  <c r="AM925" i="4"/>
  <c r="AN925" i="4"/>
  <c r="AO925" i="4"/>
  <c r="AP925" i="4" l="1"/>
  <c r="V926" i="4"/>
  <c r="G927" i="4" s="1"/>
  <c r="W926" i="4"/>
  <c r="H927" i="4" s="1"/>
  <c r="X926" i="4"/>
  <c r="L927" i="4" s="1"/>
  <c r="Z926" i="4" l="1"/>
  <c r="J927" i="4"/>
  <c r="Y926" i="4"/>
  <c r="K927" i="4"/>
  <c r="I927" i="4"/>
  <c r="M927" i="4"/>
  <c r="AA926" i="4"/>
  <c r="AB926" i="4" s="1"/>
  <c r="N927" i="4" l="1"/>
  <c r="O927" i="4" s="1"/>
  <c r="AC926" i="4"/>
  <c r="F927" i="4"/>
  <c r="AH926" i="4" l="1"/>
  <c r="AG926" i="4"/>
  <c r="AQ926" i="4" l="1"/>
  <c r="E927" i="4" s="1"/>
  <c r="P927" i="4" s="1"/>
  <c r="AF927" i="4"/>
  <c r="Q927" i="4"/>
  <c r="R927" i="4" s="1"/>
  <c r="AD927" i="4"/>
  <c r="AE927" i="4" s="1"/>
  <c r="AI926" i="4"/>
  <c r="AR927" i="4" l="1"/>
  <c r="S927" i="4"/>
  <c r="U927" i="4"/>
  <c r="T927" i="4"/>
  <c r="AJ926" i="4"/>
  <c r="AK926" i="4"/>
  <c r="X927" i="4" l="1"/>
  <c r="L928" i="4" s="1"/>
  <c r="AA927" i="4"/>
  <c r="I928" i="4"/>
  <c r="V927" i="4"/>
  <c r="J928" i="4"/>
  <c r="Y927" i="4"/>
  <c r="G928" i="4"/>
  <c r="F190" i="7"/>
  <c r="AL926" i="4"/>
  <c r="W927" i="4"/>
  <c r="H928" i="4" s="1"/>
  <c r="K928" i="4"/>
  <c r="Z927" i="4"/>
  <c r="N928" i="4" l="1"/>
  <c r="O928" i="4" s="1"/>
  <c r="M928" i="4"/>
  <c r="AB927" i="4"/>
  <c r="F928" i="4"/>
  <c r="AC927" i="4"/>
  <c r="AM926" i="4"/>
  <c r="AN926" i="4"/>
  <c r="AO926" i="4"/>
  <c r="AP926" i="4" l="1"/>
  <c r="AG927" i="4"/>
  <c r="AI927" i="4" s="1"/>
  <c r="AH927" i="4"/>
  <c r="AJ927" i="4" l="1"/>
  <c r="D190" i="7" s="1"/>
  <c r="C190" i="7"/>
  <c r="AK927" i="4"/>
  <c r="AQ927" i="4"/>
  <c r="AL927" i="4" l="1"/>
  <c r="E928" i="4"/>
  <c r="E190" i="7"/>
  <c r="AM927" i="4" l="1"/>
  <c r="AN927" i="4"/>
  <c r="AO927" i="4"/>
  <c r="AD928" i="4"/>
  <c r="AE928" i="4" s="1"/>
  <c r="Q928" i="4"/>
  <c r="AF928" i="4"/>
  <c r="P928" i="4"/>
  <c r="R928" i="4" l="1"/>
  <c r="S928" i="4" s="1"/>
  <c r="AR928" i="4"/>
  <c r="U928" i="4"/>
  <c r="AP927" i="4"/>
  <c r="T928" i="4" l="1"/>
  <c r="W928" i="4"/>
  <c r="H929" i="4" s="1"/>
  <c r="V928" i="4"/>
  <c r="J929" i="4" s="1"/>
  <c r="X928" i="4"/>
  <c r="L929" i="4" s="1"/>
  <c r="I929" i="4"/>
  <c r="AA928" i="4" l="1"/>
  <c r="G929" i="4"/>
  <c r="Z928" i="4"/>
  <c r="K929" i="4"/>
  <c r="N929" i="4" s="1"/>
  <c r="O929" i="4" s="1"/>
  <c r="M929" i="4"/>
  <c r="Y928" i="4"/>
  <c r="AB928" i="4" l="1"/>
  <c r="AC928" i="4" l="1"/>
  <c r="F929" i="4"/>
  <c r="AG928" i="4" l="1"/>
  <c r="AI928" i="4" s="1"/>
  <c r="AH928" i="4"/>
  <c r="AJ928" i="4" l="1"/>
  <c r="AK928" i="4"/>
  <c r="AQ928" i="4"/>
  <c r="E929" i="4" s="1"/>
  <c r="AF929" i="4" l="1"/>
  <c r="AD929" i="4"/>
  <c r="AE929" i="4" s="1"/>
  <c r="Q929" i="4"/>
  <c r="P929" i="4"/>
  <c r="AL928" i="4"/>
  <c r="R929" i="4" l="1"/>
  <c r="AR929" i="4" s="1"/>
  <c r="AN928" i="4"/>
  <c r="AO928" i="4"/>
  <c r="AM928" i="4"/>
  <c r="AP928" i="4" l="1"/>
  <c r="T929" i="4"/>
  <c r="U929" i="4"/>
  <c r="S929" i="4"/>
  <c r="V929" i="4" s="1"/>
  <c r="W929" i="4"/>
  <c r="Z929" i="4" l="1"/>
  <c r="G930" i="4"/>
  <c r="J930" i="4"/>
  <c r="N930" i="4" s="1"/>
  <c r="O930" i="4" s="1"/>
  <c r="Y929" i="4"/>
  <c r="X929" i="4"/>
  <c r="L930" i="4" s="1"/>
  <c r="K930" i="4"/>
  <c r="H930" i="4"/>
  <c r="I930" i="4" l="1"/>
  <c r="M930" i="4" s="1"/>
  <c r="AA929" i="4"/>
  <c r="AB929" i="4" s="1"/>
  <c r="F930" i="4" l="1"/>
  <c r="AC929" i="4"/>
  <c r="AG929" i="4"/>
  <c r="AH929" i="4"/>
  <c r="AI929" i="4"/>
  <c r="AJ929" i="4" l="1"/>
  <c r="AK929" i="4"/>
  <c r="AQ929" i="4"/>
  <c r="E930" i="4" s="1"/>
  <c r="Q930" i="4" l="1"/>
  <c r="AD930" i="4"/>
  <c r="AE930" i="4" s="1"/>
  <c r="AF930" i="4"/>
  <c r="P930" i="4"/>
  <c r="R930" i="4" s="1"/>
  <c r="AL929" i="4"/>
  <c r="AM929" i="4" l="1"/>
  <c r="AN929" i="4"/>
  <c r="AO929" i="4"/>
  <c r="AR930" i="4"/>
  <c r="T930" i="4"/>
  <c r="S930" i="4"/>
  <c r="U930" i="4"/>
  <c r="X930" i="4" l="1"/>
  <c r="I931" i="4" s="1"/>
  <c r="AA930" i="4"/>
  <c r="V930" i="4"/>
  <c r="Y930" i="4" s="1"/>
  <c r="W930" i="4"/>
  <c r="Z930" i="4" s="1"/>
  <c r="K931" i="4"/>
  <c r="AP929" i="4"/>
  <c r="L931" i="4" l="1"/>
  <c r="H931" i="4"/>
  <c r="J931" i="4"/>
  <c r="AB930" i="4"/>
  <c r="G931" i="4"/>
  <c r="M931" i="4" s="1"/>
  <c r="N931" i="4" l="1"/>
  <c r="O931" i="4" s="1"/>
  <c r="F931" i="4"/>
  <c r="AC930" i="4"/>
  <c r="AH930" i="4" l="1"/>
  <c r="AG930" i="4"/>
  <c r="AQ930" i="4" s="1"/>
  <c r="E931" i="4" s="1"/>
  <c r="P931" i="4"/>
  <c r="Q931" i="4" l="1"/>
  <c r="R931" i="4" s="1"/>
  <c r="AD931" i="4"/>
  <c r="AE931" i="4" s="1"/>
  <c r="AF931" i="4"/>
  <c r="AI930" i="4"/>
  <c r="AR931" i="4" l="1"/>
  <c r="U931" i="4"/>
  <c r="T931" i="4"/>
  <c r="S931" i="4"/>
  <c r="AJ930" i="4"/>
  <c r="AK930" i="4"/>
  <c r="AL930" i="4" l="1"/>
  <c r="V931" i="4"/>
  <c r="Y931" i="4" s="1"/>
  <c r="W931" i="4"/>
  <c r="K932" i="4" s="1"/>
  <c r="X931" i="4"/>
  <c r="L932" i="4" s="1"/>
  <c r="AA931" i="4"/>
  <c r="I932" i="4"/>
  <c r="AM930" i="4" l="1"/>
  <c r="AN930" i="4"/>
  <c r="AO930" i="4"/>
  <c r="J932" i="4"/>
  <c r="N932" i="4" s="1"/>
  <c r="O932" i="4" s="1"/>
  <c r="H932" i="4"/>
  <c r="G932" i="4"/>
  <c r="M932" i="4" s="1"/>
  <c r="Z931" i="4"/>
  <c r="AB931" i="4" s="1"/>
  <c r="F932" i="4" l="1"/>
  <c r="AC931" i="4"/>
  <c r="AP930" i="4"/>
  <c r="AH931" i="4" l="1"/>
  <c r="AG931" i="4"/>
  <c r="AQ931" i="4" s="1"/>
  <c r="E932" i="4" s="1"/>
  <c r="P932" i="4" s="1"/>
  <c r="AI931" i="4" l="1"/>
  <c r="AJ931" i="4"/>
  <c r="AK931" i="4"/>
  <c r="AF932" i="4"/>
  <c r="Q932" i="4"/>
  <c r="R932" i="4" s="1"/>
  <c r="AD932" i="4"/>
  <c r="AE932" i="4" s="1"/>
  <c r="AL931" i="4" l="1"/>
  <c r="AR932" i="4"/>
  <c r="T932" i="4"/>
  <c r="U932" i="4"/>
  <c r="S932" i="4"/>
  <c r="X932" i="4" l="1"/>
  <c r="AA932" i="4" s="1"/>
  <c r="W932" i="4"/>
  <c r="H933" i="4" s="1"/>
  <c r="AM931" i="4"/>
  <c r="AN931" i="4"/>
  <c r="AO931" i="4"/>
  <c r="V932" i="4"/>
  <c r="Y932" i="4" s="1"/>
  <c r="J933" i="4"/>
  <c r="G933" i="4"/>
  <c r="F191" i="7"/>
  <c r="K933" i="4" l="1"/>
  <c r="Z932" i="4"/>
  <c r="AB932" i="4" s="1"/>
  <c r="L933" i="4"/>
  <c r="N933" i="4" s="1"/>
  <c r="O933" i="4" s="1"/>
  <c r="I933" i="4"/>
  <c r="M933" i="4" s="1"/>
  <c r="AP931" i="4"/>
  <c r="AC932" i="4" l="1"/>
  <c r="F933" i="4"/>
  <c r="AG932" i="4" l="1"/>
  <c r="AH932" i="4"/>
  <c r="AI932" i="4"/>
  <c r="AJ932" i="4" l="1"/>
  <c r="D191" i="7" s="1"/>
  <c r="C191" i="7"/>
  <c r="AK932" i="4"/>
  <c r="AQ932" i="4"/>
  <c r="E933" i="4" l="1"/>
  <c r="E191" i="7"/>
  <c r="AL932" i="4"/>
  <c r="AM932" i="4" l="1"/>
  <c r="AN932" i="4"/>
  <c r="AO932" i="4"/>
  <c r="AD933" i="4"/>
  <c r="AE933" i="4" s="1"/>
  <c r="AF933" i="4"/>
  <c r="Q933" i="4"/>
  <c r="P933" i="4"/>
  <c r="R933" i="4" l="1"/>
  <c r="AP932" i="4"/>
  <c r="AR933" i="4" l="1"/>
  <c r="S933" i="4"/>
  <c r="U933" i="4"/>
  <c r="T933" i="4"/>
  <c r="W933" i="4" l="1"/>
  <c r="H934" i="4" s="1"/>
  <c r="X933" i="4"/>
  <c r="L934" i="4" s="1"/>
  <c r="AA933" i="4"/>
  <c r="V933" i="4"/>
  <c r="J934" i="4" s="1"/>
  <c r="I934" i="4" l="1"/>
  <c r="Y933" i="4"/>
  <c r="Z933" i="4"/>
  <c r="K934" i="4"/>
  <c r="N934" i="4" s="1"/>
  <c r="O934" i="4" s="1"/>
  <c r="G934" i="4"/>
  <c r="M934" i="4" l="1"/>
  <c r="AB933" i="4"/>
  <c r="AC933" i="4" l="1"/>
  <c r="F934" i="4"/>
  <c r="AH933" i="4" l="1"/>
  <c r="AG933" i="4"/>
  <c r="AQ933" i="4" s="1"/>
  <c r="E934" i="4" s="1"/>
  <c r="AI933" i="4" l="1"/>
  <c r="AF934" i="4"/>
  <c r="Q934" i="4"/>
  <c r="AD934" i="4"/>
  <c r="AE934" i="4" s="1"/>
  <c r="P934" i="4"/>
  <c r="AJ933" i="4" l="1"/>
  <c r="AK933" i="4"/>
  <c r="R934" i="4"/>
  <c r="AR934" i="4" l="1"/>
  <c r="S934" i="4"/>
  <c r="T934" i="4"/>
  <c r="U934" i="4"/>
  <c r="AL933" i="4"/>
  <c r="AN933" i="4" l="1"/>
  <c r="AO933" i="4"/>
  <c r="AM933" i="4"/>
  <c r="AP933" i="4" s="1"/>
  <c r="X934" i="4"/>
  <c r="L935" i="4" s="1"/>
  <c r="W934" i="4"/>
  <c r="K935" i="4" s="1"/>
  <c r="H935" i="4"/>
  <c r="V934" i="4"/>
  <c r="G935" i="4" s="1"/>
  <c r="Y934" i="4"/>
  <c r="J935" i="4"/>
  <c r="AA934" i="4" l="1"/>
  <c r="N935" i="4"/>
  <c r="O935" i="4" s="1"/>
  <c r="I935" i="4"/>
  <c r="M935" i="4" s="1"/>
  <c r="Z934" i="4"/>
  <c r="AB934" i="4" l="1"/>
  <c r="F935" i="4" s="1"/>
  <c r="AC934" i="4"/>
  <c r="AG934" i="4" l="1"/>
  <c r="AH934" i="4"/>
  <c r="AI934" i="4"/>
  <c r="AJ934" i="4" l="1"/>
  <c r="AK934" i="4"/>
  <c r="AQ934" i="4"/>
  <c r="E935" i="4" s="1"/>
  <c r="AL934" i="4" l="1"/>
  <c r="Q935" i="4"/>
  <c r="AD935" i="4"/>
  <c r="AE935" i="4" s="1"/>
  <c r="AF935" i="4"/>
  <c r="P935" i="4"/>
  <c r="R935" i="4" s="1"/>
  <c r="AR935" i="4" l="1"/>
  <c r="T935" i="4"/>
  <c r="U935" i="4"/>
  <c r="S935" i="4"/>
  <c r="AM934" i="4"/>
  <c r="AN934" i="4"/>
  <c r="AO934" i="4"/>
  <c r="V935" i="4" l="1"/>
  <c r="J936" i="4" s="1"/>
  <c r="X935" i="4"/>
  <c r="AA935" i="4" s="1"/>
  <c r="W935" i="4"/>
  <c r="H936" i="4" s="1"/>
  <c r="AP934" i="4"/>
  <c r="G936" i="4" l="1"/>
  <c r="Y935" i="4"/>
  <c r="AB935" i="4" s="1"/>
  <c r="L936" i="4"/>
  <c r="I936" i="4"/>
  <c r="Z935" i="4"/>
  <c r="K936" i="4"/>
  <c r="M936" i="4" l="1"/>
  <c r="N936" i="4"/>
  <c r="O936" i="4" s="1"/>
  <c r="AC935" i="4"/>
  <c r="F936" i="4"/>
  <c r="AH935" i="4" l="1"/>
  <c r="AG935" i="4"/>
  <c r="AQ935" i="4" s="1"/>
  <c r="E936" i="4" s="1"/>
  <c r="P936" i="4" s="1"/>
  <c r="Q936" i="4" l="1"/>
  <c r="R936" i="4" s="1"/>
  <c r="AD936" i="4"/>
  <c r="AE936" i="4" s="1"/>
  <c r="AF936" i="4"/>
  <c r="AI935" i="4"/>
  <c r="AR936" i="4" l="1"/>
  <c r="T936" i="4"/>
  <c r="U936" i="4"/>
  <c r="S936" i="4"/>
  <c r="AJ935" i="4"/>
  <c r="AK935" i="4"/>
  <c r="AL935" i="4" l="1"/>
  <c r="X936" i="4"/>
  <c r="I937" i="4" s="1"/>
  <c r="AA936" i="4"/>
  <c r="V936" i="4"/>
  <c r="Y936" i="4" s="1"/>
  <c r="W936" i="4"/>
  <c r="H937" i="4" s="1"/>
  <c r="J937" i="4" l="1"/>
  <c r="G937" i="4"/>
  <c r="M937" i="4" s="1"/>
  <c r="L937" i="4"/>
  <c r="Z936" i="4"/>
  <c r="AB936" i="4" s="1"/>
  <c r="K937" i="4"/>
  <c r="AM935" i="4"/>
  <c r="AN935" i="4"/>
  <c r="AO935" i="4"/>
  <c r="N937" i="4" l="1"/>
  <c r="O937" i="4" s="1"/>
  <c r="F937" i="4"/>
  <c r="AC936" i="4"/>
  <c r="AP935" i="4"/>
  <c r="AH936" i="4" l="1"/>
  <c r="AG936" i="4"/>
  <c r="AQ936" i="4" s="1"/>
  <c r="E937" i="4" s="1"/>
  <c r="AI936" i="4"/>
  <c r="AJ936" i="4" l="1"/>
  <c r="AK936" i="4"/>
  <c r="Q937" i="4"/>
  <c r="AD937" i="4"/>
  <c r="AE937" i="4" s="1"/>
  <c r="AF937" i="4"/>
  <c r="P937" i="4"/>
  <c r="R937" i="4" l="1"/>
  <c r="AR937" i="4" s="1"/>
  <c r="T937" i="4"/>
  <c r="U937" i="4"/>
  <c r="S937" i="4"/>
  <c r="AL936" i="4"/>
  <c r="AN936" i="4" l="1"/>
  <c r="AM936" i="4"/>
  <c r="AO936" i="4"/>
  <c r="V937" i="4"/>
  <c r="Y937" i="4" s="1"/>
  <c r="F192" i="7"/>
  <c r="X937" i="4"/>
  <c r="I938" i="4" s="1"/>
  <c r="L938" i="4"/>
  <c r="AA937" i="4"/>
  <c r="W937" i="4"/>
  <c r="Z937" i="4" s="1"/>
  <c r="K938" i="4"/>
  <c r="H938" i="4"/>
  <c r="G938" i="4" l="1"/>
  <c r="M938" i="4" s="1"/>
  <c r="J938" i="4"/>
  <c r="N938" i="4" s="1"/>
  <c r="O938" i="4" s="1"/>
  <c r="AB937" i="4"/>
  <c r="AP936" i="4"/>
  <c r="AC937" i="4" l="1"/>
  <c r="F938" i="4"/>
  <c r="AH937" i="4" l="1"/>
  <c r="AG937" i="4"/>
  <c r="AQ937" i="4" s="1"/>
  <c r="E938" i="4" l="1"/>
  <c r="E192" i="7"/>
  <c r="AI937" i="4"/>
  <c r="AJ937" i="4" l="1"/>
  <c r="D192" i="7" s="1"/>
  <c r="C192" i="7"/>
  <c r="AK937" i="4"/>
  <c r="AF938" i="4"/>
  <c r="Q938" i="4"/>
  <c r="AD938" i="4"/>
  <c r="AE938" i="4" s="1"/>
  <c r="P938" i="4"/>
  <c r="R938" i="4" l="1"/>
  <c r="S938" i="4" s="1"/>
  <c r="AL937" i="4"/>
  <c r="AR938" i="4"/>
  <c r="U938" i="4"/>
  <c r="T938" i="4" l="1"/>
  <c r="W938" i="4" s="1"/>
  <c r="Z938" i="4" s="1"/>
  <c r="V938" i="4"/>
  <c r="J939" i="4" s="1"/>
  <c r="Y938" i="4"/>
  <c r="X938" i="4"/>
  <c r="AA938" i="4" s="1"/>
  <c r="AN937" i="4"/>
  <c r="AO937" i="4"/>
  <c r="AM937" i="4"/>
  <c r="L939" i="4" l="1"/>
  <c r="G939" i="4"/>
  <c r="H939" i="4"/>
  <c r="AP937" i="4"/>
  <c r="K939" i="4"/>
  <c r="N939" i="4" s="1"/>
  <c r="O939" i="4" s="1"/>
  <c r="I939" i="4"/>
  <c r="M939" i="4" s="1"/>
  <c r="AB938" i="4"/>
  <c r="AC938" i="4" l="1"/>
  <c r="F939" i="4"/>
  <c r="AG938" i="4" l="1"/>
  <c r="AH938" i="4"/>
  <c r="AQ938" i="4" l="1"/>
  <c r="E939" i="4" s="1"/>
  <c r="AI938" i="4"/>
  <c r="AJ938" i="4" l="1"/>
  <c r="AK938" i="4"/>
  <c r="AD939" i="4"/>
  <c r="AE939" i="4" s="1"/>
  <c r="AF939" i="4"/>
  <c r="Q939" i="4"/>
  <c r="P939" i="4"/>
  <c r="R939" i="4" s="1"/>
  <c r="AR939" i="4" l="1"/>
  <c r="T939" i="4"/>
  <c r="S939" i="4"/>
  <c r="U939" i="4"/>
  <c r="AL938" i="4"/>
  <c r="AN938" i="4" l="1"/>
  <c r="AO938" i="4"/>
  <c r="AM938" i="4"/>
  <c r="X939" i="4"/>
  <c r="I940" i="4" s="1"/>
  <c r="V939" i="4"/>
  <c r="G940" i="4" s="1"/>
  <c r="W939" i="4"/>
  <c r="H940" i="4" s="1"/>
  <c r="AP938" i="4" l="1"/>
  <c r="M940" i="4"/>
  <c r="AA939" i="4"/>
  <c r="K940" i="4"/>
  <c r="L940" i="4"/>
  <c r="Z939" i="4"/>
  <c r="Y939" i="4"/>
  <c r="J940" i="4"/>
  <c r="N940" i="4" l="1"/>
  <c r="O940" i="4" s="1"/>
  <c r="AB939" i="4"/>
  <c r="AC939" i="4" l="1"/>
  <c r="F940" i="4"/>
  <c r="AG939" i="4" l="1"/>
  <c r="AH939" i="4"/>
  <c r="AI939" i="4"/>
  <c r="AJ939" i="4" l="1"/>
  <c r="AK939" i="4"/>
  <c r="AQ939" i="4"/>
  <c r="E940" i="4" s="1"/>
  <c r="AD940" i="4" l="1"/>
  <c r="AE940" i="4" s="1"/>
  <c r="Q940" i="4"/>
  <c r="AF940" i="4"/>
  <c r="P940" i="4"/>
  <c r="AL939" i="4"/>
  <c r="R940" i="4" l="1"/>
  <c r="AN939" i="4"/>
  <c r="AO939" i="4"/>
  <c r="AM939" i="4"/>
  <c r="AP939" i="4" s="1"/>
  <c r="AR940" i="4"/>
  <c r="T940" i="4"/>
  <c r="U940" i="4"/>
  <c r="S940" i="4"/>
  <c r="V940" i="4" l="1"/>
  <c r="Y940" i="4" s="1"/>
  <c r="X940" i="4"/>
  <c r="AA940" i="4" s="1"/>
  <c r="W940" i="4"/>
  <c r="Z940" i="4" s="1"/>
  <c r="L941" i="4" l="1"/>
  <c r="I941" i="4"/>
  <c r="AB940" i="4"/>
  <c r="K941" i="4"/>
  <c r="J941" i="4"/>
  <c r="H941" i="4"/>
  <c r="G941" i="4"/>
  <c r="M941" i="4" l="1"/>
  <c r="N941" i="4"/>
  <c r="O941" i="4" s="1"/>
  <c r="F941" i="4"/>
  <c r="AC940" i="4"/>
  <c r="AG940" i="4" l="1"/>
  <c r="AH940" i="4"/>
  <c r="AI940" i="4"/>
  <c r="AJ940" i="4" l="1"/>
  <c r="AK940" i="4"/>
  <c r="AQ940" i="4"/>
  <c r="E941" i="4" s="1"/>
  <c r="AD941" i="4" l="1"/>
  <c r="AE941" i="4" s="1"/>
  <c r="AF941" i="4"/>
  <c r="Q941" i="4"/>
  <c r="P941" i="4"/>
  <c r="AL940" i="4"/>
  <c r="AM940" i="4" l="1"/>
  <c r="AN940" i="4"/>
  <c r="AO940" i="4"/>
  <c r="R941" i="4"/>
  <c r="AR941" i="4" l="1"/>
  <c r="S941" i="4"/>
  <c r="T941" i="4"/>
  <c r="U941" i="4"/>
  <c r="AP940" i="4"/>
  <c r="X941" i="4" l="1"/>
  <c r="I942" i="4" s="1"/>
  <c r="AA941" i="4"/>
  <c r="W941" i="4"/>
  <c r="H942" i="4" s="1"/>
  <c r="V941" i="4"/>
  <c r="J942" i="4" s="1"/>
  <c r="Y941" i="4"/>
  <c r="G942" i="4"/>
  <c r="Z941" i="4" l="1"/>
  <c r="M942" i="4"/>
  <c r="AB941" i="4"/>
  <c r="L942" i="4"/>
  <c r="K942" i="4"/>
  <c r="N942" i="4" s="1"/>
  <c r="O942" i="4" s="1"/>
  <c r="AC941" i="4" l="1"/>
  <c r="F942" i="4"/>
  <c r="AG941" i="4" l="1"/>
  <c r="AH941" i="4"/>
  <c r="AI941" i="4"/>
  <c r="AJ941" i="4" l="1"/>
  <c r="AK941" i="4"/>
  <c r="AQ941" i="4"/>
  <c r="E942" i="4" s="1"/>
  <c r="AD942" i="4" l="1"/>
  <c r="AE942" i="4" s="1"/>
  <c r="AF942" i="4"/>
  <c r="Q942" i="4"/>
  <c r="P942" i="4"/>
  <c r="AL941" i="4"/>
  <c r="AN941" i="4" l="1"/>
  <c r="AO941" i="4"/>
  <c r="AM941" i="4"/>
  <c r="AP941" i="4" s="1"/>
  <c r="R942" i="4"/>
  <c r="AR942" i="4" l="1"/>
  <c r="T942" i="4"/>
  <c r="S942" i="4"/>
  <c r="U942" i="4"/>
  <c r="X942" i="4" l="1"/>
  <c r="L943" i="4" s="1"/>
  <c r="AA942" i="4"/>
  <c r="V942" i="4"/>
  <c r="J943" i="4" s="1"/>
  <c r="Y942" i="4"/>
  <c r="F193" i="7"/>
  <c r="W942" i="4"/>
  <c r="K943" i="4" s="1"/>
  <c r="G943" i="4" l="1"/>
  <c r="N943" i="4"/>
  <c r="O943" i="4" s="1"/>
  <c r="H943" i="4"/>
  <c r="Z942" i="4"/>
  <c r="AB942" i="4" s="1"/>
  <c r="I943" i="4"/>
  <c r="M943" i="4" l="1"/>
  <c r="F943" i="4"/>
  <c r="AC942" i="4"/>
  <c r="AH942" i="4" l="1"/>
  <c r="AG942" i="4"/>
  <c r="AQ942" i="4" s="1"/>
  <c r="AI942" i="4" l="1"/>
  <c r="AK942" i="4" s="1"/>
  <c r="AJ942" i="4"/>
  <c r="D193" i="7" s="1"/>
  <c r="C193" i="7"/>
  <c r="E943" i="4"/>
  <c r="E193" i="7"/>
  <c r="AF943" i="4" l="1"/>
  <c r="Q943" i="4"/>
  <c r="AD943" i="4"/>
  <c r="AE943" i="4" s="1"/>
  <c r="P943" i="4"/>
  <c r="AL942" i="4"/>
  <c r="R943" i="4" l="1"/>
  <c r="AR943" i="4" s="1"/>
  <c r="AO942" i="4"/>
  <c r="AN942" i="4"/>
  <c r="AM942" i="4"/>
  <c r="AP942" i="4" s="1"/>
  <c r="S943" i="4" l="1"/>
  <c r="T943" i="4"/>
  <c r="U943" i="4"/>
  <c r="X943" i="4" s="1"/>
  <c r="I944" i="4" s="1"/>
  <c r="V943" i="4"/>
  <c r="G944" i="4" s="1"/>
  <c r="J944" i="4"/>
  <c r="Y943" i="4"/>
  <c r="W943" i="4"/>
  <c r="K944" i="4" s="1"/>
  <c r="Z943" i="4"/>
  <c r="H944" i="4"/>
  <c r="AA943" i="4" l="1"/>
  <c r="L944" i="4"/>
  <c r="N944" i="4" s="1"/>
  <c r="O944" i="4" s="1"/>
  <c r="M944" i="4"/>
  <c r="AB943" i="4"/>
  <c r="F944" i="4" l="1"/>
  <c r="AC943" i="4"/>
  <c r="AG943" i="4" l="1"/>
  <c r="AH943" i="4"/>
  <c r="AI943" i="4"/>
  <c r="AJ943" i="4" l="1"/>
  <c r="AK943" i="4"/>
  <c r="AQ943" i="4"/>
  <c r="E944" i="4" s="1"/>
  <c r="AD944" i="4" l="1"/>
  <c r="AE944" i="4" s="1"/>
  <c r="Q944" i="4"/>
  <c r="AF944" i="4"/>
  <c r="P944" i="4"/>
  <c r="AL943" i="4"/>
  <c r="AM943" i="4" l="1"/>
  <c r="AN943" i="4"/>
  <c r="AO943" i="4"/>
  <c r="R944" i="4"/>
  <c r="AR944" i="4" l="1"/>
  <c r="S944" i="4"/>
  <c r="U944" i="4"/>
  <c r="T944" i="4"/>
  <c r="AP943" i="4"/>
  <c r="W944" i="4" l="1"/>
  <c r="H945" i="4" s="1"/>
  <c r="X944" i="4"/>
  <c r="I945" i="4" s="1"/>
  <c r="AA944" i="4"/>
  <c r="V944" i="4"/>
  <c r="Y944" i="4" s="1"/>
  <c r="L945" i="4" l="1"/>
  <c r="J945" i="4"/>
  <c r="K945" i="4"/>
  <c r="G945" i="4"/>
  <c r="M945" i="4" s="1"/>
  <c r="Z944" i="4"/>
  <c r="AB944" i="4" s="1"/>
  <c r="N945" i="4" l="1"/>
  <c r="O945" i="4" s="1"/>
  <c r="F945" i="4"/>
  <c r="AC944" i="4"/>
  <c r="AG944" i="4" l="1"/>
  <c r="AH944" i="4"/>
  <c r="AQ944" i="4" l="1"/>
  <c r="E945" i="4" s="1"/>
  <c r="AI944" i="4"/>
  <c r="AJ944" i="4" l="1"/>
  <c r="AK944" i="4"/>
  <c r="Q945" i="4"/>
  <c r="AD945" i="4"/>
  <c r="AE945" i="4" s="1"/>
  <c r="AF945" i="4"/>
  <c r="P945" i="4"/>
  <c r="R945" i="4" s="1"/>
  <c r="AR945" i="4" l="1"/>
  <c r="T945" i="4"/>
  <c r="S945" i="4"/>
  <c r="U945" i="4"/>
  <c r="AL944" i="4"/>
  <c r="AN944" i="4" l="1"/>
  <c r="AM944" i="4"/>
  <c r="AO944" i="4"/>
  <c r="X945" i="4"/>
  <c r="L946" i="4" s="1"/>
  <c r="V945" i="4"/>
  <c r="G946" i="4" s="1"/>
  <c r="Y945" i="4"/>
  <c r="W945" i="4"/>
  <c r="K946" i="4" s="1"/>
  <c r="H946" i="4" l="1"/>
  <c r="Z945" i="4"/>
  <c r="I946" i="4"/>
  <c r="M946" i="4" s="1"/>
  <c r="AA945" i="4"/>
  <c r="AP944" i="4"/>
  <c r="J946" i="4"/>
  <c r="N946" i="4" s="1"/>
  <c r="O946" i="4" s="1"/>
  <c r="AB945" i="4" l="1"/>
  <c r="F946" i="4"/>
  <c r="AC945" i="4"/>
  <c r="AG945" i="4" l="1"/>
  <c r="AH945" i="4"/>
  <c r="AI945" i="4"/>
  <c r="AJ945" i="4" l="1"/>
  <c r="AK945" i="4"/>
  <c r="AQ945" i="4"/>
  <c r="E946" i="4" s="1"/>
  <c r="AD946" i="4" l="1"/>
  <c r="AE946" i="4" s="1"/>
  <c r="AF946" i="4"/>
  <c r="Q946" i="4"/>
  <c r="P946" i="4"/>
  <c r="AL945" i="4"/>
  <c r="R946" i="4" l="1"/>
  <c r="AM945" i="4"/>
  <c r="AN945" i="4"/>
  <c r="AO945" i="4"/>
  <c r="AR946" i="4"/>
  <c r="T946" i="4"/>
  <c r="S946" i="4"/>
  <c r="U946" i="4"/>
  <c r="AP945" i="4" l="1"/>
  <c r="X946" i="4"/>
  <c r="I947" i="4" s="1"/>
  <c r="AA946" i="4"/>
  <c r="V946" i="4"/>
  <c r="Y946" i="4" s="1"/>
  <c r="W946" i="4"/>
  <c r="Z946" i="4" s="1"/>
  <c r="L947" i="4" l="1"/>
  <c r="AB946" i="4"/>
  <c r="K947" i="4"/>
  <c r="G947" i="4"/>
  <c r="J947" i="4"/>
  <c r="H947" i="4"/>
  <c r="N947" i="4" l="1"/>
  <c r="O947" i="4" s="1"/>
  <c r="M947" i="4"/>
  <c r="AC946" i="4"/>
  <c r="F947" i="4"/>
  <c r="AG946" i="4" l="1"/>
  <c r="AI946" i="4" s="1"/>
  <c r="AH946" i="4"/>
  <c r="AJ946" i="4" l="1"/>
  <c r="AK946" i="4"/>
  <c r="AQ946" i="4"/>
  <c r="E947" i="4" s="1"/>
  <c r="AD947" i="4" l="1"/>
  <c r="AE947" i="4" s="1"/>
  <c r="AF947" i="4"/>
  <c r="Q947" i="4"/>
  <c r="P947" i="4"/>
  <c r="AL946" i="4"/>
  <c r="R947" i="4" l="1"/>
  <c r="AN946" i="4"/>
  <c r="AO946" i="4"/>
  <c r="AM946" i="4"/>
  <c r="AP946" i="4" s="1"/>
  <c r="AR947" i="4"/>
  <c r="U947" i="4"/>
  <c r="T947" i="4"/>
  <c r="S947" i="4"/>
  <c r="W947" i="4" l="1"/>
  <c r="K948" i="4" s="1"/>
  <c r="Z947" i="4"/>
  <c r="H948" i="4"/>
  <c r="V947" i="4"/>
  <c r="G948" i="4" s="1"/>
  <c r="F194" i="7"/>
  <c r="X947" i="4"/>
  <c r="L948" i="4" s="1"/>
  <c r="AA947" i="4"/>
  <c r="I948" i="4"/>
  <c r="M948" i="4" l="1"/>
  <c r="Y947" i="4"/>
  <c r="AB947" i="4" s="1"/>
  <c r="F948" i="4" s="1"/>
  <c r="J948" i="4"/>
  <c r="N948" i="4" s="1"/>
  <c r="O948" i="4" s="1"/>
  <c r="AC947" i="4" l="1"/>
  <c r="AH947" i="4"/>
  <c r="AG947" i="4"/>
  <c r="AQ947" i="4" s="1"/>
  <c r="E948" i="4" l="1"/>
  <c r="E194" i="7"/>
  <c r="AI947" i="4"/>
  <c r="AJ947" i="4" l="1"/>
  <c r="D194" i="7" s="1"/>
  <c r="C194" i="7"/>
  <c r="AK947" i="4"/>
  <c r="AF948" i="4"/>
  <c r="Q948" i="4"/>
  <c r="AD948" i="4"/>
  <c r="AE948" i="4" s="1"/>
  <c r="P948" i="4"/>
  <c r="R948" i="4" s="1"/>
  <c r="AR948" i="4" l="1"/>
  <c r="S948" i="4"/>
  <c r="T948" i="4"/>
  <c r="U948" i="4"/>
  <c r="AL947" i="4"/>
  <c r="X948" i="4" l="1"/>
  <c r="I949" i="4" s="1"/>
  <c r="L949" i="4"/>
  <c r="AA948" i="4"/>
  <c r="W948" i="4"/>
  <c r="H949" i="4" s="1"/>
  <c r="Z948" i="4"/>
  <c r="V948" i="4"/>
  <c r="J949" i="4"/>
  <c r="Y948" i="4"/>
  <c r="G949" i="4"/>
  <c r="AO947" i="4"/>
  <c r="AM947" i="4"/>
  <c r="AN947" i="4"/>
  <c r="K949" i="4" l="1"/>
  <c r="AP947" i="4"/>
  <c r="M949" i="4"/>
  <c r="N949" i="4"/>
  <c r="O949" i="4" s="1"/>
  <c r="AB948" i="4"/>
  <c r="F949" i="4" l="1"/>
  <c r="AC948" i="4"/>
  <c r="AG948" i="4" l="1"/>
  <c r="AH948" i="4"/>
  <c r="AI948" i="4"/>
  <c r="AJ948" i="4" l="1"/>
  <c r="AK948" i="4"/>
  <c r="AQ948" i="4"/>
  <c r="E949" i="4" s="1"/>
  <c r="AD949" i="4" l="1"/>
  <c r="AE949" i="4" s="1"/>
  <c r="Q949" i="4"/>
  <c r="AF949" i="4"/>
  <c r="P949" i="4"/>
  <c r="R949" i="4" s="1"/>
  <c r="AL948" i="4"/>
  <c r="AM948" i="4" l="1"/>
  <c r="AN948" i="4"/>
  <c r="AO948" i="4"/>
  <c r="AR949" i="4"/>
  <c r="U949" i="4"/>
  <c r="S949" i="4"/>
  <c r="T949" i="4"/>
  <c r="AP948" i="4" l="1"/>
  <c r="W949" i="4"/>
  <c r="K950" i="4" s="1"/>
  <c r="X949" i="4"/>
  <c r="I950" i="4" s="1"/>
  <c r="V949" i="4"/>
  <c r="J950" i="4" s="1"/>
  <c r="AA949" i="4" l="1"/>
  <c r="L950" i="4"/>
  <c r="N950" i="4" s="1"/>
  <c r="O950" i="4" s="1"/>
  <c r="Z949" i="4"/>
  <c r="AB949" i="4" s="1"/>
  <c r="H950" i="4"/>
  <c r="G950" i="4"/>
  <c r="M950" i="4" s="1"/>
  <c r="Y949" i="4"/>
  <c r="F950" i="4" l="1"/>
  <c r="AC949" i="4"/>
  <c r="AG949" i="4" l="1"/>
  <c r="AH949" i="4"/>
  <c r="AQ949" i="4" l="1"/>
  <c r="E950" i="4" s="1"/>
  <c r="AI949" i="4"/>
  <c r="AJ949" i="4" l="1"/>
  <c r="AK949" i="4"/>
  <c r="Q950" i="4"/>
  <c r="AD950" i="4"/>
  <c r="AE950" i="4" s="1"/>
  <c r="AF950" i="4"/>
  <c r="P950" i="4"/>
  <c r="R950" i="4" s="1"/>
  <c r="AR950" i="4" l="1"/>
  <c r="T950" i="4"/>
  <c r="S950" i="4"/>
  <c r="U950" i="4"/>
  <c r="AL949" i="4"/>
  <c r="X950" i="4" l="1"/>
  <c r="AA950" i="4" s="1"/>
  <c r="L951" i="4"/>
  <c r="AN949" i="4"/>
  <c r="AM949" i="4"/>
  <c r="AO949" i="4"/>
  <c r="V950" i="4"/>
  <c r="G951" i="4" s="1"/>
  <c r="Y950" i="4"/>
  <c r="J951" i="4"/>
  <c r="W950" i="4"/>
  <c r="Z950" i="4" s="1"/>
  <c r="K951" i="4" l="1"/>
  <c r="N951" i="4" s="1"/>
  <c r="O951" i="4" s="1"/>
  <c r="AP949" i="4"/>
  <c r="H951" i="4"/>
  <c r="AB950" i="4"/>
  <c r="I951" i="4"/>
  <c r="M951" i="4" l="1"/>
  <c r="F951" i="4"/>
  <c r="AC950" i="4"/>
  <c r="AG950" i="4" l="1"/>
  <c r="AH950" i="4"/>
  <c r="AI950" i="4"/>
  <c r="AJ950" i="4" l="1"/>
  <c r="AK950" i="4"/>
  <c r="AQ950" i="4"/>
  <c r="E951" i="4" s="1"/>
  <c r="AD951" i="4" l="1"/>
  <c r="AE951" i="4" s="1"/>
  <c r="Q951" i="4"/>
  <c r="AF951" i="4"/>
  <c r="P951" i="4"/>
  <c r="AL950" i="4"/>
  <c r="R951" i="4" l="1"/>
  <c r="AR951" i="4" s="1"/>
  <c r="AM950" i="4"/>
  <c r="AN950" i="4"/>
  <c r="AO950" i="4"/>
  <c r="T951" i="4" l="1"/>
  <c r="S951" i="4"/>
  <c r="V951" i="4" s="1"/>
  <c r="J952" i="4" s="1"/>
  <c r="U951" i="4"/>
  <c r="X951" i="4" s="1"/>
  <c r="AA951" i="4" s="1"/>
  <c r="W951" i="4"/>
  <c r="Z951" i="4" s="1"/>
  <c r="AP950" i="4"/>
  <c r="G952" i="4" l="1"/>
  <c r="Y951" i="4"/>
  <c r="L952" i="4"/>
  <c r="I952" i="4"/>
  <c r="K952" i="4"/>
  <c r="N952" i="4" s="1"/>
  <c r="O952" i="4" s="1"/>
  <c r="H952" i="4"/>
  <c r="AB951" i="4"/>
  <c r="M952" i="4" l="1"/>
  <c r="AC951" i="4"/>
  <c r="F952" i="4"/>
  <c r="AG951" i="4" l="1"/>
  <c r="AI951" i="4"/>
  <c r="AH951" i="4"/>
  <c r="AJ951" i="4" l="1"/>
  <c r="AK951" i="4"/>
  <c r="AQ951" i="4"/>
  <c r="E952" i="4" s="1"/>
  <c r="AD952" i="4" l="1"/>
  <c r="AE952" i="4" s="1"/>
  <c r="AF952" i="4"/>
  <c r="Q952" i="4"/>
  <c r="P952" i="4"/>
  <c r="R952" i="4" s="1"/>
  <c r="AL951" i="4"/>
  <c r="AN951" i="4" l="1"/>
  <c r="AO951" i="4"/>
  <c r="AM951" i="4"/>
  <c r="AP951" i="4" s="1"/>
  <c r="AR952" i="4"/>
  <c r="S952" i="4"/>
  <c r="T952" i="4"/>
  <c r="U952" i="4"/>
  <c r="W952" i="4" l="1"/>
  <c r="K953" i="4" s="1"/>
  <c r="H953" i="4"/>
  <c r="X952" i="4"/>
  <c r="AA952" i="4" s="1"/>
  <c r="L953" i="4"/>
  <c r="V952" i="4"/>
  <c r="J953" i="4" s="1"/>
  <c r="Y952" i="4"/>
  <c r="F195" i="7"/>
  <c r="I953" i="4" l="1"/>
  <c r="N953" i="4"/>
  <c r="O953" i="4" s="1"/>
  <c r="Z952" i="4"/>
  <c r="AB952" i="4"/>
  <c r="G953" i="4"/>
  <c r="M953" i="4" s="1"/>
  <c r="AC952" i="4" l="1"/>
  <c r="F953" i="4"/>
  <c r="AH952" i="4" l="1"/>
  <c r="AG952" i="4"/>
  <c r="AQ952" i="4" s="1"/>
  <c r="E953" i="4" l="1"/>
  <c r="E195" i="7"/>
  <c r="AI952" i="4"/>
  <c r="AJ952" i="4" l="1"/>
  <c r="D195" i="7" s="1"/>
  <c r="C195" i="7"/>
  <c r="AK952" i="4"/>
  <c r="AF953" i="4"/>
  <c r="AD953" i="4"/>
  <c r="AE953" i="4" s="1"/>
  <c r="Q953" i="4"/>
  <c r="P953" i="4"/>
  <c r="R953" i="4" l="1"/>
  <c r="S953" i="4" s="1"/>
  <c r="T953" i="4"/>
  <c r="AL952" i="4"/>
  <c r="AR953" i="4" l="1"/>
  <c r="U953" i="4"/>
  <c r="AO952" i="4"/>
  <c r="AM952" i="4"/>
  <c r="AN952" i="4"/>
  <c r="X953" i="4"/>
  <c r="L954" i="4" s="1"/>
  <c r="V953" i="4"/>
  <c r="J954" i="4" s="1"/>
  <c r="W953" i="4"/>
  <c r="K954" i="4" s="1"/>
  <c r="Z953" i="4"/>
  <c r="H954" i="4"/>
  <c r="AA953" i="4" l="1"/>
  <c r="N954" i="4"/>
  <c r="O954" i="4" s="1"/>
  <c r="I954" i="4"/>
  <c r="G954" i="4"/>
  <c r="Y953" i="4"/>
  <c r="AP952" i="4"/>
  <c r="M954" i="4" l="1"/>
  <c r="AB953" i="4"/>
  <c r="F954" i="4" l="1"/>
  <c r="AC953" i="4"/>
  <c r="AG953" i="4" l="1"/>
  <c r="AH953" i="4"/>
  <c r="AI953" i="4"/>
  <c r="AJ953" i="4" l="1"/>
  <c r="AK953" i="4"/>
  <c r="AQ953" i="4"/>
  <c r="E954" i="4" s="1"/>
  <c r="AL953" i="4" l="1"/>
  <c r="AD954" i="4"/>
  <c r="AE954" i="4" s="1"/>
  <c r="Q954" i="4"/>
  <c r="AF954" i="4"/>
  <c r="P954" i="4"/>
  <c r="R954" i="4" l="1"/>
  <c r="AR954" i="4" s="1"/>
  <c r="S954" i="4"/>
  <c r="T954" i="4"/>
  <c r="U954" i="4"/>
  <c r="AN953" i="4"/>
  <c r="AO953" i="4"/>
  <c r="AM953" i="4"/>
  <c r="AP953" i="4" s="1"/>
  <c r="X954" i="4" l="1"/>
  <c r="I955" i="4"/>
  <c r="L955" i="4"/>
  <c r="AA954" i="4"/>
  <c r="W954" i="4"/>
  <c r="H955" i="4" s="1"/>
  <c r="V954" i="4"/>
  <c r="Y954" i="4" s="1"/>
  <c r="J955" i="4" l="1"/>
  <c r="G955" i="4"/>
  <c r="M955" i="4" s="1"/>
  <c r="K955" i="4"/>
  <c r="Z954" i="4"/>
  <c r="AB954" i="4" s="1"/>
  <c r="N955" i="4" l="1"/>
  <c r="O955" i="4" s="1"/>
  <c r="F955" i="4"/>
  <c r="AC954" i="4"/>
  <c r="AG954" i="4" l="1"/>
  <c r="AI954" i="4" s="1"/>
  <c r="AH954" i="4"/>
  <c r="AJ954" i="4" l="1"/>
  <c r="AK954" i="4"/>
  <c r="AQ954" i="4"/>
  <c r="E955" i="4" s="1"/>
  <c r="Q955" i="4" l="1"/>
  <c r="AD955" i="4"/>
  <c r="AE955" i="4" s="1"/>
  <c r="AF955" i="4"/>
  <c r="P955" i="4"/>
  <c r="AL954" i="4"/>
  <c r="AN954" i="4" l="1"/>
  <c r="AM954" i="4"/>
  <c r="AO954" i="4"/>
  <c r="R955" i="4"/>
  <c r="AP954" i="4" l="1"/>
  <c r="AR955" i="4"/>
  <c r="U955" i="4"/>
  <c r="S955" i="4"/>
  <c r="T955" i="4"/>
  <c r="W955" i="4" l="1"/>
  <c r="Z955" i="4" s="1"/>
  <c r="V955" i="4"/>
  <c r="G956" i="4" s="1"/>
  <c r="X955" i="4"/>
  <c r="L956" i="4" s="1"/>
  <c r="K956" i="4" l="1"/>
  <c r="H956" i="4"/>
  <c r="I956" i="4"/>
  <c r="M956" i="4" s="1"/>
  <c r="AA955" i="4"/>
  <c r="J956" i="4"/>
  <c r="Y955" i="4"/>
  <c r="N956" i="4" l="1"/>
  <c r="O956" i="4" s="1"/>
  <c r="AB955" i="4"/>
  <c r="F956" i="4" l="1"/>
  <c r="AC955" i="4"/>
  <c r="AG955" i="4" l="1"/>
  <c r="AH955" i="4"/>
  <c r="AI955" i="4"/>
  <c r="AJ955" i="4" l="1"/>
  <c r="AK955" i="4"/>
  <c r="AQ955" i="4"/>
  <c r="E956" i="4" s="1"/>
  <c r="AD956" i="4" l="1"/>
  <c r="AE956" i="4" s="1"/>
  <c r="AF956" i="4"/>
  <c r="Q956" i="4"/>
  <c r="P956" i="4"/>
  <c r="R956" i="4" s="1"/>
  <c r="AL955" i="4"/>
  <c r="AM955" i="4" l="1"/>
  <c r="AN955" i="4"/>
  <c r="AO955" i="4"/>
  <c r="AR956" i="4"/>
  <c r="U956" i="4"/>
  <c r="S956" i="4"/>
  <c r="T956" i="4"/>
  <c r="AP955" i="4" l="1"/>
  <c r="W956" i="4"/>
  <c r="K957" i="4" s="1"/>
  <c r="V956" i="4"/>
  <c r="J957" i="4" s="1"/>
  <c r="Y956" i="4"/>
  <c r="G957" i="4"/>
  <c r="X956" i="4"/>
  <c r="I957" i="4" s="1"/>
  <c r="AA956" i="4" l="1"/>
  <c r="H957" i="4"/>
  <c r="M957" i="4" s="1"/>
  <c r="Z956" i="4"/>
  <c r="AB956" i="4" s="1"/>
  <c r="L957" i="4"/>
  <c r="N957" i="4" s="1"/>
  <c r="O957" i="4" s="1"/>
  <c r="AC956" i="4" l="1"/>
  <c r="F957" i="4"/>
  <c r="AG956" i="4" l="1"/>
  <c r="AI956" i="4" s="1"/>
  <c r="AH956" i="4"/>
  <c r="AJ956" i="4" l="1"/>
  <c r="AK956" i="4"/>
  <c r="AQ956" i="4"/>
  <c r="E957" i="4" s="1"/>
  <c r="AD957" i="4" l="1"/>
  <c r="AE957" i="4" s="1"/>
  <c r="AF957" i="4"/>
  <c r="Q957" i="4"/>
  <c r="P957" i="4"/>
  <c r="AL956" i="4"/>
  <c r="R957" i="4" l="1"/>
  <c r="AN956" i="4"/>
  <c r="AO956" i="4"/>
  <c r="AM956" i="4"/>
  <c r="AP956" i="4" s="1"/>
  <c r="AR957" i="4"/>
  <c r="S957" i="4"/>
  <c r="U957" i="4"/>
  <c r="T957" i="4"/>
  <c r="W957" i="4" l="1"/>
  <c r="K958" i="4" s="1"/>
  <c r="Z957" i="4"/>
  <c r="X957" i="4"/>
  <c r="I958" i="4" s="1"/>
  <c r="V957" i="4"/>
  <c r="G958" i="4" s="1"/>
  <c r="J958" i="4"/>
  <c r="Y957" i="4"/>
  <c r="F196" i="7"/>
  <c r="AA957" i="4" l="1"/>
  <c r="H958" i="4"/>
  <c r="L958" i="4"/>
  <c r="N958" i="4" s="1"/>
  <c r="O958" i="4" s="1"/>
  <c r="M958" i="4"/>
  <c r="AB957" i="4"/>
  <c r="F958" i="4" l="1"/>
  <c r="AC957" i="4"/>
  <c r="AG957" i="4" l="1"/>
  <c r="AH957" i="4"/>
  <c r="AI957" i="4"/>
  <c r="AJ957" i="4" l="1"/>
  <c r="D196" i="7" s="1"/>
  <c r="C196" i="7"/>
  <c r="AK957" i="4"/>
  <c r="AQ957" i="4"/>
  <c r="E958" i="4" l="1"/>
  <c r="E196" i="7"/>
  <c r="AL957" i="4"/>
  <c r="AM957" i="4" l="1"/>
  <c r="AN957" i="4"/>
  <c r="AO957" i="4"/>
  <c r="Q958" i="4"/>
  <c r="AD958" i="4"/>
  <c r="AE958" i="4" s="1"/>
  <c r="AF958" i="4"/>
  <c r="P958" i="4"/>
  <c r="R958" i="4" l="1"/>
  <c r="U958" i="4" s="1"/>
  <c r="AR958" i="4"/>
  <c r="T958" i="4"/>
  <c r="S958" i="4"/>
  <c r="AP957" i="4"/>
  <c r="V958" i="4" l="1"/>
  <c r="Y958" i="4"/>
  <c r="G959" i="4"/>
  <c r="J959" i="4"/>
  <c r="X958" i="4"/>
  <c r="I959" i="4" s="1"/>
  <c r="W958" i="4"/>
  <c r="Z958" i="4" s="1"/>
  <c r="L959" i="4" l="1"/>
  <c r="AA958" i="4"/>
  <c r="K959" i="4"/>
  <c r="N959" i="4" s="1"/>
  <c r="O959" i="4" s="1"/>
  <c r="H959" i="4"/>
  <c r="M959" i="4" s="1"/>
  <c r="AB958" i="4"/>
  <c r="F959" i="4" l="1"/>
  <c r="AC958" i="4"/>
  <c r="AG958" i="4" l="1"/>
  <c r="AH958" i="4"/>
  <c r="AQ958" i="4" l="1"/>
  <c r="E959" i="4" s="1"/>
  <c r="AF959" i="4" s="1"/>
  <c r="Q959" i="4"/>
  <c r="AI958" i="4"/>
  <c r="AD959" i="4" l="1"/>
  <c r="AE959" i="4" s="1"/>
  <c r="P959" i="4"/>
  <c r="R959" i="4" s="1"/>
  <c r="AR959" i="4" s="1"/>
  <c r="AJ958" i="4"/>
  <c r="AK958" i="4"/>
  <c r="U959" i="4" l="1"/>
  <c r="X959" i="4" s="1"/>
  <c r="I960" i="4" s="1"/>
  <c r="T959" i="4"/>
  <c r="W959" i="4" s="1"/>
  <c r="Z959" i="4" s="1"/>
  <c r="S959" i="4"/>
  <c r="V959" i="4"/>
  <c r="Y959" i="4" s="1"/>
  <c r="AL958" i="4"/>
  <c r="J960" i="4" l="1"/>
  <c r="K960" i="4"/>
  <c r="L960" i="4"/>
  <c r="AN958" i="4"/>
  <c r="AM958" i="4"/>
  <c r="AO958" i="4"/>
  <c r="H960" i="4"/>
  <c r="N960" i="4"/>
  <c r="O960" i="4" s="1"/>
  <c r="AA959" i="4"/>
  <c r="AB959" i="4" s="1"/>
  <c r="G960" i="4"/>
  <c r="M960" i="4" l="1"/>
  <c r="F960" i="4"/>
  <c r="AC959" i="4"/>
  <c r="AP958" i="4"/>
  <c r="AH959" i="4" l="1"/>
  <c r="AG959" i="4"/>
  <c r="AQ959" i="4" s="1"/>
  <c r="E960" i="4" s="1"/>
  <c r="AF960" i="4" l="1"/>
  <c r="Q960" i="4"/>
  <c r="AD960" i="4"/>
  <c r="AE960" i="4" s="1"/>
  <c r="AI959" i="4"/>
  <c r="P960" i="4"/>
  <c r="R960" i="4" l="1"/>
  <c r="AR960" i="4"/>
  <c r="U960" i="4"/>
  <c r="S960" i="4"/>
  <c r="T960" i="4"/>
  <c r="AJ959" i="4"/>
  <c r="AK959" i="4"/>
  <c r="V960" i="4" l="1"/>
  <c r="Y960" i="4" s="1"/>
  <c r="J961" i="4"/>
  <c r="G961" i="4"/>
  <c r="X960" i="4"/>
  <c r="AA960" i="4" s="1"/>
  <c r="AL959" i="4"/>
  <c r="W960" i="4"/>
  <c r="Z960" i="4" s="1"/>
  <c r="L961" i="4" l="1"/>
  <c r="K961" i="4"/>
  <c r="I961" i="4"/>
  <c r="H961" i="4"/>
  <c r="AB960" i="4"/>
  <c r="M961" i="4"/>
  <c r="AM959" i="4"/>
  <c r="AN959" i="4"/>
  <c r="AO959" i="4"/>
  <c r="N961" i="4"/>
  <c r="O961" i="4" s="1"/>
  <c r="F961" i="4" l="1"/>
  <c r="AC960" i="4"/>
  <c r="AP959" i="4"/>
  <c r="AG960" i="4" l="1"/>
  <c r="AH960" i="4"/>
  <c r="AQ960" i="4" l="1"/>
  <c r="E961" i="4" s="1"/>
  <c r="P961" i="4" s="1"/>
  <c r="AI960" i="4"/>
  <c r="AF961" i="4"/>
  <c r="AD961" i="4" l="1"/>
  <c r="AE961" i="4" s="1"/>
  <c r="Q961" i="4"/>
  <c r="R961" i="4" s="1"/>
  <c r="AR961" i="4"/>
  <c r="T961" i="4"/>
  <c r="S961" i="4"/>
  <c r="U961" i="4"/>
  <c r="AJ960" i="4"/>
  <c r="AK960" i="4"/>
  <c r="AL960" i="4" l="1"/>
  <c r="X961" i="4"/>
  <c r="L962" i="4" s="1"/>
  <c r="V961" i="4"/>
  <c r="Y961" i="4" s="1"/>
  <c r="W961" i="4"/>
  <c r="H962" i="4" s="1"/>
  <c r="Z961" i="4"/>
  <c r="K962" i="4"/>
  <c r="J962" i="4" l="1"/>
  <c r="G962" i="4"/>
  <c r="I962" i="4"/>
  <c r="M962" i="4" s="1"/>
  <c r="AM960" i="4"/>
  <c r="AN960" i="4"/>
  <c r="AO960" i="4"/>
  <c r="N962" i="4"/>
  <c r="O962" i="4" s="1"/>
  <c r="AA961" i="4"/>
  <c r="AB961" i="4" s="1"/>
  <c r="AC961" i="4" l="1"/>
  <c r="F962" i="4"/>
  <c r="AP960" i="4"/>
  <c r="AH961" i="4" l="1"/>
  <c r="AG961" i="4"/>
  <c r="AQ961" i="4" s="1"/>
  <c r="E962" i="4" s="1"/>
  <c r="AI961" i="4" l="1"/>
  <c r="AJ961" i="4"/>
  <c r="AK961" i="4"/>
  <c r="AD962" i="4"/>
  <c r="AE962" i="4" s="1"/>
  <c r="AF962" i="4"/>
  <c r="Q962" i="4"/>
  <c r="P962" i="4"/>
  <c r="R962" i="4" s="1"/>
  <c r="AL961" i="4" l="1"/>
  <c r="AR962" i="4"/>
  <c r="T962" i="4"/>
  <c r="U962" i="4"/>
  <c r="S962" i="4"/>
  <c r="V962" i="4" l="1"/>
  <c r="Y962" i="4" s="1"/>
  <c r="F197" i="7"/>
  <c r="W962" i="4"/>
  <c r="K963" i="4" s="1"/>
  <c r="AN961" i="4"/>
  <c r="AO961" i="4"/>
  <c r="AM961" i="4"/>
  <c r="X962" i="4"/>
  <c r="I963" i="4" s="1"/>
  <c r="AA962" i="4"/>
  <c r="J963" i="4" l="1"/>
  <c r="Z962" i="4"/>
  <c r="AB962" i="4" s="1"/>
  <c r="H963" i="4"/>
  <c r="G963" i="4"/>
  <c r="M963" i="4" s="1"/>
  <c r="L963" i="4"/>
  <c r="AP961" i="4"/>
  <c r="N963" i="4" l="1"/>
  <c r="O963" i="4" s="1"/>
  <c r="F963" i="4"/>
  <c r="AC962" i="4"/>
  <c r="AG962" i="4" l="1"/>
  <c r="AH962" i="4"/>
  <c r="AI962" i="4"/>
  <c r="AJ962" i="4" l="1"/>
  <c r="D197" i="7" s="1"/>
  <c r="C197" i="7"/>
  <c r="AK962" i="4"/>
  <c r="AQ962" i="4"/>
  <c r="E963" i="4" l="1"/>
  <c r="E197" i="7"/>
  <c r="AL962" i="4"/>
  <c r="AM962" i="4" l="1"/>
  <c r="AN962" i="4"/>
  <c r="AO962" i="4"/>
  <c r="Q963" i="4"/>
  <c r="AD963" i="4"/>
  <c r="AE963" i="4" s="1"/>
  <c r="AF963" i="4"/>
  <c r="P963" i="4"/>
  <c r="R963" i="4" s="1"/>
  <c r="AR963" i="4" l="1"/>
  <c r="S963" i="4"/>
  <c r="T963" i="4"/>
  <c r="U963" i="4"/>
  <c r="AP962" i="4"/>
  <c r="X963" i="4" l="1"/>
  <c r="AA963" i="4" s="1"/>
  <c r="I964" i="4"/>
  <c r="W963" i="4"/>
  <c r="Z963" i="4" s="1"/>
  <c r="V963" i="4"/>
  <c r="Y963" i="4"/>
  <c r="G964" i="4"/>
  <c r="J964" i="4"/>
  <c r="K964" i="4" l="1"/>
  <c r="H964" i="4"/>
  <c r="M964" i="4"/>
  <c r="AB963" i="4"/>
  <c r="L964" i="4"/>
  <c r="N964" i="4" s="1"/>
  <c r="O964" i="4" s="1"/>
  <c r="F964" i="4" l="1"/>
  <c r="AC963" i="4"/>
  <c r="AG963" i="4" l="1"/>
  <c r="AI963" i="4" s="1"/>
  <c r="AH963" i="4"/>
  <c r="AJ963" i="4" l="1"/>
  <c r="AK963" i="4"/>
  <c r="AQ963" i="4"/>
  <c r="E964" i="4" s="1"/>
  <c r="AD964" i="4" l="1"/>
  <c r="AE964" i="4" s="1"/>
  <c r="Q964" i="4"/>
  <c r="AF964" i="4"/>
  <c r="P964" i="4"/>
  <c r="AL963" i="4"/>
  <c r="AN963" i="4" l="1"/>
  <c r="AM963" i="4"/>
  <c r="AO963" i="4"/>
  <c r="R964" i="4"/>
  <c r="AR964" i="4" l="1"/>
  <c r="U964" i="4"/>
  <c r="S964" i="4"/>
  <c r="T964" i="4"/>
  <c r="AP963" i="4"/>
  <c r="V964" i="4" l="1"/>
  <c r="Y964" i="4" s="1"/>
  <c r="J965" i="4"/>
  <c r="W964" i="4"/>
  <c r="Z964" i="4" s="1"/>
  <c r="X964" i="4"/>
  <c r="L965" i="4" s="1"/>
  <c r="AA964" i="4" l="1"/>
  <c r="AB964" i="4" s="1"/>
  <c r="I965" i="4"/>
  <c r="K965" i="4"/>
  <c r="N965" i="4" s="1"/>
  <c r="O965" i="4" s="1"/>
  <c r="H965" i="4"/>
  <c r="G965" i="4"/>
  <c r="M965" i="4" l="1"/>
  <c r="F965" i="4"/>
  <c r="AC964" i="4"/>
  <c r="AH964" i="4" l="1"/>
  <c r="AG964" i="4"/>
  <c r="AQ964" i="4" s="1"/>
  <c r="E965" i="4" s="1"/>
  <c r="P965" i="4" s="1"/>
  <c r="AF965" i="4" l="1"/>
  <c r="Q965" i="4"/>
  <c r="R965" i="4" s="1"/>
  <c r="AD965" i="4"/>
  <c r="AE965" i="4" s="1"/>
  <c r="AI964" i="4"/>
  <c r="AR965" i="4" l="1"/>
  <c r="S965" i="4"/>
  <c r="U965" i="4"/>
  <c r="T965" i="4"/>
  <c r="AJ964" i="4"/>
  <c r="AK964" i="4"/>
  <c r="AL964" i="4" l="1"/>
  <c r="W965" i="4"/>
  <c r="H966" i="4" s="1"/>
  <c r="K966" i="4"/>
  <c r="Z965" i="4"/>
  <c r="X965" i="4"/>
  <c r="I966" i="4" s="1"/>
  <c r="L966" i="4"/>
  <c r="V965" i="4"/>
  <c r="J966" i="4"/>
  <c r="G966" i="4"/>
  <c r="Y965" i="4"/>
  <c r="M966" i="4" l="1"/>
  <c r="N966" i="4"/>
  <c r="O966" i="4" s="1"/>
  <c r="AA965" i="4"/>
  <c r="AB965" i="4" s="1"/>
  <c r="AM964" i="4"/>
  <c r="AN964" i="4"/>
  <c r="AO964" i="4"/>
  <c r="F966" i="4" l="1"/>
  <c r="AC965" i="4"/>
  <c r="AP964" i="4"/>
  <c r="AG965" i="4" l="1"/>
  <c r="AH965" i="4"/>
  <c r="AI965" i="4"/>
  <c r="AJ965" i="4" l="1"/>
  <c r="AK965" i="4"/>
  <c r="AQ965" i="4"/>
  <c r="E966" i="4" s="1"/>
  <c r="AD966" i="4" l="1"/>
  <c r="AE966" i="4" s="1"/>
  <c r="AF966" i="4"/>
  <c r="Q966" i="4"/>
  <c r="P966" i="4"/>
  <c r="AL965" i="4"/>
  <c r="R966" i="4" l="1"/>
  <c r="U966" i="4" s="1"/>
  <c r="AR966" i="4"/>
  <c r="T966" i="4"/>
  <c r="AM965" i="4"/>
  <c r="AN965" i="4"/>
  <c r="AO965" i="4"/>
  <c r="S966" i="4" l="1"/>
  <c r="AP965" i="4"/>
  <c r="V966" i="4"/>
  <c r="J967" i="4" s="1"/>
  <c r="Y966" i="4"/>
  <c r="G967" i="4"/>
  <c r="X966" i="4"/>
  <c r="I967" i="4" s="1"/>
  <c r="W966" i="4"/>
  <c r="Z966" i="4" s="1"/>
  <c r="K967" i="4"/>
  <c r="L967" i="4" l="1"/>
  <c r="AA966" i="4"/>
  <c r="AB966" i="4" s="1"/>
  <c r="N967" i="4"/>
  <c r="O967" i="4" s="1"/>
  <c r="H967" i="4"/>
  <c r="M967" i="4" s="1"/>
  <c r="AC966" i="4" l="1"/>
  <c r="F967" i="4"/>
  <c r="AH966" i="4" l="1"/>
  <c r="AG966" i="4"/>
  <c r="AQ966" i="4" s="1"/>
  <c r="E967" i="4" s="1"/>
  <c r="AI966" i="4"/>
  <c r="AJ966" i="4" l="1"/>
  <c r="AK966" i="4"/>
  <c r="AD967" i="4"/>
  <c r="AE967" i="4" s="1"/>
  <c r="AF967" i="4"/>
  <c r="Q967" i="4"/>
  <c r="P967" i="4"/>
  <c r="AL966" i="4" l="1"/>
  <c r="R967" i="4"/>
  <c r="AR967" i="4" l="1"/>
  <c r="S967" i="4"/>
  <c r="U967" i="4"/>
  <c r="T967" i="4"/>
  <c r="AN966" i="4"/>
  <c r="AO966" i="4"/>
  <c r="AM966" i="4"/>
  <c r="AP966" i="4" s="1"/>
  <c r="W967" i="4" l="1"/>
  <c r="H968" i="4" s="1"/>
  <c r="Z967" i="4"/>
  <c r="X967" i="4"/>
  <c r="I968" i="4" s="1"/>
  <c r="AA967" i="4"/>
  <c r="V967" i="4"/>
  <c r="G968" i="4" s="1"/>
  <c r="J968" i="4"/>
  <c r="Y967" i="4"/>
  <c r="F198" i="7"/>
  <c r="M968" i="4" l="1"/>
  <c r="L968" i="4"/>
  <c r="AB967" i="4"/>
  <c r="K968" i="4"/>
  <c r="N968" i="4" s="1"/>
  <c r="O968" i="4" s="1"/>
  <c r="F968" i="4" l="1"/>
  <c r="AC967" i="4"/>
  <c r="AG967" i="4" l="1"/>
  <c r="AH967" i="4"/>
  <c r="AQ967" i="4" l="1"/>
  <c r="E968" i="4"/>
  <c r="E198" i="7"/>
  <c r="AI967" i="4"/>
  <c r="Q968" i="4" l="1"/>
  <c r="AD968" i="4"/>
  <c r="AE968" i="4" s="1"/>
  <c r="AF968" i="4"/>
  <c r="P968" i="4"/>
  <c r="R968" i="4" s="1"/>
  <c r="AJ967" i="4"/>
  <c r="D198" i="7" s="1"/>
  <c r="C198" i="7"/>
  <c r="AK967" i="4"/>
  <c r="AL967" i="4" l="1"/>
  <c r="AR968" i="4"/>
  <c r="T968" i="4"/>
  <c r="S968" i="4"/>
  <c r="U968" i="4"/>
  <c r="X968" i="4" l="1"/>
  <c r="AA968" i="4" s="1"/>
  <c r="I969" i="4"/>
  <c r="V968" i="4"/>
  <c r="J969" i="4" s="1"/>
  <c r="Y968" i="4"/>
  <c r="W968" i="4"/>
  <c r="Z968" i="4" s="1"/>
  <c r="AM967" i="4"/>
  <c r="AN967" i="4"/>
  <c r="AO967" i="4"/>
  <c r="G969" i="4" l="1"/>
  <c r="AB968" i="4"/>
  <c r="AP967" i="4"/>
  <c r="K969" i="4"/>
  <c r="H969" i="4"/>
  <c r="L969" i="4"/>
  <c r="M969" i="4" l="1"/>
  <c r="N969" i="4"/>
  <c r="O969" i="4" s="1"/>
  <c r="F969" i="4"/>
  <c r="AC968" i="4"/>
  <c r="AG968" i="4" l="1"/>
  <c r="AH968" i="4"/>
  <c r="AI968" i="4"/>
  <c r="AQ968" i="4" l="1"/>
  <c r="E969" i="4" s="1"/>
  <c r="Q969" i="4" s="1"/>
  <c r="AJ968" i="4"/>
  <c r="AK968" i="4"/>
  <c r="AD969" i="4"/>
  <c r="AE969" i="4" s="1"/>
  <c r="P969" i="4" l="1"/>
  <c r="R969" i="4" s="1"/>
  <c r="U969" i="4" s="1"/>
  <c r="AF969" i="4"/>
  <c r="AL968" i="4"/>
  <c r="AR969" i="4"/>
  <c r="S969" i="4" l="1"/>
  <c r="T969" i="4"/>
  <c r="W969" i="4" s="1"/>
  <c r="K970" i="4" s="1"/>
  <c r="V969" i="4"/>
  <c r="Y969" i="4" s="1"/>
  <c r="J970" i="4"/>
  <c r="X969" i="4"/>
  <c r="L970" i="4" s="1"/>
  <c r="I970" i="4"/>
  <c r="AA969" i="4"/>
  <c r="AN968" i="4"/>
  <c r="AM968" i="4"/>
  <c r="AO968" i="4"/>
  <c r="H970" i="4" l="1"/>
  <c r="AP968" i="4"/>
  <c r="Z969" i="4"/>
  <c r="AB969" i="4" s="1"/>
  <c r="N970" i="4"/>
  <c r="O970" i="4" s="1"/>
  <c r="G970" i="4"/>
  <c r="F970" i="4" l="1"/>
  <c r="AC969" i="4"/>
  <c r="M970" i="4"/>
  <c r="AH969" i="4" l="1"/>
  <c r="AG969" i="4"/>
  <c r="AQ969" i="4" s="1"/>
  <c r="E970" i="4" s="1"/>
  <c r="P970" i="4" s="1"/>
  <c r="AF970" i="4" l="1"/>
  <c r="Q970" i="4"/>
  <c r="R970" i="4" s="1"/>
  <c r="AD970" i="4"/>
  <c r="AE970" i="4" s="1"/>
  <c r="AI969" i="4"/>
  <c r="AR970" i="4" l="1"/>
  <c r="S970" i="4"/>
  <c r="U970" i="4"/>
  <c r="T970" i="4"/>
  <c r="AJ969" i="4"/>
  <c r="AK969" i="4"/>
  <c r="W970" i="4" l="1"/>
  <c r="Z970" i="4" s="1"/>
  <c r="K971" i="4"/>
  <c r="X970" i="4"/>
  <c r="I971" i="4" s="1"/>
  <c r="V970" i="4"/>
  <c r="J971" i="4" s="1"/>
  <c r="AL969" i="4"/>
  <c r="AA970" i="4" l="1"/>
  <c r="G971" i="4"/>
  <c r="H971" i="4"/>
  <c r="AM969" i="4"/>
  <c r="AN969" i="4"/>
  <c r="AO969" i="4"/>
  <c r="L971" i="4"/>
  <c r="N971" i="4" s="1"/>
  <c r="O971" i="4" s="1"/>
  <c r="Y970" i="4"/>
  <c r="M971" i="4" l="1"/>
  <c r="AB970" i="4"/>
  <c r="AP969" i="4"/>
  <c r="F971" i="4" l="1"/>
  <c r="AC970" i="4"/>
  <c r="AG970" i="4" l="1"/>
  <c r="AH970" i="4"/>
  <c r="AI970" i="4"/>
  <c r="AJ970" i="4" l="1"/>
  <c r="AK970" i="4"/>
  <c r="AQ970" i="4"/>
  <c r="E971" i="4" s="1"/>
  <c r="Q971" i="4" l="1"/>
  <c r="AD971" i="4"/>
  <c r="AE971" i="4" s="1"/>
  <c r="AF971" i="4"/>
  <c r="P971" i="4"/>
  <c r="R971" i="4" s="1"/>
  <c r="AL970" i="4"/>
  <c r="AM970" i="4" l="1"/>
  <c r="AN970" i="4"/>
  <c r="AO970" i="4"/>
  <c r="AR971" i="4"/>
  <c r="S971" i="4"/>
  <c r="T971" i="4"/>
  <c r="U971" i="4"/>
  <c r="X971" i="4" l="1"/>
  <c r="I972" i="4" s="1"/>
  <c r="L972" i="4"/>
  <c r="AA971" i="4"/>
  <c r="W971" i="4"/>
  <c r="Z971" i="4" s="1"/>
  <c r="V971" i="4"/>
  <c r="Y971" i="4" s="1"/>
  <c r="J972" i="4"/>
  <c r="AP970" i="4"/>
  <c r="H972" i="4" l="1"/>
  <c r="K972" i="4"/>
  <c r="N972" i="4" s="1"/>
  <c r="O972" i="4" s="1"/>
  <c r="AB971" i="4"/>
  <c r="G972" i="4"/>
  <c r="M972" i="4" s="1"/>
  <c r="AC971" i="4" l="1"/>
  <c r="F972" i="4"/>
  <c r="AH971" i="4" l="1"/>
  <c r="AG971" i="4"/>
  <c r="AI971" i="4" s="1"/>
  <c r="AJ971" i="4" l="1"/>
  <c r="AK971" i="4"/>
  <c r="AQ971" i="4"/>
  <c r="E972" i="4" s="1"/>
  <c r="AF972" i="4" l="1"/>
  <c r="AD972" i="4"/>
  <c r="AE972" i="4" s="1"/>
  <c r="Q972" i="4"/>
  <c r="P972" i="4"/>
  <c r="AL971" i="4"/>
  <c r="R972" i="4" l="1"/>
  <c r="AN971" i="4"/>
  <c r="AO971" i="4"/>
  <c r="AM971" i="4"/>
  <c r="AR972" i="4"/>
  <c r="U972" i="4"/>
  <c r="S972" i="4"/>
  <c r="T972" i="4"/>
  <c r="W972" i="4" l="1"/>
  <c r="H973" i="4" s="1"/>
  <c r="V972" i="4"/>
  <c r="J973" i="4"/>
  <c r="Y972" i="4"/>
  <c r="G973" i="4"/>
  <c r="F199" i="7"/>
  <c r="X972" i="4"/>
  <c r="AA972" i="4" s="1"/>
  <c r="L973" i="4"/>
  <c r="I973" i="4"/>
  <c r="AP971" i="4"/>
  <c r="K973" i="4" l="1"/>
  <c r="M973" i="4"/>
  <c r="N973" i="4"/>
  <c r="O973" i="4" s="1"/>
  <c r="Z972" i="4"/>
  <c r="AB972" i="4" s="1"/>
  <c r="AC972" i="4" l="1"/>
  <c r="F973" i="4"/>
  <c r="AG972" i="4" l="1"/>
  <c r="AI972" i="4" s="1"/>
  <c r="AH972" i="4"/>
  <c r="AJ972" i="4" l="1"/>
  <c r="D199" i="7" s="1"/>
  <c r="C199" i="7"/>
  <c r="AK972" i="4"/>
  <c r="AQ972" i="4"/>
  <c r="E973" i="4" l="1"/>
  <c r="E199" i="7"/>
  <c r="AL972" i="4"/>
  <c r="AM972" i="4" l="1"/>
  <c r="AN972" i="4"/>
  <c r="AO972" i="4"/>
  <c r="AD973" i="4"/>
  <c r="AE973" i="4" s="1"/>
  <c r="AF973" i="4"/>
  <c r="Q973" i="4"/>
  <c r="P973" i="4"/>
  <c r="R973" i="4" l="1"/>
  <c r="AP972" i="4"/>
  <c r="AR973" i="4"/>
  <c r="U973" i="4"/>
  <c r="S973" i="4"/>
  <c r="T973" i="4"/>
  <c r="W973" i="4" l="1"/>
  <c r="H974" i="4" s="1"/>
  <c r="Z973" i="4"/>
  <c r="V973" i="4"/>
  <c r="Y973" i="4" s="1"/>
  <c r="J974" i="4"/>
  <c r="G974" i="4"/>
  <c r="X973" i="4"/>
  <c r="I974" i="4" s="1"/>
  <c r="AA973" i="4"/>
  <c r="K974" i="4" l="1"/>
  <c r="AB973" i="4"/>
  <c r="M974" i="4"/>
  <c r="L974" i="4"/>
  <c r="N974" i="4" l="1"/>
  <c r="O974" i="4" s="1"/>
  <c r="F974" i="4"/>
  <c r="AC973" i="4"/>
  <c r="AG973" i="4" l="1"/>
  <c r="AI973" i="4" s="1"/>
  <c r="AH973" i="4"/>
  <c r="AJ973" i="4" l="1"/>
  <c r="AK973" i="4"/>
  <c r="AQ973" i="4"/>
  <c r="E974" i="4" s="1"/>
  <c r="AD974" i="4" l="1"/>
  <c r="AE974" i="4" s="1"/>
  <c r="AF974" i="4"/>
  <c r="Q974" i="4"/>
  <c r="P974" i="4"/>
  <c r="R974" i="4" s="1"/>
  <c r="AL973" i="4"/>
  <c r="AN973" i="4" l="1"/>
  <c r="AO973" i="4"/>
  <c r="AM973" i="4"/>
  <c r="AP973" i="4" s="1"/>
  <c r="AR974" i="4"/>
  <c r="T974" i="4"/>
  <c r="U974" i="4"/>
  <c r="S974" i="4"/>
  <c r="V974" i="4" l="1"/>
  <c r="G975" i="4" s="1"/>
  <c r="X974" i="4"/>
  <c r="I975" i="4" s="1"/>
  <c r="W974" i="4"/>
  <c r="H975" i="4" s="1"/>
  <c r="L975" i="4" l="1"/>
  <c r="AA974" i="4"/>
  <c r="M975" i="4"/>
  <c r="K975" i="4"/>
  <c r="J975" i="4"/>
  <c r="Z974" i="4"/>
  <c r="Y974" i="4"/>
  <c r="N975" i="4" l="1"/>
  <c r="O975" i="4" s="1"/>
  <c r="AB974" i="4"/>
  <c r="F975" i="4" l="1"/>
  <c r="AC974" i="4"/>
  <c r="AG974" i="4" l="1"/>
  <c r="AH974" i="4"/>
  <c r="AI974" i="4"/>
  <c r="AJ974" i="4" l="1"/>
  <c r="AK974" i="4"/>
  <c r="AQ974" i="4"/>
  <c r="E975" i="4" s="1"/>
  <c r="Q975" i="4" l="1"/>
  <c r="AD975" i="4"/>
  <c r="AE975" i="4" s="1"/>
  <c r="AF975" i="4"/>
  <c r="P975" i="4"/>
  <c r="R975" i="4" s="1"/>
  <c r="AL974" i="4"/>
  <c r="AM974" i="4" l="1"/>
  <c r="AN974" i="4"/>
  <c r="AO974" i="4"/>
  <c r="AR975" i="4"/>
  <c r="S975" i="4"/>
  <c r="T975" i="4"/>
  <c r="U975" i="4"/>
  <c r="W975" i="4" l="1"/>
  <c r="Z975" i="4" s="1"/>
  <c r="V975" i="4"/>
  <c r="G976" i="4" s="1"/>
  <c r="Y975" i="4"/>
  <c r="X975" i="4"/>
  <c r="AA975" i="4" s="1"/>
  <c r="AP974" i="4"/>
  <c r="AB975" i="4" l="1"/>
  <c r="J976" i="4"/>
  <c r="L976" i="4"/>
  <c r="I976" i="4"/>
  <c r="K976" i="4"/>
  <c r="H976" i="4"/>
  <c r="M976" i="4" s="1"/>
  <c r="F976" i="4" l="1"/>
  <c r="AC975" i="4"/>
  <c r="N976" i="4"/>
  <c r="O976" i="4" s="1"/>
  <c r="AG975" i="4" l="1"/>
  <c r="AH975" i="4"/>
  <c r="AI975" i="4"/>
  <c r="AJ975" i="4" l="1"/>
  <c r="AK975" i="4"/>
  <c r="AQ975" i="4"/>
  <c r="E976" i="4" s="1"/>
  <c r="Q976" i="4" l="1"/>
  <c r="AD976" i="4"/>
  <c r="AE976" i="4" s="1"/>
  <c r="AF976" i="4"/>
  <c r="P976" i="4"/>
  <c r="R976" i="4" s="1"/>
  <c r="AL975" i="4"/>
  <c r="AM975" i="4" l="1"/>
  <c r="AN975" i="4"/>
  <c r="AO975" i="4"/>
  <c r="AR976" i="4"/>
  <c r="S976" i="4"/>
  <c r="T976" i="4"/>
  <c r="U976" i="4"/>
  <c r="X976" i="4" l="1"/>
  <c r="L977" i="4" s="1"/>
  <c r="I977" i="4"/>
  <c r="W976" i="4"/>
  <c r="Z976" i="4" s="1"/>
  <c r="K977" i="4"/>
  <c r="H977" i="4"/>
  <c r="V976" i="4"/>
  <c r="Y976" i="4" s="1"/>
  <c r="G977" i="4"/>
  <c r="AP975" i="4"/>
  <c r="AA976" i="4" l="1"/>
  <c r="J977" i="4"/>
  <c r="N977" i="4" s="1"/>
  <c r="O977" i="4" s="1"/>
  <c r="AB976" i="4"/>
  <c r="M977" i="4"/>
  <c r="AC976" i="4" l="1"/>
  <c r="F977" i="4"/>
  <c r="AH976" i="4" l="1"/>
  <c r="AI976" i="4"/>
  <c r="AG976" i="4"/>
  <c r="AQ976" i="4" s="1"/>
  <c r="E977" i="4" s="1"/>
  <c r="AF977" i="4" l="1"/>
  <c r="AD977" i="4"/>
  <c r="AE977" i="4" s="1"/>
  <c r="Q977" i="4"/>
  <c r="AJ976" i="4"/>
  <c r="AK976" i="4"/>
  <c r="P977" i="4"/>
  <c r="R977" i="4" s="1"/>
  <c r="AR977" i="4" l="1"/>
  <c r="U977" i="4"/>
  <c r="S977" i="4"/>
  <c r="T977" i="4"/>
  <c r="AL976" i="4"/>
  <c r="AN976" i="4" l="1"/>
  <c r="AO976" i="4"/>
  <c r="AM976" i="4"/>
  <c r="W977" i="4"/>
  <c r="K978" i="4" s="1"/>
  <c r="V977" i="4"/>
  <c r="J978" i="4" s="1"/>
  <c r="F200" i="7"/>
  <c r="X977" i="4"/>
  <c r="L978" i="4" s="1"/>
  <c r="I978" i="4"/>
  <c r="AA977" i="4"/>
  <c r="H978" i="4" l="1"/>
  <c r="N978" i="4"/>
  <c r="O978" i="4" s="1"/>
  <c r="Z977" i="4"/>
  <c r="AP976" i="4"/>
  <c r="G978" i="4"/>
  <c r="M978" i="4" s="1"/>
  <c r="Y977" i="4"/>
  <c r="AB977" i="4" l="1"/>
  <c r="AC977" i="4" l="1"/>
  <c r="F978" i="4"/>
  <c r="AG977" i="4" l="1"/>
  <c r="AH977" i="4"/>
  <c r="AI977" i="4"/>
  <c r="AJ977" i="4" l="1"/>
  <c r="D200" i="7" s="1"/>
  <c r="C200" i="7"/>
  <c r="AK977" i="4"/>
  <c r="AQ977" i="4"/>
  <c r="E978" i="4" l="1"/>
  <c r="E200" i="7"/>
  <c r="AL977" i="4"/>
  <c r="AM977" i="4" l="1"/>
  <c r="AN977" i="4"/>
  <c r="AO977" i="4"/>
  <c r="AD978" i="4"/>
  <c r="AE978" i="4" s="1"/>
  <c r="AF978" i="4"/>
  <c r="Q978" i="4"/>
  <c r="P978" i="4"/>
  <c r="R978" i="4" s="1"/>
  <c r="AR978" i="4" l="1"/>
  <c r="T978" i="4"/>
  <c r="S978" i="4"/>
  <c r="U978" i="4"/>
  <c r="AP977" i="4"/>
  <c r="V978" i="4" l="1"/>
  <c r="Y978" i="4" s="1"/>
  <c r="J979" i="4"/>
  <c r="G979" i="4"/>
  <c r="X978" i="4"/>
  <c r="AA978" i="4" s="1"/>
  <c r="W978" i="4"/>
  <c r="H979" i="4" s="1"/>
  <c r="K979" i="4"/>
  <c r="Z978" i="4"/>
  <c r="L979" i="4" l="1"/>
  <c r="N979" i="4" s="1"/>
  <c r="O979" i="4" s="1"/>
  <c r="I979" i="4"/>
  <c r="M979" i="4" s="1"/>
  <c r="AB978" i="4"/>
  <c r="AC978" i="4" l="1"/>
  <c r="F979" i="4"/>
  <c r="AG978" i="4" l="1"/>
  <c r="AI978" i="4"/>
  <c r="AH978" i="4"/>
  <c r="AJ978" i="4" l="1"/>
  <c r="AK978" i="4"/>
  <c r="AQ978" i="4"/>
  <c r="E979" i="4" s="1"/>
  <c r="AD979" i="4" l="1"/>
  <c r="AE979" i="4" s="1"/>
  <c r="AF979" i="4"/>
  <c r="Q979" i="4"/>
  <c r="P979" i="4"/>
  <c r="R979" i="4" s="1"/>
  <c r="AL978" i="4"/>
  <c r="AR979" i="4" l="1"/>
  <c r="S979" i="4"/>
  <c r="T979" i="4"/>
  <c r="U979" i="4"/>
  <c r="AN978" i="4"/>
  <c r="AO978" i="4"/>
  <c r="AM978" i="4"/>
  <c r="AP978" i="4" s="1"/>
  <c r="W979" i="4" l="1"/>
  <c r="H980" i="4" s="1"/>
  <c r="V979" i="4"/>
  <c r="G980" i="4" s="1"/>
  <c r="X979" i="4"/>
  <c r="I980" i="4" s="1"/>
  <c r="M980" i="4" l="1"/>
  <c r="J980" i="4"/>
  <c r="Y979" i="4"/>
  <c r="L980" i="4"/>
  <c r="K980" i="4"/>
  <c r="AA979" i="4"/>
  <c r="Z979" i="4"/>
  <c r="AB979" i="4" l="1"/>
  <c r="N980" i="4"/>
  <c r="O980" i="4" s="1"/>
  <c r="F980" i="4" l="1"/>
  <c r="AC979" i="4"/>
  <c r="AG979" i="4" l="1"/>
  <c r="AH979" i="4"/>
  <c r="AI979" i="4"/>
  <c r="AJ979" i="4" l="1"/>
  <c r="AK979" i="4"/>
  <c r="AQ979" i="4"/>
  <c r="E980" i="4" s="1"/>
  <c r="Q980" i="4" l="1"/>
  <c r="AD980" i="4"/>
  <c r="AE980" i="4" s="1"/>
  <c r="AF980" i="4"/>
  <c r="P980" i="4"/>
  <c r="AL979" i="4"/>
  <c r="R980" i="4" l="1"/>
  <c r="AR980" i="4" s="1"/>
  <c r="AM979" i="4"/>
  <c r="AN979" i="4"/>
  <c r="AO979" i="4"/>
  <c r="S980" i="4" l="1"/>
  <c r="Y980" i="4" s="1"/>
  <c r="U980" i="4"/>
  <c r="X980" i="4" s="1"/>
  <c r="AA980" i="4" s="1"/>
  <c r="T980" i="4"/>
  <c r="W980" i="4" s="1"/>
  <c r="Z980" i="4" s="1"/>
  <c r="V980" i="4"/>
  <c r="G981" i="4" s="1"/>
  <c r="AP979" i="4"/>
  <c r="K981" i="4" l="1"/>
  <c r="H981" i="4"/>
  <c r="AB980" i="4"/>
  <c r="L981" i="4"/>
  <c r="I981" i="4"/>
  <c r="J981" i="4"/>
  <c r="M981" i="4" l="1"/>
  <c r="N981" i="4"/>
  <c r="O981" i="4" s="1"/>
  <c r="F981" i="4"/>
  <c r="AC980" i="4"/>
  <c r="AG980" i="4" l="1"/>
  <c r="AH980" i="4"/>
  <c r="AI980" i="4"/>
  <c r="AJ980" i="4" l="1"/>
  <c r="AK980" i="4"/>
  <c r="AQ980" i="4"/>
  <c r="E981" i="4" s="1"/>
  <c r="Q981" i="4" l="1"/>
  <c r="AD981" i="4"/>
  <c r="AE981" i="4" s="1"/>
  <c r="AF981" i="4"/>
  <c r="P981" i="4"/>
  <c r="R981" i="4" s="1"/>
  <c r="AL980" i="4"/>
  <c r="AM980" i="4" l="1"/>
  <c r="AN980" i="4"/>
  <c r="AO980" i="4"/>
  <c r="AR981" i="4"/>
  <c r="T981" i="4"/>
  <c r="S981" i="4"/>
  <c r="U981" i="4"/>
  <c r="W981" i="4" l="1"/>
  <c r="Z981" i="4" s="1"/>
  <c r="H982" i="4"/>
  <c r="X981" i="4"/>
  <c r="AA981" i="4" s="1"/>
  <c r="L982" i="4"/>
  <c r="V981" i="4"/>
  <c r="Y981" i="4" s="1"/>
  <c r="G982" i="4"/>
  <c r="AP980" i="4"/>
  <c r="I982" i="4" l="1"/>
  <c r="AB981" i="4"/>
  <c r="J982" i="4"/>
  <c r="K982" i="4"/>
  <c r="M982" i="4"/>
  <c r="N982" i="4" l="1"/>
  <c r="O982" i="4" s="1"/>
  <c r="AC981" i="4"/>
  <c r="F982" i="4"/>
  <c r="AH981" i="4" l="1"/>
  <c r="AI981" i="4"/>
  <c r="AG981" i="4"/>
  <c r="AQ981" i="4" s="1"/>
  <c r="E982" i="4" s="1"/>
  <c r="AF982" i="4" l="1"/>
  <c r="AD982" i="4"/>
  <c r="AE982" i="4" s="1"/>
  <c r="Q982" i="4"/>
  <c r="AJ981" i="4"/>
  <c r="AK981" i="4"/>
  <c r="P982" i="4"/>
  <c r="R982" i="4" s="1"/>
  <c r="AR982" i="4" l="1"/>
  <c r="S982" i="4"/>
  <c r="U982" i="4"/>
  <c r="T982" i="4"/>
  <c r="AL981" i="4"/>
  <c r="AN981" i="4" l="1"/>
  <c r="AO981" i="4"/>
  <c r="AM981" i="4"/>
  <c r="AP981" i="4" s="1"/>
  <c r="W982" i="4"/>
  <c r="K983" i="4" s="1"/>
  <c r="X982" i="4"/>
  <c r="L983" i="4" s="1"/>
  <c r="V982" i="4"/>
  <c r="J983" i="4"/>
  <c r="Y982" i="4"/>
  <c r="G983" i="4"/>
  <c r="F201" i="7"/>
  <c r="Z982" i="4" l="1"/>
  <c r="H983" i="4"/>
  <c r="N983" i="4"/>
  <c r="O983" i="4" s="1"/>
  <c r="AA982" i="4"/>
  <c r="AB982" i="4" s="1"/>
  <c r="I983" i="4"/>
  <c r="M983" i="4" l="1"/>
  <c r="AC982" i="4"/>
  <c r="F983" i="4"/>
  <c r="AG982" i="4" l="1"/>
  <c r="AH982" i="4"/>
  <c r="AI982" i="4"/>
  <c r="AJ982" i="4" l="1"/>
  <c r="D201" i="7" s="1"/>
  <c r="C201" i="7"/>
  <c r="AK982" i="4"/>
  <c r="AQ982" i="4"/>
  <c r="E983" i="4" l="1"/>
  <c r="E201" i="7"/>
  <c r="AL982" i="4"/>
  <c r="AM982" i="4" l="1"/>
  <c r="AN982" i="4"/>
  <c r="AO982" i="4"/>
  <c r="AD983" i="4"/>
  <c r="AE983" i="4" s="1"/>
  <c r="AF983" i="4"/>
  <c r="Q983" i="4"/>
  <c r="P983" i="4"/>
  <c r="R983" i="4" l="1"/>
  <c r="T983" i="4" s="1"/>
  <c r="AP982" i="4"/>
  <c r="AR983" i="4"/>
  <c r="U983" i="4" l="1"/>
  <c r="S983" i="4"/>
  <c r="V983" i="4"/>
  <c r="J984" i="4" s="1"/>
  <c r="W983" i="4"/>
  <c r="Z983" i="4" s="1"/>
  <c r="X983" i="4"/>
  <c r="L984" i="4" s="1"/>
  <c r="AA983" i="4"/>
  <c r="I984" i="4" l="1"/>
  <c r="K984" i="4"/>
  <c r="N984" i="4" s="1"/>
  <c r="O984" i="4" s="1"/>
  <c r="H984" i="4"/>
  <c r="Y983" i="4"/>
  <c r="G984" i="4"/>
  <c r="M984" i="4" l="1"/>
  <c r="AB983" i="4"/>
  <c r="AC983" i="4" l="1"/>
  <c r="F984" i="4"/>
  <c r="AG983" i="4" l="1"/>
  <c r="AI983" i="4"/>
  <c r="AH983" i="4"/>
  <c r="AQ983" i="4" l="1"/>
  <c r="E984" i="4" s="1"/>
  <c r="AF984" i="4" s="1"/>
  <c r="AJ983" i="4"/>
  <c r="AK983" i="4"/>
  <c r="AD984" i="4"/>
  <c r="AE984" i="4" s="1"/>
  <c r="P984" i="4" l="1"/>
  <c r="Q984" i="4"/>
  <c r="AL983" i="4"/>
  <c r="R984" i="4" l="1"/>
  <c r="AN983" i="4"/>
  <c r="AO983" i="4"/>
  <c r="AM983" i="4"/>
  <c r="AP983" i="4" s="1"/>
  <c r="U984" i="4" l="1"/>
  <c r="X984" i="4" s="1"/>
  <c r="L985" i="4" s="1"/>
  <c r="T984" i="4"/>
  <c r="W984" i="4" s="1"/>
  <c r="H985" i="4" s="1"/>
  <c r="AR984" i="4"/>
  <c r="S984" i="4"/>
  <c r="V984" i="4" s="1"/>
  <c r="G985" i="4" s="1"/>
  <c r="AA984" i="4"/>
  <c r="I985" i="4"/>
  <c r="K985" i="4"/>
  <c r="Y984" i="4"/>
  <c r="Z984" i="4"/>
  <c r="M985" i="4" l="1"/>
  <c r="J985" i="4"/>
  <c r="N985" i="4" s="1"/>
  <c r="O985" i="4" s="1"/>
  <c r="AB984" i="4"/>
  <c r="F985" i="4" l="1"/>
  <c r="AC984" i="4"/>
  <c r="AG984" i="4" l="1"/>
  <c r="AH984" i="4"/>
  <c r="AI984" i="4"/>
  <c r="AJ984" i="4" l="1"/>
  <c r="AK984" i="4"/>
  <c r="AQ984" i="4"/>
  <c r="E985" i="4" s="1"/>
  <c r="Q985" i="4" l="1"/>
  <c r="AD985" i="4"/>
  <c r="AE985" i="4" s="1"/>
  <c r="AF985" i="4"/>
  <c r="P985" i="4"/>
  <c r="AL984" i="4"/>
  <c r="R985" i="4" l="1"/>
  <c r="S985" i="4" s="1"/>
  <c r="U985" i="4"/>
  <c r="AM984" i="4"/>
  <c r="AN984" i="4"/>
  <c r="AO984" i="4"/>
  <c r="AR985" i="4" l="1"/>
  <c r="T985" i="4"/>
  <c r="AP984" i="4"/>
  <c r="W985" i="4"/>
  <c r="Z985" i="4" s="1"/>
  <c r="V985" i="4"/>
  <c r="G986" i="4" s="1"/>
  <c r="Y985" i="4"/>
  <c r="X985" i="4"/>
  <c r="L986" i="4" s="1"/>
  <c r="I986" i="4" l="1"/>
  <c r="AA985" i="4"/>
  <c r="AB985" i="4" s="1"/>
  <c r="M986" i="4"/>
  <c r="K986" i="4"/>
  <c r="H986" i="4"/>
  <c r="J986" i="4"/>
  <c r="N986" i="4" l="1"/>
  <c r="O986" i="4" s="1"/>
  <c r="F986" i="4"/>
  <c r="AC985" i="4"/>
  <c r="AG985" i="4" l="1"/>
  <c r="AH985" i="4"/>
  <c r="AI985" i="4"/>
  <c r="AJ985" i="4" l="1"/>
  <c r="AK985" i="4"/>
  <c r="AQ985" i="4"/>
  <c r="E986" i="4" s="1"/>
  <c r="Q986" i="4" l="1"/>
  <c r="AD986" i="4"/>
  <c r="AE986" i="4" s="1"/>
  <c r="AF986" i="4"/>
  <c r="P986" i="4"/>
  <c r="AL985" i="4"/>
  <c r="AM985" i="4" l="1"/>
  <c r="AN985" i="4"/>
  <c r="AO985" i="4"/>
  <c r="R986" i="4"/>
  <c r="AR986" i="4" l="1"/>
  <c r="T986" i="4"/>
  <c r="U986" i="4"/>
  <c r="S986" i="4"/>
  <c r="AP985" i="4"/>
  <c r="V986" i="4" l="1"/>
  <c r="Y986" i="4" s="1"/>
  <c r="J987" i="4"/>
  <c r="G987" i="4"/>
  <c r="X986" i="4"/>
  <c r="I987" i="4" s="1"/>
  <c r="W986" i="4"/>
  <c r="Z986" i="4" s="1"/>
  <c r="K987" i="4"/>
  <c r="H987" i="4"/>
  <c r="AA986" i="4" l="1"/>
  <c r="L987" i="4"/>
  <c r="N987" i="4" s="1"/>
  <c r="O987" i="4" s="1"/>
  <c r="AB986" i="4"/>
  <c r="M987" i="4"/>
  <c r="AC986" i="4" l="1"/>
  <c r="F987" i="4"/>
  <c r="AH986" i="4" l="1"/>
  <c r="AI986" i="4"/>
  <c r="AG986" i="4"/>
  <c r="AJ986" i="4" l="1"/>
  <c r="AK986" i="4"/>
  <c r="AQ986" i="4"/>
  <c r="E987" i="4" s="1"/>
  <c r="AF987" i="4" l="1"/>
  <c r="AD987" i="4"/>
  <c r="AE987" i="4" s="1"/>
  <c r="Q987" i="4"/>
  <c r="P987" i="4"/>
  <c r="R987" i="4" s="1"/>
  <c r="AL986" i="4"/>
  <c r="AN986" i="4" l="1"/>
  <c r="AO986" i="4"/>
  <c r="AM986" i="4"/>
  <c r="AP986" i="4" s="1"/>
  <c r="AR987" i="4"/>
  <c r="S987" i="4"/>
  <c r="T987" i="4"/>
  <c r="U987" i="4"/>
  <c r="X987" i="4" l="1"/>
  <c r="AA987" i="4" s="1"/>
  <c r="L988" i="4"/>
  <c r="I988" i="4"/>
  <c r="W987" i="4"/>
  <c r="K988" i="4" s="1"/>
  <c r="Z987" i="4"/>
  <c r="V987" i="4"/>
  <c r="Y987" i="4" s="1"/>
  <c r="J988" i="4"/>
  <c r="F202" i="7"/>
  <c r="H988" i="4" l="1"/>
  <c r="G988" i="4"/>
  <c r="M988" i="4" s="1"/>
  <c r="AB987" i="4"/>
  <c r="N988" i="4"/>
  <c r="O988" i="4" s="1"/>
  <c r="AC987" i="4" l="1"/>
  <c r="F988" i="4"/>
  <c r="AG987" i="4" l="1"/>
  <c r="AH987" i="4"/>
  <c r="AQ987" i="4" l="1"/>
  <c r="E988" i="4" s="1"/>
  <c r="E202" i="7"/>
  <c r="AI987" i="4"/>
  <c r="AJ987" i="4" l="1"/>
  <c r="D202" i="7" s="1"/>
  <c r="C202" i="7"/>
  <c r="AK987" i="4"/>
  <c r="AD988" i="4"/>
  <c r="AE988" i="4" s="1"/>
  <c r="AF988" i="4"/>
  <c r="Q988" i="4"/>
  <c r="P988" i="4"/>
  <c r="R988" i="4" s="1"/>
  <c r="AR988" i="4" l="1"/>
  <c r="U988" i="4"/>
  <c r="S988" i="4"/>
  <c r="T988" i="4"/>
  <c r="AL987" i="4"/>
  <c r="AM987" i="4" l="1"/>
  <c r="AN987" i="4"/>
  <c r="AO987" i="4"/>
  <c r="W988" i="4"/>
  <c r="H989" i="4" s="1"/>
  <c r="V988" i="4"/>
  <c r="J989" i="4" s="1"/>
  <c r="X988" i="4"/>
  <c r="L989" i="4" s="1"/>
  <c r="AA988" i="4"/>
  <c r="I989" i="4" l="1"/>
  <c r="Y988" i="4"/>
  <c r="G989" i="4"/>
  <c r="M989" i="4" s="1"/>
  <c r="Z988" i="4"/>
  <c r="K989" i="4"/>
  <c r="N989" i="4" s="1"/>
  <c r="O989" i="4" s="1"/>
  <c r="AP987" i="4"/>
  <c r="AB988" i="4" l="1"/>
  <c r="F989" i="4"/>
  <c r="AC988" i="4"/>
  <c r="AG988" i="4" l="1"/>
  <c r="AI988" i="4" s="1"/>
  <c r="AH988" i="4"/>
  <c r="AJ988" i="4" l="1"/>
  <c r="AK988" i="4"/>
  <c r="AQ988" i="4"/>
  <c r="E989" i="4" s="1"/>
  <c r="AD989" i="4" l="1"/>
  <c r="AE989" i="4" s="1"/>
  <c r="AF989" i="4"/>
  <c r="Q989" i="4"/>
  <c r="P989" i="4"/>
  <c r="AL988" i="4"/>
  <c r="AN988" i="4" l="1"/>
  <c r="AO988" i="4"/>
  <c r="AM988" i="4"/>
  <c r="AP988" i="4" s="1"/>
  <c r="R989" i="4"/>
  <c r="AR989" i="4" l="1"/>
  <c r="T989" i="4"/>
  <c r="S989" i="4"/>
  <c r="U989" i="4"/>
  <c r="X989" i="4" l="1"/>
  <c r="I990" i="4" s="1"/>
  <c r="V989" i="4"/>
  <c r="G990" i="4" s="1"/>
  <c r="W989" i="4"/>
  <c r="H990" i="4" s="1"/>
  <c r="M990" i="4" l="1"/>
  <c r="Y989" i="4"/>
  <c r="AA989" i="4"/>
  <c r="J990" i="4"/>
  <c r="K990" i="4"/>
  <c r="L990" i="4"/>
  <c r="Z989" i="4"/>
  <c r="N990" i="4" l="1"/>
  <c r="O990" i="4" s="1"/>
  <c r="AB989" i="4"/>
  <c r="F990" i="4" l="1"/>
  <c r="AC989" i="4"/>
  <c r="AG989" i="4" l="1"/>
  <c r="AH989" i="4"/>
  <c r="AI989" i="4"/>
  <c r="AJ989" i="4" l="1"/>
  <c r="AK989" i="4"/>
  <c r="AQ989" i="4"/>
  <c r="E990" i="4" s="1"/>
  <c r="Q990" i="4" l="1"/>
  <c r="AD990" i="4"/>
  <c r="AE990" i="4" s="1"/>
  <c r="AF990" i="4"/>
  <c r="P990" i="4"/>
  <c r="R990" i="4" s="1"/>
  <c r="AL989" i="4"/>
  <c r="AM989" i="4" l="1"/>
  <c r="AN989" i="4"/>
  <c r="AO989" i="4"/>
  <c r="AR990" i="4"/>
  <c r="U990" i="4"/>
  <c r="T990" i="4"/>
  <c r="S990" i="4"/>
  <c r="W990" i="4" l="1"/>
  <c r="Z990" i="4" s="1"/>
  <c r="V990" i="4"/>
  <c r="G991" i="4" s="1"/>
  <c r="Y990" i="4"/>
  <c r="X990" i="4"/>
  <c r="L991" i="4" s="1"/>
  <c r="AP989" i="4"/>
  <c r="I991" i="4" l="1"/>
  <c r="AA990" i="4"/>
  <c r="AB990" i="4" s="1"/>
  <c r="K991" i="4"/>
  <c r="H991" i="4"/>
  <c r="M991" i="4" s="1"/>
  <c r="J991" i="4"/>
  <c r="N991" i="4" s="1"/>
  <c r="O991" i="4" s="1"/>
  <c r="F991" i="4" l="1"/>
  <c r="AC990" i="4"/>
  <c r="AG990" i="4" l="1"/>
  <c r="AH990" i="4"/>
  <c r="AI990" i="4"/>
  <c r="AJ990" i="4" l="1"/>
  <c r="AK990" i="4"/>
  <c r="AQ990" i="4"/>
  <c r="E991" i="4" s="1"/>
  <c r="Q991" i="4" l="1"/>
  <c r="AD991" i="4"/>
  <c r="AE991" i="4" s="1"/>
  <c r="AF991" i="4"/>
  <c r="P991" i="4"/>
  <c r="R991" i="4" s="1"/>
  <c r="AL990" i="4"/>
  <c r="AM990" i="4" l="1"/>
  <c r="AN990" i="4"/>
  <c r="AO990" i="4"/>
  <c r="AR991" i="4"/>
  <c r="T991" i="4"/>
  <c r="U991" i="4"/>
  <c r="S991" i="4"/>
  <c r="V991" i="4" l="1"/>
  <c r="Y991" i="4" s="1"/>
  <c r="J992" i="4"/>
  <c r="G992" i="4"/>
  <c r="X991" i="4"/>
  <c r="I992" i="4" s="1"/>
  <c r="W991" i="4"/>
  <c r="Z991" i="4" s="1"/>
  <c r="H992" i="4"/>
  <c r="AP990" i="4"/>
  <c r="L992" i="4" l="1"/>
  <c r="K992" i="4"/>
  <c r="AA991" i="4"/>
  <c r="AB991" i="4"/>
  <c r="M992" i="4"/>
  <c r="N992" i="4"/>
  <c r="O992" i="4" s="1"/>
  <c r="AC991" i="4" l="1"/>
  <c r="F992" i="4"/>
  <c r="AH991" i="4" l="1"/>
  <c r="AG991" i="4"/>
  <c r="AQ991" i="4" s="1"/>
  <c r="E992" i="4" s="1"/>
  <c r="AF992" i="4" l="1"/>
  <c r="AD992" i="4"/>
  <c r="AE992" i="4" s="1"/>
  <c r="Q992" i="4"/>
  <c r="AI991" i="4"/>
  <c r="P992" i="4"/>
  <c r="R992" i="4" l="1"/>
  <c r="U992" i="4" s="1"/>
  <c r="AR992" i="4"/>
  <c r="S992" i="4"/>
  <c r="T992" i="4"/>
  <c r="AJ991" i="4"/>
  <c r="AK991" i="4"/>
  <c r="AL991" i="4" l="1"/>
  <c r="X992" i="4"/>
  <c r="L993" i="4" s="1"/>
  <c r="W992" i="4"/>
  <c r="H993" i="4" s="1"/>
  <c r="V992" i="4"/>
  <c r="Y992" i="4" s="1"/>
  <c r="F203" i="7"/>
  <c r="K993" i="4" l="1"/>
  <c r="AA992" i="4"/>
  <c r="I993" i="4"/>
  <c r="J993" i="4"/>
  <c r="N993" i="4" s="1"/>
  <c r="O993" i="4" s="1"/>
  <c r="G993" i="4"/>
  <c r="Z992" i="4"/>
  <c r="AN991" i="4"/>
  <c r="AO991" i="4"/>
  <c r="AM991" i="4"/>
  <c r="AP991" i="4" s="1"/>
  <c r="AB992" i="4" l="1"/>
  <c r="M993" i="4"/>
  <c r="AC992" i="4"/>
  <c r="F993" i="4"/>
  <c r="AG992" i="4" l="1"/>
  <c r="AH992" i="4"/>
  <c r="AI992" i="4"/>
  <c r="AJ992" i="4" l="1"/>
  <c r="D203" i="7" s="1"/>
  <c r="C203" i="7"/>
  <c r="AK992" i="4"/>
  <c r="AQ992" i="4"/>
  <c r="AL992" i="4" l="1"/>
  <c r="E993" i="4"/>
  <c r="E203" i="7"/>
  <c r="AD993" i="4" l="1"/>
  <c r="AE993" i="4" s="1"/>
  <c r="AF993" i="4"/>
  <c r="Q993" i="4"/>
  <c r="P993" i="4"/>
  <c r="R993" i="4" s="1"/>
  <c r="AM992" i="4"/>
  <c r="AN992" i="4"/>
  <c r="AO992" i="4"/>
  <c r="AR993" i="4" l="1"/>
  <c r="U993" i="4"/>
  <c r="S993" i="4"/>
  <c r="T993" i="4"/>
  <c r="AP992" i="4"/>
  <c r="W993" i="4" l="1"/>
  <c r="H994" i="4" s="1"/>
  <c r="V993" i="4"/>
  <c r="Y993" i="4" s="1"/>
  <c r="X993" i="4"/>
  <c r="I994" i="4" s="1"/>
  <c r="AA993" i="4"/>
  <c r="J994" i="4" l="1"/>
  <c r="G994" i="4"/>
  <c r="M994" i="4" s="1"/>
  <c r="Z993" i="4"/>
  <c r="AB993" i="4" s="1"/>
  <c r="L994" i="4"/>
  <c r="K994" i="4"/>
  <c r="N994" i="4" l="1"/>
  <c r="O994" i="4" s="1"/>
  <c r="AC993" i="4"/>
  <c r="F994" i="4"/>
  <c r="AG993" i="4" l="1"/>
  <c r="AI993" i="4"/>
  <c r="AH993" i="4"/>
  <c r="AJ993" i="4" l="1"/>
  <c r="AK993" i="4"/>
  <c r="AQ993" i="4"/>
  <c r="E994" i="4" s="1"/>
  <c r="AD994" i="4" l="1"/>
  <c r="AE994" i="4" s="1"/>
  <c r="AF994" i="4"/>
  <c r="Q994" i="4"/>
  <c r="P994" i="4"/>
  <c r="R994" i="4" s="1"/>
  <c r="AL993" i="4"/>
  <c r="AR994" i="4" l="1"/>
  <c r="U994" i="4"/>
  <c r="T994" i="4"/>
  <c r="S994" i="4"/>
  <c r="AN993" i="4"/>
  <c r="AO993" i="4"/>
  <c r="AM993" i="4"/>
  <c r="AP993" i="4" s="1"/>
  <c r="V994" i="4" l="1"/>
  <c r="G995" i="4" s="1"/>
  <c r="W994" i="4"/>
  <c r="H995" i="4" s="1"/>
  <c r="X994" i="4"/>
  <c r="I995" i="4" s="1"/>
  <c r="K995" i="4" l="1"/>
  <c r="Z994" i="4"/>
  <c r="M995" i="4"/>
  <c r="L995" i="4"/>
  <c r="AA994" i="4"/>
  <c r="Y994" i="4"/>
  <c r="J995" i="4"/>
  <c r="N995" i="4" s="1"/>
  <c r="O995" i="4" s="1"/>
  <c r="AB994" i="4" l="1"/>
  <c r="F995" i="4" l="1"/>
  <c r="AC994" i="4"/>
  <c r="AG994" i="4" l="1"/>
  <c r="AH994" i="4"/>
  <c r="AI994" i="4"/>
  <c r="AJ994" i="4" l="1"/>
  <c r="AK994" i="4"/>
  <c r="AQ994" i="4"/>
  <c r="E995" i="4" s="1"/>
  <c r="Q995" i="4" l="1"/>
  <c r="AD995" i="4"/>
  <c r="AE995" i="4" s="1"/>
  <c r="AF995" i="4"/>
  <c r="P995" i="4"/>
  <c r="R995" i="4" s="1"/>
  <c r="AL994" i="4"/>
  <c r="AM994" i="4" l="1"/>
  <c r="AN994" i="4"/>
  <c r="AO994" i="4"/>
  <c r="AR995" i="4"/>
  <c r="S995" i="4"/>
  <c r="U995" i="4"/>
  <c r="T995" i="4"/>
  <c r="W995" i="4" l="1"/>
  <c r="Z995" i="4" s="1"/>
  <c r="V995" i="4"/>
  <c r="G996" i="4" s="1"/>
  <c r="X995" i="4"/>
  <c r="AA995" i="4" s="1"/>
  <c r="AP994" i="4"/>
  <c r="Y995" i="4" l="1"/>
  <c r="AB995" i="4"/>
  <c r="J996" i="4"/>
  <c r="L996" i="4"/>
  <c r="I996" i="4"/>
  <c r="K996" i="4"/>
  <c r="H996" i="4"/>
  <c r="M996" i="4" l="1"/>
  <c r="N996" i="4"/>
  <c r="O996" i="4" s="1"/>
  <c r="F996" i="4"/>
  <c r="AC995" i="4"/>
  <c r="AG995" i="4" l="1"/>
  <c r="AH995" i="4"/>
  <c r="AI995" i="4"/>
  <c r="AQ995" i="4" l="1"/>
  <c r="E996" i="4" s="1"/>
  <c r="P996" i="4" s="1"/>
  <c r="AJ995" i="4"/>
  <c r="AK995" i="4"/>
  <c r="AF996" i="4" l="1"/>
  <c r="AD996" i="4"/>
  <c r="AE996" i="4" s="1"/>
  <c r="Q996" i="4"/>
  <c r="R996" i="4" s="1"/>
  <c r="AR996" i="4" s="1"/>
  <c r="S996" i="4"/>
  <c r="T996" i="4"/>
  <c r="U996" i="4"/>
  <c r="AL995" i="4"/>
  <c r="X996" i="4" l="1"/>
  <c r="L997" i="4" s="1"/>
  <c r="W996" i="4"/>
  <c r="Z996" i="4" s="1"/>
  <c r="K997" i="4"/>
  <c r="H997" i="4"/>
  <c r="V996" i="4"/>
  <c r="Y996" i="4" s="1"/>
  <c r="AM995" i="4"/>
  <c r="AN995" i="4"/>
  <c r="AO995" i="4"/>
  <c r="AP995" i="4" l="1"/>
  <c r="G997" i="4"/>
  <c r="I997" i="4"/>
  <c r="J997" i="4"/>
  <c r="N997" i="4" s="1"/>
  <c r="O997" i="4" s="1"/>
  <c r="AA996" i="4"/>
  <c r="AB996" i="4" s="1"/>
  <c r="AC996" i="4" l="1"/>
  <c r="F997" i="4"/>
  <c r="M997" i="4"/>
  <c r="AH996" i="4" l="1"/>
  <c r="AG996" i="4"/>
  <c r="AQ996" i="4" s="1"/>
  <c r="E997" i="4" s="1"/>
  <c r="AF997" i="4" l="1"/>
  <c r="AD997" i="4"/>
  <c r="AE997" i="4" s="1"/>
  <c r="Q997" i="4"/>
  <c r="AI996" i="4"/>
  <c r="P997" i="4"/>
  <c r="R997" i="4" l="1"/>
  <c r="AR997" i="4" s="1"/>
  <c r="AJ996" i="4"/>
  <c r="AK996" i="4"/>
  <c r="U997" i="4" l="1"/>
  <c r="X997" i="4" s="1"/>
  <c r="L998" i="4" s="1"/>
  <c r="S997" i="4"/>
  <c r="Y997" i="4" s="1"/>
  <c r="T997" i="4"/>
  <c r="W997" i="4" s="1"/>
  <c r="AL996" i="4"/>
  <c r="V997" i="4"/>
  <c r="G998" i="4" s="1"/>
  <c r="J998" i="4"/>
  <c r="AA997" i="4" l="1"/>
  <c r="F204" i="7"/>
  <c r="H998" i="4"/>
  <c r="M998" i="4" s="1"/>
  <c r="Z997" i="4"/>
  <c r="AB997" i="4" s="1"/>
  <c r="K998" i="4"/>
  <c r="I998" i="4"/>
  <c r="N998" i="4"/>
  <c r="O998" i="4" s="1"/>
  <c r="AN996" i="4"/>
  <c r="AO996" i="4"/>
  <c r="AM996" i="4"/>
  <c r="AP996" i="4" l="1"/>
  <c r="AC997" i="4"/>
  <c r="F998" i="4"/>
  <c r="AG997" i="4" l="1"/>
  <c r="AH997" i="4"/>
  <c r="AQ997" i="4" l="1"/>
  <c r="AI997" i="4"/>
  <c r="AJ997" i="4" l="1"/>
  <c r="D204" i="7" s="1"/>
  <c r="C204" i="7"/>
  <c r="AK997" i="4"/>
  <c r="E998" i="4"/>
  <c r="E204" i="7"/>
  <c r="AD998" i="4" l="1"/>
  <c r="AE998" i="4" s="1"/>
  <c r="AF998" i="4"/>
  <c r="Q998" i="4"/>
  <c r="P998" i="4"/>
  <c r="R998" i="4" s="1"/>
  <c r="AL997" i="4"/>
  <c r="AM997" i="4" l="1"/>
  <c r="AN997" i="4"/>
  <c r="AO997" i="4"/>
  <c r="AR998" i="4"/>
  <c r="T998" i="4"/>
  <c r="S998" i="4"/>
  <c r="U998" i="4"/>
  <c r="V998" i="4" l="1"/>
  <c r="J999" i="4"/>
  <c r="G999" i="4"/>
  <c r="Y998" i="4"/>
  <c r="X998" i="4"/>
  <c r="AA998" i="4" s="1"/>
  <c r="W998" i="4"/>
  <c r="H999" i="4" s="1"/>
  <c r="K999" i="4"/>
  <c r="Z998" i="4"/>
  <c r="AP997" i="4"/>
  <c r="I999" i="4" l="1"/>
  <c r="AB998" i="4"/>
  <c r="M999" i="4"/>
  <c r="L999" i="4"/>
  <c r="N999" i="4" s="1"/>
  <c r="O999" i="4" s="1"/>
  <c r="F999" i="4" l="1"/>
  <c r="AC998" i="4"/>
  <c r="AG998" i="4" l="1"/>
  <c r="AI998" i="4"/>
  <c r="AH998" i="4"/>
  <c r="AQ998" i="4" l="1"/>
  <c r="E999" i="4" s="1"/>
  <c r="AJ998" i="4"/>
  <c r="AK998" i="4"/>
  <c r="AL998" i="4" l="1"/>
  <c r="AD999" i="4"/>
  <c r="AE999" i="4" s="1"/>
  <c r="AF999" i="4"/>
  <c r="Q999" i="4"/>
  <c r="P999" i="4"/>
  <c r="R999" i="4" l="1"/>
  <c r="U999" i="4" s="1"/>
  <c r="AR999" i="4"/>
  <c r="S999" i="4"/>
  <c r="AN998" i="4"/>
  <c r="AO998" i="4"/>
  <c r="AM998" i="4"/>
  <c r="AP998" i="4" s="1"/>
  <c r="T999" i="4" l="1"/>
  <c r="W999" i="4"/>
  <c r="H1000" i="4" s="1"/>
  <c r="V999" i="4"/>
  <c r="G1000" i="4" s="1"/>
  <c r="X999" i="4"/>
  <c r="I1000" i="4" s="1"/>
  <c r="M1000" i="4" l="1"/>
  <c r="J1000" i="4"/>
  <c r="Y999" i="4"/>
  <c r="L1000" i="4"/>
  <c r="K1000" i="4"/>
  <c r="AA999" i="4"/>
  <c r="Z999" i="4"/>
  <c r="AB999" i="4" l="1"/>
  <c r="N1000" i="4"/>
  <c r="O1000" i="4" s="1"/>
  <c r="F1000" i="4" l="1"/>
  <c r="AC999" i="4"/>
  <c r="AG999" i="4" l="1"/>
  <c r="AH999" i="4"/>
  <c r="AI999" i="4"/>
  <c r="AJ999" i="4" l="1"/>
  <c r="AK999" i="4"/>
  <c r="AQ999" i="4"/>
  <c r="E1000" i="4" s="1"/>
  <c r="Q1000" i="4" l="1"/>
  <c r="AD1000" i="4"/>
  <c r="AE1000" i="4" s="1"/>
  <c r="AF1000" i="4"/>
  <c r="P1000" i="4"/>
  <c r="R1000" i="4" s="1"/>
  <c r="AL999" i="4"/>
  <c r="AM999" i="4" l="1"/>
  <c r="AN999" i="4"/>
  <c r="AO999" i="4"/>
  <c r="AR1000" i="4"/>
  <c r="T1000" i="4"/>
  <c r="U1000" i="4"/>
  <c r="S1000" i="4"/>
  <c r="X1000" i="4" l="1"/>
  <c r="AA1000" i="4" s="1"/>
  <c r="W1000" i="4"/>
  <c r="K1001" i="4" s="1"/>
  <c r="V1000" i="4"/>
  <c r="Y1000" i="4" s="1"/>
  <c r="AP999" i="4"/>
  <c r="I1001" i="4" l="1"/>
  <c r="L1001" i="4"/>
  <c r="J1001" i="4"/>
  <c r="N1001" i="4" s="1"/>
  <c r="O1001" i="4" s="1"/>
  <c r="G1001" i="4"/>
  <c r="H1001" i="4"/>
  <c r="Z1000" i="4"/>
  <c r="AB1000" i="4" s="1"/>
  <c r="F1001" i="4" l="1"/>
  <c r="AC1000" i="4"/>
  <c r="M1001" i="4"/>
  <c r="AG1000" i="4" l="1"/>
  <c r="AH1000" i="4"/>
  <c r="AI1000" i="4"/>
  <c r="AJ1000" i="4" l="1"/>
  <c r="AK1000" i="4"/>
  <c r="AQ1000" i="4"/>
  <c r="E1001" i="4" s="1"/>
  <c r="Q1001" i="4" l="1"/>
  <c r="AF1001" i="4"/>
  <c r="AD1001" i="4"/>
  <c r="AE1001" i="4" s="1"/>
  <c r="P1001" i="4"/>
  <c r="R1001" i="4" s="1"/>
  <c r="AL1000" i="4"/>
  <c r="AM1000" i="4" l="1"/>
  <c r="AN1000" i="4"/>
  <c r="AO1000" i="4"/>
  <c r="AR1001" i="4"/>
  <c r="T1001" i="4"/>
  <c r="U1001" i="4"/>
  <c r="S1001" i="4"/>
  <c r="V1001" i="4" l="1"/>
  <c r="Y1001" i="4"/>
  <c r="G1002" i="4"/>
  <c r="J1002" i="4"/>
  <c r="X1001" i="4"/>
  <c r="L1002" i="4" s="1"/>
  <c r="AA1001" i="4"/>
  <c r="W1001" i="4"/>
  <c r="H1002" i="4" s="1"/>
  <c r="Z1001" i="4"/>
  <c r="K1002" i="4"/>
  <c r="AP1000" i="4"/>
  <c r="I1002" i="4" l="1"/>
  <c r="N1002" i="4"/>
  <c r="O1002" i="4" s="1"/>
  <c r="M1002" i="4"/>
  <c r="AB1001" i="4"/>
  <c r="F1002" i="4" l="1"/>
  <c r="AC1001" i="4"/>
  <c r="AG1001" i="4" l="1"/>
  <c r="AH1001" i="4"/>
  <c r="AI1001" i="4"/>
  <c r="AQ1001" i="4" l="1"/>
  <c r="E1002" i="4" s="1"/>
  <c r="AJ1001" i="4"/>
  <c r="AK1001" i="4"/>
  <c r="AL1001" i="4" l="1"/>
  <c r="Q1002" i="4"/>
  <c r="AD1002" i="4"/>
  <c r="AE1002" i="4" s="1"/>
  <c r="AF1002" i="4"/>
  <c r="P1002" i="4"/>
  <c r="R1002" i="4" l="1"/>
  <c r="AR1002" i="4" s="1"/>
  <c r="S1002" i="4"/>
  <c r="T1002" i="4"/>
  <c r="AO1001" i="4"/>
  <c r="AM1001" i="4"/>
  <c r="AN1001" i="4"/>
  <c r="U1002" i="4" l="1"/>
  <c r="F205" i="7" s="1"/>
  <c r="AP1001" i="4"/>
  <c r="W1002" i="4"/>
  <c r="K1003" i="4" s="1"/>
  <c r="V1002" i="4"/>
  <c r="G1003" i="4" s="1"/>
  <c r="X1002" i="4" l="1"/>
  <c r="I1003" i="4" s="1"/>
  <c r="Y1002" i="4"/>
  <c r="H1003" i="4"/>
  <c r="M1003" i="4" s="1"/>
  <c r="Z1002" i="4"/>
  <c r="L1003" i="4"/>
  <c r="J1003" i="4"/>
  <c r="N1003" i="4" s="1"/>
  <c r="O1003" i="4" s="1"/>
  <c r="AA1002" i="4"/>
  <c r="AB1002" i="4" l="1"/>
  <c r="AC1002" i="4"/>
  <c r="F1003" i="4"/>
  <c r="AG1002" i="4" l="1"/>
  <c r="AH1002" i="4"/>
  <c r="AI1002" i="4"/>
  <c r="AJ1002" i="4" l="1"/>
  <c r="D205" i="7" s="1"/>
  <c r="C205" i="7"/>
  <c r="AK1002" i="4"/>
  <c r="AQ1002" i="4"/>
  <c r="E1003" i="4" l="1"/>
  <c r="E205" i="7"/>
  <c r="AL1002" i="4"/>
  <c r="AM1002" i="4" l="1"/>
  <c r="AN1002" i="4"/>
  <c r="AO1002" i="4"/>
  <c r="Q1003" i="4"/>
  <c r="AD1003" i="4"/>
  <c r="AE1003" i="4" s="1"/>
  <c r="AF1003" i="4"/>
  <c r="P1003" i="4"/>
  <c r="R1003" i="4" l="1"/>
  <c r="AP1002" i="4"/>
  <c r="AR1003" i="4" l="1"/>
  <c r="U1003" i="4"/>
  <c r="S1003" i="4"/>
  <c r="T1003" i="4"/>
  <c r="W1003" i="4" l="1"/>
  <c r="K1004" i="4" s="1"/>
  <c r="H1004" i="4"/>
  <c r="Z1003" i="4"/>
  <c r="V1003" i="4"/>
  <c r="Y1003" i="4" s="1"/>
  <c r="G1004" i="4"/>
  <c r="X1003" i="4"/>
  <c r="AA1003" i="4" s="1"/>
  <c r="I1004" i="4" l="1"/>
  <c r="J1004" i="4"/>
  <c r="M1004" i="4"/>
  <c r="L1004" i="4"/>
  <c r="N1004" i="4" s="1"/>
  <c r="O1004" i="4" s="1"/>
  <c r="AB1003" i="4"/>
  <c r="F1004" i="4" l="1"/>
  <c r="AC1003" i="4"/>
  <c r="AG1003" i="4" l="1"/>
  <c r="AH1003" i="4"/>
  <c r="AI1003" i="4"/>
  <c r="AJ1003" i="4" l="1"/>
  <c r="AK1003" i="4"/>
  <c r="AQ1003" i="4"/>
  <c r="E1004" i="4" s="1"/>
  <c r="Q1004" i="4" l="1"/>
  <c r="AD1004" i="4"/>
  <c r="AE1004" i="4" s="1"/>
  <c r="AF1004" i="4"/>
  <c r="P1004" i="4"/>
  <c r="R1004" i="4" s="1"/>
  <c r="AL1003" i="4"/>
  <c r="AM1003" i="4" l="1"/>
  <c r="AN1003" i="4"/>
  <c r="AO1003" i="4"/>
  <c r="AR1004" i="4"/>
  <c r="T1004" i="4"/>
  <c r="U1004" i="4"/>
  <c r="S1004" i="4"/>
  <c r="AP1003" i="4" l="1"/>
  <c r="V1004" i="4"/>
  <c r="G1005" i="4" s="1"/>
  <c r="X1004" i="4"/>
  <c r="L1005" i="4" s="1"/>
  <c r="W1004" i="4"/>
  <c r="K1005" i="4"/>
  <c r="H1005" i="4"/>
  <c r="Z1004" i="4"/>
  <c r="Y1004" i="4" l="1"/>
  <c r="I1005" i="4"/>
  <c r="M1005" i="4" s="1"/>
  <c r="AA1004" i="4"/>
  <c r="AB1004" i="4"/>
  <c r="J1005" i="4"/>
  <c r="N1005" i="4" s="1"/>
  <c r="O1005" i="4" s="1"/>
  <c r="AC1004" i="4" l="1"/>
  <c r="F1005" i="4"/>
  <c r="AG1004" i="4" l="1"/>
  <c r="AI1004" i="4" s="1"/>
  <c r="AH1004" i="4"/>
  <c r="AJ1004" i="4" l="1"/>
  <c r="AK1004" i="4"/>
  <c r="AQ1004" i="4"/>
  <c r="E1005" i="4" s="1"/>
  <c r="AD1005" i="4" l="1"/>
  <c r="AE1005" i="4" s="1"/>
  <c r="AF1005" i="4"/>
  <c r="Q1005" i="4"/>
  <c r="P1005" i="4"/>
  <c r="R1005" i="4" s="1"/>
  <c r="AL1004" i="4"/>
  <c r="AM1004" i="4" l="1"/>
  <c r="AN1004" i="4"/>
  <c r="AO1004" i="4"/>
  <c r="AR1005" i="4"/>
  <c r="S1005" i="4"/>
  <c r="T1005" i="4"/>
  <c r="U1005" i="4"/>
  <c r="X1005" i="4" l="1"/>
  <c r="I1006" i="4" s="1"/>
  <c r="W1005" i="4"/>
  <c r="K1006" i="4" s="1"/>
  <c r="H1006" i="4"/>
  <c r="V1005" i="4"/>
  <c r="G1006" i="4" s="1"/>
  <c r="AP1004" i="4"/>
  <c r="Y1005" i="4" l="1"/>
  <c r="J1006" i="4"/>
  <c r="Z1005" i="4"/>
  <c r="AA1005" i="4"/>
  <c r="L1006" i="4"/>
  <c r="M1006" i="4"/>
  <c r="AB1005" i="4" l="1"/>
  <c r="N1006" i="4"/>
  <c r="O1006" i="4" s="1"/>
  <c r="AC1005" i="4"/>
  <c r="F1006" i="4"/>
  <c r="AG1005" i="4" l="1"/>
  <c r="AI1005" i="4" s="1"/>
  <c r="AH1005" i="4"/>
  <c r="AJ1005" i="4" l="1"/>
  <c r="AK1005" i="4"/>
  <c r="AQ1005" i="4"/>
  <c r="E1006" i="4" s="1"/>
  <c r="AF1006" i="4" l="1"/>
  <c r="Q1006" i="4"/>
  <c r="AD1006" i="4"/>
  <c r="AE1006" i="4" s="1"/>
  <c r="P1006" i="4"/>
  <c r="AL1005" i="4"/>
  <c r="R1006" i="4" l="1"/>
  <c r="AO1005" i="4"/>
  <c r="AN1005" i="4"/>
  <c r="AM1005" i="4"/>
  <c r="AR1006" i="4"/>
  <c r="S1006" i="4"/>
  <c r="U1006" i="4"/>
  <c r="T1006" i="4"/>
  <c r="AP1005" i="4" l="1"/>
  <c r="W1006" i="4"/>
  <c r="Z1006" i="4" s="1"/>
  <c r="H1007" i="4"/>
  <c r="X1006" i="4"/>
  <c r="AA1006" i="4" s="1"/>
  <c r="V1006" i="4"/>
  <c r="G1007" i="4" s="1"/>
  <c r="K1007" i="4" l="1"/>
  <c r="J1007" i="4"/>
  <c r="L1007" i="4"/>
  <c r="I1007" i="4"/>
  <c r="M1007" i="4" s="1"/>
  <c r="Y1006" i="4"/>
  <c r="N1007" i="4" l="1"/>
  <c r="O1007" i="4" s="1"/>
  <c r="AB1006" i="4"/>
  <c r="AC1006" i="4" l="1"/>
  <c r="F1007" i="4"/>
  <c r="AG1006" i="4" l="1"/>
  <c r="AH1006" i="4"/>
  <c r="AI1006" i="4"/>
  <c r="AQ1006" i="4" l="1"/>
  <c r="E1007" i="4" s="1"/>
  <c r="P1007" i="4" s="1"/>
  <c r="Q1007" i="4"/>
  <c r="AD1007" i="4"/>
  <c r="AE1007" i="4" s="1"/>
  <c r="AF1007" i="4"/>
  <c r="AJ1006" i="4"/>
  <c r="AK1006" i="4"/>
  <c r="R1007" i="4" l="1"/>
  <c r="AL1006" i="4"/>
  <c r="AM1006" i="4" l="1"/>
  <c r="AN1006" i="4"/>
  <c r="AO1006" i="4"/>
  <c r="AR1007" i="4"/>
  <c r="T1007" i="4"/>
  <c r="U1007" i="4"/>
  <c r="S1007" i="4"/>
  <c r="V1007" i="4" l="1"/>
  <c r="Y1007" i="4" s="1"/>
  <c r="F206" i="7"/>
  <c r="X1007" i="4"/>
  <c r="L1008" i="4" s="1"/>
  <c r="W1007" i="4"/>
  <c r="Z1007" i="4"/>
  <c r="H1008" i="4"/>
  <c r="K1008" i="4"/>
  <c r="AP1006" i="4"/>
  <c r="I1008" i="4" l="1"/>
  <c r="AA1007" i="4"/>
  <c r="AB1007" i="4" s="1"/>
  <c r="J1008" i="4"/>
  <c r="N1008" i="4" s="1"/>
  <c r="O1008" i="4" s="1"/>
  <c r="G1008" i="4"/>
  <c r="M1008" i="4" s="1"/>
  <c r="F1008" i="4" l="1"/>
  <c r="AC1007" i="4"/>
  <c r="AH1007" i="4" l="1"/>
  <c r="AG1007" i="4"/>
  <c r="AQ1007" i="4" s="1"/>
  <c r="E1008" i="4" l="1"/>
  <c r="E206" i="7"/>
  <c r="AI1007" i="4"/>
  <c r="AJ1007" i="4" l="1"/>
  <c r="D206" i="7" s="1"/>
  <c r="C206" i="7"/>
  <c r="AK1007" i="4"/>
  <c r="Q1008" i="4"/>
  <c r="AD1008" i="4"/>
  <c r="AE1008" i="4" s="1"/>
  <c r="AF1008" i="4"/>
  <c r="P1008" i="4"/>
  <c r="R1008" i="4" l="1"/>
  <c r="AR1008" i="4"/>
  <c r="U1008" i="4"/>
  <c r="S1008" i="4"/>
  <c r="T1008" i="4"/>
  <c r="AL1007" i="4"/>
  <c r="X1008" i="4" l="1"/>
  <c r="L1009" i="4" s="1"/>
  <c r="AM1007" i="4"/>
  <c r="AN1007" i="4"/>
  <c r="AO1007" i="4"/>
  <c r="W1008" i="4"/>
  <c r="H1009" i="4" s="1"/>
  <c r="V1008" i="4"/>
  <c r="Y1008" i="4" s="1"/>
  <c r="I1009" i="4" l="1"/>
  <c r="AA1008" i="4"/>
  <c r="K1009" i="4"/>
  <c r="Z1008" i="4"/>
  <c r="AB1008" i="4" s="1"/>
  <c r="J1009" i="4"/>
  <c r="AP1007" i="4"/>
  <c r="G1009" i="4"/>
  <c r="M1009" i="4" l="1"/>
  <c r="N1009" i="4"/>
  <c r="O1009" i="4" s="1"/>
  <c r="F1009" i="4"/>
  <c r="AC1008" i="4"/>
  <c r="AI1008" i="4" l="1"/>
  <c r="AG1008" i="4"/>
  <c r="AH1008" i="4"/>
  <c r="AQ1008" i="4" l="1"/>
  <c r="E1009" i="4" s="1"/>
  <c r="AJ1008" i="4"/>
  <c r="AK1008" i="4"/>
  <c r="AL1008" i="4" l="1"/>
  <c r="Q1009" i="4"/>
  <c r="AD1009" i="4"/>
  <c r="AE1009" i="4" s="1"/>
  <c r="AF1009" i="4"/>
  <c r="P1009" i="4"/>
  <c r="R1009" i="4" s="1"/>
  <c r="AR1009" i="4" l="1"/>
  <c r="S1009" i="4"/>
  <c r="T1009" i="4"/>
  <c r="U1009" i="4"/>
  <c r="AM1008" i="4"/>
  <c r="AN1008" i="4"/>
  <c r="AO1008" i="4"/>
  <c r="AP1008" i="4" l="1"/>
  <c r="X1009" i="4"/>
  <c r="I1010" i="4" s="1"/>
  <c r="W1009" i="4"/>
  <c r="K1010" i="4" s="1"/>
  <c r="H1010" i="4"/>
  <c r="V1009" i="4"/>
  <c r="J1010" i="4" s="1"/>
  <c r="Z1009" i="4" l="1"/>
  <c r="G1010" i="4"/>
  <c r="M1010" i="4" s="1"/>
  <c r="AA1009" i="4"/>
  <c r="L1010" i="4"/>
  <c r="N1010" i="4" s="1"/>
  <c r="O1010" i="4" s="1"/>
  <c r="Y1009" i="4"/>
  <c r="AB1009" i="4" l="1"/>
  <c r="AC1009" i="4" l="1"/>
  <c r="F1010" i="4"/>
  <c r="AG1009" i="4" l="1"/>
  <c r="AI1009" i="4" s="1"/>
  <c r="AH1009" i="4"/>
  <c r="AJ1009" i="4" l="1"/>
  <c r="AK1009" i="4"/>
  <c r="AQ1009" i="4"/>
  <c r="E1010" i="4" s="1"/>
  <c r="AD1010" i="4" l="1"/>
  <c r="AE1010" i="4" s="1"/>
  <c r="AF1010" i="4"/>
  <c r="Q1010" i="4"/>
  <c r="P1010" i="4"/>
  <c r="AL1009" i="4"/>
  <c r="AM1009" i="4" l="1"/>
  <c r="AN1009" i="4"/>
  <c r="AO1009" i="4"/>
  <c r="R1010" i="4"/>
  <c r="AP1009" i="4" l="1"/>
  <c r="AR1010" i="4"/>
  <c r="T1010" i="4"/>
  <c r="U1010" i="4"/>
  <c r="S1010" i="4"/>
  <c r="V1010" i="4" l="1"/>
  <c r="J1011" i="4" s="1"/>
  <c r="Y1010" i="4"/>
  <c r="G1011" i="4"/>
  <c r="X1010" i="4"/>
  <c r="AA1010" i="4" s="1"/>
  <c r="W1010" i="4"/>
  <c r="K1011" i="4" s="1"/>
  <c r="H1011" i="4"/>
  <c r="Z1010" i="4" l="1"/>
  <c r="AB1010" i="4" s="1"/>
  <c r="L1011" i="4"/>
  <c r="N1011" i="4" s="1"/>
  <c r="O1011" i="4" s="1"/>
  <c r="I1011" i="4"/>
  <c r="M1011" i="4" s="1"/>
  <c r="AC1010" i="4" l="1"/>
  <c r="F1011" i="4"/>
  <c r="AG1010" i="4" l="1"/>
  <c r="AH1010" i="4"/>
  <c r="AI1010" i="4"/>
  <c r="AJ1010" i="4" l="1"/>
  <c r="AK1010" i="4"/>
  <c r="AQ1010" i="4"/>
  <c r="E1011" i="4" s="1"/>
  <c r="AF1011" i="4" l="1"/>
  <c r="Q1011" i="4"/>
  <c r="AD1011" i="4"/>
  <c r="AE1011" i="4" s="1"/>
  <c r="P1011" i="4"/>
  <c r="AL1010" i="4"/>
  <c r="R1011" i="4" l="1"/>
  <c r="AO1010" i="4"/>
  <c r="AN1010" i="4"/>
  <c r="AM1010" i="4"/>
  <c r="AP1010" i="4" s="1"/>
  <c r="AR1011" i="4"/>
  <c r="S1011" i="4"/>
  <c r="T1011" i="4"/>
  <c r="U1011" i="4"/>
  <c r="X1011" i="4" l="1"/>
  <c r="L1012" i="4" s="1"/>
  <c r="AA1011" i="4"/>
  <c r="I1012" i="4"/>
  <c r="V1011" i="4"/>
  <c r="J1012" i="4" s="1"/>
  <c r="W1011" i="4"/>
  <c r="Z1011" i="4"/>
  <c r="H1012" i="4"/>
  <c r="K1012" i="4"/>
  <c r="Y1011" i="4" l="1"/>
  <c r="AB1011" i="4" s="1"/>
  <c r="N1012" i="4"/>
  <c r="O1012" i="4" s="1"/>
  <c r="AC1011" i="4"/>
  <c r="F1012" i="4"/>
  <c r="G1012" i="4"/>
  <c r="M1012" i="4" s="1"/>
  <c r="AG1011" i="4" l="1"/>
  <c r="AH1011" i="4"/>
  <c r="AQ1011" i="4" l="1"/>
  <c r="E1012" i="4" s="1"/>
  <c r="P1012" i="4" s="1"/>
  <c r="AI1011" i="4"/>
  <c r="Q1012" i="4"/>
  <c r="R1012" i="4" s="1"/>
  <c r="AD1012" i="4"/>
  <c r="AE1012" i="4" s="1"/>
  <c r="AF1012" i="4" l="1"/>
  <c r="AR1012" i="4"/>
  <c r="U1012" i="4"/>
  <c r="T1012" i="4"/>
  <c r="S1012" i="4"/>
  <c r="AJ1011" i="4"/>
  <c r="AK1011" i="4"/>
  <c r="AL1011" i="4" l="1"/>
  <c r="V1012" i="4"/>
  <c r="Y1012" i="4" s="1"/>
  <c r="F207" i="7"/>
  <c r="W1012" i="4"/>
  <c r="Z1012" i="4" s="1"/>
  <c r="X1012" i="4"/>
  <c r="AA1012" i="4" s="1"/>
  <c r="L1013" i="4"/>
  <c r="I1013" i="4" l="1"/>
  <c r="AB1012" i="4"/>
  <c r="J1013" i="4"/>
  <c r="K1013" i="4"/>
  <c r="G1013" i="4"/>
  <c r="H1013" i="4"/>
  <c r="AM1011" i="4"/>
  <c r="AN1011" i="4"/>
  <c r="AO1011" i="4"/>
  <c r="AP1011" i="4" l="1"/>
  <c r="M1013" i="4"/>
  <c r="N1013" i="4"/>
  <c r="O1013" i="4" s="1"/>
  <c r="F1013" i="4"/>
  <c r="AC1012" i="4"/>
  <c r="AH1012" i="4" l="1"/>
  <c r="AI1012" i="4"/>
  <c r="AG1012" i="4"/>
  <c r="AQ1012" i="4" s="1"/>
  <c r="AJ1012" i="4" l="1"/>
  <c r="D207" i="7" s="1"/>
  <c r="C207" i="7"/>
  <c r="AK1012" i="4"/>
  <c r="E1013" i="4"/>
  <c r="E207" i="7"/>
  <c r="Q1013" i="4" l="1"/>
  <c r="AD1013" i="4"/>
  <c r="AE1013" i="4" s="1"/>
  <c r="AF1013" i="4"/>
  <c r="P1013" i="4"/>
  <c r="AL1012" i="4"/>
  <c r="R1013" i="4" l="1"/>
  <c r="AM1012" i="4"/>
  <c r="AN1012" i="4"/>
  <c r="AO1012" i="4"/>
  <c r="AR1013" i="4"/>
  <c r="T1013" i="4"/>
  <c r="S1013" i="4"/>
  <c r="U1013" i="4"/>
  <c r="AP1012" i="4" l="1"/>
  <c r="X1013" i="4"/>
  <c r="AA1013" i="4" s="1"/>
  <c r="V1013" i="4"/>
  <c r="J1014" i="4" s="1"/>
  <c r="W1013" i="4"/>
  <c r="Z1013" i="4" s="1"/>
  <c r="Y1013" i="4" l="1"/>
  <c r="AB1013" i="4" s="1"/>
  <c r="G1014" i="4"/>
  <c r="K1014" i="4"/>
  <c r="L1014" i="4"/>
  <c r="H1014" i="4"/>
  <c r="I1014" i="4"/>
  <c r="M1014" i="4" l="1"/>
  <c r="N1014" i="4"/>
  <c r="O1014" i="4" s="1"/>
  <c r="F1014" i="4"/>
  <c r="AC1013" i="4"/>
  <c r="AG1013" i="4" l="1"/>
  <c r="AH1013" i="4"/>
  <c r="AQ1013" i="4" l="1"/>
  <c r="E1014" i="4" s="1"/>
  <c r="AI1013" i="4"/>
  <c r="AJ1013" i="4" l="1"/>
  <c r="AK1013" i="4"/>
  <c r="Q1014" i="4"/>
  <c r="AD1014" i="4"/>
  <c r="AE1014" i="4" s="1"/>
  <c r="AF1014" i="4"/>
  <c r="P1014" i="4"/>
  <c r="R1014" i="4" l="1"/>
  <c r="AR1014" i="4"/>
  <c r="U1014" i="4"/>
  <c r="T1014" i="4"/>
  <c r="S1014" i="4"/>
  <c r="AL1013" i="4"/>
  <c r="V1014" i="4" l="1"/>
  <c r="G1015" i="4" s="1"/>
  <c r="Y1014" i="4"/>
  <c r="W1014" i="4"/>
  <c r="K1015" i="4" s="1"/>
  <c r="X1014" i="4"/>
  <c r="AA1014" i="4" s="1"/>
  <c r="AM1013" i="4"/>
  <c r="AN1013" i="4"/>
  <c r="AO1013" i="4"/>
  <c r="J1015" i="4" l="1"/>
  <c r="H1015" i="4"/>
  <c r="L1015" i="4"/>
  <c r="N1015" i="4" s="1"/>
  <c r="O1015" i="4" s="1"/>
  <c r="I1015" i="4"/>
  <c r="AP1013" i="4"/>
  <c r="Z1014" i="4"/>
  <c r="AB1014" i="4" s="1"/>
  <c r="M1015" i="4" l="1"/>
  <c r="F1015" i="4"/>
  <c r="AC1014" i="4"/>
  <c r="AG1014" i="4" l="1"/>
  <c r="AI1014" i="4"/>
  <c r="AH1014" i="4"/>
  <c r="AJ1014" i="4" l="1"/>
  <c r="AK1014" i="4"/>
  <c r="AQ1014" i="4"/>
  <c r="E1015" i="4" s="1"/>
  <c r="Q1015" i="4" l="1"/>
  <c r="AD1015" i="4"/>
  <c r="AE1015" i="4" s="1"/>
  <c r="AF1015" i="4"/>
  <c r="P1015" i="4"/>
  <c r="R1015" i="4" s="1"/>
  <c r="AL1014" i="4"/>
  <c r="AM1014" i="4" l="1"/>
  <c r="AN1014" i="4"/>
  <c r="AO1014" i="4"/>
  <c r="AR1015" i="4"/>
  <c r="U1015" i="4"/>
  <c r="S1015" i="4"/>
  <c r="T1015" i="4"/>
  <c r="X1015" i="4" l="1"/>
  <c r="AA1015" i="4" s="1"/>
  <c r="W1015" i="4"/>
  <c r="Z1015" i="4" s="1"/>
  <c r="V1015" i="4"/>
  <c r="Y1015" i="4" s="1"/>
  <c r="AP1014" i="4"/>
  <c r="L1016" i="4" l="1"/>
  <c r="I1016" i="4"/>
  <c r="AB1015" i="4"/>
  <c r="K1016" i="4"/>
  <c r="H1016" i="4"/>
  <c r="J1016" i="4"/>
  <c r="G1016" i="4"/>
  <c r="M1016" i="4" l="1"/>
  <c r="N1016" i="4"/>
  <c r="O1016" i="4" s="1"/>
  <c r="F1016" i="4"/>
  <c r="AC1015" i="4"/>
  <c r="AH1015" i="4" l="1"/>
  <c r="AG1015" i="4"/>
  <c r="AQ1015" i="4" s="1"/>
  <c r="E1016" i="4" s="1"/>
  <c r="AF1016" i="4" l="1"/>
  <c r="Q1016" i="4"/>
  <c r="AD1016" i="4"/>
  <c r="AE1016" i="4" s="1"/>
  <c r="P1016" i="4"/>
  <c r="R1016" i="4" s="1"/>
  <c r="AI1015" i="4"/>
  <c r="AJ1015" i="4" l="1"/>
  <c r="AK1015" i="4"/>
  <c r="AR1016" i="4"/>
  <c r="S1016" i="4"/>
  <c r="U1016" i="4"/>
  <c r="T1016" i="4"/>
  <c r="W1016" i="4" l="1"/>
  <c r="H1017" i="4" s="1"/>
  <c r="K1017" i="4"/>
  <c r="Z1016" i="4"/>
  <c r="X1016" i="4"/>
  <c r="L1017" i="4"/>
  <c r="AA1016" i="4"/>
  <c r="I1017" i="4"/>
  <c r="V1016" i="4"/>
  <c r="Y1016" i="4" s="1"/>
  <c r="J1017" i="4"/>
  <c r="AL1015" i="4"/>
  <c r="G1017" i="4" l="1"/>
  <c r="AM1015" i="4"/>
  <c r="AN1015" i="4"/>
  <c r="AO1015" i="4"/>
  <c r="M1017" i="4"/>
  <c r="AB1016" i="4"/>
  <c r="N1017" i="4"/>
  <c r="O1017" i="4" s="1"/>
  <c r="F1017" i="4" l="1"/>
  <c r="AC1016" i="4"/>
  <c r="AP1015" i="4"/>
  <c r="AG1016" i="4" l="1"/>
  <c r="AI1016" i="4" s="1"/>
  <c r="AH1016" i="4"/>
  <c r="AJ1016" i="4" l="1"/>
  <c r="AK1016" i="4"/>
  <c r="AQ1016" i="4"/>
  <c r="E1017" i="4" s="1"/>
  <c r="AD1017" i="4" l="1"/>
  <c r="AE1017" i="4" s="1"/>
  <c r="AF1017" i="4"/>
  <c r="Q1017" i="4"/>
  <c r="P1017" i="4"/>
  <c r="AL1016" i="4"/>
  <c r="R1017" i="4" l="1"/>
  <c r="AM1016" i="4"/>
  <c r="AN1016" i="4"/>
  <c r="AO1016" i="4"/>
  <c r="AR1017" i="4"/>
  <c r="T1017" i="4"/>
  <c r="U1017" i="4"/>
  <c r="S1017" i="4"/>
  <c r="V1017" i="4" l="1"/>
  <c r="Y1017" i="4" s="1"/>
  <c r="J1018" i="4"/>
  <c r="F208" i="7"/>
  <c r="X1017" i="4"/>
  <c r="I1018" i="4" s="1"/>
  <c r="W1017" i="4"/>
  <c r="H1018" i="4" s="1"/>
  <c r="AP1016" i="4"/>
  <c r="K1018" i="4" l="1"/>
  <c r="Z1017" i="4"/>
  <c r="AA1017" i="4"/>
  <c r="L1018" i="4"/>
  <c r="N1018" i="4" s="1"/>
  <c r="O1018" i="4" s="1"/>
  <c r="AB1017" i="4"/>
  <c r="G1018" i="4"/>
  <c r="M1018" i="4" s="1"/>
  <c r="F1018" i="4" l="1"/>
  <c r="AC1017" i="4"/>
  <c r="AG1017" i="4" l="1"/>
  <c r="AH1017" i="4"/>
  <c r="AI1017" i="4"/>
  <c r="AJ1017" i="4" l="1"/>
  <c r="D208" i="7" s="1"/>
  <c r="C208" i="7"/>
  <c r="AK1017" i="4"/>
  <c r="AQ1017" i="4"/>
  <c r="E1018" i="4" l="1"/>
  <c r="E208" i="7"/>
  <c r="AL1017" i="4"/>
  <c r="AN1017" i="4" l="1"/>
  <c r="AO1017" i="4"/>
  <c r="AM1017" i="4"/>
  <c r="AP1017" i="4" s="1"/>
  <c r="AD1018" i="4"/>
  <c r="AE1018" i="4" s="1"/>
  <c r="AF1018" i="4"/>
  <c r="Q1018" i="4"/>
  <c r="P1018" i="4"/>
  <c r="R1018" i="4" s="1"/>
  <c r="AR1018" i="4" l="1"/>
  <c r="U1018" i="4"/>
  <c r="S1018" i="4"/>
  <c r="T1018" i="4"/>
  <c r="W1018" i="4" l="1"/>
  <c r="Z1018" i="4" s="1"/>
  <c r="V1018" i="4"/>
  <c r="G1019" i="4" s="1"/>
  <c r="Y1018" i="4"/>
  <c r="X1018" i="4"/>
  <c r="I1019" i="4" s="1"/>
  <c r="J1019" i="4" l="1"/>
  <c r="N1019" i="4" s="1"/>
  <c r="O1019" i="4" s="1"/>
  <c r="L1019" i="4"/>
  <c r="AA1018" i="4"/>
  <c r="AB1018" i="4" s="1"/>
  <c r="K1019" i="4"/>
  <c r="H1019" i="4"/>
  <c r="M1019" i="4" s="1"/>
  <c r="F1019" i="4" l="1"/>
  <c r="AC1018" i="4"/>
  <c r="AG1018" i="4" l="1"/>
  <c r="AH1018" i="4"/>
  <c r="AI1018" i="4"/>
  <c r="AJ1018" i="4" l="1"/>
  <c r="AK1018" i="4"/>
  <c r="AQ1018" i="4"/>
  <c r="E1019" i="4" s="1"/>
  <c r="Q1019" i="4" l="1"/>
  <c r="AD1019" i="4"/>
  <c r="AE1019" i="4" s="1"/>
  <c r="AF1019" i="4"/>
  <c r="P1019" i="4"/>
  <c r="R1019" i="4" s="1"/>
  <c r="AL1018" i="4"/>
  <c r="AR1019" i="4" l="1"/>
  <c r="S1019" i="4"/>
  <c r="T1019" i="4"/>
  <c r="U1019" i="4"/>
  <c r="AM1018" i="4"/>
  <c r="AN1018" i="4"/>
  <c r="AO1018" i="4"/>
  <c r="AP1018" i="4" l="1"/>
  <c r="X1019" i="4"/>
  <c r="AA1019" i="4" s="1"/>
  <c r="L1020" i="4"/>
  <c r="W1019" i="4"/>
  <c r="K1020" i="4" s="1"/>
  <c r="V1019" i="4"/>
  <c r="G1020" i="4" s="1"/>
  <c r="Y1019" i="4"/>
  <c r="J1020" i="4"/>
  <c r="H1020" i="4" l="1"/>
  <c r="N1020" i="4"/>
  <c r="O1020" i="4" s="1"/>
  <c r="Z1019" i="4"/>
  <c r="AB1019" i="4" s="1"/>
  <c r="I1020" i="4"/>
  <c r="M1020" i="4" l="1"/>
  <c r="F1020" i="4"/>
  <c r="AC1019" i="4"/>
  <c r="AG1019" i="4" l="1"/>
  <c r="AH1019" i="4"/>
  <c r="AQ1019" i="4" l="1"/>
  <c r="E1020" i="4" s="1"/>
  <c r="AI1019" i="4"/>
  <c r="AJ1019" i="4" l="1"/>
  <c r="AK1019" i="4"/>
  <c r="Q1020" i="4"/>
  <c r="AD1020" i="4"/>
  <c r="AE1020" i="4" s="1"/>
  <c r="AF1020" i="4"/>
  <c r="P1020" i="4"/>
  <c r="AL1019" i="4" l="1"/>
  <c r="R1020" i="4"/>
  <c r="AR1020" i="4" l="1"/>
  <c r="S1020" i="4"/>
  <c r="U1020" i="4"/>
  <c r="T1020" i="4"/>
  <c r="AM1019" i="4"/>
  <c r="AN1019" i="4"/>
  <c r="AO1019" i="4"/>
  <c r="AP1019" i="4" l="1"/>
  <c r="W1020" i="4"/>
  <c r="Z1020" i="4" s="1"/>
  <c r="H1021" i="4"/>
  <c r="K1021" i="4"/>
  <c r="X1020" i="4"/>
  <c r="I1021" i="4" s="1"/>
  <c r="L1021" i="4"/>
  <c r="AA1020" i="4"/>
  <c r="V1020" i="4"/>
  <c r="Y1020" i="4" s="1"/>
  <c r="J1021" i="4"/>
  <c r="AB1020" i="4" l="1"/>
  <c r="N1021" i="4"/>
  <c r="O1021" i="4" s="1"/>
  <c r="G1021" i="4"/>
  <c r="M1021" i="4" s="1"/>
  <c r="F1021" i="4" l="1"/>
  <c r="AC1020" i="4"/>
  <c r="AH1020" i="4" l="1"/>
  <c r="AG1020" i="4"/>
  <c r="AQ1020" i="4" s="1"/>
  <c r="E1021" i="4" s="1"/>
  <c r="AF1021" i="4" l="1"/>
  <c r="Q1021" i="4"/>
  <c r="AD1021" i="4"/>
  <c r="AE1021" i="4" s="1"/>
  <c r="AI1020" i="4"/>
  <c r="P1021" i="4"/>
  <c r="R1021" i="4" l="1"/>
  <c r="AJ1020" i="4"/>
  <c r="AK1020" i="4"/>
  <c r="AL1020" i="4" l="1"/>
  <c r="AR1021" i="4"/>
  <c r="T1021" i="4"/>
  <c r="S1021" i="4"/>
  <c r="U1021" i="4"/>
  <c r="W1021" i="4" l="1"/>
  <c r="H1022" i="4" s="1"/>
  <c r="AM1020" i="4"/>
  <c r="AN1020" i="4"/>
  <c r="AO1020" i="4"/>
  <c r="X1021" i="4"/>
  <c r="L1022" i="4" s="1"/>
  <c r="AA1021" i="4"/>
  <c r="I1022" i="4"/>
  <c r="V1021" i="4"/>
  <c r="J1022" i="4" s="1"/>
  <c r="Z1021" i="4" l="1"/>
  <c r="K1022" i="4"/>
  <c r="N1022" i="4"/>
  <c r="O1022" i="4" s="1"/>
  <c r="G1022" i="4"/>
  <c r="M1022" i="4" s="1"/>
  <c r="Y1021" i="4"/>
  <c r="AP1020" i="4"/>
  <c r="AB1021" i="4" l="1"/>
  <c r="F1022" i="4" l="1"/>
  <c r="AC1021" i="4"/>
  <c r="AG1021" i="4" l="1"/>
  <c r="AH1021" i="4"/>
  <c r="AI1021" i="4"/>
  <c r="AJ1021" i="4" l="1"/>
  <c r="AK1021" i="4"/>
  <c r="AQ1021" i="4"/>
  <c r="E1022" i="4" s="1"/>
  <c r="AD1022" i="4" l="1"/>
  <c r="AE1022" i="4" s="1"/>
  <c r="AF1022" i="4"/>
  <c r="Q1022" i="4"/>
  <c r="P1022" i="4"/>
  <c r="AL1021" i="4"/>
  <c r="AM1021" i="4" l="1"/>
  <c r="AN1021" i="4"/>
  <c r="AO1021" i="4"/>
  <c r="R1022" i="4"/>
  <c r="AR1022" i="4" l="1"/>
  <c r="T1022" i="4"/>
  <c r="S1022" i="4"/>
  <c r="U1022" i="4"/>
  <c r="AP1021" i="4"/>
  <c r="X1022" i="4" l="1"/>
  <c r="I1023" i="4" s="1"/>
  <c r="L1023" i="4"/>
  <c r="AA1022" i="4"/>
  <c r="V1022" i="4"/>
  <c r="G1023" i="4" s="1"/>
  <c r="F209" i="7"/>
  <c r="W1022" i="4"/>
  <c r="H1023" i="4" s="1"/>
  <c r="K1023" i="4"/>
  <c r="Z1022" i="4"/>
  <c r="Y1022" i="4" l="1"/>
  <c r="AB1022" i="4" s="1"/>
  <c r="AC1022" i="4" s="1"/>
  <c r="J1023" i="4"/>
  <c r="N1023" i="4" s="1"/>
  <c r="O1023" i="4" s="1"/>
  <c r="M1023" i="4"/>
  <c r="F1023" i="4"/>
  <c r="AG1022" i="4" l="1"/>
  <c r="AH1022" i="4"/>
  <c r="AI1022" i="4"/>
  <c r="AJ1022" i="4" l="1"/>
  <c r="D209" i="7" s="1"/>
  <c r="C209" i="7"/>
  <c r="AK1022" i="4"/>
  <c r="AQ1022" i="4"/>
  <c r="E1023" i="4" l="1"/>
  <c r="E209" i="7"/>
  <c r="AL1022" i="4"/>
  <c r="AN1022" i="4" l="1"/>
  <c r="AO1022" i="4"/>
  <c r="AM1022" i="4"/>
  <c r="AP1022" i="4" s="1"/>
  <c r="AD1023" i="4"/>
  <c r="AE1023" i="4" s="1"/>
  <c r="AF1023" i="4"/>
  <c r="Q1023" i="4"/>
  <c r="P1023" i="4"/>
  <c r="R1023" i="4" s="1"/>
  <c r="AR1023" i="4" l="1"/>
  <c r="U1023" i="4"/>
  <c r="T1023" i="4"/>
  <c r="S1023" i="4"/>
  <c r="V1023" i="4" l="1"/>
  <c r="G1024" i="4" s="1"/>
  <c r="J1024" i="4"/>
  <c r="Y1023" i="4"/>
  <c r="W1023" i="4"/>
  <c r="Z1023" i="4" s="1"/>
  <c r="X1023" i="4"/>
  <c r="I1024" i="4" s="1"/>
  <c r="L1024" i="4" l="1"/>
  <c r="K1024" i="4"/>
  <c r="N1024" i="4" s="1"/>
  <c r="O1024" i="4" s="1"/>
  <c r="H1024" i="4"/>
  <c r="M1024" i="4" s="1"/>
  <c r="AA1023" i="4"/>
  <c r="AB1023" i="4" s="1"/>
  <c r="F1024" i="4" l="1"/>
  <c r="AC1023" i="4"/>
  <c r="AG1023" i="4" l="1"/>
  <c r="AH1023" i="4"/>
  <c r="AI1023" i="4"/>
  <c r="AJ1023" i="4" l="1"/>
  <c r="AK1023" i="4"/>
  <c r="AQ1023" i="4"/>
  <c r="E1024" i="4" s="1"/>
  <c r="Q1024" i="4" l="1"/>
  <c r="AD1024" i="4"/>
  <c r="AE1024" i="4" s="1"/>
  <c r="AF1024" i="4"/>
  <c r="P1024" i="4"/>
  <c r="R1024" i="4" s="1"/>
  <c r="AL1023" i="4"/>
  <c r="AM1023" i="4" l="1"/>
  <c r="AN1023" i="4"/>
  <c r="AO1023" i="4"/>
  <c r="AR1024" i="4"/>
  <c r="S1024" i="4"/>
  <c r="U1024" i="4"/>
  <c r="T1024" i="4"/>
  <c r="X1024" i="4" l="1"/>
  <c r="L1025" i="4" s="1"/>
  <c r="V1024" i="4"/>
  <c r="G1025" i="4" s="1"/>
  <c r="Y1024" i="4"/>
  <c r="J1025" i="4"/>
  <c r="W1024" i="4"/>
  <c r="Z1024" i="4" s="1"/>
  <c r="K1025" i="4"/>
  <c r="AP1023" i="4"/>
  <c r="H1025" i="4" l="1"/>
  <c r="I1025" i="4"/>
  <c r="M1025" i="4" s="1"/>
  <c r="AA1024" i="4"/>
  <c r="N1025" i="4"/>
  <c r="O1025" i="4" s="1"/>
  <c r="AB1024" i="4"/>
  <c r="F1025" i="4" l="1"/>
  <c r="AC1024" i="4"/>
  <c r="AI1024" i="4" l="1"/>
  <c r="AG1024" i="4"/>
  <c r="AH1024" i="4"/>
  <c r="AQ1024" i="4" l="1"/>
  <c r="E1025" i="4" s="1"/>
  <c r="AJ1024" i="4"/>
  <c r="AK1024" i="4"/>
  <c r="AL1024" i="4" l="1"/>
  <c r="Q1025" i="4"/>
  <c r="AD1025" i="4"/>
  <c r="AE1025" i="4" s="1"/>
  <c r="AF1025" i="4"/>
  <c r="P1025" i="4"/>
  <c r="R1025" i="4" s="1"/>
  <c r="AR1025" i="4" l="1"/>
  <c r="T1025" i="4"/>
  <c r="S1025" i="4"/>
  <c r="U1025" i="4"/>
  <c r="AM1024" i="4"/>
  <c r="AN1024" i="4"/>
  <c r="AO1024" i="4"/>
  <c r="X1025" i="4" l="1"/>
  <c r="I1026" i="4" s="1"/>
  <c r="L1026" i="4"/>
  <c r="AA1025" i="4"/>
  <c r="W1025" i="4"/>
  <c r="Z1025" i="4" s="1"/>
  <c r="H1026" i="4"/>
  <c r="K1026" i="4"/>
  <c r="AP1024" i="4"/>
  <c r="V1025" i="4"/>
  <c r="J1026" i="4" s="1"/>
  <c r="Y1025" i="4" l="1"/>
  <c r="AB1025" i="4" s="1"/>
  <c r="G1026" i="4"/>
  <c r="M1026" i="4"/>
  <c r="N1026" i="4"/>
  <c r="O1026" i="4" s="1"/>
  <c r="F1026" i="4" l="1"/>
  <c r="AC1025" i="4"/>
  <c r="AH1025" i="4" l="1"/>
  <c r="AI1025" i="4"/>
  <c r="AG1025" i="4"/>
  <c r="AQ1025" i="4" s="1"/>
  <c r="E1026" i="4" s="1"/>
  <c r="P1026" i="4" s="1"/>
  <c r="AJ1025" i="4" l="1"/>
  <c r="AK1025" i="4"/>
  <c r="AF1026" i="4"/>
  <c r="Q1026" i="4"/>
  <c r="R1026" i="4" s="1"/>
  <c r="AD1026" i="4"/>
  <c r="AE1026" i="4" s="1"/>
  <c r="AR1026" i="4" l="1"/>
  <c r="T1026" i="4"/>
  <c r="S1026" i="4"/>
  <c r="U1026" i="4"/>
  <c r="AL1025" i="4"/>
  <c r="AM1025" i="4" l="1"/>
  <c r="AN1025" i="4"/>
  <c r="AO1025" i="4"/>
  <c r="V1026" i="4"/>
  <c r="J1027" i="4" s="1"/>
  <c r="X1026" i="4"/>
  <c r="AA1026" i="4" s="1"/>
  <c r="L1027" i="4"/>
  <c r="W1026" i="4"/>
  <c r="Z1026" i="4" s="1"/>
  <c r="K1027" i="4"/>
  <c r="H1027" i="4" l="1"/>
  <c r="N1027" i="4"/>
  <c r="O1027" i="4" s="1"/>
  <c r="I1027" i="4"/>
  <c r="G1027" i="4"/>
  <c r="M1027" i="4" s="1"/>
  <c r="Y1026" i="4"/>
  <c r="AP1025" i="4"/>
  <c r="AB1026" i="4" l="1"/>
  <c r="F1027" i="4" l="1"/>
  <c r="AC1026" i="4"/>
  <c r="AG1026" i="4" l="1"/>
  <c r="AH1026" i="4"/>
  <c r="AI1026" i="4"/>
  <c r="AJ1026" i="4" l="1"/>
  <c r="AK1026" i="4"/>
  <c r="AQ1026" i="4"/>
  <c r="E1027" i="4" s="1"/>
  <c r="AD1027" i="4" l="1"/>
  <c r="AE1027" i="4" s="1"/>
  <c r="AF1027" i="4"/>
  <c r="Q1027" i="4"/>
  <c r="P1027" i="4"/>
  <c r="R1027" i="4" s="1"/>
  <c r="AL1026" i="4"/>
  <c r="AR1027" i="4" l="1"/>
  <c r="T1027" i="4"/>
  <c r="S1027" i="4"/>
  <c r="U1027" i="4"/>
  <c r="AM1026" i="4"/>
  <c r="AN1026" i="4"/>
  <c r="AO1026" i="4"/>
  <c r="V1027" i="4" l="1"/>
  <c r="G1028" i="4" s="1"/>
  <c r="J1028" i="4"/>
  <c r="Y1027" i="4"/>
  <c r="F210" i="7"/>
  <c r="AP1026" i="4"/>
  <c r="X1027" i="4"/>
  <c r="I1028" i="4" s="1"/>
  <c r="AA1027" i="4"/>
  <c r="W1027" i="4"/>
  <c r="H1028" i="4" s="1"/>
  <c r="K1028" i="4"/>
  <c r="Z1027" i="4"/>
  <c r="L1028" i="4" l="1"/>
  <c r="M1028" i="4"/>
  <c r="AB1027" i="4"/>
  <c r="N1028" i="4"/>
  <c r="O1028" i="4" s="1"/>
  <c r="F1028" i="4" l="1"/>
  <c r="AC1027" i="4"/>
  <c r="AG1027" i="4" l="1"/>
  <c r="AH1027" i="4"/>
  <c r="AI1027" i="4"/>
  <c r="AJ1027" i="4" l="1"/>
  <c r="D210" i="7" s="1"/>
  <c r="C210" i="7"/>
  <c r="AK1027" i="4"/>
  <c r="AQ1027" i="4"/>
  <c r="E1028" i="4" l="1"/>
  <c r="E210" i="7"/>
  <c r="AL1027" i="4"/>
  <c r="AN1027" i="4" l="1"/>
  <c r="AO1027" i="4"/>
  <c r="AM1027" i="4"/>
  <c r="AP1027" i="4" s="1"/>
  <c r="AD1028" i="4"/>
  <c r="AE1028" i="4" s="1"/>
  <c r="AF1028" i="4"/>
  <c r="Q1028" i="4"/>
  <c r="P1028" i="4"/>
  <c r="R1028" i="4" l="1"/>
  <c r="AR1028" i="4"/>
  <c r="S1028" i="4"/>
  <c r="T1028" i="4"/>
  <c r="U1028" i="4"/>
  <c r="X1028" i="4" l="1"/>
  <c r="L1029" i="4" s="1"/>
  <c r="V1028" i="4"/>
  <c r="G1029" i="4" s="1"/>
  <c r="J1029" i="4"/>
  <c r="Y1028" i="4"/>
  <c r="W1028" i="4"/>
  <c r="K1029" i="4" s="1"/>
  <c r="AA1028" i="4" l="1"/>
  <c r="H1029" i="4"/>
  <c r="I1029" i="4"/>
  <c r="N1029" i="4"/>
  <c r="O1029" i="4" s="1"/>
  <c r="Z1028" i="4"/>
  <c r="AB1028" i="4" s="1"/>
  <c r="M1029" i="4" l="1"/>
  <c r="F1029" i="4"/>
  <c r="AC1028" i="4"/>
  <c r="AG1028" i="4" l="1"/>
  <c r="AH1028" i="4"/>
  <c r="AI1028" i="4"/>
  <c r="AJ1028" i="4" l="1"/>
  <c r="AK1028" i="4"/>
  <c r="AQ1028" i="4"/>
  <c r="E1029" i="4" s="1"/>
  <c r="Q1029" i="4" l="1"/>
  <c r="AD1029" i="4"/>
  <c r="AE1029" i="4" s="1"/>
  <c r="AF1029" i="4"/>
  <c r="P1029" i="4"/>
  <c r="AL1028" i="4"/>
  <c r="AM1028" i="4" l="1"/>
  <c r="AN1028" i="4"/>
  <c r="AO1028" i="4"/>
  <c r="R1029" i="4"/>
  <c r="AP1028" i="4" l="1"/>
  <c r="AR1029" i="4"/>
  <c r="S1029" i="4"/>
  <c r="U1029" i="4"/>
  <c r="T1029" i="4"/>
  <c r="W1029" i="4" l="1"/>
  <c r="K1030" i="4" s="1"/>
  <c r="X1029" i="4"/>
  <c r="AA1029" i="4" s="1"/>
  <c r="L1030" i="4"/>
  <c r="V1029" i="4"/>
  <c r="G1030" i="4" s="1"/>
  <c r="Y1029" i="4"/>
  <c r="H1030" i="4" l="1"/>
  <c r="Z1029" i="4"/>
  <c r="J1030" i="4"/>
  <c r="I1030" i="4"/>
  <c r="N1030" i="4"/>
  <c r="O1030" i="4" s="1"/>
  <c r="M1030" i="4"/>
  <c r="AB1029" i="4"/>
  <c r="F1030" i="4" l="1"/>
  <c r="AC1029" i="4"/>
  <c r="AI1029" i="4" l="1"/>
  <c r="AG1029" i="4"/>
  <c r="AH1029" i="4"/>
  <c r="AQ1029" i="4" l="1"/>
  <c r="E1030" i="4" s="1"/>
  <c r="AJ1029" i="4"/>
  <c r="AK1029" i="4"/>
  <c r="AL1029" i="4" l="1"/>
  <c r="Q1030" i="4"/>
  <c r="AD1030" i="4"/>
  <c r="AE1030" i="4" s="1"/>
  <c r="AF1030" i="4"/>
  <c r="P1030" i="4"/>
  <c r="R1030" i="4" s="1"/>
  <c r="AR1030" i="4" l="1"/>
  <c r="T1030" i="4"/>
  <c r="U1030" i="4"/>
  <c r="S1030" i="4"/>
  <c r="AM1029" i="4"/>
  <c r="AN1029" i="4"/>
  <c r="AO1029" i="4"/>
  <c r="AP1029" i="4" l="1"/>
  <c r="V1030" i="4"/>
  <c r="Y1030" i="4" s="1"/>
  <c r="X1030" i="4"/>
  <c r="I1031" i="4" s="1"/>
  <c r="L1031" i="4"/>
  <c r="AA1030" i="4"/>
  <c r="W1030" i="4"/>
  <c r="K1031" i="4" s="1"/>
  <c r="H1031" i="4"/>
  <c r="Z1030" i="4" l="1"/>
  <c r="AB1030" i="4" s="1"/>
  <c r="G1031" i="4"/>
  <c r="M1031" i="4" s="1"/>
  <c r="J1031" i="4"/>
  <c r="N1031" i="4" s="1"/>
  <c r="O1031" i="4" s="1"/>
  <c r="AC1030" i="4" l="1"/>
  <c r="F1031" i="4"/>
  <c r="AH1030" i="4" l="1"/>
  <c r="AI1030" i="4"/>
  <c r="AG1030" i="4"/>
  <c r="AQ1030" i="4" s="1"/>
  <c r="E1031" i="4" s="1"/>
  <c r="AF1031" i="4" l="1"/>
  <c r="AD1031" i="4"/>
  <c r="AE1031" i="4" s="1"/>
  <c r="Q1031" i="4"/>
  <c r="AJ1030" i="4"/>
  <c r="AK1030" i="4"/>
  <c r="P1031" i="4"/>
  <c r="R1031" i="4" s="1"/>
  <c r="AR1031" i="4" l="1"/>
  <c r="U1031" i="4"/>
  <c r="T1031" i="4"/>
  <c r="S1031" i="4"/>
  <c r="AL1030" i="4"/>
  <c r="AM1030" i="4" l="1"/>
  <c r="AN1030" i="4"/>
  <c r="AO1030" i="4"/>
  <c r="W1031" i="4"/>
  <c r="H1032" i="4" s="1"/>
  <c r="X1031" i="4"/>
  <c r="L1032" i="4"/>
  <c r="I1032" i="4"/>
  <c r="AA1031" i="4"/>
  <c r="V1031" i="4"/>
  <c r="Y1031" i="4" s="1"/>
  <c r="K1032" i="4" l="1"/>
  <c r="J1032" i="4"/>
  <c r="N1032" i="4" s="1"/>
  <c r="O1032" i="4" s="1"/>
  <c r="AP1030" i="4"/>
  <c r="G1032" i="4"/>
  <c r="M1032" i="4" s="1"/>
  <c r="Z1031" i="4"/>
  <c r="AB1031" i="4" s="1"/>
  <c r="AC1031" i="4" l="1"/>
  <c r="F1032" i="4"/>
  <c r="AG1031" i="4" l="1"/>
  <c r="AH1031" i="4"/>
  <c r="AI1031" i="4"/>
  <c r="AJ1031" i="4" l="1"/>
  <c r="AK1031" i="4"/>
  <c r="AQ1031" i="4"/>
  <c r="E1032" i="4" s="1"/>
  <c r="AD1032" i="4" l="1"/>
  <c r="AE1032" i="4" s="1"/>
  <c r="AF1032" i="4"/>
  <c r="Q1032" i="4"/>
  <c r="P1032" i="4"/>
  <c r="AL1031" i="4"/>
  <c r="AM1031" i="4" l="1"/>
  <c r="AN1031" i="4"/>
  <c r="AO1031" i="4"/>
  <c r="R1032" i="4"/>
  <c r="AR1032" i="4" l="1"/>
  <c r="S1032" i="4"/>
  <c r="U1032" i="4"/>
  <c r="T1032" i="4"/>
  <c r="AP1031" i="4"/>
  <c r="W1032" i="4" l="1"/>
  <c r="H1033" i="4" s="1"/>
  <c r="Z1032" i="4"/>
  <c r="X1032" i="4"/>
  <c r="L1033" i="4" s="1"/>
  <c r="V1032" i="4"/>
  <c r="J1033" i="4" s="1"/>
  <c r="G1033" i="4"/>
  <c r="Y1032" i="4"/>
  <c r="F211" i="7"/>
  <c r="AA1032" i="4" l="1"/>
  <c r="I1033" i="4"/>
  <c r="AB1032" i="4"/>
  <c r="M1033" i="4"/>
  <c r="K1033" i="4"/>
  <c r="N1033" i="4" s="1"/>
  <c r="O1033" i="4" s="1"/>
  <c r="AC1032" i="4" l="1"/>
  <c r="F1033" i="4"/>
  <c r="AG1032" i="4" l="1"/>
  <c r="AI1032" i="4"/>
  <c r="AH1032" i="4"/>
  <c r="AJ1032" i="4" l="1"/>
  <c r="D211" i="7" s="1"/>
  <c r="C211" i="7"/>
  <c r="AK1032" i="4"/>
  <c r="AQ1032" i="4"/>
  <c r="E1033" i="4" l="1"/>
  <c r="E211" i="7"/>
  <c r="AL1032" i="4"/>
  <c r="AN1032" i="4" l="1"/>
  <c r="AO1032" i="4"/>
  <c r="AM1032" i="4"/>
  <c r="AP1032" i="4" s="1"/>
  <c r="AD1033" i="4"/>
  <c r="AE1033" i="4" s="1"/>
  <c r="AF1033" i="4"/>
  <c r="Q1033" i="4"/>
  <c r="P1033" i="4"/>
  <c r="R1033" i="4" l="1"/>
  <c r="U1033" i="4" s="1"/>
  <c r="AR1033" i="4"/>
  <c r="S1033" i="4"/>
  <c r="T1033" i="4" l="1"/>
  <c r="W1033" i="4" s="1"/>
  <c r="H1034" i="4" s="1"/>
  <c r="X1033" i="4"/>
  <c r="AA1033" i="4" s="1"/>
  <c r="V1033" i="4"/>
  <c r="G1034" i="4" s="1"/>
  <c r="I1034" i="4" l="1"/>
  <c r="M1034" i="4"/>
  <c r="J1034" i="4"/>
  <c r="K1034" i="4"/>
  <c r="Y1033" i="4"/>
  <c r="Z1033" i="4"/>
  <c r="L1034" i="4"/>
  <c r="AB1033" i="4" l="1"/>
  <c r="N1034" i="4"/>
  <c r="O1034" i="4" s="1"/>
  <c r="F1034" i="4" l="1"/>
  <c r="AC1033" i="4"/>
  <c r="AG1033" i="4" l="1"/>
  <c r="AH1033" i="4"/>
  <c r="AI1033" i="4"/>
  <c r="AJ1033" i="4" l="1"/>
  <c r="AK1033" i="4"/>
  <c r="AQ1033" i="4"/>
  <c r="E1034" i="4" s="1"/>
  <c r="Q1034" i="4" l="1"/>
  <c r="AD1034" i="4"/>
  <c r="AE1034" i="4" s="1"/>
  <c r="AF1034" i="4"/>
  <c r="P1034" i="4"/>
  <c r="AL1033" i="4"/>
  <c r="R1034" i="4" l="1"/>
  <c r="AM1033" i="4"/>
  <c r="AN1033" i="4"/>
  <c r="AO1033" i="4"/>
  <c r="AR1034" i="4"/>
  <c r="U1034" i="4"/>
  <c r="S1034" i="4"/>
  <c r="T1034" i="4"/>
  <c r="W1034" i="4" l="1"/>
  <c r="K1035" i="4" s="1"/>
  <c r="V1034" i="4"/>
  <c r="Y1034" i="4" s="1"/>
  <c r="X1034" i="4"/>
  <c r="I1035" i="4" s="1"/>
  <c r="AP1033" i="4"/>
  <c r="G1035" i="4" l="1"/>
  <c r="J1035" i="4"/>
  <c r="AA1034" i="4"/>
  <c r="L1035" i="4"/>
  <c r="Z1034" i="4"/>
  <c r="H1035" i="4"/>
  <c r="AB1034" i="4" l="1"/>
  <c r="N1035" i="4"/>
  <c r="O1035" i="4" s="1"/>
  <c r="M1035" i="4"/>
  <c r="AC1034" i="4"/>
  <c r="F1035" i="4"/>
  <c r="AG1034" i="4" l="1"/>
  <c r="AH1034" i="4"/>
  <c r="AI1034" i="4"/>
  <c r="AJ1034" i="4" l="1"/>
  <c r="AK1034" i="4"/>
  <c r="AQ1034" i="4"/>
  <c r="E1035" i="4" s="1"/>
  <c r="AD1035" i="4" l="1"/>
  <c r="AE1035" i="4" s="1"/>
  <c r="AF1035" i="4"/>
  <c r="Q1035" i="4"/>
  <c r="P1035" i="4"/>
  <c r="AL1034" i="4"/>
  <c r="R1035" i="4" l="1"/>
  <c r="AR1035" i="4" s="1"/>
  <c r="AM1034" i="4"/>
  <c r="AN1034" i="4"/>
  <c r="AO1034" i="4"/>
  <c r="S1035" i="4" l="1"/>
  <c r="U1035" i="4"/>
  <c r="X1035" i="4" s="1"/>
  <c r="T1035" i="4"/>
  <c r="W1035" i="4" s="1"/>
  <c r="H1036" i="4" s="1"/>
  <c r="AP1034" i="4"/>
  <c r="V1035" i="4"/>
  <c r="Y1035" i="4" s="1"/>
  <c r="Z1035" i="4" l="1"/>
  <c r="I1036" i="4"/>
  <c r="M1036" i="4" s="1"/>
  <c r="L1036" i="4"/>
  <c r="K1036" i="4"/>
  <c r="AA1035" i="4"/>
  <c r="G1036" i="4"/>
  <c r="J1036" i="4"/>
  <c r="AB1035" i="4" l="1"/>
  <c r="N1036" i="4"/>
  <c r="O1036" i="4" s="1"/>
  <c r="AC1035" i="4"/>
  <c r="F1036" i="4"/>
  <c r="AG1035" i="4" l="1"/>
  <c r="AH1035" i="4"/>
  <c r="AI1035" i="4"/>
  <c r="AJ1035" i="4" l="1"/>
  <c r="AK1035" i="4"/>
  <c r="AQ1035" i="4"/>
  <c r="E1036" i="4" s="1"/>
  <c r="Q1036" i="4" l="1"/>
  <c r="AD1036" i="4"/>
  <c r="AE1036" i="4" s="1"/>
  <c r="AF1036" i="4"/>
  <c r="P1036" i="4"/>
  <c r="AL1035" i="4"/>
  <c r="R1036" i="4" l="1"/>
  <c r="AM1035" i="4"/>
  <c r="AN1035" i="4"/>
  <c r="AO1035" i="4"/>
  <c r="AR1036" i="4"/>
  <c r="U1036" i="4"/>
  <c r="T1036" i="4"/>
  <c r="S1036" i="4"/>
  <c r="W1036" i="4" l="1"/>
  <c r="H1037" i="4" s="1"/>
  <c r="Z1036" i="4"/>
  <c r="V1036" i="4"/>
  <c r="Y1036" i="4" s="1"/>
  <c r="X1036" i="4"/>
  <c r="AA1036" i="4" s="1"/>
  <c r="AP1035" i="4"/>
  <c r="AB1036" i="4" l="1"/>
  <c r="L1037" i="4"/>
  <c r="I1037" i="4"/>
  <c r="J1037" i="4"/>
  <c r="G1037" i="4"/>
  <c r="K1037" i="4"/>
  <c r="M1037" i="4" l="1"/>
  <c r="N1037" i="4"/>
  <c r="O1037" i="4" s="1"/>
  <c r="F1037" i="4"/>
  <c r="AC1036" i="4"/>
  <c r="AG1036" i="4" l="1"/>
  <c r="AH1036" i="4"/>
  <c r="AI1036" i="4"/>
  <c r="AJ1036" i="4" l="1"/>
  <c r="AK1036" i="4"/>
  <c r="AQ1036" i="4"/>
  <c r="E1037" i="4" s="1"/>
  <c r="AL1036" i="4" l="1"/>
  <c r="Q1037" i="4"/>
  <c r="AD1037" i="4"/>
  <c r="AE1037" i="4" s="1"/>
  <c r="AF1037" i="4"/>
  <c r="P1037" i="4"/>
  <c r="R1037" i="4" l="1"/>
  <c r="AR1037" i="4"/>
  <c r="U1037" i="4"/>
  <c r="T1037" i="4"/>
  <c r="S1037" i="4"/>
  <c r="AM1036" i="4"/>
  <c r="AO1036" i="4"/>
  <c r="AN1036" i="4"/>
  <c r="AP1036" i="4" l="1"/>
  <c r="X1037" i="4"/>
  <c r="AA1037" i="4" s="1"/>
  <c r="L1038" i="4"/>
  <c r="I1038" i="4"/>
  <c r="V1037" i="4"/>
  <c r="J1038" i="4" s="1"/>
  <c r="F212" i="7"/>
  <c r="W1037" i="4"/>
  <c r="Z1037" i="4" s="1"/>
  <c r="K1038" i="4"/>
  <c r="H1038" i="4"/>
  <c r="N1038" i="4" l="1"/>
  <c r="O1038" i="4" s="1"/>
  <c r="G1038" i="4"/>
  <c r="M1038" i="4" s="1"/>
  <c r="Y1037" i="4"/>
  <c r="AB1037" i="4" l="1"/>
  <c r="AC1037" i="4" l="1"/>
  <c r="F1038" i="4"/>
  <c r="AI1037" i="4" l="1"/>
  <c r="AG1037" i="4"/>
  <c r="AH1037" i="4"/>
  <c r="AQ1037" i="4" l="1"/>
  <c r="E1038" i="4" s="1"/>
  <c r="AJ1037" i="4"/>
  <c r="D212" i="7" s="1"/>
  <c r="C212" i="7"/>
  <c r="AK1037" i="4"/>
  <c r="E212" i="7" l="1"/>
  <c r="AL1037" i="4"/>
  <c r="Q1038" i="4"/>
  <c r="AD1038" i="4"/>
  <c r="AE1038" i="4" s="1"/>
  <c r="AF1038" i="4"/>
  <c r="P1038" i="4"/>
  <c r="R1038" i="4" l="1"/>
  <c r="S1038" i="4" s="1"/>
  <c r="AR1038" i="4"/>
  <c r="U1038" i="4"/>
  <c r="T1038" i="4"/>
  <c r="AM1037" i="4"/>
  <c r="AO1037" i="4"/>
  <c r="AN1037" i="4"/>
  <c r="AP1037" i="4" l="1"/>
  <c r="V1038" i="4"/>
  <c r="J1039" i="4" s="1"/>
  <c r="W1038" i="4"/>
  <c r="K1039" i="4"/>
  <c r="H1039" i="4"/>
  <c r="Z1038" i="4"/>
  <c r="X1038" i="4"/>
  <c r="L1039" i="4" s="1"/>
  <c r="Y1038" i="4" l="1"/>
  <c r="G1039" i="4"/>
  <c r="N1039" i="4"/>
  <c r="O1039" i="4" s="1"/>
  <c r="I1039" i="4"/>
  <c r="M1039" i="4" s="1"/>
  <c r="AA1038" i="4"/>
  <c r="AB1038" i="4" s="1"/>
  <c r="AC1038" i="4" l="1"/>
  <c r="F1039" i="4"/>
  <c r="AG1038" i="4" l="1"/>
  <c r="AH1038" i="4"/>
  <c r="AI1038" i="4"/>
  <c r="AJ1038" i="4" l="1"/>
  <c r="AK1038" i="4"/>
  <c r="AQ1038" i="4"/>
  <c r="E1039" i="4" s="1"/>
  <c r="AF1039" i="4" l="1"/>
  <c r="Q1039" i="4"/>
  <c r="AD1039" i="4"/>
  <c r="AE1039" i="4" s="1"/>
  <c r="P1039" i="4"/>
  <c r="R1039" i="4" s="1"/>
  <c r="AL1038" i="4"/>
  <c r="AM1038" i="4" l="1"/>
  <c r="AN1038" i="4"/>
  <c r="AO1038" i="4"/>
  <c r="AR1039" i="4"/>
  <c r="T1039" i="4"/>
  <c r="S1039" i="4"/>
  <c r="U1039" i="4"/>
  <c r="X1039" i="4" l="1"/>
  <c r="I1040" i="4" s="1"/>
  <c r="AA1039" i="4"/>
  <c r="V1039" i="4"/>
  <c r="G1040" i="4" s="1"/>
  <c r="W1039" i="4"/>
  <c r="K1040" i="4"/>
  <c r="H1040" i="4"/>
  <c r="Z1039" i="4"/>
  <c r="AP1038" i="4"/>
  <c r="Y1039" i="4" l="1"/>
  <c r="J1040" i="4"/>
  <c r="AB1039" i="4"/>
  <c r="AC1039" i="4" s="1"/>
  <c r="M1040" i="4"/>
  <c r="F1040" i="4"/>
  <c r="L1040" i="4"/>
  <c r="N1040" i="4" s="1"/>
  <c r="O1040" i="4" s="1"/>
  <c r="AG1039" i="4" l="1"/>
  <c r="AI1039" i="4"/>
  <c r="AH1039" i="4"/>
  <c r="AJ1039" i="4" l="1"/>
  <c r="AK1039" i="4"/>
  <c r="AQ1039" i="4"/>
  <c r="E1040" i="4" s="1"/>
  <c r="AD1040" i="4" l="1"/>
  <c r="AE1040" i="4" s="1"/>
  <c r="AF1040" i="4"/>
  <c r="Q1040" i="4"/>
  <c r="P1040" i="4"/>
  <c r="AL1039" i="4"/>
  <c r="R1040" i="4" l="1"/>
  <c r="AR1040" i="4" s="1"/>
  <c r="U1040" i="4"/>
  <c r="T1040" i="4"/>
  <c r="S1040" i="4"/>
  <c r="AO1039" i="4"/>
  <c r="AM1039" i="4"/>
  <c r="AN1039" i="4"/>
  <c r="AP1039" i="4" l="1"/>
  <c r="V1040" i="4"/>
  <c r="J1041" i="4" s="1"/>
  <c r="W1040" i="4"/>
  <c r="H1041" i="4" s="1"/>
  <c r="Z1040" i="4"/>
  <c r="X1040" i="4"/>
  <c r="L1041" i="4" s="1"/>
  <c r="K1041" i="4" l="1"/>
  <c r="Y1040" i="4"/>
  <c r="AA1040" i="4"/>
  <c r="I1041" i="4"/>
  <c r="G1041" i="4"/>
  <c r="N1041" i="4"/>
  <c r="O1041" i="4" s="1"/>
  <c r="AB1040" i="4"/>
  <c r="M1041" i="4"/>
  <c r="AC1040" i="4" l="1"/>
  <c r="F1041" i="4"/>
  <c r="AG1040" i="4" l="1"/>
  <c r="AH1040" i="4"/>
  <c r="AI1040" i="4"/>
  <c r="AJ1040" i="4" l="1"/>
  <c r="AK1040" i="4"/>
  <c r="AQ1040" i="4"/>
  <c r="E1041" i="4" s="1"/>
  <c r="AL1040" i="4" l="1"/>
  <c r="Q1041" i="4"/>
  <c r="AD1041" i="4"/>
  <c r="AE1041" i="4" s="1"/>
  <c r="AF1041" i="4"/>
  <c r="P1041" i="4"/>
  <c r="AM1040" i="4" l="1"/>
  <c r="AN1040" i="4"/>
  <c r="AO1040" i="4"/>
  <c r="R1041" i="4"/>
  <c r="AR1041" i="4" l="1"/>
  <c r="T1041" i="4"/>
  <c r="S1041" i="4"/>
  <c r="U1041" i="4"/>
  <c r="AP1040" i="4"/>
  <c r="V1041" i="4" l="1"/>
  <c r="G1042" i="4" s="1"/>
  <c r="Y1041" i="4"/>
  <c r="X1041" i="4"/>
  <c r="AA1041" i="4" s="1"/>
  <c r="W1041" i="4"/>
  <c r="H1042" i="4" s="1"/>
  <c r="Z1041" i="4"/>
  <c r="L1042" i="4" l="1"/>
  <c r="I1042" i="4"/>
  <c r="M1042" i="4" s="1"/>
  <c r="AB1041" i="4"/>
  <c r="K1042" i="4"/>
  <c r="J1042" i="4"/>
  <c r="N1042" i="4" l="1"/>
  <c r="O1042" i="4" s="1"/>
  <c r="F1042" i="4"/>
  <c r="AC1041" i="4"/>
  <c r="AG1041" i="4" l="1"/>
  <c r="AH1041" i="4"/>
  <c r="AI1041" i="4"/>
  <c r="AJ1041" i="4" l="1"/>
  <c r="AK1041" i="4"/>
  <c r="AQ1041" i="4"/>
  <c r="E1042" i="4" s="1"/>
  <c r="AL1041" i="4" l="1"/>
  <c r="Q1042" i="4"/>
  <c r="AD1042" i="4"/>
  <c r="AE1042" i="4" s="1"/>
  <c r="AF1042" i="4"/>
  <c r="P1042" i="4"/>
  <c r="R1042" i="4" l="1"/>
  <c r="AM1041" i="4"/>
  <c r="AO1041" i="4"/>
  <c r="AN1041" i="4"/>
  <c r="AR1042" i="4"/>
  <c r="U1042" i="4"/>
  <c r="S1042" i="4"/>
  <c r="T1042" i="4"/>
  <c r="W1042" i="4" l="1"/>
  <c r="Z1042" i="4" s="1"/>
  <c r="K1043" i="4"/>
  <c r="H1043" i="4"/>
  <c r="V1042" i="4"/>
  <c r="J1043" i="4" s="1"/>
  <c r="F213" i="7"/>
  <c r="X1042" i="4"/>
  <c r="AA1042" i="4" s="1"/>
  <c r="L1043" i="4"/>
  <c r="I1043" i="4"/>
  <c r="AP1041" i="4"/>
  <c r="N1043" i="4" l="1"/>
  <c r="O1043" i="4" s="1"/>
  <c r="G1043" i="4"/>
  <c r="M1043" i="4" s="1"/>
  <c r="Y1042" i="4"/>
  <c r="AB1042" i="4" l="1"/>
  <c r="AC1042" i="4" l="1"/>
  <c r="F1043" i="4"/>
  <c r="AI1042" i="4" l="1"/>
  <c r="AG1042" i="4"/>
  <c r="AH1042" i="4"/>
  <c r="AQ1042" i="4" l="1"/>
  <c r="AJ1042" i="4"/>
  <c r="D213" i="7" s="1"/>
  <c r="C213" i="7"/>
  <c r="AK1042" i="4"/>
  <c r="AL1042" i="4" l="1"/>
  <c r="E1043" i="4"/>
  <c r="E213" i="7"/>
  <c r="AM1042" i="4" l="1"/>
  <c r="AO1042" i="4"/>
  <c r="AN1042" i="4"/>
  <c r="Q1043" i="4"/>
  <c r="AD1043" i="4"/>
  <c r="AE1043" i="4" s="1"/>
  <c r="AF1043" i="4"/>
  <c r="P1043" i="4"/>
  <c r="R1043" i="4" l="1"/>
  <c r="S1043" i="4" s="1"/>
  <c r="AP1042" i="4"/>
  <c r="AR1043" i="4"/>
  <c r="T1043" i="4"/>
  <c r="U1043" i="4" l="1"/>
  <c r="V1043" i="4"/>
  <c r="Y1043" i="4" s="1"/>
  <c r="X1043" i="4"/>
  <c r="I1044" i="4" s="1"/>
  <c r="L1044" i="4"/>
  <c r="AA1043" i="4"/>
  <c r="W1043" i="4"/>
  <c r="K1044" i="4"/>
  <c r="H1044" i="4"/>
  <c r="Z1043" i="4"/>
  <c r="AB1043" i="4" l="1"/>
  <c r="J1044" i="4"/>
  <c r="N1044" i="4" s="1"/>
  <c r="O1044" i="4" s="1"/>
  <c r="G1044" i="4"/>
  <c r="M1044" i="4" s="1"/>
  <c r="AC1043" i="4" l="1"/>
  <c r="F1044" i="4"/>
  <c r="AG1043" i="4" l="1"/>
  <c r="AH1043" i="4"/>
  <c r="AI1043" i="4"/>
  <c r="AQ1043" i="4" l="1"/>
  <c r="E1044" i="4" s="1"/>
  <c r="AJ1043" i="4"/>
  <c r="AK1043" i="4"/>
  <c r="AL1043" i="4" l="1"/>
  <c r="AF1044" i="4"/>
  <c r="Q1044" i="4"/>
  <c r="AD1044" i="4"/>
  <c r="AE1044" i="4" s="1"/>
  <c r="P1044" i="4"/>
  <c r="R1044" i="4" l="1"/>
  <c r="AR1044" i="4" s="1"/>
  <c r="AM1043" i="4"/>
  <c r="AN1043" i="4"/>
  <c r="AO1043" i="4"/>
  <c r="U1044" i="4" l="1"/>
  <c r="T1044" i="4"/>
  <c r="W1044" i="4" s="1"/>
  <c r="S1044" i="4"/>
  <c r="V1044" i="4" s="1"/>
  <c r="J1045" i="4" s="1"/>
  <c r="X1044" i="4"/>
  <c r="I1045" i="4" s="1"/>
  <c r="AP1043" i="4"/>
  <c r="L1045" i="4" l="1"/>
  <c r="Z1044" i="4"/>
  <c r="K1045" i="4"/>
  <c r="N1045" i="4" s="1"/>
  <c r="O1045" i="4" s="1"/>
  <c r="H1045" i="4"/>
  <c r="G1045" i="4"/>
  <c r="Y1044" i="4"/>
  <c r="AA1044" i="4"/>
  <c r="M1045" i="4" l="1"/>
  <c r="AB1044" i="4"/>
  <c r="F1045" i="4" l="1"/>
  <c r="AC1044" i="4"/>
  <c r="AG1044" i="4" l="1"/>
  <c r="AI1044" i="4"/>
  <c r="AH1044" i="4"/>
  <c r="AQ1044" i="4" l="1"/>
  <c r="E1045" i="4" s="1"/>
  <c r="AJ1044" i="4"/>
  <c r="AK1044" i="4"/>
  <c r="AD1045" i="4" l="1"/>
  <c r="AE1045" i="4" s="1"/>
  <c r="Q1045" i="4"/>
  <c r="AF1045" i="4"/>
  <c r="P1045" i="4"/>
  <c r="AL1044" i="4"/>
  <c r="R1045" i="4" l="1"/>
  <c r="AO1044" i="4"/>
  <c r="AM1044" i="4"/>
  <c r="AN1044" i="4"/>
  <c r="AR1045" i="4"/>
  <c r="S1045" i="4"/>
  <c r="U1045" i="4"/>
  <c r="T1045" i="4"/>
  <c r="AP1044" i="4" l="1"/>
  <c r="W1045" i="4"/>
  <c r="Z1045" i="4" s="1"/>
  <c r="K1046" i="4"/>
  <c r="V1045" i="4"/>
  <c r="G1046" i="4" s="1"/>
  <c r="X1045" i="4"/>
  <c r="I1046" i="4" s="1"/>
  <c r="Y1045" i="4" l="1"/>
  <c r="AA1045" i="4"/>
  <c r="L1046" i="4"/>
  <c r="J1046" i="4"/>
  <c r="N1046" i="4" s="1"/>
  <c r="O1046" i="4" s="1"/>
  <c r="H1046" i="4"/>
  <c r="M1046" i="4" s="1"/>
  <c r="AB1045" i="4"/>
  <c r="AC1045" i="4" l="1"/>
  <c r="F1046" i="4"/>
  <c r="AG1045" i="4" l="1"/>
  <c r="AH1045" i="4"/>
  <c r="AI1045" i="4"/>
  <c r="AJ1045" i="4" l="1"/>
  <c r="AK1045" i="4"/>
  <c r="AQ1045" i="4"/>
  <c r="E1046" i="4" s="1"/>
  <c r="Q1046" i="4" l="1"/>
  <c r="AD1046" i="4"/>
  <c r="AE1046" i="4" s="1"/>
  <c r="AF1046" i="4"/>
  <c r="P1046" i="4"/>
  <c r="R1046" i="4" s="1"/>
  <c r="AL1045" i="4"/>
  <c r="AM1045" i="4" l="1"/>
  <c r="AN1045" i="4"/>
  <c r="AO1045" i="4"/>
  <c r="AR1046" i="4"/>
  <c r="T1046" i="4"/>
  <c r="S1046" i="4"/>
  <c r="U1046" i="4"/>
  <c r="AP1045" i="4" l="1"/>
  <c r="X1046" i="4"/>
  <c r="AA1046" i="4" s="1"/>
  <c r="V1046" i="4"/>
  <c r="G1047" i="4" s="1"/>
  <c r="W1046" i="4"/>
  <c r="Z1046" i="4" s="1"/>
  <c r="K1047" i="4"/>
  <c r="J1047" i="4" l="1"/>
  <c r="Y1046" i="4"/>
  <c r="AB1046" i="4"/>
  <c r="H1047" i="4"/>
  <c r="L1047" i="4"/>
  <c r="N1047" i="4" s="1"/>
  <c r="O1047" i="4" s="1"/>
  <c r="I1047" i="4"/>
  <c r="M1047" i="4" l="1"/>
  <c r="F1047" i="4"/>
  <c r="AC1046" i="4"/>
  <c r="AH1046" i="4" l="1"/>
  <c r="AI1046" i="4"/>
  <c r="AG1046" i="4"/>
  <c r="AQ1046" i="4" s="1"/>
  <c r="E1047" i="4" s="1"/>
  <c r="P1047" i="4" s="1"/>
  <c r="AD1047" i="4" l="1"/>
  <c r="AE1047" i="4" s="1"/>
  <c r="Q1047" i="4"/>
  <c r="R1047" i="4" s="1"/>
  <c r="AF1047" i="4"/>
  <c r="AJ1046" i="4"/>
  <c r="AK1046" i="4"/>
  <c r="AR1047" i="4" l="1"/>
  <c r="U1047" i="4"/>
  <c r="S1047" i="4"/>
  <c r="T1047" i="4"/>
  <c r="AL1046" i="4"/>
  <c r="V1047" i="4" l="1"/>
  <c r="Y1047" i="4" s="1"/>
  <c r="F214" i="7"/>
  <c r="AO1046" i="4"/>
  <c r="AM1046" i="4"/>
  <c r="AN1046" i="4"/>
  <c r="W1047" i="4"/>
  <c r="Z1047" i="4" s="1"/>
  <c r="X1047" i="4"/>
  <c r="L1048" i="4" s="1"/>
  <c r="AA1047" i="4" l="1"/>
  <c r="H1048" i="4"/>
  <c r="I1048" i="4"/>
  <c r="J1048" i="4"/>
  <c r="G1048" i="4"/>
  <c r="M1048" i="4" s="1"/>
  <c r="AP1046" i="4"/>
  <c r="K1048" i="4"/>
  <c r="AB1047" i="4"/>
  <c r="N1048" i="4" l="1"/>
  <c r="O1048" i="4" s="1"/>
  <c r="AC1047" i="4"/>
  <c r="F1048" i="4"/>
  <c r="AI1047" i="4" l="1"/>
  <c r="AG1047" i="4"/>
  <c r="AH1047" i="4"/>
  <c r="AQ1047" i="4" l="1"/>
  <c r="AJ1047" i="4"/>
  <c r="D214" i="7" s="1"/>
  <c r="C214" i="7"/>
  <c r="AK1047" i="4"/>
  <c r="AL1047" i="4" l="1"/>
  <c r="E1048" i="4"/>
  <c r="E214" i="7"/>
  <c r="Q1048" i="4" l="1"/>
  <c r="AD1048" i="4"/>
  <c r="AE1048" i="4" s="1"/>
  <c r="AF1048" i="4"/>
  <c r="P1048" i="4"/>
  <c r="AM1047" i="4"/>
  <c r="AN1047" i="4"/>
  <c r="AO1047" i="4"/>
  <c r="AP1047" i="4" l="1"/>
  <c r="R1048" i="4"/>
  <c r="AR1048" i="4" l="1"/>
  <c r="U1048" i="4"/>
  <c r="S1048" i="4"/>
  <c r="T1048" i="4"/>
  <c r="W1048" i="4" l="1"/>
  <c r="K1049" i="4" s="1"/>
  <c r="Z1048" i="4"/>
  <c r="H1049" i="4"/>
  <c r="V1048" i="4"/>
  <c r="Y1048" i="4" s="1"/>
  <c r="G1049" i="4"/>
  <c r="J1049" i="4"/>
  <c r="X1048" i="4"/>
  <c r="AA1048" i="4" s="1"/>
  <c r="AB1048" i="4" l="1"/>
  <c r="L1049" i="4"/>
  <c r="N1049" i="4"/>
  <c r="O1049" i="4" s="1"/>
  <c r="I1049" i="4"/>
  <c r="M1049" i="4" s="1"/>
  <c r="F1049" i="4" l="1"/>
  <c r="AC1048" i="4"/>
  <c r="AG1048" i="4" l="1"/>
  <c r="AH1048" i="4"/>
  <c r="AI1048" i="4"/>
  <c r="AJ1048" i="4" l="1"/>
  <c r="AK1048" i="4"/>
  <c r="AQ1048" i="4"/>
  <c r="E1049" i="4" s="1"/>
  <c r="AL1048" i="4" l="1"/>
  <c r="AF1049" i="4"/>
  <c r="Q1049" i="4"/>
  <c r="AD1049" i="4"/>
  <c r="AE1049" i="4" s="1"/>
  <c r="P1049" i="4"/>
  <c r="R1049" i="4" l="1"/>
  <c r="S1049" i="4" s="1"/>
  <c r="T1049" i="4"/>
  <c r="AM1048" i="4"/>
  <c r="AN1048" i="4"/>
  <c r="AO1048" i="4"/>
  <c r="U1049" i="4" l="1"/>
  <c r="AR1049" i="4"/>
  <c r="V1049" i="4"/>
  <c r="J1050" i="4"/>
  <c r="Y1049" i="4"/>
  <c r="G1050" i="4"/>
  <c r="W1049" i="4"/>
  <c r="K1050" i="4" s="1"/>
  <c r="Z1049" i="4"/>
  <c r="H1050" i="4"/>
  <c r="X1049" i="4"/>
  <c r="I1050" i="4" s="1"/>
  <c r="AP1048" i="4"/>
  <c r="L1050" i="4" l="1"/>
  <c r="AA1049" i="4"/>
  <c r="M1050" i="4"/>
  <c r="AB1049" i="4"/>
  <c r="N1050" i="4"/>
  <c r="O1050" i="4" s="1"/>
  <c r="AC1049" i="4" l="1"/>
  <c r="F1050" i="4"/>
  <c r="AG1049" i="4" l="1"/>
  <c r="AH1049" i="4"/>
  <c r="AI1049" i="4"/>
  <c r="AQ1049" i="4" l="1"/>
  <c r="E1050" i="4" s="1"/>
  <c r="Q1050" i="4" s="1"/>
  <c r="AJ1049" i="4"/>
  <c r="AK1049" i="4"/>
  <c r="AD1050" i="4" l="1"/>
  <c r="AE1050" i="4" s="1"/>
  <c r="P1050" i="4"/>
  <c r="R1050" i="4" s="1"/>
  <c r="AF1050" i="4"/>
  <c r="AL1049" i="4"/>
  <c r="AR1050" i="4"/>
  <c r="S1050" i="4"/>
  <c r="T1050" i="4"/>
  <c r="U1050" i="4"/>
  <c r="X1050" i="4" l="1"/>
  <c r="I1051" i="4" s="1"/>
  <c r="W1050" i="4"/>
  <c r="H1051" i="4" s="1"/>
  <c r="V1050" i="4"/>
  <c r="G1051" i="4" s="1"/>
  <c r="AO1049" i="4"/>
  <c r="AM1049" i="4"/>
  <c r="AN1049" i="4"/>
  <c r="M1051" i="4" l="1"/>
  <c r="AP1049" i="4"/>
  <c r="AA1050" i="4"/>
  <c r="K1051" i="4"/>
  <c r="Z1050" i="4"/>
  <c r="L1051" i="4"/>
  <c r="J1051" i="4"/>
  <c r="Y1050" i="4"/>
  <c r="N1051" i="4" l="1"/>
  <c r="O1051" i="4" s="1"/>
  <c r="AB1050" i="4"/>
  <c r="AC1050" i="4" l="1"/>
  <c r="F1051" i="4"/>
  <c r="AG1050" i="4" l="1"/>
  <c r="AH1050" i="4"/>
  <c r="AI1050" i="4"/>
  <c r="AJ1050" i="4" l="1"/>
  <c r="AK1050" i="4"/>
  <c r="AQ1050" i="4"/>
  <c r="E1051" i="4" s="1"/>
  <c r="AL1050" i="4" l="1"/>
  <c r="Q1051" i="4"/>
  <c r="AD1051" i="4"/>
  <c r="AE1051" i="4" s="1"/>
  <c r="AF1051" i="4"/>
  <c r="P1051" i="4"/>
  <c r="R1051" i="4" l="1"/>
  <c r="U1051" i="4" s="1"/>
  <c r="AR1051" i="4"/>
  <c r="S1051" i="4"/>
  <c r="AM1050" i="4"/>
  <c r="AN1050" i="4"/>
  <c r="AO1050" i="4"/>
  <c r="T1051" i="4" l="1"/>
  <c r="AP1050" i="4"/>
  <c r="X1051" i="4"/>
  <c r="AA1051" i="4" s="1"/>
  <c r="I1052" i="4"/>
  <c r="L1052" i="4"/>
  <c r="W1051" i="4"/>
  <c r="K1052" i="4" s="1"/>
  <c r="H1052" i="4"/>
  <c r="V1051" i="4"/>
  <c r="Y1051" i="4" s="1"/>
  <c r="G1052" i="4"/>
  <c r="Z1051" i="4" l="1"/>
  <c r="J1052" i="4"/>
  <c r="N1052" i="4"/>
  <c r="O1052" i="4" s="1"/>
  <c r="AB1051" i="4"/>
  <c r="M1052" i="4"/>
  <c r="F1052" i="4" l="1"/>
  <c r="AC1051" i="4"/>
  <c r="AG1051" i="4" l="1"/>
  <c r="AH1051" i="4"/>
  <c r="AI1051" i="4"/>
  <c r="AJ1051" i="4" l="1"/>
  <c r="AK1051" i="4"/>
  <c r="AQ1051" i="4"/>
  <c r="E1052" i="4" s="1"/>
  <c r="Q1052" i="4" l="1"/>
  <c r="AD1052" i="4"/>
  <c r="AE1052" i="4" s="1"/>
  <c r="AF1052" i="4"/>
  <c r="P1052" i="4"/>
  <c r="AL1051" i="4"/>
  <c r="R1052" i="4" l="1"/>
  <c r="T1052" i="4" s="1"/>
  <c r="AR1052" i="4"/>
  <c r="S1052" i="4"/>
  <c r="AM1051" i="4"/>
  <c r="AN1051" i="4"/>
  <c r="AO1051" i="4"/>
  <c r="U1052" i="4" l="1"/>
  <c r="X1052" i="4"/>
  <c r="I1053" i="4" s="1"/>
  <c r="AP1051" i="4"/>
  <c r="W1052" i="4"/>
  <c r="K1053" i="4" s="1"/>
  <c r="V1052" i="4"/>
  <c r="Y1052" i="4" s="1"/>
  <c r="F215" i="7"/>
  <c r="G1053" i="4" l="1"/>
  <c r="Z1052" i="4"/>
  <c r="H1053" i="4"/>
  <c r="M1053" i="4"/>
  <c r="J1053" i="4"/>
  <c r="AA1052" i="4"/>
  <c r="AB1052" i="4" s="1"/>
  <c r="L1053" i="4"/>
  <c r="N1053" i="4" l="1"/>
  <c r="O1053" i="4" s="1"/>
  <c r="AC1052" i="4"/>
  <c r="F1053" i="4"/>
  <c r="AI1052" i="4" l="1"/>
  <c r="AG1052" i="4"/>
  <c r="AH1052" i="4"/>
  <c r="AQ1052" i="4" l="1"/>
  <c r="AJ1052" i="4"/>
  <c r="D215" i="7" s="1"/>
  <c r="C215" i="7"/>
  <c r="AK1052" i="4"/>
  <c r="E1053" i="4" l="1"/>
  <c r="E215" i="7"/>
  <c r="AL1052" i="4"/>
  <c r="AO1052" i="4" l="1"/>
  <c r="AM1052" i="4"/>
  <c r="AN1052" i="4"/>
  <c r="Q1053" i="4"/>
  <c r="AD1053" i="4"/>
  <c r="AE1053" i="4" s="1"/>
  <c r="AF1053" i="4"/>
  <c r="P1053" i="4"/>
  <c r="R1053" i="4" l="1"/>
  <c r="S1053" i="4" s="1"/>
  <c r="AR1053" i="4"/>
  <c r="U1053" i="4"/>
  <c r="AP1052" i="4"/>
  <c r="T1053" i="4" l="1"/>
  <c r="W1053" i="4" s="1"/>
  <c r="X1053" i="4"/>
  <c r="I1054" i="4" s="1"/>
  <c r="AA1053" i="4"/>
  <c r="V1053" i="4"/>
  <c r="J1054" i="4" s="1"/>
  <c r="K1054" i="4" l="1"/>
  <c r="H1054" i="4"/>
  <c r="L1054" i="4"/>
  <c r="N1054" i="4" s="1"/>
  <c r="O1054" i="4" s="1"/>
  <c r="Z1053" i="4"/>
  <c r="Y1053" i="4"/>
  <c r="AB1053" i="4" s="1"/>
  <c r="G1054" i="4"/>
  <c r="M1054" i="4" l="1"/>
  <c r="F1054" i="4"/>
  <c r="AC1053" i="4"/>
  <c r="AG1053" i="4" l="1"/>
  <c r="AH1053" i="4"/>
  <c r="AI1053" i="4"/>
  <c r="AJ1053" i="4" l="1"/>
  <c r="AK1053" i="4"/>
  <c r="AQ1053" i="4"/>
  <c r="E1054" i="4" s="1"/>
  <c r="AF1054" i="4" l="1"/>
  <c r="Q1054" i="4"/>
  <c r="AD1054" i="4"/>
  <c r="AE1054" i="4" s="1"/>
  <c r="P1054" i="4"/>
  <c r="R1054" i="4" s="1"/>
  <c r="AL1053" i="4"/>
  <c r="AM1053" i="4" l="1"/>
  <c r="AN1053" i="4"/>
  <c r="AO1053" i="4"/>
  <c r="AR1054" i="4"/>
  <c r="T1054" i="4"/>
  <c r="U1054" i="4"/>
  <c r="S1054" i="4"/>
  <c r="V1054" i="4" l="1"/>
  <c r="J1055" i="4"/>
  <c r="Y1054" i="4"/>
  <c r="G1055" i="4"/>
  <c r="X1054" i="4"/>
  <c r="I1055" i="4" s="1"/>
  <c r="AA1054" i="4"/>
  <c r="L1055" i="4"/>
  <c r="W1054" i="4"/>
  <c r="H1055" i="4" s="1"/>
  <c r="K1055" i="4"/>
  <c r="Z1054" i="4"/>
  <c r="AP1053" i="4"/>
  <c r="M1055" i="4" l="1"/>
  <c r="AB1054" i="4"/>
  <c r="N1055" i="4"/>
  <c r="O1055" i="4" s="1"/>
  <c r="AC1054" i="4" l="1"/>
  <c r="F1055" i="4"/>
  <c r="AG1054" i="4" l="1"/>
  <c r="AH1054" i="4"/>
  <c r="AI1054" i="4"/>
  <c r="AJ1054" i="4" l="1"/>
  <c r="AK1054" i="4"/>
  <c r="AQ1054" i="4"/>
  <c r="E1055" i="4" s="1"/>
  <c r="AL1054" i="4" l="1"/>
  <c r="AD1055" i="4"/>
  <c r="AE1055" i="4" s="1"/>
  <c r="Q1055" i="4"/>
  <c r="AF1055" i="4"/>
  <c r="P1055" i="4"/>
  <c r="AO1054" i="4" l="1"/>
  <c r="AM1054" i="4"/>
  <c r="AN1054" i="4"/>
  <c r="R1055" i="4"/>
  <c r="AP1054" i="4" l="1"/>
  <c r="AR1055" i="4"/>
  <c r="S1055" i="4"/>
  <c r="U1055" i="4"/>
  <c r="T1055" i="4"/>
  <c r="W1055" i="4" l="1"/>
  <c r="H1056" i="4" s="1"/>
  <c r="X1055" i="4"/>
  <c r="I1056" i="4" s="1"/>
  <c r="V1055" i="4"/>
  <c r="G1056" i="4" s="1"/>
  <c r="M1056" i="4" l="1"/>
  <c r="L1056" i="4"/>
  <c r="AA1055" i="4"/>
  <c r="J1056" i="4"/>
  <c r="K1056" i="4"/>
  <c r="Y1055" i="4"/>
  <c r="Z1055" i="4"/>
  <c r="AB1055" i="4" l="1"/>
  <c r="N1056" i="4"/>
  <c r="O1056" i="4" s="1"/>
  <c r="AC1055" i="4" l="1"/>
  <c r="F1056" i="4"/>
  <c r="AG1055" i="4" l="1"/>
  <c r="AH1055" i="4"/>
  <c r="AI1055" i="4"/>
  <c r="AQ1055" i="4" l="1"/>
  <c r="E1056" i="4" s="1"/>
  <c r="AJ1055" i="4"/>
  <c r="AK1055" i="4"/>
  <c r="AL1055" i="4" l="1"/>
  <c r="Q1056" i="4"/>
  <c r="AD1056" i="4"/>
  <c r="AE1056" i="4" s="1"/>
  <c r="AF1056" i="4"/>
  <c r="P1056" i="4"/>
  <c r="R1056" i="4" s="1"/>
  <c r="AR1056" i="4" l="1"/>
  <c r="T1056" i="4"/>
  <c r="S1056" i="4"/>
  <c r="U1056" i="4"/>
  <c r="AM1055" i="4"/>
  <c r="AN1055" i="4"/>
  <c r="AO1055" i="4"/>
  <c r="W1056" i="4" l="1"/>
  <c r="Z1056" i="4" s="1"/>
  <c r="V1056" i="4"/>
  <c r="Y1056" i="4" s="1"/>
  <c r="G1057" i="4"/>
  <c r="X1056" i="4"/>
  <c r="AA1056" i="4" s="1"/>
  <c r="AP1055" i="4"/>
  <c r="J1057" i="4" l="1"/>
  <c r="H1057" i="4"/>
  <c r="AB1056" i="4"/>
  <c r="L1057" i="4"/>
  <c r="K1057" i="4"/>
  <c r="I1057" i="4"/>
  <c r="M1057" i="4" s="1"/>
  <c r="N1057" i="4" l="1"/>
  <c r="O1057" i="4" s="1"/>
  <c r="F1057" i="4"/>
  <c r="AC1056" i="4"/>
  <c r="AG1056" i="4" l="1"/>
  <c r="AH1056" i="4"/>
  <c r="AI1056" i="4"/>
  <c r="AQ1056" i="4" l="1"/>
  <c r="E1057" i="4" s="1"/>
  <c r="AJ1056" i="4"/>
  <c r="AK1056" i="4"/>
  <c r="AL1056" i="4" l="1"/>
  <c r="Q1057" i="4"/>
  <c r="AD1057" i="4"/>
  <c r="AE1057" i="4" s="1"/>
  <c r="AF1057" i="4"/>
  <c r="P1057" i="4"/>
  <c r="AM1056" i="4" l="1"/>
  <c r="AN1056" i="4"/>
  <c r="AO1056" i="4"/>
  <c r="R1057" i="4"/>
  <c r="AP1056" i="4" l="1"/>
  <c r="AR1057" i="4"/>
  <c r="T1057" i="4"/>
  <c r="U1057" i="4"/>
  <c r="S1057" i="4"/>
  <c r="X1057" i="4" l="1"/>
  <c r="I1058" i="4" s="1"/>
  <c r="W1057" i="4"/>
  <c r="Z1057" i="4" s="1"/>
  <c r="V1057" i="4"/>
  <c r="G1058" i="4" s="1"/>
  <c r="F216" i="7"/>
  <c r="L1058" i="4" l="1"/>
  <c r="AA1057" i="4"/>
  <c r="Y1057" i="4"/>
  <c r="AB1057" i="4" s="1"/>
  <c r="J1058" i="4"/>
  <c r="H1058" i="4"/>
  <c r="M1058" i="4" s="1"/>
  <c r="K1058" i="4"/>
  <c r="N1058" i="4" l="1"/>
  <c r="O1058" i="4" s="1"/>
  <c r="AC1057" i="4"/>
  <c r="F1058" i="4"/>
  <c r="AI1057" i="4" l="1"/>
  <c r="AG1057" i="4"/>
  <c r="AH1057" i="4"/>
  <c r="AQ1057" i="4" l="1"/>
  <c r="AJ1057" i="4"/>
  <c r="D216" i="7" s="1"/>
  <c r="C216" i="7"/>
  <c r="AK1057" i="4"/>
  <c r="AL1057" i="4" l="1"/>
  <c r="E1058" i="4"/>
  <c r="E216" i="7"/>
  <c r="AF1058" i="4" l="1"/>
  <c r="AD1058" i="4"/>
  <c r="AE1058" i="4" s="1"/>
  <c r="Q1058" i="4"/>
  <c r="P1058" i="4"/>
  <c r="R1058" i="4" s="1"/>
  <c r="AO1057" i="4"/>
  <c r="AM1057" i="4"/>
  <c r="AN1057" i="4"/>
  <c r="AP1057" i="4" l="1"/>
  <c r="AR1058" i="4"/>
  <c r="S1058" i="4"/>
  <c r="T1058" i="4"/>
  <c r="U1058" i="4"/>
  <c r="X1058" i="4" l="1"/>
  <c r="AA1058" i="4" s="1"/>
  <c r="I1059" i="4"/>
  <c r="L1059" i="4"/>
  <c r="V1058" i="4"/>
  <c r="Y1058" i="4"/>
  <c r="G1059" i="4"/>
  <c r="J1059" i="4"/>
  <c r="W1058" i="4"/>
  <c r="Z1058" i="4" s="1"/>
  <c r="K1059" i="4"/>
  <c r="H1059" i="4" l="1"/>
  <c r="N1059" i="4"/>
  <c r="O1059" i="4" s="1"/>
  <c r="M1059" i="4"/>
  <c r="AB1058" i="4"/>
  <c r="F1059" i="4"/>
  <c r="AC1058" i="4"/>
  <c r="AG1058" i="4" l="1"/>
  <c r="AH1058" i="4"/>
  <c r="AI1058" i="4"/>
  <c r="AJ1058" i="4" l="1"/>
  <c r="AK1058" i="4"/>
  <c r="AQ1058" i="4"/>
  <c r="E1059" i="4" s="1"/>
  <c r="Q1059" i="4" l="1"/>
  <c r="AD1059" i="4"/>
  <c r="AE1059" i="4" s="1"/>
  <c r="AF1059" i="4"/>
  <c r="P1059" i="4"/>
  <c r="AL1058" i="4"/>
  <c r="AM1058" i="4" l="1"/>
  <c r="AN1058" i="4"/>
  <c r="AO1058" i="4"/>
  <c r="R1059" i="4"/>
  <c r="AR1059" i="4" l="1"/>
  <c r="U1059" i="4"/>
  <c r="T1059" i="4"/>
  <c r="S1059" i="4"/>
  <c r="AP1058" i="4"/>
  <c r="V1059" i="4" l="1"/>
  <c r="Y1059" i="4" s="1"/>
  <c r="W1059" i="4"/>
  <c r="Z1059" i="4" s="1"/>
  <c r="X1059" i="4"/>
  <c r="L1060" i="4" s="1"/>
  <c r="J1060" i="4" l="1"/>
  <c r="G1060" i="4"/>
  <c r="I1060" i="4"/>
  <c r="H1060" i="4"/>
  <c r="AA1059" i="4"/>
  <c r="AB1059" i="4"/>
  <c r="K1060" i="4"/>
  <c r="M1060" i="4" l="1"/>
  <c r="N1060" i="4"/>
  <c r="O1060" i="4" s="1"/>
  <c r="F1060" i="4"/>
  <c r="AC1059" i="4"/>
  <c r="AI1059" i="4" l="1"/>
  <c r="AG1059" i="4"/>
  <c r="AH1059" i="4"/>
  <c r="AQ1059" i="4" l="1"/>
  <c r="E1060" i="4" s="1"/>
  <c r="AJ1059" i="4"/>
  <c r="AK1059" i="4"/>
  <c r="AL1059" i="4" l="1"/>
  <c r="Q1060" i="4"/>
  <c r="AD1060" i="4"/>
  <c r="AE1060" i="4" s="1"/>
  <c r="AF1060" i="4"/>
  <c r="P1060" i="4"/>
  <c r="R1060" i="4" s="1"/>
  <c r="AR1060" i="4" l="1"/>
  <c r="U1060" i="4"/>
  <c r="T1060" i="4"/>
  <c r="S1060" i="4"/>
  <c r="AO1059" i="4"/>
  <c r="AM1059" i="4"/>
  <c r="AN1059" i="4"/>
  <c r="AP1059" i="4" l="1"/>
  <c r="V1060" i="4"/>
  <c r="G1061" i="4" s="1"/>
  <c r="W1060" i="4"/>
  <c r="K1061" i="4" s="1"/>
  <c r="X1060" i="4"/>
  <c r="AA1060" i="4" s="1"/>
  <c r="H1061" i="4" l="1"/>
  <c r="Z1060" i="4"/>
  <c r="L1061" i="4"/>
  <c r="Y1060" i="4"/>
  <c r="I1061" i="4"/>
  <c r="J1061" i="4"/>
  <c r="N1061" i="4" l="1"/>
  <c r="O1061" i="4" s="1"/>
  <c r="M1061" i="4"/>
  <c r="AB1060" i="4"/>
  <c r="AC1060" i="4" l="1"/>
  <c r="F1061" i="4"/>
  <c r="AG1060" i="4" l="1"/>
  <c r="AH1060" i="4"/>
  <c r="AI1060" i="4"/>
  <c r="AJ1060" i="4" l="1"/>
  <c r="AK1060" i="4"/>
  <c r="AQ1060" i="4"/>
  <c r="E1061" i="4" s="1"/>
  <c r="Q1061" i="4" l="1"/>
  <c r="AD1061" i="4"/>
  <c r="AE1061" i="4" s="1"/>
  <c r="AF1061" i="4"/>
  <c r="P1061" i="4"/>
  <c r="AL1060" i="4"/>
  <c r="AM1060" i="4" l="1"/>
  <c r="AN1060" i="4"/>
  <c r="AO1060" i="4"/>
  <c r="R1061" i="4"/>
  <c r="AR1061" i="4" l="1"/>
  <c r="S1061" i="4"/>
  <c r="U1061" i="4"/>
  <c r="T1061" i="4"/>
  <c r="AP1060" i="4"/>
  <c r="W1061" i="4" l="1"/>
  <c r="K1062" i="4" s="1"/>
  <c r="Z1061" i="4"/>
  <c r="X1061" i="4"/>
  <c r="AA1061" i="4" s="1"/>
  <c r="V1061" i="4"/>
  <c r="J1062" i="4" s="1"/>
  <c r="Y1061" i="4"/>
  <c r="G1062" i="4" l="1"/>
  <c r="L1062" i="4"/>
  <c r="N1062" i="4" s="1"/>
  <c r="O1062" i="4" s="1"/>
  <c r="I1062" i="4"/>
  <c r="AB1061" i="4"/>
  <c r="H1062" i="4"/>
  <c r="M1062" i="4" s="1"/>
  <c r="AC1061" i="4" l="1"/>
  <c r="F1062" i="4"/>
  <c r="AG1061" i="4" l="1"/>
  <c r="AH1061" i="4"/>
  <c r="AI1061" i="4"/>
  <c r="AJ1061" i="4" l="1"/>
  <c r="AK1061" i="4"/>
  <c r="AQ1061" i="4"/>
  <c r="E1062" i="4" s="1"/>
  <c r="AF1062" i="4" l="1"/>
  <c r="AD1062" i="4"/>
  <c r="AE1062" i="4" s="1"/>
  <c r="Q1062" i="4"/>
  <c r="P1062" i="4"/>
  <c r="AL1061" i="4"/>
  <c r="R1062" i="4" l="1"/>
  <c r="AN1061" i="4"/>
  <c r="AO1061" i="4"/>
  <c r="AM1061" i="4"/>
  <c r="AP1061" i="4" s="1"/>
  <c r="AR1062" i="4"/>
  <c r="T1062" i="4"/>
  <c r="S1062" i="4"/>
  <c r="U1062" i="4"/>
  <c r="X1062" i="4" l="1"/>
  <c r="AA1062" i="4" s="1"/>
  <c r="I1063" i="4"/>
  <c r="V1062" i="4"/>
  <c r="Y1062" i="4" s="1"/>
  <c r="F217" i="7"/>
  <c r="W1062" i="4"/>
  <c r="H1063" i="4" s="1"/>
  <c r="J1063" i="4" l="1"/>
  <c r="G1063" i="4"/>
  <c r="M1063" i="4" s="1"/>
  <c r="K1063" i="4"/>
  <c r="Z1062" i="4"/>
  <c r="AB1062" i="4" s="1"/>
  <c r="L1063" i="4"/>
  <c r="N1063" i="4" l="1"/>
  <c r="O1063" i="4" s="1"/>
  <c r="F1063" i="4"/>
  <c r="AC1062" i="4"/>
  <c r="AI1062" i="4" l="1"/>
  <c r="AG1062" i="4"/>
  <c r="AH1062" i="4"/>
  <c r="AQ1062" i="4" l="1"/>
  <c r="AJ1062" i="4"/>
  <c r="D217" i="7" s="1"/>
  <c r="C217" i="7"/>
  <c r="AK1062" i="4"/>
  <c r="AL1062" i="4" l="1"/>
  <c r="E1063" i="4"/>
  <c r="E217" i="7"/>
  <c r="Q1063" i="4" l="1"/>
  <c r="AD1063" i="4"/>
  <c r="AE1063" i="4" s="1"/>
  <c r="AF1063" i="4"/>
  <c r="P1063" i="4"/>
  <c r="AM1062" i="4"/>
  <c r="AN1062" i="4"/>
  <c r="AO1062" i="4"/>
  <c r="R1063" i="4" l="1"/>
  <c r="T1063" i="4" s="1"/>
  <c r="AP1062" i="4"/>
  <c r="AR1063" i="4"/>
  <c r="U1063" i="4"/>
  <c r="S1063" i="4" l="1"/>
  <c r="X1063" i="4"/>
  <c r="AA1063" i="4" s="1"/>
  <c r="W1063" i="4"/>
  <c r="K1064" i="4" s="1"/>
  <c r="H1064" i="4" l="1"/>
  <c r="Z1063" i="4"/>
  <c r="V1063" i="4"/>
  <c r="J1064" i="4" s="1"/>
  <c r="G1064" i="4"/>
  <c r="L1064" i="4"/>
  <c r="I1064" i="4"/>
  <c r="Y1063" i="4" l="1"/>
  <c r="AB1063" i="4" s="1"/>
  <c r="M1064" i="4"/>
  <c r="N1064" i="4"/>
  <c r="O1064" i="4" s="1"/>
  <c r="F1064" i="4"/>
  <c r="AC1063" i="4"/>
  <c r="AG1063" i="4" l="1"/>
  <c r="AH1063" i="4"/>
  <c r="AI1063" i="4"/>
  <c r="AJ1063" i="4" l="1"/>
  <c r="AK1063" i="4"/>
  <c r="AQ1063" i="4"/>
  <c r="E1064" i="4" s="1"/>
  <c r="AL1063" i="4" l="1"/>
  <c r="Q1064" i="4"/>
  <c r="AD1064" i="4"/>
  <c r="AE1064" i="4" s="1"/>
  <c r="AF1064" i="4"/>
  <c r="P1064" i="4"/>
  <c r="AM1063" i="4" l="1"/>
  <c r="AN1063" i="4"/>
  <c r="AO1063" i="4"/>
  <c r="R1064" i="4"/>
  <c r="AR1064" i="4" l="1"/>
  <c r="U1064" i="4"/>
  <c r="S1064" i="4"/>
  <c r="T1064" i="4"/>
  <c r="AP1063" i="4"/>
  <c r="W1064" i="4" l="1"/>
  <c r="H1065" i="4" s="1"/>
  <c r="V1064" i="4"/>
  <c r="J1065" i="4" s="1"/>
  <c r="Y1064" i="4"/>
  <c r="G1065" i="4"/>
  <c r="X1064" i="4"/>
  <c r="I1065" i="4" s="1"/>
  <c r="K1065" i="4" l="1"/>
  <c r="Z1064" i="4"/>
  <c r="AB1064" i="4" s="1"/>
  <c r="AA1064" i="4"/>
  <c r="L1065" i="4"/>
  <c r="M1065" i="4"/>
  <c r="F1065" i="4" l="1"/>
  <c r="AC1064" i="4"/>
  <c r="N1065" i="4"/>
  <c r="O1065" i="4" s="1"/>
  <c r="AH1064" i="4"/>
  <c r="AI1064" i="4"/>
  <c r="AG1064" i="4"/>
  <c r="AQ1064" i="4" s="1"/>
  <c r="E1065" i="4" s="1"/>
  <c r="P1065" i="4" s="1"/>
  <c r="Q1065" i="4" l="1"/>
  <c r="R1065" i="4" s="1"/>
  <c r="AD1065" i="4"/>
  <c r="AE1065" i="4" s="1"/>
  <c r="AF1065" i="4"/>
  <c r="AJ1064" i="4"/>
  <c r="AK1064" i="4"/>
  <c r="AR1065" i="4" l="1"/>
  <c r="T1065" i="4"/>
  <c r="U1065" i="4"/>
  <c r="S1065" i="4"/>
  <c r="AL1064" i="4"/>
  <c r="V1065" i="4" l="1"/>
  <c r="G1066" i="4" s="1"/>
  <c r="Y1065" i="4"/>
  <c r="J1066" i="4"/>
  <c r="W1065" i="4"/>
  <c r="Z1065" i="4" s="1"/>
  <c r="AO1064" i="4"/>
  <c r="AM1064" i="4"/>
  <c r="AN1064" i="4"/>
  <c r="X1065" i="4"/>
  <c r="L1066" i="4" s="1"/>
  <c r="AP1064" i="4" l="1"/>
  <c r="H1066" i="4"/>
  <c r="I1066" i="4"/>
  <c r="AA1065" i="4"/>
  <c r="M1066" i="4"/>
  <c r="K1066" i="4"/>
  <c r="N1066" i="4" s="1"/>
  <c r="O1066" i="4" s="1"/>
  <c r="AB1065" i="4"/>
  <c r="AC1065" i="4" l="1"/>
  <c r="F1066" i="4"/>
  <c r="AG1065" i="4" l="1"/>
  <c r="AH1065" i="4"/>
  <c r="AI1065" i="4"/>
  <c r="AJ1065" i="4" l="1"/>
  <c r="AK1065" i="4"/>
  <c r="AQ1065" i="4"/>
  <c r="E1066" i="4" s="1"/>
  <c r="Q1066" i="4" l="1"/>
  <c r="AD1066" i="4"/>
  <c r="AE1066" i="4" s="1"/>
  <c r="AF1066" i="4"/>
  <c r="P1066" i="4"/>
  <c r="R1066" i="4" s="1"/>
  <c r="AL1065" i="4"/>
  <c r="AM1065" i="4" l="1"/>
  <c r="AO1065" i="4"/>
  <c r="AN1065" i="4"/>
  <c r="AR1066" i="4"/>
  <c r="S1066" i="4"/>
  <c r="T1066" i="4"/>
  <c r="U1066" i="4"/>
  <c r="AP1065" i="4" l="1"/>
  <c r="X1066" i="4"/>
  <c r="L1067" i="4" s="1"/>
  <c r="I1067" i="4"/>
  <c r="W1066" i="4"/>
  <c r="H1067" i="4" s="1"/>
  <c r="V1066" i="4"/>
  <c r="Y1066" i="4" s="1"/>
  <c r="G1067" i="4"/>
  <c r="M1067" i="4" l="1"/>
  <c r="AA1066" i="4"/>
  <c r="K1067" i="4"/>
  <c r="Z1066" i="4"/>
  <c r="J1067" i="4"/>
  <c r="N1067" i="4" s="1"/>
  <c r="O1067" i="4" s="1"/>
  <c r="AB1066" i="4" l="1"/>
  <c r="AC1066" i="4" s="1"/>
  <c r="F1067" i="4"/>
  <c r="AG1066" i="4" l="1"/>
  <c r="AH1066" i="4"/>
  <c r="AI1066" i="4"/>
  <c r="AJ1066" i="4" l="1"/>
  <c r="AK1066" i="4"/>
  <c r="AQ1066" i="4"/>
  <c r="E1067" i="4" s="1"/>
  <c r="AF1067" i="4" l="1"/>
  <c r="Q1067" i="4"/>
  <c r="AD1067" i="4"/>
  <c r="AE1067" i="4" s="1"/>
  <c r="P1067" i="4"/>
  <c r="R1067" i="4" s="1"/>
  <c r="AL1066" i="4"/>
  <c r="AM1066" i="4" l="1"/>
  <c r="AN1066" i="4"/>
  <c r="AO1066" i="4"/>
  <c r="AR1067" i="4"/>
  <c r="U1067" i="4"/>
  <c r="T1067" i="4"/>
  <c r="S1067" i="4"/>
  <c r="V1067" i="4" l="1"/>
  <c r="Y1067" i="4" s="1"/>
  <c r="G1068" i="4"/>
  <c r="J1068" i="4"/>
  <c r="F218" i="7"/>
  <c r="W1067" i="4"/>
  <c r="H1068" i="4" s="1"/>
  <c r="Z1067" i="4"/>
  <c r="X1067" i="4"/>
  <c r="L1068" i="4"/>
  <c r="AA1067" i="4"/>
  <c r="I1068" i="4"/>
  <c r="AP1066" i="4"/>
  <c r="AB1067" i="4" l="1"/>
  <c r="K1068" i="4"/>
  <c r="N1068" i="4"/>
  <c r="O1068" i="4" s="1"/>
  <c r="M1068" i="4"/>
  <c r="F1068" i="4" l="1"/>
  <c r="AC1067" i="4"/>
  <c r="AI1067" i="4" l="1"/>
  <c r="AG1067" i="4"/>
  <c r="AH1067" i="4"/>
  <c r="AQ1067" i="4" l="1"/>
  <c r="AJ1067" i="4"/>
  <c r="D218" i="7" s="1"/>
  <c r="C218" i="7"/>
  <c r="AK1067" i="4"/>
  <c r="AL1067" i="4" l="1"/>
  <c r="E1068" i="4"/>
  <c r="E218" i="7"/>
  <c r="Q1068" i="4" l="1"/>
  <c r="AD1068" i="4"/>
  <c r="AE1068" i="4" s="1"/>
  <c r="AF1068" i="4"/>
  <c r="P1068" i="4"/>
  <c r="AM1067" i="4"/>
  <c r="AN1067" i="4"/>
  <c r="AO1067" i="4"/>
  <c r="R1068" i="4" l="1"/>
  <c r="AR1068" i="4" s="1"/>
  <c r="T1068" i="4"/>
  <c r="S1068" i="4"/>
  <c r="U1068" i="4"/>
  <c r="AP1067" i="4"/>
  <c r="V1068" i="4" l="1"/>
  <c r="J1069" i="4" s="1"/>
  <c r="W1068" i="4"/>
  <c r="Z1068" i="4" s="1"/>
  <c r="X1068" i="4"/>
  <c r="I1069" i="4" s="1"/>
  <c r="AA1068" i="4"/>
  <c r="H1069" i="4" l="1"/>
  <c r="K1069" i="4"/>
  <c r="L1069" i="4"/>
  <c r="Y1068" i="4"/>
  <c r="G1069" i="4"/>
  <c r="N1069" i="4" l="1"/>
  <c r="O1069" i="4" s="1"/>
  <c r="M1069" i="4"/>
  <c r="AB1068" i="4"/>
  <c r="F1069" i="4" l="1"/>
  <c r="AC1068" i="4"/>
  <c r="AG1068" i="4" l="1"/>
  <c r="AH1068" i="4"/>
  <c r="AI1068" i="4"/>
  <c r="AJ1068" i="4" l="1"/>
  <c r="AK1068" i="4"/>
  <c r="AQ1068" i="4"/>
  <c r="E1069" i="4" s="1"/>
  <c r="AD1069" i="4" l="1"/>
  <c r="AE1069" i="4" s="1"/>
  <c r="Q1069" i="4"/>
  <c r="AF1069" i="4"/>
  <c r="P1069" i="4"/>
  <c r="AL1068" i="4"/>
  <c r="R1069" i="4" l="1"/>
  <c r="AM1068" i="4"/>
  <c r="AN1068" i="4"/>
  <c r="AO1068" i="4"/>
  <c r="AR1069" i="4"/>
  <c r="U1069" i="4"/>
  <c r="S1069" i="4"/>
  <c r="T1069" i="4"/>
  <c r="AP1068" i="4" l="1"/>
  <c r="W1069" i="4"/>
  <c r="Z1069" i="4" s="1"/>
  <c r="V1069" i="4"/>
  <c r="G1070" i="4"/>
  <c r="Y1069" i="4"/>
  <c r="J1070" i="4"/>
  <c r="X1069" i="4"/>
  <c r="AA1069" i="4" s="1"/>
  <c r="I1070" i="4" l="1"/>
  <c r="H1070" i="4"/>
  <c r="M1070" i="4" s="1"/>
  <c r="AB1069" i="4"/>
  <c r="L1070" i="4"/>
  <c r="K1070" i="4"/>
  <c r="N1070" i="4" s="1"/>
  <c r="O1070" i="4" s="1"/>
  <c r="F1070" i="4" l="1"/>
  <c r="AC1069" i="4"/>
  <c r="AH1069" i="4" l="1"/>
  <c r="AG1069" i="4"/>
  <c r="AQ1069" i="4" s="1"/>
  <c r="E1070" i="4" s="1"/>
  <c r="P1070" i="4" s="1"/>
  <c r="AI1069" i="4"/>
  <c r="AJ1069" i="4" l="1"/>
  <c r="AK1069" i="4"/>
  <c r="AF1070" i="4"/>
  <c r="Q1070" i="4"/>
  <c r="R1070" i="4" s="1"/>
  <c r="AD1070" i="4"/>
  <c r="AE1070" i="4" s="1"/>
  <c r="AL1069" i="4" l="1"/>
  <c r="AR1070" i="4"/>
  <c r="U1070" i="4"/>
  <c r="S1070" i="4"/>
  <c r="T1070" i="4"/>
  <c r="W1070" i="4" l="1"/>
  <c r="H1071" i="4"/>
  <c r="Z1070" i="4"/>
  <c r="K1071" i="4"/>
  <c r="V1070" i="4"/>
  <c r="J1071" i="4" s="1"/>
  <c r="Y1070" i="4"/>
  <c r="X1070" i="4"/>
  <c r="I1071" i="4" s="1"/>
  <c r="AA1070" i="4"/>
  <c r="L1071" i="4"/>
  <c r="AN1069" i="4"/>
  <c r="AO1069" i="4"/>
  <c r="AM1069" i="4"/>
  <c r="AP1069" i="4" s="1"/>
  <c r="AB1070" i="4" l="1"/>
  <c r="N1071" i="4"/>
  <c r="O1071" i="4" s="1"/>
  <c r="F1071" i="4"/>
  <c r="AC1070" i="4"/>
  <c r="G1071" i="4"/>
  <c r="M1071" i="4" s="1"/>
  <c r="AG1070" i="4" l="1"/>
  <c r="AH1070" i="4"/>
  <c r="AI1070" i="4"/>
  <c r="AJ1070" i="4" l="1"/>
  <c r="AK1070" i="4"/>
  <c r="AQ1070" i="4"/>
  <c r="E1071" i="4" s="1"/>
  <c r="Q1071" i="4" l="1"/>
  <c r="AD1071" i="4"/>
  <c r="AE1071" i="4" s="1"/>
  <c r="AF1071" i="4"/>
  <c r="P1071" i="4"/>
  <c r="R1071" i="4" s="1"/>
  <c r="AL1070" i="4"/>
  <c r="AR1071" i="4" l="1"/>
  <c r="T1071" i="4"/>
  <c r="U1071" i="4"/>
  <c r="S1071" i="4"/>
  <c r="AM1070" i="4"/>
  <c r="AN1070" i="4"/>
  <c r="AO1070" i="4"/>
  <c r="AP1070" i="4" l="1"/>
  <c r="V1071" i="4"/>
  <c r="J1072" i="4" s="1"/>
  <c r="G1072" i="4"/>
  <c r="X1071" i="4"/>
  <c r="AA1071" i="4" s="1"/>
  <c r="W1071" i="4"/>
  <c r="Z1071" i="4" s="1"/>
  <c r="H1072" i="4"/>
  <c r="L1072" i="4" l="1"/>
  <c r="Y1071" i="4"/>
  <c r="I1072" i="4"/>
  <c r="M1072" i="4" s="1"/>
  <c r="AB1071" i="4"/>
  <c r="K1072" i="4"/>
  <c r="N1072" i="4" s="1"/>
  <c r="O1072" i="4" s="1"/>
  <c r="AC1071" i="4" l="1"/>
  <c r="F1072" i="4"/>
  <c r="AG1071" i="4" l="1"/>
  <c r="AH1071" i="4"/>
  <c r="AI1071" i="4"/>
  <c r="AJ1071" i="4" l="1"/>
  <c r="AK1071" i="4"/>
  <c r="AQ1071" i="4"/>
  <c r="E1072" i="4" s="1"/>
  <c r="AL1071" i="4" l="1"/>
  <c r="AD1072" i="4"/>
  <c r="AE1072" i="4" s="1"/>
  <c r="AF1072" i="4"/>
  <c r="Q1072" i="4"/>
  <c r="P1072" i="4"/>
  <c r="R1072" i="4" s="1"/>
  <c r="AR1072" i="4" l="1"/>
  <c r="S1072" i="4"/>
  <c r="T1072" i="4"/>
  <c r="U1072" i="4"/>
  <c r="AN1071" i="4"/>
  <c r="AO1071" i="4"/>
  <c r="AM1071" i="4"/>
  <c r="AP1071" i="4" s="1"/>
  <c r="V1072" i="4" l="1"/>
  <c r="Y1072" i="4" s="1"/>
  <c r="J1073" i="4"/>
  <c r="F219" i="7"/>
  <c r="X1072" i="4"/>
  <c r="I1073" i="4" s="1"/>
  <c r="L1073" i="4"/>
  <c r="AA1072" i="4"/>
  <c r="W1072" i="4"/>
  <c r="H1073" i="4" s="1"/>
  <c r="K1073" i="4"/>
  <c r="Z1072" i="4"/>
  <c r="AB1072" i="4" l="1"/>
  <c r="N1073" i="4"/>
  <c r="O1073" i="4" s="1"/>
  <c r="G1073" i="4"/>
  <c r="M1073" i="4" s="1"/>
  <c r="F1073" i="4" l="1"/>
  <c r="AC1072" i="4"/>
  <c r="AH1072" i="4" l="1"/>
  <c r="AI1072" i="4"/>
  <c r="AG1072" i="4"/>
  <c r="AQ1072" i="4" s="1"/>
  <c r="E1073" i="4" l="1"/>
  <c r="E219" i="7"/>
  <c r="AJ1072" i="4"/>
  <c r="D219" i="7" s="1"/>
  <c r="C219" i="7"/>
  <c r="AK1072" i="4"/>
  <c r="AL1072" i="4" l="1"/>
  <c r="AF1073" i="4"/>
  <c r="Q1073" i="4"/>
  <c r="AD1073" i="4"/>
  <c r="AE1073" i="4" s="1"/>
  <c r="P1073" i="4"/>
  <c r="R1073" i="4" l="1"/>
  <c r="AR1073" i="4"/>
  <c r="T1073" i="4"/>
  <c r="S1073" i="4"/>
  <c r="U1073" i="4"/>
  <c r="AM1072" i="4"/>
  <c r="AN1072" i="4"/>
  <c r="AO1072" i="4"/>
  <c r="AP1072" i="4" l="1"/>
  <c r="V1073" i="4"/>
  <c r="G1074" i="4" s="1"/>
  <c r="J1074" i="4"/>
  <c r="Y1073" i="4"/>
  <c r="W1073" i="4"/>
  <c r="K1074" i="4" s="1"/>
  <c r="H1074" i="4"/>
  <c r="X1073" i="4"/>
  <c r="I1074" i="4" s="1"/>
  <c r="M1074" i="4" l="1"/>
  <c r="L1074" i="4"/>
  <c r="N1074" i="4" s="1"/>
  <c r="O1074" i="4" s="1"/>
  <c r="AA1073" i="4"/>
  <c r="Z1073" i="4"/>
  <c r="AB1073" i="4" l="1"/>
  <c r="AC1073" i="4"/>
  <c r="F1074" i="4"/>
  <c r="AG1073" i="4" l="1"/>
  <c r="AH1073" i="4"/>
  <c r="AI1073" i="4"/>
  <c r="AJ1073" i="4" l="1"/>
  <c r="AK1073" i="4"/>
  <c r="AQ1073" i="4"/>
  <c r="E1074" i="4" s="1"/>
  <c r="AD1074" i="4" l="1"/>
  <c r="AE1074" i="4" s="1"/>
  <c r="AF1074" i="4"/>
  <c r="Q1074" i="4"/>
  <c r="P1074" i="4"/>
  <c r="AL1073" i="4"/>
  <c r="R1074" i="4" l="1"/>
  <c r="AM1073" i="4"/>
  <c r="AN1073" i="4"/>
  <c r="AO1073" i="4"/>
  <c r="AR1074" i="4"/>
  <c r="U1074" i="4"/>
  <c r="S1074" i="4"/>
  <c r="T1074" i="4"/>
  <c r="AP1073" i="4" l="1"/>
  <c r="W1074" i="4"/>
  <c r="H1075" i="4" s="1"/>
  <c r="Z1074" i="4"/>
  <c r="V1074" i="4"/>
  <c r="G1075" i="4" s="1"/>
  <c r="X1074" i="4"/>
  <c r="L1075" i="4" s="1"/>
  <c r="AA1074" i="4"/>
  <c r="I1075" i="4"/>
  <c r="Y1074" i="4" l="1"/>
  <c r="AB1074" i="4" s="1"/>
  <c r="M1075" i="4"/>
  <c r="K1075" i="4"/>
  <c r="J1075" i="4"/>
  <c r="N1075" i="4" s="1"/>
  <c r="O1075" i="4" s="1"/>
  <c r="AC1074" i="4" l="1"/>
  <c r="AH1074" i="4" s="1"/>
  <c r="F1075" i="4"/>
  <c r="AG1074" i="4"/>
  <c r="AI1074" i="4"/>
  <c r="AQ1074" i="4" l="1"/>
  <c r="E1075" i="4" s="1"/>
  <c r="P1075" i="4" s="1"/>
  <c r="AF1075" i="4"/>
  <c r="Q1075" i="4"/>
  <c r="AD1075" i="4"/>
  <c r="AE1075" i="4" s="1"/>
  <c r="AJ1074" i="4"/>
  <c r="AK1074" i="4"/>
  <c r="AL1074" i="4" l="1"/>
  <c r="R1075" i="4"/>
  <c r="AR1075" i="4" l="1"/>
  <c r="T1075" i="4"/>
  <c r="U1075" i="4"/>
  <c r="S1075" i="4"/>
  <c r="AN1074" i="4"/>
  <c r="AM1074" i="4"/>
  <c r="AO1074" i="4"/>
  <c r="AP1074" i="4" l="1"/>
  <c r="W1075" i="4"/>
  <c r="H1076" i="4" s="1"/>
  <c r="Z1075" i="4"/>
  <c r="V1075" i="4"/>
  <c r="G1076" i="4"/>
  <c r="J1076" i="4"/>
  <c r="Y1075" i="4"/>
  <c r="X1075" i="4"/>
  <c r="I1076" i="4" s="1"/>
  <c r="K1076" i="4" l="1"/>
  <c r="AA1075" i="4"/>
  <c r="L1076" i="4"/>
  <c r="N1076" i="4" s="1"/>
  <c r="O1076" i="4" s="1"/>
  <c r="AB1075" i="4"/>
  <c r="M1076" i="4"/>
  <c r="F1076" i="4"/>
  <c r="AC1075" i="4"/>
  <c r="AG1075" i="4" l="1"/>
  <c r="AH1075" i="4"/>
  <c r="AI1075" i="4"/>
  <c r="AJ1075" i="4" l="1"/>
  <c r="AK1075" i="4"/>
  <c r="AQ1075" i="4"/>
  <c r="E1076" i="4" s="1"/>
  <c r="AD1076" i="4" l="1"/>
  <c r="AE1076" i="4" s="1"/>
  <c r="AF1076" i="4"/>
  <c r="Q1076" i="4"/>
  <c r="P1076" i="4"/>
  <c r="AL1075" i="4"/>
  <c r="R1076" i="4" l="1"/>
  <c r="AR1076" i="4" s="1"/>
  <c r="AM1075" i="4"/>
  <c r="AN1075" i="4"/>
  <c r="AO1075" i="4"/>
  <c r="U1076" i="4" l="1"/>
  <c r="L1077" i="4" s="1"/>
  <c r="T1076" i="4"/>
  <c r="W1076" i="4" s="1"/>
  <c r="Z1076" i="4" s="1"/>
  <c r="S1076" i="4"/>
  <c r="V1076" i="4" s="1"/>
  <c r="Y1076" i="4" s="1"/>
  <c r="X1076" i="4"/>
  <c r="I1077" i="4" s="1"/>
  <c r="AA1076" i="4"/>
  <c r="AP1075" i="4"/>
  <c r="J1077" i="4" l="1"/>
  <c r="G1077" i="4"/>
  <c r="K1077" i="4"/>
  <c r="N1077" i="4" s="1"/>
  <c r="O1077" i="4" s="1"/>
  <c r="AB1076" i="4"/>
  <c r="H1077" i="4"/>
  <c r="M1077" i="4"/>
  <c r="F1077" i="4" l="1"/>
  <c r="AC1076" i="4"/>
  <c r="AI1076" i="4" l="1"/>
  <c r="AG1076" i="4"/>
  <c r="AH1076" i="4"/>
  <c r="AQ1076" i="4" l="1"/>
  <c r="E1077" i="4" s="1"/>
  <c r="AJ1076" i="4"/>
  <c r="AK1076" i="4"/>
  <c r="AL1076" i="4" l="1"/>
  <c r="Q1077" i="4"/>
  <c r="AD1077" i="4"/>
  <c r="AE1077" i="4" s="1"/>
  <c r="AF1077" i="4"/>
  <c r="P1077" i="4"/>
  <c r="R1077" i="4" l="1"/>
  <c r="AR1077" i="4"/>
  <c r="S1077" i="4"/>
  <c r="U1077" i="4"/>
  <c r="T1077" i="4"/>
  <c r="AN1076" i="4"/>
  <c r="AM1076" i="4"/>
  <c r="AO1076" i="4"/>
  <c r="AP1076" i="4" l="1"/>
  <c r="W1077" i="4"/>
  <c r="Z1077" i="4" s="1"/>
  <c r="V1077" i="4"/>
  <c r="Y1077" i="4" s="1"/>
  <c r="F220" i="7"/>
  <c r="X1077" i="4"/>
  <c r="L1078" i="4"/>
  <c r="AA1077" i="4"/>
  <c r="I1078" i="4"/>
  <c r="AB1077" i="4" l="1"/>
  <c r="G1078" i="4"/>
  <c r="H1078" i="4"/>
  <c r="J1078" i="4"/>
  <c r="K1078" i="4"/>
  <c r="M1078" i="4" l="1"/>
  <c r="F1078" i="4"/>
  <c r="AC1077" i="4"/>
  <c r="N1078" i="4"/>
  <c r="O1078" i="4" s="1"/>
  <c r="AH1077" i="4" l="1"/>
  <c r="AG1077" i="4"/>
  <c r="AI1077" i="4"/>
  <c r="AQ1077" i="4" l="1"/>
  <c r="AJ1077" i="4"/>
  <c r="D220" i="7" s="1"/>
  <c r="C220" i="7"/>
  <c r="AK1077" i="4"/>
  <c r="AL1077" i="4" l="1"/>
  <c r="E1078" i="4"/>
  <c r="E220" i="7"/>
  <c r="AF1078" i="4" l="1"/>
  <c r="Q1078" i="4"/>
  <c r="AD1078" i="4"/>
  <c r="AE1078" i="4" s="1"/>
  <c r="P1078" i="4"/>
  <c r="AM1077" i="4"/>
  <c r="AO1077" i="4"/>
  <c r="AN1077" i="4"/>
  <c r="AP1077" i="4" l="1"/>
  <c r="R1078" i="4"/>
  <c r="AR1078" i="4" l="1"/>
  <c r="T1078" i="4"/>
  <c r="U1078" i="4"/>
  <c r="S1078" i="4"/>
  <c r="V1078" i="4" l="1"/>
  <c r="J1079" i="4" s="1"/>
  <c r="G1079" i="4"/>
  <c r="Y1078" i="4"/>
  <c r="X1078" i="4"/>
  <c r="I1079" i="4" s="1"/>
  <c r="W1078" i="4"/>
  <c r="H1079" i="4" s="1"/>
  <c r="Z1078" i="4"/>
  <c r="L1079" i="4" l="1"/>
  <c r="AA1078" i="4"/>
  <c r="K1079" i="4"/>
  <c r="N1079" i="4" s="1"/>
  <c r="O1079" i="4" s="1"/>
  <c r="AB1078" i="4"/>
  <c r="M1079" i="4"/>
  <c r="AC1078" i="4" l="1"/>
  <c r="F1079" i="4"/>
  <c r="AG1078" i="4" l="1"/>
  <c r="AH1078" i="4"/>
  <c r="AI1078" i="4"/>
  <c r="AJ1078" i="4" l="1"/>
  <c r="AK1078" i="4"/>
  <c r="AQ1078" i="4"/>
  <c r="E1079" i="4" s="1"/>
  <c r="AL1078" i="4" l="1"/>
  <c r="AD1079" i="4"/>
  <c r="AE1079" i="4" s="1"/>
  <c r="AF1079" i="4"/>
  <c r="Q1079" i="4"/>
  <c r="P1079" i="4"/>
  <c r="R1079" i="4" s="1"/>
  <c r="AR1079" i="4" l="1"/>
  <c r="T1079" i="4"/>
  <c r="S1079" i="4"/>
  <c r="U1079" i="4"/>
  <c r="AM1078" i="4"/>
  <c r="AN1078" i="4"/>
  <c r="AO1078" i="4"/>
  <c r="V1079" i="4" l="1"/>
  <c r="G1080" i="4" s="1"/>
  <c r="Y1079" i="4"/>
  <c r="W1079" i="4"/>
  <c r="H1080" i="4" s="1"/>
  <c r="X1079" i="4"/>
  <c r="I1080" i="4" s="1"/>
  <c r="AP1078" i="4"/>
  <c r="AA1079" i="4" l="1"/>
  <c r="M1080" i="4"/>
  <c r="L1080" i="4"/>
  <c r="Z1079" i="4"/>
  <c r="AB1079" i="4" s="1"/>
  <c r="K1080" i="4"/>
  <c r="J1080" i="4"/>
  <c r="AC1079" i="4" l="1"/>
  <c r="F1080" i="4"/>
  <c r="N1080" i="4"/>
  <c r="O1080" i="4" s="1"/>
  <c r="AG1079" i="4" l="1"/>
  <c r="AI1079" i="4"/>
  <c r="AH1079" i="4"/>
  <c r="AJ1079" i="4" l="1"/>
  <c r="AK1079" i="4"/>
  <c r="AQ1079" i="4"/>
  <c r="E1080" i="4" s="1"/>
  <c r="Q1080" i="4" l="1"/>
  <c r="AD1080" i="4"/>
  <c r="AE1080" i="4" s="1"/>
  <c r="AF1080" i="4"/>
  <c r="P1080" i="4"/>
  <c r="AL1079" i="4"/>
  <c r="AN1079" i="4" l="1"/>
  <c r="AO1079" i="4"/>
  <c r="AM1079" i="4"/>
  <c r="AP1079" i="4" s="1"/>
  <c r="R1080" i="4"/>
  <c r="AR1080" i="4" l="1"/>
  <c r="U1080" i="4"/>
  <c r="T1080" i="4"/>
  <c r="S1080" i="4"/>
  <c r="X1080" i="4" l="1"/>
  <c r="I1081" i="4" s="1"/>
  <c r="L1081" i="4"/>
  <c r="AA1080" i="4"/>
  <c r="W1080" i="4"/>
  <c r="Z1080" i="4" s="1"/>
  <c r="V1080" i="4"/>
  <c r="G1081" i="4"/>
  <c r="J1081" i="4"/>
  <c r="Y1080" i="4"/>
  <c r="H1081" i="4" l="1"/>
  <c r="K1081" i="4"/>
  <c r="AB1080" i="4"/>
  <c r="N1081" i="4"/>
  <c r="O1081" i="4" s="1"/>
  <c r="M1081" i="4"/>
  <c r="F1081" i="4" l="1"/>
  <c r="AC1080" i="4"/>
  <c r="AG1080" i="4" l="1"/>
  <c r="AH1080" i="4"/>
  <c r="AI1080" i="4"/>
  <c r="AJ1080" i="4" l="1"/>
  <c r="AK1080" i="4"/>
  <c r="AQ1080" i="4"/>
  <c r="E1081" i="4" s="1"/>
  <c r="AD1081" i="4" l="1"/>
  <c r="AE1081" i="4" s="1"/>
  <c r="AF1081" i="4"/>
  <c r="Q1081" i="4"/>
  <c r="P1081" i="4"/>
  <c r="R1081" i="4" s="1"/>
  <c r="AL1080" i="4"/>
  <c r="AM1080" i="4" l="1"/>
  <c r="AN1080" i="4"/>
  <c r="AO1080" i="4"/>
  <c r="AR1081" i="4"/>
  <c r="U1081" i="4"/>
  <c r="S1081" i="4"/>
  <c r="T1081" i="4"/>
  <c r="W1081" i="4" l="1"/>
  <c r="Z1081" i="4" s="1"/>
  <c r="X1081" i="4"/>
  <c r="AA1081" i="4" s="1"/>
  <c r="I1082" i="4"/>
  <c r="L1082" i="4"/>
  <c r="V1081" i="4"/>
  <c r="Y1081" i="4" s="1"/>
  <c r="AP1080" i="4"/>
  <c r="AB1081" i="4" l="1"/>
  <c r="J1082" i="4"/>
  <c r="G1082" i="4"/>
  <c r="H1082" i="4"/>
  <c r="K1082" i="4"/>
  <c r="M1082" i="4" l="1"/>
  <c r="N1082" i="4"/>
  <c r="O1082" i="4" s="1"/>
  <c r="F1082" i="4"/>
  <c r="AC1081" i="4"/>
  <c r="AI1081" i="4" l="1"/>
  <c r="AG1081" i="4"/>
  <c r="AH1081" i="4"/>
  <c r="AQ1081" i="4" l="1"/>
  <c r="E1082" i="4" s="1"/>
  <c r="AJ1081" i="4"/>
  <c r="AK1081" i="4"/>
  <c r="AL1081" i="4" l="1"/>
  <c r="Q1082" i="4"/>
  <c r="AD1082" i="4"/>
  <c r="AE1082" i="4" s="1"/>
  <c r="AF1082" i="4"/>
  <c r="P1082" i="4"/>
  <c r="R1082" i="4" s="1"/>
  <c r="AN1081" i="4" l="1"/>
  <c r="AM1081" i="4"/>
  <c r="AO1081" i="4"/>
  <c r="AR1082" i="4"/>
  <c r="T1082" i="4"/>
  <c r="S1082" i="4"/>
  <c r="U1082" i="4"/>
  <c r="X1082" i="4" l="1"/>
  <c r="L1083" i="4"/>
  <c r="AA1082" i="4"/>
  <c r="I1083" i="4"/>
  <c r="V1082" i="4"/>
  <c r="Y1082" i="4" s="1"/>
  <c r="F221" i="7"/>
  <c r="W1082" i="4"/>
  <c r="Z1082" i="4" s="1"/>
  <c r="K1083" i="4"/>
  <c r="AP1081" i="4"/>
  <c r="AB1082" i="4" l="1"/>
  <c r="G1083" i="4"/>
  <c r="J1083" i="4"/>
  <c r="N1083" i="4" s="1"/>
  <c r="O1083" i="4" s="1"/>
  <c r="H1083" i="4"/>
  <c r="M1083" i="4" l="1"/>
  <c r="F1083" i="4"/>
  <c r="AC1082" i="4"/>
  <c r="AH1082" i="4" l="1"/>
  <c r="AG1082" i="4"/>
  <c r="AQ1082" i="4" s="1"/>
  <c r="AI1082" i="4"/>
  <c r="E1083" i="4" l="1"/>
  <c r="E221" i="7"/>
  <c r="AJ1082" i="4"/>
  <c r="D221" i="7" s="1"/>
  <c r="C221" i="7"/>
  <c r="AK1082" i="4"/>
  <c r="AF1083" i="4" l="1"/>
  <c r="Q1083" i="4"/>
  <c r="AD1083" i="4"/>
  <c r="AE1083" i="4" s="1"/>
  <c r="P1083" i="4"/>
  <c r="R1083" i="4" s="1"/>
  <c r="AL1082" i="4"/>
  <c r="AR1083" i="4" l="1"/>
  <c r="T1083" i="4"/>
  <c r="S1083" i="4"/>
  <c r="U1083" i="4"/>
  <c r="AM1082" i="4"/>
  <c r="AO1082" i="4"/>
  <c r="AN1082" i="4"/>
  <c r="AP1082" i="4" l="1"/>
  <c r="X1083" i="4"/>
  <c r="I1084" i="4" s="1"/>
  <c r="AA1083" i="4"/>
  <c r="V1083" i="4"/>
  <c r="G1084" i="4" s="1"/>
  <c r="W1083" i="4"/>
  <c r="H1084" i="4" s="1"/>
  <c r="Z1083" i="4"/>
  <c r="J1084" i="4" l="1"/>
  <c r="M1084" i="4"/>
  <c r="K1084" i="4"/>
  <c r="L1084" i="4"/>
  <c r="Y1083" i="4"/>
  <c r="N1084" i="4" l="1"/>
  <c r="O1084" i="4" s="1"/>
  <c r="AB1083" i="4"/>
  <c r="AC1083" i="4" l="1"/>
  <c r="F1084" i="4"/>
  <c r="AG1083" i="4" l="1"/>
  <c r="AH1083" i="4"/>
  <c r="AI1083" i="4"/>
  <c r="AJ1083" i="4" l="1"/>
  <c r="AK1083" i="4"/>
  <c r="AQ1083" i="4"/>
  <c r="E1084" i="4" s="1"/>
  <c r="AD1084" i="4" l="1"/>
  <c r="AE1084" i="4" s="1"/>
  <c r="AF1084" i="4"/>
  <c r="Q1084" i="4"/>
  <c r="P1084" i="4"/>
  <c r="AL1083" i="4"/>
  <c r="R1084" i="4" l="1"/>
  <c r="AM1083" i="4"/>
  <c r="AN1083" i="4"/>
  <c r="AO1083" i="4"/>
  <c r="AR1084" i="4"/>
  <c r="U1084" i="4"/>
  <c r="T1084" i="4"/>
  <c r="S1084" i="4"/>
  <c r="AP1083" i="4" l="1"/>
  <c r="V1084" i="4"/>
  <c r="Y1084" i="4" s="1"/>
  <c r="G1085" i="4"/>
  <c r="J1085" i="4"/>
  <c r="W1084" i="4"/>
  <c r="H1085" i="4" s="1"/>
  <c r="Z1084" i="4"/>
  <c r="X1084" i="4"/>
  <c r="L1085" i="4" s="1"/>
  <c r="K1085" i="4" l="1"/>
  <c r="I1085" i="4"/>
  <c r="M1085" i="4" s="1"/>
  <c r="AA1084" i="4"/>
  <c r="AB1084" i="4" s="1"/>
  <c r="N1085" i="4"/>
  <c r="O1085" i="4" s="1"/>
  <c r="AC1084" i="4" l="1"/>
  <c r="AH1084" i="4" s="1"/>
  <c r="F1085" i="4"/>
  <c r="AG1084" i="4"/>
  <c r="AI1084" i="4"/>
  <c r="AJ1084" i="4" l="1"/>
  <c r="AK1084" i="4"/>
  <c r="AQ1084" i="4"/>
  <c r="E1085" i="4" s="1"/>
  <c r="AD1085" i="4" l="1"/>
  <c r="AE1085" i="4" s="1"/>
  <c r="AF1085" i="4"/>
  <c r="Q1085" i="4"/>
  <c r="P1085" i="4"/>
  <c r="AL1084" i="4"/>
  <c r="R1085" i="4" l="1"/>
  <c r="AR1085" i="4" s="1"/>
  <c r="AN1084" i="4"/>
  <c r="AM1084" i="4"/>
  <c r="AO1084" i="4"/>
  <c r="T1085" i="4" l="1"/>
  <c r="U1085" i="4"/>
  <c r="S1085" i="4"/>
  <c r="V1085" i="4" s="1"/>
  <c r="Y1085" i="4" s="1"/>
  <c r="W1085" i="4"/>
  <c r="Z1085" i="4"/>
  <c r="K1086" i="4"/>
  <c r="H1086" i="4"/>
  <c r="X1085" i="4"/>
  <c r="L1086" i="4"/>
  <c r="AA1085" i="4"/>
  <c r="AP1084" i="4"/>
  <c r="I1086" i="4" l="1"/>
  <c r="G1086" i="4"/>
  <c r="M1086" i="4" s="1"/>
  <c r="J1086" i="4"/>
  <c r="N1086" i="4" s="1"/>
  <c r="O1086" i="4" s="1"/>
  <c r="AB1085" i="4"/>
  <c r="F1086" i="4" l="1"/>
  <c r="AC1085" i="4"/>
  <c r="AG1085" i="4" l="1"/>
  <c r="AH1085" i="4"/>
  <c r="AI1085" i="4"/>
  <c r="AJ1085" i="4" l="1"/>
  <c r="AK1085" i="4"/>
  <c r="AQ1085" i="4"/>
  <c r="E1086" i="4" s="1"/>
  <c r="AL1085" i="4" l="1"/>
  <c r="Q1086" i="4"/>
  <c r="AD1086" i="4"/>
  <c r="AE1086" i="4" s="1"/>
  <c r="AF1086" i="4"/>
  <c r="P1086" i="4"/>
  <c r="R1086" i="4" l="1"/>
  <c r="AR1086" i="4"/>
  <c r="T1086" i="4"/>
  <c r="S1086" i="4"/>
  <c r="U1086" i="4"/>
  <c r="AN1085" i="4"/>
  <c r="AO1085" i="4"/>
  <c r="AM1085" i="4"/>
  <c r="X1086" i="4" l="1"/>
  <c r="I1087" i="4" s="1"/>
  <c r="L1087" i="4"/>
  <c r="AA1086" i="4"/>
  <c r="W1086" i="4"/>
  <c r="K1087" i="4" s="1"/>
  <c r="AP1085" i="4"/>
  <c r="V1086" i="4"/>
  <c r="J1087" i="4" s="1"/>
  <c r="Z1086" i="4" l="1"/>
  <c r="H1087" i="4"/>
  <c r="N1087" i="4"/>
  <c r="O1087" i="4" s="1"/>
  <c r="G1087" i="4"/>
  <c r="Y1086" i="4"/>
  <c r="M1087" i="4"/>
  <c r="AB1086" i="4"/>
  <c r="AC1086" i="4" l="1"/>
  <c r="F1087" i="4"/>
  <c r="AG1086" i="4" l="1"/>
  <c r="AH1086" i="4"/>
  <c r="AI1086" i="4"/>
  <c r="AJ1086" i="4" l="1"/>
  <c r="AK1086" i="4"/>
  <c r="AQ1086" i="4"/>
  <c r="E1087" i="4" s="1"/>
  <c r="AF1087" i="4" l="1"/>
  <c r="Q1087" i="4"/>
  <c r="AD1087" i="4"/>
  <c r="AE1087" i="4" s="1"/>
  <c r="P1087" i="4"/>
  <c r="AL1086" i="4"/>
  <c r="AM1086" i="4" l="1"/>
  <c r="AN1086" i="4"/>
  <c r="AO1086" i="4"/>
  <c r="R1087" i="4"/>
  <c r="AR1087" i="4" l="1"/>
  <c r="T1087" i="4"/>
  <c r="U1087" i="4"/>
  <c r="S1087" i="4"/>
  <c r="AP1086" i="4"/>
  <c r="V1087" i="4" l="1"/>
  <c r="G1088" i="4" s="1"/>
  <c r="J1088" i="4"/>
  <c r="Y1087" i="4"/>
  <c r="F222" i="7"/>
  <c r="X1087" i="4"/>
  <c r="I1088" i="4" s="1"/>
  <c r="AA1087" i="4"/>
  <c r="W1087" i="4"/>
  <c r="K1088" i="4"/>
  <c r="H1088" i="4"/>
  <c r="Z1087" i="4"/>
  <c r="L1088" i="4" l="1"/>
  <c r="M1088" i="4"/>
  <c r="AB1087" i="4"/>
  <c r="N1088" i="4"/>
  <c r="O1088" i="4" s="1"/>
  <c r="AC1087" i="4" l="1"/>
  <c r="F1088" i="4"/>
  <c r="AG1087" i="4" l="1"/>
  <c r="AI1087" i="4"/>
  <c r="AH1087" i="4"/>
  <c r="AJ1087" i="4" l="1"/>
  <c r="D222" i="7" s="1"/>
  <c r="C222" i="7"/>
  <c r="AK1087" i="4"/>
  <c r="AQ1087" i="4"/>
  <c r="E1088" i="4" l="1"/>
  <c r="E222" i="7"/>
  <c r="AL1087" i="4"/>
  <c r="AO1087" i="4" l="1"/>
  <c r="AM1087" i="4"/>
  <c r="AN1087" i="4"/>
  <c r="AD1088" i="4"/>
  <c r="AE1088" i="4" s="1"/>
  <c r="AF1088" i="4"/>
  <c r="Q1088" i="4"/>
  <c r="P1088" i="4"/>
  <c r="R1088" i="4" l="1"/>
  <c r="AP1087" i="4"/>
  <c r="AR1088" i="4" l="1"/>
  <c r="S1088" i="4"/>
  <c r="T1088" i="4"/>
  <c r="U1088" i="4"/>
  <c r="X1088" i="4" l="1"/>
  <c r="I1089" i="4" s="1"/>
  <c r="W1088" i="4"/>
  <c r="H1089" i="4" s="1"/>
  <c r="Z1088" i="4"/>
  <c r="V1088" i="4"/>
  <c r="G1089" i="4" s="1"/>
  <c r="K1089" i="4" l="1"/>
  <c r="M1089" i="4"/>
  <c r="J1089" i="4"/>
  <c r="L1089" i="4"/>
  <c r="Y1088" i="4"/>
  <c r="AA1088" i="4"/>
  <c r="AB1088" i="4" l="1"/>
  <c r="N1089" i="4"/>
  <c r="O1089" i="4" s="1"/>
  <c r="AC1088" i="4" l="1"/>
  <c r="F1089" i="4"/>
  <c r="AG1088" i="4" l="1"/>
  <c r="AH1088" i="4"/>
  <c r="AI1088" i="4"/>
  <c r="AJ1088" i="4" l="1"/>
  <c r="AK1088" i="4"/>
  <c r="AQ1088" i="4"/>
  <c r="E1089" i="4" s="1"/>
  <c r="Q1089" i="4" l="1"/>
  <c r="AD1089" i="4"/>
  <c r="AE1089" i="4" s="1"/>
  <c r="AF1089" i="4"/>
  <c r="P1089" i="4"/>
  <c r="AL1088" i="4"/>
  <c r="AM1088" i="4" l="1"/>
  <c r="AN1088" i="4"/>
  <c r="AO1088" i="4"/>
  <c r="R1089" i="4"/>
  <c r="AR1089" i="4" l="1"/>
  <c r="T1089" i="4"/>
  <c r="U1089" i="4"/>
  <c r="S1089" i="4"/>
  <c r="AP1088" i="4"/>
  <c r="W1089" i="4" l="1"/>
  <c r="H1090" i="4" s="1"/>
  <c r="V1089" i="4"/>
  <c r="Y1089" i="4" s="1"/>
  <c r="X1089" i="4"/>
  <c r="AA1089" i="4" s="1"/>
  <c r="Z1089" i="4" l="1"/>
  <c r="AB1089" i="4"/>
  <c r="J1090" i="4"/>
  <c r="G1090" i="4"/>
  <c r="L1090" i="4"/>
  <c r="I1090" i="4"/>
  <c r="K1090" i="4"/>
  <c r="M1090" i="4" l="1"/>
  <c r="N1090" i="4"/>
  <c r="O1090" i="4" s="1"/>
  <c r="F1090" i="4"/>
  <c r="AC1089" i="4"/>
  <c r="AG1089" i="4" l="1"/>
  <c r="AH1089" i="4"/>
  <c r="AI1089" i="4"/>
  <c r="AJ1089" i="4" l="1"/>
  <c r="AK1089" i="4"/>
  <c r="AQ1089" i="4"/>
  <c r="E1090" i="4" s="1"/>
  <c r="Q1090" i="4" l="1"/>
  <c r="AD1090" i="4"/>
  <c r="AE1090" i="4" s="1"/>
  <c r="AF1090" i="4"/>
  <c r="P1090" i="4"/>
  <c r="R1090" i="4" s="1"/>
  <c r="AL1089" i="4"/>
  <c r="AM1089" i="4" l="1"/>
  <c r="AO1089" i="4"/>
  <c r="AN1089" i="4"/>
  <c r="AR1090" i="4"/>
  <c r="T1090" i="4"/>
  <c r="U1090" i="4"/>
  <c r="S1090" i="4"/>
  <c r="V1090" i="4" l="1"/>
  <c r="Y1090" i="4" s="1"/>
  <c r="X1090" i="4"/>
  <c r="I1091" i="4" s="1"/>
  <c r="W1090" i="4"/>
  <c r="Z1090" i="4" s="1"/>
  <c r="AP1089" i="4"/>
  <c r="H1091" i="4" l="1"/>
  <c r="K1091" i="4"/>
  <c r="L1091" i="4"/>
  <c r="AA1090" i="4"/>
  <c r="AB1090" i="4" s="1"/>
  <c r="G1091" i="4"/>
  <c r="M1091" i="4" s="1"/>
  <c r="J1091" i="4"/>
  <c r="N1091" i="4" l="1"/>
  <c r="O1091" i="4" s="1"/>
  <c r="AC1090" i="4"/>
  <c r="F1091" i="4"/>
  <c r="AI1090" i="4" l="1"/>
  <c r="AG1090" i="4"/>
  <c r="AH1090" i="4"/>
  <c r="AQ1090" i="4" l="1"/>
  <c r="E1091" i="4" s="1"/>
  <c r="AJ1090" i="4"/>
  <c r="AK1090" i="4"/>
  <c r="AL1090" i="4" l="1"/>
  <c r="Q1091" i="4"/>
  <c r="AD1091" i="4"/>
  <c r="AE1091" i="4" s="1"/>
  <c r="AF1091" i="4"/>
  <c r="P1091" i="4"/>
  <c r="R1091" i="4" s="1"/>
  <c r="AR1091" i="4" l="1"/>
  <c r="U1091" i="4"/>
  <c r="S1091" i="4"/>
  <c r="T1091" i="4"/>
  <c r="AM1090" i="4"/>
  <c r="AO1090" i="4"/>
  <c r="AN1090" i="4"/>
  <c r="AP1090" i="4" l="1"/>
  <c r="W1091" i="4"/>
  <c r="Z1091" i="4" s="1"/>
  <c r="K1092" i="4"/>
  <c r="H1092" i="4"/>
  <c r="V1091" i="4"/>
  <c r="Y1091" i="4" s="1"/>
  <c r="X1091" i="4"/>
  <c r="L1092" i="4" s="1"/>
  <c r="J1092" i="4" l="1"/>
  <c r="N1092" i="4" s="1"/>
  <c r="O1092" i="4" s="1"/>
  <c r="G1092" i="4"/>
  <c r="I1092" i="4"/>
  <c r="AA1091" i="4"/>
  <c r="AB1091" i="4" s="1"/>
  <c r="F1092" i="4" l="1"/>
  <c r="AC1091" i="4"/>
  <c r="AG1091" i="4" s="1"/>
  <c r="M1092" i="4"/>
  <c r="AI1091" i="4" l="1"/>
  <c r="AH1091" i="4"/>
  <c r="AQ1091" i="4" s="1"/>
  <c r="E1092" i="4" s="1"/>
  <c r="AK1091" i="4"/>
  <c r="AJ1091" i="4" l="1"/>
  <c r="P1092" i="4"/>
  <c r="AF1092" i="4"/>
  <c r="AD1092" i="4"/>
  <c r="AE1092" i="4" s="1"/>
  <c r="Q1092" i="4"/>
  <c r="R1092" i="4" s="1"/>
  <c r="AR1092" i="4" s="1"/>
  <c r="T1092" i="4"/>
  <c r="S1092" i="4"/>
  <c r="AL1091" i="4"/>
  <c r="U1092" i="4" l="1"/>
  <c r="W1092" i="4"/>
  <c r="H1093" i="4" s="1"/>
  <c r="K1093" i="4"/>
  <c r="AM1091" i="4"/>
  <c r="AN1091" i="4"/>
  <c r="AO1091" i="4"/>
  <c r="V1092" i="4"/>
  <c r="J1093" i="4" s="1"/>
  <c r="F223" i="7"/>
  <c r="X1092" i="4"/>
  <c r="I1093" i="4" s="1"/>
  <c r="AA1092" i="4"/>
  <c r="Z1092" i="4" l="1"/>
  <c r="L1093" i="4"/>
  <c r="N1093" i="4" s="1"/>
  <c r="O1093" i="4" s="1"/>
  <c r="G1093" i="4"/>
  <c r="M1093" i="4" s="1"/>
  <c r="AP1091" i="4"/>
  <c r="Y1092" i="4"/>
  <c r="AB1092" i="4" l="1"/>
  <c r="AC1092" i="4" l="1"/>
  <c r="F1093" i="4"/>
  <c r="AG1092" i="4" l="1"/>
  <c r="AI1092" i="4"/>
  <c r="AH1092" i="4"/>
  <c r="AJ1092" i="4" l="1"/>
  <c r="D223" i="7" s="1"/>
  <c r="C223" i="7"/>
  <c r="AK1092" i="4"/>
  <c r="AQ1092" i="4"/>
  <c r="AL1092" i="4" l="1"/>
  <c r="E1093" i="4"/>
  <c r="E223" i="7"/>
  <c r="AD1093" i="4" l="1"/>
  <c r="AE1093" i="4" s="1"/>
  <c r="AF1093" i="4"/>
  <c r="Q1093" i="4"/>
  <c r="P1093" i="4"/>
  <c r="AO1092" i="4"/>
  <c r="AM1092" i="4"/>
  <c r="AN1092" i="4"/>
  <c r="R1093" i="4" l="1"/>
  <c r="U1093" i="4" s="1"/>
  <c r="AR1093" i="4"/>
  <c r="T1093" i="4"/>
  <c r="AP1092" i="4"/>
  <c r="S1093" i="4" l="1"/>
  <c r="V1093" i="4" s="1"/>
  <c r="G1094" i="4" s="1"/>
  <c r="X1093" i="4"/>
  <c r="I1094" i="4" s="1"/>
  <c r="W1093" i="4"/>
  <c r="H1094" i="4" s="1"/>
  <c r="L1094" i="4" l="1"/>
  <c r="M1094" i="4"/>
  <c r="AA1093" i="4"/>
  <c r="Z1093" i="4"/>
  <c r="J1094" i="4"/>
  <c r="K1094" i="4"/>
  <c r="Y1093" i="4"/>
  <c r="AB1093" i="4" l="1"/>
  <c r="N1094" i="4"/>
  <c r="O1094" i="4" s="1"/>
  <c r="AC1093" i="4" l="1"/>
  <c r="F1094" i="4"/>
  <c r="AG1093" i="4" l="1"/>
  <c r="AH1093" i="4"/>
  <c r="AI1093" i="4"/>
  <c r="AJ1093" i="4" l="1"/>
  <c r="AK1093" i="4"/>
  <c r="AQ1093" i="4"/>
  <c r="E1094" i="4" s="1"/>
  <c r="Q1094" i="4" l="1"/>
  <c r="AD1094" i="4"/>
  <c r="AE1094" i="4" s="1"/>
  <c r="AF1094" i="4"/>
  <c r="P1094" i="4"/>
  <c r="AL1093" i="4"/>
  <c r="AM1093" i="4" l="1"/>
  <c r="AN1093" i="4"/>
  <c r="AO1093" i="4"/>
  <c r="R1094" i="4"/>
  <c r="AR1094" i="4" l="1"/>
  <c r="T1094" i="4"/>
  <c r="S1094" i="4"/>
  <c r="U1094" i="4"/>
  <c r="AP1093" i="4"/>
  <c r="X1094" i="4" l="1"/>
  <c r="AA1094" i="4" s="1"/>
  <c r="V1094" i="4"/>
  <c r="G1095" i="4" s="1"/>
  <c r="Y1094" i="4"/>
  <c r="W1094" i="4"/>
  <c r="Z1094" i="4" s="1"/>
  <c r="K1095" i="4" l="1"/>
  <c r="L1095" i="4"/>
  <c r="H1095" i="4"/>
  <c r="I1095" i="4"/>
  <c r="AB1094" i="4"/>
  <c r="J1095" i="4"/>
  <c r="N1095" i="4" s="1"/>
  <c r="O1095" i="4" s="1"/>
  <c r="M1095" i="4" l="1"/>
  <c r="F1095" i="4"/>
  <c r="AC1094" i="4"/>
  <c r="AG1094" i="4" l="1"/>
  <c r="AH1094" i="4"/>
  <c r="AI1094" i="4"/>
  <c r="AQ1094" i="4" l="1"/>
  <c r="E1095" i="4" s="1"/>
  <c r="AJ1094" i="4"/>
  <c r="AK1094" i="4"/>
  <c r="AL1094" i="4" l="1"/>
  <c r="Q1095" i="4"/>
  <c r="AD1095" i="4"/>
  <c r="AE1095" i="4" s="1"/>
  <c r="AF1095" i="4"/>
  <c r="P1095" i="4"/>
  <c r="AM1094" i="4" l="1"/>
  <c r="AO1094" i="4"/>
  <c r="AN1094" i="4"/>
  <c r="R1095" i="4"/>
  <c r="AR1095" i="4" l="1"/>
  <c r="U1095" i="4"/>
  <c r="T1095" i="4"/>
  <c r="S1095" i="4"/>
  <c r="AP1094" i="4"/>
  <c r="V1095" i="4" l="1"/>
  <c r="Y1095" i="4" s="1"/>
  <c r="J1096" i="4"/>
  <c r="W1095" i="4"/>
  <c r="Z1095" i="4" s="1"/>
  <c r="X1095" i="4"/>
  <c r="I1096" i="4" s="1"/>
  <c r="H1096" i="4" l="1"/>
  <c r="L1096" i="4"/>
  <c r="N1096" i="4" s="1"/>
  <c r="O1096" i="4" s="1"/>
  <c r="G1096" i="4"/>
  <c r="K1096" i="4"/>
  <c r="AA1095" i="4"/>
  <c r="AB1095" i="4"/>
  <c r="M1096" i="4" l="1"/>
  <c r="AC1095" i="4"/>
  <c r="F1096" i="4"/>
  <c r="AI1095" i="4" l="1"/>
  <c r="AG1095" i="4"/>
  <c r="AH1095" i="4"/>
  <c r="AQ1095" i="4" l="1"/>
  <c r="E1096" i="4" s="1"/>
  <c r="AJ1095" i="4"/>
  <c r="AK1095" i="4"/>
  <c r="AL1095" i="4" l="1"/>
  <c r="Q1096" i="4"/>
  <c r="AD1096" i="4"/>
  <c r="AE1096" i="4" s="1"/>
  <c r="AF1096" i="4"/>
  <c r="P1096" i="4"/>
  <c r="R1096" i="4" s="1"/>
  <c r="AR1096" i="4" l="1"/>
  <c r="U1096" i="4"/>
  <c r="T1096" i="4"/>
  <c r="S1096" i="4"/>
  <c r="AM1095" i="4"/>
  <c r="AO1095" i="4"/>
  <c r="AN1095" i="4"/>
  <c r="AP1095" i="4" l="1"/>
  <c r="V1096" i="4"/>
  <c r="Y1096" i="4" s="1"/>
  <c r="W1096" i="4"/>
  <c r="H1097" i="4" s="1"/>
  <c r="K1097" i="4"/>
  <c r="X1096" i="4"/>
  <c r="L1097" i="4" s="1"/>
  <c r="AA1096" i="4"/>
  <c r="I1097" i="4"/>
  <c r="J1097" i="4" l="1"/>
  <c r="N1097" i="4" s="1"/>
  <c r="O1097" i="4" s="1"/>
  <c r="G1097" i="4"/>
  <c r="M1097" i="4" s="1"/>
  <c r="Z1096" i="4"/>
  <c r="AB1096" i="4" s="1"/>
  <c r="AC1096" i="4" l="1"/>
  <c r="F1097" i="4"/>
  <c r="AG1096" i="4" l="1"/>
  <c r="AH1096" i="4"/>
  <c r="AI1096" i="4"/>
  <c r="AJ1096" i="4" l="1"/>
  <c r="AK1096" i="4"/>
  <c r="AQ1096" i="4"/>
  <c r="E1097" i="4" s="1"/>
  <c r="AF1097" i="4" l="1"/>
  <c r="Q1097" i="4"/>
  <c r="AD1097" i="4"/>
  <c r="AE1097" i="4" s="1"/>
  <c r="P1097" i="4"/>
  <c r="AL1096" i="4"/>
  <c r="R1097" i="4" l="1"/>
  <c r="AM1096" i="4"/>
  <c r="AN1096" i="4"/>
  <c r="AO1096" i="4"/>
  <c r="AR1097" i="4"/>
  <c r="S1097" i="4"/>
  <c r="U1097" i="4"/>
  <c r="T1097" i="4"/>
  <c r="AP1096" i="4" l="1"/>
  <c r="W1097" i="4"/>
  <c r="K1098" i="4"/>
  <c r="H1098" i="4"/>
  <c r="Z1097" i="4"/>
  <c r="X1097" i="4"/>
  <c r="AA1097" i="4" s="1"/>
  <c r="V1097" i="4"/>
  <c r="J1098" i="4" s="1"/>
  <c r="Y1097" i="4"/>
  <c r="G1098" i="4"/>
  <c r="F224" i="7"/>
  <c r="L1098" i="4" l="1"/>
  <c r="I1098" i="4"/>
  <c r="M1098" i="4" s="1"/>
  <c r="AB1097" i="4"/>
  <c r="N1098" i="4"/>
  <c r="O1098" i="4" s="1"/>
  <c r="AC1097" i="4" l="1"/>
  <c r="F1098" i="4"/>
  <c r="AG1097" i="4" l="1"/>
  <c r="AI1097" i="4"/>
  <c r="AH1097" i="4"/>
  <c r="AJ1097" i="4" l="1"/>
  <c r="D224" i="7" s="1"/>
  <c r="C224" i="7"/>
  <c r="AK1097" i="4"/>
  <c r="AQ1097" i="4"/>
  <c r="E1098" i="4" l="1"/>
  <c r="E224" i="7"/>
  <c r="AL1097" i="4"/>
  <c r="AO1097" i="4" l="1"/>
  <c r="AM1097" i="4"/>
  <c r="AN1097" i="4"/>
  <c r="AD1098" i="4"/>
  <c r="AE1098" i="4" s="1"/>
  <c r="AF1098" i="4"/>
  <c r="Q1098" i="4"/>
  <c r="P1098" i="4"/>
  <c r="R1098" i="4" s="1"/>
  <c r="AP1097" i="4" l="1"/>
  <c r="AR1098" i="4"/>
  <c r="T1098" i="4"/>
  <c r="S1098" i="4"/>
  <c r="U1098" i="4"/>
  <c r="V1098" i="4" l="1"/>
  <c r="G1099" i="4" s="1"/>
  <c r="X1098" i="4"/>
  <c r="I1099" i="4" s="1"/>
  <c r="W1098" i="4"/>
  <c r="H1099" i="4" s="1"/>
  <c r="Z1098" i="4"/>
  <c r="K1099" i="4" l="1"/>
  <c r="AA1098" i="4"/>
  <c r="L1099" i="4"/>
  <c r="M1099" i="4"/>
  <c r="J1099" i="4"/>
  <c r="Y1098" i="4"/>
  <c r="N1099" i="4" l="1"/>
  <c r="O1099" i="4" s="1"/>
  <c r="AB1098" i="4"/>
  <c r="AC1098" i="4" l="1"/>
  <c r="F1099" i="4"/>
  <c r="AG1098" i="4" l="1"/>
  <c r="AH1098" i="4"/>
  <c r="AI1098" i="4"/>
  <c r="AJ1098" i="4" l="1"/>
  <c r="AK1098" i="4"/>
  <c r="AQ1098" i="4"/>
  <c r="E1099" i="4" s="1"/>
  <c r="Q1099" i="4" l="1"/>
  <c r="AF1099" i="4"/>
  <c r="AD1099" i="4"/>
  <c r="AE1099" i="4" s="1"/>
  <c r="P1099" i="4"/>
  <c r="R1099" i="4" s="1"/>
  <c r="AL1098" i="4"/>
  <c r="AM1098" i="4" l="1"/>
  <c r="AN1098" i="4"/>
  <c r="AO1098" i="4"/>
  <c r="AR1099" i="4"/>
  <c r="S1099" i="4"/>
  <c r="T1099" i="4"/>
  <c r="U1099" i="4"/>
  <c r="W1099" i="4" l="1"/>
  <c r="H1100" i="4" s="1"/>
  <c r="V1099" i="4"/>
  <c r="Y1099" i="4" s="1"/>
  <c r="AP1098" i="4"/>
  <c r="X1099" i="4"/>
  <c r="AA1099" i="4" s="1"/>
  <c r="Z1099" i="4" l="1"/>
  <c r="AB1099" i="4" s="1"/>
  <c r="J1100" i="4"/>
  <c r="G1100" i="4"/>
  <c r="L1100" i="4"/>
  <c r="I1100" i="4"/>
  <c r="K1100" i="4"/>
  <c r="M1100" i="4" l="1"/>
  <c r="N1100" i="4"/>
  <c r="O1100" i="4" s="1"/>
  <c r="F1100" i="4"/>
  <c r="AC1099" i="4"/>
  <c r="AG1099" i="4" l="1"/>
  <c r="AH1099" i="4"/>
  <c r="AI1099" i="4"/>
  <c r="AJ1099" i="4" l="1"/>
  <c r="AK1099" i="4"/>
  <c r="AQ1099" i="4"/>
  <c r="E1100" i="4" s="1"/>
  <c r="Q1100" i="4" l="1"/>
  <c r="AD1100" i="4"/>
  <c r="AE1100" i="4" s="1"/>
  <c r="AF1100" i="4"/>
  <c r="P1100" i="4"/>
  <c r="R1100" i="4" s="1"/>
  <c r="AL1099" i="4"/>
  <c r="AM1099" i="4" l="1"/>
  <c r="AO1099" i="4"/>
  <c r="AN1099" i="4"/>
  <c r="AR1100" i="4"/>
  <c r="T1100" i="4"/>
  <c r="S1100" i="4"/>
  <c r="U1100" i="4"/>
  <c r="X1100" i="4" l="1"/>
  <c r="L1101" i="4" s="1"/>
  <c r="V1100" i="4"/>
  <c r="Y1100" i="4" s="1"/>
  <c r="W1100" i="4"/>
  <c r="K1101" i="4" s="1"/>
  <c r="H1101" i="4"/>
  <c r="AP1099" i="4"/>
  <c r="Z1100" i="4" l="1"/>
  <c r="AA1100" i="4"/>
  <c r="AB1100" i="4" s="1"/>
  <c r="J1101" i="4"/>
  <c r="N1101" i="4" s="1"/>
  <c r="O1101" i="4" s="1"/>
  <c r="G1101" i="4"/>
  <c r="I1101" i="4"/>
  <c r="AC1100" i="4" l="1"/>
  <c r="F1101" i="4"/>
  <c r="M1101" i="4"/>
  <c r="AI1100" i="4" l="1"/>
  <c r="AG1100" i="4"/>
  <c r="AH1100" i="4"/>
  <c r="AQ1100" i="4" l="1"/>
  <c r="E1101" i="4" s="1"/>
  <c r="AJ1100" i="4"/>
  <c r="AK1100" i="4"/>
  <c r="AL1100" i="4" l="1"/>
  <c r="Q1101" i="4"/>
  <c r="AD1101" i="4"/>
  <c r="AE1101" i="4" s="1"/>
  <c r="AF1101" i="4"/>
  <c r="P1101" i="4"/>
  <c r="R1101" i="4" s="1"/>
  <c r="AR1101" i="4" l="1"/>
  <c r="U1101" i="4"/>
  <c r="T1101" i="4"/>
  <c r="S1101" i="4"/>
  <c r="AM1100" i="4"/>
  <c r="AO1100" i="4"/>
  <c r="AN1100" i="4"/>
  <c r="V1101" i="4" l="1"/>
  <c r="J1102" i="4" s="1"/>
  <c r="X1101" i="4"/>
  <c r="AA1101" i="4" s="1"/>
  <c r="L1102" i="4"/>
  <c r="AP1100" i="4"/>
  <c r="W1101" i="4"/>
  <c r="K1102" i="4" s="1"/>
  <c r="I1102" i="4" l="1"/>
  <c r="G1102" i="4"/>
  <c r="Y1101" i="4"/>
  <c r="N1102" i="4"/>
  <c r="O1102" i="4" s="1"/>
  <c r="Z1101" i="4"/>
  <c r="H1102" i="4"/>
  <c r="AB1101" i="4" l="1"/>
  <c r="M1102" i="4"/>
  <c r="AC1101" i="4"/>
  <c r="F1102" i="4"/>
  <c r="AG1101" i="4" l="1"/>
  <c r="AH1101" i="4"/>
  <c r="AI1101" i="4"/>
  <c r="AJ1101" i="4" l="1"/>
  <c r="AK1101" i="4"/>
  <c r="AQ1101" i="4"/>
  <c r="E1102" i="4" s="1"/>
  <c r="AF1102" i="4" l="1"/>
  <c r="Q1102" i="4"/>
  <c r="AD1102" i="4"/>
  <c r="AE1102" i="4" s="1"/>
  <c r="P1102" i="4"/>
  <c r="AL1101" i="4"/>
  <c r="AM1101" i="4" l="1"/>
  <c r="AN1101" i="4"/>
  <c r="AO1101" i="4"/>
  <c r="R1102" i="4"/>
  <c r="AR1102" i="4" l="1"/>
  <c r="T1102" i="4"/>
  <c r="U1102" i="4"/>
  <c r="S1102" i="4"/>
  <c r="AP1101" i="4"/>
  <c r="V1102" i="4" l="1"/>
  <c r="J1103" i="4" s="1"/>
  <c r="G1103" i="4"/>
  <c r="F225" i="7"/>
  <c r="X1102" i="4"/>
  <c r="AA1102" i="4" s="1"/>
  <c r="W1102" i="4"/>
  <c r="H1103" i="4" s="1"/>
  <c r="Y1102" i="4" l="1"/>
  <c r="K1103" i="4"/>
  <c r="L1103" i="4"/>
  <c r="I1103" i="4"/>
  <c r="N1103" i="4"/>
  <c r="O1103" i="4" s="1"/>
  <c r="Z1102" i="4"/>
  <c r="AB1102" i="4" s="1"/>
  <c r="M1103" i="4"/>
  <c r="F1103" i="4" l="1"/>
  <c r="AC1102" i="4"/>
  <c r="AG1102" i="4" l="1"/>
  <c r="AI1102" i="4"/>
  <c r="AH1102" i="4"/>
  <c r="AJ1102" i="4" l="1"/>
  <c r="D225" i="7" s="1"/>
  <c r="C225" i="7"/>
  <c r="AK1102" i="4"/>
  <c r="AQ1102" i="4"/>
  <c r="E1103" i="4" l="1"/>
  <c r="E225" i="7"/>
  <c r="AL1102" i="4"/>
  <c r="AO1102" i="4" l="1"/>
  <c r="AM1102" i="4"/>
  <c r="AN1102" i="4"/>
  <c r="AD1103" i="4"/>
  <c r="AE1103" i="4" s="1"/>
  <c r="AF1103" i="4"/>
  <c r="Q1103" i="4"/>
  <c r="P1103" i="4"/>
  <c r="R1103" i="4" s="1"/>
  <c r="AR1103" i="4" l="1"/>
  <c r="S1103" i="4"/>
  <c r="T1103" i="4"/>
  <c r="U1103" i="4"/>
  <c r="AP1102" i="4"/>
  <c r="X1103" i="4" l="1"/>
  <c r="AA1103" i="4" s="1"/>
  <c r="W1103" i="4"/>
  <c r="H1104" i="4" s="1"/>
  <c r="Z1103" i="4"/>
  <c r="V1103" i="4"/>
  <c r="G1104" i="4" s="1"/>
  <c r="Y1103" i="4"/>
  <c r="J1104" i="4" l="1"/>
  <c r="K1104" i="4"/>
  <c r="AB1103" i="4"/>
  <c r="L1104" i="4"/>
  <c r="N1104" i="4" s="1"/>
  <c r="O1104" i="4" s="1"/>
  <c r="I1104" i="4"/>
  <c r="M1104" i="4" s="1"/>
  <c r="F1104" i="4" l="1"/>
  <c r="AC1103" i="4"/>
  <c r="AG1103" i="4" l="1"/>
  <c r="AH1103" i="4"/>
  <c r="AI1103" i="4"/>
  <c r="AJ1103" i="4" l="1"/>
  <c r="AK1103" i="4"/>
  <c r="AQ1103" i="4"/>
  <c r="E1104" i="4" s="1"/>
  <c r="Q1104" i="4" l="1"/>
  <c r="AD1104" i="4"/>
  <c r="AE1104" i="4" s="1"/>
  <c r="AF1104" i="4"/>
  <c r="P1104" i="4"/>
  <c r="AL1103" i="4"/>
  <c r="R1104" i="4" l="1"/>
  <c r="AM1103" i="4"/>
  <c r="AN1103" i="4"/>
  <c r="AO1103" i="4"/>
  <c r="AR1104" i="4"/>
  <c r="U1104" i="4"/>
  <c r="S1104" i="4"/>
  <c r="T1104" i="4"/>
  <c r="W1104" i="4" l="1"/>
  <c r="Z1104" i="4" s="1"/>
  <c r="V1104" i="4"/>
  <c r="G1105" i="4" s="1"/>
  <c r="Y1104" i="4"/>
  <c r="X1104" i="4"/>
  <c r="AA1104" i="4" s="1"/>
  <c r="I1105" i="4"/>
  <c r="AP1103" i="4"/>
  <c r="AB1104" i="4" l="1"/>
  <c r="J1105" i="4"/>
  <c r="L1105" i="4"/>
  <c r="K1105" i="4"/>
  <c r="H1105" i="4"/>
  <c r="M1105" i="4" s="1"/>
  <c r="N1105" i="4" l="1"/>
  <c r="O1105" i="4" s="1"/>
  <c r="F1105" i="4"/>
  <c r="AC1104" i="4"/>
  <c r="AI1104" i="4" l="1"/>
  <c r="AH1104" i="4"/>
  <c r="AG1104" i="4"/>
  <c r="AQ1104" i="4" s="1"/>
  <c r="E1105" i="4" s="1"/>
  <c r="P1105" i="4" s="1"/>
  <c r="AD1105" i="4" l="1"/>
  <c r="AE1105" i="4" s="1"/>
  <c r="Q1105" i="4"/>
  <c r="R1105" i="4" s="1"/>
  <c r="AF1105" i="4"/>
  <c r="AJ1104" i="4"/>
  <c r="AK1104" i="4"/>
  <c r="AR1105" i="4" l="1"/>
  <c r="T1105" i="4"/>
  <c r="U1105" i="4"/>
  <c r="S1105" i="4"/>
  <c r="AL1104" i="4"/>
  <c r="W1105" i="4" l="1"/>
  <c r="H1106" i="4" s="1"/>
  <c r="AN1104" i="4"/>
  <c r="AM1104" i="4"/>
  <c r="AO1104" i="4"/>
  <c r="V1105" i="4"/>
  <c r="J1106" i="4" s="1"/>
  <c r="X1105" i="4"/>
  <c r="L1106" i="4" s="1"/>
  <c r="I1106" i="4" l="1"/>
  <c r="G1106" i="4"/>
  <c r="M1106" i="4" s="1"/>
  <c r="Z1105" i="4"/>
  <c r="Y1105" i="4"/>
  <c r="AA1105" i="4"/>
  <c r="AP1104" i="4"/>
  <c r="K1106" i="4"/>
  <c r="N1106" i="4" s="1"/>
  <c r="O1106" i="4" s="1"/>
  <c r="AB1105" i="4" l="1"/>
  <c r="F1106" i="4" l="1"/>
  <c r="AC1105" i="4"/>
  <c r="AH1105" i="4" l="1"/>
  <c r="AI1105" i="4"/>
  <c r="AG1105" i="4"/>
  <c r="AQ1105" i="4" s="1"/>
  <c r="E1106" i="4" s="1"/>
  <c r="P1106" i="4" s="1"/>
  <c r="AF1106" i="4" l="1"/>
  <c r="AD1106" i="4"/>
  <c r="AE1106" i="4" s="1"/>
  <c r="Q1106" i="4"/>
  <c r="R1106" i="4" s="1"/>
  <c r="AJ1105" i="4"/>
  <c r="AK1105" i="4"/>
  <c r="AR1106" i="4" l="1"/>
  <c r="S1106" i="4"/>
  <c r="T1106" i="4"/>
  <c r="U1106" i="4"/>
  <c r="AL1105" i="4"/>
  <c r="AM1105" i="4" l="1"/>
  <c r="AN1105" i="4"/>
  <c r="AO1105" i="4"/>
  <c r="X1106" i="4"/>
  <c r="L1107" i="4" s="1"/>
  <c r="W1106" i="4"/>
  <c r="K1107" i="4" s="1"/>
  <c r="Z1106" i="4"/>
  <c r="H1107" i="4"/>
  <c r="V1106" i="4"/>
  <c r="G1107" i="4" s="1"/>
  <c r="J1107" i="4"/>
  <c r="AP1105" i="4" l="1"/>
  <c r="Y1106" i="4"/>
  <c r="AA1106" i="4"/>
  <c r="I1107" i="4"/>
  <c r="M1107" i="4" s="1"/>
  <c r="N1107" i="4"/>
  <c r="O1107" i="4" s="1"/>
  <c r="AB1106" i="4" l="1"/>
  <c r="F1107" i="4" l="1"/>
  <c r="AC1106" i="4"/>
  <c r="AG1106" i="4" l="1"/>
  <c r="AH1106" i="4"/>
  <c r="AI1106" i="4"/>
  <c r="AJ1106" i="4" l="1"/>
  <c r="AK1106" i="4"/>
  <c r="AQ1106" i="4"/>
  <c r="E1107" i="4" s="1"/>
  <c r="AD1107" i="4" l="1"/>
  <c r="AE1107" i="4" s="1"/>
  <c r="AF1107" i="4"/>
  <c r="Q1107" i="4"/>
  <c r="P1107" i="4"/>
  <c r="R1107" i="4" s="1"/>
  <c r="AL1106" i="4"/>
  <c r="AM1106" i="4" l="1"/>
  <c r="AN1106" i="4"/>
  <c r="AO1106" i="4"/>
  <c r="AR1107" i="4"/>
  <c r="U1107" i="4"/>
  <c r="S1107" i="4"/>
  <c r="T1107" i="4"/>
  <c r="AP1106" i="4" l="1"/>
  <c r="W1107" i="4"/>
  <c r="H1108" i="4" s="1"/>
  <c r="Z1107" i="4"/>
  <c r="V1107" i="4"/>
  <c r="Y1107" i="4" s="1"/>
  <c r="J1108" i="4"/>
  <c r="F226" i="7"/>
  <c r="X1107" i="4"/>
  <c r="I1108" i="4" s="1"/>
  <c r="L1108" i="4"/>
  <c r="AA1107" i="4"/>
  <c r="K1108" i="4" l="1"/>
  <c r="N1108" i="4" s="1"/>
  <c r="O1108" i="4" s="1"/>
  <c r="AB1107" i="4"/>
  <c r="G1108" i="4"/>
  <c r="M1108" i="4" s="1"/>
  <c r="AC1107" i="4" l="1"/>
  <c r="F1108" i="4"/>
  <c r="AH1107" i="4" l="1"/>
  <c r="AG1107" i="4"/>
  <c r="AQ1107" i="4" s="1"/>
  <c r="AI1107" i="4"/>
  <c r="AJ1107" i="4" l="1"/>
  <c r="D226" i="7" s="1"/>
  <c r="C226" i="7"/>
  <c r="AK1107" i="4"/>
  <c r="E1108" i="4"/>
  <c r="E226" i="7"/>
  <c r="AD1108" i="4" l="1"/>
  <c r="AE1108" i="4" s="1"/>
  <c r="AF1108" i="4"/>
  <c r="Q1108" i="4"/>
  <c r="P1108" i="4"/>
  <c r="AL1107" i="4"/>
  <c r="AN1107" i="4" l="1"/>
  <c r="AO1107" i="4"/>
  <c r="AM1107" i="4"/>
  <c r="AP1107" i="4" s="1"/>
  <c r="R1108" i="4"/>
  <c r="AR1108" i="4" l="1"/>
  <c r="T1108" i="4"/>
  <c r="S1108" i="4"/>
  <c r="U1108" i="4"/>
  <c r="X1108" i="4" l="1"/>
  <c r="AA1108" i="4" s="1"/>
  <c r="V1108" i="4"/>
  <c r="Y1108" i="4" s="1"/>
  <c r="J1109" i="4"/>
  <c r="W1108" i="4"/>
  <c r="H1109" i="4" s="1"/>
  <c r="Z1108" i="4" l="1"/>
  <c r="AB1108" i="4" s="1"/>
  <c r="G1109" i="4"/>
  <c r="K1109" i="4"/>
  <c r="L1109" i="4"/>
  <c r="I1109" i="4"/>
  <c r="N1109" i="4" l="1"/>
  <c r="O1109" i="4" s="1"/>
  <c r="M1109" i="4"/>
  <c r="F1109" i="4"/>
  <c r="AC1108" i="4"/>
  <c r="AG1108" i="4" l="1"/>
  <c r="AH1108" i="4"/>
  <c r="AI1108" i="4"/>
  <c r="AJ1108" i="4" l="1"/>
  <c r="AK1108" i="4"/>
  <c r="AQ1108" i="4"/>
  <c r="E1109" i="4" s="1"/>
  <c r="Q1109" i="4" l="1"/>
  <c r="AD1109" i="4"/>
  <c r="AE1109" i="4" s="1"/>
  <c r="AF1109" i="4"/>
  <c r="P1109" i="4"/>
  <c r="AL1108" i="4"/>
  <c r="R1109" i="4" l="1"/>
  <c r="AM1108" i="4"/>
  <c r="AN1108" i="4"/>
  <c r="AO1108" i="4"/>
  <c r="AR1109" i="4"/>
  <c r="U1109" i="4"/>
  <c r="T1109" i="4"/>
  <c r="S1109" i="4"/>
  <c r="V1109" i="4" l="1"/>
  <c r="J1110" i="4" s="1"/>
  <c r="Y1109" i="4"/>
  <c r="G1110" i="4"/>
  <c r="W1109" i="4"/>
  <c r="Z1109" i="4" s="1"/>
  <c r="X1109" i="4"/>
  <c r="AA1109" i="4" s="1"/>
  <c r="I1110" i="4"/>
  <c r="AP1108" i="4"/>
  <c r="K1110" i="4" l="1"/>
  <c r="H1110" i="4"/>
  <c r="M1110" i="4" s="1"/>
  <c r="AB1109" i="4"/>
  <c r="L1110" i="4"/>
  <c r="N1110" i="4" l="1"/>
  <c r="O1110" i="4" s="1"/>
  <c r="F1110" i="4"/>
  <c r="AC1109" i="4"/>
  <c r="AI1109" i="4" l="1"/>
  <c r="AG1109" i="4"/>
  <c r="AH1109" i="4"/>
  <c r="AQ1109" i="4" l="1"/>
  <c r="E1110" i="4" s="1"/>
  <c r="AJ1109" i="4"/>
  <c r="AK1109" i="4"/>
  <c r="AL1109" i="4" l="1"/>
  <c r="AD1110" i="4"/>
  <c r="AE1110" i="4" s="1"/>
  <c r="Q1110" i="4"/>
  <c r="AF1110" i="4"/>
  <c r="P1110" i="4"/>
  <c r="R1110" i="4" l="1"/>
  <c r="U1110" i="4" s="1"/>
  <c r="AR1110" i="4"/>
  <c r="T1110" i="4"/>
  <c r="AN1109" i="4"/>
  <c r="AM1109" i="4"/>
  <c r="AO1109" i="4"/>
  <c r="S1110" i="4" l="1"/>
  <c r="V1110" i="4" s="1"/>
  <c r="Y1110" i="4" s="1"/>
  <c r="X1110" i="4"/>
  <c r="I1111" i="4" s="1"/>
  <c r="L1111" i="4"/>
  <c r="AA1110" i="4"/>
  <c r="W1110" i="4"/>
  <c r="Z1110" i="4" s="1"/>
  <c r="K1111" i="4"/>
  <c r="AP1109" i="4"/>
  <c r="H1111" i="4" l="1"/>
  <c r="AB1110" i="4"/>
  <c r="J1111" i="4"/>
  <c r="N1111" i="4" s="1"/>
  <c r="O1111" i="4" s="1"/>
  <c r="G1111" i="4"/>
  <c r="M1111" i="4" s="1"/>
  <c r="F1111" i="4" l="1"/>
  <c r="AC1110" i="4"/>
  <c r="AH1110" i="4" l="1"/>
  <c r="AI1110" i="4"/>
  <c r="AG1110" i="4"/>
  <c r="AQ1110" i="4" s="1"/>
  <c r="E1111" i="4" s="1"/>
  <c r="AF1111" i="4" l="1"/>
  <c r="AD1111" i="4"/>
  <c r="AE1111" i="4" s="1"/>
  <c r="Q1111" i="4"/>
  <c r="AJ1110" i="4"/>
  <c r="AK1110" i="4"/>
  <c r="P1111" i="4"/>
  <c r="R1111" i="4" s="1"/>
  <c r="AR1111" i="4" l="1"/>
  <c r="S1111" i="4"/>
  <c r="T1111" i="4"/>
  <c r="U1111" i="4"/>
  <c r="AL1110" i="4"/>
  <c r="AM1110" i="4" l="1"/>
  <c r="AN1110" i="4"/>
  <c r="AO1110" i="4"/>
  <c r="X1111" i="4"/>
  <c r="L1112" i="4" s="1"/>
  <c r="W1111" i="4"/>
  <c r="K1112" i="4" s="1"/>
  <c r="V1111" i="4"/>
  <c r="G1112" i="4" s="1"/>
  <c r="J1112" i="4"/>
  <c r="AA1111" i="4" l="1"/>
  <c r="I1112" i="4"/>
  <c r="Y1111" i="4"/>
  <c r="N1112" i="4"/>
  <c r="O1112" i="4" s="1"/>
  <c r="H1112" i="4"/>
  <c r="Z1111" i="4"/>
  <c r="AP1110" i="4"/>
  <c r="AB1111" i="4" l="1"/>
  <c r="M1112" i="4"/>
  <c r="F1112" i="4"/>
  <c r="AC1111" i="4"/>
  <c r="AG1111" i="4" l="1"/>
  <c r="AH1111" i="4"/>
  <c r="AI1111" i="4"/>
  <c r="AJ1111" i="4" l="1"/>
  <c r="AK1111" i="4"/>
  <c r="AQ1111" i="4"/>
  <c r="E1112" i="4" s="1"/>
  <c r="AL1111" i="4" l="1"/>
  <c r="AD1112" i="4"/>
  <c r="AE1112" i="4" s="1"/>
  <c r="AF1112" i="4"/>
  <c r="Q1112" i="4"/>
  <c r="P1112" i="4"/>
  <c r="R1112" i="4" l="1"/>
  <c r="T1112" i="4" s="1"/>
  <c r="AR1112" i="4"/>
  <c r="U1112" i="4"/>
  <c r="S1112" i="4"/>
  <c r="AM1111" i="4"/>
  <c r="AN1111" i="4"/>
  <c r="AO1111" i="4"/>
  <c r="AP1111" i="4" l="1"/>
  <c r="X1112" i="4"/>
  <c r="I1113" i="4" s="1"/>
  <c r="L1113" i="4"/>
  <c r="W1112" i="4"/>
  <c r="K1113" i="4" s="1"/>
  <c r="Z1112" i="4"/>
  <c r="V1112" i="4"/>
  <c r="J1113" i="4"/>
  <c r="Y1112" i="4"/>
  <c r="G1113" i="4"/>
  <c r="F227" i="7"/>
  <c r="AA1112" i="4" l="1"/>
  <c r="N1113" i="4"/>
  <c r="O1113" i="4" s="1"/>
  <c r="H1113" i="4"/>
  <c r="M1113" i="4" s="1"/>
  <c r="AB1112" i="4"/>
  <c r="AC1112" i="4" l="1"/>
  <c r="F1113" i="4"/>
  <c r="AH1112" i="4" l="1"/>
  <c r="AG1112" i="4"/>
  <c r="AQ1112" i="4" s="1"/>
  <c r="AI1112" i="4"/>
  <c r="AJ1112" i="4" l="1"/>
  <c r="D227" i="7" s="1"/>
  <c r="C227" i="7"/>
  <c r="AK1112" i="4"/>
  <c r="E1113" i="4"/>
  <c r="E227" i="7"/>
  <c r="AD1113" i="4" l="1"/>
  <c r="AE1113" i="4" s="1"/>
  <c r="AF1113" i="4"/>
  <c r="Q1113" i="4"/>
  <c r="P1113" i="4"/>
  <c r="AL1112" i="4"/>
  <c r="AN1112" i="4" l="1"/>
  <c r="AO1112" i="4"/>
  <c r="AM1112" i="4"/>
  <c r="AP1112" i="4" s="1"/>
  <c r="R1113" i="4"/>
  <c r="AR1113" i="4" l="1"/>
  <c r="S1113" i="4"/>
  <c r="U1113" i="4"/>
  <c r="T1113" i="4"/>
  <c r="W1113" i="4" l="1"/>
  <c r="H1114" i="4" s="1"/>
  <c r="Z1113" i="4"/>
  <c r="X1113" i="4"/>
  <c r="AA1113" i="4" s="1"/>
  <c r="V1113" i="4"/>
  <c r="G1114" i="4" s="1"/>
  <c r="Y1113" i="4" l="1"/>
  <c r="J1114" i="4"/>
  <c r="L1114" i="4"/>
  <c r="I1114" i="4"/>
  <c r="M1114" i="4" s="1"/>
  <c r="AB1113" i="4"/>
  <c r="K1114" i="4"/>
  <c r="N1114" i="4" s="1"/>
  <c r="O1114" i="4" s="1"/>
  <c r="F1114" i="4" l="1"/>
  <c r="AC1113" i="4"/>
  <c r="AG1113" i="4" l="1"/>
  <c r="AH1113" i="4"/>
  <c r="AI1113" i="4"/>
  <c r="AJ1113" i="4" l="1"/>
  <c r="AK1113" i="4"/>
  <c r="AQ1113" i="4"/>
  <c r="E1114" i="4" s="1"/>
  <c r="Q1114" i="4" l="1"/>
  <c r="AD1114" i="4"/>
  <c r="AE1114" i="4" s="1"/>
  <c r="AF1114" i="4"/>
  <c r="P1114" i="4"/>
  <c r="AL1113" i="4"/>
  <c r="R1114" i="4" l="1"/>
  <c r="AR1114" i="4" s="1"/>
  <c r="AM1113" i="4"/>
  <c r="AN1113" i="4"/>
  <c r="AO1113" i="4"/>
  <c r="U1114" i="4" l="1"/>
  <c r="S1114" i="4"/>
  <c r="T1114" i="4"/>
  <c r="V1114" i="4"/>
  <c r="J1115" i="4" s="1"/>
  <c r="X1114" i="4"/>
  <c r="I1115" i="4" s="1"/>
  <c r="W1114" i="4"/>
  <c r="Z1114" i="4" s="1"/>
  <c r="AP1113" i="4"/>
  <c r="G1115" i="4" l="1"/>
  <c r="Y1114" i="4"/>
  <c r="AA1114" i="4"/>
  <c r="AB1114" i="4"/>
  <c r="L1115" i="4"/>
  <c r="K1115" i="4"/>
  <c r="H1115" i="4"/>
  <c r="M1115" i="4" s="1"/>
  <c r="N1115" i="4" l="1"/>
  <c r="O1115" i="4" s="1"/>
  <c r="F1115" i="4"/>
  <c r="AC1114" i="4"/>
  <c r="AI1114" i="4" l="1"/>
  <c r="AG1114" i="4"/>
  <c r="AH1114" i="4"/>
  <c r="AQ1114" i="4" l="1"/>
  <c r="E1115" i="4" s="1"/>
  <c r="AJ1114" i="4"/>
  <c r="AK1114" i="4"/>
  <c r="AL1114" i="4" l="1"/>
  <c r="AD1115" i="4"/>
  <c r="AE1115" i="4" s="1"/>
  <c r="Q1115" i="4"/>
  <c r="AF1115" i="4"/>
  <c r="P1115" i="4"/>
  <c r="R1115" i="4" s="1"/>
  <c r="AN1114" i="4" l="1"/>
  <c r="AM1114" i="4"/>
  <c r="AO1114" i="4"/>
  <c r="AR1115" i="4"/>
  <c r="S1115" i="4"/>
  <c r="T1115" i="4"/>
  <c r="U1115" i="4"/>
  <c r="AP1114" i="4" l="1"/>
  <c r="X1115" i="4"/>
  <c r="L1116" i="4" s="1"/>
  <c r="AA1115" i="4"/>
  <c r="V1115" i="4"/>
  <c r="J1116" i="4" s="1"/>
  <c r="W1115" i="4"/>
  <c r="Z1115" i="4" s="1"/>
  <c r="I1116" i="4" l="1"/>
  <c r="G1116" i="4"/>
  <c r="Y1115" i="4"/>
  <c r="K1116" i="4"/>
  <c r="N1116" i="4" s="1"/>
  <c r="O1116" i="4" s="1"/>
  <c r="H1116" i="4"/>
  <c r="AB1115" i="4" l="1"/>
  <c r="M1116" i="4"/>
  <c r="F1116" i="4" l="1"/>
  <c r="AC1115" i="4"/>
  <c r="AH1115" i="4" l="1"/>
  <c r="AI1115" i="4"/>
  <c r="AG1115" i="4"/>
  <c r="AQ1115" i="4" s="1"/>
  <c r="E1116" i="4" s="1"/>
  <c r="P1116" i="4" s="1"/>
  <c r="AF1116" i="4" l="1"/>
  <c r="AD1116" i="4"/>
  <c r="AE1116" i="4" s="1"/>
  <c r="Q1116" i="4"/>
  <c r="R1116" i="4" s="1"/>
  <c r="AJ1115" i="4"/>
  <c r="AK1115" i="4"/>
  <c r="AR1116" i="4" l="1"/>
  <c r="U1116" i="4"/>
  <c r="S1116" i="4"/>
  <c r="T1116" i="4"/>
  <c r="AL1115" i="4"/>
  <c r="W1116" i="4" l="1"/>
  <c r="H1117" i="4" s="1"/>
  <c r="K1117" i="4"/>
  <c r="V1116" i="4"/>
  <c r="J1117" i="4" s="1"/>
  <c r="X1116" i="4"/>
  <c r="I1117" i="4" s="1"/>
  <c r="AM1115" i="4"/>
  <c r="AN1115" i="4"/>
  <c r="AO1115" i="4"/>
  <c r="Z1116" i="4" l="1"/>
  <c r="L1117" i="4"/>
  <c r="N1117" i="4" s="1"/>
  <c r="O1117" i="4" s="1"/>
  <c r="Y1116" i="4"/>
  <c r="G1117" i="4"/>
  <c r="M1117" i="4" s="1"/>
  <c r="AP1115" i="4"/>
  <c r="AA1116" i="4"/>
  <c r="AB1116" i="4" l="1"/>
  <c r="F1117" i="4"/>
  <c r="AC1116" i="4"/>
  <c r="AG1116" i="4" l="1"/>
  <c r="AH1116" i="4"/>
  <c r="AI1116" i="4"/>
  <c r="AJ1116" i="4" l="1"/>
  <c r="AK1116" i="4"/>
  <c r="AQ1116" i="4"/>
  <c r="E1117" i="4" s="1"/>
  <c r="AD1117" i="4" l="1"/>
  <c r="AE1117" i="4" s="1"/>
  <c r="AF1117" i="4"/>
  <c r="Q1117" i="4"/>
  <c r="P1117" i="4"/>
  <c r="AL1116" i="4"/>
  <c r="AM1116" i="4" l="1"/>
  <c r="AN1116" i="4"/>
  <c r="AO1116" i="4"/>
  <c r="R1117" i="4"/>
  <c r="AR1117" i="4" l="1"/>
  <c r="S1117" i="4"/>
  <c r="T1117" i="4"/>
  <c r="U1117" i="4"/>
  <c r="AP1116" i="4"/>
  <c r="X1117" i="4" l="1"/>
  <c r="I1118" i="4" s="1"/>
  <c r="AA1117" i="4"/>
  <c r="W1117" i="4"/>
  <c r="H1118" i="4" s="1"/>
  <c r="K1118" i="4"/>
  <c r="V1117" i="4"/>
  <c r="J1118" i="4"/>
  <c r="Y1117" i="4"/>
  <c r="G1118" i="4"/>
  <c r="F228" i="7"/>
  <c r="Z1117" i="4" l="1"/>
  <c r="AB1117" i="4" s="1"/>
  <c r="L1118" i="4"/>
  <c r="M1118" i="4"/>
  <c r="N1118" i="4"/>
  <c r="O1118" i="4" s="1"/>
  <c r="AC1117" i="4" l="1"/>
  <c r="F1118" i="4"/>
  <c r="AH1117" i="4" l="1"/>
  <c r="AG1117" i="4"/>
  <c r="AI1117" i="4"/>
  <c r="AJ1117" i="4" l="1"/>
  <c r="D228" i="7" s="1"/>
  <c r="C228" i="7"/>
  <c r="AK1117" i="4"/>
  <c r="AQ1117" i="4"/>
  <c r="AL1117" i="4" l="1"/>
  <c r="E1118" i="4"/>
  <c r="E228" i="7"/>
  <c r="AD1118" i="4" l="1"/>
  <c r="AE1118" i="4" s="1"/>
  <c r="AF1118" i="4"/>
  <c r="Q1118" i="4"/>
  <c r="P1118" i="4"/>
  <c r="R1118" i="4" s="1"/>
  <c r="AN1117" i="4"/>
  <c r="AO1117" i="4"/>
  <c r="AM1117" i="4"/>
  <c r="AP1117" i="4" l="1"/>
  <c r="AR1118" i="4"/>
  <c r="S1118" i="4"/>
  <c r="U1118" i="4"/>
  <c r="T1118" i="4"/>
  <c r="W1118" i="4" l="1"/>
  <c r="H1119" i="4" s="1"/>
  <c r="Z1118" i="4"/>
  <c r="X1118" i="4"/>
  <c r="AA1118" i="4" s="1"/>
  <c r="V1118" i="4"/>
  <c r="G1119" i="4" s="1"/>
  <c r="J1119" i="4"/>
  <c r="Y1118" i="4"/>
  <c r="L1119" i="4" l="1"/>
  <c r="I1119" i="4"/>
  <c r="M1119" i="4" s="1"/>
  <c r="AB1118" i="4"/>
  <c r="K1119" i="4"/>
  <c r="N1119" i="4" l="1"/>
  <c r="O1119" i="4" s="1"/>
  <c r="F1119" i="4"/>
  <c r="AC1118" i="4"/>
  <c r="AG1118" i="4" l="1"/>
  <c r="AH1118" i="4"/>
  <c r="AI1118" i="4"/>
  <c r="AJ1118" i="4" l="1"/>
  <c r="AK1118" i="4"/>
  <c r="AQ1118" i="4"/>
  <c r="E1119" i="4" s="1"/>
  <c r="Q1119" i="4" l="1"/>
  <c r="AD1119" i="4"/>
  <c r="AE1119" i="4" s="1"/>
  <c r="AF1119" i="4"/>
  <c r="P1119" i="4"/>
  <c r="AL1118" i="4"/>
  <c r="R1119" i="4" l="1"/>
  <c r="U1119" i="4" s="1"/>
  <c r="AR1119" i="4"/>
  <c r="T1119" i="4"/>
  <c r="S1119" i="4"/>
  <c r="AM1118" i="4"/>
  <c r="AN1118" i="4"/>
  <c r="AO1118" i="4"/>
  <c r="AP1118" i="4" l="1"/>
  <c r="X1119" i="4"/>
  <c r="AA1119" i="4" s="1"/>
  <c r="V1119" i="4"/>
  <c r="G1120" i="4" s="1"/>
  <c r="W1119" i="4"/>
  <c r="Z1119" i="4" s="1"/>
  <c r="I1120" i="4" l="1"/>
  <c r="Y1119" i="4"/>
  <c r="AB1119" i="4"/>
  <c r="J1120" i="4"/>
  <c r="K1120" i="4"/>
  <c r="H1120" i="4"/>
  <c r="M1120" i="4" s="1"/>
  <c r="L1120" i="4"/>
  <c r="F1120" i="4" l="1"/>
  <c r="AC1119" i="4"/>
  <c r="N1120" i="4"/>
  <c r="O1120" i="4" s="1"/>
  <c r="AI1119" i="4" l="1"/>
  <c r="AG1119" i="4"/>
  <c r="AH1119" i="4"/>
  <c r="AQ1119" i="4" l="1"/>
  <c r="E1120" i="4" s="1"/>
  <c r="AJ1119" i="4"/>
  <c r="AK1119" i="4"/>
  <c r="AD1120" i="4" l="1"/>
  <c r="AE1120" i="4" s="1"/>
  <c r="Q1120" i="4"/>
  <c r="AF1120" i="4"/>
  <c r="P1120" i="4"/>
  <c r="AL1119" i="4"/>
  <c r="AN1119" i="4" l="1"/>
  <c r="AM1119" i="4"/>
  <c r="AO1119" i="4"/>
  <c r="R1120" i="4"/>
  <c r="AR1120" i="4" l="1"/>
  <c r="S1120" i="4"/>
  <c r="U1120" i="4"/>
  <c r="T1120" i="4"/>
  <c r="AP1119" i="4"/>
  <c r="W1120" i="4" l="1"/>
  <c r="Z1120" i="4" s="1"/>
  <c r="X1120" i="4"/>
  <c r="L1121" i="4" s="1"/>
  <c r="V1120" i="4"/>
  <c r="Y1120" i="4" s="1"/>
  <c r="J1121" i="4" l="1"/>
  <c r="G1121" i="4"/>
  <c r="K1121" i="4"/>
  <c r="H1121" i="4"/>
  <c r="I1121" i="4"/>
  <c r="AA1120" i="4"/>
  <c r="AB1120" i="4" s="1"/>
  <c r="F1121" i="4" l="1"/>
  <c r="AC1120" i="4"/>
  <c r="M1121" i="4"/>
  <c r="N1121" i="4"/>
  <c r="O1121" i="4" s="1"/>
  <c r="AH1120" i="4" l="1"/>
  <c r="AI1120" i="4"/>
  <c r="AG1120" i="4"/>
  <c r="AQ1120" i="4" s="1"/>
  <c r="E1121" i="4" s="1"/>
  <c r="P1121" i="4" s="1"/>
  <c r="AF1121" i="4" l="1"/>
  <c r="AD1121" i="4"/>
  <c r="AE1121" i="4" s="1"/>
  <c r="Q1121" i="4"/>
  <c r="R1121" i="4" s="1"/>
  <c r="AJ1120" i="4"/>
  <c r="AK1120" i="4"/>
  <c r="AL1120" i="4" l="1"/>
  <c r="AR1121" i="4"/>
  <c r="U1121" i="4"/>
  <c r="T1121" i="4"/>
  <c r="S1121" i="4"/>
  <c r="X1121" i="4" l="1"/>
  <c r="AA1121" i="4" s="1"/>
  <c r="L1122" i="4"/>
  <c r="I1122" i="4"/>
  <c r="AM1120" i="4"/>
  <c r="AO1120" i="4"/>
  <c r="AN1120" i="4"/>
  <c r="V1121" i="4"/>
  <c r="J1122" i="4" s="1"/>
  <c r="Y1121" i="4"/>
  <c r="W1121" i="4"/>
  <c r="K1122" i="4" s="1"/>
  <c r="G1122" i="4" l="1"/>
  <c r="H1122" i="4"/>
  <c r="Z1121" i="4"/>
  <c r="AB1121" i="4"/>
  <c r="M1122" i="4"/>
  <c r="N1122" i="4"/>
  <c r="O1122" i="4" s="1"/>
  <c r="AP1120" i="4"/>
  <c r="F1122" i="4" l="1"/>
  <c r="AC1121" i="4"/>
  <c r="AG1121" i="4" l="1"/>
  <c r="AH1121" i="4"/>
  <c r="AI1121" i="4"/>
  <c r="AJ1121" i="4" l="1"/>
  <c r="AK1121" i="4"/>
  <c r="AQ1121" i="4"/>
  <c r="E1122" i="4" s="1"/>
  <c r="AD1122" i="4" l="1"/>
  <c r="AE1122" i="4" s="1"/>
  <c r="AF1122" i="4"/>
  <c r="Q1122" i="4"/>
  <c r="P1122" i="4"/>
  <c r="AL1121" i="4"/>
  <c r="R1122" i="4" l="1"/>
  <c r="S1122" i="4" s="1"/>
  <c r="AR1122" i="4"/>
  <c r="T1122" i="4"/>
  <c r="U1122" i="4"/>
  <c r="AM1121" i="4"/>
  <c r="AN1121" i="4"/>
  <c r="AO1121" i="4"/>
  <c r="AP1121" i="4" l="1"/>
  <c r="V1122" i="4"/>
  <c r="J1123" i="4" s="1"/>
  <c r="F229" i="7"/>
  <c r="X1122" i="4"/>
  <c r="I1123" i="4" s="1"/>
  <c r="AA1122" i="4"/>
  <c r="W1122" i="4"/>
  <c r="H1123" i="4" s="1"/>
  <c r="Z1122" i="4"/>
  <c r="K1123" i="4"/>
  <c r="L1123" i="4" l="1"/>
  <c r="N1123" i="4"/>
  <c r="O1123" i="4" s="1"/>
  <c r="G1123" i="4"/>
  <c r="M1123" i="4" s="1"/>
  <c r="Y1122" i="4"/>
  <c r="AB1122" i="4" l="1"/>
  <c r="AC1122" i="4" l="1"/>
  <c r="F1123" i="4"/>
  <c r="AH1122" i="4" l="1"/>
  <c r="AG1122" i="4"/>
  <c r="AI1122" i="4"/>
  <c r="AQ1122" i="4" l="1"/>
  <c r="E1123" i="4" s="1"/>
  <c r="AJ1122" i="4"/>
  <c r="D229" i="7" s="1"/>
  <c r="C229" i="7"/>
  <c r="AK1122" i="4"/>
  <c r="E229" i="7" l="1"/>
  <c r="AD1123" i="4"/>
  <c r="AE1123" i="4" s="1"/>
  <c r="AF1123" i="4"/>
  <c r="Q1123" i="4"/>
  <c r="P1123" i="4"/>
  <c r="AL1122" i="4"/>
  <c r="AN1122" i="4" l="1"/>
  <c r="AO1122" i="4"/>
  <c r="AM1122" i="4"/>
  <c r="AP1122" i="4" s="1"/>
  <c r="R1123" i="4"/>
  <c r="AR1123" i="4" l="1"/>
  <c r="T1123" i="4"/>
  <c r="S1123" i="4"/>
  <c r="U1123" i="4"/>
  <c r="X1123" i="4" l="1"/>
  <c r="AA1123" i="4" s="1"/>
  <c r="V1123" i="4"/>
  <c r="Y1123" i="4" s="1"/>
  <c r="W1123" i="4"/>
  <c r="H1124" i="4" s="1"/>
  <c r="J1124" i="4" l="1"/>
  <c r="Z1123" i="4"/>
  <c r="AB1123" i="4" s="1"/>
  <c r="G1124" i="4"/>
  <c r="K1124" i="4"/>
  <c r="L1124" i="4"/>
  <c r="I1124" i="4"/>
  <c r="M1124" i="4" l="1"/>
  <c r="F1124" i="4"/>
  <c r="AC1123" i="4"/>
  <c r="N1124" i="4"/>
  <c r="O1124" i="4" s="1"/>
  <c r="AG1123" i="4" l="1"/>
  <c r="AH1123" i="4"/>
  <c r="AI1123" i="4"/>
  <c r="AQ1123" i="4" l="1"/>
  <c r="E1124" i="4" s="1"/>
  <c r="AJ1123" i="4"/>
  <c r="AK1123" i="4"/>
  <c r="AL1123" i="4" l="1"/>
  <c r="Q1124" i="4"/>
  <c r="AD1124" i="4"/>
  <c r="AE1124" i="4" s="1"/>
  <c r="AF1124" i="4"/>
  <c r="P1124" i="4"/>
  <c r="R1124" i="4" l="1"/>
  <c r="AR1124" i="4"/>
  <c r="S1124" i="4"/>
  <c r="U1124" i="4"/>
  <c r="T1124" i="4"/>
  <c r="AM1123" i="4"/>
  <c r="AN1123" i="4"/>
  <c r="AO1123" i="4"/>
  <c r="AP1123" i="4" l="1"/>
  <c r="W1124" i="4"/>
  <c r="Z1124" i="4" s="1"/>
  <c r="X1124" i="4"/>
  <c r="AA1124" i="4" s="1"/>
  <c r="I1125" i="4"/>
  <c r="V1124" i="4"/>
  <c r="G1125" i="4" s="1"/>
  <c r="Y1124" i="4"/>
  <c r="AB1124" i="4" l="1"/>
  <c r="K1125" i="4"/>
  <c r="H1125" i="4"/>
  <c r="M1125" i="4" s="1"/>
  <c r="J1125" i="4"/>
  <c r="L1125" i="4"/>
  <c r="N1125" i="4" l="1"/>
  <c r="O1125" i="4" s="1"/>
  <c r="F1125" i="4"/>
  <c r="AC1124" i="4"/>
  <c r="AI1124" i="4" l="1"/>
  <c r="AG1124" i="4"/>
  <c r="AH1124" i="4"/>
  <c r="AQ1124" i="4" l="1"/>
  <c r="E1125" i="4" s="1"/>
  <c r="AJ1124" i="4"/>
  <c r="AK1124" i="4"/>
  <c r="AL1124" i="4" l="1"/>
  <c r="AD1125" i="4"/>
  <c r="AE1125" i="4" s="1"/>
  <c r="Q1125" i="4"/>
  <c r="AF1125" i="4"/>
  <c r="P1125" i="4"/>
  <c r="R1125" i="4" s="1"/>
  <c r="AR1125" i="4" l="1"/>
  <c r="T1125" i="4"/>
  <c r="S1125" i="4"/>
  <c r="U1125" i="4"/>
  <c r="AN1124" i="4"/>
  <c r="AM1124" i="4"/>
  <c r="AO1124" i="4"/>
  <c r="AP1124" i="4" l="1"/>
  <c r="W1125" i="4"/>
  <c r="K1126" i="4" s="1"/>
  <c r="X1125" i="4"/>
  <c r="AA1125" i="4" s="1"/>
  <c r="L1126" i="4"/>
  <c r="V1125" i="4"/>
  <c r="Y1125" i="4" s="1"/>
  <c r="J1126" i="4" l="1"/>
  <c r="N1126" i="4" s="1"/>
  <c r="O1126" i="4" s="1"/>
  <c r="G1126" i="4"/>
  <c r="I1126" i="4"/>
  <c r="H1126" i="4"/>
  <c r="Z1125" i="4"/>
  <c r="AB1125" i="4" s="1"/>
  <c r="M1126" i="4" l="1"/>
  <c r="F1126" i="4"/>
  <c r="AC1125" i="4"/>
  <c r="AH1125" i="4" l="1"/>
  <c r="AI1125" i="4"/>
  <c r="AG1125" i="4"/>
  <c r="AQ1125" i="4" s="1"/>
  <c r="E1126" i="4" s="1"/>
  <c r="P1126" i="4"/>
  <c r="AF1126" i="4" l="1"/>
  <c r="AD1126" i="4"/>
  <c r="AE1126" i="4" s="1"/>
  <c r="Q1126" i="4"/>
  <c r="R1126" i="4" s="1"/>
  <c r="AJ1125" i="4"/>
  <c r="AK1125" i="4"/>
  <c r="AR1126" i="4" l="1"/>
  <c r="U1126" i="4"/>
  <c r="T1126" i="4"/>
  <c r="S1126" i="4"/>
  <c r="AL1125" i="4"/>
  <c r="AM1125" i="4" l="1"/>
  <c r="AN1125" i="4"/>
  <c r="AO1125" i="4"/>
  <c r="V1126" i="4"/>
  <c r="J1127" i="4"/>
  <c r="G1127" i="4"/>
  <c r="Y1126" i="4"/>
  <c r="W1126" i="4"/>
  <c r="H1127" i="4" s="1"/>
  <c r="K1127" i="4"/>
  <c r="Z1126" i="4"/>
  <c r="X1126" i="4"/>
  <c r="L1127" i="4" s="1"/>
  <c r="I1127" i="4"/>
  <c r="AA1126" i="4"/>
  <c r="AB1126" i="4" l="1"/>
  <c r="M1127" i="4"/>
  <c r="N1127" i="4"/>
  <c r="O1127" i="4" s="1"/>
  <c r="AP1125" i="4"/>
  <c r="F1127" i="4" l="1"/>
  <c r="AC1126" i="4"/>
  <c r="AG1126" i="4" l="1"/>
  <c r="AH1126" i="4"/>
  <c r="AI1126" i="4"/>
  <c r="AJ1126" i="4" l="1"/>
  <c r="AK1126" i="4"/>
  <c r="AQ1126" i="4"/>
  <c r="E1127" i="4" s="1"/>
  <c r="AD1127" i="4" l="1"/>
  <c r="AE1127" i="4" s="1"/>
  <c r="AF1127" i="4"/>
  <c r="Q1127" i="4"/>
  <c r="P1127" i="4"/>
  <c r="AL1126" i="4"/>
  <c r="R1127" i="4" l="1"/>
  <c r="AM1126" i="4"/>
  <c r="AN1126" i="4"/>
  <c r="AO1126" i="4"/>
  <c r="AR1127" i="4"/>
  <c r="U1127" i="4"/>
  <c r="S1127" i="4"/>
  <c r="T1127" i="4"/>
  <c r="W1127" i="4" l="1"/>
  <c r="H1128" i="4" s="1"/>
  <c r="Z1127" i="4"/>
  <c r="X1127" i="4"/>
  <c r="I1128" i="4" s="1"/>
  <c r="AA1127" i="4"/>
  <c r="V1127" i="4"/>
  <c r="G1128" i="4"/>
  <c r="J1128" i="4"/>
  <c r="Y1127" i="4"/>
  <c r="F230" i="7"/>
  <c r="AP1126" i="4"/>
  <c r="L1128" i="4" l="1"/>
  <c r="K1128" i="4"/>
  <c r="N1128" i="4"/>
  <c r="O1128" i="4" s="1"/>
  <c r="AB1127" i="4"/>
  <c r="M1128" i="4"/>
  <c r="AC1127" i="4" l="1"/>
  <c r="F1128" i="4"/>
  <c r="AH1127" i="4" l="1"/>
  <c r="AG1127" i="4"/>
  <c r="AQ1127" i="4" s="1"/>
  <c r="AI1127" i="4"/>
  <c r="E1128" i="4" l="1"/>
  <c r="E230" i="7"/>
  <c r="AJ1127" i="4"/>
  <c r="D230" i="7" s="1"/>
  <c r="C230" i="7"/>
  <c r="AK1127" i="4"/>
  <c r="AL1127" i="4" l="1"/>
  <c r="AF1128" i="4"/>
  <c r="AD1128" i="4"/>
  <c r="AE1128" i="4" s="1"/>
  <c r="Q1128" i="4"/>
  <c r="P1128" i="4"/>
  <c r="R1128" i="4" l="1"/>
  <c r="AR1128" i="4" s="1"/>
  <c r="AN1127" i="4"/>
  <c r="AO1127" i="4"/>
  <c r="AM1127" i="4"/>
  <c r="U1128" i="4" l="1"/>
  <c r="X1128" i="4" s="1"/>
  <c r="T1128" i="4"/>
  <c r="W1128" i="4" s="1"/>
  <c r="S1128" i="4"/>
  <c r="V1128" i="4" s="1"/>
  <c r="G1129" i="4" s="1"/>
  <c r="AP1127" i="4"/>
  <c r="I1129" i="4" l="1"/>
  <c r="L1129" i="4"/>
  <c r="AA1128" i="4"/>
  <c r="J1129" i="4"/>
  <c r="H1129" i="4"/>
  <c r="Z1128" i="4"/>
  <c r="K1129" i="4"/>
  <c r="Y1128" i="4"/>
  <c r="M1129" i="4" l="1"/>
  <c r="N1129" i="4"/>
  <c r="O1129" i="4" s="1"/>
  <c r="AB1128" i="4"/>
  <c r="F1129" i="4"/>
  <c r="AC1128" i="4"/>
  <c r="AG1128" i="4" l="1"/>
  <c r="AH1128" i="4"/>
  <c r="AI1128" i="4"/>
  <c r="AJ1128" i="4" l="1"/>
  <c r="AK1128" i="4"/>
  <c r="AQ1128" i="4"/>
  <c r="E1129" i="4" s="1"/>
  <c r="Q1129" i="4" l="1"/>
  <c r="AD1129" i="4"/>
  <c r="AE1129" i="4" s="1"/>
  <c r="AF1129" i="4"/>
  <c r="P1129" i="4"/>
  <c r="AL1128" i="4"/>
  <c r="R1129" i="4" l="1"/>
  <c r="AM1128" i="4"/>
  <c r="AN1128" i="4"/>
  <c r="AO1128" i="4"/>
  <c r="AR1129" i="4"/>
  <c r="T1129" i="4"/>
  <c r="S1129" i="4"/>
  <c r="U1129" i="4"/>
  <c r="AP1128" i="4" l="1"/>
  <c r="V1129" i="4"/>
  <c r="G1130" i="4" s="1"/>
  <c r="X1129" i="4"/>
  <c r="AA1129" i="4" s="1"/>
  <c r="L1130" i="4"/>
  <c r="W1129" i="4"/>
  <c r="K1130" i="4" s="1"/>
  <c r="Y1129" i="4" l="1"/>
  <c r="J1130" i="4"/>
  <c r="N1130" i="4" s="1"/>
  <c r="O1130" i="4" s="1"/>
  <c r="H1130" i="4"/>
  <c r="Z1129" i="4"/>
  <c r="I1130" i="4"/>
  <c r="M1130" i="4" l="1"/>
  <c r="AB1129" i="4"/>
  <c r="AC1129" i="4"/>
  <c r="F1130" i="4"/>
  <c r="AG1129" i="4" l="1"/>
  <c r="AH1129" i="4"/>
  <c r="AI1129" i="4"/>
  <c r="AJ1129" i="4" l="1"/>
  <c r="AK1129" i="4"/>
  <c r="AQ1129" i="4"/>
  <c r="E1130" i="4" s="1"/>
  <c r="AD1130" i="4" l="1"/>
  <c r="AE1130" i="4" s="1"/>
  <c r="Q1130" i="4"/>
  <c r="AF1130" i="4"/>
  <c r="P1130" i="4"/>
  <c r="R1130" i="4" s="1"/>
  <c r="AL1129" i="4"/>
  <c r="AN1129" i="4" l="1"/>
  <c r="AM1129" i="4"/>
  <c r="AO1129" i="4"/>
  <c r="AR1130" i="4"/>
  <c r="T1130" i="4"/>
  <c r="U1130" i="4"/>
  <c r="S1130" i="4"/>
  <c r="AP1129" i="4" l="1"/>
  <c r="V1130" i="4"/>
  <c r="Y1130" i="4" s="1"/>
  <c r="W1130" i="4"/>
  <c r="K1131" i="4" s="1"/>
  <c r="Z1130" i="4"/>
  <c r="X1130" i="4"/>
  <c r="L1131" i="4"/>
  <c r="I1131" i="4"/>
  <c r="AA1130" i="4"/>
  <c r="J1131" i="4" l="1"/>
  <c r="G1131" i="4"/>
  <c r="AB1130" i="4"/>
  <c r="H1131" i="4"/>
  <c r="M1131" i="4"/>
  <c r="N1131" i="4"/>
  <c r="O1131" i="4" s="1"/>
  <c r="F1131" i="4" l="1"/>
  <c r="AC1130" i="4"/>
  <c r="AH1130" i="4" l="1"/>
  <c r="AI1130" i="4"/>
  <c r="AG1130" i="4"/>
  <c r="AQ1130" i="4" l="1"/>
  <c r="E1131" i="4" s="1"/>
  <c r="P1131" i="4" s="1"/>
  <c r="AF1131" i="4"/>
  <c r="Q1131" i="4"/>
  <c r="R1131" i="4" s="1"/>
  <c r="AD1131" i="4"/>
  <c r="AE1131" i="4" s="1"/>
  <c r="AJ1130" i="4"/>
  <c r="AK1130" i="4"/>
  <c r="AR1131" i="4" l="1"/>
  <c r="T1131" i="4"/>
  <c r="U1131" i="4"/>
  <c r="S1131" i="4"/>
  <c r="AL1130" i="4"/>
  <c r="AM1130" i="4" l="1"/>
  <c r="AN1130" i="4"/>
  <c r="AO1130" i="4"/>
  <c r="V1131" i="4"/>
  <c r="J1132" i="4"/>
  <c r="G1132" i="4"/>
  <c r="Y1131" i="4"/>
  <c r="X1131" i="4"/>
  <c r="L1132" i="4" s="1"/>
  <c r="AA1131" i="4"/>
  <c r="W1131" i="4"/>
  <c r="K1132" i="4" s="1"/>
  <c r="H1132" i="4" l="1"/>
  <c r="Z1131" i="4"/>
  <c r="I1132" i="4"/>
  <c r="AB1131" i="4"/>
  <c r="M1132" i="4"/>
  <c r="N1132" i="4"/>
  <c r="O1132" i="4" s="1"/>
  <c r="AP1130" i="4"/>
  <c r="AC1131" i="4" l="1"/>
  <c r="F1132" i="4"/>
  <c r="AG1131" i="4" l="1"/>
  <c r="AH1131" i="4"/>
  <c r="AI1131" i="4"/>
  <c r="AJ1131" i="4" l="1"/>
  <c r="AK1131" i="4"/>
  <c r="AQ1131" i="4"/>
  <c r="E1132" i="4" s="1"/>
  <c r="AD1132" i="4" l="1"/>
  <c r="AE1132" i="4" s="1"/>
  <c r="Q1132" i="4"/>
  <c r="AF1132" i="4"/>
  <c r="P1132" i="4"/>
  <c r="AL1131" i="4"/>
  <c r="R1132" i="4" l="1"/>
  <c r="AM1131" i="4"/>
  <c r="AN1131" i="4"/>
  <c r="AO1131" i="4"/>
  <c r="AR1132" i="4"/>
  <c r="T1132" i="4"/>
  <c r="S1132" i="4"/>
  <c r="U1132" i="4"/>
  <c r="X1132" i="4" l="1"/>
  <c r="I1133" i="4" s="1"/>
  <c r="L1133" i="4"/>
  <c r="AA1132" i="4"/>
  <c r="V1132" i="4"/>
  <c r="G1133" i="4" s="1"/>
  <c r="F231" i="7"/>
  <c r="W1132" i="4"/>
  <c r="H1133" i="4" s="1"/>
  <c r="Z1132" i="4"/>
  <c r="AP1131" i="4"/>
  <c r="K1133" i="4" l="1"/>
  <c r="Y1132" i="4"/>
  <c r="AB1132" i="4" s="1"/>
  <c r="J1133" i="4"/>
  <c r="N1133" i="4" s="1"/>
  <c r="O1133" i="4" s="1"/>
  <c r="AC1132" i="4"/>
  <c r="F1133" i="4"/>
  <c r="M1133" i="4"/>
  <c r="AH1132" i="4" l="1"/>
  <c r="AG1132" i="4"/>
  <c r="AQ1132" i="4" s="1"/>
  <c r="AI1132" i="4"/>
  <c r="AJ1132" i="4" l="1"/>
  <c r="D231" i="7" s="1"/>
  <c r="C231" i="7"/>
  <c r="AK1132" i="4"/>
  <c r="E1133" i="4"/>
  <c r="E231" i="7"/>
  <c r="AF1133" i="4" l="1"/>
  <c r="AD1133" i="4"/>
  <c r="AE1133" i="4" s="1"/>
  <c r="Q1133" i="4"/>
  <c r="P1133" i="4"/>
  <c r="R1133" i="4" s="1"/>
  <c r="AL1132" i="4"/>
  <c r="AN1132" i="4" l="1"/>
  <c r="AO1132" i="4"/>
  <c r="AM1132" i="4"/>
  <c r="AR1133" i="4"/>
  <c r="U1133" i="4"/>
  <c r="S1133" i="4"/>
  <c r="T1133" i="4"/>
  <c r="AP1132" i="4" l="1"/>
  <c r="V1133" i="4"/>
  <c r="J1134" i="4" s="1"/>
  <c r="X1133" i="4"/>
  <c r="I1134" i="4" s="1"/>
  <c r="W1133" i="4"/>
  <c r="K1134" i="4" s="1"/>
  <c r="AA1133" i="4" l="1"/>
  <c r="L1134" i="4"/>
  <c r="N1134" i="4"/>
  <c r="O1134" i="4" s="1"/>
  <c r="G1134" i="4"/>
  <c r="H1134" i="4"/>
  <c r="Z1133" i="4"/>
  <c r="Y1133" i="4"/>
  <c r="M1134" i="4" l="1"/>
  <c r="AB1133" i="4"/>
  <c r="F1134" i="4" l="1"/>
  <c r="AC1133" i="4"/>
  <c r="AG1133" i="4" l="1"/>
  <c r="AH1133" i="4"/>
  <c r="AI1133" i="4"/>
  <c r="AJ1133" i="4" l="1"/>
  <c r="AK1133" i="4"/>
  <c r="AQ1133" i="4"/>
  <c r="E1134" i="4" s="1"/>
  <c r="Q1134" i="4" l="1"/>
  <c r="AD1134" i="4"/>
  <c r="AE1134" i="4" s="1"/>
  <c r="AF1134" i="4"/>
  <c r="P1134" i="4"/>
  <c r="R1134" i="4" s="1"/>
  <c r="AL1133" i="4"/>
  <c r="AM1133" i="4" l="1"/>
  <c r="AN1133" i="4"/>
  <c r="AO1133" i="4"/>
  <c r="AR1134" i="4"/>
  <c r="S1134" i="4"/>
  <c r="U1134" i="4"/>
  <c r="T1134" i="4"/>
  <c r="W1134" i="4" l="1"/>
  <c r="Z1134" i="4" s="1"/>
  <c r="X1134" i="4"/>
  <c r="I1135" i="4" s="1"/>
  <c r="L1135" i="4"/>
  <c r="V1134" i="4"/>
  <c r="J1135" i="4" s="1"/>
  <c r="G1135" i="4"/>
  <c r="AP1133" i="4"/>
  <c r="AA1134" i="4" l="1"/>
  <c r="K1135" i="4"/>
  <c r="N1135" i="4" s="1"/>
  <c r="O1135" i="4" s="1"/>
  <c r="Y1134" i="4"/>
  <c r="H1135" i="4"/>
  <c r="M1135" i="4" s="1"/>
  <c r="AB1134" i="4" l="1"/>
  <c r="AC1134" i="4" l="1"/>
  <c r="F1135" i="4"/>
  <c r="AG1134" i="4" l="1"/>
  <c r="AH1134" i="4"/>
  <c r="AI1134" i="4"/>
  <c r="AJ1134" i="4" l="1"/>
  <c r="AK1134" i="4"/>
  <c r="AQ1134" i="4"/>
  <c r="E1135" i="4" s="1"/>
  <c r="AD1135" i="4" l="1"/>
  <c r="AE1135" i="4" s="1"/>
  <c r="Q1135" i="4"/>
  <c r="AF1135" i="4"/>
  <c r="P1135" i="4"/>
  <c r="R1135" i="4" s="1"/>
  <c r="AL1134" i="4"/>
  <c r="AN1134" i="4" l="1"/>
  <c r="AM1134" i="4"/>
  <c r="AO1134" i="4"/>
  <c r="AR1135" i="4"/>
  <c r="S1135" i="4"/>
  <c r="T1135" i="4"/>
  <c r="U1135" i="4"/>
  <c r="X1135" i="4" l="1"/>
  <c r="L1136" i="4"/>
  <c r="I1136" i="4"/>
  <c r="AA1135" i="4"/>
  <c r="AP1134" i="4"/>
  <c r="W1135" i="4"/>
  <c r="H1136" i="4" s="1"/>
  <c r="V1135" i="4"/>
  <c r="Y1135" i="4" s="1"/>
  <c r="J1136" i="4"/>
  <c r="G1136" i="4"/>
  <c r="K1136" i="4" l="1"/>
  <c r="Z1135" i="4"/>
  <c r="AB1135" i="4" s="1"/>
  <c r="M1136" i="4"/>
  <c r="N1136" i="4"/>
  <c r="O1136" i="4" s="1"/>
  <c r="F1136" i="4" l="1"/>
  <c r="AC1135" i="4"/>
  <c r="AH1135" i="4" l="1"/>
  <c r="AI1135" i="4"/>
  <c r="AG1135" i="4"/>
  <c r="AQ1135" i="4" l="1"/>
  <c r="E1136" i="4" s="1"/>
  <c r="P1136" i="4" s="1"/>
  <c r="AF1136" i="4"/>
  <c r="Q1136" i="4"/>
  <c r="R1136" i="4" s="1"/>
  <c r="AD1136" i="4"/>
  <c r="AE1136" i="4" s="1"/>
  <c r="AJ1135" i="4"/>
  <c r="AK1135" i="4"/>
  <c r="AR1136" i="4" l="1"/>
  <c r="T1136" i="4"/>
  <c r="U1136" i="4"/>
  <c r="S1136" i="4"/>
  <c r="AL1135" i="4"/>
  <c r="V1136" i="4" l="1"/>
  <c r="G1137" i="4" s="1"/>
  <c r="Y1136" i="4"/>
  <c r="X1136" i="4"/>
  <c r="AA1136" i="4" s="1"/>
  <c r="W1136" i="4"/>
  <c r="H1137" i="4" s="1"/>
  <c r="AM1135" i="4"/>
  <c r="AN1135" i="4"/>
  <c r="AO1135" i="4"/>
  <c r="Z1136" i="4" l="1"/>
  <c r="AB1136" i="4" s="1"/>
  <c r="K1137" i="4"/>
  <c r="L1137" i="4"/>
  <c r="AP1135" i="4"/>
  <c r="I1137" i="4"/>
  <c r="M1137" i="4" s="1"/>
  <c r="J1137" i="4"/>
  <c r="N1137" i="4" l="1"/>
  <c r="O1137" i="4" s="1"/>
  <c r="F1137" i="4"/>
  <c r="AC1136" i="4"/>
  <c r="AG1136" i="4" l="1"/>
  <c r="AH1136" i="4"/>
  <c r="AI1136" i="4"/>
  <c r="AJ1136" i="4" l="1"/>
  <c r="AK1136" i="4"/>
  <c r="AQ1136" i="4"/>
  <c r="E1137" i="4" s="1"/>
  <c r="Q1137" i="4" l="1"/>
  <c r="AD1137" i="4"/>
  <c r="AE1137" i="4" s="1"/>
  <c r="AF1137" i="4"/>
  <c r="P1137" i="4"/>
  <c r="AL1136" i="4"/>
  <c r="R1137" i="4" l="1"/>
  <c r="AR1137" i="4" s="1"/>
  <c r="AM1136" i="4"/>
  <c r="AN1136" i="4"/>
  <c r="AO1136" i="4"/>
  <c r="U1137" i="4" l="1"/>
  <c r="S1137" i="4"/>
  <c r="V1137" i="4" s="1"/>
  <c r="G1138" i="4" s="1"/>
  <c r="T1137" i="4"/>
  <c r="W1137" i="4" s="1"/>
  <c r="Z1137" i="4" s="1"/>
  <c r="X1137" i="4"/>
  <c r="AA1137" i="4" s="1"/>
  <c r="AP1136" i="4"/>
  <c r="F232" i="7" l="1"/>
  <c r="Y1137" i="4"/>
  <c r="I1138" i="4"/>
  <c r="AB1137" i="4"/>
  <c r="J1138" i="4"/>
  <c r="K1138" i="4"/>
  <c r="H1138" i="4"/>
  <c r="L1138" i="4"/>
  <c r="M1138" i="4" l="1"/>
  <c r="N1138" i="4"/>
  <c r="O1138" i="4" s="1"/>
  <c r="F1138" i="4"/>
  <c r="AC1137" i="4"/>
  <c r="AI1137" i="4" l="1"/>
  <c r="AG1137" i="4"/>
  <c r="AH1137" i="4"/>
  <c r="AQ1137" i="4" l="1"/>
  <c r="AJ1137" i="4"/>
  <c r="D232" i="7" s="1"/>
  <c r="C232" i="7"/>
  <c r="AK1137" i="4"/>
  <c r="AL1137" i="4" l="1"/>
  <c r="E1138" i="4"/>
  <c r="E232" i="7"/>
  <c r="AD1138" i="4" l="1"/>
  <c r="AE1138" i="4" s="1"/>
  <c r="Q1138" i="4"/>
  <c r="AF1138" i="4"/>
  <c r="P1138" i="4"/>
  <c r="AN1137" i="4"/>
  <c r="AM1137" i="4"/>
  <c r="AO1137" i="4"/>
  <c r="AP1137" i="4" l="1"/>
  <c r="R1138" i="4"/>
  <c r="AR1138" i="4" l="1"/>
  <c r="U1138" i="4"/>
  <c r="T1138" i="4"/>
  <c r="S1138" i="4"/>
  <c r="W1138" i="4" l="1"/>
  <c r="Z1138" i="4" s="1"/>
  <c r="V1138" i="4"/>
  <c r="Y1138" i="4" s="1"/>
  <c r="X1138" i="4"/>
  <c r="L1139" i="4" s="1"/>
  <c r="J1139" i="4" l="1"/>
  <c r="G1139" i="4"/>
  <c r="I1139" i="4"/>
  <c r="AA1138" i="4"/>
  <c r="AB1138" i="4" s="1"/>
  <c r="K1139" i="4"/>
  <c r="H1139" i="4"/>
  <c r="M1139" i="4" l="1"/>
  <c r="N1139" i="4"/>
  <c r="O1139" i="4" s="1"/>
  <c r="F1139" i="4"/>
  <c r="AC1138" i="4"/>
  <c r="AH1138" i="4" l="1"/>
  <c r="AI1138" i="4"/>
  <c r="AG1138" i="4"/>
  <c r="AQ1138" i="4" s="1"/>
  <c r="E1139" i="4" s="1"/>
  <c r="P1139" i="4" s="1"/>
  <c r="AF1139" i="4" l="1"/>
  <c r="AD1139" i="4"/>
  <c r="AE1139" i="4" s="1"/>
  <c r="Q1139" i="4"/>
  <c r="R1139" i="4" s="1"/>
  <c r="AJ1138" i="4"/>
  <c r="AK1138" i="4"/>
  <c r="AR1139" i="4" l="1"/>
  <c r="T1139" i="4"/>
  <c r="U1139" i="4"/>
  <c r="S1139" i="4"/>
  <c r="AL1138" i="4"/>
  <c r="AM1138" i="4" l="1"/>
  <c r="AN1138" i="4"/>
  <c r="AO1138" i="4"/>
  <c r="V1139" i="4"/>
  <c r="J1140" i="4" s="1"/>
  <c r="X1139" i="4"/>
  <c r="AA1139" i="4" s="1"/>
  <c r="I1140" i="4"/>
  <c r="W1139" i="4"/>
  <c r="K1140" i="4"/>
  <c r="Z1139" i="4"/>
  <c r="H1140" i="4"/>
  <c r="Y1139" i="4" l="1"/>
  <c r="G1140" i="4"/>
  <c r="M1140" i="4" s="1"/>
  <c r="L1140" i="4"/>
  <c r="N1140" i="4" s="1"/>
  <c r="O1140" i="4" s="1"/>
  <c r="AB1139" i="4"/>
  <c r="F1140" i="4" s="1"/>
  <c r="AP1138" i="4"/>
  <c r="AC1139" i="4" l="1"/>
  <c r="AG1139" i="4"/>
  <c r="AH1139" i="4"/>
  <c r="AI1139" i="4"/>
  <c r="AJ1139" i="4" l="1"/>
  <c r="AK1139" i="4"/>
  <c r="AQ1139" i="4"/>
  <c r="E1140" i="4" s="1"/>
  <c r="AD1140" i="4" l="1"/>
  <c r="AE1140" i="4" s="1"/>
  <c r="AF1140" i="4"/>
  <c r="Q1140" i="4"/>
  <c r="P1140" i="4"/>
  <c r="AL1139" i="4"/>
  <c r="AM1139" i="4" l="1"/>
  <c r="AN1139" i="4"/>
  <c r="AO1139" i="4"/>
  <c r="R1140" i="4"/>
  <c r="AR1140" i="4" l="1"/>
  <c r="T1140" i="4"/>
  <c r="S1140" i="4"/>
  <c r="U1140" i="4"/>
  <c r="AP1139" i="4"/>
  <c r="W1140" i="4" l="1"/>
  <c r="H1141" i="4" s="1"/>
  <c r="Z1140" i="4"/>
  <c r="K1141" i="4"/>
  <c r="X1140" i="4"/>
  <c r="I1141" i="4" s="1"/>
  <c r="V1140" i="4"/>
  <c r="J1141" i="4"/>
  <c r="Y1140" i="4"/>
  <c r="G1141" i="4"/>
  <c r="AA1140" i="4" l="1"/>
  <c r="L1141" i="4"/>
  <c r="M1141" i="4"/>
  <c r="AB1140" i="4"/>
  <c r="N1141" i="4"/>
  <c r="O1141" i="4" s="1"/>
  <c r="AC1140" i="4" l="1"/>
  <c r="F1141" i="4"/>
  <c r="AH1140" i="4" l="1"/>
  <c r="AG1140" i="4"/>
  <c r="AQ1140" i="4" s="1"/>
  <c r="E1141" i="4" s="1"/>
  <c r="AI1140" i="4"/>
  <c r="AD1141" i="4" l="1"/>
  <c r="AE1141" i="4" s="1"/>
  <c r="AF1141" i="4"/>
  <c r="Q1141" i="4"/>
  <c r="AJ1140" i="4"/>
  <c r="AK1140" i="4"/>
  <c r="P1141" i="4"/>
  <c r="R1141" i="4" l="1"/>
  <c r="T1141" i="4" s="1"/>
  <c r="S1141" i="4"/>
  <c r="AL1140" i="4"/>
  <c r="AR1141" i="4" l="1"/>
  <c r="U1141" i="4"/>
  <c r="V1141" i="4"/>
  <c r="G1142" i="4" s="1"/>
  <c r="Y1141" i="4"/>
  <c r="AN1140" i="4"/>
  <c r="AO1140" i="4"/>
  <c r="AM1140" i="4"/>
  <c r="W1141" i="4"/>
  <c r="K1142" i="4" s="1"/>
  <c r="Z1141" i="4"/>
  <c r="X1141" i="4"/>
  <c r="AA1141" i="4" s="1"/>
  <c r="J1142" i="4" l="1"/>
  <c r="H1142" i="4"/>
  <c r="AP1140" i="4"/>
  <c r="I1142" i="4"/>
  <c r="M1142" i="4" s="1"/>
  <c r="L1142" i="4"/>
  <c r="N1142" i="4" s="1"/>
  <c r="O1142" i="4" s="1"/>
  <c r="AB1141" i="4"/>
  <c r="F1142" i="4" l="1"/>
  <c r="AC1141" i="4"/>
  <c r="AG1141" i="4" l="1"/>
  <c r="AH1141" i="4"/>
  <c r="AI1141" i="4"/>
  <c r="AJ1141" i="4" l="1"/>
  <c r="AK1141" i="4"/>
  <c r="AQ1141" i="4"/>
  <c r="E1142" i="4" s="1"/>
  <c r="Q1142" i="4" l="1"/>
  <c r="AD1142" i="4"/>
  <c r="AE1142" i="4" s="1"/>
  <c r="AF1142" i="4"/>
  <c r="P1142" i="4"/>
  <c r="R1142" i="4" s="1"/>
  <c r="AL1141" i="4"/>
  <c r="AM1141" i="4" l="1"/>
  <c r="AN1141" i="4"/>
  <c r="AO1141" i="4"/>
  <c r="AR1142" i="4"/>
  <c r="T1142" i="4"/>
  <c r="S1142" i="4"/>
  <c r="U1142" i="4"/>
  <c r="X1142" i="4" l="1"/>
  <c r="I1143" i="4" s="1"/>
  <c r="V1142" i="4"/>
  <c r="J1143" i="4" s="1"/>
  <c r="Y1142" i="4"/>
  <c r="F233" i="7"/>
  <c r="W1142" i="4"/>
  <c r="K1143" i="4" s="1"/>
  <c r="AP1141" i="4"/>
  <c r="G1143" i="4" l="1"/>
  <c r="H1143" i="4"/>
  <c r="Z1142" i="4"/>
  <c r="L1143" i="4"/>
  <c r="N1143" i="4" s="1"/>
  <c r="O1143" i="4" s="1"/>
  <c r="AA1142" i="4"/>
  <c r="M1143" i="4" l="1"/>
  <c r="AB1142" i="4"/>
  <c r="F1143" i="4"/>
  <c r="AC1142" i="4"/>
  <c r="AG1142" i="4" l="1"/>
  <c r="AH1142" i="4"/>
  <c r="AQ1142" i="4" l="1"/>
  <c r="AI1142" i="4"/>
  <c r="AJ1142" i="4" l="1"/>
  <c r="D233" i="7" s="1"/>
  <c r="C233" i="7"/>
  <c r="AK1142" i="4"/>
  <c r="E1143" i="4"/>
  <c r="E233" i="7"/>
  <c r="AD1143" i="4" l="1"/>
  <c r="AE1143" i="4" s="1"/>
  <c r="Q1143" i="4"/>
  <c r="AF1143" i="4"/>
  <c r="P1143" i="4"/>
  <c r="AL1142" i="4"/>
  <c r="R1143" i="4" l="1"/>
  <c r="AR1143" i="4" s="1"/>
  <c r="AN1142" i="4"/>
  <c r="AM1142" i="4"/>
  <c r="AO1142" i="4"/>
  <c r="U1143" i="4" l="1"/>
  <c r="X1143" i="4" s="1"/>
  <c r="I1144" i="4" s="1"/>
  <c r="S1143" i="4"/>
  <c r="V1143" i="4" s="1"/>
  <c r="Y1143" i="4" s="1"/>
  <c r="T1143" i="4"/>
  <c r="W1143" i="4" s="1"/>
  <c r="AP1142" i="4"/>
  <c r="J1144" i="4" l="1"/>
  <c r="AA1143" i="4"/>
  <c r="L1144" i="4"/>
  <c r="H1144" i="4"/>
  <c r="Z1143" i="4"/>
  <c r="K1144" i="4"/>
  <c r="G1144" i="4"/>
  <c r="M1144" i="4" s="1"/>
  <c r="AB1143" i="4" l="1"/>
  <c r="N1144" i="4"/>
  <c r="O1144" i="4" s="1"/>
  <c r="F1144" i="4"/>
  <c r="AC1143" i="4"/>
  <c r="AH1143" i="4" l="1"/>
  <c r="AG1143" i="4"/>
  <c r="AQ1143" i="4" s="1"/>
  <c r="E1144" i="4" s="1"/>
  <c r="AF1144" i="4" l="1"/>
  <c r="AD1144" i="4"/>
  <c r="AE1144" i="4" s="1"/>
  <c r="Q1144" i="4"/>
  <c r="AI1143" i="4"/>
  <c r="P1144" i="4"/>
  <c r="R1144" i="4" l="1"/>
  <c r="AJ1143" i="4"/>
  <c r="AK1143" i="4"/>
  <c r="AR1144" i="4" l="1"/>
  <c r="U1144" i="4"/>
  <c r="S1144" i="4"/>
  <c r="T1144" i="4"/>
  <c r="AL1143" i="4"/>
  <c r="W1144" i="4" l="1"/>
  <c r="Z1144" i="4" s="1"/>
  <c r="K1145" i="4"/>
  <c r="H1145" i="4"/>
  <c r="V1144" i="4"/>
  <c r="Y1144" i="4" s="1"/>
  <c r="J1145" i="4"/>
  <c r="AM1143" i="4"/>
  <c r="AN1143" i="4"/>
  <c r="AO1143" i="4"/>
  <c r="X1144" i="4"/>
  <c r="I1145" i="4" s="1"/>
  <c r="L1145" i="4"/>
  <c r="N1145" i="4" l="1"/>
  <c r="O1145" i="4" s="1"/>
  <c r="AA1144" i="4"/>
  <c r="AB1144" i="4"/>
  <c r="G1145" i="4"/>
  <c r="M1145" i="4" s="1"/>
  <c r="AP1143" i="4"/>
  <c r="F1145" i="4" l="1"/>
  <c r="AC1144" i="4"/>
  <c r="AG1144" i="4" l="1"/>
  <c r="AH1144" i="4"/>
  <c r="AI1144" i="4"/>
  <c r="AJ1144" i="4" l="1"/>
  <c r="AK1144" i="4"/>
  <c r="AQ1144" i="4"/>
  <c r="E1145" i="4" s="1"/>
  <c r="AD1145" i="4" l="1"/>
  <c r="AE1145" i="4" s="1"/>
  <c r="AF1145" i="4"/>
  <c r="Q1145" i="4"/>
  <c r="P1145" i="4"/>
  <c r="AL1144" i="4"/>
  <c r="AM1144" i="4" l="1"/>
  <c r="AN1144" i="4"/>
  <c r="AO1144" i="4"/>
  <c r="R1145" i="4"/>
  <c r="AR1145" i="4" l="1"/>
  <c r="T1145" i="4"/>
  <c r="U1145" i="4"/>
  <c r="S1145" i="4"/>
  <c r="AP1144" i="4"/>
  <c r="V1145" i="4" l="1"/>
  <c r="J1146" i="4" s="1"/>
  <c r="Y1145" i="4"/>
  <c r="G1146" i="4"/>
  <c r="X1145" i="4"/>
  <c r="I1146" i="4" s="1"/>
  <c r="L1146" i="4"/>
  <c r="AA1145" i="4"/>
  <c r="W1145" i="4"/>
  <c r="H1146" i="4" s="1"/>
  <c r="Z1145" i="4"/>
  <c r="K1146" i="4"/>
  <c r="M1146" i="4" l="1"/>
  <c r="AB1145" i="4"/>
  <c r="N1146" i="4"/>
  <c r="O1146" i="4" s="1"/>
  <c r="AC1145" i="4" l="1"/>
  <c r="F1146" i="4"/>
  <c r="AH1145" i="4" l="1"/>
  <c r="AG1145" i="4"/>
  <c r="AQ1145" i="4" s="1"/>
  <c r="E1146" i="4" s="1"/>
  <c r="AI1145" i="4" l="1"/>
  <c r="AJ1145" i="4"/>
  <c r="AK1145" i="4"/>
  <c r="AF1146" i="4"/>
  <c r="AD1146" i="4"/>
  <c r="AE1146" i="4" s="1"/>
  <c r="Q1146" i="4"/>
  <c r="P1146" i="4"/>
  <c r="R1146" i="4" s="1"/>
  <c r="AR1146" i="4" l="1"/>
  <c r="S1146" i="4"/>
  <c r="U1146" i="4"/>
  <c r="T1146" i="4"/>
  <c r="AL1145" i="4"/>
  <c r="AN1145" i="4" l="1"/>
  <c r="AO1145" i="4"/>
  <c r="AM1145" i="4"/>
  <c r="AP1145" i="4" s="1"/>
  <c r="W1146" i="4"/>
  <c r="Z1146" i="4" s="1"/>
  <c r="X1146" i="4"/>
  <c r="I1147" i="4" s="1"/>
  <c r="L1147" i="4"/>
  <c r="V1146" i="4"/>
  <c r="G1147" i="4" s="1"/>
  <c r="Y1146" i="4"/>
  <c r="AA1146" i="4" l="1"/>
  <c r="AB1146" i="4" s="1"/>
  <c r="K1147" i="4"/>
  <c r="J1147" i="4"/>
  <c r="N1147" i="4" s="1"/>
  <c r="O1147" i="4" s="1"/>
  <c r="H1147" i="4"/>
  <c r="M1147" i="4" s="1"/>
  <c r="F1147" i="4" l="1"/>
  <c r="AC1146" i="4"/>
  <c r="AG1146" i="4" l="1"/>
  <c r="AI1146" i="4" s="1"/>
  <c r="AH1146" i="4"/>
  <c r="AJ1146" i="4" l="1"/>
  <c r="AK1146" i="4"/>
  <c r="AQ1146" i="4"/>
  <c r="E1147" i="4" s="1"/>
  <c r="Q1147" i="4" l="1"/>
  <c r="AD1147" i="4"/>
  <c r="AE1147" i="4" s="1"/>
  <c r="AF1147" i="4"/>
  <c r="P1147" i="4"/>
  <c r="AL1146" i="4"/>
  <c r="AM1146" i="4" l="1"/>
  <c r="AO1146" i="4"/>
  <c r="AN1146" i="4"/>
  <c r="R1147" i="4"/>
  <c r="AP1146" i="4" l="1"/>
  <c r="AR1147" i="4"/>
  <c r="T1147" i="4"/>
  <c r="S1147" i="4"/>
  <c r="U1147" i="4"/>
  <c r="X1147" i="4" l="1"/>
  <c r="AA1147" i="4" s="1"/>
  <c r="V1147" i="4"/>
  <c r="Y1147" i="4" s="1"/>
  <c r="F234" i="7"/>
  <c r="W1147" i="4"/>
  <c r="Z1147" i="4" s="1"/>
  <c r="K1148" i="4"/>
  <c r="G1148" i="4" l="1"/>
  <c r="J1148" i="4"/>
  <c r="AB1147" i="4"/>
  <c r="H1148" i="4"/>
  <c r="I1148" i="4"/>
  <c r="L1148" i="4"/>
  <c r="N1148" i="4" s="1"/>
  <c r="O1148" i="4" s="1"/>
  <c r="M1148" i="4" l="1"/>
  <c r="AC1147" i="4"/>
  <c r="F1148" i="4"/>
  <c r="AG1147" i="4" l="1"/>
  <c r="AH1147" i="4"/>
  <c r="AI1147" i="4"/>
  <c r="AJ1147" i="4" l="1"/>
  <c r="D234" i="7" s="1"/>
  <c r="C234" i="7"/>
  <c r="AK1147" i="4"/>
  <c r="AQ1147" i="4"/>
  <c r="E1148" i="4" l="1"/>
  <c r="E234" i="7"/>
  <c r="AL1147" i="4"/>
  <c r="AN1147" i="4" l="1"/>
  <c r="AM1147" i="4"/>
  <c r="AO1147" i="4"/>
  <c r="AD1148" i="4"/>
  <c r="AE1148" i="4" s="1"/>
  <c r="Q1148" i="4"/>
  <c r="AF1148" i="4"/>
  <c r="P1148" i="4"/>
  <c r="R1148" i="4" l="1"/>
  <c r="AR1148" i="4"/>
  <c r="U1148" i="4"/>
  <c r="T1148" i="4"/>
  <c r="S1148" i="4"/>
  <c r="AP1147" i="4"/>
  <c r="X1148" i="4" l="1"/>
  <c r="L1149" i="4"/>
  <c r="AA1148" i="4"/>
  <c r="I1149" i="4"/>
  <c r="V1148" i="4"/>
  <c r="J1149" i="4" s="1"/>
  <c r="W1148" i="4"/>
  <c r="K1149" i="4" s="1"/>
  <c r="Z1148" i="4" l="1"/>
  <c r="N1149" i="4"/>
  <c r="O1149" i="4" s="1"/>
  <c r="G1149" i="4"/>
  <c r="Y1148" i="4"/>
  <c r="H1149" i="4"/>
  <c r="M1149" i="4" l="1"/>
  <c r="AB1148" i="4"/>
  <c r="F1149" i="4" l="1"/>
  <c r="AC1148" i="4"/>
  <c r="AH1148" i="4" l="1"/>
  <c r="AG1148" i="4"/>
  <c r="AQ1148" i="4" s="1"/>
  <c r="E1149" i="4" s="1"/>
  <c r="P1149" i="4"/>
  <c r="AF1149" i="4" l="1"/>
  <c r="Q1149" i="4"/>
  <c r="R1149" i="4" s="1"/>
  <c r="AD1149" i="4"/>
  <c r="AE1149" i="4" s="1"/>
  <c r="AI1148" i="4"/>
  <c r="AR1149" i="4" l="1"/>
  <c r="T1149" i="4"/>
  <c r="U1149" i="4"/>
  <c r="S1149" i="4"/>
  <c r="AJ1148" i="4"/>
  <c r="AK1148" i="4"/>
  <c r="AL1148" i="4" l="1"/>
  <c r="V1149" i="4"/>
  <c r="G1150" i="4" s="1"/>
  <c r="Y1149" i="4"/>
  <c r="X1149" i="4"/>
  <c r="I1150" i="4" s="1"/>
  <c r="W1149" i="4"/>
  <c r="H1150" i="4" s="1"/>
  <c r="Z1149" i="4"/>
  <c r="J1150" i="4" l="1"/>
  <c r="K1150" i="4"/>
  <c r="AA1149" i="4"/>
  <c r="M1150" i="4"/>
  <c r="AB1149" i="4"/>
  <c r="L1150" i="4"/>
  <c r="N1150" i="4" s="1"/>
  <c r="O1150" i="4" s="1"/>
  <c r="AO1148" i="4"/>
  <c r="AN1148" i="4"/>
  <c r="AM1148" i="4"/>
  <c r="AP1148" i="4" s="1"/>
  <c r="AC1149" i="4" l="1"/>
  <c r="F1150" i="4"/>
  <c r="AG1149" i="4" l="1"/>
  <c r="AH1149" i="4"/>
  <c r="AQ1149" i="4" l="1"/>
  <c r="E1150" i="4" s="1"/>
  <c r="AF1150" i="4" s="1"/>
  <c r="AD1150" i="4"/>
  <c r="AE1150" i="4" s="1"/>
  <c r="Q1150" i="4"/>
  <c r="P1150" i="4"/>
  <c r="AI1149" i="4"/>
  <c r="AJ1149" i="4" l="1"/>
  <c r="AK1149" i="4"/>
  <c r="R1150" i="4"/>
  <c r="AR1150" i="4" l="1"/>
  <c r="T1150" i="4"/>
  <c r="S1150" i="4"/>
  <c r="U1150" i="4"/>
  <c r="AL1149" i="4"/>
  <c r="X1150" i="4" l="1"/>
  <c r="I1151" i="4" s="1"/>
  <c r="AA1150" i="4"/>
  <c r="L1151" i="4"/>
  <c r="V1150" i="4"/>
  <c r="Y1150" i="4"/>
  <c r="G1151" i="4"/>
  <c r="J1151" i="4"/>
  <c r="W1150" i="4"/>
  <c r="H1151" i="4" s="1"/>
  <c r="K1151" i="4"/>
  <c r="AM1149" i="4"/>
  <c r="AN1149" i="4"/>
  <c r="AO1149" i="4"/>
  <c r="Z1150" i="4" l="1"/>
  <c r="AB1150" i="4"/>
  <c r="F1151" i="4" s="1"/>
  <c r="N1151" i="4"/>
  <c r="O1151" i="4" s="1"/>
  <c r="M1151" i="4"/>
  <c r="AP1149" i="4"/>
  <c r="AC1150" i="4" l="1"/>
  <c r="AG1150" i="4"/>
  <c r="AH1150" i="4"/>
  <c r="AI1150" i="4"/>
  <c r="AJ1150" i="4" l="1"/>
  <c r="AK1150" i="4"/>
  <c r="AQ1150" i="4"/>
  <c r="E1151" i="4" s="1"/>
  <c r="AD1151" i="4" l="1"/>
  <c r="AE1151" i="4" s="1"/>
  <c r="Q1151" i="4"/>
  <c r="AF1151" i="4"/>
  <c r="P1151" i="4"/>
  <c r="AL1150" i="4"/>
  <c r="AN1150" i="4" l="1"/>
  <c r="AO1150" i="4"/>
  <c r="AM1150" i="4"/>
  <c r="AP1150" i="4" s="1"/>
  <c r="R1151" i="4"/>
  <c r="AR1151" i="4" l="1"/>
  <c r="U1151" i="4"/>
  <c r="T1151" i="4"/>
  <c r="S1151" i="4"/>
  <c r="V1151" i="4" l="1"/>
  <c r="Y1151" i="4" s="1"/>
  <c r="W1151" i="4"/>
  <c r="K1152" i="4" s="1"/>
  <c r="H1152" i="4"/>
  <c r="Z1151" i="4"/>
  <c r="X1151" i="4"/>
  <c r="I1152" i="4" s="1"/>
  <c r="L1152" i="4" l="1"/>
  <c r="AA1151" i="4"/>
  <c r="AB1151" i="4" s="1"/>
  <c r="G1152" i="4"/>
  <c r="M1152" i="4" s="1"/>
  <c r="J1152" i="4"/>
  <c r="N1152" i="4" l="1"/>
  <c r="O1152" i="4" s="1"/>
  <c r="F1152" i="4"/>
  <c r="AC1151" i="4"/>
  <c r="AG1151" i="4" l="1"/>
  <c r="AI1151" i="4" s="1"/>
  <c r="AH1151" i="4"/>
  <c r="AJ1151" i="4" l="1"/>
  <c r="AK1151" i="4"/>
  <c r="AQ1151" i="4"/>
  <c r="E1152" i="4" s="1"/>
  <c r="Q1152" i="4" l="1"/>
  <c r="AD1152" i="4"/>
  <c r="AE1152" i="4" s="1"/>
  <c r="AF1152" i="4"/>
  <c r="P1152" i="4"/>
  <c r="R1152" i="4" s="1"/>
  <c r="AL1151" i="4"/>
  <c r="AR1152" i="4" l="1"/>
  <c r="U1152" i="4"/>
  <c r="T1152" i="4"/>
  <c r="S1152" i="4"/>
  <c r="AM1151" i="4"/>
  <c r="AO1151" i="4"/>
  <c r="AN1151" i="4"/>
  <c r="AP1151" i="4" l="1"/>
  <c r="V1152" i="4"/>
  <c r="J1153" i="4" s="1"/>
  <c r="F235" i="7"/>
  <c r="W1152" i="4"/>
  <c r="Z1152" i="4" s="1"/>
  <c r="H1153" i="4"/>
  <c r="K1153" i="4"/>
  <c r="X1152" i="4"/>
  <c r="I1153" i="4" s="1"/>
  <c r="AA1152" i="4" l="1"/>
  <c r="Y1152" i="4"/>
  <c r="AB1152" i="4" s="1"/>
  <c r="L1153" i="4"/>
  <c r="N1153" i="4" s="1"/>
  <c r="O1153" i="4" s="1"/>
  <c r="G1153" i="4"/>
  <c r="M1153" i="4" s="1"/>
  <c r="F1153" i="4" l="1"/>
  <c r="AC1152" i="4"/>
  <c r="AG1152" i="4" l="1"/>
  <c r="AH1152" i="4"/>
  <c r="AQ1152" i="4" l="1"/>
  <c r="AI1152" i="4"/>
  <c r="AJ1152" i="4" l="1"/>
  <c r="D235" i="7" s="1"/>
  <c r="C235" i="7"/>
  <c r="AK1152" i="4"/>
  <c r="E1153" i="4"/>
  <c r="E235" i="7"/>
  <c r="AL1152" i="4" l="1"/>
  <c r="AD1153" i="4"/>
  <c r="AE1153" i="4" s="1"/>
  <c r="AF1153" i="4"/>
  <c r="Q1153" i="4"/>
  <c r="P1153" i="4"/>
  <c r="R1153" i="4" l="1"/>
  <c r="AR1153" i="4"/>
  <c r="U1153" i="4"/>
  <c r="T1153" i="4"/>
  <c r="S1153" i="4"/>
  <c r="AM1152" i="4"/>
  <c r="AN1152" i="4"/>
  <c r="AO1152" i="4"/>
  <c r="X1153" i="4" l="1"/>
  <c r="I1154" i="4" s="1"/>
  <c r="AP1152" i="4"/>
  <c r="V1153" i="4"/>
  <c r="J1154" i="4" s="1"/>
  <c r="G1154" i="4"/>
  <c r="W1153" i="4"/>
  <c r="K1154" i="4" s="1"/>
  <c r="H1154" i="4"/>
  <c r="AA1153" i="4" l="1"/>
  <c r="L1154" i="4"/>
  <c r="Z1153" i="4"/>
  <c r="N1154" i="4"/>
  <c r="O1154" i="4" s="1"/>
  <c r="Y1153" i="4"/>
  <c r="M1154" i="4"/>
  <c r="AB1153" i="4" l="1"/>
  <c r="F1154" i="4" l="1"/>
  <c r="AC1153" i="4"/>
  <c r="AH1153" i="4" l="1"/>
  <c r="AG1153" i="4"/>
  <c r="AQ1153" i="4" s="1"/>
  <c r="E1154" i="4" s="1"/>
  <c r="AF1154" i="4" l="1"/>
  <c r="Q1154" i="4"/>
  <c r="AD1154" i="4"/>
  <c r="AE1154" i="4" s="1"/>
  <c r="AI1153" i="4"/>
  <c r="P1154" i="4"/>
  <c r="R1154" i="4" l="1"/>
  <c r="AR1154" i="4" s="1"/>
  <c r="S1154" i="4"/>
  <c r="T1154" i="4"/>
  <c r="U1154" i="4"/>
  <c r="AJ1153" i="4"/>
  <c r="AK1153" i="4"/>
  <c r="W1154" i="4" l="1"/>
  <c r="K1155" i="4" s="1"/>
  <c r="Z1154" i="4"/>
  <c r="H1155" i="4"/>
  <c r="AL1153" i="4"/>
  <c r="X1154" i="4"/>
  <c r="L1155" i="4" s="1"/>
  <c r="V1154" i="4"/>
  <c r="Y1154" i="4" s="1"/>
  <c r="J1155" i="4" l="1"/>
  <c r="N1155" i="4" s="1"/>
  <c r="O1155" i="4" s="1"/>
  <c r="I1155" i="4"/>
  <c r="AA1154" i="4"/>
  <c r="AB1154" i="4" s="1"/>
  <c r="G1155" i="4"/>
  <c r="M1155" i="4" s="1"/>
  <c r="AO1153" i="4"/>
  <c r="AM1153" i="4"/>
  <c r="AN1153" i="4"/>
  <c r="AP1153" i="4" l="1"/>
  <c r="AC1154" i="4"/>
  <c r="F1155" i="4"/>
  <c r="AG1154" i="4" l="1"/>
  <c r="AH1154" i="4"/>
  <c r="AI1154" i="4"/>
  <c r="AJ1154" i="4" l="1"/>
  <c r="AK1154" i="4"/>
  <c r="AQ1154" i="4"/>
  <c r="E1155" i="4" s="1"/>
  <c r="AD1155" i="4" l="1"/>
  <c r="AE1155" i="4" s="1"/>
  <c r="Q1155" i="4"/>
  <c r="AF1155" i="4"/>
  <c r="P1155" i="4"/>
  <c r="AL1154" i="4"/>
  <c r="AM1154" i="4" l="1"/>
  <c r="AN1154" i="4"/>
  <c r="AO1154" i="4"/>
  <c r="R1155" i="4"/>
  <c r="AR1155" i="4" l="1"/>
  <c r="T1155" i="4"/>
  <c r="U1155" i="4"/>
  <c r="S1155" i="4"/>
  <c r="AP1154" i="4"/>
  <c r="X1155" i="4" l="1"/>
  <c r="I1156" i="4" s="1"/>
  <c r="L1156" i="4"/>
  <c r="W1155" i="4"/>
  <c r="H1156" i="4" s="1"/>
  <c r="V1155" i="4"/>
  <c r="Y1155" i="4"/>
  <c r="G1156" i="4"/>
  <c r="J1156" i="4"/>
  <c r="K1156" i="4" l="1"/>
  <c r="Z1155" i="4"/>
  <c r="AA1155" i="4"/>
  <c r="N1156" i="4"/>
  <c r="O1156" i="4" s="1"/>
  <c r="M1156" i="4"/>
  <c r="AB1155" i="4"/>
  <c r="F1156" i="4" l="1"/>
  <c r="AC1155" i="4"/>
  <c r="AG1155" i="4" l="1"/>
  <c r="AH1155" i="4"/>
  <c r="AI1155" i="4"/>
  <c r="AJ1155" i="4" l="1"/>
  <c r="AK1155" i="4"/>
  <c r="AQ1155" i="4"/>
  <c r="E1156" i="4" s="1"/>
  <c r="AL1155" i="4" l="1"/>
  <c r="AD1156" i="4"/>
  <c r="AE1156" i="4" s="1"/>
  <c r="Q1156" i="4"/>
  <c r="AF1156" i="4"/>
  <c r="P1156" i="4"/>
  <c r="R1156" i="4" l="1"/>
  <c r="AR1156" i="4"/>
  <c r="S1156" i="4"/>
  <c r="U1156" i="4"/>
  <c r="T1156" i="4"/>
  <c r="AN1155" i="4"/>
  <c r="AO1155" i="4"/>
  <c r="AM1155" i="4"/>
  <c r="AP1155" i="4" l="1"/>
  <c r="W1156" i="4"/>
  <c r="K1157" i="4" s="1"/>
  <c r="H1157" i="4"/>
  <c r="X1156" i="4"/>
  <c r="AA1156" i="4" s="1"/>
  <c r="V1156" i="4"/>
  <c r="J1157" i="4" s="1"/>
  <c r="Z1156" i="4" l="1"/>
  <c r="L1157" i="4"/>
  <c r="N1157" i="4" s="1"/>
  <c r="O1157" i="4" s="1"/>
  <c r="I1157" i="4"/>
  <c r="G1157" i="4"/>
  <c r="M1157" i="4" s="1"/>
  <c r="Y1156" i="4"/>
  <c r="AB1156" i="4" l="1"/>
  <c r="F1157" i="4" l="1"/>
  <c r="AC1156" i="4"/>
  <c r="AG1156" i="4" l="1"/>
  <c r="AH1156" i="4"/>
  <c r="AI1156" i="4"/>
  <c r="AJ1156" i="4" l="1"/>
  <c r="AK1156" i="4"/>
  <c r="AQ1156" i="4"/>
  <c r="E1157" i="4" s="1"/>
  <c r="AF1157" i="4" l="1"/>
  <c r="AD1157" i="4"/>
  <c r="AE1157" i="4" s="1"/>
  <c r="Q1157" i="4"/>
  <c r="P1157" i="4"/>
  <c r="AL1156" i="4"/>
  <c r="R1157" i="4" l="1"/>
  <c r="AR1157" i="4" s="1"/>
  <c r="AN1156" i="4"/>
  <c r="AO1156" i="4"/>
  <c r="AM1156" i="4"/>
  <c r="U1157" i="4" l="1"/>
  <c r="S1157" i="4"/>
  <c r="T1157" i="4"/>
  <c r="W1157" i="4" s="1"/>
  <c r="Z1157" i="4" s="1"/>
  <c r="X1157" i="4"/>
  <c r="L1158" i="4" s="1"/>
  <c r="AA1157" i="4"/>
  <c r="I1158" i="4"/>
  <c r="V1157" i="4"/>
  <c r="J1158" i="4" s="1"/>
  <c r="Y1157" i="4"/>
  <c r="F236" i="7"/>
  <c r="AP1156" i="4"/>
  <c r="G1158" i="4" l="1"/>
  <c r="H1158" i="4"/>
  <c r="M1158" i="4"/>
  <c r="AB1157" i="4"/>
  <c r="K1158" i="4"/>
  <c r="N1158" i="4" s="1"/>
  <c r="O1158" i="4" s="1"/>
  <c r="AC1157" i="4" l="1"/>
  <c r="F1158" i="4"/>
  <c r="AG1157" i="4" l="1"/>
  <c r="AH1157" i="4"/>
  <c r="AI1157" i="4"/>
  <c r="AJ1157" i="4" l="1"/>
  <c r="D236" i="7" s="1"/>
  <c r="C236" i="7"/>
  <c r="AK1157" i="4"/>
  <c r="AQ1157" i="4"/>
  <c r="E1158" i="4" l="1"/>
  <c r="E236" i="7"/>
  <c r="AL1157" i="4"/>
  <c r="AM1157" i="4" l="1"/>
  <c r="AN1157" i="4"/>
  <c r="AO1157" i="4"/>
  <c r="AF1158" i="4"/>
  <c r="AD1158" i="4"/>
  <c r="AE1158" i="4" s="1"/>
  <c r="Q1158" i="4"/>
  <c r="P1158" i="4"/>
  <c r="R1158" i="4" s="1"/>
  <c r="AP1157" i="4" l="1"/>
  <c r="AR1158" i="4"/>
  <c r="U1158" i="4"/>
  <c r="S1158" i="4"/>
  <c r="T1158" i="4"/>
  <c r="W1158" i="4" l="1"/>
  <c r="Z1158" i="4"/>
  <c r="H1159" i="4"/>
  <c r="K1159" i="4"/>
  <c r="V1158" i="4"/>
  <c r="Y1158" i="4"/>
  <c r="G1159" i="4"/>
  <c r="J1159" i="4"/>
  <c r="X1158" i="4"/>
  <c r="AA1158" i="4" s="1"/>
  <c r="L1159" i="4" l="1"/>
  <c r="I1159" i="4"/>
  <c r="M1159" i="4" s="1"/>
  <c r="N1159" i="4"/>
  <c r="O1159" i="4" s="1"/>
  <c r="AB1158" i="4"/>
  <c r="F1159" i="4"/>
  <c r="AC1158" i="4"/>
  <c r="AH1158" i="4" l="1"/>
  <c r="AG1158" i="4"/>
  <c r="AQ1158" i="4" s="1"/>
  <c r="E1159" i="4" s="1"/>
  <c r="P1159" i="4" s="1"/>
  <c r="AI1158" i="4" l="1"/>
  <c r="AJ1158" i="4"/>
  <c r="AK1158" i="4"/>
  <c r="AF1159" i="4"/>
  <c r="Q1159" i="4"/>
  <c r="R1159" i="4" s="1"/>
  <c r="AD1159" i="4"/>
  <c r="AE1159" i="4" s="1"/>
  <c r="AR1159" i="4" l="1"/>
  <c r="S1159" i="4"/>
  <c r="T1159" i="4"/>
  <c r="U1159" i="4"/>
  <c r="AL1158" i="4"/>
  <c r="X1159" i="4" l="1"/>
  <c r="AA1159" i="4" s="1"/>
  <c r="L1160" i="4"/>
  <c r="W1159" i="4"/>
  <c r="H1160" i="4" s="1"/>
  <c r="K1160" i="4"/>
  <c r="V1159" i="4"/>
  <c r="J1160" i="4" s="1"/>
  <c r="Y1159" i="4"/>
  <c r="G1160" i="4"/>
  <c r="AM1158" i="4"/>
  <c r="AN1158" i="4"/>
  <c r="AO1158" i="4"/>
  <c r="AP1158" i="4" l="1"/>
  <c r="I1160" i="4"/>
  <c r="M1160" i="4" s="1"/>
  <c r="Z1159" i="4"/>
  <c r="AB1159" i="4" s="1"/>
  <c r="N1160" i="4"/>
  <c r="O1160" i="4" s="1"/>
  <c r="F1160" i="4" l="1"/>
  <c r="AC1159" i="4"/>
  <c r="AG1159" i="4" l="1"/>
  <c r="AH1159" i="4"/>
  <c r="AQ1159" i="4" l="1"/>
  <c r="E1160" i="4" s="1"/>
  <c r="AI1159" i="4"/>
  <c r="AJ1159" i="4" l="1"/>
  <c r="AK1159" i="4"/>
  <c r="AD1160" i="4"/>
  <c r="AE1160" i="4" s="1"/>
  <c r="Q1160" i="4"/>
  <c r="AF1160" i="4"/>
  <c r="P1160" i="4"/>
  <c r="R1160" i="4" s="1"/>
  <c r="AR1160" i="4" l="1"/>
  <c r="S1160" i="4"/>
  <c r="U1160" i="4"/>
  <c r="T1160" i="4"/>
  <c r="AL1159" i="4"/>
  <c r="AM1159" i="4" l="1"/>
  <c r="AN1159" i="4"/>
  <c r="AO1159" i="4"/>
  <c r="W1160" i="4"/>
  <c r="K1161" i="4" s="1"/>
  <c r="X1160" i="4"/>
  <c r="AA1160" i="4" s="1"/>
  <c r="L1161" i="4"/>
  <c r="V1160" i="4"/>
  <c r="G1161" i="4" s="1"/>
  <c r="Y1160" i="4"/>
  <c r="J1161" i="4"/>
  <c r="Z1160" i="4" l="1"/>
  <c r="AB1160" i="4" s="1"/>
  <c r="H1161" i="4"/>
  <c r="AP1159" i="4"/>
  <c r="I1161" i="4"/>
  <c r="N1161" i="4"/>
  <c r="O1161" i="4" s="1"/>
  <c r="M1161" i="4" l="1"/>
  <c r="F1161" i="4"/>
  <c r="AC1160" i="4"/>
  <c r="AG1160" i="4" l="1"/>
  <c r="AI1160" i="4" s="1"/>
  <c r="AH1160" i="4"/>
  <c r="AJ1160" i="4" l="1"/>
  <c r="AK1160" i="4"/>
  <c r="AQ1160" i="4"/>
  <c r="E1161" i="4" s="1"/>
  <c r="Q1161" i="4" l="1"/>
  <c r="AD1161" i="4"/>
  <c r="AE1161" i="4" s="1"/>
  <c r="AF1161" i="4"/>
  <c r="P1161" i="4"/>
  <c r="AL1160" i="4"/>
  <c r="R1161" i="4" l="1"/>
  <c r="AN1160" i="4"/>
  <c r="AM1160" i="4"/>
  <c r="AO1160" i="4"/>
  <c r="AR1161" i="4"/>
  <c r="U1161" i="4"/>
  <c r="T1161" i="4"/>
  <c r="S1161" i="4"/>
  <c r="AP1160" i="4" l="1"/>
  <c r="V1161" i="4"/>
  <c r="Y1161" i="4" s="1"/>
  <c r="W1161" i="4"/>
  <c r="K1162" i="4" s="1"/>
  <c r="X1161" i="4"/>
  <c r="L1162" i="4" s="1"/>
  <c r="Z1161" i="4" l="1"/>
  <c r="AA1161" i="4"/>
  <c r="AB1161" i="4" s="1"/>
  <c r="I1162" i="4"/>
  <c r="J1162" i="4"/>
  <c r="N1162" i="4" s="1"/>
  <c r="O1162" i="4" s="1"/>
  <c r="H1162" i="4"/>
  <c r="G1162" i="4"/>
  <c r="M1162" i="4" l="1"/>
  <c r="F1162" i="4"/>
  <c r="AC1161" i="4"/>
  <c r="AG1161" i="4" l="1"/>
  <c r="AH1161" i="4"/>
  <c r="AI1161" i="4"/>
  <c r="AJ1161" i="4" l="1"/>
  <c r="AK1161" i="4"/>
  <c r="AQ1161" i="4"/>
  <c r="E1162" i="4" s="1"/>
  <c r="AF1162" i="4" l="1"/>
  <c r="AD1162" i="4"/>
  <c r="AE1162" i="4" s="1"/>
  <c r="Q1162" i="4"/>
  <c r="P1162" i="4"/>
  <c r="AL1161" i="4"/>
  <c r="R1162" i="4" l="1"/>
  <c r="AN1161" i="4"/>
  <c r="AO1161" i="4"/>
  <c r="AM1161" i="4"/>
  <c r="AP1161" i="4" s="1"/>
  <c r="AR1162" i="4"/>
  <c r="S1162" i="4"/>
  <c r="T1162" i="4"/>
  <c r="U1162" i="4"/>
  <c r="W1162" i="4" l="1"/>
  <c r="Z1162" i="4" s="1"/>
  <c r="V1162" i="4"/>
  <c r="J1163" i="4" s="1"/>
  <c r="G1163" i="4"/>
  <c r="Y1162" i="4"/>
  <c r="F237" i="7"/>
  <c r="X1162" i="4"/>
  <c r="I1163" i="4" s="1"/>
  <c r="L1163" i="4" l="1"/>
  <c r="H1163" i="4"/>
  <c r="M1163" i="4" s="1"/>
  <c r="AA1162" i="4"/>
  <c r="AB1162" i="4" s="1"/>
  <c r="K1163" i="4"/>
  <c r="N1163" i="4" s="1"/>
  <c r="O1163" i="4" s="1"/>
  <c r="AC1162" i="4" l="1"/>
  <c r="AH1162" i="4" s="1"/>
  <c r="F1163" i="4"/>
  <c r="AG1162" i="4"/>
  <c r="AQ1162" i="4" l="1"/>
  <c r="E237" i="7" s="1"/>
  <c r="AI1162" i="4"/>
  <c r="E1163" i="4"/>
  <c r="AF1163" i="4" l="1"/>
  <c r="AD1163" i="4"/>
  <c r="AE1163" i="4" s="1"/>
  <c r="Q1163" i="4"/>
  <c r="P1163" i="4"/>
  <c r="R1163" i="4" s="1"/>
  <c r="AJ1162" i="4"/>
  <c r="D237" i="7" s="1"/>
  <c r="C237" i="7"/>
  <c r="AK1162" i="4"/>
  <c r="AL1162" i="4" l="1"/>
  <c r="AR1163" i="4"/>
  <c r="S1163" i="4"/>
  <c r="T1163" i="4"/>
  <c r="U1163" i="4"/>
  <c r="V1163" i="4" l="1"/>
  <c r="J1164" i="4" s="1"/>
  <c r="AM1162" i="4"/>
  <c r="AN1162" i="4"/>
  <c r="AO1162" i="4"/>
  <c r="X1163" i="4"/>
  <c r="L1164" i="4" s="1"/>
  <c r="W1163" i="4"/>
  <c r="Z1163" i="4"/>
  <c r="K1164" i="4"/>
  <c r="H1164" i="4"/>
  <c r="N1164" i="4" l="1"/>
  <c r="O1164" i="4" s="1"/>
  <c r="AP1162" i="4"/>
  <c r="G1164" i="4"/>
  <c r="Y1163" i="4"/>
  <c r="AA1163" i="4"/>
  <c r="I1164" i="4"/>
  <c r="M1164" i="4" l="1"/>
  <c r="AB1163" i="4"/>
  <c r="F1164" i="4" l="1"/>
  <c r="AC1163" i="4"/>
  <c r="AH1163" i="4" l="1"/>
  <c r="AG1163" i="4"/>
  <c r="AQ1163" i="4" s="1"/>
  <c r="E1164" i="4" s="1"/>
  <c r="AI1163" i="4"/>
  <c r="AJ1163" i="4" l="1"/>
  <c r="AK1163" i="4"/>
  <c r="AF1164" i="4"/>
  <c r="Q1164" i="4"/>
  <c r="AD1164" i="4"/>
  <c r="AE1164" i="4" s="1"/>
  <c r="P1164" i="4"/>
  <c r="AL1163" i="4" l="1"/>
  <c r="R1164" i="4"/>
  <c r="AR1164" i="4" l="1"/>
  <c r="T1164" i="4"/>
  <c r="U1164" i="4"/>
  <c r="S1164" i="4"/>
  <c r="AM1163" i="4"/>
  <c r="AN1163" i="4"/>
  <c r="AO1163" i="4"/>
  <c r="AP1163" i="4" l="1"/>
  <c r="V1164" i="4"/>
  <c r="Y1164" i="4" s="1"/>
  <c r="X1164" i="4"/>
  <c r="AA1164" i="4" s="1"/>
  <c r="L1165" i="4"/>
  <c r="W1164" i="4"/>
  <c r="Z1164" i="4" s="1"/>
  <c r="J1165" i="4" l="1"/>
  <c r="G1165" i="4"/>
  <c r="I1165" i="4"/>
  <c r="K1165" i="4"/>
  <c r="N1165" i="4" s="1"/>
  <c r="O1165" i="4" s="1"/>
  <c r="H1165" i="4"/>
  <c r="AB1164" i="4"/>
  <c r="M1165" i="4" l="1"/>
  <c r="F1165" i="4"/>
  <c r="AC1164" i="4"/>
  <c r="AG1164" i="4" l="1"/>
  <c r="AH1164" i="4"/>
  <c r="AQ1164" i="4" l="1"/>
  <c r="E1165" i="4" s="1"/>
  <c r="AI1164" i="4"/>
  <c r="AJ1164" i="4" l="1"/>
  <c r="AK1164" i="4"/>
  <c r="AD1165" i="4"/>
  <c r="AE1165" i="4" s="1"/>
  <c r="Q1165" i="4"/>
  <c r="AF1165" i="4"/>
  <c r="P1165" i="4"/>
  <c r="AL1164" i="4" l="1"/>
  <c r="R1165" i="4"/>
  <c r="AR1165" i="4" l="1"/>
  <c r="U1165" i="4"/>
  <c r="T1165" i="4"/>
  <c r="S1165" i="4"/>
  <c r="AM1164" i="4"/>
  <c r="AN1164" i="4"/>
  <c r="AO1164" i="4"/>
  <c r="AP1164" i="4" l="1"/>
  <c r="V1165" i="4"/>
  <c r="Y1165" i="4" s="1"/>
  <c r="W1165" i="4"/>
  <c r="H1166" i="4" s="1"/>
  <c r="X1165" i="4"/>
  <c r="AA1165" i="4" s="1"/>
  <c r="L1166" i="4" l="1"/>
  <c r="I1166" i="4"/>
  <c r="G1166" i="4"/>
  <c r="M1166" i="4"/>
  <c r="K1166" i="4"/>
  <c r="Z1165" i="4"/>
  <c r="AB1165" i="4" s="1"/>
  <c r="J1166" i="4"/>
  <c r="N1166" i="4" l="1"/>
  <c r="O1166" i="4" s="1"/>
  <c r="F1166" i="4"/>
  <c r="AC1165" i="4"/>
  <c r="AG1165" i="4" l="1"/>
  <c r="AH1165" i="4"/>
  <c r="AI1165" i="4"/>
  <c r="AJ1165" i="4" l="1"/>
  <c r="AK1165" i="4"/>
  <c r="AQ1165" i="4"/>
  <c r="E1166" i="4" s="1"/>
  <c r="Q1166" i="4" l="1"/>
  <c r="AD1166" i="4"/>
  <c r="AE1166" i="4" s="1"/>
  <c r="AF1166" i="4"/>
  <c r="P1166" i="4"/>
  <c r="AL1165" i="4"/>
  <c r="AN1165" i="4" l="1"/>
  <c r="AM1165" i="4"/>
  <c r="AO1165" i="4"/>
  <c r="R1166" i="4"/>
  <c r="AR1166" i="4" l="1"/>
  <c r="U1166" i="4"/>
  <c r="T1166" i="4"/>
  <c r="S1166" i="4"/>
  <c r="AP1165" i="4"/>
  <c r="V1166" i="4" l="1"/>
  <c r="J1167" i="4" s="1"/>
  <c r="W1166" i="4"/>
  <c r="H1167" i="4" s="1"/>
  <c r="X1166" i="4"/>
  <c r="I1167" i="4" s="1"/>
  <c r="G1167" i="4" l="1"/>
  <c r="M1167" i="4" s="1"/>
  <c r="L1167" i="4"/>
  <c r="Z1166" i="4"/>
  <c r="AA1166" i="4"/>
  <c r="K1167" i="4"/>
  <c r="Y1166" i="4"/>
  <c r="N1167" i="4" l="1"/>
  <c r="O1167" i="4" s="1"/>
  <c r="AB1166" i="4"/>
  <c r="F1167" i="4" l="1"/>
  <c r="AC1166" i="4"/>
  <c r="AG1166" i="4" l="1"/>
  <c r="AH1166" i="4"/>
  <c r="AI1166" i="4"/>
  <c r="AQ1166" i="4" l="1"/>
  <c r="E1167" i="4" s="1"/>
  <c r="P1167" i="4" s="1"/>
  <c r="AJ1166" i="4"/>
  <c r="AK1166" i="4"/>
  <c r="AD1167" i="4" l="1"/>
  <c r="AE1167" i="4" s="1"/>
  <c r="AF1167" i="4"/>
  <c r="Q1167" i="4"/>
  <c r="R1167" i="4" s="1"/>
  <c r="T1167" i="4" s="1"/>
  <c r="AR1167" i="4"/>
  <c r="U1167" i="4"/>
  <c r="S1167" i="4"/>
  <c r="AL1166" i="4"/>
  <c r="AN1166" i="4" l="1"/>
  <c r="AO1166" i="4"/>
  <c r="AM1166" i="4"/>
  <c r="AP1166" i="4" s="1"/>
  <c r="W1167" i="4"/>
  <c r="Z1167" i="4" s="1"/>
  <c r="V1167" i="4"/>
  <c r="J1168" i="4" s="1"/>
  <c r="G1168" i="4"/>
  <c r="Y1167" i="4"/>
  <c r="F238" i="7"/>
  <c r="X1167" i="4"/>
  <c r="L1168" i="4" s="1"/>
  <c r="AA1167" i="4" l="1"/>
  <c r="I1168" i="4"/>
  <c r="H1168" i="4"/>
  <c r="K1168" i="4"/>
  <c r="N1168" i="4" s="1"/>
  <c r="O1168" i="4" s="1"/>
  <c r="AB1167" i="4"/>
  <c r="M1168" i="4"/>
  <c r="F1168" i="4" l="1"/>
  <c r="AC1167" i="4"/>
  <c r="AG1167" i="4" l="1"/>
  <c r="AI1167" i="4" s="1"/>
  <c r="AH1167" i="4"/>
  <c r="AJ1167" i="4" l="1"/>
  <c r="D238" i="7" s="1"/>
  <c r="C238" i="7"/>
  <c r="AK1167" i="4"/>
  <c r="AQ1167" i="4"/>
  <c r="AL1167" i="4" l="1"/>
  <c r="E1168" i="4"/>
  <c r="E238" i="7"/>
  <c r="AF1168" i="4" l="1"/>
  <c r="AD1168" i="4"/>
  <c r="AE1168" i="4" s="1"/>
  <c r="Q1168" i="4"/>
  <c r="P1168" i="4"/>
  <c r="AM1167" i="4"/>
  <c r="AN1167" i="4"/>
  <c r="AO1167" i="4"/>
  <c r="AP1167" i="4" l="1"/>
  <c r="R1168" i="4"/>
  <c r="U1168" i="4" s="1"/>
  <c r="AR1168" i="4"/>
  <c r="S1168" i="4"/>
  <c r="T1168" i="4" l="1"/>
  <c r="K1169" i="4" s="1"/>
  <c r="W1168" i="4"/>
  <c r="Z1168" i="4" s="1"/>
  <c r="H1169" i="4"/>
  <c r="X1168" i="4"/>
  <c r="I1169" i="4" s="1"/>
  <c r="L1169" i="4"/>
  <c r="AA1168" i="4"/>
  <c r="V1168" i="4"/>
  <c r="G1169" i="4" s="1"/>
  <c r="Y1168" i="4"/>
  <c r="J1169" i="4" l="1"/>
  <c r="N1169" i="4"/>
  <c r="O1169" i="4" s="1"/>
  <c r="M1169" i="4"/>
  <c r="AB1168" i="4"/>
  <c r="F1169" i="4" l="1"/>
  <c r="AC1168" i="4"/>
  <c r="AH1168" i="4" l="1"/>
  <c r="AG1168" i="4"/>
  <c r="AQ1168" i="4" s="1"/>
  <c r="E1169" i="4" s="1"/>
  <c r="P1169" i="4" s="1"/>
  <c r="AI1168" i="4"/>
  <c r="AJ1168" i="4" l="1"/>
  <c r="AK1168" i="4"/>
  <c r="AF1169" i="4"/>
  <c r="AD1169" i="4"/>
  <c r="AE1169" i="4" s="1"/>
  <c r="Q1169" i="4"/>
  <c r="R1169" i="4" s="1"/>
  <c r="AR1169" i="4" l="1"/>
  <c r="T1169" i="4"/>
  <c r="S1169" i="4"/>
  <c r="U1169" i="4"/>
  <c r="AL1168" i="4"/>
  <c r="V1169" i="4" l="1"/>
  <c r="Y1169" i="4" s="1"/>
  <c r="G1170" i="4"/>
  <c r="W1169" i="4"/>
  <c r="K1170" i="4"/>
  <c r="Z1169" i="4"/>
  <c r="H1170" i="4"/>
  <c r="AO1168" i="4"/>
  <c r="AM1168" i="4"/>
  <c r="AN1168" i="4"/>
  <c r="X1169" i="4"/>
  <c r="L1170" i="4" s="1"/>
  <c r="J1170" i="4" l="1"/>
  <c r="AP1168" i="4"/>
  <c r="AA1169" i="4"/>
  <c r="AB1169" i="4" s="1"/>
  <c r="I1170" i="4"/>
  <c r="M1170" i="4" s="1"/>
  <c r="N1170" i="4"/>
  <c r="O1170" i="4" s="1"/>
  <c r="F1170" i="4" l="1"/>
  <c r="AC1169" i="4"/>
  <c r="AG1169" i="4" l="1"/>
  <c r="AH1169" i="4"/>
  <c r="AI1169" i="4"/>
  <c r="AJ1169" i="4" l="1"/>
  <c r="AK1169" i="4"/>
  <c r="AQ1169" i="4"/>
  <c r="E1170" i="4" s="1"/>
  <c r="AD1170" i="4" l="1"/>
  <c r="AE1170" i="4" s="1"/>
  <c r="AF1170" i="4"/>
  <c r="Q1170" i="4"/>
  <c r="P1170" i="4"/>
  <c r="R1170" i="4" s="1"/>
  <c r="AL1169" i="4"/>
  <c r="AR1170" i="4" l="1"/>
  <c r="U1170" i="4"/>
  <c r="T1170" i="4"/>
  <c r="S1170" i="4"/>
  <c r="AM1169" i="4"/>
  <c r="AN1169" i="4"/>
  <c r="AO1169" i="4"/>
  <c r="W1170" i="4" l="1"/>
  <c r="K1171" i="4" s="1"/>
  <c r="X1170" i="4"/>
  <c r="L1171" i="4" s="1"/>
  <c r="I1171" i="4"/>
  <c r="AA1170" i="4"/>
  <c r="V1170" i="4"/>
  <c r="J1171" i="4" s="1"/>
  <c r="Y1170" i="4"/>
  <c r="AP1169" i="4"/>
  <c r="N1171" i="4" l="1"/>
  <c r="O1171" i="4" s="1"/>
  <c r="G1171" i="4"/>
  <c r="Z1170" i="4"/>
  <c r="AB1170" i="4" s="1"/>
  <c r="H1171" i="4"/>
  <c r="F1171" i="4" l="1"/>
  <c r="AC1170" i="4"/>
  <c r="M1171" i="4"/>
  <c r="AH1170" i="4" l="1"/>
  <c r="AG1170" i="4"/>
  <c r="AQ1170" i="4" l="1"/>
  <c r="E1171" i="4" s="1"/>
  <c r="AF1171" i="4" s="1"/>
  <c r="AD1171" i="4"/>
  <c r="AE1171" i="4" s="1"/>
  <c r="AI1170" i="4"/>
  <c r="P1171" i="4"/>
  <c r="Q1171" i="4" l="1"/>
  <c r="R1171" i="4"/>
  <c r="AR1171" i="4"/>
  <c r="T1171" i="4"/>
  <c r="S1171" i="4"/>
  <c r="U1171" i="4"/>
  <c r="AJ1170" i="4"/>
  <c r="AK1170" i="4"/>
  <c r="AL1170" i="4" l="1"/>
  <c r="X1171" i="4"/>
  <c r="L1172" i="4" s="1"/>
  <c r="V1171" i="4"/>
  <c r="G1172" i="4" s="1"/>
  <c r="W1171" i="4"/>
  <c r="Z1171" i="4" s="1"/>
  <c r="H1172" i="4" l="1"/>
  <c r="K1172" i="4"/>
  <c r="I1172" i="4"/>
  <c r="M1172" i="4" s="1"/>
  <c r="AA1171" i="4"/>
  <c r="J1172" i="4"/>
  <c r="Y1171" i="4"/>
  <c r="AN1170" i="4"/>
  <c r="AO1170" i="4"/>
  <c r="AM1170" i="4"/>
  <c r="AP1170" i="4" s="1"/>
  <c r="N1172" i="4" l="1"/>
  <c r="O1172" i="4" s="1"/>
  <c r="AB1171" i="4"/>
  <c r="F1172" i="4" l="1"/>
  <c r="AC1171" i="4"/>
  <c r="AG1171" i="4" l="1"/>
  <c r="AI1171" i="4" s="1"/>
  <c r="AH1171" i="4"/>
  <c r="AQ1171" i="4" l="1"/>
  <c r="E1172" i="4" s="1"/>
  <c r="AJ1171" i="4"/>
  <c r="AK1171" i="4"/>
  <c r="AL1171" i="4" l="1"/>
  <c r="Q1172" i="4"/>
  <c r="AF1172" i="4"/>
  <c r="AD1172" i="4"/>
  <c r="AE1172" i="4" s="1"/>
  <c r="P1172" i="4"/>
  <c r="R1172" i="4" l="1"/>
  <c r="U1172" i="4" s="1"/>
  <c r="AR1172" i="4"/>
  <c r="S1172" i="4"/>
  <c r="AM1171" i="4"/>
  <c r="AN1171" i="4"/>
  <c r="AO1171" i="4"/>
  <c r="T1172" i="4" l="1"/>
  <c r="K1173" i="4" s="1"/>
  <c r="X1172" i="4"/>
  <c r="AA1172" i="4" s="1"/>
  <c r="AP1171" i="4"/>
  <c r="W1172" i="4"/>
  <c r="V1172" i="4"/>
  <c r="Y1172" i="4" s="1"/>
  <c r="F239" i="7" l="1"/>
  <c r="H1173" i="4"/>
  <c r="Z1172" i="4"/>
  <c r="AB1172" i="4" s="1"/>
  <c r="I1173" i="4"/>
  <c r="L1173" i="4"/>
  <c r="G1173" i="4"/>
  <c r="J1173" i="4"/>
  <c r="N1173" i="4" s="1"/>
  <c r="O1173" i="4" s="1"/>
  <c r="M1173" i="4" l="1"/>
  <c r="F1173" i="4"/>
  <c r="AC1172" i="4"/>
  <c r="AG1172" i="4" l="1"/>
  <c r="AH1172" i="4"/>
  <c r="AQ1172" i="4" l="1"/>
  <c r="AI1172" i="4"/>
  <c r="AJ1172" i="4" l="1"/>
  <c r="D239" i="7" s="1"/>
  <c r="C239" i="7"/>
  <c r="AK1172" i="4"/>
  <c r="E1173" i="4"/>
  <c r="E239" i="7"/>
  <c r="Q1173" i="4" l="1"/>
  <c r="AD1173" i="4"/>
  <c r="AE1173" i="4" s="1"/>
  <c r="AF1173" i="4"/>
  <c r="P1173" i="4"/>
  <c r="AL1172" i="4"/>
  <c r="R1173" i="4" l="1"/>
  <c r="AM1172" i="4"/>
  <c r="AN1172" i="4"/>
  <c r="AO1172" i="4"/>
  <c r="AR1173" i="4"/>
  <c r="U1173" i="4"/>
  <c r="T1173" i="4"/>
  <c r="S1173" i="4"/>
  <c r="AP1172" i="4" l="1"/>
  <c r="V1173" i="4"/>
  <c r="G1174" i="4" s="1"/>
  <c r="Y1173" i="4"/>
  <c r="W1173" i="4"/>
  <c r="K1174" i="4" s="1"/>
  <c r="X1173" i="4"/>
  <c r="AA1173" i="4" s="1"/>
  <c r="L1174" i="4" l="1"/>
  <c r="H1174" i="4"/>
  <c r="Z1173" i="4"/>
  <c r="AB1173" i="4" s="1"/>
  <c r="J1174" i="4"/>
  <c r="I1174" i="4"/>
  <c r="M1174" i="4" l="1"/>
  <c r="N1174" i="4"/>
  <c r="O1174" i="4" s="1"/>
  <c r="F1174" i="4"/>
  <c r="AC1173" i="4"/>
  <c r="AG1173" i="4" l="1"/>
  <c r="AH1173" i="4"/>
  <c r="AI1173" i="4"/>
  <c r="AJ1173" i="4" l="1"/>
  <c r="AK1173" i="4"/>
  <c r="AQ1173" i="4"/>
  <c r="E1174" i="4" s="1"/>
  <c r="Q1174" i="4" l="1"/>
  <c r="AD1174" i="4"/>
  <c r="AE1174" i="4" s="1"/>
  <c r="AF1174" i="4"/>
  <c r="P1174" i="4"/>
  <c r="R1174" i="4" s="1"/>
  <c r="AL1173" i="4"/>
  <c r="AO1173" i="4" l="1"/>
  <c r="AM1173" i="4"/>
  <c r="AN1173" i="4"/>
  <c r="AR1174" i="4"/>
  <c r="U1174" i="4"/>
  <c r="S1174" i="4"/>
  <c r="T1174" i="4"/>
  <c r="AP1173" i="4" l="1"/>
  <c r="X1174" i="4"/>
  <c r="AA1174" i="4" s="1"/>
  <c r="W1174" i="4"/>
  <c r="K1175" i="4" s="1"/>
  <c r="Z1174" i="4"/>
  <c r="V1174" i="4"/>
  <c r="Y1174" i="4" s="1"/>
  <c r="H1175" i="4" l="1"/>
  <c r="AB1174" i="4"/>
  <c r="L1175" i="4"/>
  <c r="J1175" i="4"/>
  <c r="N1175" i="4" s="1"/>
  <c r="O1175" i="4" s="1"/>
  <c r="G1175" i="4"/>
  <c r="I1175" i="4"/>
  <c r="AC1174" i="4" l="1"/>
  <c r="F1175" i="4"/>
  <c r="M1175" i="4"/>
  <c r="AG1174" i="4" l="1"/>
  <c r="AI1174" i="4" s="1"/>
  <c r="AH1174" i="4"/>
  <c r="AJ1174" i="4" l="1"/>
  <c r="AK1174" i="4"/>
  <c r="AQ1174" i="4"/>
  <c r="E1175" i="4" s="1"/>
  <c r="Q1175" i="4" l="1"/>
  <c r="AF1175" i="4"/>
  <c r="AD1175" i="4"/>
  <c r="AE1175" i="4" s="1"/>
  <c r="P1175" i="4"/>
  <c r="R1175" i="4" s="1"/>
  <c r="AL1174" i="4"/>
  <c r="AR1175" i="4" l="1"/>
  <c r="S1175" i="4"/>
  <c r="T1175" i="4"/>
  <c r="U1175" i="4"/>
  <c r="AM1174" i="4"/>
  <c r="AN1174" i="4"/>
  <c r="AO1174" i="4"/>
  <c r="W1175" i="4" l="1"/>
  <c r="K1176" i="4" s="1"/>
  <c r="Z1175" i="4"/>
  <c r="H1176" i="4"/>
  <c r="AP1174" i="4"/>
  <c r="X1175" i="4"/>
  <c r="I1176" i="4" s="1"/>
  <c r="V1175" i="4"/>
  <c r="J1176" i="4" s="1"/>
  <c r="Y1175" i="4"/>
  <c r="G1176" i="4"/>
  <c r="M1176" i="4" l="1"/>
  <c r="AA1175" i="4"/>
  <c r="AB1175" i="4" s="1"/>
  <c r="L1176" i="4"/>
  <c r="N1176" i="4" s="1"/>
  <c r="O1176" i="4" s="1"/>
  <c r="F1176" i="4" l="1"/>
  <c r="AC1175" i="4"/>
  <c r="AG1175" i="4" l="1"/>
  <c r="AH1175" i="4"/>
  <c r="AI1175" i="4"/>
  <c r="AJ1175" i="4" l="1"/>
  <c r="AK1175" i="4"/>
  <c r="AQ1175" i="4"/>
  <c r="E1176" i="4" s="1"/>
  <c r="AF1176" i="4" l="1"/>
  <c r="Q1176" i="4"/>
  <c r="AD1176" i="4"/>
  <c r="AE1176" i="4" s="1"/>
  <c r="P1176" i="4"/>
  <c r="AL1175" i="4"/>
  <c r="AM1175" i="4" l="1"/>
  <c r="AN1175" i="4"/>
  <c r="AO1175" i="4"/>
  <c r="R1176" i="4"/>
  <c r="AR1176" i="4" l="1"/>
  <c r="S1176" i="4"/>
  <c r="U1176" i="4"/>
  <c r="T1176" i="4"/>
  <c r="AP1175" i="4"/>
  <c r="W1176" i="4" l="1"/>
  <c r="Z1176" i="4"/>
  <c r="H1177" i="4"/>
  <c r="K1177" i="4"/>
  <c r="X1176" i="4"/>
  <c r="AA1176" i="4" s="1"/>
  <c r="I1177" i="4"/>
  <c r="V1176" i="4"/>
  <c r="Y1176" i="4" s="1"/>
  <c r="J1177" i="4"/>
  <c r="G1177" i="4"/>
  <c r="AB1176" i="4" l="1"/>
  <c r="M1177" i="4"/>
  <c r="L1177" i="4"/>
  <c r="N1177" i="4" s="1"/>
  <c r="O1177" i="4" s="1"/>
  <c r="F1177" i="4" l="1"/>
  <c r="AC1176" i="4"/>
  <c r="AG1176" i="4" l="1"/>
  <c r="AH1176" i="4"/>
  <c r="AQ1176" i="4" l="1"/>
  <c r="E1177" i="4" s="1"/>
  <c r="AI1176" i="4"/>
  <c r="AJ1176" i="4" l="1"/>
  <c r="AK1176" i="4"/>
  <c r="Q1177" i="4"/>
  <c r="AD1177" i="4"/>
  <c r="AE1177" i="4" s="1"/>
  <c r="AF1177" i="4"/>
  <c r="P1177" i="4"/>
  <c r="R1177" i="4" l="1"/>
  <c r="AL1176" i="4"/>
  <c r="AM1176" i="4" l="1"/>
  <c r="AN1176" i="4"/>
  <c r="AO1176" i="4"/>
  <c r="AR1177" i="4"/>
  <c r="U1177" i="4"/>
  <c r="T1177" i="4"/>
  <c r="S1177" i="4"/>
  <c r="V1177" i="4" l="1"/>
  <c r="Y1177" i="4" s="1"/>
  <c r="F240" i="7"/>
  <c r="W1177" i="4"/>
  <c r="H1178" i="4" s="1"/>
  <c r="K1178" i="4"/>
  <c r="Z1177" i="4"/>
  <c r="X1177" i="4"/>
  <c r="AA1177" i="4"/>
  <c r="I1178" i="4"/>
  <c r="L1178" i="4"/>
  <c r="AP1176" i="4"/>
  <c r="AB1177" i="4" l="1"/>
  <c r="J1178" i="4"/>
  <c r="N1178" i="4" s="1"/>
  <c r="O1178" i="4" s="1"/>
  <c r="G1178" i="4"/>
  <c r="M1178" i="4" s="1"/>
  <c r="F1178" i="4" l="1"/>
  <c r="AC1177" i="4"/>
  <c r="AG1177" i="4" l="1"/>
  <c r="AI1177" i="4" s="1"/>
  <c r="AH1177" i="4"/>
  <c r="AJ1177" i="4" l="1"/>
  <c r="D240" i="7" s="1"/>
  <c r="C240" i="7"/>
  <c r="AK1177" i="4"/>
  <c r="AQ1177" i="4"/>
  <c r="E1178" i="4" l="1"/>
  <c r="E240" i="7"/>
  <c r="AL1177" i="4"/>
  <c r="AM1177" i="4" l="1"/>
  <c r="AN1177" i="4"/>
  <c r="AO1177" i="4"/>
  <c r="Q1178" i="4"/>
  <c r="AD1178" i="4"/>
  <c r="AE1178" i="4" s="1"/>
  <c r="AF1178" i="4"/>
  <c r="P1178" i="4"/>
  <c r="R1178" i="4" s="1"/>
  <c r="AR1178" i="4" l="1"/>
  <c r="T1178" i="4"/>
  <c r="U1178" i="4"/>
  <c r="S1178" i="4"/>
  <c r="AP1177" i="4"/>
  <c r="V1178" i="4" l="1"/>
  <c r="Y1178" i="4" s="1"/>
  <c r="X1178" i="4"/>
  <c r="I1179" i="4" s="1"/>
  <c r="L1179" i="4"/>
  <c r="W1178" i="4"/>
  <c r="K1179" i="4" s="1"/>
  <c r="Z1178" i="4" l="1"/>
  <c r="H1179" i="4"/>
  <c r="G1179" i="4"/>
  <c r="M1179" i="4" s="1"/>
  <c r="AA1178" i="4"/>
  <c r="AB1178" i="4" s="1"/>
  <c r="J1179" i="4"/>
  <c r="N1179" i="4" s="1"/>
  <c r="O1179" i="4" s="1"/>
  <c r="F1179" i="4" l="1"/>
  <c r="AC1178" i="4"/>
  <c r="AG1178" i="4" l="1"/>
  <c r="AH1178" i="4"/>
  <c r="AI1178" i="4"/>
  <c r="AJ1178" i="4" l="1"/>
  <c r="AK1178" i="4"/>
  <c r="AQ1178" i="4"/>
  <c r="E1179" i="4" s="1"/>
  <c r="Q1179" i="4" l="1"/>
  <c r="AD1179" i="4"/>
  <c r="AE1179" i="4" s="1"/>
  <c r="AF1179" i="4"/>
  <c r="P1179" i="4"/>
  <c r="R1179" i="4" s="1"/>
  <c r="AL1178" i="4"/>
  <c r="AO1178" i="4" l="1"/>
  <c r="AM1178" i="4"/>
  <c r="AN1178" i="4"/>
  <c r="AR1179" i="4"/>
  <c r="U1179" i="4"/>
  <c r="S1179" i="4"/>
  <c r="T1179" i="4"/>
  <c r="W1179" i="4" l="1"/>
  <c r="K1180" i="4" s="1"/>
  <c r="V1179" i="4"/>
  <c r="J1180" i="4" s="1"/>
  <c r="X1179" i="4"/>
  <c r="I1180" i="4" s="1"/>
  <c r="AP1178" i="4"/>
  <c r="Z1179" i="4" l="1"/>
  <c r="Y1179" i="4"/>
  <c r="AA1179" i="4"/>
  <c r="G1180" i="4"/>
  <c r="L1180" i="4"/>
  <c r="N1180" i="4" s="1"/>
  <c r="O1180" i="4" s="1"/>
  <c r="H1180" i="4"/>
  <c r="AB1179" i="4" l="1"/>
  <c r="AC1179" i="4"/>
  <c r="F1180" i="4"/>
  <c r="M1180" i="4"/>
  <c r="AG1179" i="4" l="1"/>
  <c r="AH1179" i="4"/>
  <c r="AI1179" i="4"/>
  <c r="AJ1179" i="4" l="1"/>
  <c r="AK1179" i="4"/>
  <c r="AQ1179" i="4"/>
  <c r="E1180" i="4" s="1"/>
  <c r="Q1180" i="4" l="1"/>
  <c r="AF1180" i="4"/>
  <c r="AD1180" i="4"/>
  <c r="AE1180" i="4" s="1"/>
  <c r="P1180" i="4"/>
  <c r="AL1179" i="4"/>
  <c r="R1180" i="4" l="1"/>
  <c r="S1180" i="4" s="1"/>
  <c r="AM1179" i="4"/>
  <c r="AN1179" i="4"/>
  <c r="AO1179" i="4"/>
  <c r="AR1180" i="4"/>
  <c r="T1180" i="4"/>
  <c r="U1180" i="4" l="1"/>
  <c r="X1180" i="4"/>
  <c r="AA1180" i="4" s="1"/>
  <c r="V1180" i="4"/>
  <c r="Y1180" i="4" s="1"/>
  <c r="W1180" i="4"/>
  <c r="K1181" i="4" s="1"/>
  <c r="AP1179" i="4"/>
  <c r="Z1180" i="4" l="1"/>
  <c r="AB1180" i="4" s="1"/>
  <c r="J1181" i="4"/>
  <c r="G1181" i="4"/>
  <c r="I1181" i="4"/>
  <c r="H1181" i="4"/>
  <c r="L1181" i="4"/>
  <c r="AC1180" i="4" l="1"/>
  <c r="F1181" i="4"/>
  <c r="M1181" i="4"/>
  <c r="N1181" i="4"/>
  <c r="O1181" i="4" s="1"/>
  <c r="AG1180" i="4" l="1"/>
  <c r="AI1180" i="4"/>
  <c r="AH1180" i="4"/>
  <c r="AJ1180" i="4" l="1"/>
  <c r="AK1180" i="4"/>
  <c r="AQ1180" i="4"/>
  <c r="E1181" i="4" s="1"/>
  <c r="AD1181" i="4" l="1"/>
  <c r="AE1181" i="4" s="1"/>
  <c r="Q1181" i="4"/>
  <c r="AF1181" i="4"/>
  <c r="P1181" i="4"/>
  <c r="R1181" i="4" s="1"/>
  <c r="AL1180" i="4"/>
  <c r="AM1180" i="4" l="1"/>
  <c r="AN1180" i="4"/>
  <c r="AO1180" i="4"/>
  <c r="AR1181" i="4"/>
  <c r="T1181" i="4"/>
  <c r="U1181" i="4"/>
  <c r="S1181" i="4"/>
  <c r="AP1180" i="4" l="1"/>
  <c r="X1181" i="4"/>
  <c r="L1182" i="4" s="1"/>
  <c r="AA1181" i="4"/>
  <c r="I1182" i="4"/>
  <c r="V1181" i="4"/>
  <c r="G1182" i="4" s="1"/>
  <c r="W1181" i="4"/>
  <c r="K1182" i="4"/>
  <c r="Z1181" i="4"/>
  <c r="H1182" i="4"/>
  <c r="J1182" i="4" l="1"/>
  <c r="N1182" i="4" s="1"/>
  <c r="O1182" i="4" s="1"/>
  <c r="M1182" i="4"/>
  <c r="Y1181" i="4"/>
  <c r="AB1181" i="4" l="1"/>
  <c r="F1182" i="4" l="1"/>
  <c r="AC1181" i="4"/>
  <c r="AG1181" i="4" l="1"/>
  <c r="AH1181" i="4"/>
  <c r="AQ1181" i="4" l="1"/>
  <c r="E1182" i="4" s="1"/>
  <c r="AI1181" i="4"/>
  <c r="Q1182" i="4" l="1"/>
  <c r="AD1182" i="4"/>
  <c r="AE1182" i="4" s="1"/>
  <c r="AF1182" i="4"/>
  <c r="P1182" i="4"/>
  <c r="AJ1181" i="4"/>
  <c r="AK1181" i="4"/>
  <c r="AL1181" i="4" l="1"/>
  <c r="R1182" i="4"/>
  <c r="AR1182" i="4" l="1"/>
  <c r="S1182" i="4"/>
  <c r="U1182" i="4"/>
  <c r="T1182" i="4"/>
  <c r="AN1181" i="4"/>
  <c r="AO1181" i="4"/>
  <c r="AM1181" i="4"/>
  <c r="W1182" i="4" l="1"/>
  <c r="K1183" i="4"/>
  <c r="Z1182" i="4"/>
  <c r="H1183" i="4"/>
  <c r="X1182" i="4"/>
  <c r="I1183" i="4"/>
  <c r="L1183" i="4"/>
  <c r="AA1182" i="4"/>
  <c r="V1182" i="4"/>
  <c r="Y1182" i="4" s="1"/>
  <c r="F241" i="7"/>
  <c r="AP1181" i="4"/>
  <c r="J1183" i="4" l="1"/>
  <c r="N1183" i="4" s="1"/>
  <c r="O1183" i="4" s="1"/>
  <c r="G1183" i="4"/>
  <c r="M1183" i="4" s="1"/>
  <c r="AB1182" i="4"/>
  <c r="F1183" i="4" l="1"/>
  <c r="AC1182" i="4"/>
  <c r="AG1182" i="4" l="1"/>
  <c r="AI1182" i="4"/>
  <c r="AH1182" i="4"/>
  <c r="AJ1182" i="4" l="1"/>
  <c r="D241" i="7" s="1"/>
  <c r="C241" i="7"/>
  <c r="AK1182" i="4"/>
  <c r="AQ1182" i="4"/>
  <c r="AL1182" i="4" l="1"/>
  <c r="E1183" i="4"/>
  <c r="E241" i="7"/>
  <c r="AM1182" i="4" l="1"/>
  <c r="AN1182" i="4"/>
  <c r="AO1182" i="4"/>
  <c r="Q1183" i="4"/>
  <c r="AD1183" i="4"/>
  <c r="AE1183" i="4" s="1"/>
  <c r="AF1183" i="4"/>
  <c r="P1183" i="4"/>
  <c r="R1183" i="4" s="1"/>
  <c r="AR1183" i="4" l="1"/>
  <c r="T1183" i="4"/>
  <c r="U1183" i="4"/>
  <c r="S1183" i="4"/>
  <c r="AP1182" i="4"/>
  <c r="V1183" i="4" l="1"/>
  <c r="Y1183" i="4" s="1"/>
  <c r="W1183" i="4"/>
  <c r="Z1183" i="4" s="1"/>
  <c r="X1183" i="4"/>
  <c r="I1184" i="4" s="1"/>
  <c r="L1184" i="4" l="1"/>
  <c r="AA1183" i="4"/>
  <c r="AB1183" i="4" s="1"/>
  <c r="G1184" i="4"/>
  <c r="K1184" i="4"/>
  <c r="H1184" i="4"/>
  <c r="J1184" i="4"/>
  <c r="N1184" i="4" l="1"/>
  <c r="O1184" i="4" s="1"/>
  <c r="M1184" i="4"/>
  <c r="F1184" i="4"/>
  <c r="AC1183" i="4"/>
  <c r="AG1183" i="4" l="1"/>
  <c r="AH1183" i="4"/>
  <c r="AI1183" i="4"/>
  <c r="AJ1183" i="4" l="1"/>
  <c r="AK1183" i="4"/>
  <c r="AQ1183" i="4"/>
  <c r="E1184" i="4" s="1"/>
  <c r="Q1184" i="4" l="1"/>
  <c r="AD1184" i="4"/>
  <c r="AE1184" i="4" s="1"/>
  <c r="AF1184" i="4"/>
  <c r="P1184" i="4"/>
  <c r="AL1183" i="4"/>
  <c r="R1184" i="4" l="1"/>
  <c r="AO1183" i="4"/>
  <c r="AM1183" i="4"/>
  <c r="AN1183" i="4"/>
  <c r="AR1184" i="4"/>
  <c r="T1184" i="4"/>
  <c r="S1184" i="4"/>
  <c r="U1184" i="4"/>
  <c r="AP1183" i="4" l="1"/>
  <c r="W1184" i="4"/>
  <c r="H1185" i="4" s="1"/>
  <c r="Z1184" i="4"/>
  <c r="K1185" i="4"/>
  <c r="X1184" i="4"/>
  <c r="I1185" i="4" s="1"/>
  <c r="V1184" i="4"/>
  <c r="J1185" i="4" s="1"/>
  <c r="Y1184" i="4"/>
  <c r="G1185" i="4"/>
  <c r="AA1184" i="4" l="1"/>
  <c r="L1185" i="4"/>
  <c r="N1185" i="4" s="1"/>
  <c r="O1185" i="4" s="1"/>
  <c r="M1185" i="4"/>
  <c r="AB1184" i="4"/>
  <c r="AC1184" i="4" l="1"/>
  <c r="F1185" i="4"/>
  <c r="AG1184" i="4" l="1"/>
  <c r="AH1184" i="4"/>
  <c r="AQ1184" i="4" l="1"/>
  <c r="E1185" i="4" s="1"/>
  <c r="AI1184" i="4"/>
  <c r="AJ1184" i="4" l="1"/>
  <c r="AK1184" i="4"/>
  <c r="AD1185" i="4"/>
  <c r="AE1185" i="4" s="1"/>
  <c r="AF1185" i="4"/>
  <c r="Q1185" i="4"/>
  <c r="P1185" i="4"/>
  <c r="R1185" i="4" s="1"/>
  <c r="AL1184" i="4" l="1"/>
  <c r="AR1185" i="4"/>
  <c r="S1185" i="4"/>
  <c r="T1185" i="4"/>
  <c r="U1185" i="4"/>
  <c r="X1185" i="4" l="1"/>
  <c r="AA1185" i="4" s="1"/>
  <c r="W1185" i="4"/>
  <c r="H1186" i="4" s="1"/>
  <c r="V1185" i="4"/>
  <c r="G1186" i="4" s="1"/>
  <c r="J1186" i="4"/>
  <c r="AM1184" i="4"/>
  <c r="AN1184" i="4"/>
  <c r="AO1184" i="4"/>
  <c r="Y1185" i="4" l="1"/>
  <c r="Z1185" i="4"/>
  <c r="AB1185" i="4" s="1"/>
  <c r="K1186" i="4"/>
  <c r="AP1184" i="4"/>
  <c r="L1186" i="4"/>
  <c r="I1186" i="4"/>
  <c r="M1186" i="4" s="1"/>
  <c r="N1186" i="4" l="1"/>
  <c r="O1186" i="4" s="1"/>
  <c r="F1186" i="4"/>
  <c r="AC1185" i="4"/>
  <c r="AG1185" i="4" l="1"/>
  <c r="AH1185" i="4"/>
  <c r="AI1185" i="4"/>
  <c r="AJ1185" i="4" l="1"/>
  <c r="AK1185" i="4"/>
  <c r="AQ1185" i="4"/>
  <c r="E1186" i="4" s="1"/>
  <c r="Q1186" i="4" l="1"/>
  <c r="AD1186" i="4"/>
  <c r="AE1186" i="4" s="1"/>
  <c r="AF1186" i="4"/>
  <c r="P1186" i="4"/>
  <c r="R1186" i="4" s="1"/>
  <c r="AL1185" i="4"/>
  <c r="AM1185" i="4" l="1"/>
  <c r="AN1185" i="4"/>
  <c r="AO1185" i="4"/>
  <c r="AR1186" i="4"/>
  <c r="U1186" i="4"/>
  <c r="S1186" i="4"/>
  <c r="T1186" i="4"/>
  <c r="AP1185" i="4" l="1"/>
  <c r="V1186" i="4"/>
  <c r="J1187" i="4" s="1"/>
  <c r="Y1186" i="4"/>
  <c r="G1187" i="4"/>
  <c r="X1186" i="4"/>
  <c r="I1187" i="4" s="1"/>
  <c r="W1186" i="4"/>
  <c r="Z1186" i="4" s="1"/>
  <c r="L1187" i="4" l="1"/>
  <c r="AA1186" i="4"/>
  <c r="AB1186" i="4" s="1"/>
  <c r="K1187" i="4"/>
  <c r="H1187" i="4"/>
  <c r="M1187" i="4" s="1"/>
  <c r="N1187" i="4" l="1"/>
  <c r="O1187" i="4" s="1"/>
  <c r="F1187" i="4"/>
  <c r="AC1186" i="4"/>
  <c r="AG1186" i="4" l="1"/>
  <c r="AH1186" i="4"/>
  <c r="AQ1186" i="4" l="1"/>
  <c r="E1187" i="4" s="1"/>
  <c r="AI1186" i="4"/>
  <c r="AJ1186" i="4" l="1"/>
  <c r="AK1186" i="4"/>
  <c r="AD1187" i="4"/>
  <c r="AE1187" i="4" s="1"/>
  <c r="Q1187" i="4"/>
  <c r="AF1187" i="4"/>
  <c r="P1187" i="4"/>
  <c r="R1187" i="4" s="1"/>
  <c r="AL1186" i="4" l="1"/>
  <c r="AR1187" i="4"/>
  <c r="S1187" i="4"/>
  <c r="T1187" i="4"/>
  <c r="U1187" i="4"/>
  <c r="X1187" i="4" l="1"/>
  <c r="L1188" i="4" s="1"/>
  <c r="V1187" i="4"/>
  <c r="Y1187" i="4" s="1"/>
  <c r="F242" i="7"/>
  <c r="W1187" i="4"/>
  <c r="Z1187" i="4" s="1"/>
  <c r="AN1186" i="4"/>
  <c r="AM1186" i="4"/>
  <c r="AO1186" i="4"/>
  <c r="J1188" i="4" l="1"/>
  <c r="G1188" i="4"/>
  <c r="I1188" i="4"/>
  <c r="AA1187" i="4"/>
  <c r="AB1187" i="4" s="1"/>
  <c r="AP1186" i="4"/>
  <c r="H1188" i="4"/>
  <c r="K1188" i="4"/>
  <c r="N1188" i="4" l="1"/>
  <c r="O1188" i="4" s="1"/>
  <c r="M1188" i="4"/>
  <c r="F1188" i="4"/>
  <c r="AC1187" i="4"/>
  <c r="AH1187" i="4" l="1"/>
  <c r="AG1187" i="4"/>
  <c r="AQ1187" i="4" s="1"/>
  <c r="AI1187" i="4" l="1"/>
  <c r="E1188" i="4"/>
  <c r="E242" i="7"/>
  <c r="AF1188" i="4" l="1"/>
  <c r="AD1188" i="4"/>
  <c r="AE1188" i="4" s="1"/>
  <c r="Q1188" i="4"/>
  <c r="P1188" i="4"/>
  <c r="AJ1187" i="4"/>
  <c r="D242" i="7" s="1"/>
  <c r="C242" i="7"/>
  <c r="AK1187" i="4"/>
  <c r="R1188" i="4" l="1"/>
  <c r="AL1187" i="4"/>
  <c r="AR1188" i="4"/>
  <c r="U1188" i="4"/>
  <c r="S1188" i="4"/>
  <c r="T1188" i="4"/>
  <c r="AM1187" i="4" l="1"/>
  <c r="AN1187" i="4"/>
  <c r="AO1187" i="4"/>
  <c r="W1188" i="4"/>
  <c r="K1189" i="4" s="1"/>
  <c r="Z1188" i="4"/>
  <c r="H1189" i="4"/>
  <c r="V1188" i="4"/>
  <c r="J1189" i="4" s="1"/>
  <c r="X1188" i="4"/>
  <c r="I1189" i="4" s="1"/>
  <c r="L1189" i="4"/>
  <c r="N1189" i="4" l="1"/>
  <c r="O1189" i="4" s="1"/>
  <c r="AA1188" i="4"/>
  <c r="Y1188" i="4"/>
  <c r="G1189" i="4"/>
  <c r="M1189" i="4" s="1"/>
  <c r="AP1187" i="4"/>
  <c r="AB1188" i="4" l="1"/>
  <c r="F1189" i="4" l="1"/>
  <c r="AC1188" i="4"/>
  <c r="AG1188" i="4" l="1"/>
  <c r="AH1188" i="4"/>
  <c r="AI1188" i="4"/>
  <c r="AJ1188" i="4" l="1"/>
  <c r="AK1188" i="4"/>
  <c r="AQ1188" i="4"/>
  <c r="E1189" i="4" s="1"/>
  <c r="AD1189" i="4" l="1"/>
  <c r="AE1189" i="4" s="1"/>
  <c r="AF1189" i="4"/>
  <c r="Q1189" i="4"/>
  <c r="P1189" i="4"/>
  <c r="AL1188" i="4"/>
  <c r="R1189" i="4" l="1"/>
  <c r="AR1189" i="4" s="1"/>
  <c r="AM1188" i="4"/>
  <c r="AN1188" i="4"/>
  <c r="AO1188" i="4"/>
  <c r="U1189" i="4" l="1"/>
  <c r="T1189" i="4"/>
  <c r="W1189" i="4" s="1"/>
  <c r="K1190" i="4" s="1"/>
  <c r="S1189" i="4"/>
  <c r="AP1188" i="4"/>
  <c r="V1189" i="4" l="1"/>
  <c r="G1190" i="4" s="1"/>
  <c r="Z1189" i="4"/>
  <c r="X1189" i="4"/>
  <c r="I1190" i="4" s="1"/>
  <c r="H1190" i="4"/>
  <c r="M1190" i="4" l="1"/>
  <c r="L1190" i="4"/>
  <c r="J1190" i="4"/>
  <c r="N1190" i="4" s="1"/>
  <c r="O1190" i="4" s="1"/>
  <c r="Y1189" i="4"/>
  <c r="AA1189" i="4"/>
  <c r="AB1189" i="4" l="1"/>
  <c r="AC1189" i="4" l="1"/>
  <c r="F1190" i="4"/>
  <c r="AG1189" i="4" l="1"/>
  <c r="AI1189" i="4"/>
  <c r="AH1189" i="4"/>
  <c r="AJ1189" i="4" l="1"/>
  <c r="AK1189" i="4"/>
  <c r="AL1189" i="4" s="1"/>
  <c r="AN1189" i="4" s="1"/>
  <c r="AQ1189" i="4"/>
  <c r="E1190" i="4" s="1"/>
  <c r="AM1189" i="4" l="1"/>
  <c r="AO1189" i="4"/>
  <c r="AD1190" i="4"/>
  <c r="AE1190" i="4" s="1"/>
  <c r="AF1190" i="4"/>
  <c r="Q1190" i="4"/>
  <c r="P1190" i="4"/>
  <c r="R1190" i="4" s="1"/>
  <c r="AP1189" i="4" l="1"/>
  <c r="AR1190" i="4"/>
  <c r="S1190" i="4"/>
  <c r="U1190" i="4"/>
  <c r="T1190" i="4"/>
  <c r="W1190" i="4" l="1"/>
  <c r="H1191" i="4" s="1"/>
  <c r="Z1190" i="4"/>
  <c r="K1191" i="4"/>
  <c r="X1190" i="4"/>
  <c r="AA1190" i="4" s="1"/>
  <c r="I1191" i="4"/>
  <c r="L1191" i="4"/>
  <c r="V1190" i="4"/>
  <c r="G1191" i="4" s="1"/>
  <c r="M1191" i="4" s="1"/>
  <c r="J1191" i="4"/>
  <c r="Y1190" i="4"/>
  <c r="AB1190" i="4" s="1"/>
  <c r="F1191" i="4" l="1"/>
  <c r="AC1190" i="4"/>
  <c r="N1191" i="4"/>
  <c r="O1191" i="4" s="1"/>
  <c r="AH1190" i="4" l="1"/>
  <c r="AG1190" i="4"/>
  <c r="AQ1190" i="4" s="1"/>
  <c r="E1191" i="4" s="1"/>
  <c r="Q1191" i="4" s="1"/>
  <c r="AI1190" i="4" l="1"/>
  <c r="P1191" i="4"/>
  <c r="AF1191" i="4"/>
  <c r="AD1191" i="4"/>
  <c r="AE1191" i="4" s="1"/>
  <c r="R1191" i="4"/>
  <c r="AJ1190" i="4" l="1"/>
  <c r="AK1190" i="4"/>
  <c r="AL1190" i="4" s="1"/>
  <c r="AR1191" i="4"/>
  <c r="T1191" i="4"/>
  <c r="U1191" i="4"/>
  <c r="S1191" i="4"/>
  <c r="AN1190" i="4" l="1"/>
  <c r="AM1190" i="4"/>
  <c r="AO1190" i="4"/>
  <c r="V1191" i="4"/>
  <c r="Y1191" i="4" s="1"/>
  <c r="X1191" i="4"/>
  <c r="AA1191" i="4" s="1"/>
  <c r="W1191" i="4"/>
  <c r="K1192" i="4" s="1"/>
  <c r="AP1190" i="4" l="1"/>
  <c r="Z1191" i="4"/>
  <c r="AB1191" i="4" s="1"/>
  <c r="I1192" i="4"/>
  <c r="H1192" i="4"/>
  <c r="J1192" i="4"/>
  <c r="L1192" i="4"/>
  <c r="G1192" i="4"/>
  <c r="M1192" i="4" l="1"/>
  <c r="N1192" i="4"/>
  <c r="O1192" i="4" s="1"/>
  <c r="F1192" i="4"/>
  <c r="AC1191" i="4"/>
  <c r="AG1191" i="4" l="1"/>
  <c r="AH1191" i="4"/>
  <c r="AQ1191" i="4" l="1"/>
  <c r="E1192" i="4" s="1"/>
  <c r="AI1191" i="4"/>
  <c r="AJ1191" i="4" l="1"/>
  <c r="AK1191" i="4"/>
  <c r="AD1192" i="4"/>
  <c r="AE1192" i="4" s="1"/>
  <c r="Q1192" i="4"/>
  <c r="AF1192" i="4"/>
  <c r="P1192" i="4"/>
  <c r="R1192" i="4" s="1"/>
  <c r="AL1191" i="4" l="1"/>
  <c r="AR1192" i="4"/>
  <c r="T1192" i="4"/>
  <c r="U1192" i="4"/>
  <c r="S1192" i="4"/>
  <c r="W1192" i="4" l="1"/>
  <c r="Z1192" i="4" s="1"/>
  <c r="AN1191" i="4"/>
  <c r="AM1191" i="4"/>
  <c r="AO1191" i="4"/>
  <c r="V1192" i="4"/>
  <c r="G1193" i="4" s="1"/>
  <c r="F243" i="7"/>
  <c r="X1192" i="4"/>
  <c r="I1193" i="4" s="1"/>
  <c r="AA1192" i="4"/>
  <c r="Y1192" i="4" l="1"/>
  <c r="L1193" i="4"/>
  <c r="AB1192" i="4"/>
  <c r="AP1191" i="4"/>
  <c r="K1193" i="4"/>
  <c r="J1193" i="4"/>
  <c r="H1193" i="4"/>
  <c r="M1193" i="4" s="1"/>
  <c r="N1193" i="4" l="1"/>
  <c r="O1193" i="4" s="1"/>
  <c r="F1193" i="4"/>
  <c r="AC1192" i="4"/>
  <c r="AH1192" i="4" l="1"/>
  <c r="AG1192" i="4"/>
  <c r="AQ1192" i="4" l="1"/>
  <c r="E1193" i="4" s="1"/>
  <c r="AI1192" i="4"/>
  <c r="E243" i="7"/>
  <c r="AF1193" i="4" l="1"/>
  <c r="AD1193" i="4"/>
  <c r="AE1193" i="4" s="1"/>
  <c r="Q1193" i="4"/>
  <c r="P1193" i="4"/>
  <c r="AJ1192" i="4"/>
  <c r="D243" i="7" s="1"/>
  <c r="C243" i="7"/>
  <c r="AK1192" i="4"/>
  <c r="AL1192" i="4" l="1"/>
  <c r="R1193" i="4"/>
  <c r="AM1192" i="4" l="1"/>
  <c r="AN1192" i="4"/>
  <c r="AO1192" i="4"/>
  <c r="AR1193" i="4"/>
  <c r="S1193" i="4"/>
  <c r="T1193" i="4"/>
  <c r="U1193" i="4"/>
  <c r="AP1192" i="4" l="1"/>
  <c r="X1193" i="4"/>
  <c r="AA1193" i="4" s="1"/>
  <c r="L1194" i="4"/>
  <c r="I1194" i="4"/>
  <c r="W1193" i="4"/>
  <c r="H1194" i="4" s="1"/>
  <c r="K1194" i="4"/>
  <c r="Z1193" i="4"/>
  <c r="V1193" i="4"/>
  <c r="G1194" i="4" s="1"/>
  <c r="J1194" i="4"/>
  <c r="Y1193" i="4" l="1"/>
  <c r="AB1193" i="4" s="1"/>
  <c r="M1194" i="4"/>
  <c r="N1194" i="4"/>
  <c r="O1194" i="4" s="1"/>
  <c r="F1194" i="4" l="1"/>
  <c r="AC1193" i="4"/>
  <c r="AG1193" i="4" l="1"/>
  <c r="AH1193" i="4"/>
  <c r="AI1193" i="4"/>
  <c r="AJ1193" i="4" l="1"/>
  <c r="AK1193" i="4"/>
  <c r="AQ1193" i="4"/>
  <c r="E1194" i="4" s="1"/>
  <c r="AD1194" i="4" l="1"/>
  <c r="AE1194" i="4" s="1"/>
  <c r="AF1194" i="4"/>
  <c r="Q1194" i="4"/>
  <c r="P1194" i="4"/>
  <c r="R1194" i="4" s="1"/>
  <c r="AL1193" i="4"/>
  <c r="AM1193" i="4" l="1"/>
  <c r="AN1193" i="4"/>
  <c r="AO1193" i="4"/>
  <c r="AR1194" i="4"/>
  <c r="U1194" i="4"/>
  <c r="S1194" i="4"/>
  <c r="T1194" i="4"/>
  <c r="V1194" i="4" l="1"/>
  <c r="Y1194" i="4" s="1"/>
  <c r="J1195" i="4"/>
  <c r="X1194" i="4"/>
  <c r="I1195" i="4" s="1"/>
  <c r="L1195" i="4"/>
  <c r="AP1193" i="4"/>
  <c r="W1194" i="4"/>
  <c r="H1195" i="4" s="1"/>
  <c r="Z1194" i="4"/>
  <c r="K1195" i="4"/>
  <c r="N1195" i="4" l="1"/>
  <c r="O1195" i="4" s="1"/>
  <c r="AA1194" i="4"/>
  <c r="AB1194" i="4"/>
  <c r="G1195" i="4"/>
  <c r="M1195" i="4" s="1"/>
  <c r="AC1194" i="4" l="1"/>
  <c r="F1195" i="4"/>
  <c r="AH1194" i="4" l="1"/>
  <c r="AG1194" i="4"/>
  <c r="AQ1194" i="4" s="1"/>
  <c r="E1195" i="4" s="1"/>
  <c r="AI1194" i="4" l="1"/>
  <c r="AJ1194" i="4"/>
  <c r="AK1194" i="4"/>
  <c r="AD1195" i="4"/>
  <c r="AE1195" i="4" s="1"/>
  <c r="AF1195" i="4"/>
  <c r="Q1195" i="4"/>
  <c r="P1195" i="4"/>
  <c r="R1195" i="4" l="1"/>
  <c r="U1195" i="4" s="1"/>
  <c r="AL1194" i="4"/>
  <c r="AR1195" i="4"/>
  <c r="S1195" i="4"/>
  <c r="T1195" i="4" l="1"/>
  <c r="W1195" i="4"/>
  <c r="H1196" i="4" s="1"/>
  <c r="X1195" i="4"/>
  <c r="AA1195" i="4" s="1"/>
  <c r="V1195" i="4"/>
  <c r="G1196" i="4" s="1"/>
  <c r="AN1194" i="4"/>
  <c r="AO1194" i="4"/>
  <c r="AM1194" i="4"/>
  <c r="AP1194" i="4" s="1"/>
  <c r="L1196" i="4" l="1"/>
  <c r="I1196" i="4"/>
  <c r="M1196" i="4" s="1"/>
  <c r="Y1195" i="4"/>
  <c r="Z1195" i="4"/>
  <c r="J1196" i="4"/>
  <c r="K1196" i="4"/>
  <c r="N1196" i="4" l="1"/>
  <c r="O1196" i="4" s="1"/>
  <c r="AB1195" i="4"/>
  <c r="F1196" i="4" l="1"/>
  <c r="AC1195" i="4"/>
  <c r="AG1195" i="4" l="1"/>
  <c r="AI1195" i="4" s="1"/>
  <c r="AH1195" i="4"/>
  <c r="AJ1195" i="4" l="1"/>
  <c r="AK1195" i="4"/>
  <c r="AQ1195" i="4"/>
  <c r="E1196" i="4" s="1"/>
  <c r="AL1195" i="4" l="1"/>
  <c r="Q1196" i="4"/>
  <c r="AD1196" i="4"/>
  <c r="AE1196" i="4" s="1"/>
  <c r="AF1196" i="4"/>
  <c r="P1196" i="4"/>
  <c r="R1196" i="4" s="1"/>
  <c r="AM1195" i="4" l="1"/>
  <c r="AN1195" i="4"/>
  <c r="AO1195" i="4"/>
  <c r="AR1196" i="4"/>
  <c r="T1196" i="4"/>
  <c r="S1196" i="4"/>
  <c r="U1196" i="4"/>
  <c r="X1196" i="4" l="1"/>
  <c r="AA1196" i="4" s="1"/>
  <c r="W1196" i="4"/>
  <c r="Z1196" i="4" s="1"/>
  <c r="V1196" i="4"/>
  <c r="J1197" i="4" s="1"/>
  <c r="AP1195" i="4"/>
  <c r="I1197" i="4" l="1"/>
  <c r="G1197" i="4"/>
  <c r="Y1196" i="4"/>
  <c r="AB1196" i="4" s="1"/>
  <c r="K1197" i="4"/>
  <c r="H1197" i="4"/>
  <c r="L1197" i="4"/>
  <c r="M1197" i="4" l="1"/>
  <c r="N1197" i="4"/>
  <c r="O1197" i="4" s="1"/>
  <c r="F1197" i="4"/>
  <c r="AC1196" i="4"/>
  <c r="AG1196" i="4" l="1"/>
  <c r="AH1196" i="4"/>
  <c r="AQ1196" i="4" l="1"/>
  <c r="E1197" i="4" s="1"/>
  <c r="AI1196" i="4"/>
  <c r="AJ1196" i="4" l="1"/>
  <c r="AK1196" i="4"/>
  <c r="AD1197" i="4"/>
  <c r="AE1197" i="4" s="1"/>
  <c r="Q1197" i="4"/>
  <c r="AF1197" i="4"/>
  <c r="P1197" i="4"/>
  <c r="R1197" i="4" s="1"/>
  <c r="AL1196" i="4" l="1"/>
  <c r="AR1197" i="4"/>
  <c r="U1197" i="4"/>
  <c r="S1197" i="4"/>
  <c r="T1197" i="4"/>
  <c r="W1197" i="4" l="1"/>
  <c r="Z1197" i="4" s="1"/>
  <c r="V1197" i="4"/>
  <c r="J1198" i="4" s="1"/>
  <c r="F244" i="7"/>
  <c r="X1197" i="4"/>
  <c r="L1198" i="4" s="1"/>
  <c r="AN1196" i="4"/>
  <c r="AM1196" i="4"/>
  <c r="AO1196" i="4"/>
  <c r="AP1196" i="4" l="1"/>
  <c r="G1198" i="4"/>
  <c r="I1198" i="4"/>
  <c r="Y1197" i="4"/>
  <c r="AA1197" i="4"/>
  <c r="K1198" i="4"/>
  <c r="N1198" i="4" s="1"/>
  <c r="O1198" i="4" s="1"/>
  <c r="H1198" i="4"/>
  <c r="AB1197" i="4" l="1"/>
  <c r="M1198" i="4"/>
  <c r="F1198" i="4" l="1"/>
  <c r="AC1197" i="4"/>
  <c r="AH1197" i="4" l="1"/>
  <c r="AG1197" i="4"/>
  <c r="AQ1197" i="4" s="1"/>
  <c r="E1198" i="4" l="1"/>
  <c r="E244" i="7"/>
  <c r="AI1197" i="4"/>
  <c r="AJ1197" i="4" l="1"/>
  <c r="D244" i="7" s="1"/>
  <c r="C244" i="7"/>
  <c r="AK1197" i="4"/>
  <c r="AF1198" i="4"/>
  <c r="AD1198" i="4"/>
  <c r="AE1198" i="4" s="1"/>
  <c r="Q1198" i="4"/>
  <c r="P1198" i="4"/>
  <c r="R1198" i="4" s="1"/>
  <c r="AR1198" i="4" l="1"/>
  <c r="T1198" i="4"/>
  <c r="U1198" i="4"/>
  <c r="S1198" i="4"/>
  <c r="AL1197" i="4"/>
  <c r="AM1197" i="4" l="1"/>
  <c r="AN1197" i="4"/>
  <c r="AO1197" i="4"/>
  <c r="V1198" i="4"/>
  <c r="J1199" i="4" s="1"/>
  <c r="X1198" i="4"/>
  <c r="L1199" i="4"/>
  <c r="I1199" i="4"/>
  <c r="AA1198" i="4"/>
  <c r="W1198" i="4"/>
  <c r="Z1198" i="4" s="1"/>
  <c r="K1199" i="4" l="1"/>
  <c r="N1199" i="4" s="1"/>
  <c r="O1199" i="4" s="1"/>
  <c r="H1199" i="4"/>
  <c r="AP1197" i="4"/>
  <c r="Y1198" i="4"/>
  <c r="G1199" i="4"/>
  <c r="M1199" i="4" s="1"/>
  <c r="AB1198" i="4" l="1"/>
  <c r="F1199" i="4" l="1"/>
  <c r="AC1198" i="4"/>
  <c r="AG1198" i="4" l="1"/>
  <c r="AH1198" i="4"/>
  <c r="AI1198" i="4"/>
  <c r="AJ1198" i="4" l="1"/>
  <c r="AK1198" i="4"/>
  <c r="AQ1198" i="4"/>
  <c r="E1199" i="4" s="1"/>
  <c r="AD1199" i="4" l="1"/>
  <c r="AE1199" i="4" s="1"/>
  <c r="AF1199" i="4"/>
  <c r="Q1199" i="4"/>
  <c r="P1199" i="4"/>
  <c r="R1199" i="4" s="1"/>
  <c r="AL1198" i="4"/>
  <c r="AM1198" i="4" l="1"/>
  <c r="AN1198" i="4"/>
  <c r="AO1198" i="4"/>
  <c r="AR1199" i="4"/>
  <c r="T1199" i="4"/>
  <c r="S1199" i="4"/>
  <c r="U1199" i="4"/>
  <c r="AP1198" i="4" l="1"/>
  <c r="X1199" i="4"/>
  <c r="L1200" i="4" s="1"/>
  <c r="V1199" i="4"/>
  <c r="Y1199" i="4" s="1"/>
  <c r="W1199" i="4"/>
  <c r="H1200" i="4" s="1"/>
  <c r="Z1199" i="4"/>
  <c r="K1200" i="4"/>
  <c r="J1200" i="4" l="1"/>
  <c r="N1200" i="4" s="1"/>
  <c r="O1200" i="4" s="1"/>
  <c r="G1200" i="4"/>
  <c r="I1200" i="4"/>
  <c r="M1200" i="4" s="1"/>
  <c r="AA1199" i="4"/>
  <c r="AB1199" i="4" s="1"/>
  <c r="AC1199" i="4" l="1"/>
  <c r="F1200" i="4"/>
  <c r="AH1199" i="4" l="1"/>
  <c r="AG1199" i="4"/>
  <c r="AQ1199" i="4" s="1"/>
  <c r="E1200" i="4" s="1"/>
  <c r="P1200" i="4" s="1"/>
  <c r="AI1199" i="4"/>
  <c r="AJ1199" i="4" l="1"/>
  <c r="AK1199" i="4"/>
  <c r="AD1200" i="4"/>
  <c r="AE1200" i="4" s="1"/>
  <c r="AF1200" i="4"/>
  <c r="Q1200" i="4"/>
  <c r="R1200" i="4" s="1"/>
  <c r="AR1200" i="4" l="1"/>
  <c r="T1200" i="4"/>
  <c r="U1200" i="4"/>
  <c r="S1200" i="4"/>
  <c r="AL1199" i="4"/>
  <c r="V1200" i="4" l="1"/>
  <c r="G1201" i="4" s="1"/>
  <c r="Y1200" i="4"/>
  <c r="X1200" i="4"/>
  <c r="I1201" i="4" s="1"/>
  <c r="W1200" i="4"/>
  <c r="K1201" i="4" s="1"/>
  <c r="Z1200" i="4"/>
  <c r="AN1199" i="4"/>
  <c r="AO1199" i="4"/>
  <c r="AM1199" i="4"/>
  <c r="J1201" i="4" l="1"/>
  <c r="AA1200" i="4"/>
  <c r="AB1200" i="4" s="1"/>
  <c r="L1201" i="4"/>
  <c r="AP1199" i="4"/>
  <c r="H1201" i="4"/>
  <c r="M1201" i="4" s="1"/>
  <c r="N1201" i="4" l="1"/>
  <c r="O1201" i="4" s="1"/>
  <c r="AC1200" i="4"/>
  <c r="F1201" i="4"/>
  <c r="AG1200" i="4" l="1"/>
  <c r="AH1200" i="4"/>
  <c r="AI1200" i="4"/>
  <c r="AJ1200" i="4" l="1"/>
  <c r="AK1200" i="4"/>
  <c r="AQ1200" i="4"/>
  <c r="E1201" i="4" s="1"/>
  <c r="AD1201" i="4" l="1"/>
  <c r="AE1201" i="4" s="1"/>
  <c r="AF1201" i="4"/>
  <c r="Q1201" i="4"/>
  <c r="P1201" i="4"/>
  <c r="R1201" i="4" s="1"/>
  <c r="AL1200" i="4"/>
  <c r="AM1200" i="4" l="1"/>
  <c r="AN1200" i="4"/>
  <c r="AO1200" i="4"/>
  <c r="AR1201" i="4"/>
  <c r="T1201" i="4"/>
  <c r="U1201" i="4"/>
  <c r="S1201" i="4"/>
  <c r="V1201" i="4" l="1"/>
  <c r="J1202" i="4" s="1"/>
  <c r="X1201" i="4"/>
  <c r="AA1201" i="4" s="1"/>
  <c r="W1201" i="4"/>
  <c r="K1202" i="4" s="1"/>
  <c r="AP1200" i="4"/>
  <c r="Y1201" i="4" l="1"/>
  <c r="Z1201" i="4"/>
  <c r="AB1201" i="4" s="1"/>
  <c r="H1202" i="4"/>
  <c r="L1202" i="4"/>
  <c r="N1202" i="4" s="1"/>
  <c r="O1202" i="4" s="1"/>
  <c r="I1202" i="4"/>
  <c r="G1202" i="4"/>
  <c r="M1202" i="4" l="1"/>
  <c r="AC1201" i="4"/>
  <c r="F1202" i="4"/>
  <c r="AH1201" i="4" l="1"/>
  <c r="AG1201" i="4"/>
  <c r="AQ1201" i="4" s="1"/>
  <c r="E1202" i="4" s="1"/>
  <c r="AI1201" i="4"/>
  <c r="AJ1201" i="4" l="1"/>
  <c r="AK1201" i="4"/>
  <c r="AF1202" i="4"/>
  <c r="AD1202" i="4"/>
  <c r="AE1202" i="4" s="1"/>
  <c r="Q1202" i="4"/>
  <c r="P1202" i="4"/>
  <c r="R1202" i="4" s="1"/>
  <c r="AR1202" i="4" l="1"/>
  <c r="S1202" i="4"/>
  <c r="T1202" i="4"/>
  <c r="U1202" i="4"/>
  <c r="AL1201" i="4"/>
  <c r="AO1201" i="4" l="1"/>
  <c r="AN1201" i="4"/>
  <c r="AM1201" i="4"/>
  <c r="AP1201" i="4" s="1"/>
  <c r="X1202" i="4"/>
  <c r="L1203" i="4" s="1"/>
  <c r="W1202" i="4"/>
  <c r="H1203" i="4" s="1"/>
  <c r="Z1202" i="4"/>
  <c r="V1202" i="4"/>
  <c r="G1203" i="4" s="1"/>
  <c r="Y1202" i="4"/>
  <c r="J1203" i="4"/>
  <c r="F245" i="7"/>
  <c r="I1203" i="4" l="1"/>
  <c r="M1203" i="4" s="1"/>
  <c r="AA1202" i="4"/>
  <c r="AB1202" i="4" s="1"/>
  <c r="K1203" i="4"/>
  <c r="N1203" i="4" s="1"/>
  <c r="O1203" i="4" s="1"/>
  <c r="AC1202" i="4" l="1"/>
  <c r="F1203" i="4"/>
  <c r="AG1202" i="4" l="1"/>
  <c r="AI1202" i="4" s="1"/>
  <c r="AH1202" i="4"/>
  <c r="AJ1202" i="4" l="1"/>
  <c r="D245" i="7" s="1"/>
  <c r="C245" i="7"/>
  <c r="AK1202" i="4"/>
  <c r="AQ1202" i="4"/>
  <c r="E1203" i="4" l="1"/>
  <c r="E245" i="7"/>
  <c r="AL1202" i="4"/>
  <c r="AM1202" i="4" l="1"/>
  <c r="AN1202" i="4"/>
  <c r="AO1202" i="4"/>
  <c r="Q1203" i="4"/>
  <c r="AD1203" i="4"/>
  <c r="AE1203" i="4" s="1"/>
  <c r="AF1203" i="4"/>
  <c r="P1203" i="4"/>
  <c r="R1203" i="4" l="1"/>
  <c r="S1203" i="4" s="1"/>
  <c r="AR1203" i="4"/>
  <c r="T1203" i="4"/>
  <c r="U1203" i="4"/>
  <c r="AP1202" i="4"/>
  <c r="V1203" i="4" l="1"/>
  <c r="Y1203" i="4" s="1"/>
  <c r="X1203" i="4"/>
  <c r="L1204" i="4" s="1"/>
  <c r="W1203" i="4"/>
  <c r="K1204" i="4" s="1"/>
  <c r="I1204" i="4" l="1"/>
  <c r="G1204" i="4"/>
  <c r="H1204" i="4"/>
  <c r="M1204" i="4" s="1"/>
  <c r="J1204" i="4"/>
  <c r="AA1203" i="4"/>
  <c r="N1204" i="4"/>
  <c r="O1204" i="4" s="1"/>
  <c r="Z1203" i="4"/>
  <c r="AB1203" i="4" l="1"/>
  <c r="F1204" i="4"/>
  <c r="AC1203" i="4"/>
  <c r="AH1203" i="4" l="1"/>
  <c r="AG1203" i="4"/>
  <c r="AQ1203" i="4" s="1"/>
  <c r="E1204" i="4" s="1"/>
  <c r="P1204" i="4" s="1"/>
  <c r="Q1204" i="4" l="1"/>
  <c r="R1204" i="4" s="1"/>
  <c r="AD1204" i="4"/>
  <c r="AE1204" i="4" s="1"/>
  <c r="AF1204" i="4"/>
  <c r="AI1203" i="4"/>
  <c r="AR1204" i="4" l="1"/>
  <c r="U1204" i="4"/>
  <c r="T1204" i="4"/>
  <c r="S1204" i="4"/>
  <c r="AJ1203" i="4"/>
  <c r="AK1203" i="4"/>
  <c r="AL1203" i="4" l="1"/>
  <c r="V1204" i="4"/>
  <c r="Y1204" i="4" s="1"/>
  <c r="W1204" i="4"/>
  <c r="K1205" i="4" s="1"/>
  <c r="X1204" i="4"/>
  <c r="AA1204" i="4" s="1"/>
  <c r="Z1204" i="4" l="1"/>
  <c r="AB1204" i="4" s="1"/>
  <c r="H1205" i="4"/>
  <c r="L1205" i="4"/>
  <c r="J1205" i="4"/>
  <c r="I1205" i="4"/>
  <c r="G1205" i="4"/>
  <c r="AM1203" i="4"/>
  <c r="AN1203" i="4"/>
  <c r="AO1203" i="4"/>
  <c r="M1205" i="4" l="1"/>
  <c r="N1205" i="4"/>
  <c r="O1205" i="4" s="1"/>
  <c r="AP1203" i="4"/>
  <c r="F1205" i="4"/>
  <c r="AC1204" i="4"/>
  <c r="AG1204" i="4" l="1"/>
  <c r="AH1204" i="4"/>
  <c r="AQ1204" i="4" l="1"/>
  <c r="E1205" i="4" s="1"/>
  <c r="P1205" i="4" s="1"/>
  <c r="AI1204" i="4"/>
  <c r="AF1205" i="4" l="1"/>
  <c r="AD1205" i="4"/>
  <c r="AE1205" i="4" s="1"/>
  <c r="Q1205" i="4"/>
  <c r="R1205" i="4" s="1"/>
  <c r="U1205" i="4" s="1"/>
  <c r="AR1205" i="4"/>
  <c r="AJ1204" i="4"/>
  <c r="AK1204" i="4"/>
  <c r="S1205" i="4" l="1"/>
  <c r="T1205" i="4"/>
  <c r="AL1204" i="4"/>
  <c r="X1205" i="4"/>
  <c r="AA1205" i="4" s="1"/>
  <c r="V1205" i="4"/>
  <c r="Y1205" i="4" s="1"/>
  <c r="J1206" i="4"/>
  <c r="W1205" i="4"/>
  <c r="Z1205" i="4" s="1"/>
  <c r="L1206" i="4" l="1"/>
  <c r="AB1205" i="4"/>
  <c r="AM1204" i="4"/>
  <c r="AO1204" i="4"/>
  <c r="AN1204" i="4"/>
  <c r="G1206" i="4"/>
  <c r="H1206" i="4"/>
  <c r="K1206" i="4"/>
  <c r="I1206" i="4"/>
  <c r="N1206" i="4" l="1"/>
  <c r="O1206" i="4" s="1"/>
  <c r="AP1204" i="4"/>
  <c r="M1206" i="4"/>
  <c r="AC1205" i="4"/>
  <c r="F1206" i="4"/>
  <c r="AG1205" i="4" l="1"/>
  <c r="AH1205" i="4"/>
  <c r="AQ1205" i="4" l="1"/>
  <c r="E1206" i="4" s="1"/>
  <c r="Q1206" i="4" s="1"/>
  <c r="AD1206" i="4"/>
  <c r="AE1206" i="4" s="1"/>
  <c r="AF1206" i="4"/>
  <c r="AI1205" i="4"/>
  <c r="P1206" i="4" l="1"/>
  <c r="R1206" i="4" s="1"/>
  <c r="AJ1205" i="4"/>
  <c r="AK1205" i="4"/>
  <c r="T1206" i="4" l="1"/>
  <c r="AR1206" i="4"/>
  <c r="S1206" i="4"/>
  <c r="V1206" i="4" s="1"/>
  <c r="Y1206" i="4" s="1"/>
  <c r="U1206" i="4"/>
  <c r="AL1205" i="4"/>
  <c r="W1206" i="4"/>
  <c r="H1207" i="4" s="1"/>
  <c r="Z1206" i="4"/>
  <c r="X1206" i="4" l="1"/>
  <c r="K1207" i="4"/>
  <c r="J1207" i="4"/>
  <c r="AM1205" i="4"/>
  <c r="AN1205" i="4"/>
  <c r="AO1205" i="4"/>
  <c r="G1207" i="4"/>
  <c r="I1207" i="4" l="1"/>
  <c r="M1207" i="4" s="1"/>
  <c r="AA1206" i="4"/>
  <c r="AB1206" i="4" s="1"/>
  <c r="F1207" i="4" s="1"/>
  <c r="L1207" i="4"/>
  <c r="N1207" i="4" s="1"/>
  <c r="O1207" i="4" s="1"/>
  <c r="AP1205" i="4"/>
  <c r="AC1206" i="4" l="1"/>
  <c r="AG1206" i="4"/>
  <c r="AH1206" i="4"/>
  <c r="AI1206" i="4"/>
  <c r="AJ1206" i="4" l="1"/>
  <c r="AK1206" i="4"/>
  <c r="AQ1206" i="4"/>
  <c r="E1207" i="4" s="1"/>
  <c r="AF1207" i="4" l="1"/>
  <c r="AD1207" i="4"/>
  <c r="AE1207" i="4" s="1"/>
  <c r="Q1207" i="4"/>
  <c r="P1207" i="4"/>
  <c r="AL1206" i="4"/>
  <c r="R1207" i="4" l="1"/>
  <c r="AO1206" i="4"/>
  <c r="AM1206" i="4"/>
  <c r="AN1206" i="4"/>
  <c r="AR1207" i="4"/>
  <c r="U1207" i="4"/>
  <c r="T1207" i="4"/>
  <c r="S1207" i="4"/>
  <c r="V1207" i="4" l="1"/>
  <c r="J1208" i="4"/>
  <c r="Y1207" i="4"/>
  <c r="G1208" i="4"/>
  <c r="F246" i="7"/>
  <c r="W1207" i="4"/>
  <c r="H1208" i="4" s="1"/>
  <c r="X1207" i="4"/>
  <c r="I1208" i="4" s="1"/>
  <c r="AA1207" i="4"/>
  <c r="AP1206" i="4"/>
  <c r="K1208" i="4" l="1"/>
  <c r="M1208" i="4"/>
  <c r="L1208" i="4"/>
  <c r="Z1207" i="4"/>
  <c r="AB1207" i="4" s="1"/>
  <c r="N1208" i="4" l="1"/>
  <c r="O1208" i="4" s="1"/>
  <c r="F1208" i="4"/>
  <c r="AC1207" i="4"/>
  <c r="AG1207" i="4" l="1"/>
  <c r="AI1207" i="4"/>
  <c r="AH1207" i="4"/>
  <c r="AQ1207" i="4" l="1"/>
  <c r="AJ1207" i="4"/>
  <c r="D246" i="7" s="1"/>
  <c r="C246" i="7"/>
  <c r="AK1207" i="4"/>
  <c r="E1208" i="4"/>
  <c r="E246" i="7"/>
  <c r="AD1208" i="4" l="1"/>
  <c r="AE1208" i="4" s="1"/>
  <c r="AF1208" i="4"/>
  <c r="Q1208" i="4"/>
  <c r="P1208" i="4"/>
  <c r="R1208" i="4" s="1"/>
  <c r="AL1207" i="4"/>
  <c r="AO1207" i="4" l="1"/>
  <c r="AM1207" i="4"/>
  <c r="AN1207" i="4"/>
  <c r="AR1208" i="4"/>
  <c r="S1208" i="4"/>
  <c r="U1208" i="4"/>
  <c r="T1208" i="4"/>
  <c r="W1208" i="4" l="1"/>
  <c r="H1209" i="4" s="1"/>
  <c r="K1209" i="4"/>
  <c r="Z1208" i="4"/>
  <c r="X1208" i="4"/>
  <c r="I1209" i="4" s="1"/>
  <c r="V1208" i="4"/>
  <c r="G1209" i="4" s="1"/>
  <c r="Y1208" i="4"/>
  <c r="J1209" i="4"/>
  <c r="AP1207" i="4"/>
  <c r="M1209" i="4" l="1"/>
  <c r="L1209" i="4"/>
  <c r="N1209" i="4" s="1"/>
  <c r="O1209" i="4" s="1"/>
  <c r="AA1208" i="4"/>
  <c r="AB1208" i="4" s="1"/>
  <c r="AC1208" i="4" l="1"/>
  <c r="F1209" i="4"/>
  <c r="AG1208" i="4" l="1"/>
  <c r="AI1208" i="4" s="1"/>
  <c r="AH1208" i="4"/>
  <c r="AJ1208" i="4" l="1"/>
  <c r="AK1208" i="4"/>
  <c r="AQ1208" i="4"/>
  <c r="E1209" i="4" s="1"/>
  <c r="Q1209" i="4" l="1"/>
  <c r="AD1209" i="4"/>
  <c r="AE1209" i="4" s="1"/>
  <c r="AF1209" i="4"/>
  <c r="P1209" i="4"/>
  <c r="R1209" i="4" s="1"/>
  <c r="AL1208" i="4"/>
  <c r="AM1208" i="4" l="1"/>
  <c r="AN1208" i="4"/>
  <c r="AO1208" i="4"/>
  <c r="AR1209" i="4"/>
  <c r="S1209" i="4"/>
  <c r="T1209" i="4"/>
  <c r="U1209" i="4"/>
  <c r="AP1208" i="4" l="1"/>
  <c r="X1209" i="4"/>
  <c r="L1210" i="4" s="1"/>
  <c r="W1209" i="4"/>
  <c r="H1210" i="4" s="1"/>
  <c r="Z1209" i="4"/>
  <c r="V1209" i="4"/>
  <c r="J1210" i="4" s="1"/>
  <c r="Y1209" i="4"/>
  <c r="G1210" i="4" l="1"/>
  <c r="I1210" i="4"/>
  <c r="AA1209" i="4"/>
  <c r="K1210" i="4"/>
  <c r="N1210" i="4" s="1"/>
  <c r="O1210" i="4" s="1"/>
  <c r="AB1209" i="4"/>
  <c r="M1210" i="4"/>
  <c r="F1210" i="4" l="1"/>
  <c r="AC1209" i="4"/>
  <c r="AG1209" i="4" l="1"/>
  <c r="AH1209" i="4"/>
  <c r="AI1209" i="4"/>
  <c r="AJ1209" i="4" l="1"/>
  <c r="AK1209" i="4"/>
  <c r="AQ1209" i="4"/>
  <c r="E1210" i="4" s="1"/>
  <c r="Q1210" i="4" l="1"/>
  <c r="AD1210" i="4"/>
  <c r="AE1210" i="4" s="1"/>
  <c r="AF1210" i="4"/>
  <c r="P1210" i="4"/>
  <c r="AL1209" i="4"/>
  <c r="AM1209" i="4" l="1"/>
  <c r="AO1209" i="4"/>
  <c r="AN1209" i="4"/>
  <c r="R1210" i="4"/>
  <c r="AR1210" i="4" l="1"/>
  <c r="S1210" i="4"/>
  <c r="U1210" i="4"/>
  <c r="T1210" i="4"/>
  <c r="AP1209" i="4"/>
  <c r="W1210" i="4" l="1"/>
  <c r="Z1210" i="4" s="1"/>
  <c r="H1211" i="4"/>
  <c r="X1210" i="4"/>
  <c r="I1211" i="4" s="1"/>
  <c r="V1210" i="4"/>
  <c r="Y1210" i="4" s="1"/>
  <c r="AA1210" i="4" l="1"/>
  <c r="AB1210" i="4"/>
  <c r="L1211" i="4"/>
  <c r="J1211" i="4"/>
  <c r="K1211" i="4"/>
  <c r="G1211" i="4"/>
  <c r="M1211" i="4" s="1"/>
  <c r="N1211" i="4" l="1"/>
  <c r="O1211" i="4" s="1"/>
  <c r="AC1210" i="4"/>
  <c r="F1211" i="4"/>
  <c r="AG1210" i="4" l="1"/>
  <c r="AH1210" i="4"/>
  <c r="AQ1210" i="4" l="1"/>
  <c r="E1211" i="4" s="1"/>
  <c r="AF1211" i="4" s="1"/>
  <c r="Q1211" i="4"/>
  <c r="AD1211" i="4"/>
  <c r="AE1211" i="4" s="1"/>
  <c r="AI1210" i="4"/>
  <c r="P1211" i="4" l="1"/>
  <c r="R1211" i="4" s="1"/>
  <c r="AR1211" i="4"/>
  <c r="T1211" i="4"/>
  <c r="S1211" i="4"/>
  <c r="U1211" i="4"/>
  <c r="AJ1210" i="4"/>
  <c r="AK1210" i="4"/>
  <c r="AL1210" i="4" l="1"/>
  <c r="X1211" i="4"/>
  <c r="AA1211" i="4" s="1"/>
  <c r="L1212" i="4"/>
  <c r="V1211" i="4"/>
  <c r="G1212" i="4" s="1"/>
  <c r="W1211" i="4"/>
  <c r="K1212" i="4" s="1"/>
  <c r="J1212" i="4" l="1"/>
  <c r="H1212" i="4"/>
  <c r="Z1211" i="4"/>
  <c r="Y1211" i="4"/>
  <c r="I1212" i="4"/>
  <c r="N1212" i="4"/>
  <c r="O1212" i="4" s="1"/>
  <c r="AM1210" i="4"/>
  <c r="AN1210" i="4"/>
  <c r="AO1210" i="4"/>
  <c r="M1212" i="4" l="1"/>
  <c r="AB1211" i="4"/>
  <c r="AP1210" i="4"/>
  <c r="AC1211" i="4" l="1"/>
  <c r="F1212" i="4"/>
  <c r="AG1211" i="4" l="1"/>
  <c r="AH1211" i="4"/>
  <c r="AQ1211" i="4" l="1"/>
  <c r="E1212" i="4" s="1"/>
  <c r="AI1211" i="4"/>
  <c r="AJ1211" i="4" l="1"/>
  <c r="AK1211" i="4"/>
  <c r="AL1211" i="4" s="1"/>
  <c r="P1212" i="4"/>
  <c r="AF1212" i="4"/>
  <c r="AD1212" i="4"/>
  <c r="AE1212" i="4" s="1"/>
  <c r="Q1212" i="4"/>
  <c r="R1212" i="4" l="1"/>
  <c r="AO1211" i="4"/>
  <c r="AM1211" i="4"/>
  <c r="AN1211" i="4"/>
  <c r="AP1211" i="4" l="1"/>
  <c r="AR1212" i="4"/>
  <c r="T1212" i="4"/>
  <c r="U1212" i="4"/>
  <c r="S1212" i="4"/>
  <c r="W1212" i="4" l="1"/>
  <c r="K1213" i="4"/>
  <c r="H1213" i="4"/>
  <c r="Z1212" i="4"/>
  <c r="F247" i="7"/>
  <c r="V1212" i="4"/>
  <c r="G1213" i="4" s="1"/>
  <c r="X1212" i="4"/>
  <c r="L1213" i="4" s="1"/>
  <c r="I1213" i="4"/>
  <c r="M1213" i="4" l="1"/>
  <c r="AA1212" i="4"/>
  <c r="J1213" i="4"/>
  <c r="N1213" i="4" s="1"/>
  <c r="O1213" i="4" s="1"/>
  <c r="Y1212" i="4"/>
  <c r="AB1212" i="4" l="1"/>
  <c r="AC1212" i="4"/>
  <c r="F1213" i="4"/>
  <c r="AG1212" i="4" l="1"/>
  <c r="AH1212" i="4"/>
  <c r="AI1212" i="4" l="1"/>
  <c r="AQ1212" i="4"/>
  <c r="E1213" i="4" l="1"/>
  <c r="E247" i="7"/>
  <c r="C247" i="7"/>
  <c r="AJ1212" i="4"/>
  <c r="D247" i="7" s="1"/>
  <c r="AK1212" i="4"/>
  <c r="AL1212" i="4" l="1"/>
  <c r="AD1213" i="4"/>
  <c r="AE1213" i="4" s="1"/>
  <c r="AF1213" i="4"/>
  <c r="Q1213" i="4"/>
  <c r="P1213" i="4"/>
  <c r="R1213" i="4" s="1"/>
  <c r="T1213" i="4" l="1"/>
  <c r="AR1213" i="4"/>
  <c r="S1213" i="4"/>
  <c r="U1213" i="4"/>
  <c r="AM1212" i="4"/>
  <c r="AN1212" i="4"/>
  <c r="AO1212" i="4"/>
  <c r="AP1212" i="4" l="1"/>
  <c r="X1213" i="4"/>
  <c r="I1214" i="4" s="1"/>
  <c r="AA1213" i="4"/>
  <c r="L1214" i="4"/>
  <c r="V1213" i="4"/>
  <c r="G1214" i="4" s="1"/>
  <c r="J1214" i="4"/>
  <c r="W1213" i="4"/>
  <c r="H1214" i="4" s="1"/>
  <c r="Z1213" i="4"/>
  <c r="K1214" i="4" l="1"/>
  <c r="N1214" i="4"/>
  <c r="O1214" i="4" s="1"/>
  <c r="M1214" i="4"/>
  <c r="Y1213" i="4"/>
  <c r="AB1213" i="4" s="1"/>
  <c r="AC1213" i="4" l="1"/>
  <c r="F1214" i="4"/>
  <c r="AG1213" i="4" l="1"/>
  <c r="AH1213" i="4"/>
  <c r="AI1213" i="4"/>
  <c r="AJ1213" i="4" l="1"/>
  <c r="AK1213" i="4"/>
  <c r="AL1213" i="4" s="1"/>
  <c r="AQ1213" i="4"/>
  <c r="E1214" i="4" s="1"/>
  <c r="Q1214" i="4" l="1"/>
  <c r="AD1214" i="4"/>
  <c r="AE1214" i="4" s="1"/>
  <c r="AF1214" i="4"/>
  <c r="P1214" i="4"/>
  <c r="R1214" i="4" s="1"/>
  <c r="AO1213" i="4"/>
  <c r="AM1213" i="4"/>
  <c r="AN1213" i="4"/>
  <c r="AP1213" i="4" l="1"/>
  <c r="AR1214" i="4"/>
  <c r="U1214" i="4"/>
  <c r="S1214" i="4"/>
  <c r="T1214" i="4"/>
  <c r="W1214" i="4" l="1"/>
  <c r="H1215" i="4" s="1"/>
  <c r="Z1214" i="4"/>
  <c r="K1215" i="4"/>
  <c r="V1214" i="4"/>
  <c r="Y1214" i="4" s="1"/>
  <c r="X1214" i="4"/>
  <c r="I1215" i="4" s="1"/>
  <c r="AA1214" i="4"/>
  <c r="L1215" i="4" l="1"/>
  <c r="AB1214" i="4"/>
  <c r="G1215" i="4"/>
  <c r="M1215" i="4" s="1"/>
  <c r="J1215" i="4"/>
  <c r="N1215" i="4" s="1"/>
  <c r="O1215" i="4" s="1"/>
  <c r="F1215" i="4" l="1"/>
  <c r="AC1214" i="4"/>
  <c r="AG1214" i="4" l="1"/>
  <c r="AH1214" i="4"/>
  <c r="AI1214" i="4"/>
  <c r="AQ1214" i="4" l="1"/>
  <c r="E1215" i="4" s="1"/>
  <c r="AJ1214" i="4"/>
  <c r="AK1214" i="4"/>
  <c r="AL1214" i="4" s="1"/>
  <c r="Q1215" i="4"/>
  <c r="AD1215" i="4"/>
  <c r="AE1215" i="4" s="1"/>
  <c r="AF1215" i="4"/>
  <c r="P1215" i="4"/>
  <c r="R1215" i="4" s="1"/>
  <c r="T1215" i="4" l="1"/>
  <c r="AR1215" i="4"/>
  <c r="S1215" i="4"/>
  <c r="U1215" i="4"/>
  <c r="AM1214" i="4"/>
  <c r="AN1214" i="4"/>
  <c r="AO1214" i="4"/>
  <c r="AP1214" i="4" l="1"/>
  <c r="X1215" i="4"/>
  <c r="AA1215" i="4" s="1"/>
  <c r="L1216" i="4"/>
  <c r="V1215" i="4"/>
  <c r="J1216" i="4" s="1"/>
  <c r="N1216" i="4" s="1"/>
  <c r="O1216" i="4" s="1"/>
  <c r="W1215" i="4"/>
  <c r="Z1215" i="4" s="1"/>
  <c r="K1216" i="4"/>
  <c r="H1216" i="4"/>
  <c r="I1216" i="4" l="1"/>
  <c r="Y1215" i="4"/>
  <c r="AB1215" i="4" s="1"/>
  <c r="G1216" i="4"/>
  <c r="M1216" i="4" s="1"/>
  <c r="AC1215" i="4" l="1"/>
  <c r="F1216" i="4"/>
  <c r="AG1215" i="4" l="1"/>
  <c r="AH1215" i="4"/>
  <c r="AQ1215" i="4" l="1"/>
  <c r="E1216" i="4" s="1"/>
  <c r="AI1215" i="4"/>
  <c r="AJ1215" i="4" l="1"/>
  <c r="AK1215" i="4"/>
  <c r="AL1215" i="4" s="1"/>
  <c r="AM1215" i="4" s="1"/>
  <c r="Q1216" i="4"/>
  <c r="AD1216" i="4"/>
  <c r="AE1216" i="4" s="1"/>
  <c r="AF1216" i="4"/>
  <c r="P1216" i="4"/>
  <c r="R1216" i="4" s="1"/>
  <c r="AO1215" i="4"/>
  <c r="AN1215" i="4" l="1"/>
  <c r="AP1215" i="4" s="1"/>
  <c r="AR1216" i="4"/>
  <c r="S1216" i="4"/>
  <c r="V1216" i="4" s="1"/>
  <c r="Y1216" i="4" s="1"/>
  <c r="U1216" i="4"/>
  <c r="T1216" i="4"/>
  <c r="J1217" i="4"/>
  <c r="G1217" i="4"/>
  <c r="W1216" i="4" l="1"/>
  <c r="X1216" i="4"/>
  <c r="I1217" i="4" s="1"/>
  <c r="H1217" i="4" l="1"/>
  <c r="M1217" i="4" s="1"/>
  <c r="K1217" i="4"/>
  <c r="AA1216" i="4"/>
  <c r="L1217" i="4"/>
  <c r="Z1216" i="4"/>
  <c r="N1217" i="4" l="1"/>
  <c r="O1217" i="4" s="1"/>
  <c r="AB1216" i="4"/>
  <c r="F1217" i="4" s="1"/>
  <c r="AC1216" i="4"/>
  <c r="AH1216" i="4" l="1"/>
  <c r="AG1216" i="4"/>
  <c r="AI1216" i="4" s="1"/>
  <c r="AJ1216" i="4" l="1"/>
  <c r="AK1216" i="4"/>
  <c r="AL1216" i="4" s="1"/>
  <c r="AM1216" i="4" s="1"/>
  <c r="AQ1216" i="4"/>
  <c r="E1217" i="4" s="1"/>
  <c r="AO1216" i="4"/>
  <c r="AN1216" i="4" l="1"/>
  <c r="Q1217" i="4"/>
  <c r="AF1217" i="4"/>
  <c r="AD1217" i="4"/>
  <c r="AE1217" i="4" s="1"/>
  <c r="P1217" i="4"/>
  <c r="R1217" i="4" s="1"/>
  <c r="AP1216" i="4"/>
  <c r="AR1217" i="4" l="1"/>
  <c r="T1217" i="4"/>
  <c r="S1217" i="4"/>
  <c r="U1217" i="4"/>
  <c r="V1217" i="4" l="1"/>
  <c r="J1218" i="4"/>
  <c r="F248" i="7"/>
  <c r="W1217" i="4"/>
  <c r="Z1217" i="4" s="1"/>
  <c r="H1218" i="4"/>
  <c r="X1217" i="4"/>
  <c r="I1218" i="4" s="1"/>
  <c r="AA1217" i="4"/>
  <c r="K1218" i="4" l="1"/>
  <c r="L1218" i="4"/>
  <c r="G1218" i="4"/>
  <c r="M1218" i="4" s="1"/>
  <c r="Y1217" i="4"/>
  <c r="AB1217" i="4" s="1"/>
  <c r="N1218" i="4"/>
  <c r="O1218" i="4" s="1"/>
  <c r="F1218" i="4" l="1"/>
  <c r="AC1217" i="4"/>
  <c r="AG1217" i="4" l="1"/>
  <c r="AH1217" i="4"/>
  <c r="AQ1217" i="4" l="1"/>
  <c r="AI1217" i="4"/>
  <c r="E1218" i="4"/>
  <c r="E248" i="7"/>
  <c r="P1218" i="4" l="1"/>
  <c r="AD1218" i="4"/>
  <c r="AE1218" i="4" s="1"/>
  <c r="AF1218" i="4"/>
  <c r="Q1218" i="4"/>
  <c r="AJ1217" i="4"/>
  <c r="D248" i="7" s="1"/>
  <c r="C248" i="7"/>
  <c r="AK1217" i="4"/>
  <c r="R1218" i="4" l="1"/>
  <c r="AL1217" i="4"/>
  <c r="AO1217" i="4" l="1"/>
  <c r="AM1217" i="4"/>
  <c r="AN1217" i="4"/>
  <c r="U1218" i="4"/>
  <c r="T1218" i="4"/>
  <c r="S1218" i="4"/>
  <c r="AR1218" i="4"/>
  <c r="X1218" i="4" l="1"/>
  <c r="I1219" i="4" s="1"/>
  <c r="AA1218" i="4"/>
  <c r="L1219" i="4"/>
  <c r="AP1217" i="4"/>
  <c r="V1218" i="4"/>
  <c r="Y1218" i="4" s="1"/>
  <c r="G1219" i="4"/>
  <c r="W1218" i="4"/>
  <c r="H1219" i="4" s="1"/>
  <c r="Z1218" i="4" l="1"/>
  <c r="AB1218" i="4" s="1"/>
  <c r="M1219" i="4"/>
  <c r="K1219" i="4"/>
  <c r="J1219" i="4"/>
  <c r="F1219" i="4" l="1"/>
  <c r="AC1218" i="4"/>
  <c r="AH1218" i="4" s="1"/>
  <c r="N1219" i="4"/>
  <c r="O1219" i="4" s="1"/>
  <c r="AG1218" i="4"/>
  <c r="AI1218" i="4" l="1"/>
  <c r="AJ1218" i="4"/>
  <c r="AK1218" i="4"/>
  <c r="AL1218" i="4" s="1"/>
  <c r="AM1218" i="4" s="1"/>
  <c r="AQ1218" i="4"/>
  <c r="E1219" i="4" s="1"/>
  <c r="AO1218" i="4" l="1"/>
  <c r="AN1218" i="4"/>
  <c r="AP1218" i="4" s="1"/>
  <c r="P1219" i="4"/>
  <c r="Q1219" i="4"/>
  <c r="AD1219" i="4"/>
  <c r="AE1219" i="4" s="1"/>
  <c r="AF1219" i="4"/>
  <c r="R1219" i="4" l="1"/>
  <c r="AR1219" i="4" l="1"/>
  <c r="T1219" i="4"/>
  <c r="S1219" i="4"/>
  <c r="U1219" i="4"/>
  <c r="X1219" i="4" l="1"/>
  <c r="AA1219" i="4" s="1"/>
  <c r="V1219" i="4"/>
  <c r="G1220" i="4" s="1"/>
  <c r="Y1219" i="4"/>
  <c r="J1220" i="4"/>
  <c r="W1219" i="4"/>
  <c r="K1220" i="4" s="1"/>
  <c r="H1220" i="4"/>
  <c r="Z1219" i="4"/>
  <c r="L1220" i="4" l="1"/>
  <c r="AB1219" i="4"/>
  <c r="N1220" i="4"/>
  <c r="O1220" i="4" s="1"/>
  <c r="I1220" i="4"/>
  <c r="M1220" i="4" s="1"/>
  <c r="F1220" i="4" l="1"/>
  <c r="AC1219" i="4"/>
  <c r="AG1219" i="4" l="1"/>
  <c r="AH1219" i="4"/>
  <c r="AI1219" i="4"/>
  <c r="AJ1219" i="4" l="1"/>
  <c r="AK1219" i="4"/>
  <c r="AL1219" i="4" s="1"/>
  <c r="AQ1219" i="4"/>
  <c r="E1220" i="4" s="1"/>
  <c r="Q1220" i="4" l="1"/>
  <c r="AF1220" i="4"/>
  <c r="AD1220" i="4"/>
  <c r="AE1220" i="4" s="1"/>
  <c r="P1220" i="4"/>
  <c r="R1220" i="4" s="1"/>
  <c r="AM1219" i="4"/>
  <c r="AO1219" i="4"/>
  <c r="AN1219" i="4"/>
  <c r="AP1219" i="4" l="1"/>
  <c r="AR1220" i="4"/>
  <c r="U1220" i="4"/>
  <c r="T1220" i="4"/>
  <c r="S1220" i="4"/>
  <c r="V1220" i="4" l="1"/>
  <c r="J1221" i="4" s="1"/>
  <c r="W1220" i="4"/>
  <c r="Z1220" i="4" s="1"/>
  <c r="K1221" i="4"/>
  <c r="X1220" i="4"/>
  <c r="AA1220" i="4" s="1"/>
  <c r="L1221" i="4"/>
  <c r="I1221" i="4"/>
  <c r="H1221" i="4" l="1"/>
  <c r="N1221" i="4"/>
  <c r="O1221" i="4" s="1"/>
  <c r="G1221" i="4"/>
  <c r="M1221" i="4" s="1"/>
  <c r="Y1220" i="4"/>
  <c r="AB1220" i="4" s="1"/>
  <c r="AC1220" i="4" l="1"/>
  <c r="F1221" i="4"/>
  <c r="AG1220" i="4" l="1"/>
  <c r="AH1220" i="4"/>
  <c r="AQ1220" i="4" l="1"/>
  <c r="E1221" i="4" s="1"/>
  <c r="AI1220" i="4"/>
  <c r="AK1220" i="4" l="1"/>
  <c r="AL1220" i="4" s="1"/>
  <c r="AM1220" i="4" s="1"/>
  <c r="AJ1220" i="4"/>
  <c r="Q1221" i="4"/>
  <c r="AD1221" i="4"/>
  <c r="AE1221" i="4" s="1"/>
  <c r="AF1221" i="4"/>
  <c r="P1221" i="4"/>
  <c r="AO1220" i="4" l="1"/>
  <c r="AN1220" i="4"/>
  <c r="R1221" i="4"/>
  <c r="U1221" i="4"/>
  <c r="S1221" i="4"/>
  <c r="AR1221" i="4"/>
  <c r="T1221" i="4"/>
  <c r="AP1220" i="4"/>
  <c r="W1221" i="4" l="1"/>
  <c r="H1222" i="4" s="1"/>
  <c r="V1221" i="4"/>
  <c r="Y1221" i="4" s="1"/>
  <c r="G1222" i="4"/>
  <c r="J1222" i="4"/>
  <c r="X1221" i="4"/>
  <c r="L1222" i="4" s="1"/>
  <c r="I1222" i="4"/>
  <c r="AA1221" i="4"/>
  <c r="M1222" i="4" l="1"/>
  <c r="Z1221" i="4"/>
  <c r="AB1221" i="4" s="1"/>
  <c r="K1222" i="4"/>
  <c r="N1222" i="4" s="1"/>
  <c r="O1222" i="4" s="1"/>
  <c r="AC1221" i="4" l="1"/>
  <c r="F1222" i="4"/>
  <c r="AH1221" i="4" l="1"/>
  <c r="AG1221" i="4"/>
  <c r="AQ1221" i="4" s="1"/>
  <c r="E1222" i="4" s="1"/>
  <c r="AD1222" i="4" l="1"/>
  <c r="AE1222" i="4" s="1"/>
  <c r="AF1222" i="4"/>
  <c r="Q1222" i="4"/>
  <c r="AI1221" i="4"/>
  <c r="P1222" i="4"/>
  <c r="R1222" i="4" s="1"/>
  <c r="AR1222" i="4" l="1"/>
  <c r="U1222" i="4"/>
  <c r="X1222" i="4" s="1"/>
  <c r="I1223" i="4" s="1"/>
  <c r="T1222" i="4"/>
  <c r="S1222" i="4"/>
  <c r="AJ1221" i="4"/>
  <c r="AK1221" i="4"/>
  <c r="L1223" i="4" l="1"/>
  <c r="AA1222" i="4"/>
  <c r="AL1221" i="4"/>
  <c r="W1222" i="4"/>
  <c r="H1223" i="4" s="1"/>
  <c r="K1223" i="4"/>
  <c r="V1222" i="4"/>
  <c r="F249" i="7"/>
  <c r="Z1222" i="4"/>
  <c r="AO1221" i="4" l="1"/>
  <c r="AM1221" i="4"/>
  <c r="AN1221" i="4"/>
  <c r="J1223" i="4"/>
  <c r="N1223" i="4" s="1"/>
  <c r="O1223" i="4" s="1"/>
  <c r="G1223" i="4"/>
  <c r="M1223" i="4" s="1"/>
  <c r="Y1222" i="4"/>
  <c r="AB1222" i="4" s="1"/>
  <c r="F1223" i="4"/>
  <c r="AC1222" i="4"/>
  <c r="AP1221" i="4" l="1"/>
  <c r="AG1222" i="4"/>
  <c r="AI1222" i="4"/>
  <c r="AH1222" i="4"/>
  <c r="AJ1222" i="4" l="1"/>
  <c r="D249" i="7" s="1"/>
  <c r="C249" i="7"/>
  <c r="AK1222" i="4"/>
  <c r="AQ1222" i="4"/>
  <c r="E1223" i="4" l="1"/>
  <c r="E249" i="7"/>
  <c r="AL1222" i="4"/>
  <c r="AO1222" i="4" l="1"/>
  <c r="AM1222" i="4"/>
  <c r="AN1222" i="4"/>
  <c r="AD1223" i="4"/>
  <c r="AE1223" i="4" s="1"/>
  <c r="AF1223" i="4"/>
  <c r="Q1223" i="4"/>
  <c r="P1223" i="4"/>
  <c r="R1223" i="4" l="1"/>
  <c r="S1223" i="4" s="1"/>
  <c r="AP1222" i="4"/>
  <c r="AR1223" i="4"/>
  <c r="T1223" i="4"/>
  <c r="U1223" i="4" l="1"/>
  <c r="X1223" i="4" s="1"/>
  <c r="V1223" i="4"/>
  <c r="G1224" i="4" s="1"/>
  <c r="Y1223" i="4"/>
  <c r="J1224" i="4"/>
  <c r="W1223" i="4"/>
  <c r="Z1223" i="4" s="1"/>
  <c r="L1224" i="4" l="1"/>
  <c r="AA1223" i="4"/>
  <c r="K1224" i="4"/>
  <c r="H1224" i="4"/>
  <c r="N1224" i="4"/>
  <c r="O1224" i="4" s="1"/>
  <c r="I1224" i="4"/>
  <c r="AB1223" i="4"/>
  <c r="M1224" i="4" l="1"/>
  <c r="AC1223" i="4"/>
  <c r="F1224" i="4"/>
  <c r="AG1223" i="4" l="1"/>
  <c r="AH1223" i="4"/>
  <c r="AQ1223" i="4" l="1"/>
  <c r="E1224" i="4" s="1"/>
  <c r="P1224" i="4" s="1"/>
  <c r="Q1224" i="4"/>
  <c r="AD1224" i="4"/>
  <c r="AE1224" i="4" s="1"/>
  <c r="AF1224" i="4"/>
  <c r="AI1223" i="4"/>
  <c r="R1224" i="4" l="1"/>
  <c r="T1224" i="4" s="1"/>
  <c r="AJ1223" i="4"/>
  <c r="AK1223" i="4"/>
  <c r="AR1224" i="4"/>
  <c r="U1224" i="4" l="1"/>
  <c r="S1224" i="4"/>
  <c r="V1224" i="4" s="1"/>
  <c r="G1225" i="4" s="1"/>
  <c r="X1224" i="4"/>
  <c r="AA1224" i="4" s="1"/>
  <c r="W1224" i="4"/>
  <c r="K1225" i="4" s="1"/>
  <c r="AL1223" i="4"/>
  <c r="Y1224" i="4" l="1"/>
  <c r="J1225" i="4"/>
  <c r="L1225" i="4"/>
  <c r="N1225" i="4" s="1"/>
  <c r="O1225" i="4" s="1"/>
  <c r="I1225" i="4"/>
  <c r="H1225" i="4"/>
  <c r="M1225" i="4" s="1"/>
  <c r="Z1224" i="4"/>
  <c r="AB1224" i="4" s="1"/>
  <c r="AM1223" i="4"/>
  <c r="AN1223" i="4"/>
  <c r="AO1223" i="4"/>
  <c r="AP1223" i="4" l="1"/>
  <c r="F1225" i="4"/>
  <c r="AC1224" i="4"/>
  <c r="AG1224" i="4" l="1"/>
  <c r="AH1224" i="4"/>
  <c r="AI1224" i="4"/>
  <c r="AJ1224" i="4" l="1"/>
  <c r="AK1224" i="4"/>
  <c r="AQ1224" i="4"/>
  <c r="E1225" i="4" s="1"/>
  <c r="Q1225" i="4" l="1"/>
  <c r="AD1225" i="4"/>
  <c r="AE1225" i="4" s="1"/>
  <c r="AF1225" i="4"/>
  <c r="P1225" i="4"/>
  <c r="AL1224" i="4"/>
  <c r="R1225" i="4" l="1"/>
  <c r="T1225" i="4" s="1"/>
  <c r="AR1225" i="4"/>
  <c r="U1225" i="4"/>
  <c r="S1225" i="4"/>
  <c r="AM1224" i="4"/>
  <c r="AN1224" i="4"/>
  <c r="AO1224" i="4"/>
  <c r="AP1224" i="4" l="1"/>
  <c r="W1225" i="4"/>
  <c r="H1226" i="4" s="1"/>
  <c r="V1225" i="4"/>
  <c r="J1226" i="4" s="1"/>
  <c r="X1225" i="4"/>
  <c r="AA1225" i="4" s="1"/>
  <c r="Y1225" i="4" l="1"/>
  <c r="G1226" i="4"/>
  <c r="Z1225" i="4"/>
  <c r="AB1225" i="4" s="1"/>
  <c r="L1226" i="4"/>
  <c r="K1226" i="4"/>
  <c r="N1226" i="4" s="1"/>
  <c r="O1226" i="4" s="1"/>
  <c r="I1226" i="4"/>
  <c r="M1226" i="4" s="1"/>
  <c r="AC1225" i="4" l="1"/>
  <c r="F1226" i="4"/>
  <c r="AG1225" i="4" l="1"/>
  <c r="AH1225" i="4"/>
  <c r="AQ1225" i="4" l="1"/>
  <c r="E1226" i="4" s="1"/>
  <c r="AI1225" i="4"/>
  <c r="AF1226" i="4" l="1"/>
  <c r="Q1226" i="4"/>
  <c r="AD1226" i="4"/>
  <c r="AE1226" i="4" s="1"/>
  <c r="P1226" i="4"/>
  <c r="AJ1225" i="4"/>
  <c r="AK1225" i="4"/>
  <c r="AL1225" i="4" l="1"/>
  <c r="R1226" i="4"/>
  <c r="AM1225" i="4" l="1"/>
  <c r="AN1225" i="4"/>
  <c r="AO1225" i="4"/>
  <c r="AR1226" i="4"/>
  <c r="U1226" i="4"/>
  <c r="S1226" i="4"/>
  <c r="T1226" i="4"/>
  <c r="W1226" i="4" l="1"/>
  <c r="K1227" i="4"/>
  <c r="Z1226" i="4"/>
  <c r="H1227" i="4"/>
  <c r="V1226" i="4"/>
  <c r="Y1226" i="4"/>
  <c r="G1227" i="4"/>
  <c r="J1227" i="4"/>
  <c r="X1226" i="4"/>
  <c r="AA1226" i="4" s="1"/>
  <c r="AP1225" i="4"/>
  <c r="L1227" i="4" l="1"/>
  <c r="I1227" i="4"/>
  <c r="N1227" i="4"/>
  <c r="O1227" i="4" s="1"/>
  <c r="M1227" i="4"/>
  <c r="AB1226" i="4"/>
  <c r="F1227" i="4" s="1"/>
  <c r="AC1226" i="4" l="1"/>
  <c r="AG1226" i="4"/>
  <c r="AH1226" i="4"/>
  <c r="AI1226" i="4"/>
  <c r="AJ1226" i="4" l="1"/>
  <c r="AK1226" i="4"/>
  <c r="AQ1226" i="4"/>
  <c r="E1227" i="4" s="1"/>
  <c r="AF1227" i="4" l="1"/>
  <c r="Q1227" i="4"/>
  <c r="AD1227" i="4"/>
  <c r="AE1227" i="4" s="1"/>
  <c r="P1227" i="4"/>
  <c r="AL1226" i="4"/>
  <c r="R1227" i="4" l="1"/>
  <c r="AR1227" i="4" s="1"/>
  <c r="AM1226" i="4"/>
  <c r="AN1226" i="4"/>
  <c r="AO1226" i="4"/>
  <c r="S1227" i="4" l="1"/>
  <c r="T1227" i="4"/>
  <c r="W1227" i="4" s="1"/>
  <c r="H1228" i="4" s="1"/>
  <c r="U1227" i="4"/>
  <c r="X1227" i="4" s="1"/>
  <c r="I1228" i="4" s="1"/>
  <c r="V1227" i="4"/>
  <c r="AP1226" i="4"/>
  <c r="J1228" i="4" l="1"/>
  <c r="F250" i="7"/>
  <c r="Y1227" i="4"/>
  <c r="G1228" i="4"/>
  <c r="M1228" i="4" s="1"/>
  <c r="K1228" i="4"/>
  <c r="N1228" i="4" s="1"/>
  <c r="O1228" i="4" s="1"/>
  <c r="L1228" i="4"/>
  <c r="AA1227" i="4"/>
  <c r="Z1227" i="4"/>
  <c r="AB1227" i="4" l="1"/>
  <c r="AC1227" i="4"/>
  <c r="F1228" i="4"/>
  <c r="AG1227" i="4" l="1"/>
  <c r="AH1227" i="4"/>
  <c r="AQ1227" i="4" l="1"/>
  <c r="AI1227" i="4"/>
  <c r="E1228" i="4"/>
  <c r="E250" i="7"/>
  <c r="AD1228" i="4" l="1"/>
  <c r="AE1228" i="4" s="1"/>
  <c r="Q1228" i="4"/>
  <c r="AF1228" i="4"/>
  <c r="P1228" i="4"/>
  <c r="AJ1227" i="4"/>
  <c r="D250" i="7" s="1"/>
  <c r="C250" i="7"/>
  <c r="AK1227" i="4"/>
  <c r="R1228" i="4" l="1"/>
  <c r="S1228" i="4" s="1"/>
  <c r="AL1227" i="4"/>
  <c r="AR1228" i="4"/>
  <c r="U1228" i="4" l="1"/>
  <c r="X1228" i="4" s="1"/>
  <c r="T1228" i="4"/>
  <c r="W1228" i="4" s="1"/>
  <c r="K1229" i="4" s="1"/>
  <c r="V1228" i="4"/>
  <c r="G1229" i="4" s="1"/>
  <c r="AO1227" i="4"/>
  <c r="AM1227" i="4"/>
  <c r="AN1227" i="4"/>
  <c r="Z1228" i="4" l="1"/>
  <c r="J1229" i="4"/>
  <c r="Y1228" i="4"/>
  <c r="L1229" i="4"/>
  <c r="AA1228" i="4"/>
  <c r="I1229" i="4"/>
  <c r="H1229" i="4"/>
  <c r="AP1227" i="4"/>
  <c r="AB1228" i="4" l="1"/>
  <c r="N1229" i="4"/>
  <c r="O1229" i="4" s="1"/>
  <c r="M1229" i="4"/>
  <c r="AC1228" i="4"/>
  <c r="F1229" i="4"/>
  <c r="AG1228" i="4" l="1"/>
  <c r="AH1228" i="4"/>
  <c r="AQ1228" i="4" l="1"/>
  <c r="E1229" i="4" s="1"/>
  <c r="AI1228" i="4"/>
  <c r="AJ1228" i="4" l="1"/>
  <c r="AK1228" i="4"/>
  <c r="Q1229" i="4"/>
  <c r="AF1229" i="4"/>
  <c r="AD1229" i="4"/>
  <c r="AE1229" i="4" s="1"/>
  <c r="P1229" i="4"/>
  <c r="R1229" i="4" s="1"/>
  <c r="AR1229" i="4" l="1"/>
  <c r="U1229" i="4"/>
  <c r="S1229" i="4"/>
  <c r="T1229" i="4"/>
  <c r="AL1228" i="4"/>
  <c r="X1229" i="4" l="1"/>
  <c r="AA1229" i="4" s="1"/>
  <c r="AM1228" i="4"/>
  <c r="AN1228" i="4"/>
  <c r="AO1228" i="4"/>
  <c r="W1229" i="4"/>
  <c r="Z1229" i="4" s="1"/>
  <c r="V1229" i="4"/>
  <c r="G1230" i="4" s="1"/>
  <c r="Y1229" i="4"/>
  <c r="J1230" i="4"/>
  <c r="H1230" i="4" l="1"/>
  <c r="AP1228" i="4"/>
  <c r="I1230" i="4"/>
  <c r="M1230" i="4" s="1"/>
  <c r="L1230" i="4"/>
  <c r="AB1229" i="4"/>
  <c r="K1230" i="4"/>
  <c r="N1230" i="4" l="1"/>
  <c r="O1230" i="4" s="1"/>
  <c r="F1230" i="4"/>
  <c r="AC1229" i="4"/>
  <c r="AG1229" i="4" l="1"/>
  <c r="AH1229" i="4"/>
  <c r="AI1229" i="4"/>
  <c r="AJ1229" i="4" l="1"/>
  <c r="AK1229" i="4"/>
  <c r="AQ1229" i="4"/>
  <c r="E1230" i="4" s="1"/>
  <c r="Q1230" i="4" l="1"/>
  <c r="AD1230" i="4"/>
  <c r="AE1230" i="4" s="1"/>
  <c r="AF1230" i="4"/>
  <c r="P1230" i="4"/>
  <c r="R1230" i="4" s="1"/>
  <c r="AL1229" i="4"/>
  <c r="AM1229" i="4" l="1"/>
  <c r="AN1229" i="4"/>
  <c r="AO1229" i="4"/>
  <c r="AR1230" i="4"/>
  <c r="T1230" i="4"/>
  <c r="S1230" i="4"/>
  <c r="U1230" i="4"/>
  <c r="X1230" i="4" l="1"/>
  <c r="AA1230" i="4" s="1"/>
  <c r="V1230" i="4"/>
  <c r="G1231" i="4" s="1"/>
  <c r="W1230" i="4"/>
  <c r="Z1230" i="4" s="1"/>
  <c r="AP1229" i="4"/>
  <c r="J1231" i="4" l="1"/>
  <c r="Y1230" i="4"/>
  <c r="AB1230" i="4" s="1"/>
  <c r="K1231" i="4"/>
  <c r="L1231" i="4"/>
  <c r="H1231" i="4"/>
  <c r="I1231" i="4"/>
  <c r="M1231" i="4" l="1"/>
  <c r="N1231" i="4"/>
  <c r="O1231" i="4" s="1"/>
  <c r="AC1230" i="4"/>
  <c r="F1231" i="4"/>
  <c r="AG1230" i="4" l="1"/>
  <c r="AH1230" i="4"/>
  <c r="AQ1230" i="4" l="1"/>
  <c r="E1231" i="4" s="1"/>
  <c r="AD1231" i="4" s="1"/>
  <c r="AE1231" i="4" s="1"/>
  <c r="AI1230" i="4"/>
  <c r="AF1231" i="4"/>
  <c r="P1231" i="4" l="1"/>
  <c r="Q1231" i="4"/>
  <c r="AJ1230" i="4"/>
  <c r="AK1230" i="4"/>
  <c r="R1231" i="4" l="1"/>
  <c r="AL1230" i="4"/>
  <c r="T1231" i="4" l="1"/>
  <c r="S1231" i="4"/>
  <c r="AR1231" i="4"/>
  <c r="U1231" i="4"/>
  <c r="AM1230" i="4"/>
  <c r="AN1230" i="4"/>
  <c r="AO1230" i="4"/>
  <c r="X1231" i="4" l="1"/>
  <c r="I1232" i="4" s="1"/>
  <c r="L1232" i="4"/>
  <c r="V1231" i="4"/>
  <c r="J1232" i="4" s="1"/>
  <c r="Y1231" i="4"/>
  <c r="G1232" i="4"/>
  <c r="W1231" i="4"/>
  <c r="H1232" i="4" s="1"/>
  <c r="K1232" i="4"/>
  <c r="Z1231" i="4"/>
  <c r="AP1230" i="4"/>
  <c r="M1232" i="4" l="1"/>
  <c r="N1232" i="4"/>
  <c r="O1232" i="4" s="1"/>
  <c r="AA1231" i="4"/>
  <c r="AB1231" i="4" s="1"/>
  <c r="F1232" i="4" l="1"/>
  <c r="AC1231" i="4"/>
  <c r="AG1231" i="4" l="1"/>
  <c r="AH1231" i="4"/>
  <c r="AI1231" i="4" l="1"/>
  <c r="AQ1231" i="4"/>
  <c r="E1232" i="4" s="1"/>
  <c r="AF1232" i="4" l="1"/>
  <c r="Q1232" i="4"/>
  <c r="AD1232" i="4"/>
  <c r="AE1232" i="4" s="1"/>
  <c r="P1232" i="4"/>
  <c r="AJ1231" i="4"/>
  <c r="AK1231" i="4"/>
  <c r="AL1231" i="4" l="1"/>
  <c r="R1232" i="4"/>
  <c r="AR1232" i="4" l="1"/>
  <c r="U1232" i="4"/>
  <c r="S1232" i="4"/>
  <c r="T1232" i="4"/>
  <c r="AO1231" i="4"/>
  <c r="AM1231" i="4"/>
  <c r="AN1231" i="4"/>
  <c r="X1232" i="4" l="1"/>
  <c r="I1233" i="4" s="1"/>
  <c r="AP1231" i="4"/>
  <c r="W1232" i="4"/>
  <c r="K1233" i="4" s="1"/>
  <c r="H1233" i="4"/>
  <c r="Z1232" i="4"/>
  <c r="V1232" i="4"/>
  <c r="G1233" i="4" s="1"/>
  <c r="Y1232" i="4"/>
  <c r="F251" i="7"/>
  <c r="J1233" i="4"/>
  <c r="L1233" i="4" l="1"/>
  <c r="AA1232" i="4"/>
  <c r="AB1232" i="4" s="1"/>
  <c r="F1233" i="4"/>
  <c r="AC1232" i="4"/>
  <c r="N1233" i="4"/>
  <c r="O1233" i="4" s="1"/>
  <c r="M1233" i="4"/>
  <c r="AG1232" i="4" l="1"/>
  <c r="AH1232" i="4"/>
  <c r="AQ1232" i="4" l="1"/>
  <c r="AI1232" i="4"/>
  <c r="C251" i="7" l="1"/>
  <c r="AJ1232" i="4"/>
  <c r="D251" i="7" s="1"/>
  <c r="AK1232" i="4"/>
  <c r="AL1232" i="4" s="1"/>
  <c r="E1233" i="4"/>
  <c r="E251" i="7"/>
  <c r="Q1233" i="4" l="1"/>
  <c r="AD1233" i="4"/>
  <c r="AE1233" i="4" s="1"/>
  <c r="AF1233" i="4"/>
  <c r="P1233" i="4"/>
  <c r="R1233" i="4" s="1"/>
  <c r="AO1232" i="4"/>
  <c r="AM1232" i="4"/>
  <c r="AN1232" i="4"/>
  <c r="AP1232" i="4" l="1"/>
  <c r="S1233" i="4"/>
  <c r="AR1233" i="4"/>
  <c r="U1233" i="4"/>
  <c r="X1233" i="4" s="1"/>
  <c r="I1234" i="4" s="1"/>
  <c r="T1233" i="4"/>
  <c r="L1234" i="4" l="1"/>
  <c r="AA1233" i="4"/>
  <c r="W1233" i="4"/>
  <c r="K1234" i="4" s="1"/>
  <c r="Z1233" i="4"/>
  <c r="V1233" i="4"/>
  <c r="G1234" i="4" l="1"/>
  <c r="J1234" i="4"/>
  <c r="N1234" i="4" s="1"/>
  <c r="O1234" i="4" s="1"/>
  <c r="Y1233" i="4"/>
  <c r="AB1233" i="4" s="1"/>
  <c r="H1234" i="4"/>
  <c r="AC1233" i="4" l="1"/>
  <c r="F1234" i="4"/>
  <c r="M1234" i="4"/>
  <c r="AG1233" i="4" l="1"/>
  <c r="AH1233" i="4"/>
  <c r="AI1233" i="4"/>
  <c r="AJ1233" i="4" l="1"/>
  <c r="AK1233" i="4"/>
  <c r="AL1233" i="4" s="1"/>
  <c r="AM1233" i="4" s="1"/>
  <c r="AQ1233" i="4"/>
  <c r="E1234" i="4" s="1"/>
  <c r="AN1233" i="4" l="1"/>
  <c r="AO1233" i="4"/>
  <c r="Q1234" i="4"/>
  <c r="AF1234" i="4"/>
  <c r="AD1234" i="4"/>
  <c r="AE1234" i="4" s="1"/>
  <c r="P1234" i="4"/>
  <c r="R1234" i="4" s="1"/>
  <c r="AP1233" i="4"/>
  <c r="T1234" i="4" l="1"/>
  <c r="AR1234" i="4"/>
  <c r="U1234" i="4"/>
  <c r="X1234" i="4" s="1"/>
  <c r="I1235" i="4" s="1"/>
  <c r="S1234" i="4"/>
  <c r="AA1234" i="4" l="1"/>
  <c r="L1235" i="4"/>
  <c r="V1234" i="4"/>
  <c r="Y1234" i="4" s="1"/>
  <c r="AB1234" i="4" s="1"/>
  <c r="W1234" i="4"/>
  <c r="Z1234" i="4"/>
  <c r="F1235" i="4" l="1"/>
  <c r="AC1234" i="4"/>
  <c r="AG1234" i="4" s="1"/>
  <c r="G1235" i="4"/>
  <c r="J1235" i="4"/>
  <c r="K1235" i="4"/>
  <c r="H1235" i="4"/>
  <c r="M1235" i="4" l="1"/>
  <c r="N1235" i="4"/>
  <c r="O1235" i="4" s="1"/>
  <c r="AI1234" i="4"/>
  <c r="AH1234" i="4"/>
  <c r="AJ1234" i="4"/>
  <c r="AK1234" i="4"/>
  <c r="AQ1234" i="4"/>
  <c r="E1235" i="4" s="1"/>
  <c r="AD1235" i="4" l="1"/>
  <c r="AE1235" i="4" s="1"/>
  <c r="Q1235" i="4"/>
  <c r="AF1235" i="4"/>
  <c r="P1235" i="4"/>
  <c r="AL1234" i="4"/>
  <c r="AM1234" i="4" l="1"/>
  <c r="AN1234" i="4"/>
  <c r="AO1234" i="4"/>
  <c r="R1235" i="4"/>
  <c r="AR1235" i="4" l="1"/>
  <c r="T1235" i="4"/>
  <c r="U1235" i="4"/>
  <c r="S1235" i="4"/>
  <c r="AP1234" i="4"/>
  <c r="V1235" i="4" l="1"/>
  <c r="G1236" i="4" s="1"/>
  <c r="Y1235" i="4"/>
  <c r="X1235" i="4"/>
  <c r="AA1235" i="4" s="1"/>
  <c r="W1235" i="4"/>
  <c r="H1236" i="4" s="1"/>
  <c r="K1236" i="4" l="1"/>
  <c r="Z1235" i="4"/>
  <c r="L1236" i="4"/>
  <c r="I1236" i="4"/>
  <c r="M1236" i="4" s="1"/>
  <c r="AB1235" i="4"/>
  <c r="J1236" i="4"/>
  <c r="N1236" i="4" l="1"/>
  <c r="O1236" i="4" s="1"/>
  <c r="AC1235" i="4"/>
  <c r="F1236" i="4"/>
  <c r="AG1235" i="4" l="1"/>
  <c r="AI1235" i="4" s="1"/>
  <c r="AH1235" i="4"/>
  <c r="AJ1235" i="4" l="1"/>
  <c r="AK1235" i="4"/>
  <c r="AQ1235" i="4"/>
  <c r="E1236" i="4" s="1"/>
  <c r="Q1236" i="4" l="1"/>
  <c r="AD1236" i="4"/>
  <c r="AE1236" i="4" s="1"/>
  <c r="AF1236" i="4"/>
  <c r="P1236" i="4"/>
  <c r="AL1235" i="4"/>
  <c r="AM1235" i="4" l="1"/>
  <c r="AN1235" i="4"/>
  <c r="AO1235" i="4"/>
  <c r="R1236" i="4"/>
  <c r="AR1236" i="4" l="1"/>
  <c r="S1236" i="4"/>
  <c r="T1236" i="4"/>
  <c r="U1236" i="4"/>
  <c r="AP1235" i="4"/>
  <c r="X1236" i="4" l="1"/>
  <c r="AA1236" i="4" s="1"/>
  <c r="W1236" i="4"/>
  <c r="H1237" i="4" s="1"/>
  <c r="V1236" i="4"/>
  <c r="G1237" i="4" s="1"/>
  <c r="Z1236" i="4" l="1"/>
  <c r="J1237" i="4"/>
  <c r="L1237" i="4"/>
  <c r="Y1236" i="4"/>
  <c r="I1237" i="4"/>
  <c r="M1237" i="4" s="1"/>
  <c r="K1237" i="4"/>
  <c r="AB1236" i="4" l="1"/>
  <c r="N1237" i="4"/>
  <c r="O1237" i="4" s="1"/>
  <c r="F1237" i="4" l="1"/>
  <c r="AC1236" i="4"/>
  <c r="AG1236" i="4" l="1"/>
  <c r="AH1236" i="4"/>
  <c r="AI1236" i="4"/>
  <c r="AJ1236" i="4" l="1"/>
  <c r="AK1236" i="4"/>
  <c r="AQ1236" i="4"/>
  <c r="E1237" i="4" s="1"/>
  <c r="Q1237" i="4" l="1"/>
  <c r="AD1237" i="4"/>
  <c r="AE1237" i="4" s="1"/>
  <c r="AF1237" i="4"/>
  <c r="P1237" i="4"/>
  <c r="AL1236" i="4"/>
  <c r="AM1236" i="4" l="1"/>
  <c r="AO1236" i="4"/>
  <c r="AN1236" i="4"/>
  <c r="R1237" i="4"/>
  <c r="AR1237" i="4" l="1"/>
  <c r="T1237" i="4"/>
  <c r="S1237" i="4"/>
  <c r="U1237" i="4"/>
  <c r="AP1236" i="4"/>
  <c r="X1237" i="4" l="1"/>
  <c r="AA1237" i="4" s="1"/>
  <c r="V1237" i="4"/>
  <c r="G1238" i="4" s="1"/>
  <c r="F252" i="7"/>
  <c r="W1237" i="4"/>
  <c r="Z1237" i="4" s="1"/>
  <c r="L1238" i="4" l="1"/>
  <c r="H1238" i="4"/>
  <c r="J1238" i="4"/>
  <c r="K1238" i="4"/>
  <c r="Y1237" i="4"/>
  <c r="I1238" i="4"/>
  <c r="M1238" i="4" l="1"/>
  <c r="AB1237" i="4"/>
  <c r="N1238" i="4"/>
  <c r="O1238" i="4" s="1"/>
  <c r="AC1237" i="4" l="1"/>
  <c r="F1238" i="4"/>
  <c r="AG1237" i="4" l="1"/>
  <c r="AH1237" i="4"/>
  <c r="AQ1237" i="4" l="1"/>
  <c r="AI1237" i="4"/>
  <c r="AJ1237" i="4" l="1"/>
  <c r="D252" i="7" s="1"/>
  <c r="C252" i="7"/>
  <c r="AK1237" i="4"/>
  <c r="E1238" i="4"/>
  <c r="E252" i="7"/>
  <c r="Q1238" i="4" l="1"/>
  <c r="AD1238" i="4"/>
  <c r="AE1238" i="4" s="1"/>
  <c r="AF1238" i="4"/>
  <c r="P1238" i="4"/>
  <c r="AL1237" i="4"/>
  <c r="R1238" i="4" l="1"/>
  <c r="AR1238" i="4" s="1"/>
  <c r="AM1237" i="4"/>
  <c r="AN1237" i="4"/>
  <c r="AO1237" i="4"/>
  <c r="T1238" i="4"/>
  <c r="U1238" i="4" l="1"/>
  <c r="X1238" i="4" s="1"/>
  <c r="AA1238" i="4" s="1"/>
  <c r="S1238" i="4"/>
  <c r="V1238" i="4" s="1"/>
  <c r="G1239" i="4" s="1"/>
  <c r="AP1237" i="4"/>
  <c r="W1238" i="4"/>
  <c r="H1239" i="4" s="1"/>
  <c r="K1239" i="4"/>
  <c r="Z1238" i="4" l="1"/>
  <c r="L1239" i="4"/>
  <c r="J1239" i="4"/>
  <c r="N1239" i="4" s="1"/>
  <c r="O1239" i="4" s="1"/>
  <c r="Y1238" i="4"/>
  <c r="I1239" i="4"/>
  <c r="M1239" i="4" s="1"/>
  <c r="AB1238" i="4" l="1"/>
  <c r="AC1238" i="4" l="1"/>
  <c r="F1239" i="4"/>
  <c r="AG1238" i="4" l="1"/>
  <c r="AH1238" i="4"/>
  <c r="AQ1238" i="4" l="1"/>
  <c r="E1239" i="4" s="1"/>
  <c r="AF1239" i="4" s="1"/>
  <c r="AD1239" i="4"/>
  <c r="AE1239" i="4" s="1"/>
  <c r="Q1239" i="4"/>
  <c r="AI1238" i="4"/>
  <c r="P1239" i="4" l="1"/>
  <c r="R1239" i="4"/>
  <c r="AJ1238" i="4"/>
  <c r="AK1238" i="4"/>
  <c r="AL1238" i="4" l="1"/>
  <c r="AR1239" i="4"/>
  <c r="T1239" i="4"/>
  <c r="S1239" i="4"/>
  <c r="U1239" i="4"/>
  <c r="AM1238" i="4" l="1"/>
  <c r="AN1238" i="4"/>
  <c r="AO1238" i="4"/>
  <c r="V1239" i="4"/>
  <c r="G1240" i="4" s="1"/>
  <c r="Y1239" i="4"/>
  <c r="X1239" i="4"/>
  <c r="L1240" i="4" s="1"/>
  <c r="W1239" i="4"/>
  <c r="Z1239" i="4" s="1"/>
  <c r="K1240" i="4"/>
  <c r="H1240" i="4"/>
  <c r="J1240" i="4" l="1"/>
  <c r="I1240" i="4"/>
  <c r="M1240" i="4" s="1"/>
  <c r="N1240" i="4"/>
  <c r="O1240" i="4" s="1"/>
  <c r="AA1239" i="4"/>
  <c r="AB1239" i="4" s="1"/>
  <c r="AP1238" i="4"/>
  <c r="AC1239" i="4" l="1"/>
  <c r="F1240" i="4"/>
  <c r="AG1239" i="4" l="1"/>
  <c r="AI1239" i="4"/>
  <c r="AH1239" i="4"/>
  <c r="AJ1239" i="4" l="1"/>
  <c r="AK1239" i="4"/>
  <c r="AQ1239" i="4"/>
  <c r="E1240" i="4" s="1"/>
  <c r="AD1240" i="4" l="1"/>
  <c r="AE1240" i="4" s="1"/>
  <c r="Q1240" i="4"/>
  <c r="AF1240" i="4"/>
  <c r="P1240" i="4"/>
  <c r="AL1239" i="4"/>
  <c r="AO1239" i="4" l="1"/>
  <c r="AM1239" i="4"/>
  <c r="AN1239" i="4"/>
  <c r="R1240" i="4"/>
  <c r="AR1240" i="4" l="1"/>
  <c r="U1240" i="4"/>
  <c r="S1240" i="4"/>
  <c r="T1240" i="4"/>
  <c r="AP1239" i="4"/>
  <c r="W1240" i="4" l="1"/>
  <c r="H1241" i="4" s="1"/>
  <c r="K1241" i="4"/>
  <c r="Z1240" i="4"/>
  <c r="V1240" i="4"/>
  <c r="G1241" i="4" s="1"/>
  <c r="X1240" i="4"/>
  <c r="I1241" i="4" s="1"/>
  <c r="AA1240" i="4"/>
  <c r="Y1240" i="4" l="1"/>
  <c r="AB1240" i="4" s="1"/>
  <c r="M1241" i="4"/>
  <c r="J1241" i="4"/>
  <c r="L1241" i="4"/>
  <c r="F1241" i="4" l="1"/>
  <c r="AC1240" i="4"/>
  <c r="N1241" i="4"/>
  <c r="O1241" i="4" s="1"/>
  <c r="AG1240" i="4"/>
  <c r="AI1240" i="4"/>
  <c r="AH1240" i="4"/>
  <c r="AJ1240" i="4" l="1"/>
  <c r="AK1240" i="4"/>
  <c r="AQ1240" i="4"/>
  <c r="E1241" i="4" s="1"/>
  <c r="AL1240" i="4" l="1"/>
  <c r="Q1241" i="4"/>
  <c r="AD1241" i="4"/>
  <c r="AE1241" i="4" s="1"/>
  <c r="AF1241" i="4"/>
  <c r="P1241" i="4"/>
  <c r="AM1240" i="4" l="1"/>
  <c r="AN1240" i="4"/>
  <c r="AO1240" i="4"/>
  <c r="R1241" i="4"/>
  <c r="AP1240" i="4" l="1"/>
  <c r="AR1241" i="4"/>
  <c r="U1241" i="4"/>
  <c r="T1241" i="4"/>
  <c r="S1241" i="4"/>
  <c r="V1241" i="4" l="1"/>
  <c r="G1242" i="4" s="1"/>
  <c r="W1241" i="4"/>
  <c r="Z1241" i="4" s="1"/>
  <c r="X1241" i="4"/>
  <c r="L1242" i="4" s="1"/>
  <c r="J1242" i="4" l="1"/>
  <c r="Y1241" i="4"/>
  <c r="I1242" i="4"/>
  <c r="AA1241" i="4"/>
  <c r="K1242" i="4"/>
  <c r="H1242" i="4"/>
  <c r="AB1241" i="4" l="1"/>
  <c r="F1242" i="4" s="1"/>
  <c r="M1242" i="4"/>
  <c r="N1242" i="4"/>
  <c r="O1242" i="4" s="1"/>
  <c r="AC1241" i="4" l="1"/>
  <c r="AG1241" i="4" s="1"/>
  <c r="AI1241" i="4" s="1"/>
  <c r="AH1241" i="4"/>
  <c r="AJ1241" i="4" l="1"/>
  <c r="AK1241" i="4"/>
  <c r="AQ1241" i="4"/>
  <c r="E1242" i="4" s="1"/>
  <c r="Q1242" i="4" l="1"/>
  <c r="AF1242" i="4"/>
  <c r="AD1242" i="4"/>
  <c r="AE1242" i="4" s="1"/>
  <c r="P1242" i="4"/>
  <c r="R1242" i="4" s="1"/>
  <c r="AL1241" i="4"/>
  <c r="AM1241" i="4" l="1"/>
  <c r="AO1241" i="4"/>
  <c r="AN1241" i="4"/>
  <c r="AR1242" i="4"/>
  <c r="T1242" i="4"/>
  <c r="S1242" i="4"/>
  <c r="U1242" i="4"/>
  <c r="X1242" i="4" l="1"/>
  <c r="AA1242" i="4" s="1"/>
  <c r="V1242" i="4"/>
  <c r="Y1242" i="4" s="1"/>
  <c r="F253" i="7"/>
  <c r="W1242" i="4"/>
  <c r="Z1242" i="4" s="1"/>
  <c r="AP1241" i="4"/>
  <c r="K1243" i="4" l="1"/>
  <c r="J1243" i="4"/>
  <c r="L1243" i="4"/>
  <c r="AB1242" i="4"/>
  <c r="G1243" i="4"/>
  <c r="H1243" i="4"/>
  <c r="I1243" i="4"/>
  <c r="N1243" i="4" l="1"/>
  <c r="O1243" i="4" s="1"/>
  <c r="M1243" i="4"/>
  <c r="AC1242" i="4"/>
  <c r="F1243" i="4"/>
  <c r="AG1242" i="4" l="1"/>
  <c r="AH1242" i="4"/>
  <c r="AQ1242" i="4" l="1"/>
  <c r="E1243" i="4" s="1"/>
  <c r="AI1242" i="4"/>
  <c r="E253" i="7"/>
  <c r="Q1243" i="4" l="1"/>
  <c r="AD1243" i="4"/>
  <c r="AE1243" i="4" s="1"/>
  <c r="AF1243" i="4"/>
  <c r="P1243" i="4"/>
  <c r="AJ1242" i="4"/>
  <c r="D253" i="7" s="1"/>
  <c r="C253" i="7"/>
  <c r="AK1242" i="4"/>
  <c r="AL1242" i="4" l="1"/>
  <c r="R1243" i="4"/>
  <c r="AR1243" i="4" l="1"/>
  <c r="S1243" i="4"/>
  <c r="U1243" i="4"/>
  <c r="T1243" i="4"/>
  <c r="AM1242" i="4"/>
  <c r="AN1242" i="4"/>
  <c r="AO1242" i="4"/>
  <c r="AP1242" i="4" l="1"/>
  <c r="X1243" i="4"/>
  <c r="L1244" i="4"/>
  <c r="AA1243" i="4"/>
  <c r="I1244" i="4"/>
  <c r="V1243" i="4"/>
  <c r="G1244" i="4" s="1"/>
  <c r="W1243" i="4"/>
  <c r="K1244" i="4"/>
  <c r="Z1243" i="4"/>
  <c r="H1244" i="4"/>
  <c r="M1244" i="4" l="1"/>
  <c r="J1244" i="4"/>
  <c r="N1244" i="4" s="1"/>
  <c r="O1244" i="4" s="1"/>
  <c r="Y1243" i="4"/>
  <c r="AB1243" i="4" l="1"/>
  <c r="AC1243" i="4" l="1"/>
  <c r="F1244" i="4"/>
  <c r="AG1243" i="4" l="1"/>
  <c r="AI1243" i="4" s="1"/>
  <c r="AH1243" i="4"/>
  <c r="AJ1243" i="4" l="1"/>
  <c r="AK1243" i="4"/>
  <c r="AQ1243" i="4"/>
  <c r="E1244" i="4" s="1"/>
  <c r="AL1243" i="4" l="1"/>
  <c r="AF1244" i="4"/>
  <c r="AD1244" i="4"/>
  <c r="AE1244" i="4" s="1"/>
  <c r="Q1244" i="4"/>
  <c r="P1244" i="4"/>
  <c r="R1244" i="4" l="1"/>
  <c r="U1244" i="4" s="1"/>
  <c r="AR1244" i="4"/>
  <c r="S1244" i="4"/>
  <c r="AM1243" i="4"/>
  <c r="AN1243" i="4"/>
  <c r="AO1243" i="4"/>
  <c r="T1244" i="4" l="1"/>
  <c r="AP1243" i="4"/>
  <c r="W1244" i="4"/>
  <c r="K1245" i="4" s="1"/>
  <c r="H1245" i="4"/>
  <c r="Z1244" i="4"/>
  <c r="X1244" i="4"/>
  <c r="L1245" i="4" s="1"/>
  <c r="V1244" i="4"/>
  <c r="G1245" i="4" s="1"/>
  <c r="Y1244" i="4"/>
  <c r="J1245" i="4" l="1"/>
  <c r="N1245" i="4" s="1"/>
  <c r="O1245" i="4" s="1"/>
  <c r="AA1244" i="4"/>
  <c r="AB1244" i="4" s="1"/>
  <c r="I1245" i="4"/>
  <c r="M1245" i="4" s="1"/>
  <c r="AC1244" i="4" l="1"/>
  <c r="F1245" i="4"/>
  <c r="AG1244" i="4" l="1"/>
  <c r="AH1244" i="4"/>
  <c r="AQ1244" i="4" l="1"/>
  <c r="E1245" i="4" s="1"/>
  <c r="P1245" i="4" s="1"/>
  <c r="AI1244" i="4"/>
  <c r="AJ1244" i="4" s="1"/>
  <c r="AK1244" i="4"/>
  <c r="AD1245" i="4"/>
  <c r="AE1245" i="4" s="1"/>
  <c r="AF1245" i="4" l="1"/>
  <c r="Q1245" i="4"/>
  <c r="R1245" i="4" s="1"/>
  <c r="S1245" i="4" s="1"/>
  <c r="AR1245" i="4"/>
  <c r="T1245" i="4"/>
  <c r="AL1244" i="4"/>
  <c r="U1245" i="4" l="1"/>
  <c r="W1245" i="4"/>
  <c r="H1246" i="4" s="1"/>
  <c r="K1246" i="4"/>
  <c r="Z1245" i="4"/>
  <c r="AO1244" i="4"/>
  <c r="AM1244" i="4"/>
  <c r="AN1244" i="4"/>
  <c r="V1245" i="4"/>
  <c r="J1246" i="4" s="1"/>
  <c r="X1245" i="4"/>
  <c r="I1246" i="4" s="1"/>
  <c r="AA1245" i="4"/>
  <c r="G1246" i="4" l="1"/>
  <c r="M1246" i="4" s="1"/>
  <c r="L1246" i="4"/>
  <c r="N1246" i="4" s="1"/>
  <c r="O1246" i="4" s="1"/>
  <c r="Y1245" i="4"/>
  <c r="AP1244" i="4"/>
  <c r="AB1245" i="4" l="1"/>
  <c r="AC1245" i="4" l="1"/>
  <c r="F1246" i="4"/>
  <c r="AG1245" i="4" l="1"/>
  <c r="AI1245" i="4"/>
  <c r="AH1245" i="4"/>
  <c r="AJ1245" i="4" l="1"/>
  <c r="AK1245" i="4"/>
  <c r="AQ1245" i="4"/>
  <c r="E1246" i="4" s="1"/>
  <c r="Q1246" i="4" l="1"/>
  <c r="AD1246" i="4"/>
  <c r="AE1246" i="4" s="1"/>
  <c r="AF1246" i="4"/>
  <c r="P1246" i="4"/>
  <c r="R1246" i="4" s="1"/>
  <c r="AL1245" i="4"/>
  <c r="AM1245" i="4" l="1"/>
  <c r="AN1245" i="4"/>
  <c r="AO1245" i="4"/>
  <c r="AR1246" i="4"/>
  <c r="T1246" i="4"/>
  <c r="S1246" i="4"/>
  <c r="U1246" i="4"/>
  <c r="W1246" i="4" l="1"/>
  <c r="Z1246" i="4" s="1"/>
  <c r="AP1245" i="4"/>
  <c r="X1246" i="4"/>
  <c r="AA1246" i="4" s="1"/>
  <c r="V1246" i="4"/>
  <c r="J1247" i="4" s="1"/>
  <c r="Y1246" i="4" l="1"/>
  <c r="AB1246" i="4" s="1"/>
  <c r="G1247" i="4"/>
  <c r="K1247" i="4"/>
  <c r="H1247" i="4"/>
  <c r="L1247" i="4"/>
  <c r="I1247" i="4"/>
  <c r="M1247" i="4" l="1"/>
  <c r="N1247" i="4"/>
  <c r="O1247" i="4" s="1"/>
  <c r="F1247" i="4"/>
  <c r="AC1246" i="4"/>
  <c r="AG1246" i="4" l="1"/>
  <c r="AH1246" i="4"/>
  <c r="AI1246" i="4"/>
  <c r="AJ1246" i="4" l="1"/>
  <c r="AK1246" i="4"/>
  <c r="AQ1246" i="4"/>
  <c r="E1247" i="4" s="1"/>
  <c r="Q1247" i="4" l="1"/>
  <c r="AD1247" i="4"/>
  <c r="AE1247" i="4" s="1"/>
  <c r="AF1247" i="4"/>
  <c r="P1247" i="4"/>
  <c r="R1247" i="4" s="1"/>
  <c r="AL1246" i="4"/>
  <c r="AM1246" i="4" l="1"/>
  <c r="AO1246" i="4"/>
  <c r="AN1246" i="4"/>
  <c r="AR1247" i="4"/>
  <c r="U1247" i="4"/>
  <c r="T1247" i="4"/>
  <c r="S1247" i="4"/>
  <c r="W1247" i="4" l="1"/>
  <c r="Z1247" i="4" s="1"/>
  <c r="X1247" i="4"/>
  <c r="AA1247" i="4" s="1"/>
  <c r="L1248" i="4"/>
  <c r="AP1246" i="4"/>
  <c r="V1247" i="4"/>
  <c r="Y1247" i="4" s="1"/>
  <c r="J1248" i="4"/>
  <c r="F254" i="7"/>
  <c r="G1248" i="4" l="1"/>
  <c r="I1248" i="4"/>
  <c r="K1248" i="4"/>
  <c r="N1248" i="4" s="1"/>
  <c r="O1248" i="4" s="1"/>
  <c r="AB1247" i="4"/>
  <c r="H1248" i="4"/>
  <c r="M1248" i="4" l="1"/>
  <c r="AC1247" i="4"/>
  <c r="F1248" i="4"/>
  <c r="AG1247" i="4" l="1"/>
  <c r="AH1247" i="4"/>
  <c r="AQ1247" i="4" l="1"/>
  <c r="AI1247" i="4"/>
  <c r="AJ1247" i="4" l="1"/>
  <c r="D254" i="7" s="1"/>
  <c r="C254" i="7"/>
  <c r="AK1247" i="4"/>
  <c r="E1248" i="4"/>
  <c r="E254" i="7"/>
  <c r="Q1248" i="4" l="1"/>
  <c r="AD1248" i="4"/>
  <c r="AE1248" i="4" s="1"/>
  <c r="AF1248" i="4"/>
  <c r="P1248" i="4"/>
  <c r="AL1247" i="4"/>
  <c r="AM1247" i="4" l="1"/>
  <c r="AN1247" i="4"/>
  <c r="AO1247" i="4"/>
  <c r="R1248" i="4"/>
  <c r="AR1248" i="4" l="1"/>
  <c r="T1248" i="4"/>
  <c r="U1248" i="4"/>
  <c r="S1248" i="4"/>
  <c r="AP1247" i="4"/>
  <c r="V1248" i="4" l="1"/>
  <c r="Y1248" i="4" s="1"/>
  <c r="X1248" i="4"/>
  <c r="I1249" i="4" s="1"/>
  <c r="W1248" i="4"/>
  <c r="K1249" i="4" s="1"/>
  <c r="G1249" i="4" l="1"/>
  <c r="J1249" i="4"/>
  <c r="H1249" i="4"/>
  <c r="M1249" i="4" s="1"/>
  <c r="AA1248" i="4"/>
  <c r="L1249" i="4"/>
  <c r="Z1248" i="4"/>
  <c r="N1249" i="4" l="1"/>
  <c r="O1249" i="4" s="1"/>
  <c r="AB1248" i="4"/>
  <c r="AC1248" i="4"/>
  <c r="F1249" i="4"/>
  <c r="AG1248" i="4" l="1"/>
  <c r="AH1248" i="4"/>
  <c r="AI1248" i="4"/>
  <c r="AJ1248" i="4" l="1"/>
  <c r="AK1248" i="4"/>
  <c r="AQ1248" i="4"/>
  <c r="E1249" i="4" s="1"/>
  <c r="AF1249" i="4" l="1"/>
  <c r="AD1249" i="4"/>
  <c r="AE1249" i="4" s="1"/>
  <c r="Q1249" i="4"/>
  <c r="P1249" i="4"/>
  <c r="R1249" i="4" s="1"/>
  <c r="AL1248" i="4"/>
  <c r="AM1248" i="4" l="1"/>
  <c r="AN1248" i="4"/>
  <c r="AO1248" i="4"/>
  <c r="AR1249" i="4"/>
  <c r="T1249" i="4"/>
  <c r="U1249" i="4"/>
  <c r="S1249" i="4"/>
  <c r="AP1248" i="4" l="1"/>
  <c r="V1249" i="4"/>
  <c r="J1250" i="4"/>
  <c r="Y1249" i="4"/>
  <c r="G1250" i="4"/>
  <c r="X1249" i="4"/>
  <c r="L1250" i="4" s="1"/>
  <c r="W1249" i="4"/>
  <c r="H1250" i="4" s="1"/>
  <c r="K1250" i="4"/>
  <c r="AA1249" i="4" l="1"/>
  <c r="I1250" i="4"/>
  <c r="Z1249" i="4"/>
  <c r="M1250" i="4"/>
  <c r="AB1249" i="4"/>
  <c r="N1250" i="4"/>
  <c r="O1250" i="4" s="1"/>
  <c r="AC1249" i="4" l="1"/>
  <c r="F1250" i="4"/>
  <c r="AG1249" i="4" l="1"/>
  <c r="AI1249" i="4"/>
  <c r="AH1249" i="4"/>
  <c r="AQ1249" i="4" l="1"/>
  <c r="E1250" i="4" s="1"/>
  <c r="AJ1249" i="4"/>
  <c r="AK1249" i="4"/>
  <c r="AL1249" i="4" l="1"/>
  <c r="AD1250" i="4"/>
  <c r="AE1250" i="4" s="1"/>
  <c r="Q1250" i="4"/>
  <c r="AF1250" i="4"/>
  <c r="P1250" i="4"/>
  <c r="R1250" i="4" l="1"/>
  <c r="T1250" i="4" s="1"/>
  <c r="AR1250" i="4"/>
  <c r="S1250" i="4"/>
  <c r="AO1249" i="4"/>
  <c r="AM1249" i="4"/>
  <c r="AN1249" i="4"/>
  <c r="U1250" i="4" l="1"/>
  <c r="X1250" i="4" s="1"/>
  <c r="W1250" i="4"/>
  <c r="H1251" i="4" s="1"/>
  <c r="K1251" i="4"/>
  <c r="Z1250" i="4"/>
  <c r="V1250" i="4"/>
  <c r="G1251" i="4" s="1"/>
  <c r="Y1250" i="4"/>
  <c r="AP1249" i="4"/>
  <c r="I1251" i="4" l="1"/>
  <c r="AA1250" i="4"/>
  <c r="AB1250" i="4" s="1"/>
  <c r="M1251" i="4"/>
  <c r="J1251" i="4"/>
  <c r="L1251" i="4"/>
  <c r="N1251" i="4" l="1"/>
  <c r="O1251" i="4" s="1"/>
  <c r="AC1250" i="4"/>
  <c r="F1251" i="4"/>
  <c r="AG1250" i="4" l="1"/>
  <c r="AI1250" i="4" s="1"/>
  <c r="AH1250" i="4"/>
  <c r="AJ1250" i="4" l="1"/>
  <c r="AK1250" i="4"/>
  <c r="AQ1250" i="4"/>
  <c r="E1251" i="4" s="1"/>
  <c r="Q1251" i="4" l="1"/>
  <c r="AD1251" i="4"/>
  <c r="AE1251" i="4" s="1"/>
  <c r="AF1251" i="4"/>
  <c r="P1251" i="4"/>
  <c r="R1251" i="4" s="1"/>
  <c r="AL1250" i="4"/>
  <c r="AM1250" i="4" l="1"/>
  <c r="AN1250" i="4"/>
  <c r="AO1250" i="4"/>
  <c r="AR1251" i="4"/>
  <c r="U1251" i="4"/>
  <c r="S1251" i="4"/>
  <c r="T1251" i="4"/>
  <c r="AP1250" i="4" l="1"/>
  <c r="W1251" i="4"/>
  <c r="K1252" i="4" s="1"/>
  <c r="V1251" i="4"/>
  <c r="G1252" i="4" s="1"/>
  <c r="X1251" i="4"/>
  <c r="L1252" i="4" s="1"/>
  <c r="J1252" i="4" l="1"/>
  <c r="N1252" i="4" s="1"/>
  <c r="O1252" i="4" s="1"/>
  <c r="H1252" i="4"/>
  <c r="Z1251" i="4"/>
  <c r="AA1251" i="4"/>
  <c r="Y1251" i="4"/>
  <c r="I1252" i="4"/>
  <c r="M1252" i="4" l="1"/>
  <c r="AB1251" i="4"/>
  <c r="F1252" i="4" l="1"/>
  <c r="AC1251" i="4"/>
  <c r="AG1251" i="4" l="1"/>
  <c r="AH1251" i="4"/>
  <c r="AI1251" i="4"/>
  <c r="AQ1251" i="4" l="1"/>
  <c r="E1252" i="4" s="1"/>
  <c r="P1252" i="4" s="1"/>
  <c r="AJ1251" i="4"/>
  <c r="AK1251" i="4"/>
  <c r="AF1252" i="4" l="1"/>
  <c r="AD1252" i="4"/>
  <c r="AE1252" i="4" s="1"/>
  <c r="Q1252" i="4"/>
  <c r="R1252" i="4" s="1"/>
  <c r="AL1251" i="4"/>
  <c r="U1252" i="4" l="1"/>
  <c r="X1252" i="4" s="1"/>
  <c r="AA1252" i="4" s="1"/>
  <c r="S1252" i="4"/>
  <c r="V1252" i="4" s="1"/>
  <c r="J1253" i="4" s="1"/>
  <c r="T1252" i="4"/>
  <c r="W1252" i="4" s="1"/>
  <c r="Z1252" i="4" s="1"/>
  <c r="AR1252" i="4"/>
  <c r="AM1251" i="4"/>
  <c r="AN1251" i="4"/>
  <c r="AO1251" i="4"/>
  <c r="F255" i="7" l="1"/>
  <c r="H1253" i="4"/>
  <c r="G1253" i="4"/>
  <c r="AP1251" i="4"/>
  <c r="I1253" i="4"/>
  <c r="K1253" i="4"/>
  <c r="Y1252" i="4"/>
  <c r="L1253" i="4"/>
  <c r="N1253" i="4" l="1"/>
  <c r="O1253" i="4" s="1"/>
  <c r="AB1252" i="4"/>
  <c r="M1253" i="4"/>
  <c r="AC1252" i="4" l="1"/>
  <c r="F1253" i="4"/>
  <c r="AG1252" i="4" l="1"/>
  <c r="AH1252" i="4"/>
  <c r="AQ1252" i="4" l="1"/>
  <c r="AI1252" i="4"/>
  <c r="AJ1252" i="4" s="1"/>
  <c r="D255" i="7" s="1"/>
  <c r="C255" i="7"/>
  <c r="AK1252" i="4"/>
  <c r="E1253" i="4"/>
  <c r="E255" i="7"/>
  <c r="Q1253" i="4" l="1"/>
  <c r="AD1253" i="4"/>
  <c r="AE1253" i="4" s="1"/>
  <c r="AF1253" i="4"/>
  <c r="P1253" i="4"/>
  <c r="R1253" i="4" s="1"/>
  <c r="AL1252" i="4"/>
  <c r="AM1252" i="4" l="1"/>
  <c r="AN1252" i="4"/>
  <c r="AO1252" i="4"/>
  <c r="AR1253" i="4"/>
  <c r="T1253" i="4"/>
  <c r="U1253" i="4"/>
  <c r="S1253" i="4"/>
  <c r="AP1252" i="4" l="1"/>
  <c r="W1253" i="4"/>
  <c r="H1254" i="4" s="1"/>
  <c r="K1254" i="4"/>
  <c r="Z1253" i="4"/>
  <c r="V1253" i="4"/>
  <c r="J1254" i="4" s="1"/>
  <c r="G1254" i="4"/>
  <c r="X1253" i="4"/>
  <c r="L1254" i="4"/>
  <c r="AA1253" i="4"/>
  <c r="I1254" i="4"/>
  <c r="N1254" i="4" l="1"/>
  <c r="O1254" i="4" s="1"/>
  <c r="Y1253" i="4"/>
  <c r="AB1253" i="4" s="1"/>
  <c r="AC1253" i="4" s="1"/>
  <c r="M1254" i="4"/>
  <c r="F1254" i="4" l="1"/>
  <c r="AG1253" i="4"/>
  <c r="AH1253" i="4"/>
  <c r="AI1253" i="4"/>
  <c r="AJ1253" i="4" l="1"/>
  <c r="AK1253" i="4"/>
  <c r="AQ1253" i="4"/>
  <c r="E1254" i="4" s="1"/>
  <c r="AF1254" i="4" l="1"/>
  <c r="Q1254" i="4"/>
  <c r="AD1254" i="4"/>
  <c r="AE1254" i="4" s="1"/>
  <c r="P1254" i="4"/>
  <c r="AL1253" i="4"/>
  <c r="AN1253" i="4" l="1"/>
  <c r="AO1253" i="4"/>
  <c r="AM1253" i="4"/>
  <c r="AP1253" i="4" s="1"/>
  <c r="R1254" i="4"/>
  <c r="AR1254" i="4" l="1"/>
  <c r="S1254" i="4"/>
  <c r="U1254" i="4"/>
  <c r="T1254" i="4"/>
  <c r="V1254" i="4" l="1"/>
  <c r="J1255" i="4"/>
  <c r="Y1254" i="4"/>
  <c r="G1255" i="4"/>
  <c r="W1254" i="4"/>
  <c r="H1255" i="4" s="1"/>
  <c r="K1255" i="4"/>
  <c r="Z1254" i="4"/>
  <c r="X1254" i="4"/>
  <c r="I1255" i="4" s="1"/>
  <c r="L1255" i="4"/>
  <c r="M1255" i="4" l="1"/>
  <c r="AA1254" i="4"/>
  <c r="AB1254" i="4" s="1"/>
  <c r="N1255" i="4"/>
  <c r="O1255" i="4" s="1"/>
  <c r="AC1254" i="4" l="1"/>
  <c r="F1255" i="4"/>
  <c r="AG1254" i="4" l="1"/>
  <c r="AH1254" i="4"/>
  <c r="AQ1254" i="4" l="1"/>
  <c r="E1255" i="4" s="1"/>
  <c r="P1255" i="4" s="1"/>
  <c r="R1255" i="4" s="1"/>
  <c r="AD1255" i="4"/>
  <c r="AE1255" i="4" s="1"/>
  <c r="AF1255" i="4"/>
  <c r="Q1255" i="4"/>
  <c r="AI1254" i="4"/>
  <c r="AR1255" i="4" l="1"/>
  <c r="S1255" i="4"/>
  <c r="U1255" i="4"/>
  <c r="T1255" i="4"/>
  <c r="AJ1254" i="4"/>
  <c r="AK1254" i="4"/>
  <c r="AL1254" i="4" l="1"/>
  <c r="W1255" i="4"/>
  <c r="H1256" i="4" s="1"/>
  <c r="K1256" i="4"/>
  <c r="X1255" i="4"/>
  <c r="AA1255" i="4" s="1"/>
  <c r="V1255" i="4"/>
  <c r="G1256" i="4" s="1"/>
  <c r="Y1255" i="4"/>
  <c r="J1256" i="4"/>
  <c r="L1256" i="4" l="1"/>
  <c r="I1256" i="4"/>
  <c r="M1256" i="4" s="1"/>
  <c r="N1256" i="4"/>
  <c r="O1256" i="4" s="1"/>
  <c r="Z1255" i="4"/>
  <c r="AB1255" i="4" s="1"/>
  <c r="AO1254" i="4"/>
  <c r="AM1254" i="4"/>
  <c r="AN1254" i="4"/>
  <c r="AC1255" i="4" l="1"/>
  <c r="F1256" i="4"/>
  <c r="AP1254" i="4"/>
  <c r="AG1255" i="4" l="1"/>
  <c r="AH1255" i="4"/>
  <c r="AQ1255" i="4" l="1"/>
  <c r="E1256" i="4" s="1"/>
  <c r="Q1256" i="4" s="1"/>
  <c r="AI1255" i="4"/>
  <c r="AF1256" i="4" l="1"/>
  <c r="P1256" i="4"/>
  <c r="R1256" i="4" s="1"/>
  <c r="AD1256" i="4"/>
  <c r="AE1256" i="4" s="1"/>
  <c r="AJ1255" i="4"/>
  <c r="AK1255" i="4"/>
  <c r="AR1256" i="4" l="1"/>
  <c r="U1256" i="4"/>
  <c r="S1256" i="4"/>
  <c r="T1256" i="4"/>
  <c r="AL1255" i="4"/>
  <c r="W1256" i="4" l="1"/>
  <c r="Z1256" i="4" s="1"/>
  <c r="K1257" i="4"/>
  <c r="V1256" i="4"/>
  <c r="J1257" i="4" s="1"/>
  <c r="Y1256" i="4"/>
  <c r="X1256" i="4"/>
  <c r="AA1256" i="4" s="1"/>
  <c r="AM1255" i="4"/>
  <c r="AN1255" i="4"/>
  <c r="AO1255" i="4"/>
  <c r="H1257" i="4" l="1"/>
  <c r="I1257" i="4"/>
  <c r="L1257" i="4"/>
  <c r="N1257" i="4"/>
  <c r="O1257" i="4" s="1"/>
  <c r="AB1256" i="4"/>
  <c r="AP1255" i="4"/>
  <c r="G1257" i="4"/>
  <c r="M1257" i="4" s="1"/>
  <c r="F1257" i="4" l="1"/>
  <c r="AC1256" i="4"/>
  <c r="AG1256" i="4" l="1"/>
  <c r="AH1256" i="4"/>
  <c r="AI1256" i="4"/>
  <c r="AJ1256" i="4" l="1"/>
  <c r="AK1256" i="4"/>
  <c r="AQ1256" i="4"/>
  <c r="E1257" i="4" s="1"/>
  <c r="Q1257" i="4" l="1"/>
  <c r="AD1257" i="4"/>
  <c r="AE1257" i="4" s="1"/>
  <c r="AF1257" i="4"/>
  <c r="P1257" i="4"/>
  <c r="AL1256" i="4"/>
  <c r="R1257" i="4" l="1"/>
  <c r="AR1257" i="4" s="1"/>
  <c r="AM1256" i="4"/>
  <c r="AO1256" i="4"/>
  <c r="AN1256" i="4"/>
  <c r="S1257" i="4" l="1"/>
  <c r="U1257" i="4"/>
  <c r="T1257" i="4"/>
  <c r="V1257" i="4"/>
  <c r="Y1257" i="4" s="1"/>
  <c r="F256" i="7"/>
  <c r="W1257" i="4"/>
  <c r="Z1257" i="4" s="1"/>
  <c r="X1257" i="4"/>
  <c r="L1258" i="4" s="1"/>
  <c r="AA1257" i="4"/>
  <c r="AP1256" i="4"/>
  <c r="G1258" i="4" l="1"/>
  <c r="J1258" i="4"/>
  <c r="I1258" i="4"/>
  <c r="K1258" i="4"/>
  <c r="AB1257" i="4"/>
  <c r="H1258" i="4"/>
  <c r="M1258" i="4" s="1"/>
  <c r="N1258" i="4" l="1"/>
  <c r="O1258" i="4" s="1"/>
  <c r="AC1257" i="4"/>
  <c r="F1258" i="4"/>
  <c r="AG1257" i="4" l="1"/>
  <c r="AH1257" i="4"/>
  <c r="AQ1257" i="4" l="1"/>
  <c r="AI1257" i="4"/>
  <c r="AJ1257" i="4" l="1"/>
  <c r="D256" i="7" s="1"/>
  <c r="C256" i="7"/>
  <c r="AK1257" i="4"/>
  <c r="E1258" i="4"/>
  <c r="E256" i="7"/>
  <c r="AF1258" i="4" l="1"/>
  <c r="AD1258" i="4"/>
  <c r="AE1258" i="4" s="1"/>
  <c r="Q1258" i="4"/>
  <c r="P1258" i="4"/>
  <c r="R1258" i="4" s="1"/>
  <c r="AL1257" i="4"/>
  <c r="AN1257" i="4" l="1"/>
  <c r="AO1257" i="4"/>
  <c r="AM1257" i="4"/>
  <c r="AP1257" i="4" s="1"/>
  <c r="AR1258" i="4"/>
  <c r="S1258" i="4"/>
  <c r="T1258" i="4"/>
  <c r="U1258" i="4"/>
  <c r="X1258" i="4" l="1"/>
  <c r="L1259" i="4" s="1"/>
  <c r="I1259" i="4"/>
  <c r="AA1258" i="4"/>
  <c r="W1258" i="4"/>
  <c r="K1259" i="4"/>
  <c r="Z1258" i="4"/>
  <c r="H1259" i="4"/>
  <c r="V1258" i="4"/>
  <c r="G1259" i="4" s="1"/>
  <c r="Y1258" i="4"/>
  <c r="J1259" i="4" l="1"/>
  <c r="M1259" i="4"/>
  <c r="N1259" i="4"/>
  <c r="O1259" i="4" s="1"/>
  <c r="AB1258" i="4"/>
  <c r="F1259" i="4" l="1"/>
  <c r="AC1258" i="4"/>
  <c r="AG1258" i="4" l="1"/>
  <c r="AH1258" i="4"/>
  <c r="AI1258" i="4"/>
  <c r="AQ1258" i="4" l="1"/>
  <c r="E1259" i="4" s="1"/>
  <c r="AJ1258" i="4"/>
  <c r="AK1258" i="4"/>
  <c r="AL1258" i="4" l="1"/>
  <c r="AF1259" i="4"/>
  <c r="Q1259" i="4"/>
  <c r="AD1259" i="4"/>
  <c r="AE1259" i="4" s="1"/>
  <c r="P1259" i="4"/>
  <c r="R1259" i="4" l="1"/>
  <c r="T1259" i="4" s="1"/>
  <c r="AR1259" i="4"/>
  <c r="U1259" i="4"/>
  <c r="AM1258" i="4"/>
  <c r="AN1258" i="4"/>
  <c r="AO1258" i="4"/>
  <c r="S1259" i="4" l="1"/>
  <c r="G1260" i="4" s="1"/>
  <c r="V1259" i="4"/>
  <c r="J1260" i="4"/>
  <c r="Y1259" i="4"/>
  <c r="W1259" i="4"/>
  <c r="H1260" i="4" s="1"/>
  <c r="X1259" i="4"/>
  <c r="I1260" i="4" s="1"/>
  <c r="AA1259" i="4"/>
  <c r="AP1258" i="4"/>
  <c r="Z1259" i="4" l="1"/>
  <c r="K1260" i="4"/>
  <c r="M1260" i="4"/>
  <c r="AB1259" i="4"/>
  <c r="L1260" i="4"/>
  <c r="N1260" i="4" l="1"/>
  <c r="O1260" i="4" s="1"/>
  <c r="AC1259" i="4"/>
  <c r="F1260" i="4"/>
  <c r="AG1259" i="4" l="1"/>
  <c r="AH1259" i="4"/>
  <c r="AI1259" i="4"/>
  <c r="AQ1259" i="4" l="1"/>
  <c r="E1260" i="4" s="1"/>
  <c r="AJ1259" i="4"/>
  <c r="AK1259" i="4"/>
  <c r="AL1259" i="4" l="1"/>
  <c r="AD1260" i="4"/>
  <c r="AE1260" i="4" s="1"/>
  <c r="Q1260" i="4"/>
  <c r="AF1260" i="4"/>
  <c r="P1260" i="4"/>
  <c r="R1260" i="4" l="1"/>
  <c r="AR1260" i="4" s="1"/>
  <c r="U1260" i="4"/>
  <c r="T1260" i="4"/>
  <c r="AO1259" i="4"/>
  <c r="AN1259" i="4"/>
  <c r="AM1259" i="4"/>
  <c r="AP1259" i="4" s="1"/>
  <c r="S1260" i="4" l="1"/>
  <c r="V1260" i="4" s="1"/>
  <c r="G1261" i="4" s="1"/>
  <c r="W1260" i="4"/>
  <c r="H1261" i="4" s="1"/>
  <c r="X1260" i="4"/>
  <c r="AA1260" i="4" s="1"/>
  <c r="I1261" i="4"/>
  <c r="L1261" i="4" l="1"/>
  <c r="M1261" i="4"/>
  <c r="K1261" i="4"/>
  <c r="J1261" i="4"/>
  <c r="N1261" i="4" s="1"/>
  <c r="O1261" i="4" s="1"/>
  <c r="Z1260" i="4"/>
  <c r="Y1260" i="4"/>
  <c r="AB1260" i="4" l="1"/>
  <c r="AC1260" i="4" l="1"/>
  <c r="F1261" i="4"/>
  <c r="AG1260" i="4" l="1"/>
  <c r="AH1260" i="4"/>
  <c r="AQ1260" i="4" l="1"/>
  <c r="E1261" i="4" s="1"/>
  <c r="AI1260" i="4"/>
  <c r="Q1261" i="4" l="1"/>
  <c r="AF1261" i="4"/>
  <c r="AD1261" i="4"/>
  <c r="AE1261" i="4" s="1"/>
  <c r="P1261" i="4"/>
  <c r="AJ1260" i="4"/>
  <c r="AK1260" i="4"/>
  <c r="R1261" i="4" l="1"/>
  <c r="S1261" i="4" s="1"/>
  <c r="AL1260" i="4"/>
  <c r="AR1261" i="4"/>
  <c r="T1261" i="4"/>
  <c r="U1261" i="4" l="1"/>
  <c r="X1261" i="4"/>
  <c r="L1262" i="4" s="1"/>
  <c r="I1262" i="4"/>
  <c r="V1261" i="4"/>
  <c r="G1262" i="4" s="1"/>
  <c r="Y1261" i="4"/>
  <c r="W1261" i="4"/>
  <c r="Z1261" i="4" s="1"/>
  <c r="H1262" i="4"/>
  <c r="AM1260" i="4"/>
  <c r="AN1260" i="4"/>
  <c r="AO1260" i="4"/>
  <c r="J1262" i="4" l="1"/>
  <c r="AA1261" i="4"/>
  <c r="AB1261" i="4" s="1"/>
  <c r="M1262" i="4"/>
  <c r="AP1260" i="4"/>
  <c r="K1262" i="4"/>
  <c r="N1262" i="4" s="1"/>
  <c r="O1262" i="4" s="1"/>
  <c r="F1262" i="4" l="1"/>
  <c r="AC1261" i="4"/>
  <c r="AG1261" i="4" l="1"/>
  <c r="AH1261" i="4"/>
  <c r="AI1261" i="4"/>
  <c r="AJ1261" i="4" l="1"/>
  <c r="AK1261" i="4"/>
  <c r="AQ1261" i="4"/>
  <c r="E1262" i="4" s="1"/>
  <c r="Q1262" i="4" l="1"/>
  <c r="AD1262" i="4"/>
  <c r="AE1262" i="4" s="1"/>
  <c r="AF1262" i="4"/>
  <c r="P1262" i="4"/>
  <c r="R1262" i="4" s="1"/>
  <c r="AL1261" i="4"/>
  <c r="AM1261" i="4" l="1"/>
  <c r="AN1261" i="4"/>
  <c r="AO1261" i="4"/>
  <c r="AR1262" i="4"/>
  <c r="S1262" i="4"/>
  <c r="U1262" i="4"/>
  <c r="T1262" i="4"/>
  <c r="X1262" i="4" l="1"/>
  <c r="AA1262" i="4" s="1"/>
  <c r="V1262" i="4"/>
  <c r="Y1262" i="4" s="1"/>
  <c r="G1263" i="4"/>
  <c r="F257" i="7"/>
  <c r="W1262" i="4"/>
  <c r="Z1262" i="4" s="1"/>
  <c r="K1263" i="4"/>
  <c r="AP1261" i="4"/>
  <c r="H1263" i="4" l="1"/>
  <c r="AB1262" i="4"/>
  <c r="L1263" i="4"/>
  <c r="I1263" i="4"/>
  <c r="M1263" i="4" s="1"/>
  <c r="J1263" i="4"/>
  <c r="N1263" i="4" s="1"/>
  <c r="O1263" i="4" s="1"/>
  <c r="AC1262" i="4" l="1"/>
  <c r="F1263" i="4"/>
  <c r="AG1262" i="4" l="1"/>
  <c r="AH1262" i="4"/>
  <c r="AQ1262" i="4" l="1"/>
  <c r="AI1262" i="4"/>
  <c r="AJ1262" i="4" l="1"/>
  <c r="D257" i="7" s="1"/>
  <c r="C257" i="7"/>
  <c r="AK1262" i="4"/>
  <c r="E1263" i="4"/>
  <c r="E257" i="7"/>
  <c r="AF1263" i="4" l="1"/>
  <c r="Q1263" i="4"/>
  <c r="AD1263" i="4"/>
  <c r="AE1263" i="4" s="1"/>
  <c r="P1263" i="4"/>
  <c r="R1263" i="4" s="1"/>
  <c r="AL1262" i="4"/>
  <c r="AN1262" i="4" l="1"/>
  <c r="AO1262" i="4"/>
  <c r="AM1262" i="4"/>
  <c r="AP1262" i="4" s="1"/>
  <c r="AR1263" i="4"/>
  <c r="T1263" i="4"/>
  <c r="S1263" i="4"/>
  <c r="U1263" i="4"/>
  <c r="X1263" i="4" l="1"/>
  <c r="L1264" i="4" s="1"/>
  <c r="AA1263" i="4"/>
  <c r="I1264" i="4"/>
  <c r="V1263" i="4"/>
  <c r="J1264" i="4" s="1"/>
  <c r="Y1263" i="4"/>
  <c r="G1264" i="4"/>
  <c r="W1263" i="4"/>
  <c r="H1264" i="4" s="1"/>
  <c r="K1264" i="4"/>
  <c r="Z1263" i="4"/>
  <c r="M1264" i="4" l="1"/>
  <c r="AB1263" i="4"/>
  <c r="AC1263" i="4" s="1"/>
  <c r="N1264" i="4"/>
  <c r="O1264" i="4" s="1"/>
  <c r="F1264" i="4"/>
  <c r="AG1263" i="4" l="1"/>
  <c r="AH1263" i="4"/>
  <c r="AI1263" i="4"/>
  <c r="AJ1263" i="4" l="1"/>
  <c r="AK1263" i="4"/>
  <c r="AQ1263" i="4"/>
  <c r="E1264" i="4" s="1"/>
  <c r="AF1264" i="4" l="1"/>
  <c r="Q1264" i="4"/>
  <c r="AD1264" i="4"/>
  <c r="AE1264" i="4" s="1"/>
  <c r="P1264" i="4"/>
  <c r="R1264" i="4" s="1"/>
  <c r="AL1263" i="4"/>
  <c r="AR1264" i="4" l="1"/>
  <c r="U1264" i="4"/>
  <c r="S1264" i="4"/>
  <c r="T1264" i="4"/>
  <c r="AM1263" i="4"/>
  <c r="AN1263" i="4"/>
  <c r="AO1263" i="4"/>
  <c r="V1264" i="4" l="1"/>
  <c r="G1265" i="4" s="1"/>
  <c r="J1265" i="4"/>
  <c r="Y1264" i="4"/>
  <c r="AP1263" i="4"/>
  <c r="W1264" i="4"/>
  <c r="H1265" i="4" s="1"/>
  <c r="Z1264" i="4"/>
  <c r="X1264" i="4"/>
  <c r="I1265" i="4" s="1"/>
  <c r="K1265" i="4" l="1"/>
  <c r="N1265" i="4" s="1"/>
  <c r="O1265" i="4" s="1"/>
  <c r="AA1264" i="4"/>
  <c r="M1265" i="4"/>
  <c r="AB1264" i="4"/>
  <c r="L1265" i="4"/>
  <c r="AC1264" i="4" l="1"/>
  <c r="F1265" i="4"/>
  <c r="AH1264" i="4" l="1"/>
  <c r="AG1264" i="4"/>
  <c r="AQ1264" i="4" s="1"/>
  <c r="E1265" i="4" s="1"/>
  <c r="P1265" i="4" s="1"/>
  <c r="AI1264" i="4" l="1"/>
  <c r="AD1265" i="4"/>
  <c r="AE1265" i="4" s="1"/>
  <c r="AF1265" i="4"/>
  <c r="Q1265" i="4"/>
  <c r="R1265" i="4" s="1"/>
  <c r="AR1265" i="4" l="1"/>
  <c r="S1265" i="4"/>
  <c r="U1265" i="4"/>
  <c r="T1265" i="4"/>
  <c r="AJ1264" i="4"/>
  <c r="AK1264" i="4"/>
  <c r="AL1264" i="4" l="1"/>
  <c r="W1265" i="4"/>
  <c r="H1266" i="4" s="1"/>
  <c r="X1265" i="4"/>
  <c r="L1266" i="4" s="1"/>
  <c r="I1266" i="4"/>
  <c r="V1265" i="4"/>
  <c r="G1266" i="4" s="1"/>
  <c r="M1266" i="4" l="1"/>
  <c r="AO1264" i="4"/>
  <c r="AN1264" i="4"/>
  <c r="AM1264" i="4"/>
  <c r="AP1264" i="4" s="1"/>
  <c r="K1266" i="4"/>
  <c r="J1266" i="4"/>
  <c r="N1266" i="4" s="1"/>
  <c r="O1266" i="4" s="1"/>
  <c r="Z1265" i="4"/>
  <c r="Y1265" i="4"/>
  <c r="AA1265" i="4"/>
  <c r="AB1265" i="4" l="1"/>
  <c r="AC1265" i="4" l="1"/>
  <c r="F1266" i="4"/>
  <c r="AG1265" i="4" l="1"/>
  <c r="AI1265" i="4" s="1"/>
  <c r="AH1265" i="4"/>
  <c r="AQ1265" i="4" l="1"/>
  <c r="E1266" i="4" s="1"/>
  <c r="AJ1265" i="4"/>
  <c r="AK1265" i="4"/>
  <c r="AL1265" i="4" l="1"/>
  <c r="Q1266" i="4"/>
  <c r="AF1266" i="4"/>
  <c r="AD1266" i="4"/>
  <c r="AE1266" i="4" s="1"/>
  <c r="P1266" i="4"/>
  <c r="R1266" i="4" s="1"/>
  <c r="AR1266" i="4" l="1"/>
  <c r="T1266" i="4"/>
  <c r="S1266" i="4"/>
  <c r="U1266" i="4"/>
  <c r="AM1265" i="4"/>
  <c r="AN1265" i="4"/>
  <c r="AO1265" i="4"/>
  <c r="AP1265" i="4" l="1"/>
  <c r="X1266" i="4"/>
  <c r="AA1266" i="4" s="1"/>
  <c r="V1266" i="4"/>
  <c r="Y1266" i="4" s="1"/>
  <c r="G1267" i="4"/>
  <c r="J1267" i="4"/>
  <c r="W1266" i="4"/>
  <c r="H1267" i="4" s="1"/>
  <c r="Z1266" i="4" l="1"/>
  <c r="I1267" i="4"/>
  <c r="L1267" i="4"/>
  <c r="AB1266" i="4"/>
  <c r="M1267" i="4"/>
  <c r="K1267" i="4"/>
  <c r="N1267" i="4" s="1"/>
  <c r="O1267" i="4" s="1"/>
  <c r="F1267" i="4" l="1"/>
  <c r="AC1266" i="4"/>
  <c r="AG1266" i="4" l="1"/>
  <c r="AH1266" i="4"/>
  <c r="AI1266" i="4"/>
  <c r="AJ1266" i="4" l="1"/>
  <c r="AK1266" i="4"/>
  <c r="AQ1266" i="4"/>
  <c r="E1267" i="4" s="1"/>
  <c r="Q1267" i="4" l="1"/>
  <c r="AD1267" i="4"/>
  <c r="AE1267" i="4" s="1"/>
  <c r="AF1267" i="4"/>
  <c r="P1267" i="4"/>
  <c r="R1267" i="4" s="1"/>
  <c r="AL1266" i="4"/>
  <c r="AM1266" i="4" l="1"/>
  <c r="AN1266" i="4"/>
  <c r="AO1266" i="4"/>
  <c r="AR1267" i="4"/>
  <c r="U1267" i="4"/>
  <c r="T1267" i="4"/>
  <c r="S1267" i="4"/>
  <c r="W1267" i="4" l="1"/>
  <c r="Z1267" i="4" s="1"/>
  <c r="H1268" i="4"/>
  <c r="K1268" i="4"/>
  <c r="X1267" i="4"/>
  <c r="AA1267" i="4" s="1"/>
  <c r="L1268" i="4"/>
  <c r="AP1266" i="4"/>
  <c r="V1267" i="4"/>
  <c r="Y1267" i="4" s="1"/>
  <c r="F258" i="7"/>
  <c r="AB1267" i="4" l="1"/>
  <c r="I1268" i="4"/>
  <c r="J1268" i="4"/>
  <c r="N1268" i="4" s="1"/>
  <c r="O1268" i="4" s="1"/>
  <c r="G1268" i="4"/>
  <c r="M1268" i="4" s="1"/>
  <c r="F1268" i="4" l="1"/>
  <c r="AC1267" i="4"/>
  <c r="AG1267" i="4" l="1"/>
  <c r="AH1267" i="4"/>
  <c r="AQ1267" i="4" l="1"/>
  <c r="AI1267" i="4"/>
  <c r="AJ1267" i="4" l="1"/>
  <c r="D258" i="7" s="1"/>
  <c r="C258" i="7"/>
  <c r="AK1267" i="4"/>
  <c r="E1268" i="4"/>
  <c r="E258" i="7"/>
  <c r="Q1268" i="4" l="1"/>
  <c r="AD1268" i="4"/>
  <c r="AE1268" i="4" s="1"/>
  <c r="AF1268" i="4"/>
  <c r="P1268" i="4"/>
  <c r="AL1267" i="4"/>
  <c r="AM1267" i="4" l="1"/>
  <c r="AO1267" i="4"/>
  <c r="AN1267" i="4"/>
  <c r="R1268" i="4"/>
  <c r="AR1268" i="4" l="1"/>
  <c r="T1268" i="4"/>
  <c r="S1268" i="4"/>
  <c r="U1268" i="4"/>
  <c r="AP1267" i="4"/>
  <c r="X1268" i="4" l="1"/>
  <c r="L1269" i="4" s="1"/>
  <c r="V1268" i="4"/>
  <c r="G1269" i="4" s="1"/>
  <c r="W1268" i="4"/>
  <c r="H1269" i="4" s="1"/>
  <c r="K1269" i="4"/>
  <c r="Z1268" i="4" l="1"/>
  <c r="Y1268" i="4"/>
  <c r="J1269" i="4"/>
  <c r="N1269" i="4" s="1"/>
  <c r="O1269" i="4" s="1"/>
  <c r="AA1268" i="4"/>
  <c r="I1269" i="4"/>
  <c r="M1269" i="4" s="1"/>
  <c r="AB1268" i="4" l="1"/>
  <c r="F1269" i="4" l="1"/>
  <c r="AC1268" i="4"/>
  <c r="AG1268" i="4" l="1"/>
  <c r="AH1268" i="4"/>
  <c r="AI1268" i="4"/>
  <c r="AJ1268" i="4" l="1"/>
  <c r="AK1268" i="4"/>
  <c r="AQ1268" i="4"/>
  <c r="E1269" i="4" s="1"/>
  <c r="Q1269" i="4" l="1"/>
  <c r="AD1269" i="4"/>
  <c r="AE1269" i="4" s="1"/>
  <c r="AF1269" i="4"/>
  <c r="P1269" i="4"/>
  <c r="AL1268" i="4"/>
  <c r="R1269" i="4" l="1"/>
  <c r="AM1268" i="4"/>
  <c r="AN1268" i="4"/>
  <c r="AO1268" i="4"/>
  <c r="AR1269" i="4"/>
  <c r="S1269" i="4"/>
  <c r="U1269" i="4"/>
  <c r="T1269" i="4"/>
  <c r="AP1268" i="4" l="1"/>
  <c r="W1269" i="4"/>
  <c r="H1270" i="4" s="1"/>
  <c r="X1269" i="4"/>
  <c r="L1270" i="4" s="1"/>
  <c r="AA1269" i="4"/>
  <c r="I1270" i="4"/>
  <c r="V1269" i="4"/>
  <c r="G1270" i="4" s="1"/>
  <c r="M1270" i="4" s="1"/>
  <c r="Y1269" i="4" l="1"/>
  <c r="J1270" i="4"/>
  <c r="K1270" i="4"/>
  <c r="Z1269" i="4"/>
  <c r="AB1269" i="4"/>
  <c r="F1270" i="4" l="1"/>
  <c r="AC1269" i="4"/>
  <c r="N1270" i="4"/>
  <c r="O1270" i="4" s="1"/>
  <c r="AH1269" i="4" l="1"/>
  <c r="AG1269" i="4"/>
  <c r="AQ1269" i="4" s="1"/>
  <c r="E1270" i="4" s="1"/>
  <c r="P1270" i="4" s="1"/>
  <c r="AF1270" i="4" l="1"/>
  <c r="Q1270" i="4"/>
  <c r="R1270" i="4" s="1"/>
  <c r="AD1270" i="4"/>
  <c r="AE1270" i="4" s="1"/>
  <c r="AI1269" i="4"/>
  <c r="AR1270" i="4" l="1"/>
  <c r="T1270" i="4"/>
  <c r="S1270" i="4"/>
  <c r="U1270" i="4"/>
  <c r="AJ1269" i="4"/>
  <c r="AK1269" i="4"/>
  <c r="AL1269" i="4" l="1"/>
  <c r="X1270" i="4"/>
  <c r="AA1270" i="4" s="1"/>
  <c r="V1270" i="4"/>
  <c r="G1271" i="4" s="1"/>
  <c r="W1270" i="4"/>
  <c r="K1271" i="4" s="1"/>
  <c r="H1271" i="4" l="1"/>
  <c r="J1271" i="4"/>
  <c r="Z1270" i="4"/>
  <c r="AB1270" i="4" s="1"/>
  <c r="Y1270" i="4"/>
  <c r="AM1269" i="4"/>
  <c r="AO1269" i="4"/>
  <c r="AN1269" i="4"/>
  <c r="I1271" i="4"/>
  <c r="L1271" i="4"/>
  <c r="N1271" i="4" l="1"/>
  <c r="O1271" i="4" s="1"/>
  <c r="M1271" i="4"/>
  <c r="AP1269" i="4"/>
  <c r="F1271" i="4"/>
  <c r="AC1270" i="4"/>
  <c r="AH1270" i="4" l="1"/>
  <c r="AG1270" i="4"/>
  <c r="AQ1270" i="4" s="1"/>
  <c r="E1271" i="4" s="1"/>
  <c r="P1271" i="4" s="1"/>
  <c r="Q1271" i="4" l="1"/>
  <c r="R1271" i="4" s="1"/>
  <c r="AD1271" i="4"/>
  <c r="AE1271" i="4" s="1"/>
  <c r="AF1271" i="4"/>
  <c r="AI1270" i="4"/>
  <c r="AR1271" i="4" l="1"/>
  <c r="T1271" i="4"/>
  <c r="U1271" i="4"/>
  <c r="S1271" i="4"/>
  <c r="AJ1270" i="4"/>
  <c r="AK1270" i="4"/>
  <c r="AL1270" i="4" l="1"/>
  <c r="V1271" i="4"/>
  <c r="Y1271" i="4" s="1"/>
  <c r="X1271" i="4"/>
  <c r="I1272" i="4" s="1"/>
  <c r="L1272" i="4"/>
  <c r="W1271" i="4"/>
  <c r="K1272" i="4" s="1"/>
  <c r="AA1271" i="4" l="1"/>
  <c r="J1272" i="4"/>
  <c r="N1272" i="4" s="1"/>
  <c r="O1272" i="4" s="1"/>
  <c r="H1272" i="4"/>
  <c r="G1272" i="4"/>
  <c r="Z1271" i="4"/>
  <c r="AB1271" i="4" s="1"/>
  <c r="AM1270" i="4"/>
  <c r="AO1270" i="4"/>
  <c r="AN1270" i="4"/>
  <c r="AP1270" i="4" l="1"/>
  <c r="M1272" i="4"/>
  <c r="F1272" i="4"/>
  <c r="AC1271" i="4"/>
  <c r="AG1271" i="4" l="1"/>
  <c r="AI1271" i="4" s="1"/>
  <c r="AH1271" i="4"/>
  <c r="AJ1271" i="4" l="1"/>
  <c r="AK1271" i="4"/>
  <c r="AQ1271" i="4"/>
  <c r="E1272" i="4" s="1"/>
  <c r="Q1272" i="4" l="1"/>
  <c r="AF1272" i="4"/>
  <c r="AD1272" i="4"/>
  <c r="AE1272" i="4" s="1"/>
  <c r="P1272" i="4"/>
  <c r="AL1271" i="4"/>
  <c r="AN1271" i="4" l="1"/>
  <c r="AM1271" i="4"/>
  <c r="AO1271" i="4"/>
  <c r="R1272" i="4"/>
  <c r="AR1272" i="4" l="1"/>
  <c r="U1272" i="4"/>
  <c r="S1272" i="4"/>
  <c r="T1272" i="4"/>
  <c r="AP1271" i="4"/>
  <c r="W1272" i="4" l="1"/>
  <c r="Z1272" i="4" s="1"/>
  <c r="K1273" i="4"/>
  <c r="V1272" i="4"/>
  <c r="J1273" i="4" s="1"/>
  <c r="F259" i="7"/>
  <c r="X1272" i="4"/>
  <c r="L1273" i="4" s="1"/>
  <c r="H1273" i="4" l="1"/>
  <c r="N1273" i="4"/>
  <c r="O1273" i="4" s="1"/>
  <c r="G1273" i="4"/>
  <c r="Y1272" i="4"/>
  <c r="AA1272" i="4"/>
  <c r="I1273" i="4"/>
  <c r="AB1272" i="4" l="1"/>
  <c r="M1273" i="4"/>
  <c r="F1273" i="4" l="1"/>
  <c r="AC1272" i="4"/>
  <c r="AH1272" i="4" l="1"/>
  <c r="AG1272" i="4"/>
  <c r="AQ1272" i="4" s="1"/>
  <c r="E1273" i="4" l="1"/>
  <c r="E259" i="7"/>
  <c r="AI1272" i="4"/>
  <c r="AJ1272" i="4" l="1"/>
  <c r="D259" i="7" s="1"/>
  <c r="C259" i="7"/>
  <c r="AK1272" i="4"/>
  <c r="AF1273" i="4"/>
  <c r="AD1273" i="4"/>
  <c r="AE1273" i="4" s="1"/>
  <c r="Q1273" i="4"/>
  <c r="P1273" i="4"/>
  <c r="R1273" i="4" s="1"/>
  <c r="AR1273" i="4" l="1"/>
  <c r="U1273" i="4"/>
  <c r="T1273" i="4"/>
  <c r="S1273" i="4"/>
  <c r="AL1272" i="4"/>
  <c r="AM1272" i="4" l="1"/>
  <c r="AN1272" i="4"/>
  <c r="AO1272" i="4"/>
  <c r="V1273" i="4"/>
  <c r="J1274" i="4" s="1"/>
  <c r="Y1273" i="4"/>
  <c r="G1274" i="4"/>
  <c r="W1273" i="4"/>
  <c r="K1274" i="4" s="1"/>
  <c r="X1273" i="4"/>
  <c r="I1274" i="4" s="1"/>
  <c r="H1274" i="4" l="1"/>
  <c r="M1274" i="4" s="1"/>
  <c r="Z1273" i="4"/>
  <c r="AA1273" i="4"/>
  <c r="L1274" i="4"/>
  <c r="N1274" i="4" s="1"/>
  <c r="O1274" i="4" s="1"/>
  <c r="AP1272" i="4"/>
  <c r="AB1273" i="4" l="1"/>
  <c r="AC1273" i="4"/>
  <c r="F1274" i="4"/>
  <c r="AG1273" i="4" l="1"/>
  <c r="AH1273" i="4"/>
  <c r="AI1273" i="4"/>
  <c r="AJ1273" i="4" l="1"/>
  <c r="AK1273" i="4"/>
  <c r="AQ1273" i="4"/>
  <c r="E1274" i="4" s="1"/>
  <c r="AD1274" i="4" l="1"/>
  <c r="AE1274" i="4" s="1"/>
  <c r="AF1274" i="4"/>
  <c r="Q1274" i="4"/>
  <c r="P1274" i="4"/>
  <c r="AL1273" i="4"/>
  <c r="AM1273" i="4" l="1"/>
  <c r="AN1273" i="4"/>
  <c r="AO1273" i="4"/>
  <c r="R1274" i="4"/>
  <c r="AR1274" i="4" l="1"/>
  <c r="U1274" i="4"/>
  <c r="T1274" i="4"/>
  <c r="S1274" i="4"/>
  <c r="AP1273" i="4"/>
  <c r="V1274" i="4" l="1"/>
  <c r="J1275" i="4" s="1"/>
  <c r="Y1274" i="4"/>
  <c r="X1274" i="4"/>
  <c r="I1275" i="4" s="1"/>
  <c r="AA1274" i="4"/>
  <c r="W1274" i="4"/>
  <c r="H1275" i="4" s="1"/>
  <c r="L1275" i="4" l="1"/>
  <c r="Z1274" i="4"/>
  <c r="AB1274" i="4" s="1"/>
  <c r="G1275" i="4"/>
  <c r="M1275" i="4" s="1"/>
  <c r="K1275" i="4"/>
  <c r="N1275" i="4" s="1"/>
  <c r="O1275" i="4" s="1"/>
  <c r="AC1274" i="4" l="1"/>
  <c r="F1275" i="4"/>
  <c r="AH1274" i="4" l="1"/>
  <c r="AG1274" i="4"/>
  <c r="AQ1274" i="4" s="1"/>
  <c r="E1275" i="4" s="1"/>
  <c r="AI1274" i="4"/>
  <c r="AJ1274" i="4" l="1"/>
  <c r="AK1274" i="4"/>
  <c r="AD1275" i="4"/>
  <c r="AE1275" i="4" s="1"/>
  <c r="AF1275" i="4"/>
  <c r="Q1275" i="4"/>
  <c r="P1275" i="4"/>
  <c r="R1275" i="4" s="1"/>
  <c r="AL1274" i="4" l="1"/>
  <c r="AR1275" i="4"/>
  <c r="S1275" i="4"/>
  <c r="U1275" i="4"/>
  <c r="T1275" i="4"/>
  <c r="V1275" i="4" l="1"/>
  <c r="G1276" i="4" s="1"/>
  <c r="J1276" i="4"/>
  <c r="AN1274" i="4"/>
  <c r="AO1274" i="4"/>
  <c r="AM1274" i="4"/>
  <c r="W1275" i="4"/>
  <c r="K1276" i="4" s="1"/>
  <c r="Z1275" i="4"/>
  <c r="X1275" i="4"/>
  <c r="L1276" i="4" s="1"/>
  <c r="AA1275" i="4"/>
  <c r="H1276" i="4" l="1"/>
  <c r="I1276" i="4"/>
  <c r="M1276" i="4"/>
  <c r="AP1274" i="4"/>
  <c r="Y1275" i="4"/>
  <c r="N1276" i="4"/>
  <c r="O1276" i="4" s="1"/>
  <c r="AB1275" i="4" l="1"/>
  <c r="F1276" i="4" l="1"/>
  <c r="AC1275" i="4"/>
  <c r="AG1275" i="4" l="1"/>
  <c r="AH1275" i="4"/>
  <c r="AQ1275" i="4" l="1"/>
  <c r="E1276" i="4" s="1"/>
  <c r="AI1275" i="4"/>
  <c r="AJ1275" i="4" l="1"/>
  <c r="AK1275" i="4"/>
  <c r="Q1276" i="4"/>
  <c r="AD1276" i="4"/>
  <c r="AE1276" i="4" s="1"/>
  <c r="AF1276" i="4"/>
  <c r="P1276" i="4"/>
  <c r="R1276" i="4" l="1"/>
  <c r="U1276" i="4" s="1"/>
  <c r="AR1276" i="4"/>
  <c r="T1276" i="4"/>
  <c r="S1276" i="4"/>
  <c r="AL1275" i="4"/>
  <c r="AM1275" i="4" l="1"/>
  <c r="AN1275" i="4"/>
  <c r="AO1275" i="4"/>
  <c r="X1276" i="4"/>
  <c r="L1277" i="4" s="1"/>
  <c r="V1276" i="4"/>
  <c r="G1277" i="4" s="1"/>
  <c r="W1276" i="4"/>
  <c r="Z1276" i="4" s="1"/>
  <c r="Y1276" i="4" l="1"/>
  <c r="K1277" i="4"/>
  <c r="H1277" i="4"/>
  <c r="I1277" i="4"/>
  <c r="AA1276" i="4"/>
  <c r="AB1276" i="4" s="1"/>
  <c r="J1277" i="4"/>
  <c r="N1277" i="4" s="1"/>
  <c r="O1277" i="4" s="1"/>
  <c r="AP1275" i="4"/>
  <c r="M1277" i="4" l="1"/>
  <c r="F1277" i="4"/>
  <c r="AC1276" i="4"/>
  <c r="AG1276" i="4" l="1"/>
  <c r="AH1276" i="4"/>
  <c r="AI1276" i="4"/>
  <c r="AJ1276" i="4" l="1"/>
  <c r="AK1276" i="4"/>
  <c r="AQ1276" i="4"/>
  <c r="E1277" i="4" s="1"/>
  <c r="AL1276" i="4" l="1"/>
  <c r="Q1277" i="4"/>
  <c r="AF1277" i="4"/>
  <c r="AD1277" i="4"/>
  <c r="AE1277" i="4" s="1"/>
  <c r="P1277" i="4"/>
  <c r="AN1276" i="4" l="1"/>
  <c r="AM1276" i="4"/>
  <c r="AO1276" i="4"/>
  <c r="R1277" i="4"/>
  <c r="AP1276" i="4" l="1"/>
  <c r="AR1277" i="4"/>
  <c r="U1277" i="4"/>
  <c r="S1277" i="4"/>
  <c r="T1277" i="4"/>
  <c r="V1277" i="4" l="1"/>
  <c r="Y1277" i="4" s="1"/>
  <c r="J1278" i="4"/>
  <c r="F260" i="7"/>
  <c r="X1277" i="4"/>
  <c r="I1278" i="4" s="1"/>
  <c r="L1278" i="4"/>
  <c r="W1277" i="4"/>
  <c r="Z1277" i="4" s="1"/>
  <c r="K1278" i="4"/>
  <c r="H1278" i="4" l="1"/>
  <c r="N1278" i="4"/>
  <c r="O1278" i="4" s="1"/>
  <c r="AA1277" i="4"/>
  <c r="AB1277" i="4" s="1"/>
  <c r="G1278" i="4"/>
  <c r="M1278" i="4" s="1"/>
  <c r="F1278" i="4" l="1"/>
  <c r="AC1277" i="4"/>
  <c r="AH1277" i="4" l="1"/>
  <c r="AG1277" i="4"/>
  <c r="AQ1277" i="4" s="1"/>
  <c r="E1278" i="4" l="1"/>
  <c r="E260" i="7"/>
  <c r="AI1277" i="4"/>
  <c r="AJ1277" i="4" l="1"/>
  <c r="D260" i="7" s="1"/>
  <c r="C260" i="7"/>
  <c r="AK1277" i="4"/>
  <c r="AF1278" i="4"/>
  <c r="AD1278" i="4"/>
  <c r="AE1278" i="4" s="1"/>
  <c r="Q1278" i="4"/>
  <c r="P1278" i="4"/>
  <c r="R1278" i="4" s="1"/>
  <c r="AR1278" i="4" l="1"/>
  <c r="T1278" i="4"/>
  <c r="S1278" i="4"/>
  <c r="U1278" i="4"/>
  <c r="AL1277" i="4"/>
  <c r="AM1277" i="4" l="1"/>
  <c r="AN1277" i="4"/>
  <c r="AO1277" i="4"/>
  <c r="X1278" i="4"/>
  <c r="L1279" i="4" s="1"/>
  <c r="V1278" i="4"/>
  <c r="J1279" i="4" s="1"/>
  <c r="W1278" i="4"/>
  <c r="K1279" i="4" s="1"/>
  <c r="H1279" i="4" l="1"/>
  <c r="Z1278" i="4"/>
  <c r="N1279" i="4"/>
  <c r="O1279" i="4" s="1"/>
  <c r="AA1278" i="4"/>
  <c r="I1279" i="4"/>
  <c r="G1279" i="4"/>
  <c r="Y1278" i="4"/>
  <c r="AP1277" i="4"/>
  <c r="M1279" i="4" l="1"/>
  <c r="AB1278" i="4"/>
  <c r="AC1278" i="4" l="1"/>
  <c r="F1279" i="4"/>
  <c r="AG1278" i="4" l="1"/>
  <c r="AH1278" i="4"/>
  <c r="AI1278" i="4"/>
  <c r="AJ1278" i="4" l="1"/>
  <c r="AK1278" i="4"/>
  <c r="AQ1278" i="4"/>
  <c r="E1279" i="4" s="1"/>
  <c r="AD1279" i="4" l="1"/>
  <c r="AE1279" i="4" s="1"/>
  <c r="AF1279" i="4"/>
  <c r="Q1279" i="4"/>
  <c r="P1279" i="4"/>
  <c r="AL1278" i="4"/>
  <c r="AM1278" i="4" l="1"/>
  <c r="AN1278" i="4"/>
  <c r="AO1278" i="4"/>
  <c r="R1279" i="4"/>
  <c r="AR1279" i="4" l="1"/>
  <c r="S1279" i="4"/>
  <c r="U1279" i="4"/>
  <c r="T1279" i="4"/>
  <c r="AP1278" i="4"/>
  <c r="W1279" i="4" l="1"/>
  <c r="H1280" i="4" s="1"/>
  <c r="X1279" i="4"/>
  <c r="I1280" i="4" s="1"/>
  <c r="L1280" i="4"/>
  <c r="AA1279" i="4"/>
  <c r="V1279" i="4"/>
  <c r="G1280" i="4" s="1"/>
  <c r="J1280" i="4" l="1"/>
  <c r="M1280" i="4"/>
  <c r="Y1279" i="4"/>
  <c r="Z1279" i="4"/>
  <c r="K1280" i="4"/>
  <c r="N1280" i="4"/>
  <c r="O1280" i="4" s="1"/>
  <c r="AB1279" i="4" l="1"/>
  <c r="AC1279" i="4" l="1"/>
  <c r="F1280" i="4"/>
  <c r="AH1279" i="4" l="1"/>
  <c r="AG1279" i="4"/>
  <c r="AQ1279" i="4" s="1"/>
  <c r="E1280" i="4" s="1"/>
  <c r="AI1279" i="4" l="1"/>
  <c r="AJ1279" i="4"/>
  <c r="AK1279" i="4"/>
  <c r="AD1280" i="4"/>
  <c r="AE1280" i="4" s="1"/>
  <c r="AF1280" i="4"/>
  <c r="Q1280" i="4"/>
  <c r="P1280" i="4"/>
  <c r="R1280" i="4" l="1"/>
  <c r="AL1279" i="4"/>
  <c r="AN1279" i="4" l="1"/>
  <c r="AO1279" i="4"/>
  <c r="AM1279" i="4"/>
  <c r="AP1279" i="4" s="1"/>
  <c r="AR1280" i="4"/>
  <c r="T1280" i="4"/>
  <c r="U1280" i="4"/>
  <c r="S1280" i="4"/>
  <c r="W1280" i="4" l="1"/>
  <c r="H1281" i="4" s="1"/>
  <c r="Z1280" i="4"/>
  <c r="V1280" i="4"/>
  <c r="G1281" i="4" s="1"/>
  <c r="J1281" i="4"/>
  <c r="X1280" i="4"/>
  <c r="L1281" i="4" s="1"/>
  <c r="AA1280" i="4"/>
  <c r="I1281" i="4"/>
  <c r="Y1280" i="4" l="1"/>
  <c r="AB1280" i="4" s="1"/>
  <c r="AC1280" i="4" s="1"/>
  <c r="M1281" i="4"/>
  <c r="K1281" i="4"/>
  <c r="N1281" i="4" s="1"/>
  <c r="O1281" i="4" s="1"/>
  <c r="F1281" i="4" l="1"/>
  <c r="AG1280" i="4"/>
  <c r="AH1280" i="4"/>
  <c r="AQ1280" i="4" l="1"/>
  <c r="E1281" i="4" s="1"/>
  <c r="AI1280" i="4"/>
  <c r="AJ1280" i="4" l="1"/>
  <c r="AK1280" i="4"/>
  <c r="Q1281" i="4"/>
  <c r="AD1281" i="4"/>
  <c r="AE1281" i="4" s="1"/>
  <c r="AF1281" i="4"/>
  <c r="P1281" i="4"/>
  <c r="AL1280" i="4" l="1"/>
  <c r="R1281" i="4"/>
  <c r="AR1281" i="4" l="1"/>
  <c r="S1281" i="4"/>
  <c r="T1281" i="4"/>
  <c r="U1281" i="4"/>
  <c r="AM1280" i="4"/>
  <c r="AN1280" i="4"/>
  <c r="AO1280" i="4"/>
  <c r="AP1280" i="4" l="1"/>
  <c r="X1281" i="4"/>
  <c r="AA1281" i="4" s="1"/>
  <c r="W1281" i="4"/>
  <c r="Z1281" i="4" s="1"/>
  <c r="V1281" i="4"/>
  <c r="Y1281" i="4" s="1"/>
  <c r="K1282" i="4" l="1"/>
  <c r="H1282" i="4"/>
  <c r="AB1281" i="4"/>
  <c r="J1282" i="4"/>
  <c r="L1282" i="4"/>
  <c r="G1282" i="4"/>
  <c r="I1282" i="4"/>
  <c r="N1282" i="4" l="1"/>
  <c r="O1282" i="4" s="1"/>
  <c r="M1282" i="4"/>
  <c r="F1282" i="4"/>
  <c r="AC1281" i="4"/>
  <c r="AG1281" i="4" l="1"/>
  <c r="AI1281" i="4"/>
  <c r="AH1281" i="4"/>
  <c r="AJ1281" i="4" l="1"/>
  <c r="AK1281" i="4"/>
  <c r="AQ1281" i="4"/>
  <c r="E1282" i="4" s="1"/>
  <c r="Q1282" i="4" l="1"/>
  <c r="AF1282" i="4"/>
  <c r="AD1282" i="4"/>
  <c r="AE1282" i="4" s="1"/>
  <c r="P1282" i="4"/>
  <c r="AL1281" i="4"/>
  <c r="AN1281" i="4" l="1"/>
  <c r="AM1281" i="4"/>
  <c r="AO1281" i="4"/>
  <c r="R1282" i="4"/>
  <c r="AR1282" i="4" l="1"/>
  <c r="U1282" i="4"/>
  <c r="S1282" i="4"/>
  <c r="T1282" i="4"/>
  <c r="AP1281" i="4"/>
  <c r="W1282" i="4" l="1"/>
  <c r="Z1282" i="4" s="1"/>
  <c r="V1282" i="4"/>
  <c r="Y1282" i="4" s="1"/>
  <c r="J1283" i="4"/>
  <c r="F261" i="7"/>
  <c r="X1282" i="4"/>
  <c r="I1283" i="4" s="1"/>
  <c r="L1283" i="4" l="1"/>
  <c r="N1283" i="4" s="1"/>
  <c r="O1283" i="4" s="1"/>
  <c r="K1283" i="4"/>
  <c r="H1283" i="4"/>
  <c r="AA1282" i="4"/>
  <c r="AB1282" i="4" s="1"/>
  <c r="G1283" i="4"/>
  <c r="M1283" i="4" s="1"/>
  <c r="F1283" i="4" l="1"/>
  <c r="AC1282" i="4"/>
  <c r="AH1282" i="4" l="1"/>
  <c r="AG1282" i="4"/>
  <c r="AQ1282" i="4" s="1"/>
  <c r="E1283" i="4" l="1"/>
  <c r="E261" i="7"/>
  <c r="AI1282" i="4"/>
  <c r="AJ1282" i="4" l="1"/>
  <c r="D261" i="7" s="1"/>
  <c r="C261" i="7"/>
  <c r="AK1282" i="4"/>
  <c r="AF1283" i="4"/>
  <c r="Q1283" i="4"/>
  <c r="AD1283" i="4"/>
  <c r="AE1283" i="4" s="1"/>
  <c r="P1283" i="4"/>
  <c r="R1283" i="4" l="1"/>
  <c r="S1283" i="4" s="1"/>
  <c r="AR1283" i="4"/>
  <c r="U1283" i="4"/>
  <c r="AL1282" i="4"/>
  <c r="T1283" i="4" l="1"/>
  <c r="W1283" i="4" s="1"/>
  <c r="K1284" i="4" s="1"/>
  <c r="AM1282" i="4"/>
  <c r="AN1282" i="4"/>
  <c r="AO1282" i="4"/>
  <c r="V1283" i="4"/>
  <c r="J1284" i="4" s="1"/>
  <c r="X1283" i="4"/>
  <c r="L1284" i="4"/>
  <c r="I1284" i="4"/>
  <c r="AA1283" i="4"/>
  <c r="N1284" i="4" l="1"/>
  <c r="O1284" i="4" s="1"/>
  <c r="Z1283" i="4"/>
  <c r="H1284" i="4"/>
  <c r="Y1283" i="4"/>
  <c r="G1284" i="4"/>
  <c r="AP1282" i="4"/>
  <c r="M1284" i="4" l="1"/>
  <c r="AB1283" i="4"/>
  <c r="AC1283" i="4" l="1"/>
  <c r="F1284" i="4"/>
  <c r="AG1283" i="4" l="1"/>
  <c r="AH1283" i="4"/>
  <c r="AI1283" i="4"/>
  <c r="AJ1283" i="4" l="1"/>
  <c r="AK1283" i="4"/>
  <c r="AQ1283" i="4"/>
  <c r="E1284" i="4" s="1"/>
  <c r="AD1284" i="4" l="1"/>
  <c r="AE1284" i="4" s="1"/>
  <c r="AF1284" i="4"/>
  <c r="Q1284" i="4"/>
  <c r="P1284" i="4"/>
  <c r="R1284" i="4" s="1"/>
  <c r="AL1283" i="4"/>
  <c r="AM1283" i="4" l="1"/>
  <c r="AN1283" i="4"/>
  <c r="AO1283" i="4"/>
  <c r="AR1284" i="4"/>
  <c r="T1284" i="4"/>
  <c r="S1284" i="4"/>
  <c r="U1284" i="4"/>
  <c r="X1284" i="4" l="1"/>
  <c r="I1285" i="4" s="1"/>
  <c r="AA1284" i="4"/>
  <c r="W1284" i="4"/>
  <c r="H1285" i="4" s="1"/>
  <c r="K1285" i="4"/>
  <c r="V1284" i="4"/>
  <c r="J1285" i="4"/>
  <c r="G1285" i="4"/>
  <c r="Y1284" i="4"/>
  <c r="AP1283" i="4"/>
  <c r="Z1284" i="4" l="1"/>
  <c r="L1285" i="4"/>
  <c r="N1285" i="4" s="1"/>
  <c r="O1285" i="4" s="1"/>
  <c r="AB1284" i="4"/>
  <c r="M1285" i="4"/>
  <c r="AC1284" i="4" l="1"/>
  <c r="F1285" i="4"/>
  <c r="AG1284" i="4" l="1"/>
  <c r="AH1284" i="4"/>
  <c r="AI1284" i="4"/>
  <c r="AJ1284" i="4" l="1"/>
  <c r="AK1284" i="4"/>
  <c r="AQ1284" i="4"/>
  <c r="E1285" i="4" s="1"/>
  <c r="AD1285" i="4" l="1"/>
  <c r="AE1285" i="4" s="1"/>
  <c r="AF1285" i="4"/>
  <c r="Q1285" i="4"/>
  <c r="P1285" i="4"/>
  <c r="AL1284" i="4"/>
  <c r="AN1284" i="4" l="1"/>
  <c r="AO1284" i="4"/>
  <c r="AM1284" i="4"/>
  <c r="AP1284" i="4" s="1"/>
  <c r="R1285" i="4"/>
  <c r="AR1285" i="4" l="1"/>
  <c r="S1285" i="4"/>
  <c r="U1285" i="4"/>
  <c r="T1285" i="4"/>
  <c r="W1285" i="4" l="1"/>
  <c r="K1286" i="4" s="1"/>
  <c r="X1285" i="4"/>
  <c r="I1286" i="4" s="1"/>
  <c r="AA1285" i="4"/>
  <c r="V1285" i="4"/>
  <c r="G1286" i="4" s="1"/>
  <c r="L1286" i="4" l="1"/>
  <c r="H1286" i="4"/>
  <c r="M1286" i="4" s="1"/>
  <c r="Y1285" i="4"/>
  <c r="Z1285" i="4"/>
  <c r="J1286" i="4"/>
  <c r="N1286" i="4" l="1"/>
  <c r="O1286" i="4" s="1"/>
  <c r="AB1285" i="4"/>
  <c r="F1286" i="4" l="1"/>
  <c r="AC1285" i="4"/>
  <c r="AG1285" i="4" l="1"/>
  <c r="AI1285" i="4" s="1"/>
  <c r="AH1285" i="4"/>
  <c r="AJ1285" i="4" l="1"/>
  <c r="AK1285" i="4"/>
  <c r="AQ1285" i="4"/>
  <c r="E1286" i="4" s="1"/>
  <c r="AL1285" i="4" l="1"/>
  <c r="Q1286" i="4"/>
  <c r="AD1286" i="4"/>
  <c r="AE1286" i="4" s="1"/>
  <c r="AF1286" i="4"/>
  <c r="P1286" i="4"/>
  <c r="AM1285" i="4" l="1"/>
  <c r="AN1285" i="4"/>
  <c r="AO1285" i="4"/>
  <c r="R1286" i="4"/>
  <c r="AR1286" i="4" l="1"/>
  <c r="T1286" i="4"/>
  <c r="U1286" i="4"/>
  <c r="S1286" i="4"/>
  <c r="AP1285" i="4"/>
  <c r="V1286" i="4" l="1"/>
  <c r="G1287" i="4" s="1"/>
  <c r="Y1286" i="4"/>
  <c r="J1287" i="4"/>
  <c r="X1286" i="4"/>
  <c r="AA1286" i="4" s="1"/>
  <c r="I1287" i="4"/>
  <c r="L1287" i="4"/>
  <c r="W1286" i="4"/>
  <c r="Z1286" i="4" s="1"/>
  <c r="H1287" i="4"/>
  <c r="K1287" i="4"/>
  <c r="M1287" i="4" l="1"/>
  <c r="N1287" i="4"/>
  <c r="O1287" i="4" s="1"/>
  <c r="AB1286" i="4"/>
  <c r="F1287" i="4" l="1"/>
  <c r="AC1286" i="4"/>
  <c r="AG1286" i="4" l="1"/>
  <c r="AH1286" i="4"/>
  <c r="AI1286" i="4"/>
  <c r="AJ1286" i="4" l="1"/>
  <c r="AK1286" i="4"/>
  <c r="AQ1286" i="4"/>
  <c r="E1287" i="4" s="1"/>
  <c r="Q1287" i="4" l="1"/>
  <c r="AD1287" i="4"/>
  <c r="AE1287" i="4" s="1"/>
  <c r="AF1287" i="4"/>
  <c r="P1287" i="4"/>
  <c r="R1287" i="4" s="1"/>
  <c r="AL1286" i="4"/>
  <c r="AM1286" i="4" l="1"/>
  <c r="AO1286" i="4"/>
  <c r="AN1286" i="4"/>
  <c r="AR1287" i="4"/>
  <c r="U1287" i="4"/>
  <c r="T1287" i="4"/>
  <c r="S1287" i="4"/>
  <c r="W1287" i="4" l="1"/>
  <c r="K1288" i="4" s="1"/>
  <c r="H1288" i="4"/>
  <c r="V1287" i="4"/>
  <c r="Y1287" i="4" s="1"/>
  <c r="F262" i="7"/>
  <c r="X1287" i="4"/>
  <c r="L1288" i="4"/>
  <c r="I1288" i="4"/>
  <c r="AA1287" i="4"/>
  <c r="AP1286" i="4"/>
  <c r="Z1287" i="4" l="1"/>
  <c r="AB1287" i="4" s="1"/>
  <c r="G1288" i="4"/>
  <c r="M1288" i="4" s="1"/>
  <c r="J1288" i="4"/>
  <c r="N1288" i="4" s="1"/>
  <c r="O1288" i="4" s="1"/>
  <c r="AC1287" i="4" l="1"/>
  <c r="F1288" i="4"/>
  <c r="AH1287" i="4" l="1"/>
  <c r="AG1287" i="4"/>
  <c r="AQ1287" i="4" s="1"/>
  <c r="E1288" i="4" l="1"/>
  <c r="E262" i="7"/>
  <c r="AI1287" i="4"/>
  <c r="AJ1287" i="4" l="1"/>
  <c r="D262" i="7" s="1"/>
  <c r="C262" i="7"/>
  <c r="AK1287" i="4"/>
  <c r="AF1288" i="4"/>
  <c r="Q1288" i="4"/>
  <c r="AD1288" i="4"/>
  <c r="AE1288" i="4" s="1"/>
  <c r="P1288" i="4"/>
  <c r="R1288" i="4" s="1"/>
  <c r="AR1288" i="4" l="1"/>
  <c r="S1288" i="4"/>
  <c r="T1288" i="4"/>
  <c r="U1288" i="4"/>
  <c r="AL1287" i="4"/>
  <c r="X1288" i="4" l="1"/>
  <c r="AA1288" i="4" s="1"/>
  <c r="W1288" i="4"/>
  <c r="Z1288" i="4" s="1"/>
  <c r="H1289" i="4"/>
  <c r="K1289" i="4"/>
  <c r="V1288" i="4"/>
  <c r="J1289" i="4" s="1"/>
  <c r="AN1287" i="4"/>
  <c r="AO1287" i="4"/>
  <c r="AM1287" i="4"/>
  <c r="AP1287" i="4" s="1"/>
  <c r="G1289" i="4" l="1"/>
  <c r="L1289" i="4"/>
  <c r="N1289" i="4" s="1"/>
  <c r="O1289" i="4" s="1"/>
  <c r="Y1288" i="4"/>
  <c r="I1289" i="4"/>
  <c r="M1289" i="4" l="1"/>
  <c r="AB1288" i="4"/>
  <c r="F1289" i="4" l="1"/>
  <c r="AC1288" i="4"/>
  <c r="AH1288" i="4" l="1"/>
  <c r="AG1288" i="4"/>
  <c r="AQ1288" i="4" s="1"/>
  <c r="E1289" i="4" s="1"/>
  <c r="P1289" i="4" s="1"/>
  <c r="AD1289" i="4" l="1"/>
  <c r="AE1289" i="4" s="1"/>
  <c r="Q1289" i="4"/>
  <c r="R1289" i="4" s="1"/>
  <c r="AF1289" i="4"/>
  <c r="AI1288" i="4"/>
  <c r="AR1289" i="4" l="1"/>
  <c r="U1289" i="4"/>
  <c r="T1289" i="4"/>
  <c r="S1289" i="4"/>
  <c r="AJ1288" i="4"/>
  <c r="AK1288" i="4"/>
  <c r="AL1288" i="4" l="1"/>
  <c r="V1289" i="4"/>
  <c r="J1290" i="4" s="1"/>
  <c r="W1289" i="4"/>
  <c r="H1290" i="4" s="1"/>
  <c r="K1290" i="4"/>
  <c r="X1289" i="4"/>
  <c r="I1290" i="4" s="1"/>
  <c r="AA1289" i="4" l="1"/>
  <c r="G1290" i="4"/>
  <c r="Y1289" i="4"/>
  <c r="M1290" i="4"/>
  <c r="AN1288" i="4"/>
  <c r="AM1288" i="4"/>
  <c r="AO1288" i="4"/>
  <c r="Z1289" i="4"/>
  <c r="AB1289" i="4" s="1"/>
  <c r="L1290" i="4"/>
  <c r="N1290" i="4" s="1"/>
  <c r="O1290" i="4" s="1"/>
  <c r="F1290" i="4" l="1"/>
  <c r="AC1289" i="4"/>
  <c r="AP1288" i="4"/>
  <c r="AG1289" i="4" l="1"/>
  <c r="AH1289" i="4"/>
  <c r="AI1289" i="4"/>
  <c r="AJ1289" i="4" l="1"/>
  <c r="AK1289" i="4"/>
  <c r="AQ1289" i="4"/>
  <c r="E1290" i="4" s="1"/>
  <c r="Q1290" i="4" l="1"/>
  <c r="AD1290" i="4"/>
  <c r="AE1290" i="4" s="1"/>
  <c r="AF1290" i="4"/>
  <c r="P1290" i="4"/>
  <c r="R1290" i="4" s="1"/>
  <c r="AL1289" i="4"/>
  <c r="AN1289" i="4" l="1"/>
  <c r="AM1289" i="4"/>
  <c r="AO1289" i="4"/>
  <c r="AR1290" i="4"/>
  <c r="S1290" i="4"/>
  <c r="U1290" i="4"/>
  <c r="T1290" i="4"/>
  <c r="W1290" i="4" l="1"/>
  <c r="H1291" i="4" s="1"/>
  <c r="X1290" i="4"/>
  <c r="AA1290" i="4" s="1"/>
  <c r="V1290" i="4"/>
  <c r="J1291" i="4" s="1"/>
  <c r="AP1289" i="4"/>
  <c r="Z1290" i="4" l="1"/>
  <c r="G1291" i="4"/>
  <c r="Y1290" i="4"/>
  <c r="AB1290" i="4" s="1"/>
  <c r="L1291" i="4"/>
  <c r="I1291" i="4"/>
  <c r="K1291" i="4"/>
  <c r="N1291" i="4" s="1"/>
  <c r="O1291" i="4" s="1"/>
  <c r="M1291" i="4" l="1"/>
  <c r="F1291" i="4"/>
  <c r="AC1290" i="4"/>
  <c r="AH1290" i="4" l="1"/>
  <c r="AG1290" i="4"/>
  <c r="AQ1290" i="4" s="1"/>
  <c r="E1291" i="4" s="1"/>
  <c r="P1291" i="4" s="1"/>
  <c r="AI1290" i="4"/>
  <c r="AJ1290" i="4" l="1"/>
  <c r="AK1290" i="4"/>
  <c r="AD1291" i="4"/>
  <c r="AE1291" i="4" s="1"/>
  <c r="AF1291" i="4"/>
  <c r="Q1291" i="4"/>
  <c r="R1291" i="4" s="1"/>
  <c r="AR1291" i="4" l="1"/>
  <c r="S1291" i="4"/>
  <c r="T1291" i="4"/>
  <c r="U1291" i="4"/>
  <c r="AL1290" i="4"/>
  <c r="AM1290" i="4" l="1"/>
  <c r="AN1290" i="4"/>
  <c r="AO1290" i="4"/>
  <c r="X1291" i="4"/>
  <c r="L1292" i="4" s="1"/>
  <c r="W1291" i="4"/>
  <c r="H1292" i="4" s="1"/>
  <c r="V1291" i="4"/>
  <c r="J1292" i="4" s="1"/>
  <c r="Y1291" i="4"/>
  <c r="G1292" i="4"/>
  <c r="I1292" i="4" l="1"/>
  <c r="M1292" i="4" s="1"/>
  <c r="AA1291" i="4"/>
  <c r="K1292" i="4"/>
  <c r="N1292" i="4" s="1"/>
  <c r="O1292" i="4" s="1"/>
  <c r="AP1290" i="4"/>
  <c r="Z1291" i="4"/>
  <c r="AB1291" i="4" l="1"/>
  <c r="F1292" i="4"/>
  <c r="AC1291" i="4"/>
  <c r="AG1291" i="4" l="1"/>
  <c r="AH1291" i="4"/>
  <c r="AQ1291" i="4" l="1"/>
  <c r="E1292" i="4" s="1"/>
  <c r="AI1291" i="4"/>
  <c r="AJ1291" i="4" l="1"/>
  <c r="AK1291" i="4"/>
  <c r="AF1292" i="4"/>
  <c r="Q1292" i="4"/>
  <c r="AD1292" i="4"/>
  <c r="AE1292" i="4" s="1"/>
  <c r="P1292" i="4"/>
  <c r="R1292" i="4" l="1"/>
  <c r="AR1292" i="4"/>
  <c r="U1292" i="4"/>
  <c r="S1292" i="4"/>
  <c r="T1292" i="4"/>
  <c r="AL1291" i="4"/>
  <c r="AO1291" i="4" l="1"/>
  <c r="AM1291" i="4"/>
  <c r="AN1291" i="4"/>
  <c r="W1292" i="4"/>
  <c r="Z1292" i="4" s="1"/>
  <c r="V1292" i="4"/>
  <c r="Y1292" i="4" s="1"/>
  <c r="F263" i="7"/>
  <c r="X1292" i="4"/>
  <c r="AA1292" i="4" s="1"/>
  <c r="H1293" i="4" l="1"/>
  <c r="I1293" i="4"/>
  <c r="L1293" i="4"/>
  <c r="AB1292" i="4"/>
  <c r="G1293" i="4"/>
  <c r="K1293" i="4"/>
  <c r="AP1291" i="4"/>
  <c r="J1293" i="4"/>
  <c r="M1293" i="4" l="1"/>
  <c r="N1293" i="4"/>
  <c r="O1293" i="4" s="1"/>
  <c r="AC1292" i="4"/>
  <c r="F1293" i="4"/>
  <c r="AH1292" i="4" l="1"/>
  <c r="AG1292" i="4"/>
  <c r="AQ1292" i="4" s="1"/>
  <c r="AI1292" i="4" l="1"/>
  <c r="AJ1292" i="4"/>
  <c r="D263" i="7" s="1"/>
  <c r="C263" i="7"/>
  <c r="AK1292" i="4"/>
  <c r="E1293" i="4"/>
  <c r="E263" i="7"/>
  <c r="AL1292" i="4" l="1"/>
  <c r="AF1293" i="4"/>
  <c r="AD1293" i="4"/>
  <c r="AE1293" i="4" s="1"/>
  <c r="Q1293" i="4"/>
  <c r="P1293" i="4"/>
  <c r="R1293" i="4" l="1"/>
  <c r="AR1293" i="4" s="1"/>
  <c r="AM1292" i="4"/>
  <c r="AN1292" i="4"/>
  <c r="AO1292" i="4"/>
  <c r="S1293" i="4" l="1"/>
  <c r="U1293" i="4"/>
  <c r="T1293" i="4"/>
  <c r="AP1292" i="4"/>
  <c r="X1293" i="4"/>
  <c r="AA1293" i="4"/>
  <c r="I1294" i="4"/>
  <c r="L1294" i="4"/>
  <c r="W1293" i="4"/>
  <c r="Z1293" i="4" s="1"/>
  <c r="H1294" i="4"/>
  <c r="V1293" i="4"/>
  <c r="J1294" i="4"/>
  <c r="Y1293" i="4"/>
  <c r="G1294" i="4"/>
  <c r="K1294" i="4" l="1"/>
  <c r="M1294" i="4"/>
  <c r="AB1293" i="4"/>
  <c r="N1294" i="4"/>
  <c r="O1294" i="4" s="1"/>
  <c r="AC1293" i="4" l="1"/>
  <c r="F1294" i="4"/>
  <c r="AH1293" i="4" l="1"/>
  <c r="AG1293" i="4"/>
  <c r="AQ1293" i="4" s="1"/>
  <c r="E1294" i="4" s="1"/>
  <c r="AD1294" i="4" l="1"/>
  <c r="AE1294" i="4" s="1"/>
  <c r="AF1294" i="4"/>
  <c r="Q1294" i="4"/>
  <c r="AI1293" i="4"/>
  <c r="P1294" i="4"/>
  <c r="R1294" i="4" l="1"/>
  <c r="AR1294" i="4"/>
  <c r="T1294" i="4"/>
  <c r="S1294" i="4"/>
  <c r="U1294" i="4"/>
  <c r="AJ1293" i="4"/>
  <c r="AK1293" i="4"/>
  <c r="AL1293" i="4" l="1"/>
  <c r="X1294" i="4"/>
  <c r="AA1294" i="4" s="1"/>
  <c r="V1294" i="4"/>
  <c r="J1295" i="4" s="1"/>
  <c r="W1294" i="4"/>
  <c r="H1295" i="4" s="1"/>
  <c r="K1295" i="4"/>
  <c r="L1295" i="4" l="1"/>
  <c r="I1295" i="4"/>
  <c r="G1295" i="4"/>
  <c r="Y1294" i="4"/>
  <c r="N1295" i="4"/>
  <c r="O1295" i="4" s="1"/>
  <c r="M1295" i="4"/>
  <c r="Z1294" i="4"/>
  <c r="AB1294" i="4" s="1"/>
  <c r="AM1293" i="4"/>
  <c r="AN1293" i="4"/>
  <c r="AO1293" i="4"/>
  <c r="F1295" i="4" l="1"/>
  <c r="AC1294" i="4"/>
  <c r="AP1293" i="4"/>
  <c r="AG1294" i="4" l="1"/>
  <c r="AI1294" i="4" s="1"/>
  <c r="AH1294" i="4"/>
  <c r="AJ1294" i="4" l="1"/>
  <c r="AK1294" i="4"/>
  <c r="AQ1294" i="4"/>
  <c r="E1295" i="4" s="1"/>
  <c r="Q1295" i="4" l="1"/>
  <c r="AD1295" i="4"/>
  <c r="AE1295" i="4" s="1"/>
  <c r="AF1295" i="4"/>
  <c r="P1295" i="4"/>
  <c r="AL1294" i="4"/>
  <c r="AN1294" i="4" l="1"/>
  <c r="AO1294" i="4"/>
  <c r="AM1294" i="4"/>
  <c r="AP1294" i="4" s="1"/>
  <c r="R1295" i="4"/>
  <c r="AR1295" i="4" l="1"/>
  <c r="U1295" i="4"/>
  <c r="T1295" i="4"/>
  <c r="S1295" i="4"/>
  <c r="V1295" i="4" l="1"/>
  <c r="Y1295" i="4" s="1"/>
  <c r="X1295" i="4"/>
  <c r="AA1295" i="4" s="1"/>
  <c r="W1295" i="4"/>
  <c r="K1296" i="4" s="1"/>
  <c r="Z1295" i="4" l="1"/>
  <c r="H1296" i="4"/>
  <c r="AB1295" i="4"/>
  <c r="J1296" i="4"/>
  <c r="L1296" i="4"/>
  <c r="I1296" i="4"/>
  <c r="G1296" i="4"/>
  <c r="M1296" i="4" l="1"/>
  <c r="N1296" i="4"/>
  <c r="O1296" i="4" s="1"/>
  <c r="F1296" i="4"/>
  <c r="AC1295" i="4"/>
  <c r="AH1295" i="4" l="1"/>
  <c r="AG1295" i="4"/>
  <c r="AQ1295" i="4" s="1"/>
  <c r="E1296" i="4" s="1"/>
  <c r="P1296" i="4" s="1"/>
  <c r="AD1296" i="4" l="1"/>
  <c r="AE1296" i="4" s="1"/>
  <c r="AF1296" i="4"/>
  <c r="Q1296" i="4"/>
  <c r="R1296" i="4" s="1"/>
  <c r="AI1295" i="4"/>
  <c r="AR1296" i="4" l="1"/>
  <c r="U1296" i="4"/>
  <c r="S1296" i="4"/>
  <c r="T1296" i="4"/>
  <c r="AJ1295" i="4"/>
  <c r="AK1295" i="4"/>
  <c r="W1296" i="4" l="1"/>
  <c r="Z1296" i="4" s="1"/>
  <c r="V1296" i="4"/>
  <c r="J1297" i="4" s="1"/>
  <c r="X1296" i="4"/>
  <c r="L1297" i="4" s="1"/>
  <c r="AL1295" i="4"/>
  <c r="AA1296" i="4" l="1"/>
  <c r="H1297" i="4"/>
  <c r="K1297" i="4"/>
  <c r="I1297" i="4"/>
  <c r="Y1296" i="4"/>
  <c r="AB1296" i="4" s="1"/>
  <c r="F1297" i="4" s="1"/>
  <c r="N1297" i="4"/>
  <c r="O1297" i="4" s="1"/>
  <c r="G1297" i="4"/>
  <c r="M1297" i="4" s="1"/>
  <c r="AM1295" i="4"/>
  <c r="AN1295" i="4"/>
  <c r="AO1295" i="4"/>
  <c r="AC1296" i="4" l="1"/>
  <c r="AP1295" i="4"/>
  <c r="AH1296" i="4"/>
  <c r="AG1296" i="4"/>
  <c r="AQ1296" i="4" s="1"/>
  <c r="E1297" i="4" s="1"/>
  <c r="AI1296" i="4" l="1"/>
  <c r="AJ1296" i="4"/>
  <c r="AK1296" i="4"/>
  <c r="AF1297" i="4"/>
  <c r="AD1297" i="4"/>
  <c r="AE1297" i="4" s="1"/>
  <c r="Q1297" i="4"/>
  <c r="P1297" i="4"/>
  <c r="R1297" i="4" l="1"/>
  <c r="AL1296" i="4"/>
  <c r="AO1296" i="4" l="1"/>
  <c r="AM1296" i="4"/>
  <c r="AN1296" i="4"/>
  <c r="AR1297" i="4"/>
  <c r="U1297" i="4"/>
  <c r="S1297" i="4"/>
  <c r="T1297" i="4"/>
  <c r="AP1296" i="4" l="1"/>
  <c r="W1297" i="4"/>
  <c r="H1298" i="4" s="1"/>
  <c r="V1297" i="4"/>
  <c r="J1298" i="4" s="1"/>
  <c r="Y1297" i="4"/>
  <c r="G1298" i="4"/>
  <c r="F264" i="7"/>
  <c r="X1297" i="4"/>
  <c r="AA1297" i="4" s="1"/>
  <c r="L1298" i="4"/>
  <c r="Z1297" i="4" l="1"/>
  <c r="K1298" i="4"/>
  <c r="N1298" i="4" s="1"/>
  <c r="O1298" i="4" s="1"/>
  <c r="AB1297" i="4"/>
  <c r="I1298" i="4"/>
  <c r="M1298" i="4" s="1"/>
  <c r="AC1297" i="4" l="1"/>
  <c r="F1298" i="4"/>
  <c r="AH1297" i="4" l="1"/>
  <c r="AG1297" i="4"/>
  <c r="AQ1297" i="4" s="1"/>
  <c r="E1298" i="4" l="1"/>
  <c r="E264" i="7"/>
  <c r="AI1297" i="4"/>
  <c r="AF1298" i="4" l="1"/>
  <c r="Q1298" i="4"/>
  <c r="AD1298" i="4"/>
  <c r="AE1298" i="4" s="1"/>
  <c r="P1298" i="4"/>
  <c r="AJ1297" i="4"/>
  <c r="D264" i="7" s="1"/>
  <c r="C264" i="7"/>
  <c r="AK1297" i="4"/>
  <c r="AL1297" i="4" l="1"/>
  <c r="R1298" i="4"/>
  <c r="AR1298" i="4" l="1"/>
  <c r="U1298" i="4"/>
  <c r="S1298" i="4"/>
  <c r="T1298" i="4"/>
  <c r="AM1297" i="4"/>
  <c r="AN1297" i="4"/>
  <c r="AO1297" i="4"/>
  <c r="AP1297" i="4" l="1"/>
  <c r="W1298" i="4"/>
  <c r="Z1298" i="4" s="1"/>
  <c r="H1299" i="4"/>
  <c r="K1299" i="4"/>
  <c r="V1298" i="4"/>
  <c r="G1299" i="4" s="1"/>
  <c r="X1298" i="4"/>
  <c r="I1299" i="4" s="1"/>
  <c r="AA1298" i="4"/>
  <c r="J1299" i="4" l="1"/>
  <c r="Y1298" i="4"/>
  <c r="AB1298" i="4"/>
  <c r="F1299" i="4" s="1"/>
  <c r="M1299" i="4"/>
  <c r="L1299" i="4"/>
  <c r="N1299" i="4" s="1"/>
  <c r="O1299" i="4" s="1"/>
  <c r="AC1298" i="4" l="1"/>
  <c r="AH1298" i="4"/>
  <c r="AG1298" i="4"/>
  <c r="AQ1298" i="4" s="1"/>
  <c r="E1299" i="4" s="1"/>
  <c r="AD1299" i="4" l="1"/>
  <c r="AE1299" i="4" s="1"/>
  <c r="AF1299" i="4"/>
  <c r="Q1299" i="4"/>
  <c r="AI1298" i="4"/>
  <c r="P1299" i="4"/>
  <c r="R1299" i="4" l="1"/>
  <c r="AR1299" i="4" s="1"/>
  <c r="T1299" i="4"/>
  <c r="S1299" i="4"/>
  <c r="U1299" i="4"/>
  <c r="AJ1298" i="4"/>
  <c r="AK1298" i="4"/>
  <c r="V1299" i="4" l="1"/>
  <c r="Y1299" i="4" s="1"/>
  <c r="AL1298" i="4"/>
  <c r="X1299" i="4"/>
  <c r="AA1299" i="4" s="1"/>
  <c r="L1300" i="4"/>
  <c r="W1299" i="4"/>
  <c r="Z1299" i="4" s="1"/>
  <c r="K1300" i="4"/>
  <c r="H1300" i="4" l="1"/>
  <c r="I1300" i="4"/>
  <c r="AB1299" i="4"/>
  <c r="J1300" i="4"/>
  <c r="N1300" i="4" s="1"/>
  <c r="O1300" i="4" s="1"/>
  <c r="G1300" i="4"/>
  <c r="AM1298" i="4"/>
  <c r="AN1298" i="4"/>
  <c r="AO1298" i="4"/>
  <c r="M1300" i="4" l="1"/>
  <c r="F1300" i="4"/>
  <c r="AC1299" i="4"/>
  <c r="AP1298" i="4"/>
  <c r="AG1299" i="4" l="1"/>
  <c r="AH1299" i="4"/>
  <c r="AI1299" i="4"/>
  <c r="AQ1299" i="4" l="1"/>
  <c r="E1300" i="4" s="1"/>
  <c r="P1300" i="4" s="1"/>
  <c r="AJ1299" i="4"/>
  <c r="AK1299" i="4"/>
  <c r="Q1300" i="4"/>
  <c r="AD1300" i="4"/>
  <c r="AE1300" i="4" s="1"/>
  <c r="AF1300" i="4"/>
  <c r="AL1299" i="4" l="1"/>
  <c r="R1300" i="4"/>
  <c r="AR1300" i="4" l="1"/>
  <c r="U1300" i="4"/>
  <c r="S1300" i="4"/>
  <c r="T1300" i="4"/>
  <c r="AN1299" i="4"/>
  <c r="AO1299" i="4"/>
  <c r="AM1299" i="4"/>
  <c r="AP1299" i="4" s="1"/>
  <c r="W1300" i="4" l="1"/>
  <c r="Z1300" i="4" s="1"/>
  <c r="K1301" i="4"/>
  <c r="V1300" i="4"/>
  <c r="Y1300" i="4" s="1"/>
  <c r="X1300" i="4"/>
  <c r="AA1300" i="4" s="1"/>
  <c r="L1301" i="4"/>
  <c r="J1301" i="4" l="1"/>
  <c r="N1301" i="4" s="1"/>
  <c r="O1301" i="4" s="1"/>
  <c r="AB1300" i="4"/>
  <c r="G1301" i="4"/>
  <c r="I1301" i="4"/>
  <c r="H1301" i="4"/>
  <c r="M1301" i="4" l="1"/>
  <c r="AC1300" i="4"/>
  <c r="F1301" i="4"/>
  <c r="AG1300" i="4" l="1"/>
  <c r="AH1300" i="4"/>
  <c r="AQ1300" i="4" l="1"/>
  <c r="E1301" i="4" s="1"/>
  <c r="P1301" i="4" s="1"/>
  <c r="Q1301" i="4"/>
  <c r="AD1301" i="4"/>
  <c r="AE1301" i="4" s="1"/>
  <c r="AI1300" i="4"/>
  <c r="AF1301" i="4" l="1"/>
  <c r="R1301" i="4"/>
  <c r="AJ1300" i="4"/>
  <c r="AK1300" i="4"/>
  <c r="AL1300" i="4" l="1"/>
  <c r="AR1301" i="4"/>
  <c r="S1301" i="4"/>
  <c r="U1301" i="4"/>
  <c r="T1301" i="4"/>
  <c r="V1301" i="4" l="1"/>
  <c r="G1302" i="4" s="1"/>
  <c r="AM1300" i="4"/>
  <c r="AN1300" i="4"/>
  <c r="AO1300" i="4"/>
  <c r="W1301" i="4"/>
  <c r="K1302" i="4" s="1"/>
  <c r="X1301" i="4"/>
  <c r="L1302" i="4"/>
  <c r="AA1301" i="4"/>
  <c r="I1302" i="4"/>
  <c r="H1302" i="4" l="1"/>
  <c r="M1302" i="4" s="1"/>
  <c r="Z1301" i="4"/>
  <c r="J1302" i="4"/>
  <c r="N1302" i="4" s="1"/>
  <c r="O1302" i="4" s="1"/>
  <c r="Y1301" i="4"/>
  <c r="AP1300" i="4"/>
  <c r="AB1301" i="4" l="1"/>
  <c r="AC1301" i="4" l="1"/>
  <c r="F1302" i="4"/>
  <c r="AG1301" i="4" l="1"/>
  <c r="AH1301" i="4"/>
  <c r="AI1301" i="4"/>
  <c r="AJ1301" i="4" l="1"/>
  <c r="AK1301" i="4"/>
  <c r="AQ1301" i="4"/>
  <c r="E1302" i="4" s="1"/>
  <c r="AF1302" i="4" l="1"/>
  <c r="AD1302" i="4"/>
  <c r="AE1302" i="4" s="1"/>
  <c r="Q1302" i="4"/>
  <c r="P1302" i="4"/>
  <c r="R1302" i="4" s="1"/>
  <c r="AL1301" i="4"/>
  <c r="AR1302" i="4" l="1"/>
  <c r="S1302" i="4"/>
  <c r="U1302" i="4"/>
  <c r="T1302" i="4"/>
  <c r="AM1301" i="4"/>
  <c r="AN1301" i="4"/>
  <c r="AO1301" i="4"/>
  <c r="AP1301" i="4" l="1"/>
  <c r="X1302" i="4"/>
  <c r="I1303" i="4" s="1"/>
  <c r="V1302" i="4"/>
  <c r="J1303" i="4" s="1"/>
  <c r="F265" i="7"/>
  <c r="W1302" i="4"/>
  <c r="K1303" i="4" s="1"/>
  <c r="Y1302" i="4" l="1"/>
  <c r="AA1302" i="4"/>
  <c r="H1303" i="4"/>
  <c r="L1303" i="4"/>
  <c r="N1303" i="4" s="1"/>
  <c r="O1303" i="4" s="1"/>
  <c r="Z1302" i="4"/>
  <c r="AB1302" i="4" s="1"/>
  <c r="G1303" i="4"/>
  <c r="F1303" i="4" l="1"/>
  <c r="AC1302" i="4"/>
  <c r="M1303" i="4"/>
  <c r="AG1302" i="4"/>
  <c r="AI1302" i="4" l="1"/>
  <c r="AH1302" i="4"/>
  <c r="AQ1302" i="4" s="1"/>
  <c r="AJ1302" i="4"/>
  <c r="D265" i="7" s="1"/>
  <c r="C265" i="7"/>
  <c r="AK1302" i="4"/>
  <c r="E1303" i="4" l="1"/>
  <c r="E265" i="7"/>
  <c r="AL1302" i="4"/>
  <c r="AO1302" i="4" l="1"/>
  <c r="AM1302" i="4"/>
  <c r="AN1302" i="4"/>
  <c r="AD1303" i="4"/>
  <c r="AE1303" i="4" s="1"/>
  <c r="Q1303" i="4"/>
  <c r="AF1303" i="4"/>
  <c r="P1303" i="4"/>
  <c r="R1303" i="4" s="1"/>
  <c r="AP1302" i="4" l="1"/>
  <c r="AR1303" i="4"/>
  <c r="T1303" i="4"/>
  <c r="S1303" i="4"/>
  <c r="U1303" i="4"/>
  <c r="X1303" i="4" l="1"/>
  <c r="L1304" i="4" s="1"/>
  <c r="I1304" i="4"/>
  <c r="V1303" i="4"/>
  <c r="J1304" i="4" s="1"/>
  <c r="W1303" i="4"/>
  <c r="H1304" i="4" s="1"/>
  <c r="K1304" i="4"/>
  <c r="Z1303" i="4"/>
  <c r="G1304" i="4" l="1"/>
  <c r="AA1303" i="4"/>
  <c r="Y1303" i="4"/>
  <c r="N1304" i="4"/>
  <c r="O1304" i="4" s="1"/>
  <c r="AB1303" i="4"/>
  <c r="M1304" i="4"/>
  <c r="F1304" i="4" l="1"/>
  <c r="AC1303" i="4"/>
  <c r="AH1303" i="4" l="1"/>
  <c r="AG1303" i="4"/>
  <c r="AQ1303" i="4" s="1"/>
  <c r="E1304" i="4" s="1"/>
  <c r="P1304" i="4" s="1"/>
  <c r="Q1304" i="4" l="1"/>
  <c r="R1304" i="4" s="1"/>
  <c r="AD1304" i="4"/>
  <c r="AE1304" i="4" s="1"/>
  <c r="AF1304" i="4"/>
  <c r="AI1303" i="4"/>
  <c r="AR1304" i="4" l="1"/>
  <c r="U1304" i="4"/>
  <c r="T1304" i="4"/>
  <c r="S1304" i="4"/>
  <c r="AJ1303" i="4"/>
  <c r="AK1303" i="4"/>
  <c r="V1304" i="4" l="1"/>
  <c r="G1305" i="4" s="1"/>
  <c r="W1304" i="4"/>
  <c r="Z1304" i="4" s="1"/>
  <c r="X1304" i="4"/>
  <c r="L1305" i="4" s="1"/>
  <c r="AL1303" i="4"/>
  <c r="H1305" i="4" l="1"/>
  <c r="K1305" i="4"/>
  <c r="I1305" i="4"/>
  <c r="M1305" i="4" s="1"/>
  <c r="AA1304" i="4"/>
  <c r="Y1304" i="4"/>
  <c r="J1305" i="4"/>
  <c r="AM1303" i="4"/>
  <c r="AN1303" i="4"/>
  <c r="AO1303" i="4"/>
  <c r="N1305" i="4" l="1"/>
  <c r="O1305" i="4" s="1"/>
  <c r="AB1304" i="4"/>
  <c r="AP1303" i="4"/>
  <c r="F1305" i="4" l="1"/>
  <c r="AC1304" i="4"/>
  <c r="AG1304" i="4" l="1"/>
  <c r="AH1304" i="4"/>
  <c r="AQ1304" i="4" l="1"/>
  <c r="E1305" i="4" s="1"/>
  <c r="AD1305" i="4" s="1"/>
  <c r="AE1305" i="4" s="1"/>
  <c r="AI1304" i="4"/>
  <c r="AF1305" i="4" l="1"/>
  <c r="P1305" i="4"/>
  <c r="Q1305" i="4"/>
  <c r="AJ1304" i="4"/>
  <c r="AK1304" i="4"/>
  <c r="R1305" i="4" l="1"/>
  <c r="AL1304" i="4"/>
  <c r="AR1305" i="4" l="1"/>
  <c r="U1305" i="4"/>
  <c r="S1305" i="4"/>
  <c r="T1305" i="4"/>
  <c r="AM1304" i="4"/>
  <c r="AN1304" i="4"/>
  <c r="AO1304" i="4"/>
  <c r="W1305" i="4" l="1"/>
  <c r="K1306" i="4" s="1"/>
  <c r="V1305" i="4"/>
  <c r="X1305" i="4"/>
  <c r="L1306" i="4" s="1"/>
  <c r="AA1305" i="4"/>
  <c r="I1306" i="4"/>
  <c r="AP1304" i="4"/>
  <c r="Y1305" i="4" l="1"/>
  <c r="G1306" i="4"/>
  <c r="Z1305" i="4"/>
  <c r="H1306" i="4"/>
  <c r="J1306" i="4"/>
  <c r="N1306" i="4" s="1"/>
  <c r="O1306" i="4" s="1"/>
  <c r="M1306" i="4" l="1"/>
  <c r="AB1305" i="4"/>
  <c r="F1306" i="4" l="1"/>
  <c r="AC1305" i="4"/>
  <c r="AH1305" i="4" l="1"/>
  <c r="AG1305" i="4"/>
  <c r="AQ1305" i="4" s="1"/>
  <c r="E1306" i="4" s="1"/>
  <c r="P1306" i="4" s="1"/>
  <c r="AI1305" i="4" l="1"/>
  <c r="AJ1305" i="4"/>
  <c r="AK1305" i="4"/>
  <c r="AL1305" i="4" s="1"/>
  <c r="AF1306" i="4"/>
  <c r="AD1306" i="4"/>
  <c r="AE1306" i="4" s="1"/>
  <c r="Q1306" i="4"/>
  <c r="R1306" i="4" s="1"/>
  <c r="AM1305" i="4"/>
  <c r="AN1305" i="4"/>
  <c r="AO1305" i="4"/>
  <c r="AR1306" i="4" l="1"/>
  <c r="S1306" i="4"/>
  <c r="T1306" i="4"/>
  <c r="U1306" i="4"/>
  <c r="AP1305" i="4"/>
  <c r="X1306" i="4" l="1"/>
  <c r="I1307" i="4" s="1"/>
  <c r="W1306" i="4"/>
  <c r="K1307" i="4" s="1"/>
  <c r="Z1306" i="4"/>
  <c r="H1307" i="4"/>
  <c r="V1306" i="4"/>
  <c r="J1307" i="4" s="1"/>
  <c r="Y1306" i="4"/>
  <c r="G1307" i="4"/>
  <c r="AA1306" i="4" l="1"/>
  <c r="AB1306" i="4"/>
  <c r="L1307" i="4"/>
  <c r="N1307" i="4" s="1"/>
  <c r="O1307" i="4" s="1"/>
  <c r="M1307" i="4"/>
  <c r="F1307" i="4" l="1"/>
  <c r="AC1306" i="4"/>
  <c r="AG1306" i="4" l="1"/>
  <c r="AH1306" i="4"/>
  <c r="AI1306" i="4"/>
  <c r="AQ1306" i="4" l="1"/>
  <c r="E1307" i="4" s="1"/>
  <c r="AF1307" i="4" s="1"/>
  <c r="AD1307" i="4"/>
  <c r="AE1307" i="4" s="1"/>
  <c r="AJ1306" i="4"/>
  <c r="AK1306" i="4"/>
  <c r="AL1306" i="4" s="1"/>
  <c r="P1307" i="4"/>
  <c r="Q1307" i="4"/>
  <c r="AN1306" i="4"/>
  <c r="AM1306" i="4"/>
  <c r="AO1306" i="4"/>
  <c r="R1307" i="4"/>
  <c r="AR1307" i="4" l="1"/>
  <c r="S1307" i="4"/>
  <c r="U1307" i="4"/>
  <c r="T1307" i="4"/>
  <c r="AP1306" i="4"/>
  <c r="W1307" i="4" l="1"/>
  <c r="H1308" i="4" s="1"/>
  <c r="X1307" i="4"/>
  <c r="AA1307" i="4" s="1"/>
  <c r="V1307" i="4"/>
  <c r="J1308" i="4" s="1"/>
  <c r="Y1307" i="4"/>
  <c r="G1308" i="4"/>
  <c r="F266" i="7"/>
  <c r="Z1307" i="4" l="1"/>
  <c r="I1308" i="4"/>
  <c r="L1308" i="4"/>
  <c r="K1308" i="4"/>
  <c r="N1308" i="4" s="1"/>
  <c r="O1308" i="4" s="1"/>
  <c r="M1308" i="4"/>
  <c r="AB1307" i="4"/>
  <c r="F1308" i="4" l="1"/>
  <c r="AC1307" i="4"/>
  <c r="AI1307" i="4" l="1"/>
  <c r="AG1307" i="4"/>
  <c r="AH1307" i="4"/>
  <c r="AQ1307" i="4" l="1"/>
  <c r="AJ1307" i="4"/>
  <c r="D266" i="7" s="1"/>
  <c r="C266" i="7"/>
  <c r="AK1307" i="4"/>
  <c r="AL1307" i="4" l="1"/>
  <c r="E1308" i="4"/>
  <c r="E266" i="7"/>
  <c r="Q1308" i="4" l="1"/>
  <c r="AD1308" i="4"/>
  <c r="AE1308" i="4" s="1"/>
  <c r="AF1308" i="4"/>
  <c r="P1308" i="4"/>
  <c r="R1308" i="4" s="1"/>
  <c r="AN1307" i="4"/>
  <c r="AM1307" i="4"/>
  <c r="AO1307" i="4"/>
  <c r="AP1307" i="4" l="1"/>
  <c r="AR1308" i="4"/>
  <c r="S1308" i="4"/>
  <c r="T1308" i="4"/>
  <c r="U1308" i="4"/>
  <c r="X1308" i="4" l="1"/>
  <c r="L1309" i="4" s="1"/>
  <c r="W1308" i="4"/>
  <c r="Z1308" i="4" s="1"/>
  <c r="V1308" i="4"/>
  <c r="J1309" i="4" s="1"/>
  <c r="Y1308" i="4" l="1"/>
  <c r="G1309" i="4"/>
  <c r="I1309" i="4"/>
  <c r="AA1308" i="4"/>
  <c r="K1309" i="4"/>
  <c r="N1309" i="4" s="1"/>
  <c r="O1309" i="4" s="1"/>
  <c r="H1309" i="4"/>
  <c r="M1309" i="4" l="1"/>
  <c r="AB1308" i="4"/>
  <c r="F1309" i="4" l="1"/>
  <c r="AC1308" i="4"/>
  <c r="AG1308" i="4" l="1"/>
  <c r="AH1308" i="4"/>
  <c r="AI1308" i="4"/>
  <c r="AJ1308" i="4" l="1"/>
  <c r="AK1308" i="4"/>
  <c r="AQ1308" i="4"/>
  <c r="E1309" i="4" s="1"/>
  <c r="AD1309" i="4" l="1"/>
  <c r="AE1309" i="4" s="1"/>
  <c r="Q1309" i="4"/>
  <c r="AF1309" i="4"/>
  <c r="P1309" i="4"/>
  <c r="R1309" i="4" s="1"/>
  <c r="AL1308" i="4"/>
  <c r="AM1308" i="4" l="1"/>
  <c r="AN1308" i="4"/>
  <c r="AO1308" i="4"/>
  <c r="AP1308" i="4" s="1"/>
  <c r="AR1309" i="4"/>
  <c r="T1309" i="4"/>
  <c r="S1309" i="4"/>
  <c r="U1309" i="4"/>
  <c r="X1309" i="4" l="1"/>
  <c r="I1310" i="4" s="1"/>
  <c r="AA1309" i="4"/>
  <c r="V1309" i="4"/>
  <c r="G1310" i="4" s="1"/>
  <c r="Y1309" i="4"/>
  <c r="W1309" i="4"/>
  <c r="Z1309" i="4" s="1"/>
  <c r="K1310" i="4"/>
  <c r="AB1309" i="4" l="1"/>
  <c r="J1310" i="4"/>
  <c r="H1310" i="4"/>
  <c r="M1310" i="4" s="1"/>
  <c r="L1310" i="4"/>
  <c r="N1310" i="4" l="1"/>
  <c r="O1310" i="4" s="1"/>
  <c r="AC1309" i="4"/>
  <c r="F1310" i="4"/>
  <c r="AG1309" i="4" l="1"/>
  <c r="AH1309" i="4"/>
  <c r="AI1309" i="4"/>
  <c r="AQ1309" i="4" l="1"/>
  <c r="E1310" i="4" s="1"/>
  <c r="AJ1309" i="4"/>
  <c r="AK1309" i="4"/>
  <c r="AL1309" i="4" l="1"/>
  <c r="AD1310" i="4"/>
  <c r="AE1310" i="4" s="1"/>
  <c r="AF1310" i="4"/>
  <c r="Q1310" i="4"/>
  <c r="P1310" i="4"/>
  <c r="R1310" i="4" l="1"/>
  <c r="T1310" i="4" s="1"/>
  <c r="AR1310" i="4"/>
  <c r="U1310" i="4"/>
  <c r="AN1309" i="4"/>
  <c r="AO1309" i="4"/>
  <c r="AP1309" i="4" s="1"/>
  <c r="AM1309" i="4"/>
  <c r="S1310" i="4" l="1"/>
  <c r="W1310" i="4"/>
  <c r="Z1310" i="4" s="1"/>
  <c r="X1310" i="4"/>
  <c r="L1311" i="4" s="1"/>
  <c r="AA1310" i="4"/>
  <c r="I1311" i="4" l="1"/>
  <c r="V1310" i="4"/>
  <c r="J1311" i="4" s="1"/>
  <c r="H1311" i="4"/>
  <c r="K1311" i="4"/>
  <c r="N1311" i="4" s="1"/>
  <c r="O1311" i="4" s="1"/>
  <c r="G1311" i="4"/>
  <c r="M1311" i="4" s="1"/>
  <c r="Y1310" i="4" l="1"/>
  <c r="AB1310" i="4" s="1"/>
  <c r="AC1310" i="4" s="1"/>
  <c r="F1311" i="4" l="1"/>
  <c r="AH1310" i="4"/>
  <c r="AI1310" i="4"/>
  <c r="AG1310" i="4"/>
  <c r="AJ1310" i="4" l="1"/>
  <c r="AK1310" i="4"/>
  <c r="AQ1310" i="4"/>
  <c r="E1311" i="4" s="1"/>
  <c r="AF1311" i="4" l="1"/>
  <c r="AD1311" i="4"/>
  <c r="AE1311" i="4" s="1"/>
  <c r="Q1311" i="4"/>
  <c r="P1311" i="4"/>
  <c r="AL1310" i="4"/>
  <c r="AO1310" i="4" l="1"/>
  <c r="AP1310" i="4" s="1"/>
  <c r="AM1310" i="4"/>
  <c r="AN1310" i="4"/>
  <c r="R1311" i="4"/>
  <c r="AR1311" i="4" l="1"/>
  <c r="T1311" i="4"/>
  <c r="U1311" i="4"/>
  <c r="S1311" i="4"/>
  <c r="V1311" i="4" l="1"/>
  <c r="J1312" i="4"/>
  <c r="Y1311" i="4"/>
  <c r="G1312" i="4"/>
  <c r="X1311" i="4"/>
  <c r="AA1311" i="4"/>
  <c r="I1312" i="4"/>
  <c r="L1312" i="4"/>
  <c r="W1311" i="4"/>
  <c r="K1312" i="4" s="1"/>
  <c r="Z1311" i="4"/>
  <c r="H1312" i="4" l="1"/>
  <c r="M1312" i="4"/>
  <c r="AB1311" i="4"/>
  <c r="N1312" i="4"/>
  <c r="O1312" i="4" s="1"/>
  <c r="F1312" i="4" l="1"/>
  <c r="AC1311" i="4"/>
  <c r="AG1311" i="4" l="1"/>
  <c r="AH1311" i="4"/>
  <c r="AI1311" i="4"/>
  <c r="AJ1311" i="4" l="1"/>
  <c r="AK1311" i="4"/>
  <c r="AQ1311" i="4"/>
  <c r="E1312" i="4" s="1"/>
  <c r="AL1311" i="4" l="1"/>
  <c r="AD1312" i="4"/>
  <c r="AE1312" i="4" s="1"/>
  <c r="Q1312" i="4"/>
  <c r="AF1312" i="4"/>
  <c r="P1312" i="4"/>
  <c r="R1312" i="4" l="1"/>
  <c r="AO1311" i="4"/>
  <c r="AP1311" i="4" s="1"/>
  <c r="AM1311" i="4"/>
  <c r="AN1311" i="4"/>
  <c r="AR1312" i="4"/>
  <c r="U1312" i="4"/>
  <c r="T1312" i="4"/>
  <c r="S1312" i="4"/>
  <c r="V1312" i="4" l="1"/>
  <c r="G1313" i="4" s="1"/>
  <c r="F267" i="7"/>
  <c r="W1312" i="4"/>
  <c r="H1313" i="4" s="1"/>
  <c r="X1312" i="4"/>
  <c r="L1313" i="4" s="1"/>
  <c r="I1313" i="4"/>
  <c r="M1313" i="4" l="1"/>
  <c r="J1313" i="4"/>
  <c r="K1313" i="4"/>
  <c r="Y1312" i="4"/>
  <c r="Z1312" i="4"/>
  <c r="AA1312" i="4"/>
  <c r="AB1312" i="4" l="1"/>
  <c r="N1313" i="4"/>
  <c r="O1313" i="4" s="1"/>
  <c r="F1313" i="4" l="1"/>
  <c r="AC1312" i="4"/>
  <c r="AI1312" i="4" l="1"/>
  <c r="AG1312" i="4"/>
  <c r="AH1312" i="4"/>
  <c r="AJ1312" i="4" l="1"/>
  <c r="D267" i="7" s="1"/>
  <c r="C267" i="7"/>
  <c r="AK1312" i="4"/>
  <c r="AQ1312" i="4"/>
  <c r="E1313" i="4" l="1"/>
  <c r="E267" i="7"/>
  <c r="AL1312" i="4"/>
  <c r="AN1312" i="4" l="1"/>
  <c r="AM1312" i="4"/>
  <c r="AO1312" i="4"/>
  <c r="AP1312" i="4" s="1"/>
  <c r="Q1313" i="4"/>
  <c r="AD1313" i="4"/>
  <c r="AE1313" i="4" s="1"/>
  <c r="AF1313" i="4"/>
  <c r="P1313" i="4"/>
  <c r="R1313" i="4" s="1"/>
  <c r="AR1313" i="4" l="1"/>
  <c r="S1313" i="4"/>
  <c r="U1313" i="4"/>
  <c r="T1313" i="4"/>
  <c r="W1313" i="4" l="1"/>
  <c r="Z1313" i="4" s="1"/>
  <c r="X1313" i="4"/>
  <c r="AA1313" i="4" s="1"/>
  <c r="V1313" i="4"/>
  <c r="J1314" i="4" s="1"/>
  <c r="Y1313" i="4" l="1"/>
  <c r="G1314" i="4"/>
  <c r="K1314" i="4"/>
  <c r="H1314" i="4"/>
  <c r="AB1313" i="4"/>
  <c r="L1314" i="4"/>
  <c r="N1314" i="4" s="1"/>
  <c r="O1314" i="4" s="1"/>
  <c r="I1314" i="4"/>
  <c r="M1314" i="4" l="1"/>
  <c r="F1314" i="4"/>
  <c r="AC1313" i="4"/>
  <c r="AG1313" i="4" l="1"/>
  <c r="AH1313" i="4"/>
  <c r="AI1313" i="4"/>
  <c r="AJ1313" i="4" l="1"/>
  <c r="AK1313" i="4"/>
  <c r="AQ1313" i="4"/>
  <c r="E1314" i="4" s="1"/>
  <c r="AD1314" i="4" l="1"/>
  <c r="AE1314" i="4" s="1"/>
  <c r="AF1314" i="4"/>
  <c r="Q1314" i="4"/>
  <c r="P1314" i="4"/>
  <c r="R1314" i="4" s="1"/>
  <c r="AL1313" i="4"/>
  <c r="AR1314" i="4" l="1"/>
  <c r="U1314" i="4"/>
  <c r="S1314" i="4"/>
  <c r="T1314" i="4"/>
  <c r="AM1313" i="4"/>
  <c r="AN1313" i="4"/>
  <c r="AO1313" i="4"/>
  <c r="AP1313" i="4" s="1"/>
  <c r="W1314" i="4" l="1"/>
  <c r="Z1314" i="4" s="1"/>
  <c r="K1315" i="4"/>
  <c r="V1314" i="4"/>
  <c r="G1315" i="4" s="1"/>
  <c r="X1314" i="4"/>
  <c r="I1315" i="4" s="1"/>
  <c r="AA1314" i="4"/>
  <c r="Y1314" i="4" l="1"/>
  <c r="AB1314" i="4"/>
  <c r="J1315" i="4"/>
  <c r="L1315" i="4"/>
  <c r="H1315" i="4"/>
  <c r="M1315" i="4" s="1"/>
  <c r="N1315" i="4" l="1"/>
  <c r="O1315" i="4" s="1"/>
  <c r="AC1314" i="4"/>
  <c r="F1315" i="4"/>
  <c r="AG1314" i="4" l="1"/>
  <c r="AH1314" i="4"/>
  <c r="AI1314" i="4"/>
  <c r="AJ1314" i="4" l="1"/>
  <c r="AK1314" i="4"/>
  <c r="AQ1314" i="4"/>
  <c r="E1315" i="4" s="1"/>
  <c r="AD1315" i="4" l="1"/>
  <c r="AE1315" i="4" s="1"/>
  <c r="AF1315" i="4"/>
  <c r="Q1315" i="4"/>
  <c r="P1315" i="4"/>
  <c r="R1315" i="4" s="1"/>
  <c r="AL1314" i="4"/>
  <c r="AR1315" i="4" l="1"/>
  <c r="T1315" i="4"/>
  <c r="S1315" i="4"/>
  <c r="U1315" i="4"/>
  <c r="AN1314" i="4"/>
  <c r="AO1314" i="4"/>
  <c r="AP1314" i="4" s="1"/>
  <c r="AM1314" i="4"/>
  <c r="X1315" i="4" l="1"/>
  <c r="I1316" i="4" s="1"/>
  <c r="AA1315" i="4"/>
  <c r="W1315" i="4"/>
  <c r="H1316" i="4" s="1"/>
  <c r="V1315" i="4"/>
  <c r="Y1315" i="4" s="1"/>
  <c r="J1316" i="4"/>
  <c r="Z1315" i="4" l="1"/>
  <c r="AB1315" i="4"/>
  <c r="F1316" i="4" s="1"/>
  <c r="AC1315" i="4"/>
  <c r="L1316" i="4"/>
  <c r="G1316" i="4"/>
  <c r="M1316" i="4" s="1"/>
  <c r="K1316" i="4"/>
  <c r="N1316" i="4" l="1"/>
  <c r="O1316" i="4" s="1"/>
  <c r="AG1315" i="4"/>
  <c r="AH1315" i="4"/>
  <c r="AI1315" i="4"/>
  <c r="AJ1315" i="4" l="1"/>
  <c r="AK1315" i="4"/>
  <c r="AQ1315" i="4"/>
  <c r="E1316" i="4" s="1"/>
  <c r="Q1316" i="4" l="1"/>
  <c r="AD1316" i="4"/>
  <c r="AE1316" i="4" s="1"/>
  <c r="AF1316" i="4"/>
  <c r="P1316" i="4"/>
  <c r="AL1315" i="4"/>
  <c r="AM1315" i="4" l="1"/>
  <c r="AN1315" i="4"/>
  <c r="AO1315" i="4"/>
  <c r="AP1315" i="4" s="1"/>
  <c r="R1316" i="4"/>
  <c r="AR1316" i="4" l="1"/>
  <c r="U1316" i="4"/>
  <c r="S1316" i="4"/>
  <c r="T1316" i="4"/>
  <c r="W1316" i="4" l="1"/>
  <c r="Z1316" i="4" s="1"/>
  <c r="V1316" i="4"/>
  <c r="J1317" i="4" s="1"/>
  <c r="X1316" i="4"/>
  <c r="AA1316" i="4" s="1"/>
  <c r="I1317" i="4"/>
  <c r="K1317" i="4" l="1"/>
  <c r="G1317" i="4"/>
  <c r="Y1316" i="4"/>
  <c r="AB1316" i="4" s="1"/>
  <c r="L1317" i="4"/>
  <c r="N1317" i="4" s="1"/>
  <c r="O1317" i="4" s="1"/>
  <c r="H1317" i="4"/>
  <c r="M1317" i="4" l="1"/>
  <c r="F1317" i="4"/>
  <c r="AC1316" i="4"/>
  <c r="AI1316" i="4" l="1"/>
  <c r="AG1316" i="4"/>
  <c r="AH1316" i="4"/>
  <c r="AQ1316" i="4" l="1"/>
  <c r="E1317" i="4" s="1"/>
  <c r="AJ1316" i="4"/>
  <c r="AK1316" i="4"/>
  <c r="AL1316" i="4" l="1"/>
  <c r="AD1317" i="4"/>
  <c r="AE1317" i="4" s="1"/>
  <c r="Q1317" i="4"/>
  <c r="AF1317" i="4"/>
  <c r="P1317" i="4"/>
  <c r="AN1316" i="4" l="1"/>
  <c r="AO1316" i="4"/>
  <c r="AP1316" i="4" s="1"/>
  <c r="AM1316" i="4"/>
  <c r="R1317" i="4"/>
  <c r="AR1317" i="4" l="1"/>
  <c r="T1317" i="4"/>
  <c r="U1317" i="4"/>
  <c r="S1317" i="4"/>
  <c r="X1317" i="4" l="1"/>
  <c r="L1318" i="4" s="1"/>
  <c r="AA1317" i="4"/>
  <c r="V1317" i="4"/>
  <c r="Y1317" i="4" s="1"/>
  <c r="F268" i="7"/>
  <c r="W1317" i="4"/>
  <c r="Z1317" i="4" s="1"/>
  <c r="J1318" i="4" l="1"/>
  <c r="G1318" i="4"/>
  <c r="I1318" i="4"/>
  <c r="K1318" i="4"/>
  <c r="AB1317" i="4"/>
  <c r="H1318" i="4"/>
  <c r="M1318" i="4" s="1"/>
  <c r="N1318" i="4" l="1"/>
  <c r="O1318" i="4" s="1"/>
  <c r="F1318" i="4"/>
  <c r="AC1317" i="4"/>
  <c r="AH1317" i="4" l="1"/>
  <c r="AI1317" i="4"/>
  <c r="AG1317" i="4"/>
  <c r="AQ1317" i="4" l="1"/>
  <c r="E1318" i="4"/>
  <c r="E268" i="7"/>
  <c r="AJ1317" i="4"/>
  <c r="D268" i="7" s="1"/>
  <c r="C268" i="7"/>
  <c r="AK1317" i="4"/>
  <c r="AL1317" i="4" l="1"/>
  <c r="AF1318" i="4"/>
  <c r="Q1318" i="4"/>
  <c r="AD1318" i="4"/>
  <c r="AE1318" i="4" s="1"/>
  <c r="P1318" i="4"/>
  <c r="R1318" i="4" l="1"/>
  <c r="AR1318" i="4" s="1"/>
  <c r="AM1317" i="4"/>
  <c r="AN1317" i="4"/>
  <c r="AO1317" i="4"/>
  <c r="AP1317" i="4" s="1"/>
  <c r="S1318" i="4" l="1"/>
  <c r="T1318" i="4"/>
  <c r="W1318" i="4" s="1"/>
  <c r="H1319" i="4" s="1"/>
  <c r="U1318" i="4"/>
  <c r="X1318" i="4" s="1"/>
  <c r="V1318" i="4"/>
  <c r="J1319" i="4" l="1"/>
  <c r="AA1318" i="4"/>
  <c r="I1319" i="4"/>
  <c r="L1319" i="4"/>
  <c r="Y1318" i="4"/>
  <c r="AB1318" i="4" s="1"/>
  <c r="G1319" i="4"/>
  <c r="Z1318" i="4"/>
  <c r="K1319" i="4"/>
  <c r="M1319" i="4" l="1"/>
  <c r="N1319" i="4"/>
  <c r="O1319" i="4" s="1"/>
  <c r="F1319" i="4"/>
  <c r="AC1318" i="4"/>
  <c r="AG1318" i="4" l="1"/>
  <c r="AH1318" i="4"/>
  <c r="AI1318" i="4"/>
  <c r="AJ1318" i="4" l="1"/>
  <c r="AK1318" i="4"/>
  <c r="AQ1318" i="4"/>
  <c r="E1319" i="4" s="1"/>
  <c r="AD1319" i="4" l="1"/>
  <c r="AE1319" i="4" s="1"/>
  <c r="AF1319" i="4"/>
  <c r="Q1319" i="4"/>
  <c r="P1319" i="4"/>
  <c r="AL1318" i="4"/>
  <c r="R1319" i="4" l="1"/>
  <c r="U1319" i="4" s="1"/>
  <c r="AM1318" i="4"/>
  <c r="AN1318" i="4"/>
  <c r="AO1318" i="4"/>
  <c r="AP1318" i="4" s="1"/>
  <c r="AR1319" i="4"/>
  <c r="S1319" i="4"/>
  <c r="T1319" i="4"/>
  <c r="W1319" i="4" l="1"/>
  <c r="H1320" i="4" s="1"/>
  <c r="X1319" i="4"/>
  <c r="I1320" i="4" s="1"/>
  <c r="L1320" i="4"/>
  <c r="AA1319" i="4"/>
  <c r="V1319" i="4"/>
  <c r="J1320" i="4"/>
  <c r="Y1319" i="4"/>
  <c r="G1320" i="4"/>
  <c r="Z1319" i="4" l="1"/>
  <c r="AB1319" i="4" s="1"/>
  <c r="M1320" i="4"/>
  <c r="K1320" i="4"/>
  <c r="N1320" i="4" s="1"/>
  <c r="O1320" i="4" s="1"/>
  <c r="AC1319" i="4" l="1"/>
  <c r="F1320" i="4"/>
  <c r="AH1319" i="4" l="1"/>
  <c r="AG1319" i="4"/>
  <c r="AQ1319" i="4" s="1"/>
  <c r="E1320" i="4" s="1"/>
  <c r="AI1319" i="4"/>
  <c r="AJ1319" i="4" l="1"/>
  <c r="AK1319" i="4"/>
  <c r="AD1320" i="4"/>
  <c r="AE1320" i="4" s="1"/>
  <c r="AF1320" i="4"/>
  <c r="Q1320" i="4"/>
  <c r="P1320" i="4"/>
  <c r="R1320" i="4" l="1"/>
  <c r="AR1320" i="4" s="1"/>
  <c r="S1320" i="4"/>
  <c r="T1320" i="4"/>
  <c r="U1320" i="4"/>
  <c r="AL1319" i="4"/>
  <c r="X1320" i="4" l="1"/>
  <c r="I1321" i="4" s="1"/>
  <c r="W1320" i="4"/>
  <c r="K1321" i="4" s="1"/>
  <c r="Z1320" i="4"/>
  <c r="AN1319" i="4"/>
  <c r="AO1319" i="4"/>
  <c r="AP1319" i="4" s="1"/>
  <c r="AM1319" i="4"/>
  <c r="V1320" i="4"/>
  <c r="G1321" i="4" s="1"/>
  <c r="J1321" i="4"/>
  <c r="Y1320" i="4"/>
  <c r="AA1320" i="4" l="1"/>
  <c r="AB1320" i="4" s="1"/>
  <c r="H1321" i="4"/>
  <c r="M1321" i="4" s="1"/>
  <c r="L1321" i="4"/>
  <c r="N1321" i="4" s="1"/>
  <c r="O1321" i="4" s="1"/>
  <c r="F1321" i="4" l="1"/>
  <c r="AC1320" i="4"/>
  <c r="AG1320" i="4" l="1"/>
  <c r="AH1320" i="4"/>
  <c r="AI1320" i="4"/>
  <c r="AQ1320" i="4" l="1"/>
  <c r="E1321" i="4" s="1"/>
  <c r="P1321" i="4" s="1"/>
  <c r="AJ1320" i="4"/>
  <c r="AK1320" i="4"/>
  <c r="AF1321" i="4" l="1"/>
  <c r="AD1321" i="4"/>
  <c r="AE1321" i="4" s="1"/>
  <c r="Q1321" i="4"/>
  <c r="R1321" i="4" s="1"/>
  <c r="U1321" i="4" s="1"/>
  <c r="AR1321" i="4"/>
  <c r="AL1320" i="4"/>
  <c r="T1321" i="4" l="1"/>
  <c r="S1321" i="4"/>
  <c r="AM1320" i="4"/>
  <c r="AN1320" i="4"/>
  <c r="AO1320" i="4"/>
  <c r="AP1320" i="4" s="1"/>
  <c r="W1321" i="4"/>
  <c r="Z1321" i="4" s="1"/>
  <c r="V1321" i="4"/>
  <c r="G1322" i="4" s="1"/>
  <c r="J1322" i="4"/>
  <c r="X1321" i="4"/>
  <c r="AA1321" i="4" s="1"/>
  <c r="I1322" i="4"/>
  <c r="Y1321" i="4" l="1"/>
  <c r="K1322" i="4"/>
  <c r="AB1321" i="4"/>
  <c r="L1322" i="4"/>
  <c r="N1322" i="4" s="1"/>
  <c r="O1322" i="4" s="1"/>
  <c r="H1322" i="4"/>
  <c r="M1322" i="4" s="1"/>
  <c r="F1322" i="4" l="1"/>
  <c r="AC1321" i="4"/>
  <c r="AI1321" i="4" l="1"/>
  <c r="AG1321" i="4"/>
  <c r="AH1321" i="4"/>
  <c r="AQ1321" i="4" l="1"/>
  <c r="E1322" i="4" s="1"/>
  <c r="AJ1321" i="4"/>
  <c r="AK1321" i="4"/>
  <c r="AL1321" i="4" l="1"/>
  <c r="AD1322" i="4"/>
  <c r="AE1322" i="4" s="1"/>
  <c r="Q1322" i="4"/>
  <c r="AF1322" i="4"/>
  <c r="P1322" i="4"/>
  <c r="R1322" i="4" l="1"/>
  <c r="AR1322" i="4"/>
  <c r="S1322" i="4"/>
  <c r="T1322" i="4"/>
  <c r="U1322" i="4"/>
  <c r="AN1321" i="4"/>
  <c r="AO1321" i="4"/>
  <c r="AP1321" i="4" s="1"/>
  <c r="AM1321" i="4"/>
  <c r="X1322" i="4" l="1"/>
  <c r="L1323" i="4" s="1"/>
  <c r="W1322" i="4"/>
  <c r="Z1322" i="4" s="1"/>
  <c r="H1323" i="4"/>
  <c r="K1323" i="4"/>
  <c r="Y1322" i="4"/>
  <c r="G1323" i="4"/>
  <c r="J1323" i="4"/>
  <c r="V1322" i="4"/>
  <c r="F269" i="7"/>
  <c r="N1323" i="4" l="1"/>
  <c r="O1323" i="4" s="1"/>
  <c r="I1323" i="4"/>
  <c r="AA1322" i="4"/>
  <c r="M1323" i="4"/>
  <c r="AB1322" i="4"/>
  <c r="F1323" i="4" l="1"/>
  <c r="AC1322" i="4"/>
  <c r="AH1322" i="4" l="1"/>
  <c r="AI1322" i="4"/>
  <c r="AG1322" i="4"/>
  <c r="AJ1322" i="4" l="1"/>
  <c r="D269" i="7" s="1"/>
  <c r="C269" i="7"/>
  <c r="AK1322" i="4"/>
  <c r="AQ1322" i="4"/>
  <c r="E1323" i="4" l="1"/>
  <c r="E269" i="7"/>
  <c r="AL1322" i="4"/>
  <c r="AF1323" i="4" l="1"/>
  <c r="Q1323" i="4"/>
  <c r="AD1323" i="4"/>
  <c r="AE1323" i="4" s="1"/>
  <c r="P1323" i="4"/>
  <c r="R1323" i="4" s="1"/>
  <c r="AM1322" i="4"/>
  <c r="AN1322" i="4"/>
  <c r="AO1322" i="4"/>
  <c r="AP1322" i="4" s="1"/>
  <c r="AR1323" i="4" l="1"/>
  <c r="U1323" i="4"/>
  <c r="T1323" i="4"/>
  <c r="S1323" i="4"/>
  <c r="V1323" i="4" l="1"/>
  <c r="J1324" i="4" s="1"/>
  <c r="Y1323" i="4"/>
  <c r="W1323" i="4"/>
  <c r="H1324" i="4" s="1"/>
  <c r="X1323" i="4"/>
  <c r="I1324" i="4" s="1"/>
  <c r="L1324" i="4"/>
  <c r="AA1323" i="4"/>
  <c r="Z1323" i="4" l="1"/>
  <c r="AB1323" i="4" s="1"/>
  <c r="G1324" i="4"/>
  <c r="K1324" i="4"/>
  <c r="M1324" i="4"/>
  <c r="N1324" i="4"/>
  <c r="O1324" i="4" s="1"/>
  <c r="AC1323" i="4" l="1"/>
  <c r="F1324" i="4"/>
  <c r="AG1323" i="4" l="1"/>
  <c r="AH1323" i="4"/>
  <c r="AI1323" i="4"/>
  <c r="AJ1323" i="4" l="1"/>
  <c r="AK1323" i="4"/>
  <c r="AQ1323" i="4"/>
  <c r="E1324" i="4" s="1"/>
  <c r="AD1324" i="4" l="1"/>
  <c r="AE1324" i="4" s="1"/>
  <c r="AF1324" i="4"/>
  <c r="Q1324" i="4"/>
  <c r="P1324" i="4"/>
  <c r="AL1323" i="4"/>
  <c r="R1324" i="4" l="1"/>
  <c r="AM1323" i="4"/>
  <c r="AN1323" i="4"/>
  <c r="AO1323" i="4"/>
  <c r="AP1323" i="4" s="1"/>
  <c r="AR1324" i="4"/>
  <c r="U1324" i="4"/>
  <c r="S1324" i="4"/>
  <c r="T1324" i="4"/>
  <c r="W1324" i="4" l="1"/>
  <c r="H1325" i="4" s="1"/>
  <c r="V1324" i="4"/>
  <c r="Y1324" i="4" s="1"/>
  <c r="J1325" i="4"/>
  <c r="G1325" i="4"/>
  <c r="X1324" i="4"/>
  <c r="I1325" i="4" s="1"/>
  <c r="AA1324" i="4" l="1"/>
  <c r="L1325" i="4"/>
  <c r="M1325" i="4"/>
  <c r="K1325" i="4"/>
  <c r="N1325" i="4"/>
  <c r="O1325" i="4" s="1"/>
  <c r="Z1324" i="4"/>
  <c r="AB1324" i="4" s="1"/>
  <c r="AC1324" i="4" l="1"/>
  <c r="F1325" i="4"/>
  <c r="AG1324" i="4" l="1"/>
  <c r="AH1324" i="4"/>
  <c r="AI1324" i="4"/>
  <c r="AJ1324" i="4" l="1"/>
  <c r="AK1324" i="4"/>
  <c r="AQ1324" i="4"/>
  <c r="E1325" i="4" s="1"/>
  <c r="AD1325" i="4" l="1"/>
  <c r="AE1325" i="4" s="1"/>
  <c r="AF1325" i="4"/>
  <c r="Q1325" i="4"/>
  <c r="P1325" i="4"/>
  <c r="R1325" i="4" s="1"/>
  <c r="AL1324" i="4"/>
  <c r="AR1325" i="4" l="1"/>
  <c r="T1325" i="4"/>
  <c r="U1325" i="4"/>
  <c r="S1325" i="4"/>
  <c r="AN1324" i="4"/>
  <c r="AO1324" i="4"/>
  <c r="AP1324" i="4" s="1"/>
  <c r="AM1324" i="4"/>
  <c r="W1325" i="4" l="1"/>
  <c r="Z1325" i="4" s="1"/>
  <c r="V1325" i="4"/>
  <c r="G1326" i="4" s="1"/>
  <c r="Y1325" i="4"/>
  <c r="X1325" i="4"/>
  <c r="AA1325" i="4" s="1"/>
  <c r="AB1325" i="4" l="1"/>
  <c r="H1326" i="4"/>
  <c r="J1326" i="4"/>
  <c r="L1326" i="4"/>
  <c r="I1326" i="4"/>
  <c r="K1326" i="4"/>
  <c r="M1326" i="4" l="1"/>
  <c r="N1326" i="4"/>
  <c r="O1326" i="4" s="1"/>
  <c r="F1326" i="4"/>
  <c r="AC1325" i="4"/>
  <c r="AG1325" i="4" l="1"/>
  <c r="AH1325" i="4"/>
  <c r="AI1325" i="4"/>
  <c r="AJ1325" i="4" l="1"/>
  <c r="AK1325" i="4"/>
  <c r="AQ1325" i="4"/>
  <c r="E1326" i="4" s="1"/>
  <c r="AL1325" i="4" l="1"/>
  <c r="Q1326" i="4"/>
  <c r="AD1326" i="4"/>
  <c r="AE1326" i="4" s="1"/>
  <c r="AF1326" i="4"/>
  <c r="P1326" i="4"/>
  <c r="R1326" i="4" l="1"/>
  <c r="U1326" i="4" s="1"/>
  <c r="AR1326" i="4"/>
  <c r="S1326" i="4"/>
  <c r="T1326" i="4"/>
  <c r="AM1325" i="4"/>
  <c r="AN1325" i="4"/>
  <c r="AO1325" i="4"/>
  <c r="AP1325" i="4" s="1"/>
  <c r="X1326" i="4" l="1"/>
  <c r="I1327" i="4" s="1"/>
  <c r="W1326" i="4"/>
  <c r="H1327" i="4" s="1"/>
  <c r="V1326" i="4"/>
  <c r="G1327" i="4" s="1"/>
  <c r="M1327" i="4" s="1"/>
  <c r="Y1326" i="4"/>
  <c r="K1327" i="4" l="1"/>
  <c r="Z1326" i="4"/>
  <c r="L1327" i="4"/>
  <c r="AA1326" i="4"/>
  <c r="J1327" i="4"/>
  <c r="N1327" i="4" s="1"/>
  <c r="O1327" i="4" s="1"/>
  <c r="AB1326" i="4" l="1"/>
  <c r="F1327" i="4"/>
  <c r="AC1326" i="4"/>
  <c r="AH1326" i="4" l="1"/>
  <c r="AG1326" i="4"/>
  <c r="AI1326" i="4"/>
  <c r="AQ1326" i="4" l="1"/>
  <c r="E1327" i="4" s="1"/>
  <c r="AD1327" i="4" s="1"/>
  <c r="AE1327" i="4" s="1"/>
  <c r="Q1327" i="4"/>
  <c r="AF1327" i="4"/>
  <c r="P1327" i="4"/>
  <c r="AJ1326" i="4"/>
  <c r="AK1326" i="4"/>
  <c r="R1327" i="4" l="1"/>
  <c r="AR1327" i="4"/>
  <c r="T1327" i="4"/>
  <c r="S1327" i="4"/>
  <c r="U1327" i="4"/>
  <c r="AL1326" i="4"/>
  <c r="V1327" i="4" l="1"/>
  <c r="Y1327" i="4" s="1"/>
  <c r="F270" i="7"/>
  <c r="W1327" i="4"/>
  <c r="K1328" i="4" s="1"/>
  <c r="AM1326" i="4"/>
  <c r="AN1326" i="4"/>
  <c r="AO1326" i="4"/>
  <c r="AP1326" i="4" s="1"/>
  <c r="X1327" i="4"/>
  <c r="AA1327" i="4" s="1"/>
  <c r="L1328" i="4"/>
  <c r="I1328" i="4"/>
  <c r="G1328" i="4" l="1"/>
  <c r="H1328" i="4"/>
  <c r="Z1327" i="4"/>
  <c r="AB1327" i="4" s="1"/>
  <c r="M1328" i="4"/>
  <c r="J1328" i="4"/>
  <c r="N1328" i="4" s="1"/>
  <c r="O1328" i="4" s="1"/>
  <c r="F1328" i="4" l="1"/>
  <c r="AC1327" i="4"/>
  <c r="AH1327" i="4"/>
  <c r="AI1327" i="4"/>
  <c r="AG1327" i="4"/>
  <c r="AQ1327" i="4" s="1"/>
  <c r="E1328" i="4" l="1"/>
  <c r="E270" i="7"/>
  <c r="AJ1327" i="4"/>
  <c r="D270" i="7" s="1"/>
  <c r="C270" i="7"/>
  <c r="AK1327" i="4"/>
  <c r="AL1327" i="4" l="1"/>
  <c r="AF1328" i="4"/>
  <c r="Q1328" i="4"/>
  <c r="AD1328" i="4"/>
  <c r="AE1328" i="4" s="1"/>
  <c r="P1328" i="4"/>
  <c r="R1328" i="4" l="1"/>
  <c r="T1328" i="4" s="1"/>
  <c r="AM1327" i="4"/>
  <c r="AN1327" i="4"/>
  <c r="AO1327" i="4"/>
  <c r="AP1327" i="4" s="1"/>
  <c r="S1328" i="4" l="1"/>
  <c r="AR1328" i="4"/>
  <c r="U1328" i="4"/>
  <c r="X1328" i="4" s="1"/>
  <c r="AA1328" i="4" s="1"/>
  <c r="V1328" i="4"/>
  <c r="G1329" i="4" s="1"/>
  <c r="J1329" i="4"/>
  <c r="W1328" i="4"/>
  <c r="Z1328" i="4" s="1"/>
  <c r="Y1328" i="4" l="1"/>
  <c r="L1329" i="4"/>
  <c r="I1329" i="4"/>
  <c r="AB1328" i="4"/>
  <c r="K1329" i="4"/>
  <c r="H1329" i="4"/>
  <c r="M1329" i="4" l="1"/>
  <c r="N1329" i="4"/>
  <c r="O1329" i="4" s="1"/>
  <c r="F1329" i="4"/>
  <c r="AC1328" i="4"/>
  <c r="AG1328" i="4" l="1"/>
  <c r="AH1328" i="4"/>
  <c r="AI1328" i="4"/>
  <c r="AQ1328" i="4" l="1"/>
  <c r="E1329" i="4" s="1"/>
  <c r="AJ1328" i="4"/>
  <c r="AK1328" i="4"/>
  <c r="AL1328" i="4" l="1"/>
  <c r="AD1329" i="4"/>
  <c r="AE1329" i="4" s="1"/>
  <c r="Q1329" i="4"/>
  <c r="AF1329" i="4"/>
  <c r="P1329" i="4"/>
  <c r="R1329" i="4" s="1"/>
  <c r="AR1329" i="4" l="1"/>
  <c r="U1329" i="4"/>
  <c r="T1329" i="4"/>
  <c r="S1329" i="4"/>
  <c r="AM1328" i="4"/>
  <c r="AO1328" i="4"/>
  <c r="AP1328" i="4" s="1"/>
  <c r="AN1328" i="4"/>
  <c r="V1329" i="4" l="1"/>
  <c r="J1330" i="4" s="1"/>
  <c r="Y1329" i="4"/>
  <c r="G1330" i="4"/>
  <c r="X1329" i="4"/>
  <c r="L1330" i="4" s="1"/>
  <c r="W1329" i="4"/>
  <c r="H1330" i="4" s="1"/>
  <c r="Z1329" i="4"/>
  <c r="AA1329" i="4" l="1"/>
  <c r="AB1329" i="4" s="1"/>
  <c r="I1330" i="4"/>
  <c r="M1330" i="4"/>
  <c r="K1330" i="4"/>
  <c r="N1330" i="4" s="1"/>
  <c r="O1330" i="4" s="1"/>
  <c r="AC1329" i="4" l="1"/>
  <c r="F1330" i="4"/>
  <c r="AG1329" i="4" l="1"/>
  <c r="AH1329" i="4"/>
  <c r="AI1329" i="4"/>
  <c r="AJ1329" i="4" l="1"/>
  <c r="AK1329" i="4"/>
  <c r="AQ1329" i="4"/>
  <c r="E1330" i="4" s="1"/>
  <c r="AF1330" i="4" l="1"/>
  <c r="Q1330" i="4"/>
  <c r="AD1330" i="4"/>
  <c r="AE1330" i="4" s="1"/>
  <c r="P1330" i="4"/>
  <c r="AL1329" i="4"/>
  <c r="R1330" i="4" l="1"/>
  <c r="AN1329" i="4"/>
  <c r="AM1329" i="4"/>
  <c r="AO1329" i="4"/>
  <c r="AP1329" i="4" s="1"/>
  <c r="AR1330" i="4"/>
  <c r="T1330" i="4"/>
  <c r="S1330" i="4"/>
  <c r="U1330" i="4"/>
  <c r="V1330" i="4" l="1"/>
  <c r="J1331" i="4"/>
  <c r="Y1330" i="4"/>
  <c r="G1331" i="4"/>
  <c r="W1330" i="4"/>
  <c r="H1331" i="4" s="1"/>
  <c r="Z1330" i="4"/>
  <c r="X1330" i="4"/>
  <c r="L1331" i="4" s="1"/>
  <c r="AA1330" i="4" l="1"/>
  <c r="I1331" i="4"/>
  <c r="K1331" i="4"/>
  <c r="N1331" i="4" s="1"/>
  <c r="O1331" i="4" s="1"/>
  <c r="M1331" i="4"/>
  <c r="AB1330" i="4"/>
  <c r="F1331" i="4" l="1"/>
  <c r="AC1330" i="4"/>
  <c r="AG1330" i="4" l="1"/>
  <c r="AI1330" i="4"/>
  <c r="AH1330" i="4"/>
  <c r="AJ1330" i="4" l="1"/>
  <c r="AK1330" i="4"/>
  <c r="AQ1330" i="4"/>
  <c r="E1331" i="4" s="1"/>
  <c r="AD1331" i="4" l="1"/>
  <c r="AE1331" i="4" s="1"/>
  <c r="Q1331" i="4"/>
  <c r="AF1331" i="4"/>
  <c r="P1331" i="4"/>
  <c r="AL1330" i="4"/>
  <c r="AM1330" i="4" l="1"/>
  <c r="AN1330" i="4"/>
  <c r="AO1330" i="4"/>
  <c r="AP1330" i="4" s="1"/>
  <c r="R1331" i="4"/>
  <c r="AR1331" i="4" l="1"/>
  <c r="S1331" i="4"/>
  <c r="U1331" i="4"/>
  <c r="T1331" i="4"/>
  <c r="W1331" i="4" l="1"/>
  <c r="K1332" i="4" s="1"/>
  <c r="X1331" i="4"/>
  <c r="L1332" i="4" s="1"/>
  <c r="AA1331" i="4"/>
  <c r="I1332" i="4"/>
  <c r="V1331" i="4"/>
  <c r="Y1331" i="4" s="1"/>
  <c r="G1332" i="4"/>
  <c r="J1332" i="4"/>
  <c r="H1332" i="4" l="1"/>
  <c r="N1332" i="4"/>
  <c r="O1332" i="4" s="1"/>
  <c r="M1332" i="4"/>
  <c r="Z1331" i="4"/>
  <c r="AB1331" i="4" s="1"/>
  <c r="F1332" i="4" l="1"/>
  <c r="AC1331" i="4"/>
  <c r="AG1331" i="4" l="1"/>
  <c r="AH1331" i="4"/>
  <c r="AI1331" i="4"/>
  <c r="AJ1331" i="4" l="1"/>
  <c r="AK1331" i="4"/>
  <c r="AQ1331" i="4"/>
  <c r="E1332" i="4" s="1"/>
  <c r="Q1332" i="4" l="1"/>
  <c r="AD1332" i="4"/>
  <c r="AE1332" i="4" s="1"/>
  <c r="AF1332" i="4"/>
  <c r="P1332" i="4"/>
  <c r="AL1331" i="4"/>
  <c r="R1332" i="4" l="1"/>
  <c r="AR1332" i="4" s="1"/>
  <c r="AM1331" i="4"/>
  <c r="AN1331" i="4"/>
  <c r="AO1331" i="4"/>
  <c r="AP1331" i="4" s="1"/>
  <c r="T1332" i="4" l="1"/>
  <c r="W1332" i="4" s="1"/>
  <c r="K1333" i="4" s="1"/>
  <c r="S1332" i="4"/>
  <c r="V1332" i="4" s="1"/>
  <c r="U1332" i="4"/>
  <c r="X1332" i="4" s="1"/>
  <c r="F271" i="7"/>
  <c r="H1333" i="4" l="1"/>
  <c r="Z1332" i="4"/>
  <c r="L1333" i="4"/>
  <c r="I1333" i="4"/>
  <c r="Y1332" i="4"/>
  <c r="J1333" i="4"/>
  <c r="N1333" i="4" s="1"/>
  <c r="O1333" i="4" s="1"/>
  <c r="G1333" i="4"/>
  <c r="M1333" i="4" s="1"/>
  <c r="AA1332" i="4"/>
  <c r="AB1332" i="4" l="1"/>
  <c r="F1333" i="4" l="1"/>
  <c r="AC1332" i="4"/>
  <c r="AI1332" i="4" l="1"/>
  <c r="AG1332" i="4"/>
  <c r="AH1332" i="4"/>
  <c r="AQ1332" i="4" l="1"/>
  <c r="AJ1332" i="4"/>
  <c r="D271" i="7" s="1"/>
  <c r="C271" i="7"/>
  <c r="AK1332" i="4"/>
  <c r="AL1332" i="4" s="1"/>
  <c r="AO1332" i="4" s="1"/>
  <c r="AP1332" i="4" s="1"/>
  <c r="AN1332" i="4" l="1"/>
  <c r="AM1332" i="4"/>
  <c r="E1333" i="4"/>
  <c r="E271" i="7"/>
  <c r="Q1333" i="4" l="1"/>
  <c r="AD1333" i="4"/>
  <c r="AE1333" i="4" s="1"/>
  <c r="AF1333" i="4"/>
  <c r="P1333" i="4"/>
  <c r="R1333" i="4" l="1"/>
  <c r="AR1333" i="4" l="1"/>
  <c r="S1333" i="4"/>
  <c r="T1333" i="4"/>
  <c r="U1333" i="4"/>
  <c r="X1333" i="4" l="1"/>
  <c r="AA1333" i="4" s="1"/>
  <c r="I1334" i="4"/>
  <c r="V1333" i="4"/>
  <c r="G1334" i="4" s="1"/>
  <c r="J1334" i="4"/>
  <c r="W1333" i="4"/>
  <c r="K1334" i="4" s="1"/>
  <c r="H1334" i="4"/>
  <c r="Z1333" i="4"/>
  <c r="L1334" i="4" l="1"/>
  <c r="Y1333" i="4"/>
  <c r="AB1333" i="4" s="1"/>
  <c r="M1334" i="4"/>
  <c r="N1334" i="4"/>
  <c r="O1334" i="4" s="1"/>
  <c r="F1334" i="4" l="1"/>
  <c r="AC1333" i="4"/>
  <c r="AG1333" i="4" l="1"/>
  <c r="AI1333" i="4"/>
  <c r="AH1333" i="4"/>
  <c r="AJ1333" i="4" l="1"/>
  <c r="AK1333" i="4"/>
  <c r="AL1333" i="4" s="1"/>
  <c r="AQ1333" i="4"/>
  <c r="E1334" i="4" s="1"/>
  <c r="AF1334" i="4" l="1"/>
  <c r="Q1334" i="4"/>
  <c r="AD1334" i="4"/>
  <c r="AE1334" i="4" s="1"/>
  <c r="P1334" i="4"/>
  <c r="AM1333" i="4"/>
  <c r="AO1333" i="4"/>
  <c r="AP1333" i="4" s="1"/>
  <c r="AN1333" i="4"/>
  <c r="R1334" i="4" l="1"/>
  <c r="AR1334" i="4"/>
  <c r="U1334" i="4"/>
  <c r="S1334" i="4"/>
  <c r="T1334" i="4"/>
  <c r="W1334" i="4" l="1"/>
  <c r="H1335" i="4" s="1"/>
  <c r="Z1334" i="4"/>
  <c r="K1335" i="4"/>
  <c r="V1334" i="4"/>
  <c r="G1335" i="4" s="1"/>
  <c r="J1335" i="4"/>
  <c r="Y1334" i="4"/>
  <c r="X1334" i="4"/>
  <c r="I1335" i="4" s="1"/>
  <c r="L1335" i="4"/>
  <c r="AA1334" i="4"/>
  <c r="AB1334" i="4" l="1"/>
  <c r="AC1334" i="4" s="1"/>
  <c r="N1335" i="4"/>
  <c r="O1335" i="4" s="1"/>
  <c r="M1335" i="4"/>
  <c r="F1335" i="4"/>
  <c r="AG1334" i="4" l="1"/>
  <c r="AH1334" i="4"/>
  <c r="AI1334" i="4"/>
  <c r="AJ1334" i="4" l="1"/>
  <c r="AK1334" i="4"/>
  <c r="AL1334" i="4" s="1"/>
  <c r="AN1334" i="4" s="1"/>
  <c r="AQ1334" i="4"/>
  <c r="E1335" i="4" s="1"/>
  <c r="AD1335" i="4" l="1"/>
  <c r="AE1335" i="4" s="1"/>
  <c r="Q1335" i="4"/>
  <c r="P1335" i="4"/>
  <c r="R1335" i="4" s="1"/>
  <c r="AF1335" i="4"/>
  <c r="AO1334" i="4"/>
  <c r="AP1334" i="4" s="1"/>
  <c r="AM1334" i="4"/>
  <c r="AR1335" i="4" l="1"/>
  <c r="U1335" i="4"/>
  <c r="T1335" i="4"/>
  <c r="W1335" i="4" s="1"/>
  <c r="K1336" i="4" s="1"/>
  <c r="S1335" i="4"/>
  <c r="V1335" i="4" l="1"/>
  <c r="Y1335" i="4"/>
  <c r="G1336" i="4"/>
  <c r="J1336" i="4"/>
  <c r="X1335" i="4"/>
  <c r="I1336" i="4" s="1"/>
  <c r="AA1335" i="4"/>
  <c r="Z1335" i="4"/>
  <c r="H1336" i="4"/>
  <c r="L1336" i="4" l="1"/>
  <c r="N1336" i="4" s="1"/>
  <c r="O1336" i="4" s="1"/>
  <c r="M1336" i="4"/>
  <c r="AB1335" i="4"/>
  <c r="AC1335" i="4" l="1"/>
  <c r="F1336" i="4"/>
  <c r="AI1335" i="4" l="1"/>
  <c r="AH1335" i="4"/>
  <c r="AG1335" i="4"/>
  <c r="AQ1335" i="4" s="1"/>
  <c r="E1336" i="4" s="1"/>
  <c r="Q1336" i="4" s="1"/>
  <c r="AF1336" i="4"/>
  <c r="P1336" i="4" l="1"/>
  <c r="AD1336" i="4"/>
  <c r="AE1336" i="4" s="1"/>
  <c r="R1336" i="4"/>
  <c r="AR1336" i="4" s="1"/>
  <c r="AJ1335" i="4"/>
  <c r="AK1335" i="4"/>
  <c r="AL1335" i="4" s="1"/>
  <c r="AM1335" i="4" s="1"/>
  <c r="S1336" i="4" l="1"/>
  <c r="T1336" i="4"/>
  <c r="U1336" i="4"/>
  <c r="AO1335" i="4"/>
  <c r="AP1335" i="4" s="1"/>
  <c r="AN1335" i="4"/>
  <c r="X1336" i="4"/>
  <c r="AA1336" i="4" s="1"/>
  <c r="V1336" i="4"/>
  <c r="G1337" i="4" s="1"/>
  <c r="J1337" i="4" l="1"/>
  <c r="Y1336" i="4"/>
  <c r="W1336" i="4"/>
  <c r="H1337" i="4" s="1"/>
  <c r="I1337" i="4"/>
  <c r="L1337" i="4"/>
  <c r="M1337" i="4" l="1"/>
  <c r="Z1336" i="4"/>
  <c r="AB1336" i="4" s="1"/>
  <c r="K1337" i="4"/>
  <c r="N1337" i="4" s="1"/>
  <c r="O1337" i="4" s="1"/>
  <c r="F1337" i="4" l="1"/>
  <c r="AC1336" i="4"/>
  <c r="AG1336" i="4" s="1"/>
  <c r="AH1336" i="4"/>
  <c r="AI1336" i="4"/>
  <c r="AJ1336" i="4" l="1"/>
  <c r="AK1336" i="4"/>
  <c r="AQ1336" i="4"/>
  <c r="E1337" i="4" s="1"/>
  <c r="Q1337" i="4" l="1"/>
  <c r="AD1337" i="4"/>
  <c r="AE1337" i="4" s="1"/>
  <c r="AF1337" i="4"/>
  <c r="P1337" i="4"/>
  <c r="AL1336" i="4"/>
  <c r="R1337" i="4" l="1"/>
  <c r="AM1336" i="4"/>
  <c r="AN1336" i="4"/>
  <c r="AO1336" i="4"/>
  <c r="AP1336" i="4" s="1"/>
  <c r="AR1337" i="4"/>
  <c r="S1337" i="4"/>
  <c r="U1337" i="4"/>
  <c r="T1337" i="4"/>
  <c r="W1337" i="4" l="1"/>
  <c r="Z1337" i="4" s="1"/>
  <c r="X1337" i="4"/>
  <c r="I1338" i="4" s="1"/>
  <c r="V1337" i="4"/>
  <c r="J1338" i="4" s="1"/>
  <c r="F272" i="7"/>
  <c r="Y1337" i="4" l="1"/>
  <c r="G1338" i="4"/>
  <c r="H1338" i="4"/>
  <c r="K1338" i="4"/>
  <c r="AA1337" i="4"/>
  <c r="L1338" i="4"/>
  <c r="M1338" i="4" l="1"/>
  <c r="AB1337" i="4"/>
  <c r="F1338" i="4" s="1"/>
  <c r="N1338" i="4"/>
  <c r="O1338" i="4" s="1"/>
  <c r="AC1337" i="4"/>
  <c r="AI1337" i="4" l="1"/>
  <c r="AH1337" i="4"/>
  <c r="AG1337" i="4"/>
  <c r="AQ1337" i="4" s="1"/>
  <c r="E1338" i="4" l="1"/>
  <c r="E272" i="7"/>
  <c r="AJ1337" i="4"/>
  <c r="D272" i="7" s="1"/>
  <c r="C272" i="7"/>
  <c r="AK1337" i="4"/>
  <c r="AL1337" i="4" l="1"/>
  <c r="AD1338" i="4"/>
  <c r="AE1338" i="4" s="1"/>
  <c r="AF1338" i="4"/>
  <c r="Q1338" i="4"/>
  <c r="P1338" i="4"/>
  <c r="R1338" i="4" s="1"/>
  <c r="AR1338" i="4" l="1"/>
  <c r="T1338" i="4"/>
  <c r="U1338" i="4"/>
  <c r="S1338" i="4"/>
  <c r="AO1337" i="4"/>
  <c r="AP1337" i="4" s="1"/>
  <c r="AN1337" i="4"/>
  <c r="AM1337" i="4"/>
  <c r="X1338" i="4" l="1"/>
  <c r="I1339" i="4" s="1"/>
  <c r="AA1338" i="4"/>
  <c r="V1338" i="4"/>
  <c r="J1339" i="4" s="1"/>
  <c r="Y1338" i="4"/>
  <c r="G1339" i="4"/>
  <c r="W1338" i="4"/>
  <c r="K1339" i="4"/>
  <c r="Z1338" i="4"/>
  <c r="H1339" i="4"/>
  <c r="L1339" i="4" l="1"/>
  <c r="N1339" i="4" s="1"/>
  <c r="O1339" i="4" s="1"/>
  <c r="M1339" i="4"/>
  <c r="AB1338" i="4"/>
  <c r="F1339" i="4" s="1"/>
  <c r="AC1338" i="4" l="1"/>
  <c r="AG1338" i="4"/>
  <c r="AH1338" i="4"/>
  <c r="AI1338" i="4"/>
  <c r="AJ1338" i="4" l="1"/>
  <c r="AK1338" i="4"/>
  <c r="AQ1338" i="4"/>
  <c r="E1339" i="4" s="1"/>
  <c r="AF1339" i="4" l="1"/>
  <c r="Q1339" i="4"/>
  <c r="AD1339" i="4"/>
  <c r="AE1339" i="4" s="1"/>
  <c r="P1339" i="4"/>
  <c r="AL1338" i="4"/>
  <c r="AM1338" i="4" l="1"/>
  <c r="AN1338" i="4"/>
  <c r="AO1338" i="4"/>
  <c r="AP1338" i="4" s="1"/>
  <c r="R1339" i="4"/>
  <c r="AR1339" i="4" l="1"/>
  <c r="U1339" i="4"/>
  <c r="T1339" i="4"/>
  <c r="S1339" i="4"/>
  <c r="V1339" i="4" l="1"/>
  <c r="J1340" i="4" s="1"/>
  <c r="W1339" i="4"/>
  <c r="H1340" i="4" s="1"/>
  <c r="Z1339" i="4"/>
  <c r="X1339" i="4"/>
  <c r="I1340" i="4" s="1"/>
  <c r="G1340" i="4" l="1"/>
  <c r="Y1339" i="4"/>
  <c r="M1340" i="4"/>
  <c r="L1340" i="4"/>
  <c r="K1340" i="4"/>
  <c r="N1340" i="4" s="1"/>
  <c r="O1340" i="4" s="1"/>
  <c r="AA1339" i="4"/>
  <c r="AB1339" i="4" l="1"/>
  <c r="AC1339" i="4" l="1"/>
  <c r="F1340" i="4"/>
  <c r="AG1339" i="4" l="1"/>
  <c r="AH1339" i="4"/>
  <c r="AI1339" i="4"/>
  <c r="AJ1339" i="4" l="1"/>
  <c r="AK1339" i="4"/>
  <c r="AQ1339" i="4"/>
  <c r="E1340" i="4" s="1"/>
  <c r="AD1340" i="4" l="1"/>
  <c r="AE1340" i="4" s="1"/>
  <c r="AF1340" i="4"/>
  <c r="Q1340" i="4"/>
  <c r="P1340" i="4"/>
  <c r="AL1339" i="4"/>
  <c r="AO1339" i="4" l="1"/>
  <c r="AP1339" i="4" s="1"/>
  <c r="AM1339" i="4"/>
  <c r="AN1339" i="4"/>
  <c r="R1340" i="4"/>
  <c r="AR1340" i="4" l="1"/>
  <c r="S1340" i="4"/>
  <c r="U1340" i="4"/>
  <c r="T1340" i="4"/>
  <c r="W1340" i="4" l="1"/>
  <c r="H1341" i="4" s="1"/>
  <c r="X1340" i="4"/>
  <c r="L1341" i="4" s="1"/>
  <c r="V1340" i="4"/>
  <c r="G1341" i="4" s="1"/>
  <c r="I1341" i="4" l="1"/>
  <c r="M1341" i="4" s="1"/>
  <c r="AA1340" i="4"/>
  <c r="Z1340" i="4"/>
  <c r="J1341" i="4"/>
  <c r="K1341" i="4"/>
  <c r="Y1340" i="4"/>
  <c r="AB1340" i="4" s="1"/>
  <c r="AC1340" i="4" l="1"/>
  <c r="F1341" i="4"/>
  <c r="N1341" i="4"/>
  <c r="O1341" i="4" s="1"/>
  <c r="AG1340" i="4" l="1"/>
  <c r="AI1340" i="4"/>
  <c r="AH1340" i="4"/>
  <c r="AJ1340" i="4" l="1"/>
  <c r="AK1340" i="4"/>
  <c r="AQ1340" i="4"/>
  <c r="E1341" i="4" s="1"/>
  <c r="Q1341" i="4" l="1"/>
  <c r="AD1341" i="4"/>
  <c r="AE1341" i="4" s="1"/>
  <c r="AF1341" i="4"/>
  <c r="P1341" i="4"/>
  <c r="R1341" i="4" s="1"/>
  <c r="AL1340" i="4"/>
  <c r="AM1340" i="4" l="1"/>
  <c r="AN1340" i="4"/>
  <c r="AO1340" i="4"/>
  <c r="AP1340" i="4" s="1"/>
  <c r="AR1341" i="4"/>
  <c r="U1341" i="4"/>
  <c r="S1341" i="4"/>
  <c r="T1341" i="4"/>
  <c r="V1341" i="4" l="1"/>
  <c r="G1342" i="4"/>
  <c r="Y1341" i="4"/>
  <c r="J1342" i="4"/>
  <c r="X1341" i="4"/>
  <c r="I1342" i="4" s="1"/>
  <c r="W1341" i="4"/>
  <c r="Z1341" i="4"/>
  <c r="H1342" i="4"/>
  <c r="K1342" i="4"/>
  <c r="L1342" i="4" l="1"/>
  <c r="AA1341" i="4"/>
  <c r="AB1341" i="4" s="1"/>
  <c r="N1342" i="4"/>
  <c r="O1342" i="4" s="1"/>
  <c r="M1342" i="4"/>
  <c r="F1342" i="4" l="1"/>
  <c r="AC1341" i="4"/>
  <c r="AG1341" i="4" l="1"/>
  <c r="AH1341" i="4"/>
  <c r="AI1341" i="4"/>
  <c r="AJ1341" i="4" l="1"/>
  <c r="AK1341" i="4"/>
  <c r="AQ1341" i="4"/>
  <c r="E1342" i="4" s="1"/>
  <c r="Q1342" i="4" l="1"/>
  <c r="AD1342" i="4"/>
  <c r="AE1342" i="4" s="1"/>
  <c r="AF1342" i="4"/>
  <c r="P1342" i="4"/>
  <c r="R1342" i="4" s="1"/>
  <c r="AL1341" i="4"/>
  <c r="AR1342" i="4" l="1"/>
  <c r="S1342" i="4"/>
  <c r="U1342" i="4"/>
  <c r="T1342" i="4"/>
  <c r="AO1341" i="4"/>
  <c r="AP1341" i="4" s="1"/>
  <c r="AM1341" i="4"/>
  <c r="AN1341" i="4"/>
  <c r="W1342" i="4" l="1"/>
  <c r="Z1342" i="4" s="1"/>
  <c r="X1342" i="4"/>
  <c r="L1343" i="4" s="1"/>
  <c r="V1342" i="4"/>
  <c r="Y1342" i="4" s="1"/>
  <c r="F273" i="7"/>
  <c r="J1343" i="4" l="1"/>
  <c r="I1343" i="4"/>
  <c r="AA1342" i="4"/>
  <c r="H1343" i="4"/>
  <c r="G1343" i="4"/>
  <c r="K1343" i="4"/>
  <c r="N1343" i="4" s="1"/>
  <c r="O1343" i="4" s="1"/>
  <c r="M1343" i="4" l="1"/>
  <c r="AB1342" i="4"/>
  <c r="AC1342" i="4" l="1"/>
  <c r="F1343" i="4"/>
  <c r="AI1342" i="4" l="1"/>
  <c r="AG1342" i="4"/>
  <c r="AH1342" i="4"/>
  <c r="AQ1342" i="4" l="1"/>
  <c r="AJ1342" i="4"/>
  <c r="D273" i="7" s="1"/>
  <c r="C273" i="7"/>
  <c r="AK1342" i="4"/>
  <c r="AL1342" i="4" l="1"/>
  <c r="E1343" i="4"/>
  <c r="E273" i="7"/>
  <c r="AF1343" i="4" l="1"/>
  <c r="Q1343" i="4"/>
  <c r="AD1343" i="4"/>
  <c r="AE1343" i="4" s="1"/>
  <c r="P1343" i="4"/>
  <c r="R1343" i="4" s="1"/>
  <c r="AO1342" i="4"/>
  <c r="AP1342" i="4" s="1"/>
  <c r="AM1342" i="4"/>
  <c r="AN1342" i="4"/>
  <c r="AR1343" i="4" l="1"/>
  <c r="T1343" i="4"/>
  <c r="S1343" i="4"/>
  <c r="U1343" i="4"/>
  <c r="X1343" i="4" l="1"/>
  <c r="AA1343" i="4" s="1"/>
  <c r="V1343" i="4"/>
  <c r="Y1343" i="4" s="1"/>
  <c r="W1343" i="4"/>
  <c r="Z1343" i="4" s="1"/>
  <c r="K1344" i="4" l="1"/>
  <c r="J1344" i="4"/>
  <c r="AB1343" i="4"/>
  <c r="G1344" i="4"/>
  <c r="H1344" i="4"/>
  <c r="I1344" i="4"/>
  <c r="L1344" i="4"/>
  <c r="N1344" i="4" l="1"/>
  <c r="O1344" i="4" s="1"/>
  <c r="M1344" i="4"/>
  <c r="F1344" i="4"/>
  <c r="AC1343" i="4"/>
  <c r="AG1343" i="4" l="1"/>
  <c r="AH1343" i="4"/>
  <c r="AI1343" i="4"/>
  <c r="AJ1343" i="4" l="1"/>
  <c r="AK1343" i="4"/>
  <c r="AQ1343" i="4"/>
  <c r="E1344" i="4" s="1"/>
  <c r="AF1344" i="4" l="1"/>
  <c r="Q1344" i="4"/>
  <c r="AD1344" i="4"/>
  <c r="AE1344" i="4" s="1"/>
  <c r="P1344" i="4"/>
  <c r="AL1343" i="4"/>
  <c r="AN1343" i="4" l="1"/>
  <c r="AO1343" i="4"/>
  <c r="AP1343" i="4" s="1"/>
  <c r="AM1343" i="4"/>
  <c r="R1344" i="4"/>
  <c r="AR1344" i="4" l="1"/>
  <c r="T1344" i="4"/>
  <c r="S1344" i="4"/>
  <c r="U1344" i="4"/>
  <c r="V1344" i="4" l="1"/>
  <c r="G1345" i="4" s="1"/>
  <c r="J1345" i="4"/>
  <c r="W1344" i="4"/>
  <c r="H1345" i="4" s="1"/>
  <c r="Z1344" i="4"/>
  <c r="X1344" i="4"/>
  <c r="AA1344" i="4" s="1"/>
  <c r="L1345" i="4" l="1"/>
  <c r="I1345" i="4"/>
  <c r="M1345" i="4" s="1"/>
  <c r="K1345" i="4"/>
  <c r="N1345" i="4" s="1"/>
  <c r="O1345" i="4" s="1"/>
  <c r="Y1344" i="4"/>
  <c r="AB1344" i="4" s="1"/>
  <c r="AC1344" i="4" l="1"/>
  <c r="F1345" i="4"/>
  <c r="AG1344" i="4" l="1"/>
  <c r="AI1344" i="4"/>
  <c r="AH1344" i="4"/>
  <c r="AQ1344" i="4" l="1"/>
  <c r="E1345" i="4" s="1"/>
  <c r="AD1345" i="4" s="1"/>
  <c r="AE1345" i="4" s="1"/>
  <c r="AF1345" i="4"/>
  <c r="AJ1344" i="4"/>
  <c r="AK1344" i="4"/>
  <c r="P1345" i="4" l="1"/>
  <c r="Q1345" i="4"/>
  <c r="R1345" i="4"/>
  <c r="AR1345" i="4"/>
  <c r="U1345" i="4"/>
  <c r="T1345" i="4"/>
  <c r="S1345" i="4"/>
  <c r="AL1344" i="4"/>
  <c r="AO1344" i="4" l="1"/>
  <c r="AP1344" i="4" s="1"/>
  <c r="AM1344" i="4"/>
  <c r="AN1344" i="4"/>
  <c r="V1345" i="4"/>
  <c r="G1346" i="4" s="1"/>
  <c r="W1345" i="4"/>
  <c r="Z1345" i="4" s="1"/>
  <c r="X1345" i="4"/>
  <c r="I1346" i="4" s="1"/>
  <c r="L1346" i="4"/>
  <c r="H1346" i="4" l="1"/>
  <c r="M1346" i="4"/>
  <c r="AA1345" i="4"/>
  <c r="J1346" i="4"/>
  <c r="Y1345" i="4"/>
  <c r="K1346" i="4"/>
  <c r="AB1345" i="4" l="1"/>
  <c r="AC1345" i="4" s="1"/>
  <c r="F1346" i="4"/>
  <c r="N1346" i="4"/>
  <c r="O1346" i="4" s="1"/>
  <c r="AG1345" i="4" l="1"/>
  <c r="AI1345" i="4"/>
  <c r="AH1345" i="4"/>
  <c r="AJ1345" i="4" l="1"/>
  <c r="AK1345" i="4"/>
  <c r="AQ1345" i="4"/>
  <c r="E1346" i="4" s="1"/>
  <c r="Q1346" i="4" l="1"/>
  <c r="AD1346" i="4"/>
  <c r="AE1346" i="4" s="1"/>
  <c r="AF1346" i="4"/>
  <c r="P1346" i="4"/>
  <c r="R1346" i="4" s="1"/>
  <c r="AL1345" i="4"/>
  <c r="AM1345" i="4" l="1"/>
  <c r="AN1345" i="4"/>
  <c r="AO1345" i="4"/>
  <c r="AP1345" i="4" s="1"/>
  <c r="AR1346" i="4"/>
  <c r="T1346" i="4"/>
  <c r="U1346" i="4"/>
  <c r="S1346" i="4"/>
  <c r="V1346" i="4" l="1"/>
  <c r="Y1346" i="4" s="1"/>
  <c r="G1347" i="4"/>
  <c r="J1347" i="4"/>
  <c r="X1346" i="4"/>
  <c r="AA1346" i="4" s="1"/>
  <c r="W1346" i="4"/>
  <c r="H1347" i="4" s="1"/>
  <c r="K1347" i="4"/>
  <c r="Z1346" i="4"/>
  <c r="I1347" i="4" l="1"/>
  <c r="M1347" i="4" s="1"/>
  <c r="L1347" i="4"/>
  <c r="N1347" i="4"/>
  <c r="O1347" i="4" s="1"/>
  <c r="AB1346" i="4"/>
  <c r="F1347" i="4" l="1"/>
  <c r="AC1346" i="4"/>
  <c r="AG1346" i="4" l="1"/>
  <c r="AH1346" i="4"/>
  <c r="AI1346" i="4"/>
  <c r="AJ1346" i="4" l="1"/>
  <c r="AK1346" i="4"/>
  <c r="AQ1346" i="4"/>
  <c r="E1347" i="4" s="1"/>
  <c r="Q1347" i="4" l="1"/>
  <c r="AD1347" i="4"/>
  <c r="AE1347" i="4" s="1"/>
  <c r="AF1347" i="4"/>
  <c r="P1347" i="4"/>
  <c r="AL1346" i="4"/>
  <c r="R1347" i="4" l="1"/>
  <c r="AR1347" i="4"/>
  <c r="T1347" i="4"/>
  <c r="U1347" i="4"/>
  <c r="S1347" i="4"/>
  <c r="AM1346" i="4"/>
  <c r="AN1346" i="4"/>
  <c r="AO1346" i="4"/>
  <c r="AP1346" i="4" s="1"/>
  <c r="V1347" i="4" l="1"/>
  <c r="Y1347" i="4" s="1"/>
  <c r="F274" i="7"/>
  <c r="W1347" i="4"/>
  <c r="Z1347" i="4" s="1"/>
  <c r="H1348" i="4"/>
  <c r="X1347" i="4"/>
  <c r="I1348" i="4" s="1"/>
  <c r="K1348" i="4" l="1"/>
  <c r="L1348" i="4"/>
  <c r="AA1347" i="4"/>
  <c r="G1348" i="4"/>
  <c r="M1348" i="4" s="1"/>
  <c r="J1348" i="4"/>
  <c r="N1348" i="4" s="1"/>
  <c r="O1348" i="4" s="1"/>
  <c r="AB1347" i="4" l="1"/>
  <c r="AC1347" i="4" l="1"/>
  <c r="F1348" i="4"/>
  <c r="AI1347" i="4" l="1"/>
  <c r="AH1347" i="4"/>
  <c r="AG1347" i="4"/>
  <c r="AQ1347" i="4" s="1"/>
  <c r="E1348" i="4" l="1"/>
  <c r="E274" i="7"/>
  <c r="AJ1347" i="4"/>
  <c r="D274" i="7" s="1"/>
  <c r="C274" i="7"/>
  <c r="AK1347" i="4"/>
  <c r="AL1347" i="4" l="1"/>
  <c r="Q1348" i="4"/>
  <c r="AD1348" i="4"/>
  <c r="AE1348" i="4" s="1"/>
  <c r="AF1348" i="4"/>
  <c r="P1348" i="4"/>
  <c r="AO1347" i="4" l="1"/>
  <c r="AP1347" i="4" s="1"/>
  <c r="AM1347" i="4"/>
  <c r="AN1347" i="4"/>
  <c r="R1348" i="4"/>
  <c r="AR1348" i="4" l="1"/>
  <c r="S1348" i="4"/>
  <c r="U1348" i="4"/>
  <c r="T1348" i="4"/>
  <c r="W1348" i="4" l="1"/>
  <c r="K1349" i="4" s="1"/>
  <c r="Z1348" i="4"/>
  <c r="X1348" i="4"/>
  <c r="L1349" i="4" s="1"/>
  <c r="V1348" i="4"/>
  <c r="Y1348" i="4"/>
  <c r="G1349" i="4"/>
  <c r="J1349" i="4"/>
  <c r="H1349" i="4" l="1"/>
  <c r="I1349" i="4"/>
  <c r="M1349" i="4" s="1"/>
  <c r="AA1348" i="4"/>
  <c r="AB1348" i="4" s="1"/>
  <c r="N1349" i="4"/>
  <c r="O1349" i="4" s="1"/>
  <c r="F1349" i="4" l="1"/>
  <c r="AC1348" i="4"/>
  <c r="AG1348" i="4" l="1"/>
  <c r="AH1348" i="4"/>
  <c r="AI1348" i="4"/>
  <c r="AJ1348" i="4" l="1"/>
  <c r="AK1348" i="4"/>
  <c r="AQ1348" i="4"/>
  <c r="E1349" i="4" s="1"/>
  <c r="AF1349" i="4" l="1"/>
  <c r="Q1349" i="4"/>
  <c r="AD1349" i="4"/>
  <c r="AE1349" i="4" s="1"/>
  <c r="P1349" i="4"/>
  <c r="R1349" i="4" s="1"/>
  <c r="AL1348" i="4"/>
  <c r="AM1348" i="4" l="1"/>
  <c r="AN1348" i="4"/>
  <c r="AO1348" i="4"/>
  <c r="AP1348" i="4" s="1"/>
  <c r="AR1349" i="4"/>
  <c r="T1349" i="4"/>
  <c r="S1349" i="4"/>
  <c r="U1349" i="4"/>
  <c r="X1349" i="4" l="1"/>
  <c r="I1350" i="4" s="1"/>
  <c r="V1349" i="4"/>
  <c r="Y1349" i="4" s="1"/>
  <c r="W1349" i="4"/>
  <c r="K1350" i="4" s="1"/>
  <c r="G1350" i="4" l="1"/>
  <c r="J1350" i="4"/>
  <c r="H1350" i="4"/>
  <c r="M1350" i="4" s="1"/>
  <c r="L1350" i="4"/>
  <c r="Z1349" i="4"/>
  <c r="AA1349" i="4"/>
  <c r="AB1349" i="4" l="1"/>
  <c r="AC1349" i="4" s="1"/>
  <c r="N1350" i="4"/>
  <c r="O1350" i="4" s="1"/>
  <c r="F1350" i="4" l="1"/>
  <c r="AG1349" i="4"/>
  <c r="AH1349" i="4"/>
  <c r="AI1349" i="4"/>
  <c r="AJ1349" i="4" l="1"/>
  <c r="AK1349" i="4"/>
  <c r="AQ1349" i="4"/>
  <c r="E1350" i="4" s="1"/>
  <c r="AD1350" i="4" l="1"/>
  <c r="AE1350" i="4" s="1"/>
  <c r="Q1350" i="4"/>
  <c r="AF1350" i="4"/>
  <c r="P1350" i="4"/>
  <c r="AL1349" i="4"/>
  <c r="R1350" i="4" l="1"/>
  <c r="AR1350" i="4" s="1"/>
  <c r="AO1349" i="4"/>
  <c r="AP1349" i="4" s="1"/>
  <c r="AM1349" i="4"/>
  <c r="AN1349" i="4"/>
  <c r="S1350" i="4" l="1"/>
  <c r="V1350" i="4" s="1"/>
  <c r="G1351" i="4" s="1"/>
  <c r="U1350" i="4"/>
  <c r="X1350" i="4" s="1"/>
  <c r="L1351" i="4" s="1"/>
  <c r="T1350" i="4"/>
  <c r="W1350" i="4" s="1"/>
  <c r="H1351" i="4" s="1"/>
  <c r="AA1350" i="4" l="1"/>
  <c r="I1351" i="4"/>
  <c r="M1351" i="4" s="1"/>
  <c r="K1351" i="4"/>
  <c r="Z1350" i="4"/>
  <c r="J1351" i="4"/>
  <c r="Y1350" i="4"/>
  <c r="AB1350" i="4" l="1"/>
  <c r="N1351" i="4"/>
  <c r="O1351" i="4" s="1"/>
  <c r="AC1350" i="4"/>
  <c r="F1351" i="4"/>
  <c r="AI1350" i="4" l="1"/>
  <c r="AG1350" i="4"/>
  <c r="AH1350" i="4"/>
  <c r="AQ1350" i="4" l="1"/>
  <c r="E1351" i="4" s="1"/>
  <c r="AJ1350" i="4"/>
  <c r="AK1350" i="4"/>
  <c r="AL1350" i="4" l="1"/>
  <c r="Q1351" i="4"/>
  <c r="AF1351" i="4"/>
  <c r="AD1351" i="4"/>
  <c r="AE1351" i="4" s="1"/>
  <c r="P1351" i="4"/>
  <c r="R1351" i="4" l="1"/>
  <c r="T1351" i="4" s="1"/>
  <c r="AR1351" i="4"/>
  <c r="S1351" i="4"/>
  <c r="AM1350" i="4"/>
  <c r="AN1350" i="4"/>
  <c r="AO1350" i="4"/>
  <c r="AP1350" i="4" s="1"/>
  <c r="U1351" i="4" l="1"/>
  <c r="X1351" i="4"/>
  <c r="AA1351" i="4" s="1"/>
  <c r="L1352" i="4"/>
  <c r="W1351" i="4"/>
  <c r="H1352" i="4"/>
  <c r="K1352" i="4"/>
  <c r="Z1351" i="4"/>
  <c r="V1351" i="4"/>
  <c r="Y1351" i="4" s="1"/>
  <c r="G1352" i="4"/>
  <c r="J1352" i="4"/>
  <c r="AB1351" i="4" l="1"/>
  <c r="N1352" i="4"/>
  <c r="O1352" i="4" s="1"/>
  <c r="I1352" i="4"/>
  <c r="M1352" i="4" s="1"/>
  <c r="F1352" i="4" l="1"/>
  <c r="AC1351" i="4"/>
  <c r="AG1351" i="4" l="1"/>
  <c r="AH1351" i="4"/>
  <c r="AI1351" i="4"/>
  <c r="AJ1351" i="4" l="1"/>
  <c r="AK1351" i="4"/>
  <c r="AQ1351" i="4"/>
  <c r="E1352" i="4" s="1"/>
  <c r="Q1352" i="4" l="1"/>
  <c r="AD1352" i="4"/>
  <c r="AE1352" i="4" s="1"/>
  <c r="AF1352" i="4"/>
  <c r="P1352" i="4"/>
  <c r="AL1351" i="4"/>
  <c r="AM1351" i="4" l="1"/>
  <c r="AO1351" i="4"/>
  <c r="AP1351" i="4" s="1"/>
  <c r="AN1351" i="4"/>
  <c r="R1352" i="4"/>
  <c r="AR1352" i="4" l="1"/>
  <c r="S1352" i="4"/>
  <c r="U1352" i="4"/>
  <c r="T1352" i="4"/>
  <c r="W1352" i="4" l="1"/>
  <c r="Z1352" i="4" s="1"/>
  <c r="H1353" i="4"/>
  <c r="V1352" i="4"/>
  <c r="J1353" i="4" s="1"/>
  <c r="G1353" i="4"/>
  <c r="F275" i="7"/>
  <c r="X1352" i="4"/>
  <c r="I1353" i="4" s="1"/>
  <c r="L1353" i="4" l="1"/>
  <c r="AA1352" i="4"/>
  <c r="Y1352" i="4"/>
  <c r="AB1352" i="4" s="1"/>
  <c r="M1353" i="4"/>
  <c r="K1353" i="4"/>
  <c r="N1353" i="4" l="1"/>
  <c r="O1353" i="4" s="1"/>
  <c r="AC1352" i="4"/>
  <c r="F1353" i="4"/>
  <c r="AI1352" i="4" l="1"/>
  <c r="AG1352" i="4"/>
  <c r="AH1352" i="4"/>
  <c r="AQ1352" i="4" l="1"/>
  <c r="E1353" i="4" s="1"/>
  <c r="E275" i="7"/>
  <c r="AJ1352" i="4"/>
  <c r="D275" i="7" s="1"/>
  <c r="C275" i="7"/>
  <c r="AK1352" i="4"/>
  <c r="Q1353" i="4" l="1"/>
  <c r="AD1353" i="4"/>
  <c r="AE1353" i="4" s="1"/>
  <c r="AF1353" i="4"/>
  <c r="P1353" i="4"/>
  <c r="R1353" i="4" s="1"/>
  <c r="AL1352" i="4"/>
  <c r="AO1352" i="4" l="1"/>
  <c r="AP1352" i="4" s="1"/>
  <c r="AN1352" i="4"/>
  <c r="AM1352" i="4"/>
  <c r="AR1353" i="4"/>
  <c r="U1353" i="4"/>
  <c r="T1353" i="4"/>
  <c r="S1353" i="4"/>
  <c r="W1353" i="4" l="1"/>
  <c r="K1354" i="4"/>
  <c r="Z1353" i="4"/>
  <c r="H1354" i="4"/>
  <c r="X1353" i="4"/>
  <c r="I1354" i="4" s="1"/>
  <c r="AA1353" i="4"/>
  <c r="V1353" i="4"/>
  <c r="G1354" i="4" s="1"/>
  <c r="Y1353" i="4"/>
  <c r="L1354" i="4" l="1"/>
  <c r="J1354" i="4"/>
  <c r="N1354" i="4" s="1"/>
  <c r="O1354" i="4" s="1"/>
  <c r="M1354" i="4"/>
  <c r="AB1353" i="4"/>
  <c r="AC1353" i="4" l="1"/>
  <c r="F1354" i="4"/>
  <c r="AG1353" i="4" l="1"/>
  <c r="AH1353" i="4"/>
  <c r="AI1353" i="4"/>
  <c r="AJ1353" i="4" l="1"/>
  <c r="AK1353" i="4"/>
  <c r="AQ1353" i="4"/>
  <c r="E1354" i="4" s="1"/>
  <c r="AD1354" i="4" l="1"/>
  <c r="AE1354" i="4" s="1"/>
  <c r="AF1354" i="4"/>
  <c r="Q1354" i="4"/>
  <c r="P1354" i="4"/>
  <c r="R1354" i="4" s="1"/>
  <c r="AL1353" i="4"/>
  <c r="AO1353" i="4" l="1"/>
  <c r="AP1353" i="4" s="1"/>
  <c r="AN1353" i="4"/>
  <c r="AM1353" i="4"/>
  <c r="AR1354" i="4"/>
  <c r="T1354" i="4"/>
  <c r="U1354" i="4"/>
  <c r="S1354" i="4"/>
  <c r="V1354" i="4" l="1"/>
  <c r="G1355" i="4" s="1"/>
  <c r="X1354" i="4"/>
  <c r="L1355" i="4" s="1"/>
  <c r="W1354" i="4"/>
  <c r="H1355" i="4" s="1"/>
  <c r="AA1354" i="4" l="1"/>
  <c r="I1355" i="4"/>
  <c r="M1355" i="4" s="1"/>
  <c r="K1355" i="4"/>
  <c r="J1355" i="4"/>
  <c r="Z1354" i="4"/>
  <c r="Y1354" i="4"/>
  <c r="N1355" i="4" l="1"/>
  <c r="O1355" i="4" s="1"/>
  <c r="AB1354" i="4"/>
  <c r="AC1354" i="4" l="1"/>
  <c r="F1355" i="4"/>
  <c r="AI1354" i="4" l="1"/>
  <c r="AG1354" i="4"/>
  <c r="AH1354" i="4"/>
  <c r="AQ1354" i="4" l="1"/>
  <c r="E1355" i="4" s="1"/>
  <c r="AJ1354" i="4"/>
  <c r="AK1354" i="4"/>
  <c r="AL1354" i="4" l="1"/>
  <c r="AD1355" i="4"/>
  <c r="AE1355" i="4" s="1"/>
  <c r="Q1355" i="4"/>
  <c r="AF1355" i="4"/>
  <c r="P1355" i="4"/>
  <c r="R1355" i="4" l="1"/>
  <c r="AR1355" i="4" s="1"/>
  <c r="S1355" i="4"/>
  <c r="T1355" i="4"/>
  <c r="U1355" i="4"/>
  <c r="AO1354" i="4"/>
  <c r="AP1354" i="4" s="1"/>
  <c r="AM1354" i="4"/>
  <c r="AN1354" i="4"/>
  <c r="X1355" i="4" l="1"/>
  <c r="I1356" i="4" s="1"/>
  <c r="AA1355" i="4"/>
  <c r="V1355" i="4"/>
  <c r="G1356" i="4" s="1"/>
  <c r="Y1355" i="4"/>
  <c r="W1355" i="4"/>
  <c r="H1356" i="4" s="1"/>
  <c r="L1356" i="4" l="1"/>
  <c r="M1356" i="4"/>
  <c r="J1356" i="4"/>
  <c r="Z1355" i="4"/>
  <c r="AB1355" i="4" s="1"/>
  <c r="K1356" i="4"/>
  <c r="AC1355" i="4" l="1"/>
  <c r="F1356" i="4"/>
  <c r="N1356" i="4"/>
  <c r="O1356" i="4" s="1"/>
  <c r="AG1355" i="4" l="1"/>
  <c r="AH1355" i="4"/>
  <c r="AI1355" i="4"/>
  <c r="AJ1355" i="4" l="1"/>
  <c r="AK1355" i="4"/>
  <c r="AQ1355" i="4"/>
  <c r="E1356" i="4" s="1"/>
  <c r="Q1356" i="4" l="1"/>
  <c r="AF1356" i="4"/>
  <c r="AD1356" i="4"/>
  <c r="AE1356" i="4" s="1"/>
  <c r="P1356" i="4"/>
  <c r="R1356" i="4" s="1"/>
  <c r="AL1355" i="4"/>
  <c r="AR1356" i="4" l="1"/>
  <c r="T1356" i="4"/>
  <c r="U1356" i="4"/>
  <c r="S1356" i="4"/>
  <c r="AM1355" i="4"/>
  <c r="AO1355" i="4"/>
  <c r="AP1355" i="4" s="1"/>
  <c r="AN1355" i="4"/>
  <c r="V1356" i="4" l="1"/>
  <c r="J1357" i="4" s="1"/>
  <c r="X1356" i="4"/>
  <c r="I1357" i="4" s="1"/>
  <c r="W1356" i="4"/>
  <c r="H1357" i="4" s="1"/>
  <c r="Z1356" i="4" l="1"/>
  <c r="K1357" i="4"/>
  <c r="Y1356" i="4"/>
  <c r="L1357" i="4"/>
  <c r="N1357" i="4" s="1"/>
  <c r="O1357" i="4" s="1"/>
  <c r="AA1356" i="4"/>
  <c r="G1357" i="4"/>
  <c r="M1357" i="4" s="1"/>
  <c r="AB1356" i="4" l="1"/>
  <c r="AC1356" i="4" l="1"/>
  <c r="F1357" i="4"/>
  <c r="AG1356" i="4" l="1"/>
  <c r="AH1356" i="4"/>
  <c r="AI1356" i="4"/>
  <c r="AJ1356" i="4" l="1"/>
  <c r="AK1356" i="4"/>
  <c r="AQ1356" i="4"/>
  <c r="E1357" i="4" s="1"/>
  <c r="AF1357" i="4" l="1"/>
  <c r="Q1357" i="4"/>
  <c r="AD1357" i="4"/>
  <c r="AE1357" i="4" s="1"/>
  <c r="P1357" i="4"/>
  <c r="R1357" i="4" s="1"/>
  <c r="AL1356" i="4"/>
  <c r="AN1356" i="4" l="1"/>
  <c r="AO1356" i="4"/>
  <c r="AP1356" i="4" s="1"/>
  <c r="AM1356" i="4"/>
  <c r="AR1357" i="4"/>
  <c r="S1357" i="4"/>
  <c r="T1357" i="4"/>
  <c r="U1357" i="4"/>
  <c r="X1357" i="4" l="1"/>
  <c r="L1358" i="4" s="1"/>
  <c r="I1358" i="4"/>
  <c r="AA1357" i="4"/>
  <c r="W1357" i="4"/>
  <c r="Z1357" i="4"/>
  <c r="H1358" i="4"/>
  <c r="K1358" i="4"/>
  <c r="V1357" i="4"/>
  <c r="Y1357" i="4" s="1"/>
  <c r="J1358" i="4"/>
  <c r="F276" i="7"/>
  <c r="AB1357" i="4" l="1"/>
  <c r="G1358" i="4"/>
  <c r="M1358" i="4" s="1"/>
  <c r="F1358" i="4"/>
  <c r="AC1357" i="4"/>
  <c r="N1358" i="4"/>
  <c r="O1358" i="4" s="1"/>
  <c r="AI1357" i="4" l="1"/>
  <c r="AH1357" i="4"/>
  <c r="AG1357" i="4"/>
  <c r="AQ1357" i="4" l="1"/>
  <c r="AJ1357" i="4"/>
  <c r="D276" i="7" s="1"/>
  <c r="C276" i="7"/>
  <c r="AK1357" i="4"/>
  <c r="AL1357" i="4" l="1"/>
  <c r="E1358" i="4"/>
  <c r="E276" i="7"/>
  <c r="Q1358" i="4" l="1"/>
  <c r="AD1358" i="4"/>
  <c r="AE1358" i="4" s="1"/>
  <c r="AF1358" i="4"/>
  <c r="P1358" i="4"/>
  <c r="AM1357" i="4"/>
  <c r="AN1357" i="4"/>
  <c r="AO1357" i="4"/>
  <c r="AP1357" i="4" s="1"/>
  <c r="R1358" i="4" l="1"/>
  <c r="AR1358" i="4" l="1"/>
  <c r="U1358" i="4"/>
  <c r="S1358" i="4"/>
  <c r="T1358" i="4"/>
  <c r="W1358" i="4" l="1"/>
  <c r="H1359" i="4" s="1"/>
  <c r="Z1358" i="4"/>
  <c r="V1358" i="4"/>
  <c r="J1359" i="4" s="1"/>
  <c r="X1358" i="4"/>
  <c r="AA1358" i="4" s="1"/>
  <c r="I1359" i="4"/>
  <c r="L1359" i="4" l="1"/>
  <c r="K1359" i="4"/>
  <c r="N1359" i="4" s="1"/>
  <c r="O1359" i="4" s="1"/>
  <c r="G1359" i="4"/>
  <c r="M1359" i="4" s="1"/>
  <c r="Y1358" i="4"/>
  <c r="AB1358" i="4" s="1"/>
  <c r="AC1358" i="4" l="1"/>
  <c r="F1359" i="4"/>
  <c r="AG1358" i="4" l="1"/>
  <c r="AH1358" i="4"/>
  <c r="AI1358" i="4"/>
  <c r="AJ1358" i="4" l="1"/>
  <c r="AK1358" i="4"/>
  <c r="AQ1358" i="4"/>
  <c r="E1359" i="4" s="1"/>
  <c r="Q1359" i="4" l="1"/>
  <c r="AF1359" i="4"/>
  <c r="AD1359" i="4"/>
  <c r="AE1359" i="4" s="1"/>
  <c r="P1359" i="4"/>
  <c r="R1359" i="4" s="1"/>
  <c r="AL1358" i="4"/>
  <c r="AN1358" i="4" l="1"/>
  <c r="AO1358" i="4"/>
  <c r="AP1358" i="4" s="1"/>
  <c r="AM1358" i="4"/>
  <c r="AR1359" i="4"/>
  <c r="T1359" i="4"/>
  <c r="S1359" i="4"/>
  <c r="U1359" i="4"/>
  <c r="X1359" i="4" l="1"/>
  <c r="L1360" i="4" s="1"/>
  <c r="V1359" i="4"/>
  <c r="G1360" i="4" s="1"/>
  <c r="J1360" i="4"/>
  <c r="W1359" i="4"/>
  <c r="H1360" i="4" s="1"/>
  <c r="AA1359" i="4" l="1"/>
  <c r="I1360" i="4"/>
  <c r="M1360" i="4" s="1"/>
  <c r="Y1359" i="4"/>
  <c r="K1360" i="4"/>
  <c r="N1360" i="4" s="1"/>
  <c r="O1360" i="4" s="1"/>
  <c r="Z1359" i="4"/>
  <c r="AB1359" i="4" l="1"/>
  <c r="F1360" i="4" l="1"/>
  <c r="AC1359" i="4"/>
  <c r="AI1359" i="4" l="1"/>
  <c r="AH1359" i="4"/>
  <c r="AG1359" i="4"/>
  <c r="AQ1359" i="4" s="1"/>
  <c r="E1360" i="4" s="1"/>
  <c r="P1360" i="4"/>
  <c r="AD1360" i="4" l="1"/>
  <c r="AE1360" i="4" s="1"/>
  <c r="Q1360" i="4"/>
  <c r="R1360" i="4" s="1"/>
  <c r="AF1360" i="4"/>
  <c r="AJ1359" i="4"/>
  <c r="AK1359" i="4"/>
  <c r="AR1360" i="4" l="1"/>
  <c r="T1360" i="4"/>
  <c r="U1360" i="4"/>
  <c r="S1360" i="4"/>
  <c r="AL1359" i="4"/>
  <c r="W1360" i="4" l="1"/>
  <c r="H1361" i="4" s="1"/>
  <c r="AO1359" i="4"/>
  <c r="AP1359" i="4" s="1"/>
  <c r="AM1359" i="4"/>
  <c r="AN1359" i="4"/>
  <c r="V1360" i="4"/>
  <c r="G1361" i="4" s="1"/>
  <c r="X1360" i="4"/>
  <c r="L1361" i="4" s="1"/>
  <c r="I1361" i="4" l="1"/>
  <c r="M1361" i="4" s="1"/>
  <c r="Z1360" i="4"/>
  <c r="J1361" i="4"/>
  <c r="AA1360" i="4"/>
  <c r="K1361" i="4"/>
  <c r="Y1360" i="4"/>
  <c r="AB1360" i="4" l="1"/>
  <c r="N1361" i="4"/>
  <c r="O1361" i="4" s="1"/>
  <c r="AC1360" i="4" l="1"/>
  <c r="F1361" i="4"/>
  <c r="AG1360" i="4" l="1"/>
  <c r="AH1360" i="4"/>
  <c r="AI1360" i="4"/>
  <c r="AQ1360" i="4" l="1"/>
  <c r="E1361" i="4" s="1"/>
  <c r="P1361" i="4" s="1"/>
  <c r="AJ1360" i="4"/>
  <c r="AK1360" i="4"/>
  <c r="AD1361" i="4" l="1"/>
  <c r="AE1361" i="4" s="1"/>
  <c r="Q1361" i="4"/>
  <c r="AF1361" i="4"/>
  <c r="R1361" i="4"/>
  <c r="AR1361" i="4" s="1"/>
  <c r="AL1360" i="4"/>
  <c r="S1361" i="4" l="1"/>
  <c r="Y1361" i="4" s="1"/>
  <c r="U1361" i="4"/>
  <c r="X1361" i="4" s="1"/>
  <c r="L1362" i="4" s="1"/>
  <c r="T1361" i="4"/>
  <c r="W1361" i="4" s="1"/>
  <c r="V1361" i="4"/>
  <c r="G1362" i="4" s="1"/>
  <c r="AN1360" i="4"/>
  <c r="AM1360" i="4"/>
  <c r="AO1360" i="4"/>
  <c r="AP1360" i="4" s="1"/>
  <c r="K1362" i="4" l="1"/>
  <c r="Z1361" i="4"/>
  <c r="H1362" i="4"/>
  <c r="J1362" i="4"/>
  <c r="AA1361" i="4"/>
  <c r="AB1361" i="4" s="1"/>
  <c r="I1362" i="4"/>
  <c r="M1362" i="4" s="1"/>
  <c r="N1362" i="4"/>
  <c r="O1362" i="4" s="1"/>
  <c r="F1362" i="4" l="1"/>
  <c r="AC1361" i="4"/>
  <c r="AG1361" i="4" l="1"/>
  <c r="AH1361" i="4"/>
  <c r="AI1361" i="4"/>
  <c r="AJ1361" i="4" l="1"/>
  <c r="AK1361" i="4"/>
  <c r="AQ1361" i="4"/>
  <c r="E1362" i="4" s="1"/>
  <c r="Q1362" i="4" l="1"/>
  <c r="AD1362" i="4"/>
  <c r="AE1362" i="4" s="1"/>
  <c r="AF1362" i="4"/>
  <c r="P1362" i="4"/>
  <c r="R1362" i="4" s="1"/>
  <c r="AL1361" i="4"/>
  <c r="AM1361" i="4" l="1"/>
  <c r="AO1361" i="4"/>
  <c r="AP1361" i="4" s="1"/>
  <c r="AN1361" i="4"/>
  <c r="AR1362" i="4"/>
  <c r="S1362" i="4"/>
  <c r="T1362" i="4"/>
  <c r="U1362" i="4"/>
  <c r="X1362" i="4" l="1"/>
  <c r="L1363" i="4" s="1"/>
  <c r="AA1362" i="4"/>
  <c r="I1363" i="4"/>
  <c r="W1362" i="4"/>
  <c r="Z1362" i="4" s="1"/>
  <c r="V1362" i="4"/>
  <c r="Y1362" i="4" s="1"/>
  <c r="J1363" i="4"/>
  <c r="G1363" i="4"/>
  <c r="F277" i="7"/>
  <c r="H1363" i="4" l="1"/>
  <c r="K1363" i="4"/>
  <c r="AB1362" i="4"/>
  <c r="F1363" i="4"/>
  <c r="AC1362" i="4"/>
  <c r="M1363" i="4"/>
  <c r="N1363" i="4"/>
  <c r="O1363" i="4" s="1"/>
  <c r="AI1362" i="4" l="1"/>
  <c r="AG1362" i="4"/>
  <c r="AH1362" i="4"/>
  <c r="AQ1362" i="4" l="1"/>
  <c r="AJ1362" i="4"/>
  <c r="D277" i="7" s="1"/>
  <c r="C277" i="7"/>
  <c r="AK1362" i="4"/>
  <c r="AL1362" i="4" l="1"/>
  <c r="E1363" i="4"/>
  <c r="E277" i="7"/>
  <c r="AD1363" i="4" l="1"/>
  <c r="AE1363" i="4" s="1"/>
  <c r="Q1363" i="4"/>
  <c r="AF1363" i="4"/>
  <c r="P1363" i="4"/>
  <c r="R1363" i="4" s="1"/>
  <c r="AM1362" i="4"/>
  <c r="AN1362" i="4"/>
  <c r="AO1362" i="4"/>
  <c r="AP1362" i="4" s="1"/>
  <c r="AR1363" i="4" l="1"/>
  <c r="U1363" i="4"/>
  <c r="S1363" i="4"/>
  <c r="T1363" i="4"/>
  <c r="W1363" i="4" l="1"/>
  <c r="H1364" i="4" s="1"/>
  <c r="X1363" i="4"/>
  <c r="I1364" i="4" s="1"/>
  <c r="L1364" i="4"/>
  <c r="AA1363" i="4"/>
  <c r="V1363" i="4"/>
  <c r="J1364" i="4" s="1"/>
  <c r="G1364" i="4" l="1"/>
  <c r="M1364" i="4"/>
  <c r="Y1363" i="4"/>
  <c r="Z1363" i="4"/>
  <c r="K1364" i="4"/>
  <c r="N1364" i="4" s="1"/>
  <c r="O1364" i="4" s="1"/>
  <c r="AB1363" i="4" l="1"/>
  <c r="AC1363" i="4" l="1"/>
  <c r="F1364" i="4"/>
  <c r="AH1363" i="4" l="1"/>
  <c r="AI1363" i="4"/>
  <c r="AG1363" i="4"/>
  <c r="AJ1363" i="4" l="1"/>
  <c r="AK1363" i="4"/>
  <c r="AQ1363" i="4"/>
  <c r="E1364" i="4" s="1"/>
  <c r="AF1364" i="4" l="1"/>
  <c r="AD1364" i="4"/>
  <c r="AE1364" i="4" s="1"/>
  <c r="Q1364" i="4"/>
  <c r="P1364" i="4"/>
  <c r="AL1363" i="4"/>
  <c r="AM1363" i="4" l="1"/>
  <c r="AN1363" i="4"/>
  <c r="AO1363" i="4"/>
  <c r="AP1363" i="4" s="1"/>
  <c r="R1364" i="4"/>
  <c r="AR1364" i="4" l="1"/>
  <c r="U1364" i="4"/>
  <c r="T1364" i="4"/>
  <c r="S1364" i="4"/>
  <c r="V1364" i="4" l="1"/>
  <c r="J1365" i="4"/>
  <c r="G1365" i="4"/>
  <c r="Y1364" i="4"/>
  <c r="W1364" i="4"/>
  <c r="Z1364" i="4" s="1"/>
  <c r="K1365" i="4"/>
  <c r="H1365" i="4"/>
  <c r="X1364" i="4"/>
  <c r="L1365" i="4"/>
  <c r="I1365" i="4"/>
  <c r="AA1364" i="4"/>
  <c r="AB1364" i="4" l="1"/>
  <c r="M1365" i="4"/>
  <c r="N1365" i="4"/>
  <c r="O1365" i="4" s="1"/>
  <c r="F1365" i="4" l="1"/>
  <c r="AC1364" i="4"/>
  <c r="AG1364" i="4" l="1"/>
  <c r="AH1364" i="4"/>
  <c r="AI1364" i="4"/>
  <c r="AQ1364" i="4" l="1"/>
  <c r="E1365" i="4" s="1"/>
  <c r="AJ1364" i="4"/>
  <c r="AK1364" i="4"/>
  <c r="AL1364" i="4" l="1"/>
  <c r="AD1365" i="4"/>
  <c r="AE1365" i="4" s="1"/>
  <c r="AF1365" i="4"/>
  <c r="Q1365" i="4"/>
  <c r="P1365" i="4"/>
  <c r="R1365" i="4" s="1"/>
  <c r="AN1364" i="4" l="1"/>
  <c r="AM1364" i="4"/>
  <c r="AO1364" i="4"/>
  <c r="AP1364" i="4" s="1"/>
  <c r="AR1365" i="4"/>
  <c r="U1365" i="4"/>
  <c r="S1365" i="4"/>
  <c r="T1365" i="4"/>
  <c r="W1365" i="4" l="1"/>
  <c r="H1366" i="4" s="1"/>
  <c r="K1366" i="4"/>
  <c r="Z1365" i="4"/>
  <c r="V1365" i="4"/>
  <c r="Y1365" i="4" s="1"/>
  <c r="X1365" i="4"/>
  <c r="I1366" i="4" s="1"/>
  <c r="L1366" i="4"/>
  <c r="AA1365" i="4"/>
  <c r="G1366" i="4" l="1"/>
  <c r="J1366" i="4"/>
  <c r="N1366" i="4"/>
  <c r="O1366" i="4" s="1"/>
  <c r="AB1365" i="4"/>
  <c r="AC1365" i="4"/>
  <c r="F1366" i="4"/>
  <c r="M1366" i="4"/>
  <c r="AG1365" i="4" l="1"/>
  <c r="AH1365" i="4"/>
  <c r="AI1365" i="4"/>
  <c r="AQ1365" i="4" l="1"/>
  <c r="E1366" i="4" s="1"/>
  <c r="AJ1365" i="4"/>
  <c r="AK1365" i="4"/>
  <c r="AL1365" i="4" l="1"/>
  <c r="AD1366" i="4"/>
  <c r="AE1366" i="4" s="1"/>
  <c r="Q1366" i="4"/>
  <c r="AF1366" i="4"/>
  <c r="P1366" i="4"/>
  <c r="R1366" i="4" s="1"/>
  <c r="AR1366" i="4" l="1"/>
  <c r="T1366" i="4"/>
  <c r="S1366" i="4"/>
  <c r="U1366" i="4"/>
  <c r="AN1365" i="4"/>
  <c r="AO1365" i="4"/>
  <c r="AP1365" i="4" s="1"/>
  <c r="AM1365" i="4"/>
  <c r="X1366" i="4" l="1"/>
  <c r="L1367" i="4" s="1"/>
  <c r="V1366" i="4"/>
  <c r="J1367" i="4" s="1"/>
  <c r="W1366" i="4"/>
  <c r="H1367" i="4" s="1"/>
  <c r="G1367" i="4" l="1"/>
  <c r="Z1366" i="4"/>
  <c r="I1367" i="4"/>
  <c r="K1367" i="4"/>
  <c r="N1367" i="4" s="1"/>
  <c r="O1367" i="4" s="1"/>
  <c r="Y1366" i="4"/>
  <c r="AA1366" i="4"/>
  <c r="AB1366" i="4" l="1"/>
  <c r="M1367" i="4"/>
  <c r="F1367" i="4"/>
  <c r="AC1366" i="4"/>
  <c r="AH1366" i="4" l="1"/>
  <c r="AI1366" i="4"/>
  <c r="AG1366" i="4"/>
  <c r="AQ1366" i="4" s="1"/>
  <c r="E1367" i="4" s="1"/>
  <c r="P1367" i="4"/>
  <c r="Q1367" i="4" l="1"/>
  <c r="R1367" i="4" s="1"/>
  <c r="AD1367" i="4"/>
  <c r="AE1367" i="4" s="1"/>
  <c r="AF1367" i="4"/>
  <c r="AJ1366" i="4"/>
  <c r="AK1366" i="4"/>
  <c r="AR1367" i="4" l="1"/>
  <c r="U1367" i="4"/>
  <c r="T1367" i="4"/>
  <c r="S1367" i="4"/>
  <c r="AL1366" i="4"/>
  <c r="AM1366" i="4" l="1"/>
  <c r="AN1366" i="4"/>
  <c r="AO1366" i="4"/>
  <c r="AP1366" i="4" s="1"/>
  <c r="V1367" i="4"/>
  <c r="J1368" i="4" s="1"/>
  <c r="F278" i="7"/>
  <c r="W1367" i="4"/>
  <c r="Z1367" i="4" s="1"/>
  <c r="X1367" i="4"/>
  <c r="AA1367" i="4" s="1"/>
  <c r="L1368" i="4"/>
  <c r="G1368" i="4" l="1"/>
  <c r="I1368" i="4"/>
  <c r="H1368" i="4"/>
  <c r="Y1367" i="4"/>
  <c r="AB1367" i="4" s="1"/>
  <c r="K1368" i="4"/>
  <c r="N1368" i="4" s="1"/>
  <c r="O1368" i="4" s="1"/>
  <c r="M1368" i="4" l="1"/>
  <c r="F1368" i="4"/>
  <c r="AC1367" i="4"/>
  <c r="AG1367" i="4" l="1"/>
  <c r="AH1367" i="4"/>
  <c r="AI1367" i="4"/>
  <c r="AJ1367" i="4" l="1"/>
  <c r="D278" i="7" s="1"/>
  <c r="C278" i="7"/>
  <c r="AK1367" i="4"/>
  <c r="AQ1367" i="4"/>
  <c r="E1368" i="4" l="1"/>
  <c r="E278" i="7"/>
  <c r="AL1367" i="4"/>
  <c r="AD1368" i="4" l="1"/>
  <c r="AE1368" i="4" s="1"/>
  <c r="AF1368" i="4"/>
  <c r="Q1368" i="4"/>
  <c r="P1368" i="4"/>
  <c r="AM1367" i="4"/>
  <c r="AN1367" i="4"/>
  <c r="AO1367" i="4"/>
  <c r="AP1367" i="4" s="1"/>
  <c r="R1368" i="4" l="1"/>
  <c r="S1368" i="4" s="1"/>
  <c r="AR1368" i="4"/>
  <c r="T1368" i="4"/>
  <c r="U1368" i="4"/>
  <c r="V1368" i="4" l="1"/>
  <c r="Y1368" i="4" s="1"/>
  <c r="X1368" i="4"/>
  <c r="I1369" i="4" s="1"/>
  <c r="L1369" i="4"/>
  <c r="W1368" i="4"/>
  <c r="Z1368" i="4" s="1"/>
  <c r="J1369" i="4" l="1"/>
  <c r="AA1368" i="4"/>
  <c r="K1369" i="4"/>
  <c r="H1369" i="4"/>
  <c r="G1369" i="4"/>
  <c r="AB1368" i="4"/>
  <c r="N1369" i="4"/>
  <c r="O1369" i="4" s="1"/>
  <c r="M1369" i="4"/>
  <c r="AC1368" i="4" l="1"/>
  <c r="F1369" i="4"/>
  <c r="AH1368" i="4" l="1"/>
  <c r="AI1368" i="4"/>
  <c r="AG1368" i="4"/>
  <c r="AQ1368" i="4" s="1"/>
  <c r="E1369" i="4" s="1"/>
  <c r="AF1369" i="4" l="1"/>
  <c r="AD1369" i="4"/>
  <c r="AE1369" i="4" s="1"/>
  <c r="Q1369" i="4"/>
  <c r="AJ1368" i="4"/>
  <c r="AK1368" i="4"/>
  <c r="P1369" i="4"/>
  <c r="R1369" i="4" l="1"/>
  <c r="AL1368" i="4"/>
  <c r="AM1368" i="4" l="1"/>
  <c r="AN1368" i="4"/>
  <c r="AO1368" i="4"/>
  <c r="AP1368" i="4" s="1"/>
  <c r="AR1369" i="4"/>
  <c r="T1369" i="4"/>
  <c r="S1369" i="4"/>
  <c r="U1369" i="4"/>
  <c r="X1369" i="4" l="1"/>
  <c r="I1370" i="4" s="1"/>
  <c r="V1369" i="4"/>
  <c r="G1370" i="4" s="1"/>
  <c r="J1370" i="4"/>
  <c r="W1369" i="4"/>
  <c r="K1370" i="4" s="1"/>
  <c r="Y1369" i="4" l="1"/>
  <c r="L1370" i="4"/>
  <c r="N1370" i="4"/>
  <c r="O1370" i="4" s="1"/>
  <c r="Z1369" i="4"/>
  <c r="H1370" i="4"/>
  <c r="M1370" i="4" s="1"/>
  <c r="AA1369" i="4"/>
  <c r="AB1369" i="4" l="1"/>
  <c r="F1370" i="4"/>
  <c r="AC1369" i="4"/>
  <c r="AG1369" i="4" l="1"/>
  <c r="AH1369" i="4"/>
  <c r="AI1369" i="4"/>
  <c r="AJ1369" i="4" l="1"/>
  <c r="AK1369" i="4"/>
  <c r="AQ1369" i="4"/>
  <c r="E1370" i="4" s="1"/>
  <c r="AD1370" i="4" l="1"/>
  <c r="AE1370" i="4" s="1"/>
  <c r="AF1370" i="4"/>
  <c r="Q1370" i="4"/>
  <c r="P1370" i="4"/>
  <c r="AL1369" i="4"/>
  <c r="R1370" i="4" l="1"/>
  <c r="AR1370" i="4"/>
  <c r="U1370" i="4"/>
  <c r="S1370" i="4"/>
  <c r="T1370" i="4"/>
  <c r="AN1369" i="4"/>
  <c r="AM1369" i="4"/>
  <c r="AO1369" i="4"/>
  <c r="AP1369" i="4" s="1"/>
  <c r="W1370" i="4" l="1"/>
  <c r="Z1370" i="4" s="1"/>
  <c r="V1370" i="4"/>
  <c r="G1371" i="4" s="1"/>
  <c r="X1370" i="4"/>
  <c r="I1371" i="4" s="1"/>
  <c r="AA1370" i="4" l="1"/>
  <c r="L1371" i="4"/>
  <c r="Y1370" i="4"/>
  <c r="AB1370" i="4" s="1"/>
  <c r="H1371" i="4"/>
  <c r="M1371" i="4" s="1"/>
  <c r="K1371" i="4"/>
  <c r="J1371" i="4"/>
  <c r="N1371" i="4" l="1"/>
  <c r="O1371" i="4" s="1"/>
  <c r="F1371" i="4"/>
  <c r="AC1370" i="4"/>
  <c r="AG1370" i="4" l="1"/>
  <c r="AH1370" i="4"/>
  <c r="AI1370" i="4"/>
  <c r="AJ1370" i="4" l="1"/>
  <c r="AK1370" i="4"/>
  <c r="AQ1370" i="4"/>
  <c r="E1371" i="4" s="1"/>
  <c r="AD1371" i="4" l="1"/>
  <c r="AE1371" i="4" s="1"/>
  <c r="AF1371" i="4"/>
  <c r="Q1371" i="4"/>
  <c r="P1371" i="4"/>
  <c r="R1371" i="4" s="1"/>
  <c r="AL1370" i="4"/>
  <c r="AN1370" i="4" l="1"/>
  <c r="AO1370" i="4"/>
  <c r="AP1370" i="4" s="1"/>
  <c r="AM1370" i="4"/>
  <c r="AR1371" i="4"/>
  <c r="S1371" i="4"/>
  <c r="U1371" i="4"/>
  <c r="T1371" i="4"/>
  <c r="X1371" i="4" l="1"/>
  <c r="I1372" i="4" s="1"/>
  <c r="V1371" i="4"/>
  <c r="J1372" i="4" s="1"/>
  <c r="Y1371" i="4"/>
  <c r="W1371" i="4"/>
  <c r="K1372" i="4"/>
  <c r="Z1371" i="4"/>
  <c r="H1372" i="4"/>
  <c r="AA1371" i="4" l="1"/>
  <c r="AB1371" i="4" s="1"/>
  <c r="L1372" i="4"/>
  <c r="N1372" i="4"/>
  <c r="O1372" i="4" s="1"/>
  <c r="G1372" i="4"/>
  <c r="M1372" i="4" s="1"/>
  <c r="F1372" i="4" l="1"/>
  <c r="AC1371" i="4"/>
  <c r="AI1371" i="4" s="1"/>
  <c r="AH1371" i="4" l="1"/>
  <c r="AG1371" i="4"/>
  <c r="AQ1371" i="4"/>
  <c r="E1372" i="4" s="1"/>
  <c r="AD1372" i="4" s="1"/>
  <c r="AE1372" i="4" s="1"/>
  <c r="AJ1371" i="4"/>
  <c r="AK1371" i="4"/>
  <c r="P1372" i="4"/>
  <c r="Q1372" i="4" l="1"/>
  <c r="AF1372" i="4"/>
  <c r="R1372" i="4"/>
  <c r="AL1371" i="4"/>
  <c r="AO1371" i="4" l="1"/>
  <c r="AP1371" i="4" s="1"/>
  <c r="AM1371" i="4"/>
  <c r="AN1371" i="4"/>
  <c r="AR1372" i="4"/>
  <c r="T1372" i="4"/>
  <c r="U1372" i="4"/>
  <c r="S1372" i="4"/>
  <c r="V1372" i="4" l="1"/>
  <c r="Y1372" i="4" s="1"/>
  <c r="F279" i="7"/>
  <c r="W1372" i="4"/>
  <c r="Z1372" i="4" s="1"/>
  <c r="X1372" i="4"/>
  <c r="I1373" i="4" s="1"/>
  <c r="AA1372" i="4" l="1"/>
  <c r="AB1372" i="4"/>
  <c r="J1373" i="4"/>
  <c r="G1373" i="4"/>
  <c r="H1373" i="4"/>
  <c r="K1373" i="4"/>
  <c r="L1373" i="4"/>
  <c r="M1373" i="4" l="1"/>
  <c r="N1373" i="4"/>
  <c r="O1373" i="4" s="1"/>
  <c r="AC1372" i="4"/>
  <c r="F1373" i="4"/>
  <c r="AH1372" i="4" l="1"/>
  <c r="AI1372" i="4"/>
  <c r="AG1372" i="4"/>
  <c r="AQ1372" i="4" l="1"/>
  <c r="AJ1372" i="4"/>
  <c r="D279" i="7" s="1"/>
  <c r="C279" i="7"/>
  <c r="AK1372" i="4"/>
  <c r="AL1372" i="4" l="1"/>
  <c r="E1373" i="4"/>
  <c r="E279" i="7"/>
  <c r="Q1373" i="4" l="1"/>
  <c r="AF1373" i="4"/>
  <c r="AD1373" i="4"/>
  <c r="AE1373" i="4" s="1"/>
  <c r="P1373" i="4"/>
  <c r="AM1372" i="4"/>
  <c r="AN1372" i="4"/>
  <c r="AO1372" i="4"/>
  <c r="AP1372" i="4" s="1"/>
  <c r="R1373" i="4" l="1"/>
  <c r="U1373" i="4" s="1"/>
  <c r="S1373" i="4" l="1"/>
  <c r="Y1373" i="4" s="1"/>
  <c r="AR1373" i="4"/>
  <c r="T1373" i="4"/>
  <c r="W1373" i="4" s="1"/>
  <c r="X1373" i="4"/>
  <c r="AA1373" i="4" s="1"/>
  <c r="V1373" i="4"/>
  <c r="J1374" i="4" s="1"/>
  <c r="G1374" i="4" l="1"/>
  <c r="H1374" i="4"/>
  <c r="K1374" i="4"/>
  <c r="Z1373" i="4"/>
  <c r="AB1373" i="4" s="1"/>
  <c r="L1374" i="4"/>
  <c r="N1374" i="4" s="1"/>
  <c r="O1374" i="4" s="1"/>
  <c r="I1374" i="4"/>
  <c r="M1374" i="4" l="1"/>
  <c r="AC1373" i="4"/>
  <c r="F1374" i="4"/>
  <c r="AH1373" i="4" l="1"/>
  <c r="AI1373" i="4"/>
  <c r="AG1373" i="4"/>
  <c r="AQ1373" i="4" s="1"/>
  <c r="E1374" i="4" s="1"/>
  <c r="Q1374" i="4" l="1"/>
  <c r="AD1374" i="4"/>
  <c r="AE1374" i="4" s="1"/>
  <c r="AF1374" i="4"/>
  <c r="AJ1373" i="4"/>
  <c r="AK1373" i="4"/>
  <c r="P1374" i="4"/>
  <c r="R1374" i="4" s="1"/>
  <c r="AL1373" i="4" l="1"/>
  <c r="AR1374" i="4"/>
  <c r="S1374" i="4"/>
  <c r="U1374" i="4"/>
  <c r="T1374" i="4"/>
  <c r="W1374" i="4" l="1"/>
  <c r="H1375" i="4" s="1"/>
  <c r="X1374" i="4"/>
  <c r="AA1374" i="4" s="1"/>
  <c r="V1374" i="4"/>
  <c r="J1375" i="4" s="1"/>
  <c r="AN1373" i="4"/>
  <c r="AM1373" i="4"/>
  <c r="AO1373" i="4"/>
  <c r="AP1373" i="4" s="1"/>
  <c r="Y1374" i="4" l="1"/>
  <c r="Z1374" i="4"/>
  <c r="L1375" i="4"/>
  <c r="I1375" i="4"/>
  <c r="K1375" i="4"/>
  <c r="G1375" i="4"/>
  <c r="AB1374" i="4" l="1"/>
  <c r="F1375" i="4" s="1"/>
  <c r="M1375" i="4"/>
  <c r="N1375" i="4"/>
  <c r="O1375" i="4" s="1"/>
  <c r="AC1374" i="4"/>
  <c r="AI1374" i="4" l="1"/>
  <c r="AH1374" i="4"/>
  <c r="AG1374" i="4"/>
  <c r="AQ1374" i="4" s="1"/>
  <c r="E1375" i="4" s="1"/>
  <c r="AF1375" i="4" l="1"/>
  <c r="Q1375" i="4"/>
  <c r="AD1375" i="4"/>
  <c r="AE1375" i="4" s="1"/>
  <c r="AJ1374" i="4"/>
  <c r="AK1374" i="4"/>
  <c r="P1375" i="4"/>
  <c r="R1375" i="4" s="1"/>
  <c r="AR1375" i="4" l="1"/>
  <c r="T1375" i="4"/>
  <c r="S1375" i="4"/>
  <c r="U1375" i="4"/>
  <c r="AL1374" i="4"/>
  <c r="X1375" i="4" l="1"/>
  <c r="L1376" i="4" s="1"/>
  <c r="V1375" i="4"/>
  <c r="Y1375" i="4" s="1"/>
  <c r="G1376" i="4"/>
  <c r="AO1374" i="4"/>
  <c r="AP1374" i="4" s="1"/>
  <c r="AN1374" i="4"/>
  <c r="AM1374" i="4"/>
  <c r="W1375" i="4"/>
  <c r="K1376" i="4" s="1"/>
  <c r="Z1375" i="4"/>
  <c r="H1376" i="4"/>
  <c r="J1376" i="4" l="1"/>
  <c r="N1376" i="4" s="1"/>
  <c r="O1376" i="4" s="1"/>
  <c r="I1376" i="4"/>
  <c r="M1376" i="4" s="1"/>
  <c r="AA1375" i="4"/>
  <c r="AB1375" i="4" l="1"/>
  <c r="F1376" i="4" l="1"/>
  <c r="AC1375" i="4"/>
  <c r="AG1375" i="4" l="1"/>
  <c r="AI1375" i="4"/>
  <c r="AH1375" i="4"/>
  <c r="AJ1375" i="4" l="1"/>
  <c r="AK1375" i="4"/>
  <c r="AQ1375" i="4"/>
  <c r="E1376" i="4" s="1"/>
  <c r="Q1376" i="4" l="1"/>
  <c r="AD1376" i="4"/>
  <c r="AE1376" i="4" s="1"/>
  <c r="AF1376" i="4"/>
  <c r="P1376" i="4"/>
  <c r="R1376" i="4" s="1"/>
  <c r="AL1375" i="4"/>
  <c r="AM1375" i="4" l="1"/>
  <c r="AN1375" i="4"/>
  <c r="AO1375" i="4"/>
  <c r="AP1375" i="4" s="1"/>
  <c r="AR1376" i="4"/>
  <c r="U1376" i="4"/>
  <c r="S1376" i="4"/>
  <c r="T1376" i="4"/>
  <c r="W1376" i="4" l="1"/>
  <c r="Z1376" i="4"/>
  <c r="H1377" i="4"/>
  <c r="K1377" i="4"/>
  <c r="V1376" i="4"/>
  <c r="G1377" i="4" s="1"/>
  <c r="Y1376" i="4"/>
  <c r="X1376" i="4"/>
  <c r="I1377" i="4" s="1"/>
  <c r="L1377" i="4"/>
  <c r="AA1376" i="4" l="1"/>
  <c r="AB1376" i="4" s="1"/>
  <c r="M1377" i="4"/>
  <c r="J1377" i="4"/>
  <c r="N1377" i="4" s="1"/>
  <c r="O1377" i="4" s="1"/>
  <c r="F1377" i="4" l="1"/>
  <c r="AC1376" i="4"/>
  <c r="AG1376" i="4" s="1"/>
  <c r="AI1376" i="4" l="1"/>
  <c r="AH1376" i="4"/>
  <c r="AQ1376" i="4" s="1"/>
  <c r="E1377" i="4" s="1"/>
  <c r="AJ1376" i="4"/>
  <c r="AK1376" i="4"/>
  <c r="P1377" i="4" l="1"/>
  <c r="Q1377" i="4"/>
  <c r="AF1377" i="4"/>
  <c r="AD1377" i="4"/>
  <c r="AE1377" i="4" s="1"/>
  <c r="AL1376" i="4"/>
  <c r="R1377" i="4" l="1"/>
  <c r="AO1376" i="4"/>
  <c r="AP1376" i="4" s="1"/>
  <c r="AM1376" i="4"/>
  <c r="AN1376" i="4"/>
  <c r="U1377" i="4" l="1"/>
  <c r="X1377" i="4" s="1"/>
  <c r="I1378" i="4" s="1"/>
  <c r="AR1377" i="4"/>
  <c r="T1377" i="4"/>
  <c r="W1377" i="4" s="1"/>
  <c r="Z1377" i="4" s="1"/>
  <c r="S1377" i="4"/>
  <c r="V1377" i="4" l="1"/>
  <c r="G1378" i="4" s="1"/>
  <c r="F280" i="7"/>
  <c r="Y1377" i="4"/>
  <c r="H1378" i="4"/>
  <c r="M1378" i="4" s="1"/>
  <c r="K1378" i="4"/>
  <c r="J1378" i="4"/>
  <c r="L1378" i="4"/>
  <c r="AA1377" i="4"/>
  <c r="N1378" i="4" l="1"/>
  <c r="O1378" i="4" s="1"/>
  <c r="AB1377" i="4"/>
  <c r="F1378" i="4" l="1"/>
  <c r="AC1377" i="4"/>
  <c r="AH1377" i="4" l="1"/>
  <c r="AI1377" i="4"/>
  <c r="AG1377" i="4"/>
  <c r="AQ1377" i="4" s="1"/>
  <c r="E280" i="7" s="1"/>
  <c r="E1378" i="4" l="1"/>
  <c r="C280" i="7"/>
  <c r="AJ1377" i="4"/>
  <c r="D280" i="7" s="1"/>
  <c r="AK1377" i="4"/>
  <c r="AL1377" i="4" s="1"/>
  <c r="AO1377" i="4" s="1"/>
  <c r="AP1377" i="4" s="1"/>
  <c r="Q1378" i="4"/>
  <c r="AF1378" i="4"/>
  <c r="AD1378" i="4"/>
  <c r="AE1378" i="4" s="1"/>
  <c r="P1378" i="4"/>
  <c r="AN1377" i="4" l="1"/>
  <c r="AM1377" i="4"/>
  <c r="R1378" i="4"/>
  <c r="U1378" i="4" s="1"/>
  <c r="AR1378" i="4"/>
  <c r="S1378" i="4" l="1"/>
  <c r="T1378" i="4"/>
  <c r="W1378" i="4" s="1"/>
  <c r="K1379" i="4" s="1"/>
  <c r="V1378" i="4"/>
  <c r="G1379" i="4" s="1"/>
  <c r="Y1378" i="4"/>
  <c r="X1378" i="4"/>
  <c r="AA1378" i="4" s="1"/>
  <c r="J1379" i="4" l="1"/>
  <c r="Z1378" i="4"/>
  <c r="H1379" i="4"/>
  <c r="AB1378" i="4"/>
  <c r="I1379" i="4"/>
  <c r="L1379" i="4"/>
  <c r="N1379" i="4" l="1"/>
  <c r="O1379" i="4" s="1"/>
  <c r="M1379" i="4"/>
  <c r="F1379" i="4"/>
  <c r="AC1378" i="4"/>
  <c r="AI1378" i="4" l="1"/>
  <c r="AH1378" i="4"/>
  <c r="AG1378" i="4"/>
  <c r="AQ1378" i="4" s="1"/>
  <c r="E1379" i="4" s="1"/>
  <c r="P1379" i="4" s="1"/>
  <c r="Q1379" i="4" l="1"/>
  <c r="R1379" i="4" s="1"/>
  <c r="AF1379" i="4"/>
  <c r="AD1379" i="4"/>
  <c r="AE1379" i="4" s="1"/>
  <c r="AJ1378" i="4"/>
  <c r="AK1378" i="4"/>
  <c r="AR1379" i="4" l="1"/>
  <c r="S1379" i="4"/>
  <c r="U1379" i="4"/>
  <c r="T1379" i="4"/>
  <c r="AL1378" i="4"/>
  <c r="AM1378" i="4" l="1"/>
  <c r="AN1378" i="4"/>
  <c r="AO1378" i="4"/>
  <c r="AP1378" i="4" s="1"/>
  <c r="W1379" i="4"/>
  <c r="Z1379" i="4" s="1"/>
  <c r="X1379" i="4"/>
  <c r="I1380" i="4" s="1"/>
  <c r="V1379" i="4"/>
  <c r="Y1379" i="4" s="1"/>
  <c r="L1380" i="4" l="1"/>
  <c r="AA1379" i="4"/>
  <c r="AB1379" i="4"/>
  <c r="K1380" i="4"/>
  <c r="G1380" i="4"/>
  <c r="J1380" i="4"/>
  <c r="H1380" i="4"/>
  <c r="N1380" i="4" l="1"/>
  <c r="O1380" i="4" s="1"/>
  <c r="M1380" i="4"/>
  <c r="AC1379" i="4"/>
  <c r="F1380" i="4"/>
  <c r="AH1379" i="4" l="1"/>
  <c r="AI1379" i="4"/>
  <c r="AG1379" i="4"/>
  <c r="AQ1379" i="4" s="1"/>
  <c r="E1380" i="4" s="1"/>
  <c r="AF1380" i="4" l="1"/>
  <c r="AD1380" i="4"/>
  <c r="AE1380" i="4" s="1"/>
  <c r="Q1380" i="4"/>
  <c r="AJ1379" i="4"/>
  <c r="AK1379" i="4"/>
  <c r="P1380" i="4"/>
  <c r="R1380" i="4" l="1"/>
  <c r="AR1380" i="4"/>
  <c r="U1380" i="4"/>
  <c r="T1380" i="4"/>
  <c r="S1380" i="4"/>
  <c r="AL1379" i="4"/>
  <c r="AM1379" i="4" l="1"/>
  <c r="AN1379" i="4"/>
  <c r="AO1379" i="4"/>
  <c r="AP1379" i="4" s="1"/>
  <c r="V1380" i="4"/>
  <c r="G1381" i="4" s="1"/>
  <c r="J1381" i="4"/>
  <c r="W1380" i="4"/>
  <c r="Z1380" i="4" s="1"/>
  <c r="X1380" i="4"/>
  <c r="L1381" i="4" s="1"/>
  <c r="I1381" i="4" l="1"/>
  <c r="AA1380" i="4"/>
  <c r="Y1380" i="4"/>
  <c r="AB1380" i="4"/>
  <c r="K1381" i="4"/>
  <c r="H1381" i="4"/>
  <c r="N1381" i="4"/>
  <c r="O1381" i="4" s="1"/>
  <c r="M1381" i="4" l="1"/>
  <c r="AC1380" i="4"/>
  <c r="F1381" i="4"/>
  <c r="AH1380" i="4" l="1"/>
  <c r="AI1380" i="4"/>
  <c r="AG1380" i="4"/>
  <c r="AQ1380" i="4" l="1"/>
  <c r="E1381" i="4" s="1"/>
  <c r="P1381" i="4" s="1"/>
  <c r="AF1381" i="4"/>
  <c r="Q1381" i="4"/>
  <c r="AD1381" i="4"/>
  <c r="AE1381" i="4" s="1"/>
  <c r="AJ1380" i="4"/>
  <c r="AK1380" i="4"/>
  <c r="R1381" i="4" l="1"/>
  <c r="AR1381" i="4" s="1"/>
  <c r="AL1380" i="4"/>
  <c r="S1381" i="4"/>
  <c r="U1381" i="4"/>
  <c r="T1381" i="4"/>
  <c r="V1381" i="4" l="1"/>
  <c r="J1382" i="4" s="1"/>
  <c r="Y1381" i="4"/>
  <c r="AM1380" i="4"/>
  <c r="AN1380" i="4"/>
  <c r="AO1380" i="4"/>
  <c r="AP1380" i="4" s="1"/>
  <c r="W1381" i="4"/>
  <c r="Z1381" i="4" s="1"/>
  <c r="K1382" i="4"/>
  <c r="H1382" i="4"/>
  <c r="X1381" i="4"/>
  <c r="AA1381" i="4" s="1"/>
  <c r="G1382" i="4" l="1"/>
  <c r="L1382" i="4"/>
  <c r="N1382" i="4" s="1"/>
  <c r="O1382" i="4" s="1"/>
  <c r="I1382" i="4"/>
  <c r="M1382" i="4" s="1"/>
  <c r="AB1381" i="4"/>
  <c r="AC1381" i="4" l="1"/>
  <c r="F1382" i="4"/>
  <c r="AG1381" i="4" l="1"/>
  <c r="AH1381" i="4"/>
  <c r="AI1381" i="4"/>
  <c r="AJ1381" i="4" l="1"/>
  <c r="AK1381" i="4"/>
  <c r="AQ1381" i="4"/>
  <c r="E1382" i="4" s="1"/>
  <c r="AD1382" i="4" l="1"/>
  <c r="AE1382" i="4" s="1"/>
  <c r="AF1382" i="4"/>
  <c r="Q1382" i="4"/>
  <c r="P1382" i="4"/>
  <c r="AL1381" i="4"/>
  <c r="R1382" i="4" l="1"/>
  <c r="T1382" i="4" s="1"/>
  <c r="AR1382" i="4"/>
  <c r="S1382" i="4"/>
  <c r="U1382" i="4"/>
  <c r="AM1381" i="4"/>
  <c r="AN1381" i="4"/>
  <c r="AO1381" i="4"/>
  <c r="AP1381" i="4" s="1"/>
  <c r="W1382" i="4" l="1"/>
  <c r="Z1382" i="4" s="1"/>
  <c r="V1382" i="4"/>
  <c r="Y1382" i="4" s="1"/>
  <c r="G1383" i="4"/>
  <c r="F281" i="7"/>
  <c r="X1382" i="4"/>
  <c r="L1383" i="4" s="1"/>
  <c r="AA1382" i="4" l="1"/>
  <c r="I1383" i="4"/>
  <c r="AB1382" i="4"/>
  <c r="AC1382" i="4"/>
  <c r="F1383" i="4"/>
  <c r="K1383" i="4"/>
  <c r="H1383" i="4"/>
  <c r="J1383" i="4"/>
  <c r="N1383" i="4" l="1"/>
  <c r="O1383" i="4" s="1"/>
  <c r="M1383" i="4"/>
  <c r="AI1382" i="4"/>
  <c r="AG1382" i="4"/>
  <c r="AH1382" i="4"/>
  <c r="AQ1382" i="4" l="1"/>
  <c r="AJ1382" i="4"/>
  <c r="D281" i="7" s="1"/>
  <c r="C281" i="7"/>
  <c r="AK1382" i="4"/>
  <c r="AL1382" i="4" l="1"/>
  <c r="E1383" i="4"/>
  <c r="E281" i="7"/>
  <c r="Q1383" i="4" l="1"/>
  <c r="AF1383" i="4"/>
  <c r="AD1383" i="4"/>
  <c r="AE1383" i="4" s="1"/>
  <c r="P1383" i="4"/>
  <c r="R1383" i="4" s="1"/>
  <c r="AN1382" i="4"/>
  <c r="AO1382" i="4"/>
  <c r="AP1382" i="4" s="1"/>
  <c r="AM1382" i="4"/>
  <c r="AR1383" i="4" l="1"/>
  <c r="S1383" i="4"/>
  <c r="U1383" i="4"/>
  <c r="T1383" i="4"/>
  <c r="W1383" i="4" l="1"/>
  <c r="H1384" i="4"/>
  <c r="Z1383" i="4"/>
  <c r="K1384" i="4"/>
  <c r="X1383" i="4"/>
  <c r="L1384" i="4"/>
  <c r="I1384" i="4"/>
  <c r="AA1383" i="4"/>
  <c r="V1383" i="4"/>
  <c r="G1384" i="4" s="1"/>
  <c r="Y1383" i="4"/>
  <c r="J1384" i="4" l="1"/>
  <c r="M1384" i="4"/>
  <c r="N1384" i="4"/>
  <c r="O1384" i="4" s="1"/>
  <c r="AB1383" i="4"/>
  <c r="F1384" i="4" l="1"/>
  <c r="AC1383" i="4"/>
  <c r="AI1383" i="4" l="1"/>
  <c r="AG1383" i="4"/>
  <c r="AH1383" i="4"/>
  <c r="AQ1383" i="4" l="1"/>
  <c r="E1384" i="4" s="1"/>
  <c r="AJ1383" i="4"/>
  <c r="AK1383" i="4"/>
  <c r="AL1383" i="4" l="1"/>
  <c r="Q1384" i="4"/>
  <c r="AF1384" i="4"/>
  <c r="AD1384" i="4"/>
  <c r="AE1384" i="4" s="1"/>
  <c r="P1384" i="4"/>
  <c r="R1384" i="4" s="1"/>
  <c r="AR1384" i="4" l="1"/>
  <c r="S1384" i="4"/>
  <c r="T1384" i="4"/>
  <c r="U1384" i="4"/>
  <c r="AM1383" i="4"/>
  <c r="AN1383" i="4"/>
  <c r="AO1383" i="4"/>
  <c r="AP1383" i="4" s="1"/>
  <c r="X1384" i="4" l="1"/>
  <c r="AA1384" i="4" s="1"/>
  <c r="W1384" i="4"/>
  <c r="Z1384" i="4" s="1"/>
  <c r="V1384" i="4"/>
  <c r="Y1384" i="4" s="1"/>
  <c r="AB1384" i="4" s="1"/>
  <c r="J1385" i="4"/>
  <c r="F1385" i="4" l="1"/>
  <c r="AC1384" i="4"/>
  <c r="H1385" i="4"/>
  <c r="K1385" i="4"/>
  <c r="I1385" i="4"/>
  <c r="G1385" i="4"/>
  <c r="L1385" i="4"/>
  <c r="N1385" i="4" l="1"/>
  <c r="O1385" i="4" s="1"/>
  <c r="M1385" i="4"/>
  <c r="AG1384" i="4"/>
  <c r="AH1384" i="4"/>
  <c r="AI1384" i="4"/>
  <c r="AJ1384" i="4" l="1"/>
  <c r="AK1384" i="4"/>
  <c r="AQ1384" i="4"/>
  <c r="E1385" i="4" s="1"/>
  <c r="AL1384" i="4" l="1"/>
  <c r="AF1385" i="4"/>
  <c r="Q1385" i="4"/>
  <c r="AD1385" i="4"/>
  <c r="AE1385" i="4" s="1"/>
  <c r="P1385" i="4"/>
  <c r="R1385" i="4" l="1"/>
  <c r="AR1385" i="4"/>
  <c r="U1385" i="4"/>
  <c r="S1385" i="4"/>
  <c r="T1385" i="4"/>
  <c r="AM1384" i="4"/>
  <c r="AN1384" i="4"/>
  <c r="AO1384" i="4"/>
  <c r="AP1384" i="4" s="1"/>
  <c r="V1385" i="4" l="1"/>
  <c r="Y1385" i="4" s="1"/>
  <c r="J1386" i="4"/>
  <c r="W1385" i="4"/>
  <c r="K1386" i="4" s="1"/>
  <c r="X1385" i="4"/>
  <c r="L1386" i="4" s="1"/>
  <c r="I1386" i="4" l="1"/>
  <c r="AA1385" i="4"/>
  <c r="H1386" i="4"/>
  <c r="Z1385" i="4"/>
  <c r="AB1385" i="4" s="1"/>
  <c r="N1386" i="4"/>
  <c r="O1386" i="4" s="1"/>
  <c r="G1386" i="4"/>
  <c r="F1386" i="4" l="1"/>
  <c r="AC1385" i="4"/>
  <c r="M1386" i="4"/>
  <c r="AH1385" i="4" l="1"/>
  <c r="AI1385" i="4"/>
  <c r="AG1385" i="4"/>
  <c r="AQ1385" i="4" s="1"/>
  <c r="E1386" i="4" s="1"/>
  <c r="P1386" i="4" s="1"/>
  <c r="AF1386" i="4" l="1"/>
  <c r="AD1386" i="4"/>
  <c r="AE1386" i="4" s="1"/>
  <c r="Q1386" i="4"/>
  <c r="R1386" i="4" s="1"/>
  <c r="AJ1385" i="4"/>
  <c r="AK1385" i="4"/>
  <c r="AR1386" i="4" l="1"/>
  <c r="S1386" i="4"/>
  <c r="T1386" i="4"/>
  <c r="U1386" i="4"/>
  <c r="AL1385" i="4"/>
  <c r="X1386" i="4" l="1"/>
  <c r="AA1386" i="4" s="1"/>
  <c r="W1386" i="4"/>
  <c r="Z1386" i="4" s="1"/>
  <c r="K1387" i="4"/>
  <c r="V1386" i="4"/>
  <c r="Y1386" i="4" s="1"/>
  <c r="J1387" i="4"/>
  <c r="AM1385" i="4"/>
  <c r="AO1385" i="4"/>
  <c r="AP1385" i="4" s="1"/>
  <c r="AN1385" i="4"/>
  <c r="H1387" i="4" l="1"/>
  <c r="L1387" i="4"/>
  <c r="N1387" i="4" s="1"/>
  <c r="O1387" i="4" s="1"/>
  <c r="I1387" i="4"/>
  <c r="G1387" i="4"/>
  <c r="M1387" i="4" s="1"/>
  <c r="AB1386" i="4"/>
  <c r="AC1386" i="4" s="1"/>
  <c r="F1387" i="4"/>
  <c r="AG1386" i="4" l="1"/>
  <c r="AH1386" i="4"/>
  <c r="AI1386" i="4"/>
  <c r="AJ1386" i="4" l="1"/>
  <c r="AK1386" i="4"/>
  <c r="AQ1386" i="4"/>
  <c r="E1387" i="4" s="1"/>
  <c r="AD1387" i="4" l="1"/>
  <c r="AE1387" i="4" s="1"/>
  <c r="Q1387" i="4"/>
  <c r="AF1387" i="4"/>
  <c r="P1387" i="4"/>
  <c r="R1387" i="4" s="1"/>
  <c r="AL1386" i="4"/>
  <c r="AM1386" i="4" l="1"/>
  <c r="AN1386" i="4"/>
  <c r="AO1386" i="4"/>
  <c r="AP1386" i="4" s="1"/>
  <c r="AR1387" i="4"/>
  <c r="U1387" i="4"/>
  <c r="S1387" i="4"/>
  <c r="T1387" i="4"/>
  <c r="W1387" i="4" l="1"/>
  <c r="H1388" i="4" s="1"/>
  <c r="X1387" i="4"/>
  <c r="AA1387" i="4" s="1"/>
  <c r="V1387" i="4"/>
  <c r="Y1387" i="4"/>
  <c r="J1388" i="4"/>
  <c r="G1388" i="4"/>
  <c r="F282" i="7"/>
  <c r="Z1387" i="4" l="1"/>
  <c r="I1388" i="4"/>
  <c r="L1388" i="4"/>
  <c r="K1388" i="4"/>
  <c r="N1388" i="4" s="1"/>
  <c r="O1388" i="4" s="1"/>
  <c r="M1388" i="4"/>
  <c r="AB1387" i="4"/>
  <c r="F1388" i="4" l="1"/>
  <c r="AC1387" i="4"/>
  <c r="AI1387" i="4" l="1"/>
  <c r="AH1387" i="4"/>
  <c r="AG1387" i="4"/>
  <c r="AQ1387" i="4" s="1"/>
  <c r="E1388" i="4" l="1"/>
  <c r="E282" i="7"/>
  <c r="AJ1387" i="4"/>
  <c r="D282" i="7" s="1"/>
  <c r="C282" i="7"/>
  <c r="AK1387" i="4"/>
  <c r="AL1387" i="4" l="1"/>
  <c r="Q1388" i="4"/>
  <c r="AD1388" i="4"/>
  <c r="AE1388" i="4" s="1"/>
  <c r="AF1388" i="4"/>
  <c r="P1388" i="4"/>
  <c r="AN1387" i="4" l="1"/>
  <c r="AO1387" i="4"/>
  <c r="AP1387" i="4" s="1"/>
  <c r="AM1387" i="4"/>
  <c r="R1388" i="4"/>
  <c r="AR1388" i="4" l="1"/>
  <c r="S1388" i="4"/>
  <c r="U1388" i="4"/>
  <c r="T1388" i="4"/>
  <c r="X1388" i="4" l="1"/>
  <c r="I1389" i="4" s="1"/>
  <c r="AA1388" i="4"/>
  <c r="V1388" i="4"/>
  <c r="G1389" i="4" s="1"/>
  <c r="Y1388" i="4"/>
  <c r="W1388" i="4"/>
  <c r="K1389" i="4" s="1"/>
  <c r="H1389" i="4"/>
  <c r="L1389" i="4" l="1"/>
  <c r="M1389" i="4"/>
  <c r="J1389" i="4"/>
  <c r="N1389" i="4" s="1"/>
  <c r="O1389" i="4" s="1"/>
  <c r="Z1388" i="4"/>
  <c r="AB1388" i="4" s="1"/>
  <c r="F1389" i="4" l="1"/>
  <c r="AC1388" i="4"/>
  <c r="AI1388" i="4" l="1"/>
  <c r="AG1388" i="4"/>
  <c r="AH1388" i="4"/>
  <c r="AQ1388" i="4" l="1"/>
  <c r="E1389" i="4" s="1"/>
  <c r="AJ1388" i="4"/>
  <c r="AK1388" i="4"/>
  <c r="AL1388" i="4" l="1"/>
  <c r="Q1389" i="4"/>
  <c r="AF1389" i="4"/>
  <c r="AD1389" i="4"/>
  <c r="AE1389" i="4" s="1"/>
  <c r="P1389" i="4"/>
  <c r="R1389" i="4" s="1"/>
  <c r="AR1389" i="4" l="1"/>
  <c r="S1389" i="4"/>
  <c r="U1389" i="4"/>
  <c r="T1389" i="4"/>
  <c r="AM1388" i="4"/>
  <c r="AN1388" i="4"/>
  <c r="AO1388" i="4"/>
  <c r="AP1388" i="4" s="1"/>
  <c r="W1389" i="4" l="1"/>
  <c r="Z1389" i="4" s="1"/>
  <c r="X1389" i="4"/>
  <c r="L1390" i="4" s="1"/>
  <c r="I1390" i="4"/>
  <c r="V1389" i="4"/>
  <c r="Y1389" i="4" s="1"/>
  <c r="G1390" i="4"/>
  <c r="K1390" i="4" l="1"/>
  <c r="J1390" i="4"/>
  <c r="N1390" i="4"/>
  <c r="O1390" i="4" s="1"/>
  <c r="AA1389" i="4"/>
  <c r="AB1389" i="4" s="1"/>
  <c r="H1390" i="4"/>
  <c r="M1390" i="4" s="1"/>
  <c r="AC1389" i="4" l="1"/>
  <c r="F1390" i="4"/>
  <c r="AG1389" i="4" l="1"/>
  <c r="AH1389" i="4"/>
  <c r="AI1389" i="4"/>
  <c r="AJ1389" i="4" l="1"/>
  <c r="AK1389" i="4"/>
  <c r="AQ1389" i="4"/>
  <c r="E1390" i="4" s="1"/>
  <c r="AF1390" i="4" l="1"/>
  <c r="AD1390" i="4"/>
  <c r="AE1390" i="4" s="1"/>
  <c r="Q1390" i="4"/>
  <c r="P1390" i="4"/>
  <c r="AL1389" i="4"/>
  <c r="AM1389" i="4" l="1"/>
  <c r="AN1389" i="4"/>
  <c r="AO1389" i="4"/>
  <c r="AP1389" i="4" s="1"/>
  <c r="R1390" i="4"/>
  <c r="AR1390" i="4" l="1"/>
  <c r="S1390" i="4"/>
  <c r="T1390" i="4"/>
  <c r="U1390" i="4"/>
  <c r="X1390" i="4" l="1"/>
  <c r="L1391" i="4" s="1"/>
  <c r="W1390" i="4"/>
  <c r="Z1390" i="4" s="1"/>
  <c r="V1390" i="4"/>
  <c r="G1391" i="4" s="1"/>
  <c r="Y1390" i="4" l="1"/>
  <c r="H1391" i="4"/>
  <c r="J1391" i="4"/>
  <c r="AA1390" i="4"/>
  <c r="K1391" i="4"/>
  <c r="I1391" i="4"/>
  <c r="AB1390" i="4" l="1"/>
  <c r="F1391" i="4" s="1"/>
  <c r="M1391" i="4"/>
  <c r="AC1390" i="4"/>
  <c r="N1391" i="4"/>
  <c r="O1391" i="4" s="1"/>
  <c r="AH1390" i="4" l="1"/>
  <c r="AI1390" i="4"/>
  <c r="AG1390" i="4"/>
  <c r="AQ1390" i="4" s="1"/>
  <c r="E1391" i="4" s="1"/>
  <c r="P1391" i="4"/>
  <c r="AF1391" i="4" l="1"/>
  <c r="AD1391" i="4"/>
  <c r="AE1391" i="4" s="1"/>
  <c r="Q1391" i="4"/>
  <c r="R1391" i="4" s="1"/>
  <c r="AJ1390" i="4"/>
  <c r="AK1390" i="4"/>
  <c r="AR1391" i="4" l="1"/>
  <c r="S1391" i="4"/>
  <c r="U1391" i="4"/>
  <c r="T1391" i="4"/>
  <c r="AL1390" i="4"/>
  <c r="AM1390" i="4" l="1"/>
  <c r="AN1390" i="4"/>
  <c r="AO1390" i="4"/>
  <c r="AP1390" i="4" s="1"/>
  <c r="W1391" i="4"/>
  <c r="Z1391" i="4" s="1"/>
  <c r="X1391" i="4"/>
  <c r="I1392" i="4" s="1"/>
  <c r="L1392" i="4"/>
  <c r="V1391" i="4"/>
  <c r="J1392" i="4"/>
  <c r="G1392" i="4"/>
  <c r="Y1391" i="4"/>
  <c r="H1392" i="4" l="1"/>
  <c r="K1392" i="4"/>
  <c r="AA1391" i="4"/>
  <c r="AB1391" i="4" s="1"/>
  <c r="N1392" i="4"/>
  <c r="O1392" i="4" s="1"/>
  <c r="M1392" i="4"/>
  <c r="AC1391" i="4" l="1"/>
  <c r="F1392" i="4"/>
  <c r="AG1391" i="4" l="1"/>
  <c r="AH1391" i="4"/>
  <c r="AI1391" i="4"/>
  <c r="AJ1391" i="4" l="1"/>
  <c r="AK1391" i="4"/>
  <c r="AQ1391" i="4"/>
  <c r="E1392" i="4" s="1"/>
  <c r="AD1392" i="4" l="1"/>
  <c r="AE1392" i="4" s="1"/>
  <c r="AF1392" i="4"/>
  <c r="Q1392" i="4"/>
  <c r="P1392" i="4"/>
  <c r="AL1391" i="4"/>
  <c r="AM1391" i="4" l="1"/>
  <c r="AN1391" i="4"/>
  <c r="AO1391" i="4"/>
  <c r="AP1391" i="4" s="1"/>
  <c r="R1392" i="4"/>
  <c r="AR1392" i="4" l="1"/>
  <c r="T1392" i="4"/>
  <c r="S1392" i="4"/>
  <c r="U1392" i="4"/>
  <c r="X1392" i="4" l="1"/>
  <c r="I1393" i="4" s="1"/>
  <c r="V1392" i="4"/>
  <c r="J1393" i="4" s="1"/>
  <c r="Y1392" i="4"/>
  <c r="F283" i="7"/>
  <c r="W1392" i="4"/>
  <c r="H1393" i="4" s="1"/>
  <c r="G1393" i="4" l="1"/>
  <c r="M1393" i="4" s="1"/>
  <c r="Z1392" i="4"/>
  <c r="K1393" i="4"/>
  <c r="L1393" i="4"/>
  <c r="AA1392" i="4"/>
  <c r="AB1392" i="4" s="1"/>
  <c r="N1393" i="4" l="1"/>
  <c r="O1393" i="4" s="1"/>
  <c r="F1393" i="4"/>
  <c r="AC1392" i="4"/>
  <c r="AI1392" i="4" l="1"/>
  <c r="AG1392" i="4"/>
  <c r="AH1392" i="4"/>
  <c r="AQ1392" i="4" l="1"/>
  <c r="AJ1392" i="4"/>
  <c r="D283" i="7" s="1"/>
  <c r="C283" i="7"/>
  <c r="AK1392" i="4"/>
  <c r="E1393" i="4" l="1"/>
  <c r="E283" i="7"/>
  <c r="AL1392" i="4"/>
  <c r="AN1392" i="4" l="1"/>
  <c r="AO1392" i="4"/>
  <c r="AP1392" i="4" s="1"/>
  <c r="AM1392" i="4"/>
  <c r="Q1393" i="4"/>
  <c r="AD1393" i="4"/>
  <c r="AE1393" i="4" s="1"/>
  <c r="AF1393" i="4"/>
  <c r="P1393" i="4"/>
  <c r="R1393" i="4" l="1"/>
  <c r="AR1393" i="4" l="1"/>
  <c r="U1393" i="4"/>
  <c r="S1393" i="4"/>
  <c r="T1393" i="4"/>
  <c r="W1393" i="4" l="1"/>
  <c r="H1394" i="4" s="1"/>
  <c r="K1394" i="4"/>
  <c r="Z1393" i="4"/>
  <c r="V1393" i="4"/>
  <c r="G1394" i="4" s="1"/>
  <c r="X1393" i="4"/>
  <c r="L1394" i="4" s="1"/>
  <c r="I1394" i="4" l="1"/>
  <c r="M1394" i="4" s="1"/>
  <c r="Y1393" i="4"/>
  <c r="J1394" i="4"/>
  <c r="N1394" i="4" s="1"/>
  <c r="O1394" i="4" s="1"/>
  <c r="AA1393" i="4"/>
  <c r="AB1393" i="4" l="1"/>
  <c r="F1394" i="4" s="1"/>
  <c r="AC1393" i="4"/>
  <c r="AH1393" i="4" s="1"/>
  <c r="AI1393" i="4"/>
  <c r="AG1393" i="4"/>
  <c r="AQ1393" i="4" l="1"/>
  <c r="E1394" i="4" s="1"/>
  <c r="AJ1393" i="4"/>
  <c r="AK1393" i="4"/>
  <c r="AL1393" i="4" l="1"/>
  <c r="Q1394" i="4"/>
  <c r="AF1394" i="4"/>
  <c r="AD1394" i="4"/>
  <c r="AE1394" i="4" s="1"/>
  <c r="P1394" i="4"/>
  <c r="R1394" i="4" s="1"/>
  <c r="AR1394" i="4" l="1"/>
  <c r="T1394" i="4"/>
  <c r="U1394" i="4"/>
  <c r="S1394" i="4"/>
  <c r="AM1393" i="4"/>
  <c r="AN1393" i="4"/>
  <c r="AO1393" i="4"/>
  <c r="AP1393" i="4" s="1"/>
  <c r="V1394" i="4" l="1"/>
  <c r="Y1394" i="4" s="1"/>
  <c r="G1395" i="4"/>
  <c r="X1394" i="4"/>
  <c r="AA1394" i="4" s="1"/>
  <c r="I1395" i="4"/>
  <c r="W1394" i="4"/>
  <c r="Z1394" i="4" s="1"/>
  <c r="K1395" i="4"/>
  <c r="AB1394" i="4" l="1"/>
  <c r="J1395" i="4"/>
  <c r="H1395" i="4"/>
  <c r="M1395" i="4" s="1"/>
  <c r="L1395" i="4"/>
  <c r="N1395" i="4" l="1"/>
  <c r="O1395" i="4" s="1"/>
  <c r="F1395" i="4"/>
  <c r="AC1394" i="4"/>
  <c r="AI1394" i="4" l="1"/>
  <c r="AG1394" i="4"/>
  <c r="AH1394" i="4"/>
  <c r="AQ1394" i="4" l="1"/>
  <c r="E1395" i="4" s="1"/>
  <c r="P1395" i="4" s="1"/>
  <c r="AD1395" i="4"/>
  <c r="AE1395" i="4" s="1"/>
  <c r="Q1395" i="4"/>
  <c r="AF1395" i="4"/>
  <c r="AJ1394" i="4"/>
  <c r="AK1394" i="4"/>
  <c r="R1395" i="4" l="1"/>
  <c r="AL1394" i="4"/>
  <c r="AR1395" i="4"/>
  <c r="U1395" i="4"/>
  <c r="T1395" i="4"/>
  <c r="S1395" i="4"/>
  <c r="V1395" i="4" l="1"/>
  <c r="Y1395" i="4" s="1"/>
  <c r="W1395" i="4"/>
  <c r="K1396" i="4" s="1"/>
  <c r="X1395" i="4"/>
  <c r="AA1395" i="4" s="1"/>
  <c r="L1396" i="4"/>
  <c r="AM1394" i="4"/>
  <c r="AO1394" i="4"/>
  <c r="AP1394" i="4" s="1"/>
  <c r="AN1394" i="4"/>
  <c r="Z1395" i="4" l="1"/>
  <c r="AB1395" i="4" s="1"/>
  <c r="I1396" i="4"/>
  <c r="H1396" i="4"/>
  <c r="G1396" i="4"/>
  <c r="J1396" i="4"/>
  <c r="N1396" i="4" s="1"/>
  <c r="O1396" i="4" s="1"/>
  <c r="F1396" i="4" l="1"/>
  <c r="AC1395" i="4"/>
  <c r="M1396" i="4"/>
  <c r="AH1395" i="4"/>
  <c r="AI1395" i="4"/>
  <c r="AG1395" i="4"/>
  <c r="AQ1395" i="4" s="1"/>
  <c r="E1396" i="4" s="1"/>
  <c r="P1396" i="4" s="1"/>
  <c r="AF1396" i="4" l="1"/>
  <c r="AD1396" i="4"/>
  <c r="AE1396" i="4" s="1"/>
  <c r="Q1396" i="4"/>
  <c r="R1396" i="4" s="1"/>
  <c r="AJ1395" i="4"/>
  <c r="AK1395" i="4"/>
  <c r="AR1396" i="4" l="1"/>
  <c r="S1396" i="4"/>
  <c r="U1396" i="4"/>
  <c r="T1396" i="4"/>
  <c r="AL1395" i="4"/>
  <c r="AO1395" i="4" l="1"/>
  <c r="AP1395" i="4" s="1"/>
  <c r="AM1395" i="4"/>
  <c r="AN1395" i="4"/>
  <c r="W1396" i="4"/>
  <c r="K1397" i="4" s="1"/>
  <c r="X1396" i="4"/>
  <c r="L1397" i="4" s="1"/>
  <c r="V1396" i="4"/>
  <c r="G1397" i="4" s="1"/>
  <c r="J1397" i="4"/>
  <c r="H1397" i="4" l="1"/>
  <c r="I1397" i="4"/>
  <c r="AA1396" i="4"/>
  <c r="Y1396" i="4"/>
  <c r="Z1396" i="4"/>
  <c r="N1397" i="4"/>
  <c r="O1397" i="4" s="1"/>
  <c r="AB1396" i="4" l="1"/>
  <c r="M1397" i="4"/>
  <c r="F1397" i="4"/>
  <c r="AC1396" i="4"/>
  <c r="AG1396" i="4" l="1"/>
  <c r="AI1396" i="4"/>
  <c r="AH1396" i="4"/>
  <c r="AJ1396" i="4" l="1"/>
  <c r="AK1396" i="4"/>
  <c r="AQ1396" i="4"/>
  <c r="E1397" i="4" s="1"/>
  <c r="AD1397" i="4" l="1"/>
  <c r="AE1397" i="4" s="1"/>
  <c r="Q1397" i="4"/>
  <c r="AF1397" i="4"/>
  <c r="P1397" i="4"/>
  <c r="AL1396" i="4"/>
  <c r="AM1396" i="4" l="1"/>
  <c r="AN1396" i="4"/>
  <c r="AO1396" i="4"/>
  <c r="AP1396" i="4" s="1"/>
  <c r="R1397" i="4"/>
  <c r="AR1397" i="4" l="1"/>
  <c r="U1397" i="4"/>
  <c r="T1397" i="4"/>
  <c r="S1397" i="4"/>
  <c r="V1397" i="4" l="1"/>
  <c r="J1398" i="4" s="1"/>
  <c r="F284" i="7"/>
  <c r="W1397" i="4"/>
  <c r="Z1397" i="4" s="1"/>
  <c r="X1397" i="4"/>
  <c r="I1398" i="4" s="1"/>
  <c r="AA1397" i="4"/>
  <c r="L1398" i="4"/>
  <c r="H1398" i="4" l="1"/>
  <c r="K1398" i="4"/>
  <c r="N1398" i="4" s="1"/>
  <c r="O1398" i="4" s="1"/>
  <c r="G1398" i="4"/>
  <c r="M1398" i="4" s="1"/>
  <c r="Y1397" i="4"/>
  <c r="AB1397" i="4" s="1"/>
  <c r="AC1397" i="4" l="1"/>
  <c r="F1398" i="4"/>
  <c r="AI1397" i="4" l="1"/>
  <c r="AH1397" i="4"/>
  <c r="AG1397" i="4"/>
  <c r="AQ1397" i="4" s="1"/>
  <c r="E1398" i="4" l="1"/>
  <c r="E284" i="7"/>
  <c r="AJ1397" i="4"/>
  <c r="D284" i="7" s="1"/>
  <c r="C284" i="7"/>
  <c r="AK1397" i="4"/>
  <c r="AF1398" i="4" l="1"/>
  <c r="AD1398" i="4"/>
  <c r="AE1398" i="4" s="1"/>
  <c r="Q1398" i="4"/>
  <c r="P1398" i="4"/>
  <c r="AL1397" i="4"/>
  <c r="R1398" i="4" l="1"/>
  <c r="AR1398" i="4" s="1"/>
  <c r="AN1397" i="4"/>
  <c r="AM1397" i="4"/>
  <c r="AO1397" i="4"/>
  <c r="AP1397" i="4" s="1"/>
  <c r="T1398" i="4"/>
  <c r="S1398" i="4" l="1"/>
  <c r="V1398" i="4" s="1"/>
  <c r="Y1398" i="4" s="1"/>
  <c r="U1398" i="4"/>
  <c r="X1398" i="4" s="1"/>
  <c r="I1399" i="4" s="1"/>
  <c r="W1398" i="4"/>
  <c r="Z1398" i="4" s="1"/>
  <c r="L1399" i="4" l="1"/>
  <c r="AA1398" i="4"/>
  <c r="G1399" i="4"/>
  <c r="K1399" i="4"/>
  <c r="H1399" i="4"/>
  <c r="AB1398" i="4"/>
  <c r="AC1398" i="4" s="1"/>
  <c r="F1399" i="4"/>
  <c r="M1399" i="4"/>
  <c r="J1399" i="4"/>
  <c r="N1399" i="4" s="1"/>
  <c r="O1399" i="4" s="1"/>
  <c r="AG1398" i="4" l="1"/>
  <c r="AI1398" i="4"/>
  <c r="AH1398" i="4"/>
  <c r="AJ1398" i="4" l="1"/>
  <c r="AK1398" i="4"/>
  <c r="AQ1398" i="4"/>
  <c r="E1399" i="4" s="1"/>
  <c r="AL1398" i="4" l="1"/>
  <c r="AD1399" i="4"/>
  <c r="AE1399" i="4" s="1"/>
  <c r="Q1399" i="4"/>
  <c r="AF1399" i="4"/>
  <c r="P1399" i="4"/>
  <c r="R1399" i="4" l="1"/>
  <c r="U1399" i="4" s="1"/>
  <c r="AR1399" i="4"/>
  <c r="T1399" i="4"/>
  <c r="S1399" i="4"/>
  <c r="AO1398" i="4"/>
  <c r="AP1398" i="4" s="1"/>
  <c r="AM1398" i="4"/>
  <c r="AN1398" i="4"/>
  <c r="X1399" i="4" l="1"/>
  <c r="I1400" i="4" s="1"/>
  <c r="V1399" i="4"/>
  <c r="G1400" i="4" s="1"/>
  <c r="W1399" i="4"/>
  <c r="H1400" i="4" s="1"/>
  <c r="M1400" i="4" l="1"/>
  <c r="J1400" i="4"/>
  <c r="Y1399" i="4"/>
  <c r="K1400" i="4"/>
  <c r="L1400" i="4"/>
  <c r="Z1399" i="4"/>
  <c r="AA1399" i="4"/>
  <c r="AB1399" i="4" l="1"/>
  <c r="AC1399" i="4"/>
  <c r="F1400" i="4"/>
  <c r="N1400" i="4"/>
  <c r="O1400" i="4" s="1"/>
  <c r="AG1399" i="4" l="1"/>
  <c r="AH1399" i="4"/>
  <c r="AI1399" i="4"/>
  <c r="AQ1399" i="4" l="1"/>
  <c r="E1400" i="4" s="1"/>
  <c r="AJ1399" i="4"/>
  <c r="AK1399" i="4"/>
  <c r="AL1399" i="4" l="1"/>
  <c r="Q1400" i="4"/>
  <c r="AD1400" i="4"/>
  <c r="AE1400" i="4" s="1"/>
  <c r="AF1400" i="4"/>
  <c r="P1400" i="4"/>
  <c r="R1400" i="4" l="1"/>
  <c r="U1400" i="4" s="1"/>
  <c r="S1400" i="4"/>
  <c r="AM1399" i="4"/>
  <c r="AN1399" i="4"/>
  <c r="AO1399" i="4"/>
  <c r="AP1399" i="4" s="1"/>
  <c r="AR1400" i="4" l="1"/>
  <c r="T1400" i="4"/>
  <c r="X1400" i="4"/>
  <c r="I1401" i="4" s="1"/>
  <c r="W1400" i="4"/>
  <c r="K1401" i="4" s="1"/>
  <c r="Z1400" i="4"/>
  <c r="V1400" i="4"/>
  <c r="J1401" i="4" s="1"/>
  <c r="Y1400" i="4" l="1"/>
  <c r="H1401" i="4"/>
  <c r="G1401" i="4"/>
  <c r="M1401" i="4" s="1"/>
  <c r="AA1400" i="4"/>
  <c r="L1401" i="4"/>
  <c r="N1401" i="4" s="1"/>
  <c r="O1401" i="4" s="1"/>
  <c r="AB1400" i="4" l="1"/>
  <c r="AC1400" i="4" l="1"/>
  <c r="F1401" i="4"/>
  <c r="AG1400" i="4" l="1"/>
  <c r="AH1400" i="4"/>
  <c r="AI1400" i="4"/>
  <c r="AJ1400" i="4" l="1"/>
  <c r="AK1400" i="4"/>
  <c r="AQ1400" i="4"/>
  <c r="E1401" i="4" s="1"/>
  <c r="Q1401" i="4" l="1"/>
  <c r="AD1401" i="4"/>
  <c r="AE1401" i="4" s="1"/>
  <c r="AF1401" i="4"/>
  <c r="P1401" i="4"/>
  <c r="AL1400" i="4"/>
  <c r="R1401" i="4" l="1"/>
  <c r="AR1401" i="4" s="1"/>
  <c r="AM1400" i="4"/>
  <c r="AN1400" i="4"/>
  <c r="AO1400" i="4"/>
  <c r="AP1400" i="4" s="1"/>
  <c r="T1401" i="4" l="1"/>
  <c r="U1401" i="4"/>
  <c r="S1401" i="4"/>
  <c r="W1401" i="4"/>
  <c r="H1402" i="4" s="1"/>
  <c r="X1401" i="4"/>
  <c r="I1402" i="4" s="1"/>
  <c r="L1402" i="4"/>
  <c r="V1401" i="4"/>
  <c r="G1402" i="4" s="1"/>
  <c r="AA1401" i="4" l="1"/>
  <c r="J1402" i="4"/>
  <c r="Y1401" i="4"/>
  <c r="K1402" i="4"/>
  <c r="N1402" i="4" s="1"/>
  <c r="O1402" i="4" s="1"/>
  <c r="M1402" i="4"/>
  <c r="Z1401" i="4"/>
  <c r="AB1401" i="4" l="1"/>
  <c r="AC1401" i="4" s="1"/>
  <c r="F1402" i="4" l="1"/>
  <c r="AI1401" i="4"/>
  <c r="AG1401" i="4"/>
  <c r="AH1401" i="4"/>
  <c r="AQ1401" i="4" l="1"/>
  <c r="E1402" i="4" s="1"/>
  <c r="AJ1401" i="4"/>
  <c r="AK1401" i="4"/>
  <c r="AL1401" i="4" l="1"/>
  <c r="Q1402" i="4"/>
  <c r="AD1402" i="4"/>
  <c r="AE1402" i="4" s="1"/>
  <c r="AF1402" i="4"/>
  <c r="P1402" i="4"/>
  <c r="R1402" i="4" s="1"/>
  <c r="AR1402" i="4" l="1"/>
  <c r="U1402" i="4"/>
  <c r="S1402" i="4"/>
  <c r="T1402" i="4"/>
  <c r="AM1401" i="4"/>
  <c r="AO1401" i="4"/>
  <c r="AP1401" i="4" s="1"/>
  <c r="AN1401" i="4"/>
  <c r="W1402" i="4" l="1"/>
  <c r="K1403" i="4" s="1"/>
  <c r="Z1402" i="4"/>
  <c r="V1402" i="4"/>
  <c r="G1403" i="4" s="1"/>
  <c r="F285" i="7"/>
  <c r="X1402" i="4"/>
  <c r="AA1402" i="4" s="1"/>
  <c r="H1403" i="4" l="1"/>
  <c r="I1403" i="4"/>
  <c r="Y1402" i="4"/>
  <c r="AB1402" i="4" s="1"/>
  <c r="J1403" i="4"/>
  <c r="L1403" i="4"/>
  <c r="M1403" i="4" l="1"/>
  <c r="N1403" i="4"/>
  <c r="O1403" i="4" s="1"/>
  <c r="AC1402" i="4"/>
  <c r="F1403" i="4"/>
  <c r="AG1402" i="4" l="1"/>
  <c r="AH1402" i="4"/>
  <c r="AI1402" i="4"/>
  <c r="AJ1402" i="4" l="1"/>
  <c r="D285" i="7" s="1"/>
  <c r="C285" i="7"/>
  <c r="AK1402" i="4"/>
  <c r="AQ1402" i="4"/>
  <c r="E1403" i="4" l="1"/>
  <c r="E285" i="7"/>
  <c r="AL1402" i="4"/>
  <c r="AM1402" i="4" l="1"/>
  <c r="AN1402" i="4"/>
  <c r="AO1402" i="4"/>
  <c r="AP1402" i="4" s="1"/>
  <c r="Q1403" i="4"/>
  <c r="AF1403" i="4"/>
  <c r="AD1403" i="4"/>
  <c r="AE1403" i="4" s="1"/>
  <c r="P1403" i="4"/>
  <c r="R1403" i="4" s="1"/>
  <c r="AR1403" i="4" l="1"/>
  <c r="T1403" i="4"/>
  <c r="U1403" i="4"/>
  <c r="S1403" i="4"/>
  <c r="X1403" i="4" l="1"/>
  <c r="AA1403" i="4" s="1"/>
  <c r="V1403" i="4"/>
  <c r="J1404" i="4" s="1"/>
  <c r="W1403" i="4"/>
  <c r="Z1403" i="4" s="1"/>
  <c r="L1404" i="4" l="1"/>
  <c r="G1404" i="4"/>
  <c r="Y1403" i="4"/>
  <c r="AB1403" i="4" s="1"/>
  <c r="H1404" i="4"/>
  <c r="K1404" i="4"/>
  <c r="N1404" i="4" s="1"/>
  <c r="O1404" i="4" s="1"/>
  <c r="I1404" i="4"/>
  <c r="F1404" i="4" l="1"/>
  <c r="AC1403" i="4"/>
  <c r="M1404" i="4"/>
  <c r="AI1403" i="4" l="1"/>
  <c r="AG1403" i="4"/>
  <c r="AH1403" i="4"/>
  <c r="AQ1403" i="4" l="1"/>
  <c r="E1404" i="4" s="1"/>
  <c r="AJ1403" i="4"/>
  <c r="AK1403" i="4"/>
  <c r="AL1403" i="4" l="1"/>
  <c r="Q1404" i="4"/>
  <c r="AD1404" i="4"/>
  <c r="AE1404" i="4" s="1"/>
  <c r="AF1404" i="4"/>
  <c r="P1404" i="4"/>
  <c r="R1404" i="4" l="1"/>
  <c r="AR1404" i="4" s="1"/>
  <c r="U1404" i="4"/>
  <c r="T1404" i="4"/>
  <c r="S1404" i="4"/>
  <c r="AO1403" i="4"/>
  <c r="AP1403" i="4" s="1"/>
  <c r="AM1403" i="4"/>
  <c r="AN1403" i="4"/>
  <c r="V1404" i="4" l="1"/>
  <c r="Y1404" i="4" s="1"/>
  <c r="W1404" i="4"/>
  <c r="K1405" i="4" s="1"/>
  <c r="Z1404" i="4"/>
  <c r="X1404" i="4"/>
  <c r="I1405" i="4" s="1"/>
  <c r="AA1404" i="4"/>
  <c r="L1405" i="4"/>
  <c r="H1405" i="4" l="1"/>
  <c r="AB1404" i="4"/>
  <c r="AC1404" i="4"/>
  <c r="F1405" i="4"/>
  <c r="J1405" i="4"/>
  <c r="N1405" i="4" s="1"/>
  <c r="O1405" i="4" s="1"/>
  <c r="G1405" i="4"/>
  <c r="M1405" i="4" s="1"/>
  <c r="AG1404" i="4" l="1"/>
  <c r="AI1404" i="4"/>
  <c r="AH1404" i="4"/>
  <c r="AJ1404" i="4" l="1"/>
  <c r="AK1404" i="4"/>
  <c r="AQ1404" i="4"/>
  <c r="E1405" i="4" s="1"/>
  <c r="AL1404" i="4" l="1"/>
  <c r="Q1405" i="4"/>
  <c r="AF1405" i="4"/>
  <c r="AD1405" i="4"/>
  <c r="AE1405" i="4" s="1"/>
  <c r="P1405" i="4"/>
  <c r="R1405" i="4" l="1"/>
  <c r="AR1405" i="4"/>
  <c r="T1405" i="4"/>
  <c r="U1405" i="4"/>
  <c r="S1405" i="4"/>
  <c r="AM1404" i="4"/>
  <c r="AN1404" i="4"/>
  <c r="AO1404" i="4"/>
  <c r="AP1404" i="4" s="1"/>
  <c r="V1405" i="4" l="1"/>
  <c r="J1406" i="4" s="1"/>
  <c r="X1405" i="4"/>
  <c r="L1406" i="4" s="1"/>
  <c r="W1405" i="4"/>
  <c r="K1406" i="4"/>
  <c r="H1406" i="4"/>
  <c r="Z1405" i="4"/>
  <c r="G1406" i="4" l="1"/>
  <c r="N1406" i="4"/>
  <c r="O1406" i="4" s="1"/>
  <c r="AA1405" i="4"/>
  <c r="I1406" i="4"/>
  <c r="M1406" i="4" s="1"/>
  <c r="Y1405" i="4"/>
  <c r="AB1405" i="4" l="1"/>
  <c r="AC1405" i="4" l="1"/>
  <c r="F1406" i="4"/>
  <c r="AG1405" i="4" l="1"/>
  <c r="AH1405" i="4"/>
  <c r="AI1405" i="4"/>
  <c r="AJ1405" i="4" l="1"/>
  <c r="AK1405" i="4"/>
  <c r="AQ1405" i="4"/>
  <c r="E1406" i="4" s="1"/>
  <c r="AL1405" i="4" l="1"/>
  <c r="Q1406" i="4"/>
  <c r="AD1406" i="4"/>
  <c r="AE1406" i="4" s="1"/>
  <c r="AF1406" i="4"/>
  <c r="P1406" i="4"/>
  <c r="AO1405" i="4" l="1"/>
  <c r="AP1405" i="4" s="1"/>
  <c r="AM1405" i="4"/>
  <c r="AN1405" i="4"/>
  <c r="R1406" i="4"/>
  <c r="AR1406" i="4" l="1"/>
  <c r="S1406" i="4"/>
  <c r="T1406" i="4"/>
  <c r="U1406" i="4"/>
  <c r="X1406" i="4" l="1"/>
  <c r="I1407" i="4" s="1"/>
  <c r="AA1406" i="4"/>
  <c r="L1407" i="4"/>
  <c r="W1406" i="4"/>
  <c r="Z1406" i="4" s="1"/>
  <c r="V1406" i="4"/>
  <c r="G1407" i="4" s="1"/>
  <c r="H1407" i="4" l="1"/>
  <c r="M1407" i="4" s="1"/>
  <c r="Y1406" i="4"/>
  <c r="AB1406" i="4" s="1"/>
  <c r="K1407" i="4"/>
  <c r="J1407" i="4"/>
  <c r="AC1406" i="4" l="1"/>
  <c r="F1407" i="4"/>
  <c r="N1407" i="4"/>
  <c r="O1407" i="4" s="1"/>
  <c r="AI1406" i="4" l="1"/>
  <c r="AG1406" i="4"/>
  <c r="AH1406" i="4"/>
  <c r="AQ1406" i="4" l="1"/>
  <c r="E1407" i="4" s="1"/>
  <c r="AJ1406" i="4"/>
  <c r="AK1406" i="4"/>
  <c r="AL1406" i="4" l="1"/>
  <c r="Q1407" i="4"/>
  <c r="AF1407" i="4"/>
  <c r="AD1407" i="4"/>
  <c r="AE1407" i="4" s="1"/>
  <c r="P1407" i="4"/>
  <c r="R1407" i="4" l="1"/>
  <c r="AR1407" i="4"/>
  <c r="S1407" i="4"/>
  <c r="U1407" i="4"/>
  <c r="T1407" i="4"/>
  <c r="AM1406" i="4"/>
  <c r="AO1406" i="4"/>
  <c r="AP1406" i="4" s="1"/>
  <c r="AN1406" i="4"/>
  <c r="W1407" i="4" l="1"/>
  <c r="K1408" i="4"/>
  <c r="Z1407" i="4"/>
  <c r="H1408" i="4"/>
  <c r="X1407" i="4"/>
  <c r="AA1407" i="4" s="1"/>
  <c r="V1407" i="4"/>
  <c r="G1408" i="4" s="1"/>
  <c r="F286" i="7"/>
  <c r="L1408" i="4" l="1"/>
  <c r="I1408" i="4"/>
  <c r="M1408" i="4" s="1"/>
  <c r="Y1407" i="4"/>
  <c r="AB1407" i="4" s="1"/>
  <c r="J1408" i="4"/>
  <c r="AC1407" i="4" l="1"/>
  <c r="F1408" i="4"/>
  <c r="N1408" i="4"/>
  <c r="O1408" i="4" s="1"/>
  <c r="AG1407" i="4" l="1"/>
  <c r="AH1407" i="4"/>
  <c r="AI1407" i="4"/>
  <c r="AQ1407" i="4" l="1"/>
  <c r="AJ1407" i="4"/>
  <c r="D286" i="7" s="1"/>
  <c r="C286" i="7"/>
  <c r="AK1407" i="4"/>
  <c r="AL1407" i="4" l="1"/>
  <c r="E1408" i="4"/>
  <c r="E286" i="7"/>
  <c r="Q1408" i="4" l="1"/>
  <c r="AF1408" i="4"/>
  <c r="AD1408" i="4"/>
  <c r="AE1408" i="4" s="1"/>
  <c r="P1408" i="4"/>
  <c r="R1408" i="4" s="1"/>
  <c r="AM1407" i="4"/>
  <c r="AN1407" i="4"/>
  <c r="AO1407" i="4"/>
  <c r="AP1407" i="4" s="1"/>
  <c r="AR1408" i="4" l="1"/>
  <c r="T1408" i="4"/>
  <c r="S1408" i="4"/>
  <c r="U1408" i="4"/>
  <c r="W1408" i="4" l="1"/>
  <c r="Z1408" i="4" s="1"/>
  <c r="H1409" i="4"/>
  <c r="X1408" i="4"/>
  <c r="AA1408" i="4" s="1"/>
  <c r="L1409" i="4"/>
  <c r="V1408" i="4"/>
  <c r="Y1408" i="4" s="1"/>
  <c r="G1409" i="4"/>
  <c r="AB1408" i="4" l="1"/>
  <c r="F1409" i="4" s="1"/>
  <c r="I1409" i="4"/>
  <c r="M1409" i="4" s="1"/>
  <c r="J1409" i="4"/>
  <c r="K1409" i="4"/>
  <c r="AC1408" i="4" l="1"/>
  <c r="N1409" i="4"/>
  <c r="O1409" i="4" s="1"/>
  <c r="AH1408" i="4"/>
  <c r="AG1408" i="4"/>
  <c r="AI1408" i="4" s="1"/>
  <c r="AQ1408" i="4" l="1"/>
  <c r="E1409" i="4" s="1"/>
  <c r="AJ1408" i="4"/>
  <c r="AK1408" i="4"/>
  <c r="AL1408" i="4" l="1"/>
  <c r="Q1409" i="4"/>
  <c r="AF1409" i="4"/>
  <c r="AD1409" i="4"/>
  <c r="AE1409" i="4" s="1"/>
  <c r="P1409" i="4"/>
  <c r="R1409" i="4" s="1"/>
  <c r="AR1409" i="4" l="1"/>
  <c r="S1409" i="4"/>
  <c r="T1409" i="4"/>
  <c r="U1409" i="4"/>
  <c r="AO1408" i="4"/>
  <c r="AM1408" i="4"/>
  <c r="AN1408" i="4"/>
  <c r="AP1408" i="4" l="1"/>
  <c r="X1409" i="4"/>
  <c r="AA1409" i="4" s="1"/>
  <c r="I1410" i="4"/>
  <c r="W1409" i="4"/>
  <c r="Z1409" i="4" s="1"/>
  <c r="H1410" i="4"/>
  <c r="V1409" i="4"/>
  <c r="Y1409" i="4" s="1"/>
  <c r="L1410" i="4" l="1"/>
  <c r="AB1409" i="4"/>
  <c r="AC1409" i="4" s="1"/>
  <c r="K1410" i="4"/>
  <c r="J1410" i="4"/>
  <c r="N1410" i="4" s="1"/>
  <c r="O1410" i="4" s="1"/>
  <c r="G1410" i="4"/>
  <c r="M1410" i="4" s="1"/>
  <c r="F1410" i="4" l="1"/>
  <c r="AG1409" i="4"/>
  <c r="AI1409" i="4"/>
  <c r="AH1409" i="4"/>
  <c r="AQ1409" i="4" l="1"/>
  <c r="E1410" i="4" s="1"/>
  <c r="AJ1409" i="4"/>
  <c r="AK1409" i="4"/>
  <c r="AL1409" i="4" l="1"/>
  <c r="Q1410" i="4"/>
  <c r="AD1410" i="4"/>
  <c r="AE1410" i="4" s="1"/>
  <c r="AF1410" i="4"/>
  <c r="P1410" i="4"/>
  <c r="R1410" i="4" l="1"/>
  <c r="AR1410" i="4"/>
  <c r="U1410" i="4"/>
  <c r="S1410" i="4"/>
  <c r="T1410" i="4"/>
  <c r="AM1409" i="4"/>
  <c r="AN1409" i="4"/>
  <c r="AO1409" i="4"/>
  <c r="AP1409" i="4" s="1"/>
  <c r="X1410" i="4" l="1"/>
  <c r="I1411" i="4" s="1"/>
  <c r="W1410" i="4"/>
  <c r="K1411" i="4"/>
  <c r="H1411" i="4"/>
  <c r="Z1410" i="4"/>
  <c r="V1410" i="4"/>
  <c r="G1411" i="4" s="1"/>
  <c r="Y1410" i="4" l="1"/>
  <c r="J1411" i="4"/>
  <c r="AA1410" i="4"/>
  <c r="AB1410" i="4" s="1"/>
  <c r="L1411" i="4"/>
  <c r="N1411" i="4" s="1"/>
  <c r="O1411" i="4" s="1"/>
  <c r="M1411" i="4"/>
  <c r="F1411" i="4" l="1"/>
  <c r="AC1410" i="4"/>
  <c r="AG1410" i="4"/>
  <c r="AH1410" i="4"/>
  <c r="AI1410" i="4"/>
  <c r="AJ1410" i="4" l="1"/>
  <c r="AK1410" i="4"/>
  <c r="AQ1410" i="4"/>
  <c r="E1411" i="4" s="1"/>
  <c r="AD1411" i="4" l="1"/>
  <c r="AE1411" i="4" s="1"/>
  <c r="AF1411" i="4"/>
  <c r="Q1411" i="4"/>
  <c r="P1411" i="4"/>
  <c r="AL1410" i="4"/>
  <c r="AO1410" i="4" l="1"/>
  <c r="AM1410" i="4"/>
  <c r="AN1410" i="4"/>
  <c r="R1411" i="4"/>
  <c r="AP1410" i="4" l="1"/>
  <c r="AR1411" i="4"/>
  <c r="T1411" i="4"/>
  <c r="S1411" i="4"/>
  <c r="U1411" i="4"/>
  <c r="X1411" i="4" l="1"/>
  <c r="L1412" i="4" s="1"/>
  <c r="AA1411" i="4"/>
  <c r="V1411" i="4"/>
  <c r="G1412" i="4" s="1"/>
  <c r="W1411" i="4"/>
  <c r="H1412" i="4" s="1"/>
  <c r="K1412" i="4" l="1"/>
  <c r="Z1411" i="4"/>
  <c r="I1412" i="4"/>
  <c r="M1412" i="4" s="1"/>
  <c r="J1412" i="4"/>
  <c r="Y1411" i="4"/>
  <c r="N1412" i="4" l="1"/>
  <c r="O1412" i="4" s="1"/>
  <c r="AB1411" i="4"/>
  <c r="AC1411" i="4"/>
  <c r="F1412" i="4"/>
  <c r="AG1411" i="4" l="1"/>
  <c r="AI1411" i="4" s="1"/>
  <c r="AH1411" i="4"/>
  <c r="AQ1411" i="4" l="1"/>
  <c r="E1412" i="4" s="1"/>
  <c r="AJ1411" i="4"/>
  <c r="AK1411" i="4"/>
  <c r="AL1411" i="4" l="1"/>
  <c r="Q1412" i="4"/>
  <c r="AF1412" i="4"/>
  <c r="AD1412" i="4"/>
  <c r="AE1412" i="4" s="1"/>
  <c r="P1412" i="4"/>
  <c r="R1412" i="4" l="1"/>
  <c r="AM1411" i="4"/>
  <c r="AO1411" i="4"/>
  <c r="AP1411" i="4" s="1"/>
  <c r="AN1411" i="4"/>
  <c r="AR1412" i="4" l="1"/>
  <c r="T1412" i="4"/>
  <c r="U1412" i="4"/>
  <c r="S1412" i="4"/>
  <c r="X1412" i="4" l="1"/>
  <c r="I1413" i="4" s="1"/>
  <c r="L1413" i="4"/>
  <c r="W1412" i="4"/>
  <c r="K1413" i="4" s="1"/>
  <c r="V1412" i="4"/>
  <c r="G1413" i="4" s="1"/>
  <c r="F287" i="7"/>
  <c r="Y1412" i="4" l="1"/>
  <c r="J1413" i="4"/>
  <c r="N1413" i="4" s="1"/>
  <c r="O1413" i="4" s="1"/>
  <c r="Z1412" i="4"/>
  <c r="H1413" i="4"/>
  <c r="M1413" i="4"/>
  <c r="AA1412" i="4"/>
  <c r="AB1412" i="4" l="1"/>
  <c r="AC1412" i="4" l="1"/>
  <c r="F1413" i="4"/>
  <c r="AG1412" i="4" l="1"/>
  <c r="AH1412" i="4"/>
  <c r="AI1412" i="4"/>
  <c r="AJ1412" i="4" l="1"/>
  <c r="D287" i="7" s="1"/>
  <c r="C287" i="7"/>
  <c r="AK1412" i="4"/>
  <c r="AQ1412" i="4"/>
  <c r="E1413" i="4" l="1"/>
  <c r="E287" i="7"/>
  <c r="AL1412" i="4"/>
  <c r="AM1412" i="4" l="1"/>
  <c r="AN1412" i="4"/>
  <c r="AO1412" i="4"/>
  <c r="AP1412" i="4" s="1"/>
  <c r="Q1413" i="4"/>
  <c r="AF1413" i="4"/>
  <c r="AD1413" i="4"/>
  <c r="AE1413" i="4" s="1"/>
  <c r="P1413" i="4"/>
  <c r="R1413" i="4" l="1"/>
  <c r="U1413" i="4" s="1"/>
  <c r="AR1413" i="4"/>
  <c r="S1413" i="4"/>
  <c r="T1413" i="4"/>
  <c r="W1413" i="4" l="1"/>
  <c r="Z1413" i="4" s="1"/>
  <c r="V1413" i="4"/>
  <c r="Y1413" i="4" s="1"/>
  <c r="X1413" i="4"/>
  <c r="I1414" i="4" s="1"/>
  <c r="L1414" i="4"/>
  <c r="AA1413" i="4" l="1"/>
  <c r="AB1413" i="4" s="1"/>
  <c r="H1414" i="4"/>
  <c r="G1414" i="4"/>
  <c r="M1414" i="4" s="1"/>
  <c r="J1414" i="4"/>
  <c r="K1414" i="4"/>
  <c r="F1414" i="4" l="1"/>
  <c r="AC1413" i="4"/>
  <c r="AG1413" i="4" s="1"/>
  <c r="AQ1413" i="4" s="1"/>
  <c r="E1414" i="4" s="1"/>
  <c r="N1414" i="4"/>
  <c r="O1414" i="4" s="1"/>
  <c r="AH1413" i="4"/>
  <c r="AI1413" i="4" l="1"/>
  <c r="AJ1413" i="4" s="1"/>
  <c r="AK1413" i="4"/>
  <c r="Q1414" i="4"/>
  <c r="AD1414" i="4"/>
  <c r="AE1414" i="4" s="1"/>
  <c r="AF1414" i="4"/>
  <c r="P1414" i="4"/>
  <c r="R1414" i="4" s="1"/>
  <c r="AR1414" i="4" l="1"/>
  <c r="U1414" i="4"/>
  <c r="S1414" i="4"/>
  <c r="T1414" i="4"/>
  <c r="AL1413" i="4"/>
  <c r="AO1413" i="4" l="1"/>
  <c r="AM1413" i="4"/>
  <c r="AN1413" i="4"/>
  <c r="V1414" i="4"/>
  <c r="Y1414" i="4" s="1"/>
  <c r="X1414" i="4"/>
  <c r="I1415" i="4" s="1"/>
  <c r="W1414" i="4"/>
  <c r="K1415" i="4" s="1"/>
  <c r="Z1414" i="4"/>
  <c r="H1415" i="4"/>
  <c r="AP1413" i="4" l="1"/>
  <c r="L1415" i="4"/>
  <c r="AA1414" i="4"/>
  <c r="J1415" i="4"/>
  <c r="G1415" i="4"/>
  <c r="M1415" i="4" s="1"/>
  <c r="N1415" i="4" l="1"/>
  <c r="O1415" i="4" s="1"/>
  <c r="AB1414" i="4"/>
  <c r="AC1414" i="4" l="1"/>
  <c r="F1415" i="4"/>
  <c r="AG1414" i="4" l="1"/>
  <c r="AI1414" i="4" s="1"/>
  <c r="AH1414" i="4"/>
  <c r="AJ1414" i="4" l="1"/>
  <c r="AK1414" i="4"/>
  <c r="AQ1414" i="4"/>
  <c r="E1415" i="4" s="1"/>
  <c r="AD1415" i="4" l="1"/>
  <c r="AE1415" i="4" s="1"/>
  <c r="AF1415" i="4"/>
  <c r="Q1415" i="4"/>
  <c r="P1415" i="4"/>
  <c r="AL1414" i="4"/>
  <c r="R1415" i="4" l="1"/>
  <c r="AR1415" i="4" s="1"/>
  <c r="U1415" i="4"/>
  <c r="S1415" i="4"/>
  <c r="T1415" i="4"/>
  <c r="AM1414" i="4"/>
  <c r="AO1414" i="4"/>
  <c r="AP1414" i="4" s="1"/>
  <c r="AN1414" i="4"/>
  <c r="V1415" i="4" l="1"/>
  <c r="Y1415" i="4" s="1"/>
  <c r="X1415" i="4"/>
  <c r="AA1415" i="4" s="1"/>
  <c r="L1416" i="4"/>
  <c r="W1415" i="4"/>
  <c r="K1416" i="4" s="1"/>
  <c r="G1416" i="4" l="1"/>
  <c r="I1416" i="4"/>
  <c r="H1416" i="4"/>
  <c r="M1416" i="4" s="1"/>
  <c r="Z1415" i="4"/>
  <c r="AB1415" i="4" s="1"/>
  <c r="J1416" i="4"/>
  <c r="N1416" i="4" s="1"/>
  <c r="O1416" i="4" s="1"/>
  <c r="AC1415" i="4" l="1"/>
  <c r="F1416" i="4"/>
  <c r="AG1415" i="4" l="1"/>
  <c r="AH1415" i="4"/>
  <c r="AI1415" i="4"/>
  <c r="AJ1415" i="4" l="1"/>
  <c r="AK1415" i="4"/>
  <c r="AQ1415" i="4"/>
  <c r="E1416" i="4" s="1"/>
  <c r="AF1416" i="4" l="1"/>
  <c r="AD1416" i="4"/>
  <c r="AE1416" i="4" s="1"/>
  <c r="Q1416" i="4"/>
  <c r="P1416" i="4"/>
  <c r="R1416" i="4" s="1"/>
  <c r="AL1415" i="4"/>
  <c r="AO1415" i="4" l="1"/>
  <c r="AN1415" i="4"/>
  <c r="AM1415" i="4"/>
  <c r="AR1416" i="4"/>
  <c r="S1416" i="4"/>
  <c r="T1416" i="4"/>
  <c r="U1416" i="4"/>
  <c r="AP1415" i="4" l="1"/>
  <c r="X1416" i="4"/>
  <c r="AA1416" i="4" s="1"/>
  <c r="W1416" i="4"/>
  <c r="K1417" i="4" s="1"/>
  <c r="Z1416" i="4"/>
  <c r="V1416" i="4"/>
  <c r="G1417" i="4" s="1"/>
  <c r="H1417" i="4" l="1"/>
  <c r="Y1416" i="4"/>
  <c r="AB1416" i="4" s="1"/>
  <c r="L1417" i="4"/>
  <c r="I1417" i="4"/>
  <c r="J1417" i="4"/>
  <c r="N1417" i="4" l="1"/>
  <c r="O1417" i="4" s="1"/>
  <c r="M1417" i="4"/>
  <c r="AC1416" i="4"/>
  <c r="F1417" i="4"/>
  <c r="AG1416" i="4" l="1"/>
  <c r="AI1416" i="4" s="1"/>
  <c r="AH1416" i="4"/>
  <c r="AJ1416" i="4" l="1"/>
  <c r="AK1416" i="4"/>
  <c r="AQ1416" i="4"/>
  <c r="E1417" i="4" s="1"/>
  <c r="Q1417" i="4" l="1"/>
  <c r="AD1417" i="4"/>
  <c r="AE1417" i="4" s="1"/>
  <c r="AF1417" i="4"/>
  <c r="P1417" i="4"/>
  <c r="AL1416" i="4"/>
  <c r="R1417" i="4" l="1"/>
  <c r="AR1417" i="4" s="1"/>
  <c r="AM1416" i="4"/>
  <c r="AN1416" i="4"/>
  <c r="AO1416" i="4"/>
  <c r="AP1416" i="4" s="1"/>
  <c r="T1417" i="4" l="1"/>
  <c r="U1417" i="4"/>
  <c r="X1417" i="4" s="1"/>
  <c r="AA1417" i="4" s="1"/>
  <c r="S1417" i="4"/>
  <c r="W1417" i="4"/>
  <c r="F288" i="7"/>
  <c r="H1418" i="4" l="1"/>
  <c r="V1417" i="4"/>
  <c r="J1418" i="4" s="1"/>
  <c r="L1418" i="4"/>
  <c r="I1418" i="4"/>
  <c r="K1418" i="4"/>
  <c r="Z1417" i="4"/>
  <c r="Y1417" i="4" l="1"/>
  <c r="AB1417" i="4" s="1"/>
  <c r="N1418" i="4"/>
  <c r="O1418" i="4" s="1"/>
  <c r="G1418" i="4"/>
  <c r="M1418" i="4" s="1"/>
  <c r="AC1417" i="4"/>
  <c r="F1418" i="4"/>
  <c r="AH1417" i="4" l="1"/>
  <c r="AG1417" i="4"/>
  <c r="AQ1417" i="4" s="1"/>
  <c r="AI1417" i="4"/>
  <c r="AJ1417" i="4" l="1"/>
  <c r="D288" i="7" s="1"/>
  <c r="C288" i="7"/>
  <c r="AK1417" i="4"/>
  <c r="E1418" i="4"/>
  <c r="E288" i="7"/>
  <c r="AF1418" i="4" l="1"/>
  <c r="Q1418" i="4"/>
  <c r="AD1418" i="4"/>
  <c r="AE1418" i="4" s="1"/>
  <c r="P1418" i="4"/>
  <c r="R1418" i="4" s="1"/>
  <c r="AL1417" i="4"/>
  <c r="AO1417" i="4" l="1"/>
  <c r="AM1417" i="4"/>
  <c r="AN1417" i="4"/>
  <c r="AR1418" i="4"/>
  <c r="T1418" i="4"/>
  <c r="S1418" i="4"/>
  <c r="U1418" i="4"/>
  <c r="AP1417" i="4" l="1"/>
  <c r="X1418" i="4"/>
  <c r="I1419" i="4" s="1"/>
  <c r="AA1418" i="4"/>
  <c r="V1418" i="4"/>
  <c r="J1419" i="4" s="1"/>
  <c r="G1419" i="4"/>
  <c r="W1418" i="4"/>
  <c r="K1419" i="4" s="1"/>
  <c r="H1419" i="4" l="1"/>
  <c r="M1419" i="4"/>
  <c r="Y1418" i="4"/>
  <c r="Z1418" i="4"/>
  <c r="L1419" i="4"/>
  <c r="N1419" i="4" s="1"/>
  <c r="O1419" i="4" s="1"/>
  <c r="AB1418" i="4" l="1"/>
  <c r="F1419" i="4" l="1"/>
  <c r="AC1418" i="4"/>
  <c r="AG1418" i="4" l="1"/>
  <c r="AI1418" i="4" s="1"/>
  <c r="AH1418" i="4"/>
  <c r="AQ1418" i="4" l="1"/>
  <c r="E1419" i="4" s="1"/>
  <c r="AJ1418" i="4"/>
  <c r="AK1418" i="4"/>
  <c r="AL1418" i="4" l="1"/>
  <c r="AF1419" i="4"/>
  <c r="Q1419" i="4"/>
  <c r="AD1419" i="4"/>
  <c r="AE1419" i="4" s="1"/>
  <c r="P1419" i="4"/>
  <c r="R1419" i="4" l="1"/>
  <c r="AR1419" i="4"/>
  <c r="U1419" i="4"/>
  <c r="T1419" i="4"/>
  <c r="S1419" i="4"/>
  <c r="AM1418" i="4"/>
  <c r="AO1418" i="4"/>
  <c r="AP1418" i="4" s="1"/>
  <c r="AN1418" i="4"/>
  <c r="V1419" i="4" l="1"/>
  <c r="G1420" i="4" s="1"/>
  <c r="Y1419" i="4"/>
  <c r="J1420" i="4"/>
  <c r="W1419" i="4"/>
  <c r="H1420" i="4" s="1"/>
  <c r="X1419" i="4"/>
  <c r="AA1419" i="4" s="1"/>
  <c r="I1420" i="4"/>
  <c r="Z1419" i="4" l="1"/>
  <c r="K1420" i="4"/>
  <c r="M1420" i="4"/>
  <c r="AB1419" i="4"/>
  <c r="L1420" i="4"/>
  <c r="N1420" i="4" l="1"/>
  <c r="O1420" i="4" s="1"/>
  <c r="F1420" i="4"/>
  <c r="AC1419" i="4"/>
  <c r="AG1419" i="4" l="1"/>
  <c r="AH1419" i="4"/>
  <c r="AI1419" i="4"/>
  <c r="AQ1419" i="4" l="1"/>
  <c r="E1420" i="4" s="1"/>
  <c r="P1420" i="4" s="1"/>
  <c r="AJ1419" i="4"/>
  <c r="AK1419" i="4"/>
  <c r="AF1420" i="4"/>
  <c r="AD1420" i="4"/>
  <c r="AE1420" i="4" s="1"/>
  <c r="Q1420" i="4"/>
  <c r="R1420" i="4" s="1"/>
  <c r="AR1420" i="4" l="1"/>
  <c r="U1420" i="4"/>
  <c r="S1420" i="4"/>
  <c r="T1420" i="4"/>
  <c r="AL1419" i="4"/>
  <c r="AO1419" i="4" l="1"/>
  <c r="AN1419" i="4"/>
  <c r="AM1419" i="4"/>
  <c r="W1420" i="4"/>
  <c r="K1421" i="4" s="1"/>
  <c r="V1420" i="4"/>
  <c r="Y1420" i="4" s="1"/>
  <c r="X1420" i="4"/>
  <c r="L1421" i="4" s="1"/>
  <c r="AA1420" i="4" l="1"/>
  <c r="AP1419" i="4"/>
  <c r="I1421" i="4"/>
  <c r="Z1420" i="4"/>
  <c r="AB1420" i="4" s="1"/>
  <c r="H1421" i="4"/>
  <c r="G1421" i="4"/>
  <c r="J1421" i="4"/>
  <c r="N1421" i="4" s="1"/>
  <c r="O1421" i="4" s="1"/>
  <c r="AC1420" i="4" l="1"/>
  <c r="AH1420" i="4" s="1"/>
  <c r="F1421" i="4"/>
  <c r="M1421" i="4"/>
  <c r="AG1420" i="4"/>
  <c r="AI1420" i="4" l="1"/>
  <c r="AJ1420" i="4"/>
  <c r="AK1420" i="4"/>
  <c r="AQ1420" i="4"/>
  <c r="E1421" i="4" s="1"/>
  <c r="AF1421" i="4" l="1"/>
  <c r="AD1421" i="4"/>
  <c r="AE1421" i="4" s="1"/>
  <c r="Q1421" i="4"/>
  <c r="P1421" i="4"/>
  <c r="R1421" i="4" s="1"/>
  <c r="AL1420" i="4"/>
  <c r="AO1420" i="4" l="1"/>
  <c r="AN1420" i="4"/>
  <c r="AM1420" i="4"/>
  <c r="AR1421" i="4"/>
  <c r="T1421" i="4"/>
  <c r="S1421" i="4"/>
  <c r="U1421" i="4"/>
  <c r="AP1420" i="4" l="1"/>
  <c r="X1421" i="4"/>
  <c r="AA1421" i="4" s="1"/>
  <c r="V1421" i="4"/>
  <c r="Y1421" i="4" s="1"/>
  <c r="W1421" i="4"/>
  <c r="H1422" i="4" s="1"/>
  <c r="Z1421" i="4" l="1"/>
  <c r="AB1421" i="4" s="1"/>
  <c r="J1422" i="4"/>
  <c r="G1422" i="4"/>
  <c r="I1422" i="4"/>
  <c r="K1422" i="4"/>
  <c r="L1422" i="4"/>
  <c r="N1422" i="4" l="1"/>
  <c r="O1422" i="4" s="1"/>
  <c r="M1422" i="4"/>
  <c r="AC1421" i="4"/>
  <c r="F1422" i="4"/>
  <c r="AG1421" i="4" l="1"/>
  <c r="AH1421" i="4"/>
  <c r="AI1421" i="4"/>
  <c r="AJ1421" i="4" l="1"/>
  <c r="AK1421" i="4"/>
  <c r="AQ1421" i="4"/>
  <c r="E1422" i="4" s="1"/>
  <c r="Q1422" i="4" l="1"/>
  <c r="AD1422" i="4"/>
  <c r="AE1422" i="4" s="1"/>
  <c r="AF1422" i="4"/>
  <c r="P1422" i="4"/>
  <c r="AL1421" i="4"/>
  <c r="AM1421" i="4" l="1"/>
  <c r="AO1421" i="4"/>
  <c r="AP1421" i="4" s="1"/>
  <c r="AN1421" i="4"/>
  <c r="R1422" i="4"/>
  <c r="AR1422" i="4" l="1"/>
  <c r="T1422" i="4"/>
  <c r="S1422" i="4"/>
  <c r="U1422" i="4"/>
  <c r="X1422" i="4" l="1"/>
  <c r="AA1422" i="4" s="1"/>
  <c r="V1422" i="4"/>
  <c r="G1423" i="4" s="1"/>
  <c r="F289" i="7"/>
  <c r="W1422" i="4"/>
  <c r="Z1422" i="4" s="1"/>
  <c r="H1423" i="4"/>
  <c r="K1423" i="4" l="1"/>
  <c r="L1423" i="4"/>
  <c r="J1423" i="4"/>
  <c r="N1423" i="4" s="1"/>
  <c r="O1423" i="4" s="1"/>
  <c r="Y1422" i="4"/>
  <c r="AB1422" i="4" s="1"/>
  <c r="I1423" i="4"/>
  <c r="M1423" i="4" s="1"/>
  <c r="F1423" i="4" l="1"/>
  <c r="AC1422" i="4"/>
  <c r="AH1422" i="4" l="1"/>
  <c r="AG1422" i="4"/>
  <c r="AQ1422" i="4" s="1"/>
  <c r="AI1422" i="4"/>
  <c r="AJ1422" i="4" l="1"/>
  <c r="D289" i="7" s="1"/>
  <c r="C289" i="7"/>
  <c r="AK1422" i="4"/>
  <c r="E1423" i="4"/>
  <c r="E289" i="7"/>
  <c r="AF1423" i="4" l="1"/>
  <c r="Q1423" i="4"/>
  <c r="AD1423" i="4"/>
  <c r="AE1423" i="4" s="1"/>
  <c r="P1423" i="4"/>
  <c r="AL1422" i="4"/>
  <c r="AO1422" i="4" l="1"/>
  <c r="AP1422" i="4" s="1"/>
  <c r="AM1422" i="4"/>
  <c r="AN1422" i="4"/>
  <c r="R1423" i="4"/>
  <c r="AR1423" i="4" l="1"/>
  <c r="T1423" i="4"/>
  <c r="U1423" i="4"/>
  <c r="S1423" i="4"/>
  <c r="V1423" i="4" l="1"/>
  <c r="Y1423" i="4" s="1"/>
  <c r="J1424" i="4"/>
  <c r="G1424" i="4"/>
  <c r="X1423" i="4"/>
  <c r="I1424" i="4" s="1"/>
  <c r="W1423" i="4"/>
  <c r="K1424" i="4" s="1"/>
  <c r="H1424" i="4" l="1"/>
  <c r="M1424" i="4" s="1"/>
  <c r="L1424" i="4"/>
  <c r="N1424" i="4" s="1"/>
  <c r="O1424" i="4" s="1"/>
  <c r="AA1423" i="4"/>
  <c r="Z1423" i="4"/>
  <c r="AB1423" i="4" l="1"/>
  <c r="F1424" i="4"/>
  <c r="AC1423" i="4"/>
  <c r="AG1423" i="4" l="1"/>
  <c r="AI1423" i="4" s="1"/>
  <c r="AH1423" i="4"/>
  <c r="AQ1423" i="4" l="1"/>
  <c r="E1424" i="4" s="1"/>
  <c r="P1424" i="4" s="1"/>
  <c r="Q1424" i="4"/>
  <c r="AD1424" i="4"/>
  <c r="AE1424" i="4" s="1"/>
  <c r="AJ1423" i="4"/>
  <c r="AK1423" i="4"/>
  <c r="AF1424" i="4" l="1"/>
  <c r="R1424" i="4"/>
  <c r="AR1424" i="4"/>
  <c r="S1424" i="4"/>
  <c r="T1424" i="4"/>
  <c r="U1424" i="4"/>
  <c r="AL1423" i="4"/>
  <c r="V1424" i="4" l="1"/>
  <c r="Y1424" i="4" s="1"/>
  <c r="G1425" i="4"/>
  <c r="X1424" i="4"/>
  <c r="AA1424" i="4" s="1"/>
  <c r="AM1423" i="4"/>
  <c r="AN1423" i="4"/>
  <c r="AO1423" i="4"/>
  <c r="W1424" i="4"/>
  <c r="Z1424" i="4" s="1"/>
  <c r="K1425" i="4"/>
  <c r="AP1423" i="4" l="1"/>
  <c r="I1425" i="4"/>
  <c r="M1425" i="4" s="1"/>
  <c r="L1425" i="4"/>
  <c r="H1425" i="4"/>
  <c r="AB1424" i="4"/>
  <c r="J1425" i="4"/>
  <c r="N1425" i="4" l="1"/>
  <c r="O1425" i="4" s="1"/>
  <c r="AC1424" i="4"/>
  <c r="F1425" i="4"/>
  <c r="AG1424" i="4" l="1"/>
  <c r="AH1424" i="4"/>
  <c r="AI1424" i="4"/>
  <c r="AQ1424" i="4" l="1"/>
  <c r="E1425" i="4" s="1"/>
  <c r="AJ1424" i="4"/>
  <c r="AK1424" i="4"/>
  <c r="AL1424" i="4" l="1"/>
  <c r="Q1425" i="4"/>
  <c r="AD1425" i="4"/>
  <c r="AE1425" i="4" s="1"/>
  <c r="AF1425" i="4"/>
  <c r="P1425" i="4"/>
  <c r="R1425" i="4" l="1"/>
  <c r="AR1425" i="4"/>
  <c r="S1425" i="4"/>
  <c r="U1425" i="4"/>
  <c r="T1425" i="4"/>
  <c r="AM1424" i="4"/>
  <c r="AN1424" i="4"/>
  <c r="AO1424" i="4"/>
  <c r="AP1424" i="4" s="1"/>
  <c r="W1425" i="4" l="1"/>
  <c r="K1426" i="4" s="1"/>
  <c r="H1426" i="4"/>
  <c r="Z1425" i="4"/>
  <c r="X1425" i="4"/>
  <c r="I1426" i="4" s="1"/>
  <c r="V1425" i="4"/>
  <c r="Y1425" i="4" s="1"/>
  <c r="G1426" i="4"/>
  <c r="L1426" i="4" l="1"/>
  <c r="AA1425" i="4"/>
  <c r="M1426" i="4"/>
  <c r="J1426" i="4"/>
  <c r="N1426" i="4" s="1"/>
  <c r="O1426" i="4" s="1"/>
  <c r="AB1425" i="4" l="1"/>
  <c r="AC1425" i="4" l="1"/>
  <c r="F1426" i="4"/>
  <c r="AG1425" i="4" l="1"/>
  <c r="AI1425" i="4" s="1"/>
  <c r="AH1425" i="4"/>
  <c r="AQ1425" i="4" l="1"/>
  <c r="E1426" i="4" s="1"/>
  <c r="AF1426" i="4" s="1"/>
  <c r="AD1426" i="4"/>
  <c r="AE1426" i="4" s="1"/>
  <c r="AJ1425" i="4"/>
  <c r="AK1425" i="4"/>
  <c r="P1426" i="4"/>
  <c r="Q1426" i="4" l="1"/>
  <c r="R1426" i="4"/>
  <c r="AR1426" i="4"/>
  <c r="S1426" i="4"/>
  <c r="T1426" i="4"/>
  <c r="U1426" i="4"/>
  <c r="AL1425" i="4"/>
  <c r="W1426" i="4" l="1"/>
  <c r="H1427" i="4" s="1"/>
  <c r="V1426" i="4"/>
  <c r="J1427" i="4" s="1"/>
  <c r="AO1425" i="4"/>
  <c r="AN1425" i="4"/>
  <c r="AM1425" i="4"/>
  <c r="X1426" i="4"/>
  <c r="AA1426" i="4" s="1"/>
  <c r="K1427" i="4" l="1"/>
  <c r="Y1426" i="4"/>
  <c r="I1427" i="4"/>
  <c r="AP1425" i="4"/>
  <c r="L1427" i="4"/>
  <c r="N1427" i="4" s="1"/>
  <c r="O1427" i="4" s="1"/>
  <c r="G1427" i="4"/>
  <c r="M1427" i="4" s="1"/>
  <c r="Z1426" i="4"/>
  <c r="AB1426" i="4" s="1"/>
  <c r="AC1426" i="4" l="1"/>
  <c r="F1427" i="4"/>
  <c r="AH1426" i="4" l="1"/>
  <c r="AG1426" i="4"/>
  <c r="AQ1426" i="4" s="1"/>
  <c r="E1427" i="4" s="1"/>
  <c r="AI1426" i="4" l="1"/>
  <c r="Q1427" i="4"/>
  <c r="AD1427" i="4"/>
  <c r="AE1427" i="4" s="1"/>
  <c r="AF1427" i="4"/>
  <c r="AJ1426" i="4"/>
  <c r="AK1426" i="4"/>
  <c r="P1427" i="4"/>
  <c r="R1427" i="4" l="1"/>
  <c r="S1427" i="4" s="1"/>
  <c r="AR1427" i="4"/>
  <c r="U1427" i="4"/>
  <c r="T1427" i="4"/>
  <c r="AL1426" i="4"/>
  <c r="W1427" i="4" l="1"/>
  <c r="Z1427" i="4" s="1"/>
  <c r="X1427" i="4"/>
  <c r="I1428" i="4" s="1"/>
  <c r="AM1426" i="4"/>
  <c r="AO1426" i="4"/>
  <c r="AP1426" i="4" s="1"/>
  <c r="AN1426" i="4"/>
  <c r="V1427" i="4"/>
  <c r="G1428" i="4" s="1"/>
  <c r="F290" i="7"/>
  <c r="AA1427" i="4" l="1"/>
  <c r="Y1427" i="4"/>
  <c r="AB1427" i="4" s="1"/>
  <c r="J1428" i="4"/>
  <c r="H1428" i="4"/>
  <c r="M1428" i="4" s="1"/>
  <c r="L1428" i="4"/>
  <c r="K1428" i="4"/>
  <c r="N1428" i="4" l="1"/>
  <c r="O1428" i="4" s="1"/>
  <c r="AC1427" i="4"/>
  <c r="F1428" i="4"/>
  <c r="AG1427" i="4" l="1"/>
  <c r="AI1427" i="4" s="1"/>
  <c r="AH1427" i="4"/>
  <c r="AQ1427" i="4" l="1"/>
  <c r="AJ1427" i="4"/>
  <c r="D290" i="7" s="1"/>
  <c r="C290" i="7"/>
  <c r="AK1427" i="4"/>
  <c r="AL1427" i="4" l="1"/>
  <c r="E1428" i="4"/>
  <c r="E290" i="7"/>
  <c r="AF1428" i="4" l="1"/>
  <c r="Q1428" i="4"/>
  <c r="AD1428" i="4"/>
  <c r="AE1428" i="4" s="1"/>
  <c r="P1428" i="4"/>
  <c r="R1428" i="4" s="1"/>
  <c r="AO1427" i="4"/>
  <c r="AM1427" i="4"/>
  <c r="AN1427" i="4"/>
  <c r="AP1427" i="4" l="1"/>
  <c r="AR1428" i="4"/>
  <c r="T1428" i="4"/>
  <c r="U1428" i="4"/>
  <c r="S1428" i="4"/>
  <c r="V1428" i="4" l="1"/>
  <c r="Y1428" i="4" s="1"/>
  <c r="G1429" i="4"/>
  <c r="X1428" i="4"/>
  <c r="I1429" i="4" s="1"/>
  <c r="W1428" i="4"/>
  <c r="K1429" i="4" s="1"/>
  <c r="L1429" i="4" l="1"/>
  <c r="AA1428" i="4"/>
  <c r="H1429" i="4"/>
  <c r="M1429" i="4" s="1"/>
  <c r="Z1428" i="4"/>
  <c r="AB1428" i="4" s="1"/>
  <c r="J1429" i="4"/>
  <c r="N1429" i="4" s="1"/>
  <c r="O1429" i="4" s="1"/>
  <c r="AC1428" i="4" l="1"/>
  <c r="F1429" i="4"/>
  <c r="AG1428" i="4" l="1"/>
  <c r="AI1428" i="4" s="1"/>
  <c r="AH1428" i="4"/>
  <c r="AQ1428" i="4" l="1"/>
  <c r="E1429" i="4" s="1"/>
  <c r="AJ1428" i="4"/>
  <c r="AK1428" i="4"/>
  <c r="AL1428" i="4" l="1"/>
  <c r="AD1429" i="4"/>
  <c r="AE1429" i="4" s="1"/>
  <c r="AF1429" i="4"/>
  <c r="Q1429" i="4"/>
  <c r="P1429" i="4"/>
  <c r="R1429" i="4" l="1"/>
  <c r="T1429" i="4" s="1"/>
  <c r="AR1429" i="4"/>
  <c r="S1429" i="4"/>
  <c r="AN1428" i="4"/>
  <c r="AO1428" i="4"/>
  <c r="AM1428" i="4"/>
  <c r="AP1428" i="4" l="1"/>
  <c r="U1429" i="4"/>
  <c r="X1429" i="4" s="1"/>
  <c r="AA1429" i="4" s="1"/>
  <c r="W1429" i="4"/>
  <c r="Z1429" i="4" s="1"/>
  <c r="V1429" i="4"/>
  <c r="J1430" i="4" s="1"/>
  <c r="Y1429" i="4"/>
  <c r="G1430" i="4"/>
  <c r="H1430" i="4" l="1"/>
  <c r="K1430" i="4"/>
  <c r="L1430" i="4"/>
  <c r="N1430" i="4" s="1"/>
  <c r="O1430" i="4" s="1"/>
  <c r="AB1429" i="4"/>
  <c r="I1430" i="4"/>
  <c r="M1430" i="4" l="1"/>
  <c r="F1430" i="4"/>
  <c r="AC1429" i="4"/>
  <c r="AG1429" i="4" l="1"/>
  <c r="AH1429" i="4"/>
  <c r="AI1429" i="4"/>
  <c r="AQ1429" i="4" l="1"/>
  <c r="E1430" i="4" s="1"/>
  <c r="AJ1429" i="4"/>
  <c r="AK1429" i="4"/>
  <c r="AL1429" i="4" l="1"/>
  <c r="Q1430" i="4"/>
  <c r="AD1430" i="4"/>
  <c r="AE1430" i="4" s="1"/>
  <c r="AF1430" i="4"/>
  <c r="P1430" i="4"/>
  <c r="R1430" i="4" s="1"/>
  <c r="AR1430" i="4" l="1"/>
  <c r="S1430" i="4"/>
  <c r="U1430" i="4"/>
  <c r="T1430" i="4"/>
  <c r="AM1429" i="4"/>
  <c r="AN1429" i="4"/>
  <c r="AO1429" i="4"/>
  <c r="AP1429" i="4" s="1"/>
  <c r="W1430" i="4" l="1"/>
  <c r="H1431" i="4" s="1"/>
  <c r="X1430" i="4"/>
  <c r="L1431" i="4" s="1"/>
  <c r="V1430" i="4"/>
  <c r="J1431" i="4" s="1"/>
  <c r="K1431" i="4" l="1"/>
  <c r="Z1430" i="4"/>
  <c r="N1431" i="4"/>
  <c r="O1431" i="4" s="1"/>
  <c r="Y1430" i="4"/>
  <c r="AA1430" i="4"/>
  <c r="G1431" i="4"/>
  <c r="I1431" i="4"/>
  <c r="M1431" i="4" l="1"/>
  <c r="AB1430" i="4"/>
  <c r="AC1430" i="4" l="1"/>
  <c r="F1431" i="4"/>
  <c r="AG1430" i="4" l="1"/>
  <c r="AH1430" i="4"/>
  <c r="AI1430" i="4"/>
  <c r="AJ1430" i="4" l="1"/>
  <c r="AK1430" i="4"/>
  <c r="AQ1430" i="4"/>
  <c r="E1431" i="4" s="1"/>
  <c r="AL1430" i="4" l="1"/>
  <c r="AD1431" i="4"/>
  <c r="AE1431" i="4" s="1"/>
  <c r="Q1431" i="4"/>
  <c r="AF1431" i="4"/>
  <c r="P1431" i="4"/>
  <c r="R1431" i="4" l="1"/>
  <c r="T1431" i="4" s="1"/>
  <c r="AR1431" i="4"/>
  <c r="U1431" i="4"/>
  <c r="S1431" i="4"/>
  <c r="AO1430" i="4"/>
  <c r="AN1430" i="4"/>
  <c r="AM1430" i="4"/>
  <c r="AP1430" i="4" l="1"/>
  <c r="X1431" i="4"/>
  <c r="AA1431" i="4" s="1"/>
  <c r="V1431" i="4"/>
  <c r="G1432" i="4" s="1"/>
  <c r="W1431" i="4"/>
  <c r="H1432" i="4" s="1"/>
  <c r="K1432" i="4" l="1"/>
  <c r="Z1431" i="4"/>
  <c r="I1432" i="4"/>
  <c r="M1432" i="4" s="1"/>
  <c r="L1432" i="4"/>
  <c r="Y1431" i="4"/>
  <c r="J1432" i="4"/>
  <c r="N1432" i="4" l="1"/>
  <c r="O1432" i="4" s="1"/>
  <c r="AB1431" i="4"/>
  <c r="AC1431" i="4"/>
  <c r="F1432" i="4"/>
  <c r="AH1431" i="4" l="1"/>
  <c r="AG1431" i="4"/>
  <c r="AQ1431" i="4" s="1"/>
  <c r="E1432" i="4" s="1"/>
  <c r="AI1431" i="4" l="1"/>
  <c r="AJ1431" i="4" s="1"/>
  <c r="Q1432" i="4"/>
  <c r="AD1432" i="4"/>
  <c r="AE1432" i="4" s="1"/>
  <c r="AF1432" i="4"/>
  <c r="P1432" i="4"/>
  <c r="R1432" i="4" l="1"/>
  <c r="T1432" i="4" s="1"/>
  <c r="AK1431" i="4"/>
  <c r="AL1431" i="4" s="1"/>
  <c r="AR1432" i="4"/>
  <c r="U1432" i="4"/>
  <c r="S1432" i="4" l="1"/>
  <c r="V1432" i="4" s="1"/>
  <c r="G1433" i="4" s="1"/>
  <c r="AM1431" i="4"/>
  <c r="AN1431" i="4"/>
  <c r="AO1431" i="4"/>
  <c r="AP1431" i="4" s="1"/>
  <c r="W1432" i="4"/>
  <c r="H1433" i="4" s="1"/>
  <c r="Z1432" i="4"/>
  <c r="K1433" i="4"/>
  <c r="X1432" i="4"/>
  <c r="AA1432" i="4" s="1"/>
  <c r="L1433" i="4"/>
  <c r="F291" i="7" l="1"/>
  <c r="I1433" i="4"/>
  <c r="M1433" i="4" s="1"/>
  <c r="Y1432" i="4"/>
  <c r="AB1432" i="4" s="1"/>
  <c r="J1433" i="4"/>
  <c r="N1433" i="4" s="1"/>
  <c r="O1433" i="4" s="1"/>
  <c r="AC1432" i="4" l="1"/>
  <c r="F1433" i="4"/>
  <c r="AG1432" i="4" l="1"/>
  <c r="AH1432" i="4"/>
  <c r="AI1432" i="4"/>
  <c r="AJ1432" i="4" l="1"/>
  <c r="D291" i="7" s="1"/>
  <c r="C291" i="7"/>
  <c r="AK1432" i="4"/>
  <c r="AQ1432" i="4"/>
  <c r="E1433" i="4" l="1"/>
  <c r="E291" i="7"/>
  <c r="AL1432" i="4"/>
  <c r="AN1432" i="4" l="1"/>
  <c r="AO1432" i="4"/>
  <c r="AM1432" i="4"/>
  <c r="AF1433" i="4"/>
  <c r="AD1433" i="4"/>
  <c r="AE1433" i="4" s="1"/>
  <c r="Q1433" i="4"/>
  <c r="P1433" i="4"/>
  <c r="AP1432" i="4" l="1"/>
  <c r="R1433" i="4"/>
  <c r="U1433" i="4" s="1"/>
  <c r="AR1433" i="4"/>
  <c r="T1433" i="4"/>
  <c r="S1433" i="4" l="1"/>
  <c r="X1433" i="4"/>
  <c r="I1434" i="4" s="1"/>
  <c r="V1433" i="4"/>
  <c r="Y1433" i="4" s="1"/>
  <c r="W1433" i="4"/>
  <c r="H1434" i="4" s="1"/>
  <c r="L1434" i="4" l="1"/>
  <c r="AA1433" i="4"/>
  <c r="G1434" i="4"/>
  <c r="M1434" i="4" s="1"/>
  <c r="J1434" i="4"/>
  <c r="Z1433" i="4"/>
  <c r="K1434" i="4"/>
  <c r="N1434" i="4" l="1"/>
  <c r="O1434" i="4" s="1"/>
  <c r="AB1433" i="4"/>
  <c r="AC1433" i="4" l="1"/>
  <c r="F1434" i="4"/>
  <c r="AG1433" i="4" l="1"/>
  <c r="AI1433" i="4" s="1"/>
  <c r="AH1433" i="4"/>
  <c r="AQ1433" i="4" l="1"/>
  <c r="E1434" i="4" s="1"/>
  <c r="AJ1433" i="4"/>
  <c r="AK1433" i="4"/>
  <c r="AL1433" i="4" l="1"/>
  <c r="AF1434" i="4"/>
  <c r="AD1434" i="4"/>
  <c r="AE1434" i="4" s="1"/>
  <c r="Q1434" i="4"/>
  <c r="P1434" i="4"/>
  <c r="R1434" i="4" l="1"/>
  <c r="AR1434" i="4"/>
  <c r="T1434" i="4"/>
  <c r="U1434" i="4"/>
  <c r="S1434" i="4"/>
  <c r="AM1433" i="4"/>
  <c r="AN1433" i="4"/>
  <c r="AO1433" i="4"/>
  <c r="AP1433" i="4" s="1"/>
  <c r="V1434" i="4" l="1"/>
  <c r="G1435" i="4" s="1"/>
  <c r="X1434" i="4"/>
  <c r="I1435" i="4" s="1"/>
  <c r="W1434" i="4"/>
  <c r="Z1434" i="4" s="1"/>
  <c r="K1435" i="4" l="1"/>
  <c r="H1435" i="4"/>
  <c r="Y1434" i="4"/>
  <c r="J1435" i="4"/>
  <c r="M1435" i="4"/>
  <c r="AA1434" i="4"/>
  <c r="L1435" i="4"/>
  <c r="N1435" i="4" s="1"/>
  <c r="O1435" i="4" s="1"/>
  <c r="AB1434" i="4" l="1"/>
  <c r="F1435" i="4" l="1"/>
  <c r="AC1434" i="4"/>
  <c r="AG1434" i="4" l="1"/>
  <c r="AH1434" i="4"/>
  <c r="AI1434" i="4"/>
  <c r="AJ1434" i="4" l="1"/>
  <c r="AK1434" i="4"/>
  <c r="AQ1434" i="4"/>
  <c r="E1435" i="4" s="1"/>
  <c r="AD1435" i="4" l="1"/>
  <c r="AE1435" i="4" s="1"/>
  <c r="Q1435" i="4"/>
  <c r="AF1435" i="4"/>
  <c r="P1435" i="4"/>
  <c r="AL1434" i="4"/>
  <c r="R1435" i="4" l="1"/>
  <c r="AR1435" i="4"/>
  <c r="T1435" i="4"/>
  <c r="U1435" i="4"/>
  <c r="S1435" i="4"/>
  <c r="AM1434" i="4"/>
  <c r="AN1434" i="4"/>
  <c r="AO1434" i="4"/>
  <c r="AP1434" i="4" l="1"/>
  <c r="V1435" i="4"/>
  <c r="Y1435" i="4" s="1"/>
  <c r="X1435" i="4"/>
  <c r="I1436" i="4" s="1"/>
  <c r="L1436" i="4"/>
  <c r="W1435" i="4"/>
  <c r="Z1435" i="4" s="1"/>
  <c r="AA1435" i="4" l="1"/>
  <c r="K1436" i="4"/>
  <c r="J1436" i="4"/>
  <c r="G1436" i="4"/>
  <c r="H1436" i="4"/>
  <c r="AB1435" i="4"/>
  <c r="M1436" i="4" l="1"/>
  <c r="N1436" i="4"/>
  <c r="O1436" i="4" s="1"/>
  <c r="AC1435" i="4"/>
  <c r="F1436" i="4"/>
  <c r="AG1435" i="4" l="1"/>
  <c r="AI1435" i="4" s="1"/>
  <c r="AH1435" i="4"/>
  <c r="AJ1435" i="4" l="1"/>
  <c r="AK1435" i="4"/>
  <c r="AQ1435" i="4"/>
  <c r="E1436" i="4" s="1"/>
  <c r="AF1436" i="4" l="1"/>
  <c r="Q1436" i="4"/>
  <c r="AD1436" i="4"/>
  <c r="AE1436" i="4" s="1"/>
  <c r="P1436" i="4"/>
  <c r="AL1435" i="4"/>
  <c r="AM1435" i="4" l="1"/>
  <c r="AN1435" i="4"/>
  <c r="AO1435" i="4"/>
  <c r="AP1435" i="4" s="1"/>
  <c r="R1436" i="4"/>
  <c r="AR1436" i="4" l="1"/>
  <c r="S1436" i="4"/>
  <c r="T1436" i="4"/>
  <c r="U1436" i="4"/>
  <c r="X1436" i="4" l="1"/>
  <c r="L1437" i="4" s="1"/>
  <c r="W1436" i="4"/>
  <c r="K1437" i="4" s="1"/>
  <c r="V1436" i="4"/>
  <c r="J1437" i="4" s="1"/>
  <c r="Z1436" i="4" l="1"/>
  <c r="H1437" i="4"/>
  <c r="AA1436" i="4"/>
  <c r="I1437" i="4"/>
  <c r="N1437" i="4"/>
  <c r="O1437" i="4" s="1"/>
  <c r="G1437" i="4"/>
  <c r="Y1436" i="4"/>
  <c r="AB1436" i="4" l="1"/>
  <c r="F1437" i="4" s="1"/>
  <c r="M1437" i="4"/>
  <c r="AC1436" i="4" l="1"/>
  <c r="AG1436" i="4"/>
  <c r="AI1436" i="4" s="1"/>
  <c r="AH1436" i="4"/>
  <c r="AJ1436" i="4" l="1"/>
  <c r="AK1436" i="4"/>
  <c r="AQ1436" i="4"/>
  <c r="E1437" i="4" s="1"/>
  <c r="AD1437" i="4" l="1"/>
  <c r="AE1437" i="4" s="1"/>
  <c r="AF1437" i="4"/>
  <c r="Q1437" i="4"/>
  <c r="P1437" i="4"/>
  <c r="AL1436" i="4"/>
  <c r="AO1436" i="4" l="1"/>
  <c r="AM1436" i="4"/>
  <c r="AN1436" i="4"/>
  <c r="R1437" i="4"/>
  <c r="AP1436" i="4" l="1"/>
  <c r="AR1437" i="4"/>
  <c r="S1437" i="4"/>
  <c r="U1437" i="4"/>
  <c r="T1437" i="4"/>
  <c r="W1437" i="4" l="1"/>
  <c r="H1438" i="4" s="1"/>
  <c r="Z1437" i="4"/>
  <c r="X1437" i="4"/>
  <c r="I1438" i="4" s="1"/>
  <c r="V1437" i="4"/>
  <c r="G1438" i="4" s="1"/>
  <c r="F292" i="7"/>
  <c r="M1438" i="4" l="1"/>
  <c r="AA1437" i="4"/>
  <c r="L1438" i="4"/>
  <c r="J1438" i="4"/>
  <c r="Y1437" i="4"/>
  <c r="AB1437" i="4" s="1"/>
  <c r="K1438" i="4"/>
  <c r="AC1437" i="4" l="1"/>
  <c r="F1438" i="4"/>
  <c r="N1438" i="4"/>
  <c r="O1438" i="4" s="1"/>
  <c r="AH1437" i="4" l="1"/>
  <c r="AG1437" i="4"/>
  <c r="AQ1437" i="4" s="1"/>
  <c r="AI1437" i="4" l="1"/>
  <c r="E1438" i="4"/>
  <c r="E292" i="7"/>
  <c r="AJ1437" i="4"/>
  <c r="D292" i="7" s="1"/>
  <c r="C292" i="7"/>
  <c r="AK1437" i="4"/>
  <c r="Q1438" i="4" l="1"/>
  <c r="AD1438" i="4"/>
  <c r="AE1438" i="4" s="1"/>
  <c r="AF1438" i="4"/>
  <c r="P1438" i="4"/>
  <c r="R1438" i="4" s="1"/>
  <c r="AL1437" i="4"/>
  <c r="AM1437" i="4" l="1"/>
  <c r="AN1437" i="4"/>
  <c r="AO1437" i="4"/>
  <c r="AP1437" i="4" s="1"/>
  <c r="AR1438" i="4"/>
  <c r="S1438" i="4"/>
  <c r="T1438" i="4"/>
  <c r="U1438" i="4"/>
  <c r="W1438" i="4" l="1"/>
  <c r="H1439" i="4" s="1"/>
  <c r="Z1438" i="4"/>
  <c r="X1438" i="4"/>
  <c r="AA1438" i="4" s="1"/>
  <c r="I1439" i="4"/>
  <c r="L1439" i="4"/>
  <c r="V1438" i="4"/>
  <c r="G1439" i="4" s="1"/>
  <c r="J1439" i="4"/>
  <c r="K1439" i="4" l="1"/>
  <c r="Y1438" i="4"/>
  <c r="AB1438" i="4" s="1"/>
  <c r="M1439" i="4"/>
  <c r="N1439" i="4"/>
  <c r="O1439" i="4" s="1"/>
  <c r="F1439" i="4" l="1"/>
  <c r="AC1438" i="4"/>
  <c r="AG1438" i="4" l="1"/>
  <c r="AI1438" i="4"/>
  <c r="AH1438" i="4"/>
  <c r="AJ1438" i="4" l="1"/>
  <c r="AK1438" i="4"/>
  <c r="AQ1438" i="4"/>
  <c r="E1439" i="4" s="1"/>
  <c r="Q1439" i="4" l="1"/>
  <c r="AF1439" i="4"/>
  <c r="AD1439" i="4"/>
  <c r="AE1439" i="4" s="1"/>
  <c r="P1439" i="4"/>
  <c r="AL1438" i="4"/>
  <c r="R1439" i="4" l="1"/>
  <c r="S1439" i="4" s="1"/>
  <c r="U1439" i="4"/>
  <c r="T1439" i="4"/>
  <c r="AM1438" i="4"/>
  <c r="AN1438" i="4"/>
  <c r="AO1438" i="4"/>
  <c r="AP1438" i="4" s="1"/>
  <c r="AR1439" i="4" l="1"/>
  <c r="V1439" i="4"/>
  <c r="J1440" i="4" s="1"/>
  <c r="W1439" i="4"/>
  <c r="Z1439" i="4" s="1"/>
  <c r="X1439" i="4"/>
  <c r="I1440" i="4" s="1"/>
  <c r="L1440" i="4" l="1"/>
  <c r="K1440" i="4"/>
  <c r="AA1439" i="4"/>
  <c r="N1440" i="4"/>
  <c r="O1440" i="4" s="1"/>
  <c r="G1440" i="4"/>
  <c r="Y1439" i="4"/>
  <c r="H1440" i="4"/>
  <c r="AB1439" i="4" l="1"/>
  <c r="F1440" i="4" s="1"/>
  <c r="AC1439" i="4"/>
  <c r="M1440" i="4"/>
  <c r="AG1439" i="4" l="1"/>
  <c r="AI1439" i="4" s="1"/>
  <c r="AH1439" i="4"/>
  <c r="AQ1439" i="4" l="1"/>
  <c r="E1440" i="4" s="1"/>
  <c r="AJ1439" i="4"/>
  <c r="AK1439" i="4"/>
  <c r="AL1439" i="4" l="1"/>
  <c r="Q1440" i="4"/>
  <c r="AF1440" i="4"/>
  <c r="AD1440" i="4"/>
  <c r="AE1440" i="4" s="1"/>
  <c r="P1440" i="4"/>
  <c r="R1440" i="4" s="1"/>
  <c r="AR1440" i="4" l="1"/>
  <c r="T1440" i="4"/>
  <c r="S1440" i="4"/>
  <c r="U1440" i="4"/>
  <c r="AO1439" i="4"/>
  <c r="AN1439" i="4"/>
  <c r="AM1439" i="4"/>
  <c r="AP1439" i="4" l="1"/>
  <c r="X1440" i="4"/>
  <c r="I1441" i="4" s="1"/>
  <c r="AA1440" i="4"/>
  <c r="V1440" i="4"/>
  <c r="Y1440" i="4" s="1"/>
  <c r="W1440" i="4"/>
  <c r="K1441" i="4"/>
  <c r="Z1440" i="4"/>
  <c r="H1441" i="4"/>
  <c r="J1441" i="4" l="1"/>
  <c r="L1441" i="4"/>
  <c r="N1441" i="4" s="1"/>
  <c r="O1441" i="4" s="1"/>
  <c r="AB1440" i="4"/>
  <c r="AC1440" i="4"/>
  <c r="F1441" i="4"/>
  <c r="G1441" i="4"/>
  <c r="M1441" i="4" s="1"/>
  <c r="AG1440" i="4" l="1"/>
  <c r="AH1440" i="4"/>
  <c r="AI1440" i="4"/>
  <c r="AJ1440" i="4" l="1"/>
  <c r="AK1440" i="4"/>
  <c r="AQ1440" i="4"/>
  <c r="E1441" i="4" s="1"/>
  <c r="Q1441" i="4" l="1"/>
  <c r="AD1441" i="4"/>
  <c r="AE1441" i="4" s="1"/>
  <c r="AF1441" i="4"/>
  <c r="P1441" i="4"/>
  <c r="AL1440" i="4"/>
  <c r="R1441" i="4" l="1"/>
  <c r="AM1440" i="4"/>
  <c r="AN1440" i="4"/>
  <c r="AO1440" i="4"/>
  <c r="AP1440" i="4" s="1"/>
  <c r="AR1441" i="4" l="1"/>
  <c r="C18" i="6" s="1"/>
  <c r="U1441" i="4"/>
  <c r="S1441" i="4"/>
  <c r="T1441" i="4"/>
  <c r="W1441" i="4" l="1"/>
  <c r="Z1441" i="4"/>
  <c r="C15" i="6"/>
  <c r="D15" i="6" s="1"/>
  <c r="V1441" i="4"/>
  <c r="Y1441" i="4" s="1"/>
  <c r="C14" i="6"/>
  <c r="X1441" i="4"/>
  <c r="AA1441" i="4" s="1"/>
  <c r="C16" i="6"/>
  <c r="D16" i="6" s="1"/>
  <c r="C19" i="6"/>
  <c r="D19" i="6" s="1"/>
  <c r="D18" i="6"/>
  <c r="AB1441" i="4" l="1"/>
  <c r="C17" i="6"/>
  <c r="D14" i="6"/>
  <c r="C20" i="6" l="1"/>
  <c r="D17" i="6"/>
  <c r="AC1441" i="4"/>
  <c r="AG1441" i="4" l="1"/>
  <c r="AI1441" i="4" s="1"/>
  <c r="AH1441" i="4"/>
  <c r="C24" i="6" s="1"/>
  <c r="C26" i="6" s="1"/>
  <c r="C27" i="6" s="1"/>
  <c r="C34" i="6"/>
  <c r="D34" i="6" s="1"/>
  <c r="D20" i="6"/>
  <c r="AJ1441" i="4" l="1"/>
  <c r="C8" i="6" s="1"/>
  <c r="C7" i="6"/>
  <c r="D7" i="6" s="1"/>
  <c r="AK1441" i="4"/>
  <c r="C23" i="6"/>
  <c r="C25" i="6" s="1"/>
  <c r="AQ1441" i="4"/>
  <c r="C29" i="6" l="1"/>
  <c r="C28" i="6"/>
  <c r="C11" i="6"/>
  <c r="D11" i="6" s="1"/>
  <c r="AL1441" i="4"/>
  <c r="D8" i="6"/>
  <c r="C33" i="6"/>
  <c r="D33" i="6" s="1"/>
  <c r="AO1441" i="4" l="1"/>
  <c r="AM1441" i="4"/>
  <c r="AN1441" i="4"/>
  <c r="AP1441" i="4" l="1"/>
  <c r="C10" i="6" s="1"/>
  <c r="D10" i="6" s="1"/>
  <c r="C32" i="6" l="1"/>
  <c r="D32" i="6"/>
  <c r="C35" i="6"/>
  <c r="D35" i="6" l="1"/>
  <c r="B38" i="6"/>
  <c r="B39" i="6" s="1"/>
  <c r="B40" i="6" s="1"/>
</calcChain>
</file>

<file path=xl/sharedStrings.xml><?xml version="1.0" encoding="utf-8"?>
<sst xmlns="http://schemas.openxmlformats.org/spreadsheetml/2006/main" count="292" uniqueCount="251">
  <si>
    <t>CHP + BESS dispatch simulation — read me</t>
  </si>
  <si>
    <t>Built 21 Aug 2026. Synthetic data throughout; every number is a placeholder until the client's data arrives.</t>
  </si>
  <si>
    <t>What this model does</t>
  </si>
  <si>
    <t>Steps through one 24-hour day at 1-minute resolution and applies a fixed rule set to decide how many engines run.</t>
  </si>
  <si>
    <t>It is a forward simulation, not an optimisation. There is no solver and no forecast — deliberately, because a rule set</t>
  </si>
  <si>
    <t>that pays back without foresight is a far easier case to defend than one that assumes perfect knowledge.</t>
  </si>
  <si>
    <t>The dispatch rules</t>
  </si>
  <si>
    <t>START a unit when   SOC &lt; SOC start threshold   OR   site load &gt; running capacity + start margin</t>
  </si>
  <si>
    <t>STOP a unit when    SOC &gt; SOC stop threshold    AND  site load &lt;= capacity after shedding + stop margin</t>
  </si>
  <si>
    <t>Engines run at 100% whenever they run; the battery absorbs the entire mismatch, positive or negative.</t>
  </si>
  <si>
    <t>Stop margin must stay below start margin — that gap is the hysteresis that prevents start/stop chatter.</t>
  </si>
  <si>
    <t>Start margin = 2.5 (the PCS rating) is the aggressive setting: engines start only when the battery saturates.</t>
  </si>
  <si>
    <t>Start margin = 0 is the conservative setting: engines start as soon as the fleet alone cannot cover the load.</t>
  </si>
  <si>
    <t>Rotation</t>
  </si>
  <si>
    <t>To start, the model picks the unit that has been stopped longest. To stop, the unit that has been running longest.</t>
  </si>
  <si>
    <t>This maximises the interval between status changes on any one engine and equalises hours across the fleet.</t>
  </si>
  <si>
    <t>Units below their minimum off time (to start) or minimum run time (to stop) are excluded from selection.</t>
  </si>
  <si>
    <t>Baseline</t>
  </si>
  <si>
    <t>All units run continuously and share load in proportion to rating, floored at minimum stable load.</t>
  </si>
  <si>
    <t>REPLACE THIS with their measured per-engine output once you have it. A baseline computed from their own meter</t>
  </si>
  <si>
    <t>data cannot be argued with; a simulated one can. Paste measured output into Baseline column E and delete its formula.</t>
  </si>
  <si>
    <t>What is modelled</t>
  </si>
  <si>
    <t>Per-unit part-load efficiency curves with linear interpolation · minimum run and off times · start ramp ·</t>
  </si>
  <si>
    <t>round-trip losses applied as sqrt(RTE) each direction · charge taper above 85% SOC · usable SOC window ·</t>
  </si>
  <si>
    <t>BESS auxiliary consumption · grid import as the slack variable · curtailment in the baseline at low load.</t>
  </si>
  <si>
    <t>What is NOT modelled — say so openly in the proposal</t>
  </si>
  <si>
    <t>Battery degradation over life · engine efficiency drift between overhauls · ambient temperature derating ·</t>
  </si>
  <si>
    <t>reactive power · any grid capacity charge (add it if their contract has one — it may be a large value line) ·</t>
  </si>
  <si>
    <t>the value of avoided outages, which often matters more to a factory than the fuel saving.</t>
  </si>
  <si>
    <t>Priority list for replacing placeholders</t>
  </si>
  <si>
    <t>1.  Load profile at 1-minute for 3-4 representative days — the whole result depends on excursion depth.</t>
  </si>
  <si>
    <t>2.  Measured per-engine output over the same period, for the baseline.</t>
  </si>
  <si>
    <t>3.  Part-load fuel curves for the actual MWM and Jenbacher models.</t>
  </si>
  <si>
    <t>4.  Gas price and LHV, and the grid tariff.</t>
  </si>
  <si>
    <t>5.  O&amp;M contract structure — per operating hour or per MWh. If per MWh, set the hourly rate to zero;</t>
  </si>
  <si>
    <t xml:space="preserve">     the engine-hours saving then accrues to the OEM, not the client, and the case must rest on fuel alone.</t>
  </si>
  <si>
    <t>Colour convention</t>
  </si>
  <si>
    <t>Blue text = input you can change.   Yellow fill = placeholder that needs real data.   Black = calculated.</t>
  </si>
  <si>
    <t>Green = pulled from another sheet.</t>
  </si>
  <si>
    <t>CHP + BESS dispatch simulation — INPUTS</t>
  </si>
  <si>
    <t>Every blue cell is a free variable. Change it and the whole model recalculates. Yellow = placeholder needing real client data.</t>
  </si>
  <si>
    <t>ENGINES</t>
  </si>
  <si>
    <t>Unit 1 — rated electrical output</t>
  </si>
  <si>
    <t>MW</t>
  </si>
  <si>
    <t>MWM, nameplate. Replace with the exact model rating.</t>
  </si>
  <si>
    <t>Unit 2 — rated electrical output</t>
  </si>
  <si>
    <t>Jenbacher #1.</t>
  </si>
  <si>
    <t>Unit 3 — rated electrical output</t>
  </si>
  <si>
    <t>Jenbacher #2.</t>
  </si>
  <si>
    <t>Minimum stable load</t>
  </si>
  <si>
    <t>frac of rated</t>
  </si>
  <si>
    <t>ASSUMPTION — confirm per engine. Bounds how low the baseline can go.</t>
  </si>
  <si>
    <t>Minimum run time</t>
  </si>
  <si>
    <t>min</t>
  </si>
  <si>
    <t>Once started, a unit cannot stop before this.</t>
  </si>
  <si>
    <t>Minimum off time</t>
  </si>
  <si>
    <t>Once stopped, a unit cannot restart before this.</t>
  </si>
  <si>
    <t>Start ramp time (command to full load)</t>
  </si>
  <si>
    <t>Unit output ramps linearly over this period.</t>
  </si>
  <si>
    <t>Unit 1 running at t=0</t>
  </si>
  <si>
    <t>Initial condition.</t>
  </si>
  <si>
    <t>Unit 2 running at t=0</t>
  </si>
  <si>
    <t>Unit 3 running at t=0</t>
  </si>
  <si>
    <t>BESS</t>
  </si>
  <si>
    <t>Nominal energy</t>
  </si>
  <si>
    <t>MWh</t>
  </si>
  <si>
    <t>Change this to size a different pack.</t>
  </si>
  <si>
    <t>PCS power rating</t>
  </si>
  <si>
    <t>Charge and discharge limit.</t>
  </si>
  <si>
    <t>Round-trip efficiency</t>
  </si>
  <si>
    <t>frac</t>
  </si>
  <si>
    <t>AC-to-AC. Applied as sqrt(RTE) each direction.</t>
  </si>
  <si>
    <t>SOC floor (usable)</t>
  </si>
  <si>
    <t>Below this the battery stops discharging; grid takes over.</t>
  </si>
  <si>
    <t>SOC ceiling (usable)</t>
  </si>
  <si>
    <t>Physical top of the usable window.</t>
  </si>
  <si>
    <t>SOC at t=0</t>
  </si>
  <si>
    <t>Charge taper — start SOC</t>
  </si>
  <si>
    <t>Above this the charge power limit falls linearly.</t>
  </si>
  <si>
    <t>Charge taper — end SOC</t>
  </si>
  <si>
    <t>Charge power reaches zero here.</t>
  </si>
  <si>
    <t>BESS auxiliary load (HVAC etc.)</t>
  </si>
  <si>
    <t>ASSUMPTION — added to site load in the BESS case only.</t>
  </si>
  <si>
    <t>CONTROL RULES</t>
  </si>
  <si>
    <t>Start a unit when:  SOC &lt; SOC_start   OR   site load &gt; running capacity + Start margin</t>
  </si>
  <si>
    <t>Stop a unit when:   SOC &gt; SOC_stop   AND   site load &lt;= capacity after shedding + Stop margin</t>
  </si>
  <si>
    <t>SOC start threshold</t>
  </si>
  <si>
    <t>Low-SOC trigger to bring a unit on.</t>
  </si>
  <si>
    <t>SOC stop threshold</t>
  </si>
  <si>
    <t>High-SOC trigger to shed a unit. Keep at/below the taper start.</t>
  </si>
  <si>
    <t>Start margin</t>
  </si>
  <si>
    <t>AGGRESSIVE = PCS rating (2.5): start only when the battery saturates. CONSERVATIVE = 0: start as soon as the fleet is exceeded.</t>
  </si>
  <si>
    <t>Stop margin</t>
  </si>
  <si>
    <t>Must be &lt; Start margin. The gap is the hysteresis that prevents chatter.</t>
  </si>
  <si>
    <t>BASELINE (current operation, no BESS)</t>
  </si>
  <si>
    <t>Units running continuously</t>
  </si>
  <si>
    <t>count</t>
  </si>
  <si>
    <t>How they run today: all units on, sharing load. Set 1/2/3.</t>
  </si>
  <si>
    <t>Baseline installed capacity</t>
  </si>
  <si>
    <t>Derived from the unit count above.</t>
  </si>
  <si>
    <t>ECONOMICS</t>
  </si>
  <si>
    <t>Gas price</t>
  </si>
  <si>
    <t>KZT / 1000 m³</t>
  </si>
  <si>
    <t>PLACEHOLDER — the single most important commercial input.</t>
  </si>
  <si>
    <t>Gas lower heating value</t>
  </si>
  <si>
    <t>kWh / m³</t>
  </si>
  <si>
    <t>Typical pipeline gas. Confirm from the supply contract.</t>
  </si>
  <si>
    <t>Gas cost per MWh of gas energy</t>
  </si>
  <si>
    <t>KZT / MWh(gas)</t>
  </si>
  <si>
    <t>Price per 1000 m³ divided by LHV: 1000 m³ at LHV kWh/m³ equals LHV MWh of gas energy.</t>
  </si>
  <si>
    <t>Grid import tariff</t>
  </si>
  <si>
    <t>KZT / kWh</t>
  </si>
  <si>
    <t>PLACEHOLDER — use their actual industrial tariff.</t>
  </si>
  <si>
    <t>KZT / MWh</t>
  </si>
  <si>
    <t>Unit conversion.</t>
  </si>
  <si>
    <t>O&amp;M cost per engine running hour</t>
  </si>
  <si>
    <t>KZT / h</t>
  </si>
  <si>
    <t>PLACEHOLDER. ONLY counts as a saving if their contract is per-hour, not per-MWh.</t>
  </si>
  <si>
    <t>Wear cost of one start</t>
  </si>
  <si>
    <t>equiv. run hours</t>
  </si>
  <si>
    <t>PLACEHOLDER — OEM maintenance regimes typically equate a start to 10–20 hours.</t>
  </si>
  <si>
    <t>BESS installed capex</t>
  </si>
  <si>
    <t>KZT</t>
  </si>
  <si>
    <t>PLACEHOLDER — delivered and commissioned.</t>
  </si>
  <si>
    <t>Operating days per year</t>
  </si>
  <si>
    <t>days</t>
  </si>
  <si>
    <t>Used to annualise the simulated day.</t>
  </si>
  <si>
    <t>SIMULATION</t>
  </si>
  <si>
    <t>Timestep</t>
  </si>
  <si>
    <t>The Sim and Baseline sheets are built at 1-minute resolution over 24 h (1440 rows).</t>
  </si>
  <si>
    <t>Do not change the timestep without rebuilding the row count — it is used in every energy integration.</t>
  </si>
  <si>
    <t>Electrical efficiency vs. loading (LHV)</t>
  </si>
  <si>
    <t>PLACEHOLDER VALUES — replace each column with the manufacturer's part-load curve for that specific engine.</t>
  </si>
  <si>
    <t>Loading (frac)</t>
  </si>
  <si>
    <t>Unit 1 — MWM</t>
  </si>
  <si>
    <t>Unit 2 — Jenbacher</t>
  </si>
  <si>
    <t>Unit 3 — Jenbacher</t>
  </si>
  <si>
    <t>The model interpolates linearly between these four points.</t>
  </si>
  <si>
    <t>Unit 3 is set slightly below Unit 2 to represent an engine further from overhaul.</t>
  </si>
  <si>
    <t>Loading values must stay in ascending order, and the last must be 1.00.</t>
  </si>
  <si>
    <t>t (min)</t>
  </si>
  <si>
    <t>Time</t>
  </si>
  <si>
    <t>Process load (MW)</t>
  </si>
  <si>
    <t>Site load (MW)</t>
  </si>
  <si>
    <t>SOC prev</t>
  </si>
  <si>
    <t>Cap prev (MW)</t>
  </si>
  <si>
    <t>StartScore U1</t>
  </si>
  <si>
    <t>StartScore U2</t>
  </si>
  <si>
    <t>StartScore U3</t>
  </si>
  <si>
    <t>StopScore U1</t>
  </si>
  <si>
    <t>StopScore U2</t>
  </si>
  <si>
    <t>StopScore U3</t>
  </si>
  <si>
    <t>Start pick</t>
  </si>
  <si>
    <t>Stop pick</t>
  </si>
  <si>
    <t>Stop pick cap</t>
  </si>
  <si>
    <t>Need start</t>
  </si>
  <si>
    <t>Can stop</t>
  </si>
  <si>
    <t>Action</t>
  </si>
  <si>
    <t>U1 on</t>
  </si>
  <si>
    <t>U2 on</t>
  </si>
  <si>
    <t>U3 on</t>
  </si>
  <si>
    <t>U1 timer</t>
  </si>
  <si>
    <t>U2 timer</t>
  </si>
  <si>
    <t>U3 timer</t>
  </si>
  <si>
    <t>U1 avail (MW)</t>
  </si>
  <si>
    <t>U2 avail (MW)</t>
  </si>
  <si>
    <t>U3 avail (MW)</t>
  </si>
  <si>
    <t>Capacity (MW)</t>
  </si>
  <si>
    <t>Surplus (MW)</t>
  </si>
  <si>
    <t>Taper factor</t>
  </si>
  <si>
    <t>Chg limit (MW)</t>
  </si>
  <si>
    <t>Dis limit (MW)</t>
  </si>
  <si>
    <t>Charge (MW)</t>
  </si>
  <si>
    <t>Discharge (MW)</t>
  </si>
  <si>
    <t>CHP output (MW)</t>
  </si>
  <si>
    <t>Grid import (MW)</t>
  </si>
  <si>
    <t>Curve idx</t>
  </si>
  <si>
    <t>Eff U1</t>
  </si>
  <si>
    <t>Eff U2</t>
  </si>
  <si>
    <t>Eff U3</t>
  </si>
  <si>
    <t>Gas (MWh)</t>
  </si>
  <si>
    <t>SOC</t>
  </si>
  <si>
    <t>Start event</t>
  </si>
  <si>
    <t>Curtailed (MW)</t>
  </si>
  <si>
    <t>Results — simulated 24 hours</t>
  </si>
  <si>
    <t>All figures recalculate from the Inputs sheet. Baseline = current operation. With BESS = rule-based dispatch.</t>
  </si>
  <si>
    <t>With BESS</t>
  </si>
  <si>
    <t>Difference</t>
  </si>
  <si>
    <t>ENERGY</t>
  </si>
  <si>
    <t>Process load served (MWh)</t>
  </si>
  <si>
    <t>Identical by construction — same load series.</t>
  </si>
  <si>
    <t>CHP electrical output (MWh)</t>
  </si>
  <si>
    <t>Grid import (MWh)</t>
  </si>
  <si>
    <t>Curtailed / dumped generation (MWh)</t>
  </si>
  <si>
    <t>Baseline can over-generate at low load; the battery absorbs it instead.</t>
  </si>
  <si>
    <t>Gas consumed (MWh, LHV)</t>
  </si>
  <si>
    <t>Fleet average loading</t>
  </si>
  <si>
    <t>The core of the thesis — higher is better.</t>
  </si>
  <si>
    <t>Unit 1 running hours</t>
  </si>
  <si>
    <t>Unit 2 running hours</t>
  </si>
  <si>
    <t>Unit 3 running hours</t>
  </si>
  <si>
    <t>Total fleet running hours</t>
  </si>
  <si>
    <t>Drives overhaul intervals and per-hour O&amp;M.</t>
  </si>
  <si>
    <t>Engine starts</t>
  </si>
  <si>
    <t>The counterweight to the hours saving.</t>
  </si>
  <si>
    <t>Start wear (equivalent run hours)</t>
  </si>
  <si>
    <t>Effective hours (running + start wear)</t>
  </si>
  <si>
    <t>This is the number to use for maintenance economics.</t>
  </si>
  <si>
    <t>BATTERY</t>
  </si>
  <si>
    <t>Energy charged (MWh)</t>
  </si>
  <si>
    <t>Energy discharged (MWh)</t>
  </si>
  <si>
    <t>Round-trip loss (MWh)</t>
  </si>
  <si>
    <t>Cost of buffering — the counterweight to the efficiency gain.</t>
  </si>
  <si>
    <t>Equivalent full cycles (day)</t>
  </si>
  <si>
    <t>Annualise and check against the warranty.</t>
  </si>
  <si>
    <t>Equivalent full cycles (year)</t>
  </si>
  <si>
    <t>Minimum SOC reached</t>
  </si>
  <si>
    <t>If this sits on the floor, the pack is undersized.</t>
  </si>
  <si>
    <t>Maximum SOC reached</t>
  </si>
  <si>
    <t>COST (simulated day)</t>
  </si>
  <si>
    <t>Gas cost (KZT)</t>
  </si>
  <si>
    <t>Grid import cost (KZT)</t>
  </si>
  <si>
    <t>Engine O&amp;M (KZT)</t>
  </si>
  <si>
    <t>ONLY real if their contract is per-operating-hour. Set the rate to zero if it is per-MWh.</t>
  </si>
  <si>
    <t>Total operating cost (KZT)</t>
  </si>
  <si>
    <t>ANNUALISED</t>
  </si>
  <si>
    <t>Saving per simulated day (KZT)</t>
  </si>
  <si>
    <t>Positive = the BESS case is cheaper.</t>
  </si>
  <si>
    <t>Saving per year (KZT)</t>
  </si>
  <si>
    <t>Assumes the simulated day is representative — state this caveat explicitly to the client.</t>
  </si>
  <si>
    <t>Simple payback (years)</t>
  </si>
  <si>
    <t>Undiscounted, before degradation and before any capacity-charge or reliability benefit.</t>
  </si>
  <si>
    <t>SCENARIO LOG — record results as you sweep the inputs</t>
  </si>
  <si>
    <t>Scenario name</t>
  </si>
  <si>
    <t>SOC start</t>
  </si>
  <si>
    <t>SOC stop</t>
  </si>
  <si>
    <t>Start margin (MW)</t>
  </si>
  <si>
    <t>BESS MWh</t>
  </si>
  <si>
    <t>BESS MW</t>
  </si>
  <si>
    <t>Fleet hours</t>
  </si>
  <si>
    <t>Starts</t>
  </si>
  <si>
    <t>Import (MWh)</t>
  </si>
  <si>
    <t>EFC/yr</t>
  </si>
  <si>
    <t>Saving/yr (KZT)</t>
  </si>
  <si>
    <t>Aggressive (start margin = PCS)</t>
  </si>
  <si>
    <t>Row 44 shows the format. Change the Inputs, read the numbers above, and paste them in as values.</t>
  </si>
  <si>
    <t>Simulated day — load, CHP output and SOC</t>
  </si>
  <si>
    <t>Sampled every 5 minutes for legibility. The underlying model runs at 1 minute.</t>
  </si>
  <si>
    <t>SOC (%)</t>
  </si>
  <si>
    <t>Units running</t>
  </si>
  <si>
    <t>BESS discharge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</si>
</sst>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000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9"/>
      <name val="Arial"/>
      <family val="2"/>
    </font>
    <font>
      <sz val="10"/>
      <color rgb="FF00800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0" fillId="2" borderId="0" xfId="0" applyFill="1"/>
    <xf numFmtId="164" fontId="6" fillId="0" borderId="1" xfId="0" applyNumberFormat="1" applyFont="1" applyBorder="1"/>
    <xf numFmtId="9" fontId="6" fillId="3" borderId="1" xfId="0" applyNumberFormat="1" applyFont="1" applyFill="1" applyBorder="1"/>
    <xf numFmtId="0" fontId="6" fillId="0" borderId="1" xfId="0" applyFont="1" applyBorder="1"/>
    <xf numFmtId="2" fontId="6" fillId="0" borderId="1" xfId="0" applyNumberFormat="1" applyFont="1" applyBorder="1"/>
    <xf numFmtId="165" fontId="6" fillId="3" borderId="1" xfId="0" applyNumberFormat="1" applyFont="1" applyFill="1" applyBorder="1"/>
    <xf numFmtId="9" fontId="6" fillId="0" borderId="1" xfId="0" applyNumberFormat="1" applyFont="1" applyBorder="1"/>
    <xf numFmtId="164" fontId="6" fillId="3" borderId="1" xfId="0" applyNumberFormat="1" applyFont="1" applyFill="1" applyBorder="1"/>
    <xf numFmtId="2" fontId="6" fillId="3" borderId="1" xfId="0" applyNumberFormat="1" applyFont="1" applyFill="1" applyBorder="1"/>
    <xf numFmtId="2" fontId="4" fillId="0" borderId="1" xfId="0" applyNumberFormat="1" applyFont="1" applyBorder="1"/>
    <xf numFmtId="3" fontId="6" fillId="3" borderId="1" xfId="0" applyNumberFormat="1" applyFont="1" applyFill="1" applyBorder="1"/>
    <xf numFmtId="3" fontId="4" fillId="0" borderId="1" xfId="0" applyNumberFormat="1" applyFont="1" applyBorder="1"/>
    <xf numFmtId="1" fontId="6" fillId="3" borderId="1" xfId="0" applyNumberFormat="1" applyFont="1" applyFill="1" applyBorder="1"/>
    <xf numFmtId="1" fontId="6" fillId="0" borderId="1" xfId="0" applyNumberFormat="1" applyFont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20" fontId="0" fillId="0" borderId="0" xfId="0" applyNumberFormat="1"/>
    <xf numFmtId="164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8" fillId="0" borderId="0" xfId="0" applyNumberFormat="1" applyFont="1"/>
    <xf numFmtId="0" fontId="7" fillId="4" borderId="1" xfId="0" applyFont="1" applyFill="1" applyBorder="1" applyAlignment="1">
      <alignment horizontal="center"/>
    </xf>
    <xf numFmtId="0" fontId="5" fillId="2" borderId="0" xfId="0" applyFont="1" applyFill="1"/>
    <xf numFmtId="4" fontId="4" fillId="0" borderId="1" xfId="0" applyNumberFormat="1" applyFont="1" applyBorder="1"/>
    <xf numFmtId="165" fontId="4" fillId="0" borderId="1" xfId="0" applyNumberFormat="1" applyFont="1" applyBorder="1"/>
    <xf numFmtId="0" fontId="9" fillId="5" borderId="0" xfId="0" applyFont="1" applyFill="1"/>
    <xf numFmtId="3" fontId="9" fillId="5" borderId="1" xfId="0" applyNumberFormat="1" applyFont="1" applyFill="1" applyBorder="1"/>
    <xf numFmtId="3" fontId="0" fillId="0" borderId="1" xfId="0" applyNumberFormat="1" applyBorder="1"/>
    <xf numFmtId="167" fontId="9" fillId="5" borderId="1" xfId="0" applyNumberFormat="1" applyFont="1" applyFill="1" applyBorder="1"/>
    <xf numFmtId="0" fontId="7" fillId="4" borderId="1" xfId="0" applyFont="1" applyFill="1" applyBorder="1" applyAlignment="1">
      <alignment horizontal="center" wrapText="1"/>
    </xf>
    <xf numFmtId="0" fontId="0" fillId="0" borderId="1" xfId="0" applyBorder="1"/>
    <xf numFmtId="0" fontId="7" fillId="4" borderId="0" xfId="0" applyFont="1" applyFill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Load vs CHP output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Chart!$B$4</c:f>
              <c:strCache>
                <c:ptCount val="1"/>
                <c:pt idx="0">
                  <c:v>Process load (MW)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Chart!$A$5:$A$292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Chart!$B$5:$B$292</c:f>
              <c:numCache>
                <c:formatCode>0.000</c:formatCode>
                <c:ptCount val="288"/>
                <c:pt idx="0">
                  <c:v>1.1719999999999999</c:v>
                </c:pt>
                <c:pt idx="1">
                  <c:v>1.2374000000000001</c:v>
                </c:pt>
                <c:pt idx="2">
                  <c:v>1.1618999999999999</c:v>
                </c:pt>
                <c:pt idx="3">
                  <c:v>1.1328</c:v>
                </c:pt>
                <c:pt idx="4">
                  <c:v>1.1122000000000001</c:v>
                </c:pt>
                <c:pt idx="5">
                  <c:v>1.0801000000000001</c:v>
                </c:pt>
                <c:pt idx="6">
                  <c:v>1.1536999999999999</c:v>
                </c:pt>
                <c:pt idx="7">
                  <c:v>1.2343</c:v>
                </c:pt>
                <c:pt idx="8">
                  <c:v>1.2262</c:v>
                </c:pt>
                <c:pt idx="9">
                  <c:v>1.1579999999999999</c:v>
                </c:pt>
                <c:pt idx="10">
                  <c:v>1.1568000000000001</c:v>
                </c:pt>
                <c:pt idx="11">
                  <c:v>1.0586</c:v>
                </c:pt>
                <c:pt idx="12">
                  <c:v>1.1567000000000001</c:v>
                </c:pt>
                <c:pt idx="13">
                  <c:v>1.1546000000000001</c:v>
                </c:pt>
                <c:pt idx="14">
                  <c:v>1.1674</c:v>
                </c:pt>
                <c:pt idx="15">
                  <c:v>1.1973</c:v>
                </c:pt>
                <c:pt idx="16">
                  <c:v>1.7516</c:v>
                </c:pt>
                <c:pt idx="17">
                  <c:v>1.1075999999999999</c:v>
                </c:pt>
                <c:pt idx="18">
                  <c:v>1.0761000000000001</c:v>
                </c:pt>
                <c:pt idx="19">
                  <c:v>1.1918</c:v>
                </c:pt>
                <c:pt idx="20">
                  <c:v>1.1855</c:v>
                </c:pt>
                <c:pt idx="21">
                  <c:v>1.1349</c:v>
                </c:pt>
                <c:pt idx="22">
                  <c:v>1.8013999999999999</c:v>
                </c:pt>
                <c:pt idx="23">
                  <c:v>1.1656</c:v>
                </c:pt>
                <c:pt idx="24">
                  <c:v>1.1302000000000001</c:v>
                </c:pt>
                <c:pt idx="25">
                  <c:v>1.0649</c:v>
                </c:pt>
                <c:pt idx="26">
                  <c:v>1.7125999999999999</c:v>
                </c:pt>
                <c:pt idx="27">
                  <c:v>1.1113999999999999</c:v>
                </c:pt>
                <c:pt idx="28">
                  <c:v>1.2114</c:v>
                </c:pt>
                <c:pt idx="29">
                  <c:v>1.1395999999999999</c:v>
                </c:pt>
                <c:pt idx="30">
                  <c:v>1.2001999999999999</c:v>
                </c:pt>
                <c:pt idx="31">
                  <c:v>1.0259</c:v>
                </c:pt>
                <c:pt idx="32">
                  <c:v>1.1361000000000001</c:v>
                </c:pt>
                <c:pt idx="33">
                  <c:v>1.1854</c:v>
                </c:pt>
                <c:pt idx="34">
                  <c:v>1.2452000000000001</c:v>
                </c:pt>
                <c:pt idx="35">
                  <c:v>1.0219</c:v>
                </c:pt>
                <c:pt idx="36">
                  <c:v>1.1389</c:v>
                </c:pt>
                <c:pt idx="37">
                  <c:v>1.0998000000000001</c:v>
                </c:pt>
                <c:pt idx="38">
                  <c:v>1.1451</c:v>
                </c:pt>
                <c:pt idx="39">
                  <c:v>1.1768000000000001</c:v>
                </c:pt>
                <c:pt idx="40">
                  <c:v>1.2040999999999999</c:v>
                </c:pt>
                <c:pt idx="41">
                  <c:v>1.0931</c:v>
                </c:pt>
                <c:pt idx="42">
                  <c:v>1.1652</c:v>
                </c:pt>
                <c:pt idx="43">
                  <c:v>1.2132000000000001</c:v>
                </c:pt>
                <c:pt idx="44">
                  <c:v>1.1687000000000001</c:v>
                </c:pt>
                <c:pt idx="45">
                  <c:v>1.1919999999999999</c:v>
                </c:pt>
                <c:pt idx="46">
                  <c:v>1.0865</c:v>
                </c:pt>
                <c:pt idx="47">
                  <c:v>1.1479999999999999</c:v>
                </c:pt>
                <c:pt idx="48">
                  <c:v>1.1792</c:v>
                </c:pt>
                <c:pt idx="49">
                  <c:v>1.1967000000000001</c:v>
                </c:pt>
                <c:pt idx="50">
                  <c:v>1.3368</c:v>
                </c:pt>
                <c:pt idx="51">
                  <c:v>1.4193</c:v>
                </c:pt>
                <c:pt idx="52">
                  <c:v>1.5863</c:v>
                </c:pt>
                <c:pt idx="53">
                  <c:v>1.5028999999999999</c:v>
                </c:pt>
                <c:pt idx="54">
                  <c:v>1.6664000000000001</c:v>
                </c:pt>
                <c:pt idx="55">
                  <c:v>1.7556</c:v>
                </c:pt>
                <c:pt idx="56">
                  <c:v>1.8280000000000001</c:v>
                </c:pt>
                <c:pt idx="57">
                  <c:v>1.9436</c:v>
                </c:pt>
                <c:pt idx="58">
                  <c:v>2.0036</c:v>
                </c:pt>
                <c:pt idx="59">
                  <c:v>1.9853000000000001</c:v>
                </c:pt>
                <c:pt idx="60">
                  <c:v>2.0280999999999998</c:v>
                </c:pt>
                <c:pt idx="61">
                  <c:v>2.2250000000000001</c:v>
                </c:pt>
                <c:pt idx="62">
                  <c:v>2.2641</c:v>
                </c:pt>
                <c:pt idx="63">
                  <c:v>2.3517999999999999</c:v>
                </c:pt>
                <c:pt idx="64">
                  <c:v>2.3864000000000001</c:v>
                </c:pt>
                <c:pt idx="65">
                  <c:v>2.4293999999999998</c:v>
                </c:pt>
                <c:pt idx="66">
                  <c:v>2.6233</c:v>
                </c:pt>
                <c:pt idx="67">
                  <c:v>2.6757</c:v>
                </c:pt>
                <c:pt idx="68">
                  <c:v>2.6423999999999999</c:v>
                </c:pt>
                <c:pt idx="69">
                  <c:v>2.8186</c:v>
                </c:pt>
                <c:pt idx="70">
                  <c:v>2.8889</c:v>
                </c:pt>
                <c:pt idx="71">
                  <c:v>3.0017</c:v>
                </c:pt>
                <c:pt idx="72">
                  <c:v>3.0205000000000002</c:v>
                </c:pt>
                <c:pt idx="73">
                  <c:v>3.1629</c:v>
                </c:pt>
                <c:pt idx="74">
                  <c:v>3.0653000000000001</c:v>
                </c:pt>
                <c:pt idx="75">
                  <c:v>3.1280999999999999</c:v>
                </c:pt>
                <c:pt idx="76">
                  <c:v>3.1800999999999999</c:v>
                </c:pt>
                <c:pt idx="77">
                  <c:v>3.1013000000000002</c:v>
                </c:pt>
                <c:pt idx="78">
                  <c:v>3.1827999999999999</c:v>
                </c:pt>
                <c:pt idx="79">
                  <c:v>3.1177999999999999</c:v>
                </c:pt>
                <c:pt idx="80">
                  <c:v>3.1154000000000002</c:v>
                </c:pt>
                <c:pt idx="81">
                  <c:v>3.0823</c:v>
                </c:pt>
                <c:pt idx="82">
                  <c:v>3.1368999999999998</c:v>
                </c:pt>
                <c:pt idx="83">
                  <c:v>3.1244999999999998</c:v>
                </c:pt>
                <c:pt idx="84">
                  <c:v>3.1631</c:v>
                </c:pt>
                <c:pt idx="85">
                  <c:v>3.0019</c:v>
                </c:pt>
                <c:pt idx="86">
                  <c:v>3.1958000000000002</c:v>
                </c:pt>
                <c:pt idx="87">
                  <c:v>3.0825</c:v>
                </c:pt>
                <c:pt idx="88">
                  <c:v>3.1261000000000001</c:v>
                </c:pt>
                <c:pt idx="89">
                  <c:v>3.0657000000000001</c:v>
                </c:pt>
                <c:pt idx="90">
                  <c:v>3.214</c:v>
                </c:pt>
                <c:pt idx="91">
                  <c:v>3.1848000000000001</c:v>
                </c:pt>
                <c:pt idx="92">
                  <c:v>3.1899000000000002</c:v>
                </c:pt>
                <c:pt idx="93">
                  <c:v>3.0609999999999999</c:v>
                </c:pt>
                <c:pt idx="94">
                  <c:v>3.1511</c:v>
                </c:pt>
                <c:pt idx="95">
                  <c:v>3.2509000000000001</c:v>
                </c:pt>
                <c:pt idx="96">
                  <c:v>3.1211000000000002</c:v>
                </c:pt>
                <c:pt idx="97">
                  <c:v>3.2343999999999999</c:v>
                </c:pt>
                <c:pt idx="98">
                  <c:v>3.1337999999999999</c:v>
                </c:pt>
                <c:pt idx="99">
                  <c:v>3.0499000000000001</c:v>
                </c:pt>
                <c:pt idx="100">
                  <c:v>3.1475</c:v>
                </c:pt>
                <c:pt idx="101">
                  <c:v>3.1181000000000001</c:v>
                </c:pt>
                <c:pt idx="102">
                  <c:v>3.1486000000000001</c:v>
                </c:pt>
                <c:pt idx="103">
                  <c:v>3.2431000000000001</c:v>
                </c:pt>
                <c:pt idx="104">
                  <c:v>3.2888999999999999</c:v>
                </c:pt>
                <c:pt idx="105">
                  <c:v>3.1101999999999999</c:v>
                </c:pt>
                <c:pt idx="106">
                  <c:v>3.1355</c:v>
                </c:pt>
                <c:pt idx="107">
                  <c:v>3.1753999999999998</c:v>
                </c:pt>
                <c:pt idx="108">
                  <c:v>3.1326000000000001</c:v>
                </c:pt>
                <c:pt idx="109">
                  <c:v>3.1680000000000001</c:v>
                </c:pt>
                <c:pt idx="110">
                  <c:v>3.1305000000000001</c:v>
                </c:pt>
                <c:pt idx="111">
                  <c:v>3.0722999999999998</c:v>
                </c:pt>
                <c:pt idx="112">
                  <c:v>3.1766000000000001</c:v>
                </c:pt>
                <c:pt idx="113">
                  <c:v>3.0981000000000001</c:v>
                </c:pt>
                <c:pt idx="114">
                  <c:v>3.2507999999999999</c:v>
                </c:pt>
                <c:pt idx="115">
                  <c:v>3.2080000000000002</c:v>
                </c:pt>
                <c:pt idx="116">
                  <c:v>3.1518999999999999</c:v>
                </c:pt>
                <c:pt idx="117">
                  <c:v>3.1473</c:v>
                </c:pt>
                <c:pt idx="118">
                  <c:v>3.1017999999999999</c:v>
                </c:pt>
                <c:pt idx="119">
                  <c:v>3.117</c:v>
                </c:pt>
                <c:pt idx="120">
                  <c:v>3.1366999999999998</c:v>
                </c:pt>
                <c:pt idx="121">
                  <c:v>3.0701999999999998</c:v>
                </c:pt>
                <c:pt idx="122">
                  <c:v>3.1928999999999998</c:v>
                </c:pt>
                <c:pt idx="123">
                  <c:v>3.1688999999999998</c:v>
                </c:pt>
                <c:pt idx="124">
                  <c:v>3.1446000000000001</c:v>
                </c:pt>
                <c:pt idx="125">
                  <c:v>3.1345999999999998</c:v>
                </c:pt>
                <c:pt idx="126">
                  <c:v>3.1880999999999999</c:v>
                </c:pt>
                <c:pt idx="127">
                  <c:v>3.2292000000000001</c:v>
                </c:pt>
                <c:pt idx="128">
                  <c:v>3.129</c:v>
                </c:pt>
                <c:pt idx="129">
                  <c:v>3.1505999999999998</c:v>
                </c:pt>
                <c:pt idx="130">
                  <c:v>3.1324000000000001</c:v>
                </c:pt>
                <c:pt idx="131">
                  <c:v>3.1598000000000002</c:v>
                </c:pt>
                <c:pt idx="132">
                  <c:v>1.8722000000000001</c:v>
                </c:pt>
                <c:pt idx="133">
                  <c:v>1.9363999999999999</c:v>
                </c:pt>
                <c:pt idx="134">
                  <c:v>1.9342999999999999</c:v>
                </c:pt>
                <c:pt idx="135">
                  <c:v>1.8945000000000001</c:v>
                </c:pt>
                <c:pt idx="136">
                  <c:v>1.7972999999999999</c:v>
                </c:pt>
                <c:pt idx="137">
                  <c:v>1.8875999999999999</c:v>
                </c:pt>
                <c:pt idx="138">
                  <c:v>1.8965000000000001</c:v>
                </c:pt>
                <c:pt idx="139">
                  <c:v>1.9407000000000001</c:v>
                </c:pt>
                <c:pt idx="140">
                  <c:v>1.8823000000000001</c:v>
                </c:pt>
                <c:pt idx="141">
                  <c:v>1.8284</c:v>
                </c:pt>
                <c:pt idx="142">
                  <c:v>1.9157</c:v>
                </c:pt>
                <c:pt idx="143">
                  <c:v>1.8983000000000001</c:v>
                </c:pt>
                <c:pt idx="144">
                  <c:v>3.3997000000000002</c:v>
                </c:pt>
                <c:pt idx="145">
                  <c:v>3.3811</c:v>
                </c:pt>
                <c:pt idx="146">
                  <c:v>3.3296000000000001</c:v>
                </c:pt>
                <c:pt idx="147">
                  <c:v>3.3769</c:v>
                </c:pt>
                <c:pt idx="148">
                  <c:v>3.3809</c:v>
                </c:pt>
                <c:pt idx="149">
                  <c:v>3.2787000000000002</c:v>
                </c:pt>
                <c:pt idx="150">
                  <c:v>3.3791000000000002</c:v>
                </c:pt>
                <c:pt idx="151">
                  <c:v>3.4336000000000002</c:v>
                </c:pt>
                <c:pt idx="152">
                  <c:v>3.4106999999999998</c:v>
                </c:pt>
                <c:pt idx="153">
                  <c:v>3.3090000000000002</c:v>
                </c:pt>
                <c:pt idx="154">
                  <c:v>3.3109000000000002</c:v>
                </c:pt>
                <c:pt idx="155">
                  <c:v>3.3214000000000001</c:v>
                </c:pt>
                <c:pt idx="156">
                  <c:v>3.2887</c:v>
                </c:pt>
                <c:pt idx="157">
                  <c:v>3.2686000000000002</c:v>
                </c:pt>
                <c:pt idx="158">
                  <c:v>3.3275999999999999</c:v>
                </c:pt>
                <c:pt idx="159">
                  <c:v>3.3167</c:v>
                </c:pt>
                <c:pt idx="160">
                  <c:v>3.327</c:v>
                </c:pt>
                <c:pt idx="161">
                  <c:v>3.355</c:v>
                </c:pt>
                <c:pt idx="162">
                  <c:v>3.3544999999999998</c:v>
                </c:pt>
                <c:pt idx="163">
                  <c:v>3.3605</c:v>
                </c:pt>
                <c:pt idx="164">
                  <c:v>3.3407</c:v>
                </c:pt>
                <c:pt idx="165">
                  <c:v>3.3555000000000001</c:v>
                </c:pt>
                <c:pt idx="166">
                  <c:v>3.3771</c:v>
                </c:pt>
                <c:pt idx="167">
                  <c:v>3.2928000000000002</c:v>
                </c:pt>
                <c:pt idx="168">
                  <c:v>3.4525999999999999</c:v>
                </c:pt>
                <c:pt idx="169">
                  <c:v>3.3544</c:v>
                </c:pt>
                <c:pt idx="170">
                  <c:v>3.2791999999999999</c:v>
                </c:pt>
                <c:pt idx="171">
                  <c:v>3.3986000000000001</c:v>
                </c:pt>
                <c:pt idx="172">
                  <c:v>3.4049</c:v>
                </c:pt>
                <c:pt idx="173">
                  <c:v>3.3881000000000001</c:v>
                </c:pt>
                <c:pt idx="174">
                  <c:v>3.3060999999999998</c:v>
                </c:pt>
                <c:pt idx="175">
                  <c:v>3.3317999999999999</c:v>
                </c:pt>
                <c:pt idx="176">
                  <c:v>3.2932999999999999</c:v>
                </c:pt>
                <c:pt idx="177">
                  <c:v>3.3479000000000001</c:v>
                </c:pt>
                <c:pt idx="178">
                  <c:v>3.4113000000000002</c:v>
                </c:pt>
                <c:pt idx="179">
                  <c:v>3.5053999999999998</c:v>
                </c:pt>
                <c:pt idx="180">
                  <c:v>3.3656999999999999</c:v>
                </c:pt>
                <c:pt idx="181">
                  <c:v>3.3748999999999998</c:v>
                </c:pt>
                <c:pt idx="182">
                  <c:v>3.3298000000000001</c:v>
                </c:pt>
                <c:pt idx="183">
                  <c:v>3.4409000000000001</c:v>
                </c:pt>
                <c:pt idx="184">
                  <c:v>3.2820999999999998</c:v>
                </c:pt>
                <c:pt idx="185">
                  <c:v>3.2707999999999999</c:v>
                </c:pt>
                <c:pt idx="186">
                  <c:v>3.4443999999999999</c:v>
                </c:pt>
                <c:pt idx="187">
                  <c:v>3.3597999999999999</c:v>
                </c:pt>
                <c:pt idx="188">
                  <c:v>3.3759000000000001</c:v>
                </c:pt>
                <c:pt idx="189">
                  <c:v>3.3235000000000001</c:v>
                </c:pt>
                <c:pt idx="190">
                  <c:v>3.33</c:v>
                </c:pt>
                <c:pt idx="191">
                  <c:v>3.3327</c:v>
                </c:pt>
                <c:pt idx="192">
                  <c:v>3.3022999999999998</c:v>
                </c:pt>
                <c:pt idx="193">
                  <c:v>3.2824</c:v>
                </c:pt>
                <c:pt idx="194">
                  <c:v>3.3209</c:v>
                </c:pt>
                <c:pt idx="195">
                  <c:v>3.3978999999999999</c:v>
                </c:pt>
                <c:pt idx="196">
                  <c:v>3.8572000000000002</c:v>
                </c:pt>
                <c:pt idx="197">
                  <c:v>3.2728000000000002</c:v>
                </c:pt>
                <c:pt idx="198">
                  <c:v>3.3950999999999998</c:v>
                </c:pt>
                <c:pt idx="199">
                  <c:v>3.3058000000000001</c:v>
                </c:pt>
                <c:pt idx="200">
                  <c:v>3.9529999999999998</c:v>
                </c:pt>
                <c:pt idx="201">
                  <c:v>3.3010999999999999</c:v>
                </c:pt>
                <c:pt idx="202">
                  <c:v>3.4098000000000002</c:v>
                </c:pt>
                <c:pt idx="203">
                  <c:v>3.3561999999999999</c:v>
                </c:pt>
                <c:pt idx="204">
                  <c:v>3.7804000000000002</c:v>
                </c:pt>
                <c:pt idx="205">
                  <c:v>3.7871999999999999</c:v>
                </c:pt>
                <c:pt idx="206">
                  <c:v>5.2169999999999996</c:v>
                </c:pt>
                <c:pt idx="207">
                  <c:v>3.9582999999999999</c:v>
                </c:pt>
                <c:pt idx="208">
                  <c:v>3.8035999999999999</c:v>
                </c:pt>
                <c:pt idx="209">
                  <c:v>3.8285999999999998</c:v>
                </c:pt>
                <c:pt idx="210">
                  <c:v>3.8984000000000001</c:v>
                </c:pt>
                <c:pt idx="211">
                  <c:v>3.8965999999999998</c:v>
                </c:pt>
                <c:pt idx="212">
                  <c:v>3.9135</c:v>
                </c:pt>
                <c:pt idx="213">
                  <c:v>3.9161000000000001</c:v>
                </c:pt>
                <c:pt idx="214">
                  <c:v>3.8664000000000001</c:v>
                </c:pt>
                <c:pt idx="215">
                  <c:v>3.8344</c:v>
                </c:pt>
                <c:pt idx="216">
                  <c:v>3.8384</c:v>
                </c:pt>
                <c:pt idx="217">
                  <c:v>3.8831000000000002</c:v>
                </c:pt>
                <c:pt idx="218">
                  <c:v>3.8732000000000002</c:v>
                </c:pt>
                <c:pt idx="219">
                  <c:v>3.6755</c:v>
                </c:pt>
                <c:pt idx="220">
                  <c:v>3.8997999999999999</c:v>
                </c:pt>
                <c:pt idx="221">
                  <c:v>3.8946000000000001</c:v>
                </c:pt>
                <c:pt idx="222">
                  <c:v>3.8317000000000001</c:v>
                </c:pt>
                <c:pt idx="223">
                  <c:v>3.8498999999999999</c:v>
                </c:pt>
                <c:pt idx="224">
                  <c:v>4.4184000000000001</c:v>
                </c:pt>
                <c:pt idx="225">
                  <c:v>3.8437000000000001</c:v>
                </c:pt>
                <c:pt idx="226">
                  <c:v>3.8483000000000001</c:v>
                </c:pt>
                <c:pt idx="227">
                  <c:v>3.9346999999999999</c:v>
                </c:pt>
                <c:pt idx="228">
                  <c:v>2.4039999999999999</c:v>
                </c:pt>
                <c:pt idx="229">
                  <c:v>2.5596999999999999</c:v>
                </c:pt>
                <c:pt idx="230">
                  <c:v>2.3965999999999998</c:v>
                </c:pt>
                <c:pt idx="231">
                  <c:v>2.3765000000000001</c:v>
                </c:pt>
                <c:pt idx="232">
                  <c:v>2.4115000000000002</c:v>
                </c:pt>
                <c:pt idx="233">
                  <c:v>2.3875999999999999</c:v>
                </c:pt>
                <c:pt idx="234">
                  <c:v>2.4386999999999999</c:v>
                </c:pt>
                <c:pt idx="235">
                  <c:v>2.4468999999999999</c:v>
                </c:pt>
                <c:pt idx="236">
                  <c:v>2.4037000000000002</c:v>
                </c:pt>
                <c:pt idx="237">
                  <c:v>2.4434999999999998</c:v>
                </c:pt>
                <c:pt idx="238">
                  <c:v>2.3801000000000001</c:v>
                </c:pt>
                <c:pt idx="239">
                  <c:v>2.9710000000000001</c:v>
                </c:pt>
                <c:pt idx="240">
                  <c:v>2.4296000000000002</c:v>
                </c:pt>
                <c:pt idx="241">
                  <c:v>2.3932000000000002</c:v>
                </c:pt>
                <c:pt idx="242">
                  <c:v>2.4333</c:v>
                </c:pt>
                <c:pt idx="243">
                  <c:v>2.4554999999999998</c:v>
                </c:pt>
                <c:pt idx="244">
                  <c:v>2.4546999999999999</c:v>
                </c:pt>
                <c:pt idx="245">
                  <c:v>2.4300999999999999</c:v>
                </c:pt>
                <c:pt idx="246">
                  <c:v>2.3245</c:v>
                </c:pt>
                <c:pt idx="247">
                  <c:v>2.4659</c:v>
                </c:pt>
                <c:pt idx="248">
                  <c:v>2.5695000000000001</c:v>
                </c:pt>
                <c:pt idx="249">
                  <c:v>2.3725999999999998</c:v>
                </c:pt>
                <c:pt idx="250">
                  <c:v>2.4876999999999998</c:v>
                </c:pt>
                <c:pt idx="251">
                  <c:v>2.4647000000000001</c:v>
                </c:pt>
                <c:pt idx="252">
                  <c:v>2.4489000000000001</c:v>
                </c:pt>
                <c:pt idx="253">
                  <c:v>2.4794</c:v>
                </c:pt>
                <c:pt idx="254">
                  <c:v>2.5087999999999999</c:v>
                </c:pt>
                <c:pt idx="255">
                  <c:v>2.4030999999999998</c:v>
                </c:pt>
                <c:pt idx="256">
                  <c:v>2.5417999999999998</c:v>
                </c:pt>
                <c:pt idx="257">
                  <c:v>2.5101</c:v>
                </c:pt>
                <c:pt idx="258">
                  <c:v>2.4165999999999999</c:v>
                </c:pt>
                <c:pt idx="259">
                  <c:v>2.4836999999999998</c:v>
                </c:pt>
                <c:pt idx="260">
                  <c:v>2.5055000000000001</c:v>
                </c:pt>
                <c:pt idx="261">
                  <c:v>2.3908999999999998</c:v>
                </c:pt>
                <c:pt idx="262">
                  <c:v>2.4647999999999999</c:v>
                </c:pt>
                <c:pt idx="263">
                  <c:v>2.5011999999999999</c:v>
                </c:pt>
                <c:pt idx="264">
                  <c:v>2.3847999999999998</c:v>
                </c:pt>
                <c:pt idx="265">
                  <c:v>2.4131999999999998</c:v>
                </c:pt>
                <c:pt idx="266">
                  <c:v>2.2774000000000001</c:v>
                </c:pt>
                <c:pt idx="267">
                  <c:v>2.2774999999999999</c:v>
                </c:pt>
                <c:pt idx="268">
                  <c:v>2.2075</c:v>
                </c:pt>
                <c:pt idx="269">
                  <c:v>2.1288</c:v>
                </c:pt>
                <c:pt idx="270">
                  <c:v>2.1183999999999998</c:v>
                </c:pt>
                <c:pt idx="271">
                  <c:v>2.0750999999999999</c:v>
                </c:pt>
                <c:pt idx="272">
                  <c:v>2.0270000000000001</c:v>
                </c:pt>
                <c:pt idx="273">
                  <c:v>1.9492</c:v>
                </c:pt>
                <c:pt idx="274">
                  <c:v>1.9181999999999999</c:v>
                </c:pt>
                <c:pt idx="275">
                  <c:v>1.9781</c:v>
                </c:pt>
                <c:pt idx="276">
                  <c:v>1.8072999999999999</c:v>
                </c:pt>
                <c:pt idx="277">
                  <c:v>1.7995000000000001</c:v>
                </c:pt>
                <c:pt idx="278">
                  <c:v>1.7858000000000001</c:v>
                </c:pt>
                <c:pt idx="279">
                  <c:v>1.73</c:v>
                </c:pt>
                <c:pt idx="280">
                  <c:v>1.6314</c:v>
                </c:pt>
                <c:pt idx="281">
                  <c:v>1.5838000000000001</c:v>
                </c:pt>
                <c:pt idx="282">
                  <c:v>1.5313000000000001</c:v>
                </c:pt>
                <c:pt idx="283">
                  <c:v>1.4804999999999999</c:v>
                </c:pt>
                <c:pt idx="284">
                  <c:v>1.4874000000000001</c:v>
                </c:pt>
                <c:pt idx="285">
                  <c:v>1.3824000000000001</c:v>
                </c:pt>
                <c:pt idx="286">
                  <c:v>1.3577999999999999</c:v>
                </c:pt>
                <c:pt idx="287">
                  <c:v>1.1412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7-3244-B8F8-EECF2A709926}"/>
            </c:ext>
          </c:extLst>
        </c:ser>
        <c:ser>
          <c:idx val="1"/>
          <c:order val="1"/>
          <c:tx>
            <c:strRef>
              <c:f>Chart!$C$4</c:f>
              <c:strCache>
                <c:ptCount val="1"/>
                <c:pt idx="0">
                  <c:v>CHP output (MW)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Chart!$A$5:$A$292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Chart!$C$5:$C$292</c:f>
              <c:numCache>
                <c:formatCode>0.000</c:formatCode>
                <c:ptCount val="288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3.4</c:v>
                </c:pt>
                <c:pt idx="46">
                  <c:v>3.3999999999999995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2.2999999999999998</c:v>
                </c:pt>
                <c:pt idx="75">
                  <c:v>2.2999999999999998</c:v>
                </c:pt>
                <c:pt idx="76">
                  <c:v>2.2999999999999998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2.2999999999999998</c:v>
                </c:pt>
                <c:pt idx="80">
                  <c:v>2.2999999999999998</c:v>
                </c:pt>
                <c:pt idx="81">
                  <c:v>2.2999999999999998</c:v>
                </c:pt>
                <c:pt idx="82">
                  <c:v>2.2999999999999998</c:v>
                </c:pt>
                <c:pt idx="83">
                  <c:v>2.2999999999999998</c:v>
                </c:pt>
                <c:pt idx="84">
                  <c:v>2.2999999999999998</c:v>
                </c:pt>
                <c:pt idx="85">
                  <c:v>2.2999999999999998</c:v>
                </c:pt>
                <c:pt idx="86">
                  <c:v>2.2999999999999998</c:v>
                </c:pt>
                <c:pt idx="87">
                  <c:v>2.2999999999999998</c:v>
                </c:pt>
                <c:pt idx="88">
                  <c:v>2.2999999999999998</c:v>
                </c:pt>
                <c:pt idx="89">
                  <c:v>2.2999999999999998</c:v>
                </c:pt>
                <c:pt idx="90">
                  <c:v>2.2999999999999998</c:v>
                </c:pt>
                <c:pt idx="91">
                  <c:v>2.2999999999999998</c:v>
                </c:pt>
                <c:pt idx="92">
                  <c:v>2.2999999999999998</c:v>
                </c:pt>
                <c:pt idx="93">
                  <c:v>2.2999999999999998</c:v>
                </c:pt>
                <c:pt idx="94">
                  <c:v>2.2999999999999998</c:v>
                </c:pt>
                <c:pt idx="95">
                  <c:v>2.2999999999999998</c:v>
                </c:pt>
                <c:pt idx="96">
                  <c:v>2.2999999999999998</c:v>
                </c:pt>
                <c:pt idx="97">
                  <c:v>2.2999999999999998</c:v>
                </c:pt>
                <c:pt idx="98">
                  <c:v>2.2999999999999998</c:v>
                </c:pt>
                <c:pt idx="99">
                  <c:v>2.2999999999999998</c:v>
                </c:pt>
                <c:pt idx="100">
                  <c:v>2.2999999999999998</c:v>
                </c:pt>
                <c:pt idx="101">
                  <c:v>2.2999999999999998</c:v>
                </c:pt>
                <c:pt idx="102">
                  <c:v>2.2999999999999998</c:v>
                </c:pt>
                <c:pt idx="103">
                  <c:v>2.2999999999999998</c:v>
                </c:pt>
                <c:pt idx="104">
                  <c:v>2.2999999999999998</c:v>
                </c:pt>
                <c:pt idx="105">
                  <c:v>2.2999999999999998</c:v>
                </c:pt>
                <c:pt idx="106">
                  <c:v>2.2999999999999998</c:v>
                </c:pt>
                <c:pt idx="107">
                  <c:v>2.2999999999999998</c:v>
                </c:pt>
                <c:pt idx="108">
                  <c:v>2.2999999999999998</c:v>
                </c:pt>
                <c:pt idx="109">
                  <c:v>2.2999999999999998</c:v>
                </c:pt>
                <c:pt idx="110">
                  <c:v>2.2999999999999998</c:v>
                </c:pt>
                <c:pt idx="111">
                  <c:v>2.2999999999999998</c:v>
                </c:pt>
                <c:pt idx="112">
                  <c:v>2.2999999999999998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  <c:pt idx="244">
                  <c:v>3.4</c:v>
                </c:pt>
                <c:pt idx="245">
                  <c:v>3.4</c:v>
                </c:pt>
                <c:pt idx="246">
                  <c:v>3.4</c:v>
                </c:pt>
                <c:pt idx="247">
                  <c:v>3.4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3.4</c:v>
                </c:pt>
                <c:pt idx="258">
                  <c:v>3.4</c:v>
                </c:pt>
                <c:pt idx="259">
                  <c:v>3.4</c:v>
                </c:pt>
                <c:pt idx="260">
                  <c:v>3.4</c:v>
                </c:pt>
                <c:pt idx="261">
                  <c:v>2.2000000000000002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1.1000000000000001</c:v>
                </c:pt>
                <c:pt idx="275">
                  <c:v>1.1000000000000001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1.1000000000000001</c:v>
                </c:pt>
                <c:pt idx="28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7-3244-B8F8-EECF2A709926}"/>
            </c:ext>
          </c:extLst>
        </c:ser>
        <c:ser>
          <c:idx val="2"/>
          <c:order val="2"/>
          <c:tx>
            <c:strRef>
              <c:f>Chart!$D$4</c:f>
              <c:strCache>
                <c:ptCount val="1"/>
                <c:pt idx="0">
                  <c:v>Grid import (MW)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Chart!$A$5:$A$292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Chart!$D$5:$D$292</c:f>
              <c:numCache>
                <c:formatCode>0.000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7-3244-B8F8-EECF2A709926}"/>
            </c:ext>
          </c:extLst>
        </c:ser>
        <c:ser>
          <c:idx val="3"/>
          <c:order val="3"/>
          <c:tx>
            <c:v>BESS discharge (MW)</c:v>
          </c:tx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val>
            <c:numRef>
              <c:f>Chart!$G$5:$G$292</c:f>
              <c:numCache>
                <c:formatCode>0.000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1.7665999999999999</c:v>
                </c:pt>
                <c:pt idx="17">
                  <c:v>1.1225999999999998</c:v>
                </c:pt>
                <c:pt idx="18">
                  <c:v>1.0911</c:v>
                </c:pt>
                <c:pt idx="19">
                  <c:v>1.2067999999999999</c:v>
                </c:pt>
                <c:pt idx="20">
                  <c:v>1.2004999999999999</c:v>
                </c:pt>
                <c:pt idx="21">
                  <c:v>1.1498999999999999</c:v>
                </c:pt>
                <c:pt idx="22">
                  <c:v>1.8163999999999998</c:v>
                </c:pt>
                <c:pt idx="23">
                  <c:v>1.1805999999999999</c:v>
                </c:pt>
                <c:pt idx="24">
                  <c:v>1.1452</c:v>
                </c:pt>
                <c:pt idx="25">
                  <c:v>1.0798999999999999</c:v>
                </c:pt>
                <c:pt idx="26">
                  <c:v>1.7275999999999998</c:v>
                </c:pt>
                <c:pt idx="27">
                  <c:v>1.1263999999999998</c:v>
                </c:pt>
                <c:pt idx="28">
                  <c:v>1.2263999999999999</c:v>
                </c:pt>
                <c:pt idx="29">
                  <c:v>1.1545999999999998</c:v>
                </c:pt>
                <c:pt idx="30">
                  <c:v>1.2151999999999998</c:v>
                </c:pt>
                <c:pt idx="31">
                  <c:v>1.0408999999999999</c:v>
                </c:pt>
                <c:pt idx="32">
                  <c:v>1.1511</c:v>
                </c:pt>
                <c:pt idx="33">
                  <c:v>1.2003999999999999</c:v>
                </c:pt>
                <c:pt idx="34">
                  <c:v>1.2602</c:v>
                </c:pt>
                <c:pt idx="35">
                  <c:v>1.0368999999999999</c:v>
                </c:pt>
                <c:pt idx="36">
                  <c:v>1.1538999999999999</c:v>
                </c:pt>
                <c:pt idx="37">
                  <c:v>1.1148</c:v>
                </c:pt>
                <c:pt idx="38">
                  <c:v>1.1600999999999999</c:v>
                </c:pt>
                <c:pt idx="39">
                  <c:v>1.1918</c:v>
                </c:pt>
                <c:pt idx="40">
                  <c:v>1.2190999999999999</c:v>
                </c:pt>
                <c:pt idx="41">
                  <c:v>1.1080999999999999</c:v>
                </c:pt>
                <c:pt idx="42">
                  <c:v>1.1801999999999999</c:v>
                </c:pt>
                <c:pt idx="43">
                  <c:v>1.2282</c:v>
                </c:pt>
                <c:pt idx="44">
                  <c:v>1.1837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0.78030000000000044</c:v>
                </c:pt>
                <c:pt idx="75">
                  <c:v>0.84310000000000018</c:v>
                </c:pt>
                <c:pt idx="76">
                  <c:v>0.89510000000000023</c:v>
                </c:pt>
                <c:pt idx="77">
                  <c:v>0.81630000000000047</c:v>
                </c:pt>
                <c:pt idx="78">
                  <c:v>0.89780000000000015</c:v>
                </c:pt>
                <c:pt idx="79">
                  <c:v>0.83280000000000021</c:v>
                </c:pt>
                <c:pt idx="80">
                  <c:v>0.83040000000000047</c:v>
                </c:pt>
                <c:pt idx="81">
                  <c:v>0.79730000000000034</c:v>
                </c:pt>
                <c:pt idx="82">
                  <c:v>0.8519000000000001</c:v>
                </c:pt>
                <c:pt idx="83">
                  <c:v>0.83950000000000014</c:v>
                </c:pt>
                <c:pt idx="84">
                  <c:v>0.87810000000000032</c:v>
                </c:pt>
                <c:pt idx="85">
                  <c:v>0.71690000000000031</c:v>
                </c:pt>
                <c:pt idx="86">
                  <c:v>0.9108000000000005</c:v>
                </c:pt>
                <c:pt idx="87">
                  <c:v>0.79750000000000032</c:v>
                </c:pt>
                <c:pt idx="88">
                  <c:v>0.8411000000000004</c:v>
                </c:pt>
                <c:pt idx="89">
                  <c:v>0.78070000000000039</c:v>
                </c:pt>
                <c:pt idx="90">
                  <c:v>0.92900000000000027</c:v>
                </c:pt>
                <c:pt idx="91">
                  <c:v>0.89980000000000038</c:v>
                </c:pt>
                <c:pt idx="92">
                  <c:v>0.90490000000000048</c:v>
                </c:pt>
                <c:pt idx="93">
                  <c:v>0.77600000000000025</c:v>
                </c:pt>
                <c:pt idx="94">
                  <c:v>0.86610000000000031</c:v>
                </c:pt>
                <c:pt idx="95">
                  <c:v>0.96590000000000042</c:v>
                </c:pt>
                <c:pt idx="96">
                  <c:v>0.83610000000000051</c:v>
                </c:pt>
                <c:pt idx="97">
                  <c:v>0.94940000000000024</c:v>
                </c:pt>
                <c:pt idx="98">
                  <c:v>0.84880000000000022</c:v>
                </c:pt>
                <c:pt idx="99">
                  <c:v>0.76490000000000036</c:v>
                </c:pt>
                <c:pt idx="100">
                  <c:v>0.86250000000000027</c:v>
                </c:pt>
                <c:pt idx="101">
                  <c:v>0.8331000000000004</c:v>
                </c:pt>
                <c:pt idx="102">
                  <c:v>0.86360000000000037</c:v>
                </c:pt>
                <c:pt idx="103">
                  <c:v>0.9581000000000004</c:v>
                </c:pt>
                <c:pt idx="104">
                  <c:v>1.0039000000000002</c:v>
                </c:pt>
                <c:pt idx="105">
                  <c:v>0.82520000000000016</c:v>
                </c:pt>
                <c:pt idx="106">
                  <c:v>0.85050000000000026</c:v>
                </c:pt>
                <c:pt idx="107">
                  <c:v>0.89040000000000008</c:v>
                </c:pt>
                <c:pt idx="108">
                  <c:v>0.84760000000000035</c:v>
                </c:pt>
                <c:pt idx="109">
                  <c:v>0.88300000000000045</c:v>
                </c:pt>
                <c:pt idx="110">
                  <c:v>0.84550000000000036</c:v>
                </c:pt>
                <c:pt idx="111">
                  <c:v>0.78730000000000011</c:v>
                </c:pt>
                <c:pt idx="112">
                  <c:v>0.89160000000000039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1.4700000000000379E-2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4.8600000000000421E-2</c:v>
                </c:pt>
                <c:pt idx="152">
                  <c:v>2.5700000000000056E-2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6.7600000000000104E-2</c:v>
                </c:pt>
                <c:pt idx="169">
                  <c:v>0</c:v>
                </c:pt>
                <c:pt idx="170">
                  <c:v>0</c:v>
                </c:pt>
                <c:pt idx="171">
                  <c:v>1.3600000000000279E-2</c:v>
                </c:pt>
                <c:pt idx="172">
                  <c:v>1.9900000000000251E-2</c:v>
                </c:pt>
                <c:pt idx="173">
                  <c:v>3.1000000000003247E-3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2.6300000000000434E-2</c:v>
                </c:pt>
                <c:pt idx="179">
                  <c:v>0.12040000000000006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5.5900000000000283E-2</c:v>
                </c:pt>
                <c:pt idx="184">
                  <c:v>0</c:v>
                </c:pt>
                <c:pt idx="185">
                  <c:v>0</c:v>
                </c:pt>
                <c:pt idx="186">
                  <c:v>5.9400000000000119E-2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1.2900000000000134E-2</c:v>
                </c:pt>
                <c:pt idx="196">
                  <c:v>0.4722000000000004</c:v>
                </c:pt>
                <c:pt idx="197">
                  <c:v>0</c:v>
                </c:pt>
                <c:pt idx="198">
                  <c:v>1.0099999999999998E-2</c:v>
                </c:pt>
                <c:pt idx="199">
                  <c:v>0</c:v>
                </c:pt>
                <c:pt idx="200">
                  <c:v>0.56800000000000006</c:v>
                </c:pt>
                <c:pt idx="201">
                  <c:v>0</c:v>
                </c:pt>
                <c:pt idx="202">
                  <c:v>2.4800000000000377E-2</c:v>
                </c:pt>
                <c:pt idx="203">
                  <c:v>0</c:v>
                </c:pt>
                <c:pt idx="204">
                  <c:v>0.39540000000000042</c:v>
                </c:pt>
                <c:pt idx="205">
                  <c:v>0.40220000000000011</c:v>
                </c:pt>
                <c:pt idx="206">
                  <c:v>1.8319999999999994</c:v>
                </c:pt>
                <c:pt idx="207">
                  <c:v>0.57330000000000014</c:v>
                </c:pt>
                <c:pt idx="208">
                  <c:v>0.41860000000000008</c:v>
                </c:pt>
                <c:pt idx="209">
                  <c:v>0.44359999999999999</c:v>
                </c:pt>
                <c:pt idx="210">
                  <c:v>0.5134000000000003</c:v>
                </c:pt>
                <c:pt idx="211">
                  <c:v>0.51160000000000005</c:v>
                </c:pt>
                <c:pt idx="212">
                  <c:v>0.52850000000000019</c:v>
                </c:pt>
                <c:pt idx="213">
                  <c:v>0.53110000000000035</c:v>
                </c:pt>
                <c:pt idx="214">
                  <c:v>0.48140000000000027</c:v>
                </c:pt>
                <c:pt idx="215">
                  <c:v>0.44940000000000024</c:v>
                </c:pt>
                <c:pt idx="216">
                  <c:v>0.45340000000000025</c:v>
                </c:pt>
                <c:pt idx="217">
                  <c:v>0.49810000000000043</c:v>
                </c:pt>
                <c:pt idx="218">
                  <c:v>0.48820000000000041</c:v>
                </c:pt>
                <c:pt idx="219">
                  <c:v>0.2905000000000002</c:v>
                </c:pt>
                <c:pt idx="220">
                  <c:v>0.51480000000000015</c:v>
                </c:pt>
                <c:pt idx="221">
                  <c:v>0.50960000000000027</c:v>
                </c:pt>
                <c:pt idx="222">
                  <c:v>0.44670000000000032</c:v>
                </c:pt>
                <c:pt idx="223">
                  <c:v>0.46490000000000009</c:v>
                </c:pt>
                <c:pt idx="224">
                  <c:v>1.0333999999999999</c:v>
                </c:pt>
                <c:pt idx="225">
                  <c:v>0.45870000000000033</c:v>
                </c:pt>
                <c:pt idx="226">
                  <c:v>0.46330000000000027</c:v>
                </c:pt>
                <c:pt idx="227">
                  <c:v>0.54970000000000008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0.20589999999999975</c:v>
                </c:pt>
                <c:pt idx="262">
                  <c:v>1.3797999999999999</c:v>
                </c:pt>
                <c:pt idx="263">
                  <c:v>1.4161999999999999</c:v>
                </c:pt>
                <c:pt idx="264">
                  <c:v>1.2997999999999998</c:v>
                </c:pt>
                <c:pt idx="265">
                  <c:v>1.3281999999999998</c:v>
                </c:pt>
                <c:pt idx="266">
                  <c:v>1.1924000000000001</c:v>
                </c:pt>
                <c:pt idx="267">
                  <c:v>1.1924999999999999</c:v>
                </c:pt>
                <c:pt idx="268">
                  <c:v>1.1225000000000001</c:v>
                </c:pt>
                <c:pt idx="269">
                  <c:v>1.0438000000000001</c:v>
                </c:pt>
                <c:pt idx="270">
                  <c:v>1.0333999999999999</c:v>
                </c:pt>
                <c:pt idx="271">
                  <c:v>0.99009999999999998</c:v>
                </c:pt>
                <c:pt idx="272">
                  <c:v>0.94200000000000017</c:v>
                </c:pt>
                <c:pt idx="273">
                  <c:v>0.86419999999999986</c:v>
                </c:pt>
                <c:pt idx="274">
                  <c:v>0.83319999999999972</c:v>
                </c:pt>
                <c:pt idx="275">
                  <c:v>0.89309999999999978</c:v>
                </c:pt>
                <c:pt idx="276">
                  <c:v>0.72229999999999972</c:v>
                </c:pt>
                <c:pt idx="277">
                  <c:v>0.71449999999999991</c:v>
                </c:pt>
                <c:pt idx="278">
                  <c:v>0.70079999999999987</c:v>
                </c:pt>
                <c:pt idx="279">
                  <c:v>0.6449999999999998</c:v>
                </c:pt>
                <c:pt idx="280">
                  <c:v>0.54639999999999977</c:v>
                </c:pt>
                <c:pt idx="281">
                  <c:v>0.49879999999999991</c:v>
                </c:pt>
                <c:pt idx="282">
                  <c:v>0.44629999999999992</c:v>
                </c:pt>
                <c:pt idx="283">
                  <c:v>0.39549999999999974</c:v>
                </c:pt>
                <c:pt idx="284">
                  <c:v>0.40239999999999987</c:v>
                </c:pt>
                <c:pt idx="285">
                  <c:v>0.29739999999999989</c:v>
                </c:pt>
                <c:pt idx="286">
                  <c:v>0.27279999999999971</c:v>
                </c:pt>
                <c:pt idx="287">
                  <c:v>5.6199999999999806E-2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F7-3244-B8F8-EECF2A709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614318"/>
        <c:axId val="84619308"/>
      </c:lineChart>
      <c:catAx>
        <c:axId val="2561431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84619308"/>
        <c:crosses val="autoZero"/>
        <c:auto val="1"/>
        <c:lblAlgn val="ctr"/>
        <c:lblOffset val="100"/>
        <c:noMultiLvlLbl val="0"/>
      </c:catAx>
      <c:valAx>
        <c:axId val="84619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25614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KZ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State of charge and units running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Chart!$E$4</c:f>
              <c:strCache>
                <c:ptCount val="1"/>
                <c:pt idx="0">
                  <c:v>SOC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Chart!$A$5:$A$292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Chart!$E$5:$E$292</c:f>
              <c:numCache>
                <c:formatCode>General</c:formatCode>
                <c:ptCount val="288"/>
                <c:pt idx="0">
                  <c:v>60.316389863071727</c:v>
                </c:pt>
                <c:pt idx="1">
                  <c:v>61.916987134420928</c:v>
                </c:pt>
                <c:pt idx="2">
                  <c:v>63.496093773561505</c:v>
                </c:pt>
                <c:pt idx="3">
                  <c:v>65.08043093694333</c:v>
                </c:pt>
                <c:pt idx="4">
                  <c:v>66.702206146117177</c:v>
                </c:pt>
                <c:pt idx="5">
                  <c:v>68.376968839995939</c:v>
                </c:pt>
                <c:pt idx="6">
                  <c:v>69.960481627274518</c:v>
                </c:pt>
                <c:pt idx="7">
                  <c:v>71.529354632029992</c:v>
                </c:pt>
                <c:pt idx="8">
                  <c:v>73.14936738194865</c:v>
                </c:pt>
                <c:pt idx="9">
                  <c:v>74.742317854271221</c:v>
                </c:pt>
                <c:pt idx="10">
                  <c:v>76.316222395932698</c:v>
                </c:pt>
                <c:pt idx="11">
                  <c:v>77.962586754392916</c:v>
                </c:pt>
                <c:pt idx="12">
                  <c:v>79.57242272345087</c:v>
                </c:pt>
                <c:pt idx="13">
                  <c:v>80.890713819583056</c:v>
                </c:pt>
                <c:pt idx="14">
                  <c:v>82.492704002279112</c:v>
                </c:pt>
                <c:pt idx="15">
                  <c:v>84.119112773688414</c:v>
                </c:pt>
                <c:pt idx="16">
                  <c:v>84.512637363812047</c:v>
                </c:pt>
                <c:pt idx="17">
                  <c:v>82.300227687678799</c:v>
                </c:pt>
                <c:pt idx="18">
                  <c:v>80.440374468864519</c:v>
                </c:pt>
                <c:pt idx="19">
                  <c:v>78.523021662911901</c:v>
                </c:pt>
                <c:pt idx="20">
                  <c:v>76.69240278474939</c:v>
                </c:pt>
                <c:pt idx="21">
                  <c:v>74.855549400790437</c:v>
                </c:pt>
                <c:pt idx="22">
                  <c:v>72.55663191883896</c:v>
                </c:pt>
                <c:pt idx="23">
                  <c:v>70.310530068893769</c:v>
                </c:pt>
                <c:pt idx="24">
                  <c:v>68.44088899901044</c:v>
                </c:pt>
                <c:pt idx="25">
                  <c:v>66.571861688765111</c:v>
                </c:pt>
                <c:pt idx="26">
                  <c:v>64.36888452917367</c:v>
                </c:pt>
                <c:pt idx="27">
                  <c:v>62.452726939358215</c:v>
                </c:pt>
                <c:pt idx="28">
                  <c:v>60.531626969299957</c:v>
                </c:pt>
                <c:pt idx="29">
                  <c:v>58.682369180025773</c:v>
                </c:pt>
                <c:pt idx="30">
                  <c:v>56.698374998642606</c:v>
                </c:pt>
                <c:pt idx="31">
                  <c:v>54.855351715164879</c:v>
                </c:pt>
                <c:pt idx="32">
                  <c:v>52.976988797794263</c:v>
                </c:pt>
                <c:pt idx="33">
                  <c:v>51.128732405824159</c:v>
                </c:pt>
                <c:pt idx="34">
                  <c:v>49.276599637193058</c:v>
                </c:pt>
                <c:pt idx="35">
                  <c:v>47.416068052463096</c:v>
                </c:pt>
                <c:pt idx="36">
                  <c:v>45.542162968252654</c:v>
                </c:pt>
                <c:pt idx="37">
                  <c:v>43.720362846993957</c:v>
                </c:pt>
                <c:pt idx="38">
                  <c:v>41.83624997090952</c:v>
                </c:pt>
                <c:pt idx="39">
                  <c:v>39.959502210480998</c:v>
                </c:pt>
                <c:pt idx="40">
                  <c:v>38.023090552611748</c:v>
                </c:pt>
                <c:pt idx="41">
                  <c:v>36.123052229078318</c:v>
                </c:pt>
                <c:pt idx="42">
                  <c:v>34.265977080204429</c:v>
                </c:pt>
                <c:pt idx="43">
                  <c:v>32.361577832927367</c:v>
                </c:pt>
                <c:pt idx="44">
                  <c:v>29.961583829540032</c:v>
                </c:pt>
                <c:pt idx="45">
                  <c:v>31.642467322166546</c:v>
                </c:pt>
                <c:pt idx="46">
                  <c:v>34.854719875353254</c:v>
                </c:pt>
                <c:pt idx="47">
                  <c:v>38.04218429191836</c:v>
                </c:pt>
                <c:pt idx="48">
                  <c:v>41.207816955128635</c:v>
                </c:pt>
                <c:pt idx="49">
                  <c:v>44.320035732201283</c:v>
                </c:pt>
                <c:pt idx="50">
                  <c:v>47.309678310750556</c:v>
                </c:pt>
                <c:pt idx="51">
                  <c:v>50.186011815247369</c:v>
                </c:pt>
                <c:pt idx="52">
                  <c:v>52.963249626782094</c:v>
                </c:pt>
                <c:pt idx="53">
                  <c:v>55.653586826330269</c:v>
                </c:pt>
                <c:pt idx="54">
                  <c:v>58.172141102020177</c:v>
                </c:pt>
                <c:pt idx="55">
                  <c:v>60.561239902738976</c:v>
                </c:pt>
                <c:pt idx="56">
                  <c:v>62.839218490093209</c:v>
                </c:pt>
                <c:pt idx="57">
                  <c:v>65.01693588723596</c:v>
                </c:pt>
                <c:pt idx="58">
                  <c:v>67.09629668723332</c:v>
                </c:pt>
                <c:pt idx="59">
                  <c:v>69.019054454376942</c:v>
                </c:pt>
                <c:pt idx="60">
                  <c:v>70.902327448851509</c:v>
                </c:pt>
                <c:pt idx="61">
                  <c:v>72.682269162799045</c:v>
                </c:pt>
                <c:pt idx="62">
                  <c:v>74.281956777758481</c:v>
                </c:pt>
                <c:pt idx="63">
                  <c:v>75.802617993855421</c:v>
                </c:pt>
                <c:pt idx="64">
                  <c:v>77.210254403521688</c:v>
                </c:pt>
                <c:pt idx="65">
                  <c:v>78.554072732092209</c:v>
                </c:pt>
                <c:pt idx="66">
                  <c:v>79.791006434863093</c:v>
                </c:pt>
                <c:pt idx="67">
                  <c:v>80.823892838700573</c:v>
                </c:pt>
                <c:pt idx="68">
                  <c:v>81.833384017263299</c:v>
                </c:pt>
                <c:pt idx="69">
                  <c:v>82.696790064979155</c:v>
                </c:pt>
                <c:pt idx="70">
                  <c:v>83.44177022145</c:v>
                </c:pt>
                <c:pt idx="71">
                  <c:v>84.072929622149147</c:v>
                </c:pt>
                <c:pt idx="72">
                  <c:v>84.574661974639355</c:v>
                </c:pt>
                <c:pt idx="73">
                  <c:v>84.908363735879149</c:v>
                </c:pt>
                <c:pt idx="74">
                  <c:v>84.228620414361984</c:v>
                </c:pt>
                <c:pt idx="75">
                  <c:v>82.78657599332702</c:v>
                </c:pt>
                <c:pt idx="76">
                  <c:v>81.407328874200431</c:v>
                </c:pt>
                <c:pt idx="77">
                  <c:v>80.00156087808476</c:v>
                </c:pt>
                <c:pt idx="78">
                  <c:v>78.559613366466309</c:v>
                </c:pt>
                <c:pt idx="79">
                  <c:v>77.192835258932632</c:v>
                </c:pt>
                <c:pt idx="80">
                  <c:v>75.840012107378598</c:v>
                </c:pt>
                <c:pt idx="81">
                  <c:v>74.485186161216376</c:v>
                </c:pt>
                <c:pt idx="82">
                  <c:v>73.05541693294127</c:v>
                </c:pt>
                <c:pt idx="83">
                  <c:v>71.69270902090166</c:v>
                </c:pt>
                <c:pt idx="84">
                  <c:v>70.310619225556991</c:v>
                </c:pt>
                <c:pt idx="85">
                  <c:v>68.974755221894881</c:v>
                </c:pt>
                <c:pt idx="86">
                  <c:v>67.566306065255333</c:v>
                </c:pt>
                <c:pt idx="87">
                  <c:v>66.161830194693323</c:v>
                </c:pt>
                <c:pt idx="88">
                  <c:v>64.802061868288334</c:v>
                </c:pt>
                <c:pt idx="89">
                  <c:v>63.465777923821278</c:v>
                </c:pt>
                <c:pt idx="90">
                  <c:v>62.035847179851963</c:v>
                </c:pt>
                <c:pt idx="91">
                  <c:v>60.579460165171248</c:v>
                </c:pt>
                <c:pt idx="92">
                  <c:v>59.167005419315323</c:v>
                </c:pt>
                <c:pt idx="93">
                  <c:v>57.821902717944475</c:v>
                </c:pt>
                <c:pt idx="94">
                  <c:v>56.480094936735483</c:v>
                </c:pt>
                <c:pt idx="95">
                  <c:v>55.047741457353048</c:v>
                </c:pt>
                <c:pt idx="96">
                  <c:v>53.658706487157403</c:v>
                </c:pt>
                <c:pt idx="97">
                  <c:v>52.222444327975104</c:v>
                </c:pt>
                <c:pt idx="98">
                  <c:v>50.877083201493512</c:v>
                </c:pt>
                <c:pt idx="99">
                  <c:v>49.520189854445412</c:v>
                </c:pt>
                <c:pt idx="100">
                  <c:v>48.107928927422542</c:v>
                </c:pt>
                <c:pt idx="101">
                  <c:v>46.768640791043204</c:v>
                </c:pt>
                <c:pt idx="102">
                  <c:v>44.760516164945244</c:v>
                </c:pt>
                <c:pt idx="103">
                  <c:v>43.299768226520897</c:v>
                </c:pt>
                <c:pt idx="104">
                  <c:v>41.826163638837528</c:v>
                </c:pt>
                <c:pt idx="105">
                  <c:v>40.452214234480984</c:v>
                </c:pt>
                <c:pt idx="106">
                  <c:v>39.092316695520609</c:v>
                </c:pt>
                <c:pt idx="107">
                  <c:v>37.674273506645072</c:v>
                </c:pt>
                <c:pt idx="108">
                  <c:v>36.311727110299671</c:v>
                </c:pt>
                <c:pt idx="109">
                  <c:v>34.923984265657701</c:v>
                </c:pt>
                <c:pt idx="110">
                  <c:v>33.538664156428851</c:v>
                </c:pt>
                <c:pt idx="111">
                  <c:v>32.186228642540918</c:v>
                </c:pt>
                <c:pt idx="112">
                  <c:v>30.7713834644107</c:v>
                </c:pt>
                <c:pt idx="113">
                  <c:v>29.913144626783978</c:v>
                </c:pt>
                <c:pt idx="114">
                  <c:v>30.221688703493815</c:v>
                </c:pt>
                <c:pt idx="115">
                  <c:v>30.08839690775384</c:v>
                </c:pt>
                <c:pt idx="116">
                  <c:v>30.404957331398652</c:v>
                </c:pt>
                <c:pt idx="117">
                  <c:v>30.787041441870088</c:v>
                </c:pt>
                <c:pt idx="118">
                  <c:v>31.116848736691132</c:v>
                </c:pt>
                <c:pt idx="119">
                  <c:v>31.465247133978387</c:v>
                </c:pt>
                <c:pt idx="120">
                  <c:v>31.762733200199918</c:v>
                </c:pt>
                <c:pt idx="121">
                  <c:v>32.148939191187559</c:v>
                </c:pt>
                <c:pt idx="122">
                  <c:v>32.472179903944841</c:v>
                </c:pt>
                <c:pt idx="123">
                  <c:v>32.810145679511756</c:v>
                </c:pt>
                <c:pt idx="124">
                  <c:v>33.084264947220703</c:v>
                </c:pt>
                <c:pt idx="125">
                  <c:v>33.452306237174845</c:v>
                </c:pt>
                <c:pt idx="126">
                  <c:v>33.788992808443624</c:v>
                </c:pt>
                <c:pt idx="127">
                  <c:v>34.159478799945312</c:v>
                </c:pt>
                <c:pt idx="128">
                  <c:v>34.474276764334924</c:v>
                </c:pt>
                <c:pt idx="129">
                  <c:v>34.785947784884641</c:v>
                </c:pt>
                <c:pt idx="130">
                  <c:v>35.127040504291436</c:v>
                </c:pt>
                <c:pt idx="131">
                  <c:v>35.482176044215521</c:v>
                </c:pt>
                <c:pt idx="132">
                  <c:v>36.161035551853963</c:v>
                </c:pt>
                <c:pt idx="133">
                  <c:v>38.300177832717445</c:v>
                </c:pt>
                <c:pt idx="134">
                  <c:v>40.40844864985263</c:v>
                </c:pt>
                <c:pt idx="135">
                  <c:v>42.505661456499503</c:v>
                </c:pt>
                <c:pt idx="136">
                  <c:v>44.624563882690282</c:v>
                </c:pt>
                <c:pt idx="137">
                  <c:v>46.771125548482935</c:v>
                </c:pt>
                <c:pt idx="138">
                  <c:v>48.842612135356219</c:v>
                </c:pt>
                <c:pt idx="139">
                  <c:v>50.935873622059965</c:v>
                </c:pt>
                <c:pt idx="140">
                  <c:v>53.02691782131361</c:v>
                </c:pt>
                <c:pt idx="141">
                  <c:v>55.147781694094867</c:v>
                </c:pt>
                <c:pt idx="142">
                  <c:v>57.281920864814538</c:v>
                </c:pt>
                <c:pt idx="143">
                  <c:v>59.39925981908538</c:v>
                </c:pt>
                <c:pt idx="144">
                  <c:v>61.06193984691177</c:v>
                </c:pt>
                <c:pt idx="145">
                  <c:v>61.125189392763936</c:v>
                </c:pt>
                <c:pt idx="146">
                  <c:v>61.187714056180489</c:v>
                </c:pt>
                <c:pt idx="147">
                  <c:v>60.812166808885081</c:v>
                </c:pt>
                <c:pt idx="148">
                  <c:v>60.870271110782539</c:v>
                </c:pt>
                <c:pt idx="149">
                  <c:v>60.932213025574377</c:v>
                </c:pt>
                <c:pt idx="150">
                  <c:v>60.959303729932635</c:v>
                </c:pt>
                <c:pt idx="151">
                  <c:v>60.957901773706901</c:v>
                </c:pt>
                <c:pt idx="152">
                  <c:v>61.007749393316402</c:v>
                </c:pt>
                <c:pt idx="153">
                  <c:v>61.095026013839046</c:v>
                </c:pt>
                <c:pt idx="154">
                  <c:v>61.12785892415782</c:v>
                </c:pt>
                <c:pt idx="155">
                  <c:v>61.215669192534151</c:v>
                </c:pt>
                <c:pt idx="156">
                  <c:v>61.323577181772272</c:v>
                </c:pt>
                <c:pt idx="157">
                  <c:v>61.450445821384946</c:v>
                </c:pt>
                <c:pt idx="158">
                  <c:v>61.490263962446853</c:v>
                </c:pt>
                <c:pt idx="159">
                  <c:v>61.553884348332922</c:v>
                </c:pt>
                <c:pt idx="160">
                  <c:v>61.666738594190498</c:v>
                </c:pt>
                <c:pt idx="161">
                  <c:v>61.694580023495426</c:v>
                </c:pt>
                <c:pt idx="162">
                  <c:v>61.748941037663897</c:v>
                </c:pt>
                <c:pt idx="163">
                  <c:v>61.822154163660414</c:v>
                </c:pt>
                <c:pt idx="164">
                  <c:v>61.872952787677413</c:v>
                </c:pt>
                <c:pt idx="165">
                  <c:v>61.975033290668478</c:v>
                </c:pt>
                <c:pt idx="166">
                  <c:v>61.982085711940414</c:v>
                </c:pt>
                <c:pt idx="167">
                  <c:v>62.069782273268018</c:v>
                </c:pt>
                <c:pt idx="168">
                  <c:v>62.167280899045764</c:v>
                </c:pt>
                <c:pt idx="169">
                  <c:v>62.186696377615228</c:v>
                </c:pt>
                <c:pt idx="170">
                  <c:v>62.313337603130449</c:v>
                </c:pt>
                <c:pt idx="171">
                  <c:v>62.40539638032724</c:v>
                </c:pt>
                <c:pt idx="172">
                  <c:v>62.441574603704453</c:v>
                </c:pt>
                <c:pt idx="173">
                  <c:v>62.46817430035231</c:v>
                </c:pt>
                <c:pt idx="174">
                  <c:v>62.490659869237277</c:v>
                </c:pt>
                <c:pt idx="175">
                  <c:v>62.577617334748169</c:v>
                </c:pt>
                <c:pt idx="176">
                  <c:v>62.653846281786954</c:v>
                </c:pt>
                <c:pt idx="177">
                  <c:v>62.743095978030084</c:v>
                </c:pt>
                <c:pt idx="178">
                  <c:v>62.76499621403925</c:v>
                </c:pt>
                <c:pt idx="179">
                  <c:v>62.780555989956547</c:v>
                </c:pt>
                <c:pt idx="180">
                  <c:v>62.831724161881887</c:v>
                </c:pt>
                <c:pt idx="181">
                  <c:v>62.856220278128362</c:v>
                </c:pt>
                <c:pt idx="182">
                  <c:v>62.901094506481769</c:v>
                </c:pt>
                <c:pt idx="183">
                  <c:v>62.889426612732123</c:v>
                </c:pt>
                <c:pt idx="184">
                  <c:v>62.961608622536822</c:v>
                </c:pt>
                <c:pt idx="185">
                  <c:v>63.009696367142233</c:v>
                </c:pt>
                <c:pt idx="186">
                  <c:v>63.063195533566407</c:v>
                </c:pt>
                <c:pt idx="187">
                  <c:v>63.091487914689573</c:v>
                </c:pt>
                <c:pt idx="188">
                  <c:v>63.116442735507604</c:v>
                </c:pt>
                <c:pt idx="189">
                  <c:v>63.154002241101693</c:v>
                </c:pt>
                <c:pt idx="190">
                  <c:v>63.14670948447678</c:v>
                </c:pt>
                <c:pt idx="191">
                  <c:v>63.203056495621233</c:v>
                </c:pt>
                <c:pt idx="192">
                  <c:v>63.347009619304551</c:v>
                </c:pt>
                <c:pt idx="193">
                  <c:v>63.407001716635904</c:v>
                </c:pt>
                <c:pt idx="194">
                  <c:v>63.506609091317259</c:v>
                </c:pt>
                <c:pt idx="195">
                  <c:v>63.186654253842946</c:v>
                </c:pt>
                <c:pt idx="196">
                  <c:v>62.703292050349269</c:v>
                </c:pt>
                <c:pt idx="197">
                  <c:v>62.580142148080057</c:v>
                </c:pt>
                <c:pt idx="198">
                  <c:v>62.645708475049943</c:v>
                </c:pt>
                <c:pt idx="199">
                  <c:v>62.667995056599658</c:v>
                </c:pt>
                <c:pt idx="200">
                  <c:v>62.109441482886794</c:v>
                </c:pt>
                <c:pt idx="201">
                  <c:v>62.207087410977657</c:v>
                </c:pt>
                <c:pt idx="202">
                  <c:v>62.205583376833182</c:v>
                </c:pt>
                <c:pt idx="203">
                  <c:v>62.270652235464929</c:v>
                </c:pt>
                <c:pt idx="204">
                  <c:v>62.19119039029087</c:v>
                </c:pt>
                <c:pt idx="205">
                  <c:v>61.447798256125473</c:v>
                </c:pt>
                <c:pt idx="206">
                  <c:v>60.053853208825892</c:v>
                </c:pt>
                <c:pt idx="207">
                  <c:v>58.880150962149401</c:v>
                </c:pt>
                <c:pt idx="208">
                  <c:v>57.944942789541621</c:v>
                </c:pt>
                <c:pt idx="209">
                  <c:v>57.202293627569581</c:v>
                </c:pt>
                <c:pt idx="210">
                  <c:v>56.434512623578648</c:v>
                </c:pt>
                <c:pt idx="211">
                  <c:v>55.645314638535638</c:v>
                </c:pt>
                <c:pt idx="212">
                  <c:v>54.857053444519046</c:v>
                </c:pt>
                <c:pt idx="213">
                  <c:v>54.113209066409851</c:v>
                </c:pt>
                <c:pt idx="214">
                  <c:v>53.42373087097134</c:v>
                </c:pt>
                <c:pt idx="215">
                  <c:v>52.711608175204759</c:v>
                </c:pt>
                <c:pt idx="216">
                  <c:v>51.931132037649022</c:v>
                </c:pt>
                <c:pt idx="217">
                  <c:v>51.223790206431033</c:v>
                </c:pt>
                <c:pt idx="218">
                  <c:v>50.398864949829033</c:v>
                </c:pt>
                <c:pt idx="219">
                  <c:v>49.697854533824014</c:v>
                </c:pt>
                <c:pt idx="220">
                  <c:v>48.993484591379456</c:v>
                </c:pt>
                <c:pt idx="221">
                  <c:v>48.227964807107448</c:v>
                </c:pt>
                <c:pt idx="222">
                  <c:v>47.453270931404376</c:v>
                </c:pt>
                <c:pt idx="223">
                  <c:v>46.736884221310682</c:v>
                </c:pt>
                <c:pt idx="224">
                  <c:v>44.946030507062396</c:v>
                </c:pt>
                <c:pt idx="225">
                  <c:v>44.14546181714708</c:v>
                </c:pt>
                <c:pt idx="226">
                  <c:v>43.37813305709993</c:v>
                </c:pt>
                <c:pt idx="227">
                  <c:v>42.517835863466196</c:v>
                </c:pt>
                <c:pt idx="228">
                  <c:v>42.205328837683247</c:v>
                </c:pt>
                <c:pt idx="229">
                  <c:v>43.54596336888951</c:v>
                </c:pt>
                <c:pt idx="230">
                  <c:v>44.912722094539873</c:v>
                </c:pt>
                <c:pt idx="231">
                  <c:v>46.265779120819126</c:v>
                </c:pt>
                <c:pt idx="232">
                  <c:v>47.586685479071946</c:v>
                </c:pt>
                <c:pt idx="233">
                  <c:v>48.936587134749132</c:v>
                </c:pt>
                <c:pt idx="234">
                  <c:v>50.222159027611276</c:v>
                </c:pt>
                <c:pt idx="235">
                  <c:v>51.526890558183247</c:v>
                </c:pt>
                <c:pt idx="236">
                  <c:v>52.847512648814252</c:v>
                </c:pt>
                <c:pt idx="237">
                  <c:v>54.156565047237706</c:v>
                </c:pt>
                <c:pt idx="238">
                  <c:v>55.426587501186987</c:v>
                </c:pt>
                <c:pt idx="239">
                  <c:v>56.295110366095379</c:v>
                </c:pt>
                <c:pt idx="240">
                  <c:v>57.662124932605373</c:v>
                </c:pt>
                <c:pt idx="241">
                  <c:v>59.030503983700044</c:v>
                </c:pt>
                <c:pt idx="242">
                  <c:v>60.353712909689506</c:v>
                </c:pt>
                <c:pt idx="243">
                  <c:v>61.705007476713561</c:v>
                </c:pt>
                <c:pt idx="244">
                  <c:v>62.977730473070004</c:v>
                </c:pt>
                <c:pt idx="245">
                  <c:v>64.331839289549947</c:v>
                </c:pt>
                <c:pt idx="246">
                  <c:v>65.728275554917019</c:v>
                </c:pt>
                <c:pt idx="247">
                  <c:v>67.055521081136163</c:v>
                </c:pt>
                <c:pt idx="248">
                  <c:v>68.371481182769543</c:v>
                </c:pt>
                <c:pt idx="249">
                  <c:v>69.68613365334258</c:v>
                </c:pt>
                <c:pt idx="250">
                  <c:v>70.987510825977225</c:v>
                </c:pt>
                <c:pt idx="251">
                  <c:v>72.302959245891344</c:v>
                </c:pt>
                <c:pt idx="252">
                  <c:v>73.625372222539738</c:v>
                </c:pt>
                <c:pt idx="253">
                  <c:v>74.971748959706503</c:v>
                </c:pt>
                <c:pt idx="254">
                  <c:v>76.263745300821498</c:v>
                </c:pt>
                <c:pt idx="255">
                  <c:v>77.647673790829046</c:v>
                </c:pt>
                <c:pt idx="256">
                  <c:v>78.97480560999945</c:v>
                </c:pt>
                <c:pt idx="257">
                  <c:v>80.297843975415844</c:v>
                </c:pt>
                <c:pt idx="258">
                  <c:v>81.637313009372676</c:v>
                </c:pt>
                <c:pt idx="259">
                  <c:v>82.953813219487486</c:v>
                </c:pt>
                <c:pt idx="260">
                  <c:v>84.248112128339116</c:v>
                </c:pt>
                <c:pt idx="261">
                  <c:v>85.169970059726353</c:v>
                </c:pt>
                <c:pt idx="262">
                  <c:v>82.918376676178056</c:v>
                </c:pt>
                <c:pt idx="263">
                  <c:v>80.6780247849467</c:v>
                </c:pt>
                <c:pt idx="264">
                  <c:v>78.482703469260755</c:v>
                </c:pt>
                <c:pt idx="265">
                  <c:v>76.270552218238237</c:v>
                </c:pt>
                <c:pt idx="266">
                  <c:v>74.188259585359589</c:v>
                </c:pt>
                <c:pt idx="267">
                  <c:v>72.237699152677649</c:v>
                </c:pt>
                <c:pt idx="268">
                  <c:v>70.35106663176353</c:v>
                </c:pt>
                <c:pt idx="269">
                  <c:v>68.527005290785937</c:v>
                </c:pt>
                <c:pt idx="270">
                  <c:v>66.74939586346278</c:v>
                </c:pt>
                <c:pt idx="271">
                  <c:v>65.136564747371423</c:v>
                </c:pt>
                <c:pt idx="272">
                  <c:v>63.557716533341605</c:v>
                </c:pt>
                <c:pt idx="273">
                  <c:v>62.021669978277124</c:v>
                </c:pt>
                <c:pt idx="274">
                  <c:v>60.629113965947745</c:v>
                </c:pt>
                <c:pt idx="275">
                  <c:v>59.329203355816517</c:v>
                </c:pt>
                <c:pt idx="276">
                  <c:v>58.080137886222218</c:v>
                </c:pt>
                <c:pt idx="277">
                  <c:v>56.898747492501386</c:v>
                </c:pt>
                <c:pt idx="278">
                  <c:v>55.865434687231208</c:v>
                </c:pt>
                <c:pt idx="279">
                  <c:v>54.877540095172527</c:v>
                </c:pt>
                <c:pt idx="280">
                  <c:v>54.007648869302805</c:v>
                </c:pt>
                <c:pt idx="281">
                  <c:v>53.157236436154662</c:v>
                </c:pt>
                <c:pt idx="282">
                  <c:v>52.474832628122506</c:v>
                </c:pt>
                <c:pt idx="283">
                  <c:v>51.839656009076982</c:v>
                </c:pt>
                <c:pt idx="284">
                  <c:v>51.213685784601367</c:v>
                </c:pt>
                <c:pt idx="285">
                  <c:v>50.712793313721058</c:v>
                </c:pt>
                <c:pt idx="286">
                  <c:v>50.278057671188655</c:v>
                </c:pt>
                <c:pt idx="287">
                  <c:v>49.991011979440792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0-B54A-A4EA-4AEAA66DB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588198"/>
        <c:axId val="67729216"/>
      </c:lineChart>
      <c:lineChart>
        <c:grouping val="standard"/>
        <c:varyColors val="0"/>
        <c:ser>
          <c:idx val="1"/>
          <c:order val="1"/>
          <c:tx>
            <c:strRef>
              <c:f>Chart!$F$4</c:f>
              <c:strCache>
                <c:ptCount val="1"/>
                <c:pt idx="0">
                  <c:v>Units running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Chart!$A$5:$A$292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Chart!$F$5:$F$292</c:f>
              <c:numCache>
                <c:formatCode>General</c:formatCode>
                <c:ptCount val="28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0-B54A-A4EA-4AEAA66DB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326848"/>
        <c:axId val="1722976896"/>
      </c:lineChart>
      <c:catAx>
        <c:axId val="8658819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67729216"/>
        <c:crosses val="autoZero"/>
        <c:auto val="1"/>
        <c:lblAlgn val="ctr"/>
        <c:lblOffset val="100"/>
        <c:noMultiLvlLbl val="0"/>
      </c:catAx>
      <c:valAx>
        <c:axId val="67729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SOC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86588198"/>
        <c:crosses val="autoZero"/>
        <c:crossBetween val="between"/>
      </c:valAx>
      <c:valAx>
        <c:axId val="1722976896"/>
        <c:scaling>
          <c:orientation val="minMax"/>
          <c:max val="3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running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3326848"/>
        <c:crosses val="max"/>
        <c:crossBetween val="between"/>
        <c:majorUnit val="1"/>
      </c:valAx>
      <c:catAx>
        <c:axId val="1763326848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722976896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KZ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22</xdr:col>
      <xdr:colOff>187200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160920</xdr:rowOff>
    </xdr:from>
    <xdr:to>
      <xdr:col>22</xdr:col>
      <xdr:colOff>187200</xdr:colOff>
      <xdr:row>38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93638C-58EE-6E4B-AC5D-DB1A22451BD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c1482cc-c512-4358-825a-dbc58cdbc5ad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8"/>
  <sheetViews>
    <sheetView showGridLines="0" topLeftCell="A27" zoomScale="183" zoomScaleNormal="100" workbookViewId="0"/>
  </sheetViews>
  <sheetFormatPr baseColWidth="10" defaultColWidth="8.6640625" defaultRowHeight="15" x14ac:dyDescent="0.2"/>
  <cols>
    <col min="1" max="1" width="4" customWidth="1"/>
    <col min="2" max="2" width="118" customWidth="1"/>
  </cols>
  <sheetData>
    <row r="2" spans="2:2" ht="18" x14ac:dyDescent="0.2">
      <c r="B2" s="1" t="s">
        <v>0</v>
      </c>
    </row>
    <row r="3" spans="2:2" x14ac:dyDescent="0.2">
      <c r="B3" s="2" t="s">
        <v>1</v>
      </c>
    </row>
    <row r="5" spans="2:2" x14ac:dyDescent="0.2">
      <c r="B5" s="3" t="s">
        <v>2</v>
      </c>
    </row>
    <row r="6" spans="2:2" x14ac:dyDescent="0.2">
      <c r="B6" s="4" t="s">
        <v>3</v>
      </c>
    </row>
    <row r="7" spans="2:2" x14ac:dyDescent="0.2">
      <c r="B7" s="4" t="s">
        <v>4</v>
      </c>
    </row>
    <row r="8" spans="2:2" x14ac:dyDescent="0.2">
      <c r="B8" s="4" t="s">
        <v>5</v>
      </c>
    </row>
    <row r="10" spans="2:2" x14ac:dyDescent="0.2">
      <c r="B10" s="3" t="s">
        <v>6</v>
      </c>
    </row>
    <row r="11" spans="2:2" x14ac:dyDescent="0.2">
      <c r="B11" s="4" t="s">
        <v>7</v>
      </c>
    </row>
    <row r="12" spans="2:2" x14ac:dyDescent="0.2">
      <c r="B12" s="4" t="s">
        <v>8</v>
      </c>
    </row>
    <row r="13" spans="2:2" x14ac:dyDescent="0.2">
      <c r="B13" s="4" t="s">
        <v>9</v>
      </c>
    </row>
    <row r="14" spans="2:2" x14ac:dyDescent="0.2">
      <c r="B14" s="4" t="s">
        <v>10</v>
      </c>
    </row>
    <row r="15" spans="2:2" x14ac:dyDescent="0.2">
      <c r="B15" s="4" t="s">
        <v>11</v>
      </c>
    </row>
    <row r="16" spans="2:2" x14ac:dyDescent="0.2">
      <c r="B16" s="4" t="s">
        <v>12</v>
      </c>
    </row>
    <row r="18" spans="2:2" x14ac:dyDescent="0.2">
      <c r="B18" s="3" t="s">
        <v>13</v>
      </c>
    </row>
    <row r="19" spans="2:2" x14ac:dyDescent="0.2">
      <c r="B19" s="4" t="s">
        <v>14</v>
      </c>
    </row>
    <row r="20" spans="2:2" x14ac:dyDescent="0.2">
      <c r="B20" s="4" t="s">
        <v>15</v>
      </c>
    </row>
    <row r="21" spans="2:2" x14ac:dyDescent="0.2">
      <c r="B21" s="4" t="s">
        <v>16</v>
      </c>
    </row>
    <row r="23" spans="2:2" x14ac:dyDescent="0.2">
      <c r="B23" s="3" t="s">
        <v>17</v>
      </c>
    </row>
    <row r="24" spans="2:2" x14ac:dyDescent="0.2">
      <c r="B24" s="4" t="s">
        <v>18</v>
      </c>
    </row>
    <row r="25" spans="2:2" x14ac:dyDescent="0.2">
      <c r="B25" s="4" t="s">
        <v>19</v>
      </c>
    </row>
    <row r="26" spans="2:2" x14ac:dyDescent="0.2">
      <c r="B26" s="4" t="s">
        <v>20</v>
      </c>
    </row>
    <row r="28" spans="2:2" x14ac:dyDescent="0.2">
      <c r="B28" s="3" t="s">
        <v>21</v>
      </c>
    </row>
    <row r="29" spans="2:2" x14ac:dyDescent="0.2">
      <c r="B29" s="4" t="s">
        <v>22</v>
      </c>
    </row>
    <row r="30" spans="2:2" x14ac:dyDescent="0.2">
      <c r="B30" s="4" t="s">
        <v>23</v>
      </c>
    </row>
    <row r="31" spans="2:2" x14ac:dyDescent="0.2">
      <c r="B31" s="4" t="s">
        <v>24</v>
      </c>
    </row>
    <row r="33" spans="2:2" x14ac:dyDescent="0.2">
      <c r="B33" s="3" t="s">
        <v>25</v>
      </c>
    </row>
    <row r="34" spans="2:2" x14ac:dyDescent="0.2">
      <c r="B34" s="4" t="s">
        <v>26</v>
      </c>
    </row>
    <row r="35" spans="2:2" x14ac:dyDescent="0.2">
      <c r="B35" s="4" t="s">
        <v>27</v>
      </c>
    </row>
    <row r="36" spans="2:2" x14ac:dyDescent="0.2">
      <c r="B36" s="4" t="s">
        <v>28</v>
      </c>
    </row>
    <row r="38" spans="2:2" x14ac:dyDescent="0.2">
      <c r="B38" s="3" t="s">
        <v>29</v>
      </c>
    </row>
    <row r="39" spans="2:2" x14ac:dyDescent="0.2">
      <c r="B39" s="4" t="s">
        <v>30</v>
      </c>
    </row>
    <row r="40" spans="2:2" x14ac:dyDescent="0.2">
      <c r="B40" s="4" t="s">
        <v>31</v>
      </c>
    </row>
    <row r="41" spans="2:2" x14ac:dyDescent="0.2">
      <c r="B41" s="4" t="s">
        <v>32</v>
      </c>
    </row>
    <row r="42" spans="2:2" x14ac:dyDescent="0.2">
      <c r="B42" s="4" t="s">
        <v>33</v>
      </c>
    </row>
    <row r="43" spans="2:2" x14ac:dyDescent="0.2">
      <c r="B43" s="4" t="s">
        <v>34</v>
      </c>
    </row>
    <row r="44" spans="2:2" x14ac:dyDescent="0.2">
      <c r="B44" s="4" t="s">
        <v>35</v>
      </c>
    </row>
    <row r="46" spans="2:2" x14ac:dyDescent="0.2">
      <c r="B46" s="3" t="s">
        <v>36</v>
      </c>
    </row>
    <row r="47" spans="2:2" x14ac:dyDescent="0.2">
      <c r="B47" s="4" t="s">
        <v>37</v>
      </c>
    </row>
    <row r="48" spans="2:2" x14ac:dyDescent="0.2">
      <c r="B48" s="4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showGridLines="0" zoomScale="171" zoomScaleNormal="100" workbookViewId="0">
      <selection activeCell="B14" sqref="B14"/>
    </sheetView>
  </sheetViews>
  <sheetFormatPr baseColWidth="10" defaultColWidth="8.6640625" defaultRowHeight="15" x14ac:dyDescent="0.2"/>
  <cols>
    <col min="1" max="1" width="44" customWidth="1"/>
    <col min="2" max="2" width="14" customWidth="1"/>
    <col min="3" max="3" width="16" customWidth="1"/>
    <col min="4" max="4" width="62" customWidth="1"/>
  </cols>
  <sheetData>
    <row r="1" spans="1:4" ht="18" x14ac:dyDescent="0.2">
      <c r="A1" s="1" t="s">
        <v>39</v>
      </c>
    </row>
    <row r="2" spans="1:4" x14ac:dyDescent="0.2">
      <c r="A2" s="2" t="s">
        <v>40</v>
      </c>
    </row>
    <row r="4" spans="1:4" x14ac:dyDescent="0.2">
      <c r="A4" s="5" t="s">
        <v>41</v>
      </c>
      <c r="B4" s="6"/>
      <c r="C4" s="6"/>
      <c r="D4" s="6"/>
    </row>
    <row r="5" spans="1:4" x14ac:dyDescent="0.2">
      <c r="A5" s="4" t="s">
        <v>42</v>
      </c>
      <c r="B5" s="7">
        <v>1.2</v>
      </c>
      <c r="C5" s="2" t="s">
        <v>43</v>
      </c>
      <c r="D5" s="2" t="s">
        <v>44</v>
      </c>
    </row>
    <row r="6" spans="1:4" x14ac:dyDescent="0.2">
      <c r="A6" s="4" t="s">
        <v>45</v>
      </c>
      <c r="B6" s="7">
        <v>1.1000000000000001</v>
      </c>
      <c r="C6" s="2" t="s">
        <v>43</v>
      </c>
      <c r="D6" s="2" t="s">
        <v>46</v>
      </c>
    </row>
    <row r="7" spans="1:4" x14ac:dyDescent="0.2">
      <c r="A7" s="4" t="s">
        <v>47</v>
      </c>
      <c r="B7" s="7">
        <v>1.1000000000000001</v>
      </c>
      <c r="C7" s="2" t="s">
        <v>43</v>
      </c>
      <c r="D7" s="2" t="s">
        <v>48</v>
      </c>
    </row>
    <row r="8" spans="1:4" x14ac:dyDescent="0.2">
      <c r="A8" s="4" t="s">
        <v>49</v>
      </c>
      <c r="B8" s="8">
        <v>0.5</v>
      </c>
      <c r="C8" s="2" t="s">
        <v>50</v>
      </c>
      <c r="D8" s="2" t="s">
        <v>51</v>
      </c>
    </row>
    <row r="9" spans="1:4" x14ac:dyDescent="0.2">
      <c r="A9" s="4" t="s">
        <v>52</v>
      </c>
      <c r="B9" s="9">
        <v>30</v>
      </c>
      <c r="C9" s="2" t="s">
        <v>53</v>
      </c>
      <c r="D9" s="2" t="s">
        <v>54</v>
      </c>
    </row>
    <row r="10" spans="1:4" x14ac:dyDescent="0.2">
      <c r="A10" s="4" t="s">
        <v>55</v>
      </c>
      <c r="B10" s="9">
        <v>15</v>
      </c>
      <c r="C10" s="2" t="s">
        <v>53</v>
      </c>
      <c r="D10" s="2" t="s">
        <v>56</v>
      </c>
    </row>
    <row r="11" spans="1:4" x14ac:dyDescent="0.2">
      <c r="A11" s="4" t="s">
        <v>57</v>
      </c>
      <c r="B11" s="9">
        <v>2</v>
      </c>
      <c r="C11" s="2" t="s">
        <v>53</v>
      </c>
      <c r="D11" s="2" t="s">
        <v>58</v>
      </c>
    </row>
    <row r="12" spans="1:4" x14ac:dyDescent="0.2">
      <c r="A12" s="4" t="s">
        <v>59</v>
      </c>
      <c r="B12" s="9">
        <v>1</v>
      </c>
      <c r="C12" s="39">
        <v>36526</v>
      </c>
      <c r="D12" s="2" t="s">
        <v>60</v>
      </c>
    </row>
    <row r="13" spans="1:4" x14ac:dyDescent="0.2">
      <c r="A13" s="4" t="s">
        <v>61</v>
      </c>
      <c r="B13" s="9">
        <v>1</v>
      </c>
      <c r="C13" s="39">
        <v>36526</v>
      </c>
      <c r="D13" s="2" t="s">
        <v>60</v>
      </c>
    </row>
    <row r="14" spans="1:4" x14ac:dyDescent="0.2">
      <c r="A14" s="4" t="s">
        <v>62</v>
      </c>
      <c r="B14" s="9">
        <v>0</v>
      </c>
      <c r="C14" s="39">
        <v>36526</v>
      </c>
      <c r="D14" s="2" t="s">
        <v>60</v>
      </c>
    </row>
    <row r="16" spans="1:4" x14ac:dyDescent="0.2">
      <c r="A16" s="5" t="s">
        <v>63</v>
      </c>
      <c r="B16" s="6"/>
      <c r="C16" s="6"/>
      <c r="D16" s="6"/>
    </row>
    <row r="17" spans="1:4" x14ac:dyDescent="0.2">
      <c r="A17" s="4" t="s">
        <v>64</v>
      </c>
      <c r="B17" s="10">
        <v>5.5</v>
      </c>
      <c r="C17" s="2" t="s">
        <v>65</v>
      </c>
      <c r="D17" s="2" t="s">
        <v>66</v>
      </c>
    </row>
    <row r="18" spans="1:4" x14ac:dyDescent="0.2">
      <c r="A18" s="4" t="s">
        <v>67</v>
      </c>
      <c r="B18" s="10">
        <v>2.5</v>
      </c>
      <c r="C18" s="2" t="s">
        <v>43</v>
      </c>
      <c r="D18" s="2" t="s">
        <v>68</v>
      </c>
    </row>
    <row r="19" spans="1:4" x14ac:dyDescent="0.2">
      <c r="A19" s="4" t="s">
        <v>69</v>
      </c>
      <c r="B19" s="11">
        <v>0.88</v>
      </c>
      <c r="C19" s="2" t="s">
        <v>70</v>
      </c>
      <c r="D19" s="2" t="s">
        <v>71</v>
      </c>
    </row>
    <row r="20" spans="1:4" x14ac:dyDescent="0.2">
      <c r="A20" s="4" t="s">
        <v>72</v>
      </c>
      <c r="B20" s="12">
        <v>0.1</v>
      </c>
      <c r="C20" s="2" t="s">
        <v>70</v>
      </c>
      <c r="D20" s="2" t="s">
        <v>73</v>
      </c>
    </row>
    <row r="21" spans="1:4" x14ac:dyDescent="0.2">
      <c r="A21" s="4" t="s">
        <v>74</v>
      </c>
      <c r="B21" s="12">
        <v>0.95</v>
      </c>
      <c r="C21" s="2" t="s">
        <v>70</v>
      </c>
      <c r="D21" s="2" t="s">
        <v>75</v>
      </c>
    </row>
    <row r="22" spans="1:4" x14ac:dyDescent="0.2">
      <c r="A22" s="4" t="s">
        <v>76</v>
      </c>
      <c r="B22" s="12">
        <v>0.6</v>
      </c>
      <c r="C22" s="2" t="s">
        <v>70</v>
      </c>
      <c r="D22" s="2" t="s">
        <v>60</v>
      </c>
    </row>
    <row r="23" spans="1:4" x14ac:dyDescent="0.2">
      <c r="A23" s="4" t="s">
        <v>77</v>
      </c>
      <c r="B23" s="12">
        <v>0.85</v>
      </c>
      <c r="C23" s="2" t="s">
        <v>70</v>
      </c>
      <c r="D23" s="2" t="s">
        <v>78</v>
      </c>
    </row>
    <row r="24" spans="1:4" x14ac:dyDescent="0.2">
      <c r="A24" s="4" t="s">
        <v>79</v>
      </c>
      <c r="B24" s="12">
        <v>1</v>
      </c>
      <c r="C24" s="2" t="s">
        <v>70</v>
      </c>
      <c r="D24" s="2" t="s">
        <v>80</v>
      </c>
    </row>
    <row r="25" spans="1:4" x14ac:dyDescent="0.2">
      <c r="A25" s="4" t="s">
        <v>81</v>
      </c>
      <c r="B25" s="13">
        <v>1.4999999999999999E-2</v>
      </c>
      <c r="C25" s="2" t="s">
        <v>43</v>
      </c>
      <c r="D25" s="2" t="s">
        <v>82</v>
      </c>
    </row>
    <row r="27" spans="1:4" x14ac:dyDescent="0.2">
      <c r="A27" s="5" t="s">
        <v>83</v>
      </c>
      <c r="B27" s="6"/>
      <c r="C27" s="6"/>
      <c r="D27" s="6"/>
    </row>
    <row r="28" spans="1:4" x14ac:dyDescent="0.2">
      <c r="A28" s="2" t="s">
        <v>84</v>
      </c>
    </row>
    <row r="29" spans="1:4" x14ac:dyDescent="0.2">
      <c r="A29" s="2" t="s">
        <v>85</v>
      </c>
    </row>
    <row r="30" spans="1:4" x14ac:dyDescent="0.2">
      <c r="A30" s="4" t="s">
        <v>86</v>
      </c>
      <c r="B30" s="8">
        <v>0.3</v>
      </c>
      <c r="C30" s="2" t="s">
        <v>70</v>
      </c>
      <c r="D30" s="2" t="s">
        <v>87</v>
      </c>
    </row>
    <row r="31" spans="1:4" x14ac:dyDescent="0.2">
      <c r="A31" s="4" t="s">
        <v>88</v>
      </c>
      <c r="B31" s="8">
        <v>0.85</v>
      </c>
      <c r="C31" s="2" t="s">
        <v>70</v>
      </c>
      <c r="D31" s="2" t="s">
        <v>89</v>
      </c>
    </row>
    <row r="32" spans="1:4" x14ac:dyDescent="0.2">
      <c r="A32" s="4" t="s">
        <v>90</v>
      </c>
      <c r="B32" s="14">
        <v>2.5</v>
      </c>
      <c r="C32" s="2" t="s">
        <v>43</v>
      </c>
      <c r="D32" s="2" t="s">
        <v>91</v>
      </c>
    </row>
    <row r="33" spans="1:4" x14ac:dyDescent="0.2">
      <c r="A33" s="4" t="s">
        <v>92</v>
      </c>
      <c r="B33" s="14">
        <v>2</v>
      </c>
      <c r="C33" s="2" t="s">
        <v>43</v>
      </c>
      <c r="D33" s="2" t="s">
        <v>93</v>
      </c>
    </row>
    <row r="35" spans="1:4" x14ac:dyDescent="0.2">
      <c r="A35" s="5" t="s">
        <v>94</v>
      </c>
      <c r="B35" s="6"/>
      <c r="C35" s="6"/>
      <c r="D35" s="6"/>
    </row>
    <row r="36" spans="1:4" x14ac:dyDescent="0.2">
      <c r="A36" s="4" t="s">
        <v>95</v>
      </c>
      <c r="B36" s="9">
        <v>3</v>
      </c>
      <c r="C36" s="2" t="s">
        <v>96</v>
      </c>
      <c r="D36" s="2" t="s">
        <v>97</v>
      </c>
    </row>
    <row r="37" spans="1:4" x14ac:dyDescent="0.2">
      <c r="A37" s="4" t="s">
        <v>98</v>
      </c>
      <c r="B37" s="15">
        <f>IF(Inputs!$B$36&gt;=3,Cap_1+Cap_2+Cap_3,IF(Inputs!$B$36=2,Cap_1+Cap_2,Cap_1))</f>
        <v>3.4</v>
      </c>
      <c r="C37" s="2" t="s">
        <v>43</v>
      </c>
      <c r="D37" s="2" t="s">
        <v>99</v>
      </c>
    </row>
    <row r="39" spans="1:4" x14ac:dyDescent="0.2">
      <c r="A39" s="5" t="s">
        <v>100</v>
      </c>
      <c r="B39" s="6"/>
      <c r="C39" s="6"/>
      <c r="D39" s="6"/>
    </row>
    <row r="40" spans="1:4" x14ac:dyDescent="0.2">
      <c r="A40" s="4" t="s">
        <v>101</v>
      </c>
      <c r="B40" s="16">
        <v>45000</v>
      </c>
      <c r="C40" s="2" t="s">
        <v>102</v>
      </c>
      <c r="D40" s="2" t="s">
        <v>103</v>
      </c>
    </row>
    <row r="41" spans="1:4" x14ac:dyDescent="0.2">
      <c r="A41" s="4" t="s">
        <v>104</v>
      </c>
      <c r="B41" s="14">
        <v>9.5</v>
      </c>
      <c r="C41" s="2" t="s">
        <v>105</v>
      </c>
      <c r="D41" s="2" t="s">
        <v>106</v>
      </c>
    </row>
    <row r="42" spans="1:4" x14ac:dyDescent="0.2">
      <c r="A42" s="4" t="s">
        <v>107</v>
      </c>
      <c r="B42" s="17">
        <f>Inputs!$B$40/Inputs!$B$41</f>
        <v>4736.8421052631575</v>
      </c>
      <c r="C42" s="2" t="s">
        <v>108</v>
      </c>
      <c r="D42" s="2" t="s">
        <v>109</v>
      </c>
    </row>
    <row r="43" spans="1:4" x14ac:dyDescent="0.2">
      <c r="A43" s="4" t="s">
        <v>110</v>
      </c>
      <c r="B43" s="14">
        <v>50</v>
      </c>
      <c r="C43" s="2" t="s">
        <v>111</v>
      </c>
      <c r="D43" s="2" t="s">
        <v>112</v>
      </c>
    </row>
    <row r="44" spans="1:4" x14ac:dyDescent="0.2">
      <c r="A44" s="4" t="s">
        <v>110</v>
      </c>
      <c r="B44" s="17">
        <f>Inputs!$B$43*1000</f>
        <v>50000</v>
      </c>
      <c r="C44" s="2" t="s">
        <v>113</v>
      </c>
      <c r="D44" s="2" t="s">
        <v>114</v>
      </c>
    </row>
    <row r="45" spans="1:4" x14ac:dyDescent="0.2">
      <c r="A45" s="4" t="s">
        <v>115</v>
      </c>
      <c r="B45" s="16">
        <v>9000</v>
      </c>
      <c r="C45" s="2" t="s">
        <v>116</v>
      </c>
      <c r="D45" s="2" t="s">
        <v>117</v>
      </c>
    </row>
    <row r="46" spans="1:4" x14ac:dyDescent="0.2">
      <c r="A46" s="4" t="s">
        <v>118</v>
      </c>
      <c r="B46" s="18">
        <v>15</v>
      </c>
      <c r="C46" s="2" t="s">
        <v>119</v>
      </c>
      <c r="D46" s="2" t="s">
        <v>120</v>
      </c>
    </row>
    <row r="47" spans="1:4" x14ac:dyDescent="0.2">
      <c r="A47" s="4" t="s">
        <v>121</v>
      </c>
      <c r="B47" s="16">
        <v>450000000</v>
      </c>
      <c r="C47" s="2" t="s">
        <v>122</v>
      </c>
      <c r="D47" s="2" t="s">
        <v>123</v>
      </c>
    </row>
    <row r="48" spans="1:4" x14ac:dyDescent="0.2">
      <c r="A48" s="4" t="s">
        <v>124</v>
      </c>
      <c r="B48" s="19">
        <v>330</v>
      </c>
      <c r="C48" s="2" t="s">
        <v>125</v>
      </c>
      <c r="D48" s="2" t="s">
        <v>126</v>
      </c>
    </row>
    <row r="50" spans="1:4" x14ac:dyDescent="0.2">
      <c r="A50" s="5" t="s">
        <v>127</v>
      </c>
      <c r="B50" s="6"/>
      <c r="C50" s="6"/>
      <c r="D50" s="6"/>
    </row>
    <row r="51" spans="1:4" x14ac:dyDescent="0.2">
      <c r="A51" s="4" t="s">
        <v>128</v>
      </c>
      <c r="B51" s="9">
        <v>1</v>
      </c>
      <c r="C51" s="2" t="s">
        <v>53</v>
      </c>
      <c r="D51" s="2" t="s">
        <v>129</v>
      </c>
    </row>
    <row r="53" spans="1:4" x14ac:dyDescent="0.2">
      <c r="A53" s="2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zoomScaleNormal="100" workbookViewId="0"/>
  </sheetViews>
  <sheetFormatPr baseColWidth="10" defaultColWidth="8.6640625" defaultRowHeight="15" x14ac:dyDescent="0.2"/>
  <cols>
    <col min="1" max="4" width="18" customWidth="1"/>
    <col min="6" max="6" width="70" customWidth="1"/>
  </cols>
  <sheetData>
    <row r="1" spans="1:6" ht="18" x14ac:dyDescent="0.2">
      <c r="A1" s="1" t="s">
        <v>131</v>
      </c>
    </row>
    <row r="2" spans="1:6" x14ac:dyDescent="0.2">
      <c r="A2" s="2" t="s">
        <v>132</v>
      </c>
    </row>
    <row r="4" spans="1:6" x14ac:dyDescent="0.2">
      <c r="A4" s="20" t="s">
        <v>133</v>
      </c>
      <c r="B4" s="20" t="s">
        <v>134</v>
      </c>
      <c r="C4" s="20" t="s">
        <v>135</v>
      </c>
      <c r="D4" s="20" t="s">
        <v>136</v>
      </c>
    </row>
    <row r="5" spans="1:6" x14ac:dyDescent="0.2">
      <c r="A5" s="8">
        <v>0.25</v>
      </c>
      <c r="B5" s="11">
        <v>0.3</v>
      </c>
      <c r="C5" s="11">
        <v>0.29499999999999998</v>
      </c>
      <c r="D5" s="11">
        <v>0.28999999999999998</v>
      </c>
      <c r="F5" s="2" t="s">
        <v>137</v>
      </c>
    </row>
    <row r="6" spans="1:6" x14ac:dyDescent="0.2">
      <c r="A6" s="8">
        <v>0.5</v>
      </c>
      <c r="B6" s="11">
        <v>0.36499999999999999</v>
      </c>
      <c r="C6" s="11">
        <v>0.36</v>
      </c>
      <c r="D6" s="11">
        <v>0.35399999999999998</v>
      </c>
      <c r="F6" s="2" t="s">
        <v>138</v>
      </c>
    </row>
    <row r="7" spans="1:6" x14ac:dyDescent="0.2">
      <c r="A7" s="8">
        <v>0.75</v>
      </c>
      <c r="B7" s="11">
        <v>0.40500000000000003</v>
      </c>
      <c r="C7" s="11">
        <v>0.4</v>
      </c>
      <c r="D7" s="11">
        <v>0.39300000000000002</v>
      </c>
      <c r="F7" s="2" t="s">
        <v>139</v>
      </c>
    </row>
    <row r="8" spans="1:6" x14ac:dyDescent="0.2">
      <c r="A8" s="8">
        <v>1</v>
      </c>
      <c r="B8" s="11">
        <v>0.42799999999999999</v>
      </c>
      <c r="C8" s="11">
        <v>0.42199999999999999</v>
      </c>
      <c r="D8" s="11">
        <v>0.41499999999999998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441"/>
  <sheetViews>
    <sheetView showGridLines="0" tabSelected="1" zoomScale="209" zoomScaleNormal="100" workbookViewId="0">
      <pane xSplit="4" ySplit="2" topLeftCell="E240" activePane="bottomRight" state="frozen"/>
      <selection pane="topRight" activeCell="E1" sqref="E1"/>
      <selection pane="bottomLeft" activeCell="A3" sqref="A3"/>
      <selection pane="bottomRight" activeCell="A81" sqref="A81:XFD81"/>
    </sheetView>
  </sheetViews>
  <sheetFormatPr baseColWidth="10" defaultColWidth="8.6640625" defaultRowHeight="15" x14ac:dyDescent="0.2"/>
  <cols>
    <col min="1" max="1" width="8" customWidth="1"/>
    <col min="2" max="2" width="9" customWidth="1"/>
    <col min="3" max="4" width="12" customWidth="1"/>
    <col min="5" max="5" width="9" customWidth="1"/>
    <col min="6" max="12" width="11" hidden="1" customWidth="1"/>
    <col min="13" max="14" width="9" hidden="1" customWidth="1"/>
    <col min="15" max="15" width="11" hidden="1" customWidth="1"/>
    <col min="16" max="17" width="9" hidden="1" customWidth="1"/>
    <col min="18" max="18" width="8" hidden="1" customWidth="1"/>
    <col min="19" max="21" width="8" customWidth="1"/>
    <col min="22" max="24" width="9" hidden="1" customWidth="1"/>
    <col min="25" max="29" width="11" hidden="1" customWidth="1"/>
    <col min="30" max="30" width="10" hidden="1" customWidth="1"/>
    <col min="31" max="32" width="11" hidden="1" customWidth="1"/>
    <col min="33" max="34" width="11" customWidth="1"/>
    <col min="35" max="36" width="12" customWidth="1"/>
    <col min="37" max="37" width="11" hidden="1" customWidth="1"/>
    <col min="38" max="41" width="9" hidden="1" customWidth="1"/>
    <col min="42" max="42" width="11" customWidth="1"/>
    <col min="43" max="43" width="9" customWidth="1"/>
    <col min="44" max="44" width="10" customWidth="1"/>
  </cols>
  <sheetData>
    <row r="1" spans="1:44" ht="30" customHeight="1" x14ac:dyDescent="0.2">
      <c r="A1" s="21" t="s">
        <v>140</v>
      </c>
      <c r="B1" s="21" t="s">
        <v>141</v>
      </c>
      <c r="C1" s="21" t="s">
        <v>142</v>
      </c>
      <c r="D1" s="21" t="s">
        <v>143</v>
      </c>
      <c r="E1" s="21" t="s">
        <v>144</v>
      </c>
      <c r="F1" s="21" t="s">
        <v>145</v>
      </c>
      <c r="G1" s="21" t="s">
        <v>146</v>
      </c>
      <c r="H1" s="21" t="s">
        <v>147</v>
      </c>
      <c r="I1" s="21" t="s">
        <v>148</v>
      </c>
      <c r="J1" s="21" t="s">
        <v>149</v>
      </c>
      <c r="K1" s="21" t="s">
        <v>150</v>
      </c>
      <c r="L1" s="21" t="s">
        <v>151</v>
      </c>
      <c r="M1" s="21" t="s">
        <v>152</v>
      </c>
      <c r="N1" s="21" t="s">
        <v>153</v>
      </c>
      <c r="O1" s="21" t="s">
        <v>154</v>
      </c>
      <c r="P1" s="21" t="s">
        <v>155</v>
      </c>
      <c r="Q1" s="21" t="s">
        <v>156</v>
      </c>
      <c r="R1" s="21" t="s">
        <v>157</v>
      </c>
      <c r="S1" s="21" t="s">
        <v>158</v>
      </c>
      <c r="T1" s="21" t="s">
        <v>159</v>
      </c>
      <c r="U1" s="21" t="s">
        <v>160</v>
      </c>
      <c r="V1" s="21" t="s">
        <v>161</v>
      </c>
      <c r="W1" s="21" t="s">
        <v>162</v>
      </c>
      <c r="X1" s="21" t="s">
        <v>163</v>
      </c>
      <c r="Y1" s="21" t="s">
        <v>164</v>
      </c>
      <c r="Z1" s="21" t="s">
        <v>165</v>
      </c>
      <c r="AA1" s="21" t="s">
        <v>166</v>
      </c>
      <c r="AB1" s="21" t="s">
        <v>167</v>
      </c>
      <c r="AC1" s="21" t="s">
        <v>168</v>
      </c>
      <c r="AD1" s="21" t="s">
        <v>169</v>
      </c>
      <c r="AE1" s="21" t="s">
        <v>170</v>
      </c>
      <c r="AF1" s="21" t="s">
        <v>171</v>
      </c>
      <c r="AG1" s="21" t="s">
        <v>172</v>
      </c>
      <c r="AH1" s="21" t="s">
        <v>173</v>
      </c>
      <c r="AI1" s="21" t="s">
        <v>174</v>
      </c>
      <c r="AJ1" s="21" t="s">
        <v>175</v>
      </c>
      <c r="AK1" s="21" t="s">
        <v>133</v>
      </c>
      <c r="AL1" s="21" t="s">
        <v>176</v>
      </c>
      <c r="AM1" s="21" t="s">
        <v>177</v>
      </c>
      <c r="AN1" s="21" t="s">
        <v>178</v>
      </c>
      <c r="AO1" s="21" t="s">
        <v>179</v>
      </c>
      <c r="AP1" s="21" t="s">
        <v>180</v>
      </c>
      <c r="AQ1" s="21" t="s">
        <v>181</v>
      </c>
      <c r="AR1" s="21" t="s">
        <v>182</v>
      </c>
    </row>
    <row r="2" spans="1:44" x14ac:dyDescent="0.2">
      <c r="A2">
        <v>0</v>
      </c>
      <c r="B2" s="22">
        <f>A2/1440</f>
        <v>0</v>
      </c>
      <c r="C2" s="23">
        <v>1.1719999999999999</v>
      </c>
      <c r="D2" s="24">
        <f>C2+P_aux</f>
        <v>1.1869999999999998</v>
      </c>
      <c r="E2" s="25">
        <f>SOC_init</f>
        <v>0.6</v>
      </c>
      <c r="F2" s="24">
        <f>Init1*Cap_1+Init2*Cap_2+Init3*Cap_3</f>
        <v>2.2999999999999998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4">
        <v>0</v>
      </c>
      <c r="P2">
        <v>0</v>
      </c>
      <c r="Q2">
        <v>0</v>
      </c>
      <c r="R2">
        <v>0</v>
      </c>
      <c r="S2">
        <f>Init1</f>
        <v>1</v>
      </c>
      <c r="T2">
        <f>Init2</f>
        <v>1</v>
      </c>
      <c r="U2">
        <f>Init3</f>
        <v>0</v>
      </c>
      <c r="V2">
        <v>999</v>
      </c>
      <c r="W2">
        <v>999</v>
      </c>
      <c r="X2">
        <v>999</v>
      </c>
      <c r="Y2" s="24">
        <f>S2*Cap_1*MIN(1,(V2+dt)/StartRamp)</f>
        <v>1.2</v>
      </c>
      <c r="Z2" s="24">
        <f>T2*Cap_2*MIN(1,(W2+dt)/StartRamp)</f>
        <v>1.1000000000000001</v>
      </c>
      <c r="AA2" s="24">
        <f>U2*Cap_3*MIN(1,(X2+dt)/StartRamp)</f>
        <v>0</v>
      </c>
      <c r="AB2" s="24">
        <f>SUM(Y2:AA2)</f>
        <v>2.2999999999999998</v>
      </c>
      <c r="AC2" s="24">
        <f>AB2-D2</f>
        <v>1.113</v>
      </c>
      <c r="AD2" s="25">
        <f>MEDIAN(0,(TaperEnd-E2)/(TaperEnd-TaperStart),1)</f>
        <v>1</v>
      </c>
      <c r="AE2" s="24">
        <f>MIN(P_pcs*AD2,MAX(0,SOC_max-E2)*E_nom*60/dt/SQRT(RTE))</f>
        <v>2.5</v>
      </c>
      <c r="AF2" s="24">
        <f>MIN(P_pcs,MAX(0,E2-SOC_min)*E_nom*60/dt*SQRT(RTE))</f>
        <v>2.5</v>
      </c>
      <c r="AG2" s="24">
        <f>IF(AC2&gt;0,MIN(AC2,AE2),0)</f>
        <v>1.113</v>
      </c>
      <c r="AH2" s="24">
        <f>IF(AC2&lt;0,MIN(-AC2,AF2),0)</f>
        <v>0</v>
      </c>
      <c r="AI2" s="24">
        <f>IF(AC2&gt;0,D2+AG2,AB2)</f>
        <v>2.2999999999999998</v>
      </c>
      <c r="AJ2" s="24">
        <f>MAX(0,D2-AI2-AH2)</f>
        <v>0</v>
      </c>
      <c r="AK2" s="25">
        <f>IF(AB2&gt;0,AI2/AB2,0)</f>
        <v>1</v>
      </c>
      <c r="AL2">
        <f>IF(AB2=0,1,MIN(MATCH(MEDIAN(MinStable,AK2,1),FC_L,1),3))</f>
        <v>3</v>
      </c>
      <c r="AM2" s="25">
        <f>INDEX(FC_E1,$AL2)+(MEDIAN(MinStable,$AK2,1)-INDEX(FC_L,$AL2))*(INDEX(FC_E1,$AL2+1)-INDEX(FC_E1,$AL2))/(INDEX(FC_L,$AL2+1)-INDEX(FC_L,$AL2))</f>
        <v>0.42799999999999999</v>
      </c>
      <c r="AN2" s="25">
        <f>INDEX(FC_E2,$AL2)+(MEDIAN(MinStable,$AK2,1)-INDEX(FC_L,$AL2))*(INDEX(FC_E2,$AL2+1)-INDEX(FC_E2,$AL2))/(INDEX(FC_L,$AL2+1)-INDEX(FC_L,$AL2))</f>
        <v>0.42199999999999999</v>
      </c>
      <c r="AO2" s="25">
        <f>INDEX(FC_E3,$AL2)+(MEDIAN(MinStable,$AK2,1)-INDEX(FC_L,$AL2))*(INDEX(FC_E3,$AL2+1)-INDEX(FC_E3,$AL2))/(INDEX(FC_L,$AL2+1)-INDEX(FC_L,$AL2))</f>
        <v>0.41499999999999998</v>
      </c>
      <c r="AP2" s="26">
        <f>(IF(S2=1,Y2*AK2/AM2,0)+IF(T2=1,Z2*AK2/AN2,0)+IF(U2=1,AA2*AK2/AO2,0))*dt/60</f>
        <v>9.0172889814117627E-2</v>
      </c>
      <c r="AQ2" s="25">
        <f>E2+(AG2*SQRT(RTE)-AH2/SQRT(RTE))*dt/60/E_nom</f>
        <v>0.60316389863071729</v>
      </c>
      <c r="AR2">
        <f>IF(R2=1,1,0)</f>
        <v>0</v>
      </c>
    </row>
    <row r="3" spans="1:44" x14ac:dyDescent="0.2">
      <c r="A3">
        <v>1</v>
      </c>
      <c r="B3" s="22">
        <f>A3/1440</f>
        <v>6.9444444444444447E-4</v>
      </c>
      <c r="C3" s="23">
        <v>1.1482000000000001</v>
      </c>
      <c r="D3" s="24">
        <f>C3+P_aux</f>
        <v>1.1632</v>
      </c>
      <c r="E3" s="25">
        <f>AQ2</f>
        <v>0.60316389863071729</v>
      </c>
      <c r="F3" s="24">
        <f>AB2</f>
        <v>2.2999999999999998</v>
      </c>
      <c r="G3">
        <f>IF(AND(S2=0,V2&gt;=MinOff),V2,-1)</f>
        <v>-1</v>
      </c>
      <c r="H3">
        <f>IF(AND(T2=0,W2&gt;=MinOff),W2,-1)</f>
        <v>-1</v>
      </c>
      <c r="I3">
        <f>IF(AND(U2=0,X2&gt;=MinOff),X2,-1)</f>
        <v>999</v>
      </c>
      <c r="J3">
        <f>IF(AND(S2=1,V2&gt;=MinRun),V2,-1)</f>
        <v>999</v>
      </c>
      <c r="K3">
        <f>IF(AND(T2=1,W2&gt;=MinRun),W2,-1)</f>
        <v>999</v>
      </c>
      <c r="L3">
        <f>IF(AND(U2=1,X2&gt;=MinRun),X2,-1)</f>
        <v>-1</v>
      </c>
      <c r="M3">
        <f>IF(MAX(G3:I3)&lt;0,0,MATCH(MAX(G3:I3),G3:I3,0))</f>
        <v>3</v>
      </c>
      <c r="N3">
        <f>IF(MAX(J3:L3)&lt;0,0,MATCH(MAX(J3:L3),J3:L3,0))</f>
        <v>1</v>
      </c>
      <c r="O3" s="24">
        <f>IF(N3=0,0,INDEX(CapVec,N3))</f>
        <v>1.2</v>
      </c>
      <c r="P3">
        <f>IF(OR(D3&gt;F3+StartMargin,E3&lt;SOC_startT),1,0)</f>
        <v>0</v>
      </c>
      <c r="Q3">
        <f>IF(AND(E3&gt;SOC_stopT,D3&lt;=F3-O3+StopMargin),1,0)</f>
        <v>0</v>
      </c>
      <c r="R3">
        <f>IF(AND(P3=1,M3&gt;0),1,IF(AND(P3=0,Q3=1,N3&gt;0),-1,0))</f>
        <v>0</v>
      </c>
      <c r="S3">
        <f>S2+IF(AND(R3=1,M3=1),1,0)-IF(AND(R3=-1,N3=1),1,0)</f>
        <v>1</v>
      </c>
      <c r="T3">
        <f>T2+IF(AND(R3=1,M3=2),1,0)-IF(AND(R3=-1,N3=2),1,0)</f>
        <v>1</v>
      </c>
      <c r="U3">
        <f>U2+IF(AND(R3=1,M3=3),1,0)-IF(AND(R3=-1,N3=3),1,0)</f>
        <v>0</v>
      </c>
      <c r="V3">
        <f>IF(S3&lt;&gt;S2,0,V2+dt)</f>
        <v>1000</v>
      </c>
      <c r="W3">
        <f>IF(T3&lt;&gt;T2,0,W2+dt)</f>
        <v>1000</v>
      </c>
      <c r="X3">
        <f>IF(U3&lt;&gt;U2,0,X2+dt)</f>
        <v>1000</v>
      </c>
      <c r="Y3" s="24">
        <f>S3*Cap_1*MIN(1,(V3+dt)/StartRamp)</f>
        <v>1.2</v>
      </c>
      <c r="Z3" s="24">
        <f>T3*Cap_2*MIN(1,(W3+dt)/StartRamp)</f>
        <v>1.1000000000000001</v>
      </c>
      <c r="AA3" s="24">
        <f>U3*Cap_3*MIN(1,(X3+dt)/StartRamp)</f>
        <v>0</v>
      </c>
      <c r="AB3" s="24">
        <f>SUM(Y3:AA3)</f>
        <v>2.2999999999999998</v>
      </c>
      <c r="AC3" s="24">
        <f>AB3-D3</f>
        <v>1.1367999999999998</v>
      </c>
      <c r="AD3" s="25">
        <f>MEDIAN(0,(TaperEnd-E3)/(TaperEnd-TaperStart),1)</f>
        <v>1</v>
      </c>
      <c r="AE3" s="24">
        <f>MIN(P_pcs*AD3,MAX(0,SOC_max-E3)*E_nom*60/dt/SQRT(RTE))</f>
        <v>2.5</v>
      </c>
      <c r="AF3" s="24">
        <f>MIN(P_pcs,MAX(0,E3-SOC_min)*E_nom*60/dt*SQRT(RTE))</f>
        <v>2.5</v>
      </c>
      <c r="AG3" s="24">
        <f>IF(AC3&gt;0,MIN(AC3,AE3),0)</f>
        <v>1.1367999999999998</v>
      </c>
      <c r="AH3" s="24">
        <f>IF(AC3&lt;0,MIN(-AC3,AF3),0)</f>
        <v>0</v>
      </c>
      <c r="AI3" s="24">
        <f>IF(AC3&gt;0,D3+AG3,AB3)</f>
        <v>2.2999999999999998</v>
      </c>
      <c r="AJ3" s="24">
        <f>MAX(0,D3-AI3-AH3)</f>
        <v>0</v>
      </c>
      <c r="AK3" s="25">
        <f>IF(AB3&gt;0,AI3/AB3,0)</f>
        <v>1</v>
      </c>
      <c r="AL3">
        <f>IF(AB3=0,1,MIN(MATCH(MEDIAN(MinStable,AK3,1),FC_L,1),3))</f>
        <v>3</v>
      </c>
      <c r="AM3" s="25">
        <f>INDEX(FC_E1,$AL3)+(MEDIAN(MinStable,$AK3,1)-INDEX(FC_L,$AL3))*(INDEX(FC_E1,$AL3+1)-INDEX(FC_E1,$AL3))/(INDEX(FC_L,$AL3+1)-INDEX(FC_L,$AL3))</f>
        <v>0.42799999999999999</v>
      </c>
      <c r="AN3" s="25">
        <f>INDEX(FC_E2,$AL3)+(MEDIAN(MinStable,$AK3,1)-INDEX(FC_L,$AL3))*(INDEX(FC_E2,$AL3+1)-INDEX(FC_E2,$AL3))/(INDEX(FC_L,$AL3+1)-INDEX(FC_L,$AL3))</f>
        <v>0.42199999999999999</v>
      </c>
      <c r="AO3" s="25">
        <f>INDEX(FC_E3,$AL3)+(MEDIAN(MinStable,$AK3,1)-INDEX(FC_L,$AL3))*(INDEX(FC_E3,$AL3+1)-INDEX(FC_E3,$AL3))/(INDEX(FC_L,$AL3+1)-INDEX(FC_L,$AL3))</f>
        <v>0.41499999999999998</v>
      </c>
      <c r="AP3" s="26">
        <f>(IF(S3=1,Y3*AK3/AM3,0)+IF(T3=1,Z3*AK3/AN3,0)+IF(U3=1,AA3*AK3/AO3,0))*dt/60</f>
        <v>9.0172889814117627E-2</v>
      </c>
      <c r="AQ3" s="25">
        <f>E3+(AG3*SQRT(RTE)-AH3/SQRT(RTE))*dt/60/E_nom</f>
        <v>0.60639545295542474</v>
      </c>
      <c r="AR3">
        <f>IF(R3=1,1,0)</f>
        <v>0</v>
      </c>
    </row>
    <row r="4" spans="1:44" x14ac:dyDescent="0.2">
      <c r="A4">
        <v>2</v>
      </c>
      <c r="B4" s="22">
        <f>A4/1440</f>
        <v>1.3888888888888889E-3</v>
      </c>
      <c r="C4" s="23">
        <v>1.1061000000000001</v>
      </c>
      <c r="D4" s="24">
        <f>C4+P_aux</f>
        <v>1.1211</v>
      </c>
      <c r="E4" s="25">
        <f>AQ3</f>
        <v>0.60639545295542474</v>
      </c>
      <c r="F4" s="24">
        <f>AB3</f>
        <v>2.2999999999999998</v>
      </c>
      <c r="G4">
        <f>IF(AND(S3=0,V3&gt;=MinOff),V3,-1)</f>
        <v>-1</v>
      </c>
      <c r="H4">
        <f>IF(AND(T3=0,W3&gt;=MinOff),W3,-1)</f>
        <v>-1</v>
      </c>
      <c r="I4">
        <f>IF(AND(U3=0,X3&gt;=MinOff),X3,-1)</f>
        <v>1000</v>
      </c>
      <c r="J4">
        <f>IF(AND(S3=1,V3&gt;=MinRun),V3,-1)</f>
        <v>1000</v>
      </c>
      <c r="K4">
        <f>IF(AND(T3=1,W3&gt;=MinRun),W3,-1)</f>
        <v>1000</v>
      </c>
      <c r="L4">
        <f>IF(AND(U3=1,X3&gt;=MinRun),X3,-1)</f>
        <v>-1</v>
      </c>
      <c r="M4">
        <f>IF(MAX(G4:I4)&lt;0,0,MATCH(MAX(G4:I4),G4:I4,0))</f>
        <v>3</v>
      </c>
      <c r="N4">
        <f>IF(MAX(J4:L4)&lt;0,0,MATCH(MAX(J4:L4),J4:L4,0))</f>
        <v>1</v>
      </c>
      <c r="O4" s="24">
        <f>IF(N4=0,0,INDEX(CapVec,N4))</f>
        <v>1.2</v>
      </c>
      <c r="P4">
        <f>IF(OR(D4&gt;F4+StartMargin,E4&lt;SOC_startT),1,0)</f>
        <v>0</v>
      </c>
      <c r="Q4">
        <f>IF(AND(E4&gt;SOC_stopT,D4&lt;=F4-O4+StopMargin),1,0)</f>
        <v>0</v>
      </c>
      <c r="R4">
        <f>IF(AND(P4=1,M4&gt;0),1,IF(AND(P4=0,Q4=1,N4&gt;0),-1,0))</f>
        <v>0</v>
      </c>
      <c r="S4">
        <f>S3+IF(AND(R4=1,M4=1),1,0)-IF(AND(R4=-1,N4=1),1,0)</f>
        <v>1</v>
      </c>
      <c r="T4">
        <f>T3+IF(AND(R4=1,M4=2),1,0)-IF(AND(R4=-1,N4=2),1,0)</f>
        <v>1</v>
      </c>
      <c r="U4">
        <f>U3+IF(AND(R4=1,M4=3),1,0)-IF(AND(R4=-1,N4=3),1,0)</f>
        <v>0</v>
      </c>
      <c r="V4">
        <f>IF(S4&lt;&gt;S3,0,V3+dt)</f>
        <v>1001</v>
      </c>
      <c r="W4">
        <f>IF(T4&lt;&gt;T3,0,W3+dt)</f>
        <v>1001</v>
      </c>
      <c r="X4">
        <f>IF(U4&lt;&gt;U3,0,X3+dt)</f>
        <v>1001</v>
      </c>
      <c r="Y4" s="24">
        <f>S4*Cap_1*MIN(1,(V4+dt)/StartRamp)</f>
        <v>1.2</v>
      </c>
      <c r="Z4" s="24">
        <f>T4*Cap_2*MIN(1,(W4+dt)/StartRamp)</f>
        <v>1.1000000000000001</v>
      </c>
      <c r="AA4" s="24">
        <f>U4*Cap_3*MIN(1,(X4+dt)/StartRamp)</f>
        <v>0</v>
      </c>
      <c r="AB4" s="24">
        <f>SUM(Y4:AA4)</f>
        <v>2.2999999999999998</v>
      </c>
      <c r="AC4" s="24">
        <f>AB4-D4</f>
        <v>1.1788999999999998</v>
      </c>
      <c r="AD4" s="25">
        <f>MEDIAN(0,(TaperEnd-E4)/(TaperEnd-TaperStart),1)</f>
        <v>1</v>
      </c>
      <c r="AE4" s="24">
        <f>MIN(P_pcs*AD4,MAX(0,SOC_max-E4)*E_nom*60/dt/SQRT(RTE))</f>
        <v>2.5</v>
      </c>
      <c r="AF4" s="24">
        <f>MIN(P_pcs,MAX(0,E4-SOC_min)*E_nom*60/dt*SQRT(RTE))</f>
        <v>2.5</v>
      </c>
      <c r="AG4" s="24">
        <f>IF(AC4&gt;0,MIN(AC4,AE4),0)</f>
        <v>1.1788999999999998</v>
      </c>
      <c r="AH4" s="24">
        <f>IF(AC4&lt;0,MIN(-AC4,AF4),0)</f>
        <v>0</v>
      </c>
      <c r="AI4" s="24">
        <f>IF(AC4&gt;0,D4+AG4,AB4)</f>
        <v>2.2999999999999998</v>
      </c>
      <c r="AJ4" s="24">
        <f>MAX(0,D4-AI4-AH4)</f>
        <v>0</v>
      </c>
      <c r="AK4" s="25">
        <f>IF(AB4&gt;0,AI4/AB4,0)</f>
        <v>1</v>
      </c>
      <c r="AL4">
        <f>IF(AB4=0,1,MIN(MATCH(MEDIAN(MinStable,AK4,1),FC_L,1),3))</f>
        <v>3</v>
      </c>
      <c r="AM4" s="25">
        <f>INDEX(FC_E1,$AL4)+(MEDIAN(MinStable,$AK4,1)-INDEX(FC_L,$AL4))*(INDEX(FC_E1,$AL4+1)-INDEX(FC_E1,$AL4))/(INDEX(FC_L,$AL4+1)-INDEX(FC_L,$AL4))</f>
        <v>0.42799999999999999</v>
      </c>
      <c r="AN4" s="25">
        <f>INDEX(FC_E2,$AL4)+(MEDIAN(MinStable,$AK4,1)-INDEX(FC_L,$AL4))*(INDEX(FC_E2,$AL4+1)-INDEX(FC_E2,$AL4))/(INDEX(FC_L,$AL4+1)-INDEX(FC_L,$AL4))</f>
        <v>0.42199999999999999</v>
      </c>
      <c r="AO4" s="25">
        <f>INDEX(FC_E3,$AL4)+(MEDIAN(MinStable,$AK4,1)-INDEX(FC_L,$AL4))*(INDEX(FC_E3,$AL4+1)-INDEX(FC_E3,$AL4))/(INDEX(FC_L,$AL4+1)-INDEX(FC_L,$AL4))</f>
        <v>0.41499999999999998</v>
      </c>
      <c r="AP4" s="26">
        <f>(IF(S4=1,Y4*AK4/AM4,0)+IF(T4=1,Z4*AK4/AN4,0)+IF(U4=1,AA4*AK4/AO4,0))*dt/60</f>
        <v>9.0172889814117627E-2</v>
      </c>
      <c r="AQ4" s="25">
        <f>E4+(AG4*SQRT(RTE)-AH4/SQRT(RTE))*dt/60/E_nom</f>
        <v>0.60974668394891318</v>
      </c>
      <c r="AR4">
        <f>IF(R4=1,1,0)</f>
        <v>0</v>
      </c>
    </row>
    <row r="5" spans="1:44" x14ac:dyDescent="0.2">
      <c r="A5">
        <v>3</v>
      </c>
      <c r="B5" s="22">
        <f>A5/1440</f>
        <v>2.0833333333333333E-3</v>
      </c>
      <c r="C5" s="23">
        <v>1.1642999999999999</v>
      </c>
      <c r="D5" s="24">
        <f>C5+P_aux</f>
        <v>1.1792999999999998</v>
      </c>
      <c r="E5" s="25">
        <f>AQ4</f>
        <v>0.60974668394891318</v>
      </c>
      <c r="F5" s="24">
        <f>AB4</f>
        <v>2.2999999999999998</v>
      </c>
      <c r="G5">
        <f>IF(AND(S4=0,V4&gt;=MinOff),V4,-1)</f>
        <v>-1</v>
      </c>
      <c r="H5">
        <f>IF(AND(T4=0,W4&gt;=MinOff),W4,-1)</f>
        <v>-1</v>
      </c>
      <c r="I5">
        <f>IF(AND(U4=0,X4&gt;=MinOff),X4,-1)</f>
        <v>1001</v>
      </c>
      <c r="J5">
        <f>IF(AND(S4=1,V4&gt;=MinRun),V4,-1)</f>
        <v>1001</v>
      </c>
      <c r="K5">
        <f>IF(AND(T4=1,W4&gt;=MinRun),W4,-1)</f>
        <v>1001</v>
      </c>
      <c r="L5">
        <f>IF(AND(U4=1,X4&gt;=MinRun),X4,-1)</f>
        <v>-1</v>
      </c>
      <c r="M5">
        <f>IF(MAX(G5:I5)&lt;0,0,MATCH(MAX(G5:I5),G5:I5,0))</f>
        <v>3</v>
      </c>
      <c r="N5">
        <f>IF(MAX(J5:L5)&lt;0,0,MATCH(MAX(J5:L5),J5:L5,0))</f>
        <v>1</v>
      </c>
      <c r="O5" s="24">
        <f>IF(N5=0,0,INDEX(CapVec,N5))</f>
        <v>1.2</v>
      </c>
      <c r="P5">
        <f>IF(OR(D5&gt;F5+StartMargin,E5&lt;SOC_startT),1,0)</f>
        <v>0</v>
      </c>
      <c r="Q5">
        <f>IF(AND(E5&gt;SOC_stopT,D5&lt;=F5-O5+StopMargin),1,0)</f>
        <v>0</v>
      </c>
      <c r="R5">
        <f>IF(AND(P5=1,M5&gt;0),1,IF(AND(P5=0,Q5=1,N5&gt;0),-1,0))</f>
        <v>0</v>
      </c>
      <c r="S5">
        <f>S4+IF(AND(R5=1,M5=1),1,0)-IF(AND(R5=-1,N5=1),1,0)</f>
        <v>1</v>
      </c>
      <c r="T5">
        <f>T4+IF(AND(R5=1,M5=2),1,0)-IF(AND(R5=-1,N5=2),1,0)</f>
        <v>1</v>
      </c>
      <c r="U5">
        <f>U4+IF(AND(R5=1,M5=3),1,0)-IF(AND(R5=-1,N5=3),1,0)</f>
        <v>0</v>
      </c>
      <c r="V5">
        <f>IF(S5&lt;&gt;S4,0,V4+dt)</f>
        <v>1002</v>
      </c>
      <c r="W5">
        <f>IF(T5&lt;&gt;T4,0,W4+dt)</f>
        <v>1002</v>
      </c>
      <c r="X5">
        <f>IF(U5&lt;&gt;U4,0,X4+dt)</f>
        <v>1002</v>
      </c>
      <c r="Y5" s="24">
        <f>S5*Cap_1*MIN(1,(V5+dt)/StartRamp)</f>
        <v>1.2</v>
      </c>
      <c r="Z5" s="24">
        <f>T5*Cap_2*MIN(1,(W5+dt)/StartRamp)</f>
        <v>1.1000000000000001</v>
      </c>
      <c r="AA5" s="24">
        <f>U5*Cap_3*MIN(1,(X5+dt)/StartRamp)</f>
        <v>0</v>
      </c>
      <c r="AB5" s="24">
        <f>SUM(Y5:AA5)</f>
        <v>2.2999999999999998</v>
      </c>
      <c r="AC5" s="24">
        <f>AB5-D5</f>
        <v>1.1207</v>
      </c>
      <c r="AD5" s="25">
        <f>MEDIAN(0,(TaperEnd-E5)/(TaperEnd-TaperStart),1)</f>
        <v>1</v>
      </c>
      <c r="AE5" s="24">
        <f>MIN(P_pcs*AD5,MAX(0,SOC_max-E5)*E_nom*60/dt/SQRT(RTE))</f>
        <v>2.5</v>
      </c>
      <c r="AF5" s="24">
        <f>MIN(P_pcs,MAX(0,E5-SOC_min)*E_nom*60/dt*SQRT(RTE))</f>
        <v>2.5</v>
      </c>
      <c r="AG5" s="24">
        <f>IF(AC5&gt;0,MIN(AC5,AE5),0)</f>
        <v>1.1207</v>
      </c>
      <c r="AH5" s="24">
        <f>IF(AC5&lt;0,MIN(-AC5,AF5),0)</f>
        <v>0</v>
      </c>
      <c r="AI5" s="24">
        <f>IF(AC5&gt;0,D5+AG5,AB5)</f>
        <v>2.2999999999999998</v>
      </c>
      <c r="AJ5" s="24">
        <f>MAX(0,D5-AI5-AH5)</f>
        <v>0</v>
      </c>
      <c r="AK5" s="25">
        <f>IF(AB5&gt;0,AI5/AB5,0)</f>
        <v>1</v>
      </c>
      <c r="AL5">
        <f>IF(AB5=0,1,MIN(MATCH(MEDIAN(MinStable,AK5,1),FC_L,1),3))</f>
        <v>3</v>
      </c>
      <c r="AM5" s="25">
        <f>INDEX(FC_E1,$AL5)+(MEDIAN(MinStable,$AK5,1)-INDEX(FC_L,$AL5))*(INDEX(FC_E1,$AL5+1)-INDEX(FC_E1,$AL5))/(INDEX(FC_L,$AL5+1)-INDEX(FC_L,$AL5))</f>
        <v>0.42799999999999999</v>
      </c>
      <c r="AN5" s="25">
        <f>INDEX(FC_E2,$AL5)+(MEDIAN(MinStable,$AK5,1)-INDEX(FC_L,$AL5))*(INDEX(FC_E2,$AL5+1)-INDEX(FC_E2,$AL5))/(INDEX(FC_L,$AL5+1)-INDEX(FC_L,$AL5))</f>
        <v>0.42199999999999999</v>
      </c>
      <c r="AO5" s="25">
        <f>INDEX(FC_E3,$AL5)+(MEDIAN(MinStable,$AK5,1)-INDEX(FC_L,$AL5))*(INDEX(FC_E3,$AL5+1)-INDEX(FC_E3,$AL5))/(INDEX(FC_L,$AL5+1)-INDEX(FC_L,$AL5))</f>
        <v>0.41499999999999998</v>
      </c>
      <c r="AP5" s="26">
        <f>(IF(S5=1,Y5*AK5/AM5,0)+IF(T5=1,Z5*AK5/AN5,0)+IF(U5=1,AA5*AK5/AO5,0))*dt/60</f>
        <v>9.0172889814117627E-2</v>
      </c>
      <c r="AQ5" s="25">
        <f>E5+(AG5*SQRT(RTE)-AH5/SQRT(RTE))*dt/60/E_nom</f>
        <v>0.61293247118650962</v>
      </c>
      <c r="AR5">
        <f>IF(R5=1,1,0)</f>
        <v>0</v>
      </c>
    </row>
    <row r="6" spans="1:44" x14ac:dyDescent="0.2">
      <c r="A6">
        <v>4</v>
      </c>
      <c r="B6" s="22">
        <f>A6/1440</f>
        <v>2.7777777777777779E-3</v>
      </c>
      <c r="C6" s="23">
        <v>1.1384000000000001</v>
      </c>
      <c r="D6" s="24">
        <f>C6+P_aux</f>
        <v>1.1534</v>
      </c>
      <c r="E6" s="25">
        <f>AQ5</f>
        <v>0.61293247118650962</v>
      </c>
      <c r="F6" s="24">
        <f>AB5</f>
        <v>2.2999999999999998</v>
      </c>
      <c r="G6">
        <f>IF(AND(S5=0,V5&gt;=MinOff),V5,-1)</f>
        <v>-1</v>
      </c>
      <c r="H6">
        <f>IF(AND(T5=0,W5&gt;=MinOff),W5,-1)</f>
        <v>-1</v>
      </c>
      <c r="I6">
        <f>IF(AND(U5=0,X5&gt;=MinOff),X5,-1)</f>
        <v>1002</v>
      </c>
      <c r="J6">
        <f>IF(AND(S5=1,V5&gt;=MinRun),V5,-1)</f>
        <v>1002</v>
      </c>
      <c r="K6">
        <f>IF(AND(T5=1,W5&gt;=MinRun),W5,-1)</f>
        <v>1002</v>
      </c>
      <c r="L6">
        <f>IF(AND(U5=1,X5&gt;=MinRun),X5,-1)</f>
        <v>-1</v>
      </c>
      <c r="M6">
        <f>IF(MAX(G6:I6)&lt;0,0,MATCH(MAX(G6:I6),G6:I6,0))</f>
        <v>3</v>
      </c>
      <c r="N6">
        <f>IF(MAX(J6:L6)&lt;0,0,MATCH(MAX(J6:L6),J6:L6,0))</f>
        <v>1</v>
      </c>
      <c r="O6" s="24">
        <f>IF(N6=0,0,INDEX(CapVec,N6))</f>
        <v>1.2</v>
      </c>
      <c r="P6">
        <f>IF(OR(D6&gt;F6+StartMargin,E6&lt;SOC_startT),1,0)</f>
        <v>0</v>
      </c>
      <c r="Q6">
        <f>IF(AND(E6&gt;SOC_stopT,D6&lt;=F6-O6+StopMargin),1,0)</f>
        <v>0</v>
      </c>
      <c r="R6">
        <f>IF(AND(P6=1,M6&gt;0),1,IF(AND(P6=0,Q6=1,N6&gt;0),-1,0))</f>
        <v>0</v>
      </c>
      <c r="S6">
        <f>S5+IF(AND(R6=1,M6=1),1,0)-IF(AND(R6=-1,N6=1),1,0)</f>
        <v>1</v>
      </c>
      <c r="T6">
        <f>T5+IF(AND(R6=1,M6=2),1,0)-IF(AND(R6=-1,N6=2),1,0)</f>
        <v>1</v>
      </c>
      <c r="U6">
        <f>U5+IF(AND(R6=1,M6=3),1,0)-IF(AND(R6=-1,N6=3),1,0)</f>
        <v>0</v>
      </c>
      <c r="V6">
        <f>IF(S6&lt;&gt;S5,0,V5+dt)</f>
        <v>1003</v>
      </c>
      <c r="W6">
        <f>IF(T6&lt;&gt;T5,0,W5+dt)</f>
        <v>1003</v>
      </c>
      <c r="X6">
        <f>IF(U6&lt;&gt;U5,0,X5+dt)</f>
        <v>1003</v>
      </c>
      <c r="Y6" s="24">
        <f>S6*Cap_1*MIN(1,(V6+dt)/StartRamp)</f>
        <v>1.2</v>
      </c>
      <c r="Z6" s="24">
        <f>T6*Cap_2*MIN(1,(W6+dt)/StartRamp)</f>
        <v>1.1000000000000001</v>
      </c>
      <c r="AA6" s="24">
        <f>U6*Cap_3*MIN(1,(X6+dt)/StartRamp)</f>
        <v>0</v>
      </c>
      <c r="AB6" s="24">
        <f>SUM(Y6:AA6)</f>
        <v>2.2999999999999998</v>
      </c>
      <c r="AC6" s="24">
        <f>AB6-D6</f>
        <v>1.1465999999999998</v>
      </c>
      <c r="AD6" s="25">
        <f>MEDIAN(0,(TaperEnd-E6)/(TaperEnd-TaperStart),1)</f>
        <v>1</v>
      </c>
      <c r="AE6" s="24">
        <f>MIN(P_pcs*AD6,MAX(0,SOC_max-E6)*E_nom*60/dt/SQRT(RTE))</f>
        <v>2.5</v>
      </c>
      <c r="AF6" s="24">
        <f>MIN(P_pcs,MAX(0,E6-SOC_min)*E_nom*60/dt*SQRT(RTE))</f>
        <v>2.5</v>
      </c>
      <c r="AG6" s="24">
        <f>IF(AC6&gt;0,MIN(AC6,AE6),0)</f>
        <v>1.1465999999999998</v>
      </c>
      <c r="AH6" s="24">
        <f>IF(AC6&lt;0,MIN(-AC6,AF6),0)</f>
        <v>0</v>
      </c>
      <c r="AI6" s="24">
        <f>IF(AC6&gt;0,D6+AG6,AB6)</f>
        <v>2.2999999999999998</v>
      </c>
      <c r="AJ6" s="24">
        <f>MAX(0,D6-AI6-AH6)</f>
        <v>0</v>
      </c>
      <c r="AK6" s="25">
        <f>IF(AB6&gt;0,AI6/AB6,0)</f>
        <v>1</v>
      </c>
      <c r="AL6">
        <f>IF(AB6=0,1,MIN(MATCH(MEDIAN(MinStable,AK6,1),FC_L,1),3))</f>
        <v>3</v>
      </c>
      <c r="AM6" s="25">
        <f>INDEX(FC_E1,$AL6)+(MEDIAN(MinStable,$AK6,1)-INDEX(FC_L,$AL6))*(INDEX(FC_E1,$AL6+1)-INDEX(FC_E1,$AL6))/(INDEX(FC_L,$AL6+1)-INDEX(FC_L,$AL6))</f>
        <v>0.42799999999999999</v>
      </c>
      <c r="AN6" s="25">
        <f>INDEX(FC_E2,$AL6)+(MEDIAN(MinStable,$AK6,1)-INDEX(FC_L,$AL6))*(INDEX(FC_E2,$AL6+1)-INDEX(FC_E2,$AL6))/(INDEX(FC_L,$AL6+1)-INDEX(FC_L,$AL6))</f>
        <v>0.42199999999999999</v>
      </c>
      <c r="AO6" s="25">
        <f>INDEX(FC_E3,$AL6)+(MEDIAN(MinStable,$AK6,1)-INDEX(FC_L,$AL6))*(INDEX(FC_E3,$AL6+1)-INDEX(FC_E3,$AL6))/(INDEX(FC_L,$AL6+1)-INDEX(FC_L,$AL6))</f>
        <v>0.41499999999999998</v>
      </c>
      <c r="AP6" s="26">
        <f>(IF(S6=1,Y6*AK6/AM6,0)+IF(T6=1,Z6*AK6/AN6,0)+IF(U6=1,AA6*AK6/AO6,0))*dt/60</f>
        <v>9.0172889814117627E-2</v>
      </c>
      <c r="AQ6" s="25">
        <f>E6+(AG6*SQRT(RTE)-AH6/SQRT(RTE))*dt/60/E_nom</f>
        <v>0.61619188373815414</v>
      </c>
      <c r="AR6">
        <f>IF(R6=1,1,0)</f>
        <v>0</v>
      </c>
    </row>
    <row r="7" spans="1:44" x14ac:dyDescent="0.2">
      <c r="A7">
        <v>5</v>
      </c>
      <c r="B7" s="22">
        <f>A7/1440</f>
        <v>3.472222222222222E-3</v>
      </c>
      <c r="C7" s="23">
        <v>1.2374000000000001</v>
      </c>
      <c r="D7" s="24">
        <f>C7+P_aux</f>
        <v>1.2524</v>
      </c>
      <c r="E7" s="25">
        <f>AQ6</f>
        <v>0.61619188373815414</v>
      </c>
      <c r="F7" s="24">
        <f>AB6</f>
        <v>2.2999999999999998</v>
      </c>
      <c r="G7">
        <f>IF(AND(S6=0,V6&gt;=MinOff),V6,-1)</f>
        <v>-1</v>
      </c>
      <c r="H7">
        <f>IF(AND(T6=0,W6&gt;=MinOff),W6,-1)</f>
        <v>-1</v>
      </c>
      <c r="I7">
        <f>IF(AND(U6=0,X6&gt;=MinOff),X6,-1)</f>
        <v>1003</v>
      </c>
      <c r="J7">
        <f>IF(AND(S6=1,V6&gt;=MinRun),V6,-1)</f>
        <v>1003</v>
      </c>
      <c r="K7">
        <f>IF(AND(T6=1,W6&gt;=MinRun),W6,-1)</f>
        <v>1003</v>
      </c>
      <c r="L7">
        <f>IF(AND(U6=1,X6&gt;=MinRun),X6,-1)</f>
        <v>-1</v>
      </c>
      <c r="M7">
        <f>IF(MAX(G7:I7)&lt;0,0,MATCH(MAX(G7:I7),G7:I7,0))</f>
        <v>3</v>
      </c>
      <c r="N7">
        <f>IF(MAX(J7:L7)&lt;0,0,MATCH(MAX(J7:L7),J7:L7,0))</f>
        <v>1</v>
      </c>
      <c r="O7" s="24">
        <f>IF(N7=0,0,INDEX(CapVec,N7))</f>
        <v>1.2</v>
      </c>
      <c r="P7">
        <f>IF(OR(D7&gt;F7+StartMargin,E7&lt;SOC_startT),1,0)</f>
        <v>0</v>
      </c>
      <c r="Q7">
        <f>IF(AND(E7&gt;SOC_stopT,D7&lt;=F7-O7+StopMargin),1,0)</f>
        <v>0</v>
      </c>
      <c r="R7">
        <f>IF(AND(P7=1,M7&gt;0),1,IF(AND(P7=0,Q7=1,N7&gt;0),-1,0))</f>
        <v>0</v>
      </c>
      <c r="S7">
        <f>S6+IF(AND(R7=1,M7=1),1,0)-IF(AND(R7=-1,N7=1),1,0)</f>
        <v>1</v>
      </c>
      <c r="T7">
        <f>T6+IF(AND(R7=1,M7=2),1,0)-IF(AND(R7=-1,N7=2),1,0)</f>
        <v>1</v>
      </c>
      <c r="U7">
        <f>U6+IF(AND(R7=1,M7=3),1,0)-IF(AND(R7=-1,N7=3),1,0)</f>
        <v>0</v>
      </c>
      <c r="V7">
        <f>IF(S7&lt;&gt;S6,0,V6+dt)</f>
        <v>1004</v>
      </c>
      <c r="W7">
        <f>IF(T7&lt;&gt;T6,0,W6+dt)</f>
        <v>1004</v>
      </c>
      <c r="X7">
        <f>IF(U7&lt;&gt;U6,0,X6+dt)</f>
        <v>1004</v>
      </c>
      <c r="Y7" s="24">
        <f>S7*Cap_1*MIN(1,(V7+dt)/StartRamp)</f>
        <v>1.2</v>
      </c>
      <c r="Z7" s="24">
        <f>T7*Cap_2*MIN(1,(W7+dt)/StartRamp)</f>
        <v>1.1000000000000001</v>
      </c>
      <c r="AA7" s="24">
        <f>U7*Cap_3*MIN(1,(X7+dt)/StartRamp)</f>
        <v>0</v>
      </c>
      <c r="AB7" s="24">
        <f>SUM(Y7:AA7)</f>
        <v>2.2999999999999998</v>
      </c>
      <c r="AC7" s="24">
        <f>AB7-D7</f>
        <v>1.0475999999999999</v>
      </c>
      <c r="AD7" s="25">
        <f>MEDIAN(0,(TaperEnd-E7)/(TaperEnd-TaperStart),1)</f>
        <v>1</v>
      </c>
      <c r="AE7" s="24">
        <f>MIN(P_pcs*AD7,MAX(0,SOC_max-E7)*E_nom*60/dt/SQRT(RTE))</f>
        <v>2.5</v>
      </c>
      <c r="AF7" s="24">
        <f>MIN(P_pcs,MAX(0,E7-SOC_min)*E_nom*60/dt*SQRT(RTE))</f>
        <v>2.5</v>
      </c>
      <c r="AG7" s="24">
        <f>IF(AC7&gt;0,MIN(AC7,AE7),0)</f>
        <v>1.0475999999999999</v>
      </c>
      <c r="AH7" s="24">
        <f>IF(AC7&lt;0,MIN(-AC7,AF7),0)</f>
        <v>0</v>
      </c>
      <c r="AI7" s="24">
        <f>IF(AC7&gt;0,D7+AG7,AB7)</f>
        <v>2.2999999999999998</v>
      </c>
      <c r="AJ7" s="24">
        <f>MAX(0,D7-AI7-AH7)</f>
        <v>0</v>
      </c>
      <c r="AK7" s="25">
        <f>IF(AB7&gt;0,AI7/AB7,0)</f>
        <v>1</v>
      </c>
      <c r="AL7">
        <f>IF(AB7=0,1,MIN(MATCH(MEDIAN(MinStable,AK7,1),FC_L,1),3))</f>
        <v>3</v>
      </c>
      <c r="AM7" s="25">
        <f>INDEX(FC_E1,$AL7)+(MEDIAN(MinStable,$AK7,1)-INDEX(FC_L,$AL7))*(INDEX(FC_E1,$AL7+1)-INDEX(FC_E1,$AL7))/(INDEX(FC_L,$AL7+1)-INDEX(FC_L,$AL7))</f>
        <v>0.42799999999999999</v>
      </c>
      <c r="AN7" s="25">
        <f>INDEX(FC_E2,$AL7)+(MEDIAN(MinStable,$AK7,1)-INDEX(FC_L,$AL7))*(INDEX(FC_E2,$AL7+1)-INDEX(FC_E2,$AL7))/(INDEX(FC_L,$AL7+1)-INDEX(FC_L,$AL7))</f>
        <v>0.42199999999999999</v>
      </c>
      <c r="AO7" s="25">
        <f>INDEX(FC_E3,$AL7)+(MEDIAN(MinStable,$AK7,1)-INDEX(FC_L,$AL7))*(INDEX(FC_E3,$AL7+1)-INDEX(FC_E3,$AL7))/(INDEX(FC_L,$AL7+1)-INDEX(FC_L,$AL7))</f>
        <v>0.41499999999999998</v>
      </c>
      <c r="AP7" s="26">
        <f>(IF(S7=1,Y7*AK7/AM7,0)+IF(T7=1,Z7*AK7/AN7,0)+IF(U7=1,AA7*AK7/AO7,0))*dt/60</f>
        <v>9.0172889814117627E-2</v>
      </c>
      <c r="AQ7" s="25">
        <f>E7+(AG7*SQRT(RTE)-AH7/SQRT(RTE))*dt/60/E_nom</f>
        <v>0.61916987134420931</v>
      </c>
      <c r="AR7">
        <f>IF(R7=1,1,0)</f>
        <v>0</v>
      </c>
    </row>
    <row r="8" spans="1:44" x14ac:dyDescent="0.2">
      <c r="A8">
        <v>6</v>
      </c>
      <c r="B8" s="22">
        <f>A8/1440</f>
        <v>4.1666666666666666E-3</v>
      </c>
      <c r="C8" s="23">
        <v>1.2077</v>
      </c>
      <c r="D8" s="24">
        <f>C8+P_aux</f>
        <v>1.2226999999999999</v>
      </c>
      <c r="E8" s="25">
        <f>AQ7</f>
        <v>0.61916987134420931</v>
      </c>
      <c r="F8" s="24">
        <f>AB7</f>
        <v>2.2999999999999998</v>
      </c>
      <c r="G8">
        <f>IF(AND(S7=0,V7&gt;=MinOff),V7,-1)</f>
        <v>-1</v>
      </c>
      <c r="H8">
        <f>IF(AND(T7=0,W7&gt;=MinOff),W7,-1)</f>
        <v>-1</v>
      </c>
      <c r="I8">
        <f>IF(AND(U7=0,X7&gt;=MinOff),X7,-1)</f>
        <v>1004</v>
      </c>
      <c r="J8">
        <f>IF(AND(S7=1,V7&gt;=MinRun),V7,-1)</f>
        <v>1004</v>
      </c>
      <c r="K8">
        <f>IF(AND(T7=1,W7&gt;=MinRun),W7,-1)</f>
        <v>1004</v>
      </c>
      <c r="L8">
        <f>IF(AND(U7=1,X7&gt;=MinRun),X7,-1)</f>
        <v>-1</v>
      </c>
      <c r="M8">
        <f>IF(MAX(G8:I8)&lt;0,0,MATCH(MAX(G8:I8),G8:I8,0))</f>
        <v>3</v>
      </c>
      <c r="N8">
        <f>IF(MAX(J8:L8)&lt;0,0,MATCH(MAX(J8:L8),J8:L8,0))</f>
        <v>1</v>
      </c>
      <c r="O8" s="24">
        <f>IF(N8=0,0,INDEX(CapVec,N8))</f>
        <v>1.2</v>
      </c>
      <c r="P8">
        <f>IF(OR(D8&gt;F8+StartMargin,E8&lt;SOC_startT),1,0)</f>
        <v>0</v>
      </c>
      <c r="Q8">
        <f>IF(AND(E8&gt;SOC_stopT,D8&lt;=F8-O8+StopMargin),1,0)</f>
        <v>0</v>
      </c>
      <c r="R8">
        <f>IF(AND(P8=1,M8&gt;0),1,IF(AND(P8=0,Q8=1,N8&gt;0),-1,0))</f>
        <v>0</v>
      </c>
      <c r="S8">
        <f>S7+IF(AND(R8=1,M8=1),1,0)-IF(AND(R8=-1,N8=1),1,0)</f>
        <v>1</v>
      </c>
      <c r="T8">
        <f>T7+IF(AND(R8=1,M8=2),1,0)-IF(AND(R8=-1,N8=2),1,0)</f>
        <v>1</v>
      </c>
      <c r="U8">
        <f>U7+IF(AND(R8=1,M8=3),1,0)-IF(AND(R8=-1,N8=3),1,0)</f>
        <v>0</v>
      </c>
      <c r="V8">
        <f>IF(S8&lt;&gt;S7,0,V7+dt)</f>
        <v>1005</v>
      </c>
      <c r="W8">
        <f>IF(T8&lt;&gt;T7,0,W7+dt)</f>
        <v>1005</v>
      </c>
      <c r="X8">
        <f>IF(U8&lt;&gt;U7,0,X7+dt)</f>
        <v>1005</v>
      </c>
      <c r="Y8" s="24">
        <f>S8*Cap_1*MIN(1,(V8+dt)/StartRamp)</f>
        <v>1.2</v>
      </c>
      <c r="Z8" s="24">
        <f>T8*Cap_2*MIN(1,(W8+dt)/StartRamp)</f>
        <v>1.1000000000000001</v>
      </c>
      <c r="AA8" s="24">
        <f>U8*Cap_3*MIN(1,(X8+dt)/StartRamp)</f>
        <v>0</v>
      </c>
      <c r="AB8" s="24">
        <f>SUM(Y8:AA8)</f>
        <v>2.2999999999999998</v>
      </c>
      <c r="AC8" s="24">
        <f>AB8-D8</f>
        <v>1.0772999999999999</v>
      </c>
      <c r="AD8" s="25">
        <f>MEDIAN(0,(TaperEnd-E8)/(TaperEnd-TaperStart),1)</f>
        <v>1</v>
      </c>
      <c r="AE8" s="24">
        <f>MIN(P_pcs*AD8,MAX(0,SOC_max-E8)*E_nom*60/dt/SQRT(RTE))</f>
        <v>2.5</v>
      </c>
      <c r="AF8" s="24">
        <f>MIN(P_pcs,MAX(0,E8-SOC_min)*E_nom*60/dt*SQRT(RTE))</f>
        <v>2.5</v>
      </c>
      <c r="AG8" s="24">
        <f>IF(AC8&gt;0,MIN(AC8,AE8),0)</f>
        <v>1.0772999999999999</v>
      </c>
      <c r="AH8" s="24">
        <f>IF(AC8&lt;0,MIN(-AC8,AF8),0)</f>
        <v>0</v>
      </c>
      <c r="AI8" s="24">
        <f>IF(AC8&gt;0,D8+AG8,AB8)</f>
        <v>2.2999999999999998</v>
      </c>
      <c r="AJ8" s="24">
        <f>MAX(0,D8-AI8-AH8)</f>
        <v>0</v>
      </c>
      <c r="AK8" s="25">
        <f>IF(AB8&gt;0,AI8/AB8,0)</f>
        <v>1</v>
      </c>
      <c r="AL8">
        <f>IF(AB8=0,1,MIN(MATCH(MEDIAN(MinStable,AK8,1),FC_L,1),3))</f>
        <v>3</v>
      </c>
      <c r="AM8" s="25">
        <f>INDEX(FC_E1,$AL8)+(MEDIAN(MinStable,$AK8,1)-INDEX(FC_L,$AL8))*(INDEX(FC_E1,$AL8+1)-INDEX(FC_E1,$AL8))/(INDEX(FC_L,$AL8+1)-INDEX(FC_L,$AL8))</f>
        <v>0.42799999999999999</v>
      </c>
      <c r="AN8" s="25">
        <f>INDEX(FC_E2,$AL8)+(MEDIAN(MinStable,$AK8,1)-INDEX(FC_L,$AL8))*(INDEX(FC_E2,$AL8+1)-INDEX(FC_E2,$AL8))/(INDEX(FC_L,$AL8+1)-INDEX(FC_L,$AL8))</f>
        <v>0.42199999999999999</v>
      </c>
      <c r="AO8" s="25">
        <f>INDEX(FC_E3,$AL8)+(MEDIAN(MinStable,$AK8,1)-INDEX(FC_L,$AL8))*(INDEX(FC_E3,$AL8+1)-INDEX(FC_E3,$AL8))/(INDEX(FC_L,$AL8+1)-INDEX(FC_L,$AL8))</f>
        <v>0.41499999999999998</v>
      </c>
      <c r="AP8" s="26">
        <f>(IF(S8=1,Y8*AK8/AM8,0)+IF(T8=1,Z8*AK8/AN8,0)+IF(U8=1,AA8*AK8/AO8,0))*dt/60</f>
        <v>9.0172889814117627E-2</v>
      </c>
      <c r="AQ8" s="25">
        <f>E8+(AG8*SQRT(RTE)-AH8/SQRT(RTE))*dt/60/E_nom</f>
        <v>0.62223228643394135</v>
      </c>
      <c r="AR8">
        <f>IF(R8=1,1,0)</f>
        <v>0</v>
      </c>
    </row>
    <row r="9" spans="1:44" x14ac:dyDescent="0.2">
      <c r="A9">
        <v>7</v>
      </c>
      <c r="B9" s="22">
        <f>A9/1440</f>
        <v>4.8611111111111112E-3</v>
      </c>
      <c r="C9" s="23">
        <v>1.1476</v>
      </c>
      <c r="D9" s="24">
        <f>C9+P_aux</f>
        <v>1.1625999999999999</v>
      </c>
      <c r="E9" s="25">
        <f>AQ8</f>
        <v>0.62223228643394135</v>
      </c>
      <c r="F9" s="24">
        <f>AB8</f>
        <v>2.2999999999999998</v>
      </c>
      <c r="G9">
        <f>IF(AND(S8=0,V8&gt;=MinOff),V8,-1)</f>
        <v>-1</v>
      </c>
      <c r="H9">
        <f>IF(AND(T8=0,W8&gt;=MinOff),W8,-1)</f>
        <v>-1</v>
      </c>
      <c r="I9">
        <f>IF(AND(U8=0,X8&gt;=MinOff),X8,-1)</f>
        <v>1005</v>
      </c>
      <c r="J9">
        <f>IF(AND(S8=1,V8&gt;=MinRun),V8,-1)</f>
        <v>1005</v>
      </c>
      <c r="K9">
        <f>IF(AND(T8=1,W8&gt;=MinRun),W8,-1)</f>
        <v>1005</v>
      </c>
      <c r="L9">
        <f>IF(AND(U8=1,X8&gt;=MinRun),X8,-1)</f>
        <v>-1</v>
      </c>
      <c r="M9">
        <f>IF(MAX(G9:I9)&lt;0,0,MATCH(MAX(G9:I9),G9:I9,0))</f>
        <v>3</v>
      </c>
      <c r="N9">
        <f>IF(MAX(J9:L9)&lt;0,0,MATCH(MAX(J9:L9),J9:L9,0))</f>
        <v>1</v>
      </c>
      <c r="O9" s="24">
        <f>IF(N9=0,0,INDEX(CapVec,N9))</f>
        <v>1.2</v>
      </c>
      <c r="P9">
        <f>IF(OR(D9&gt;F9+StartMargin,E9&lt;SOC_startT),1,0)</f>
        <v>0</v>
      </c>
      <c r="Q9">
        <f>IF(AND(E9&gt;SOC_stopT,D9&lt;=F9-O9+StopMargin),1,0)</f>
        <v>0</v>
      </c>
      <c r="R9">
        <f>IF(AND(P9=1,M9&gt;0),1,IF(AND(P9=0,Q9=1,N9&gt;0),-1,0))</f>
        <v>0</v>
      </c>
      <c r="S9">
        <f>S8+IF(AND(R9=1,M9=1),1,0)-IF(AND(R9=-1,N9=1),1,0)</f>
        <v>1</v>
      </c>
      <c r="T9">
        <f>T8+IF(AND(R9=1,M9=2),1,0)-IF(AND(R9=-1,N9=2),1,0)</f>
        <v>1</v>
      </c>
      <c r="U9">
        <f>U8+IF(AND(R9=1,M9=3),1,0)-IF(AND(R9=-1,N9=3),1,0)</f>
        <v>0</v>
      </c>
      <c r="V9">
        <f>IF(S9&lt;&gt;S8,0,V8+dt)</f>
        <v>1006</v>
      </c>
      <c r="W9">
        <f>IF(T9&lt;&gt;T8,0,W8+dt)</f>
        <v>1006</v>
      </c>
      <c r="X9">
        <f>IF(U9&lt;&gt;U8,0,X8+dt)</f>
        <v>1006</v>
      </c>
      <c r="Y9" s="24">
        <f>S9*Cap_1*MIN(1,(V9+dt)/StartRamp)</f>
        <v>1.2</v>
      </c>
      <c r="Z9" s="24">
        <f>T9*Cap_2*MIN(1,(W9+dt)/StartRamp)</f>
        <v>1.1000000000000001</v>
      </c>
      <c r="AA9" s="24">
        <f>U9*Cap_3*MIN(1,(X9+dt)/StartRamp)</f>
        <v>0</v>
      </c>
      <c r="AB9" s="24">
        <f>SUM(Y9:AA9)</f>
        <v>2.2999999999999998</v>
      </c>
      <c r="AC9" s="24">
        <f>AB9-D9</f>
        <v>1.1374</v>
      </c>
      <c r="AD9" s="25">
        <f>MEDIAN(0,(TaperEnd-E9)/(TaperEnd-TaperStart),1)</f>
        <v>1</v>
      </c>
      <c r="AE9" s="24">
        <f>MIN(P_pcs*AD9,MAX(0,SOC_max-E9)*E_nom*60/dt/SQRT(RTE))</f>
        <v>2.5</v>
      </c>
      <c r="AF9" s="24">
        <f>MIN(P_pcs,MAX(0,E9-SOC_min)*E_nom*60/dt*SQRT(RTE))</f>
        <v>2.5</v>
      </c>
      <c r="AG9" s="24">
        <f>IF(AC9&gt;0,MIN(AC9,AE9),0)</f>
        <v>1.1374</v>
      </c>
      <c r="AH9" s="24">
        <f>IF(AC9&lt;0,MIN(-AC9,AF9),0)</f>
        <v>0</v>
      </c>
      <c r="AI9" s="24">
        <f>IF(AC9&gt;0,D9+AG9,AB9)</f>
        <v>2.2999999999999998</v>
      </c>
      <c r="AJ9" s="24">
        <f>MAX(0,D9-AI9-AH9)</f>
        <v>0</v>
      </c>
      <c r="AK9" s="25">
        <f>IF(AB9&gt;0,AI9/AB9,0)</f>
        <v>1</v>
      </c>
      <c r="AL9">
        <f>IF(AB9=0,1,MIN(MATCH(MEDIAN(MinStable,AK9,1),FC_L,1),3))</f>
        <v>3</v>
      </c>
      <c r="AM9" s="25">
        <f>INDEX(FC_E1,$AL9)+(MEDIAN(MinStable,$AK9,1)-INDEX(FC_L,$AL9))*(INDEX(FC_E1,$AL9+1)-INDEX(FC_E1,$AL9))/(INDEX(FC_L,$AL9+1)-INDEX(FC_L,$AL9))</f>
        <v>0.42799999999999999</v>
      </c>
      <c r="AN9" s="25">
        <f>INDEX(FC_E2,$AL9)+(MEDIAN(MinStable,$AK9,1)-INDEX(FC_L,$AL9))*(INDEX(FC_E2,$AL9+1)-INDEX(FC_E2,$AL9))/(INDEX(FC_L,$AL9+1)-INDEX(FC_L,$AL9))</f>
        <v>0.42199999999999999</v>
      </c>
      <c r="AO9" s="25">
        <f>INDEX(FC_E3,$AL9)+(MEDIAN(MinStable,$AK9,1)-INDEX(FC_L,$AL9))*(INDEX(FC_E3,$AL9+1)-INDEX(FC_E3,$AL9))/(INDEX(FC_L,$AL9+1)-INDEX(FC_L,$AL9))</f>
        <v>0.41499999999999998</v>
      </c>
      <c r="AP9" s="26">
        <f>(IF(S9=1,Y9*AK9/AM9,0)+IF(T9=1,Z9*AK9/AN9,0)+IF(U9=1,AA9*AK9/AO9,0))*dt/60</f>
        <v>9.0172889814117627E-2</v>
      </c>
      <c r="AQ9" s="25">
        <f>E9+(AG9*SQRT(RTE)-AH9/SQRT(RTE))*dt/60/E_nom</f>
        <v>0.62546554636437968</v>
      </c>
      <c r="AR9">
        <f>IF(R9=1,1,0)</f>
        <v>0</v>
      </c>
    </row>
    <row r="10" spans="1:44" x14ac:dyDescent="0.2">
      <c r="A10">
        <v>8</v>
      </c>
      <c r="B10" s="22">
        <f>A10/1440</f>
        <v>5.5555555555555558E-3</v>
      </c>
      <c r="C10" s="23">
        <v>1.0940000000000001</v>
      </c>
      <c r="D10" s="24">
        <f>C10+P_aux</f>
        <v>1.109</v>
      </c>
      <c r="E10" s="25">
        <f>AQ9</f>
        <v>0.62546554636437968</v>
      </c>
      <c r="F10" s="24">
        <f>AB9</f>
        <v>2.2999999999999998</v>
      </c>
      <c r="G10">
        <f>IF(AND(S9=0,V9&gt;=MinOff),V9,-1)</f>
        <v>-1</v>
      </c>
      <c r="H10">
        <f>IF(AND(T9=0,W9&gt;=MinOff),W9,-1)</f>
        <v>-1</v>
      </c>
      <c r="I10">
        <f>IF(AND(U9=0,X9&gt;=MinOff),X9,-1)</f>
        <v>1006</v>
      </c>
      <c r="J10">
        <f>IF(AND(S9=1,V9&gt;=MinRun),V9,-1)</f>
        <v>1006</v>
      </c>
      <c r="K10">
        <f>IF(AND(T9=1,W9&gt;=MinRun),W9,-1)</f>
        <v>1006</v>
      </c>
      <c r="L10">
        <f>IF(AND(U9=1,X9&gt;=MinRun),X9,-1)</f>
        <v>-1</v>
      </c>
      <c r="M10">
        <f>IF(MAX(G10:I10)&lt;0,0,MATCH(MAX(G10:I10),G10:I10,0))</f>
        <v>3</v>
      </c>
      <c r="N10">
        <f>IF(MAX(J10:L10)&lt;0,0,MATCH(MAX(J10:L10),J10:L10,0))</f>
        <v>1</v>
      </c>
      <c r="O10" s="24">
        <f>IF(N10=0,0,INDEX(CapVec,N10))</f>
        <v>1.2</v>
      </c>
      <c r="P10">
        <f>IF(OR(D10&gt;F10+StartMargin,E10&lt;SOC_startT),1,0)</f>
        <v>0</v>
      </c>
      <c r="Q10">
        <f>IF(AND(E10&gt;SOC_stopT,D10&lt;=F10-O10+StopMargin),1,0)</f>
        <v>0</v>
      </c>
      <c r="R10">
        <f>IF(AND(P10=1,M10&gt;0),1,IF(AND(P10=0,Q10=1,N10&gt;0),-1,0))</f>
        <v>0</v>
      </c>
      <c r="S10">
        <f>S9+IF(AND(R10=1,M10=1),1,0)-IF(AND(R10=-1,N10=1),1,0)</f>
        <v>1</v>
      </c>
      <c r="T10">
        <f>T9+IF(AND(R10=1,M10=2),1,0)-IF(AND(R10=-1,N10=2),1,0)</f>
        <v>1</v>
      </c>
      <c r="U10">
        <f>U9+IF(AND(R10=1,M10=3),1,0)-IF(AND(R10=-1,N10=3),1,0)</f>
        <v>0</v>
      </c>
      <c r="V10">
        <f>IF(S10&lt;&gt;S9,0,V9+dt)</f>
        <v>1007</v>
      </c>
      <c r="W10">
        <f>IF(T10&lt;&gt;T9,0,W9+dt)</f>
        <v>1007</v>
      </c>
      <c r="X10">
        <f>IF(U10&lt;&gt;U9,0,X9+dt)</f>
        <v>1007</v>
      </c>
      <c r="Y10" s="24">
        <f>S10*Cap_1*MIN(1,(V10+dt)/StartRamp)</f>
        <v>1.2</v>
      </c>
      <c r="Z10" s="24">
        <f>T10*Cap_2*MIN(1,(W10+dt)/StartRamp)</f>
        <v>1.1000000000000001</v>
      </c>
      <c r="AA10" s="24">
        <f>U10*Cap_3*MIN(1,(X10+dt)/StartRamp)</f>
        <v>0</v>
      </c>
      <c r="AB10" s="24">
        <f>SUM(Y10:AA10)</f>
        <v>2.2999999999999998</v>
      </c>
      <c r="AC10" s="24">
        <f>AB10-D10</f>
        <v>1.1909999999999998</v>
      </c>
      <c r="AD10" s="25">
        <f>MEDIAN(0,(TaperEnd-E10)/(TaperEnd-TaperStart),1)</f>
        <v>1</v>
      </c>
      <c r="AE10" s="24">
        <f>MIN(P_pcs*AD10,MAX(0,SOC_max-E10)*E_nom*60/dt/SQRT(RTE))</f>
        <v>2.5</v>
      </c>
      <c r="AF10" s="24">
        <f>MIN(P_pcs,MAX(0,E10-SOC_min)*E_nom*60/dt*SQRT(RTE))</f>
        <v>2.5</v>
      </c>
      <c r="AG10" s="24">
        <f>IF(AC10&gt;0,MIN(AC10,AE10),0)</f>
        <v>1.1909999999999998</v>
      </c>
      <c r="AH10" s="24">
        <f>IF(AC10&lt;0,MIN(-AC10,AF10),0)</f>
        <v>0</v>
      </c>
      <c r="AI10" s="24">
        <f>IF(AC10&gt;0,D10+AG10,AB10)</f>
        <v>2.2999999999999998</v>
      </c>
      <c r="AJ10" s="24">
        <f>MAX(0,D10-AI10-AH10)</f>
        <v>0</v>
      </c>
      <c r="AK10" s="25">
        <f>IF(AB10&gt;0,AI10/AB10,0)</f>
        <v>1</v>
      </c>
      <c r="AL10">
        <f>IF(AB10=0,1,MIN(MATCH(MEDIAN(MinStable,AK10,1),FC_L,1),3))</f>
        <v>3</v>
      </c>
      <c r="AM10" s="25">
        <f>INDEX(FC_E1,$AL10)+(MEDIAN(MinStable,$AK10,1)-INDEX(FC_L,$AL10))*(INDEX(FC_E1,$AL10+1)-INDEX(FC_E1,$AL10))/(INDEX(FC_L,$AL10+1)-INDEX(FC_L,$AL10))</f>
        <v>0.42799999999999999</v>
      </c>
      <c r="AN10" s="25">
        <f>INDEX(FC_E2,$AL10)+(MEDIAN(MinStable,$AK10,1)-INDEX(FC_L,$AL10))*(INDEX(FC_E2,$AL10+1)-INDEX(FC_E2,$AL10))/(INDEX(FC_L,$AL10+1)-INDEX(FC_L,$AL10))</f>
        <v>0.42199999999999999</v>
      </c>
      <c r="AO10" s="25">
        <f>INDEX(FC_E3,$AL10)+(MEDIAN(MinStable,$AK10,1)-INDEX(FC_L,$AL10))*(INDEX(FC_E3,$AL10+1)-INDEX(FC_E3,$AL10))/(INDEX(FC_L,$AL10+1)-INDEX(FC_L,$AL10))</f>
        <v>0.41499999999999998</v>
      </c>
      <c r="AP10" s="26">
        <f>(IF(S10=1,Y10*AK10/AM10,0)+IF(T10=1,Z10*AK10/AN10,0)+IF(U10=1,AA10*AK10/AO10,0))*dt/60</f>
        <v>9.0172889814117627E-2</v>
      </c>
      <c r="AQ10" s="25">
        <f>E10+(AG10*SQRT(RTE)-AH10/SQRT(RTE))*dt/60/E_nom</f>
        <v>0.62885117374010679</v>
      </c>
      <c r="AR10">
        <f>IF(R10=1,1,0)</f>
        <v>0</v>
      </c>
    </row>
    <row r="11" spans="1:44" x14ac:dyDescent="0.2">
      <c r="A11">
        <v>9</v>
      </c>
      <c r="B11" s="22">
        <f>A11/1440</f>
        <v>6.2500000000000003E-3</v>
      </c>
      <c r="C11" s="23">
        <v>1.2587999999999999</v>
      </c>
      <c r="D11" s="24">
        <f>C11+P_aux</f>
        <v>1.2737999999999998</v>
      </c>
      <c r="E11" s="25">
        <f>AQ10</f>
        <v>0.62885117374010679</v>
      </c>
      <c r="F11" s="24">
        <f>AB10</f>
        <v>2.2999999999999998</v>
      </c>
      <c r="G11">
        <f>IF(AND(S10=0,V10&gt;=MinOff),V10,-1)</f>
        <v>-1</v>
      </c>
      <c r="H11">
        <f>IF(AND(T10=0,W10&gt;=MinOff),W10,-1)</f>
        <v>-1</v>
      </c>
      <c r="I11">
        <f>IF(AND(U10=0,X10&gt;=MinOff),X10,-1)</f>
        <v>1007</v>
      </c>
      <c r="J11">
        <f>IF(AND(S10=1,V10&gt;=MinRun),V10,-1)</f>
        <v>1007</v>
      </c>
      <c r="K11">
        <f>IF(AND(T10=1,W10&gt;=MinRun),W10,-1)</f>
        <v>1007</v>
      </c>
      <c r="L11">
        <f>IF(AND(U10=1,X10&gt;=MinRun),X10,-1)</f>
        <v>-1</v>
      </c>
      <c r="M11">
        <f>IF(MAX(G11:I11)&lt;0,0,MATCH(MAX(G11:I11),G11:I11,0))</f>
        <v>3</v>
      </c>
      <c r="N11">
        <f>IF(MAX(J11:L11)&lt;0,0,MATCH(MAX(J11:L11),J11:L11,0))</f>
        <v>1</v>
      </c>
      <c r="O11" s="24">
        <f>IF(N11=0,0,INDEX(CapVec,N11))</f>
        <v>1.2</v>
      </c>
      <c r="P11">
        <f>IF(OR(D11&gt;F11+StartMargin,E11&lt;SOC_startT),1,0)</f>
        <v>0</v>
      </c>
      <c r="Q11">
        <f>IF(AND(E11&gt;SOC_stopT,D11&lt;=F11-O11+StopMargin),1,0)</f>
        <v>0</v>
      </c>
      <c r="R11">
        <f>IF(AND(P11=1,M11&gt;0),1,IF(AND(P11=0,Q11=1,N11&gt;0),-1,0))</f>
        <v>0</v>
      </c>
      <c r="S11">
        <f>S10+IF(AND(R11=1,M11=1),1,0)-IF(AND(R11=-1,N11=1),1,0)</f>
        <v>1</v>
      </c>
      <c r="T11">
        <f>T10+IF(AND(R11=1,M11=2),1,0)-IF(AND(R11=-1,N11=2),1,0)</f>
        <v>1</v>
      </c>
      <c r="U11">
        <f>U10+IF(AND(R11=1,M11=3),1,0)-IF(AND(R11=-1,N11=3),1,0)</f>
        <v>0</v>
      </c>
      <c r="V11">
        <f>IF(S11&lt;&gt;S10,0,V10+dt)</f>
        <v>1008</v>
      </c>
      <c r="W11">
        <f>IF(T11&lt;&gt;T10,0,W10+dt)</f>
        <v>1008</v>
      </c>
      <c r="X11">
        <f>IF(U11&lt;&gt;U10,0,X10+dt)</f>
        <v>1008</v>
      </c>
      <c r="Y11" s="24">
        <f>S11*Cap_1*MIN(1,(V11+dt)/StartRamp)</f>
        <v>1.2</v>
      </c>
      <c r="Z11" s="24">
        <f>T11*Cap_2*MIN(1,(W11+dt)/StartRamp)</f>
        <v>1.1000000000000001</v>
      </c>
      <c r="AA11" s="24">
        <f>U11*Cap_3*MIN(1,(X11+dt)/StartRamp)</f>
        <v>0</v>
      </c>
      <c r="AB11" s="24">
        <f>SUM(Y11:AA11)</f>
        <v>2.2999999999999998</v>
      </c>
      <c r="AC11" s="24">
        <f>AB11-D11</f>
        <v>1.0262</v>
      </c>
      <c r="AD11" s="25">
        <f>MEDIAN(0,(TaperEnd-E11)/(TaperEnd-TaperStart),1)</f>
        <v>1</v>
      </c>
      <c r="AE11" s="24">
        <f>MIN(P_pcs*AD11,MAX(0,SOC_max-E11)*E_nom*60/dt/SQRT(RTE))</f>
        <v>2.5</v>
      </c>
      <c r="AF11" s="24">
        <f>MIN(P_pcs,MAX(0,E11-SOC_min)*E_nom*60/dt*SQRT(RTE))</f>
        <v>2.5</v>
      </c>
      <c r="AG11" s="24">
        <f>IF(AC11&gt;0,MIN(AC11,AE11),0)</f>
        <v>1.0262</v>
      </c>
      <c r="AH11" s="24">
        <f>IF(AC11&lt;0,MIN(-AC11,AF11),0)</f>
        <v>0</v>
      </c>
      <c r="AI11" s="24">
        <f>IF(AC11&gt;0,D11+AG11,AB11)</f>
        <v>2.2999999999999998</v>
      </c>
      <c r="AJ11" s="24">
        <f>MAX(0,D11-AI11-AH11)</f>
        <v>0</v>
      </c>
      <c r="AK11" s="25">
        <f>IF(AB11&gt;0,AI11/AB11,0)</f>
        <v>1</v>
      </c>
      <c r="AL11">
        <f>IF(AB11=0,1,MIN(MATCH(MEDIAN(MinStable,AK11,1),FC_L,1),3))</f>
        <v>3</v>
      </c>
      <c r="AM11" s="25">
        <f>INDEX(FC_E1,$AL11)+(MEDIAN(MinStable,$AK11,1)-INDEX(FC_L,$AL11))*(INDEX(FC_E1,$AL11+1)-INDEX(FC_E1,$AL11))/(INDEX(FC_L,$AL11+1)-INDEX(FC_L,$AL11))</f>
        <v>0.42799999999999999</v>
      </c>
      <c r="AN11" s="25">
        <f>INDEX(FC_E2,$AL11)+(MEDIAN(MinStable,$AK11,1)-INDEX(FC_L,$AL11))*(INDEX(FC_E2,$AL11+1)-INDEX(FC_E2,$AL11))/(INDEX(FC_L,$AL11+1)-INDEX(FC_L,$AL11))</f>
        <v>0.42199999999999999</v>
      </c>
      <c r="AO11" s="25">
        <f>INDEX(FC_E3,$AL11)+(MEDIAN(MinStable,$AK11,1)-INDEX(FC_L,$AL11))*(INDEX(FC_E3,$AL11+1)-INDEX(FC_E3,$AL11))/(INDEX(FC_L,$AL11+1)-INDEX(FC_L,$AL11))</f>
        <v>0.41499999999999998</v>
      </c>
      <c r="AP11" s="26">
        <f>(IF(S11=1,Y11*AK11/AM11,0)+IF(T11=1,Z11*AK11/AN11,0)+IF(U11=1,AA11*AK11/AO11,0))*dt/60</f>
        <v>9.0172889814117627E-2</v>
      </c>
      <c r="AQ11" s="25">
        <f>E11+(AG11*SQRT(RTE)-AH11/SQRT(RTE))*dt/60/E_nom</f>
        <v>0.6317683280750952</v>
      </c>
      <c r="AR11">
        <f>IF(R11=1,1,0)</f>
        <v>0</v>
      </c>
    </row>
    <row r="12" spans="1:44" x14ac:dyDescent="0.2">
      <c r="A12">
        <v>10</v>
      </c>
      <c r="B12" s="22">
        <f>A12/1440</f>
        <v>6.9444444444444441E-3</v>
      </c>
      <c r="C12" s="23">
        <v>1.1618999999999999</v>
      </c>
      <c r="D12" s="24">
        <f>C12+P_aux</f>
        <v>1.1768999999999998</v>
      </c>
      <c r="E12" s="25">
        <f>AQ11</f>
        <v>0.6317683280750952</v>
      </c>
      <c r="F12" s="24">
        <f>AB11</f>
        <v>2.2999999999999998</v>
      </c>
      <c r="G12">
        <f>IF(AND(S11=0,V11&gt;=MinOff),V11,-1)</f>
        <v>-1</v>
      </c>
      <c r="H12">
        <f>IF(AND(T11=0,W11&gt;=MinOff),W11,-1)</f>
        <v>-1</v>
      </c>
      <c r="I12">
        <f>IF(AND(U11=0,X11&gt;=MinOff),X11,-1)</f>
        <v>1008</v>
      </c>
      <c r="J12">
        <f>IF(AND(S11=1,V11&gt;=MinRun),V11,-1)</f>
        <v>1008</v>
      </c>
      <c r="K12">
        <f>IF(AND(T11=1,W11&gt;=MinRun),W11,-1)</f>
        <v>1008</v>
      </c>
      <c r="L12">
        <f>IF(AND(U11=1,X11&gt;=MinRun),X11,-1)</f>
        <v>-1</v>
      </c>
      <c r="M12">
        <f>IF(MAX(G12:I12)&lt;0,0,MATCH(MAX(G12:I12),G12:I12,0))</f>
        <v>3</v>
      </c>
      <c r="N12">
        <f>IF(MAX(J12:L12)&lt;0,0,MATCH(MAX(J12:L12),J12:L12,0))</f>
        <v>1</v>
      </c>
      <c r="O12" s="24">
        <f>IF(N12=0,0,INDEX(CapVec,N12))</f>
        <v>1.2</v>
      </c>
      <c r="P12">
        <f>IF(OR(D12&gt;F12+StartMargin,E12&lt;SOC_startT),1,0)</f>
        <v>0</v>
      </c>
      <c r="Q12">
        <f>IF(AND(E12&gt;SOC_stopT,D12&lt;=F12-O12+StopMargin),1,0)</f>
        <v>0</v>
      </c>
      <c r="R12">
        <f>IF(AND(P12=1,M12&gt;0),1,IF(AND(P12=0,Q12=1,N12&gt;0),-1,0))</f>
        <v>0</v>
      </c>
      <c r="S12">
        <f>S11+IF(AND(R12=1,M12=1),1,0)-IF(AND(R12=-1,N12=1),1,0)</f>
        <v>1</v>
      </c>
      <c r="T12">
        <f>T11+IF(AND(R12=1,M12=2),1,0)-IF(AND(R12=-1,N12=2),1,0)</f>
        <v>1</v>
      </c>
      <c r="U12">
        <f>U11+IF(AND(R12=1,M12=3),1,0)-IF(AND(R12=-1,N12=3),1,0)</f>
        <v>0</v>
      </c>
      <c r="V12">
        <f>IF(S12&lt;&gt;S11,0,V11+dt)</f>
        <v>1009</v>
      </c>
      <c r="W12">
        <f>IF(T12&lt;&gt;T11,0,W11+dt)</f>
        <v>1009</v>
      </c>
      <c r="X12">
        <f>IF(U12&lt;&gt;U11,0,X11+dt)</f>
        <v>1009</v>
      </c>
      <c r="Y12" s="24">
        <f>S12*Cap_1*MIN(1,(V12+dt)/StartRamp)</f>
        <v>1.2</v>
      </c>
      <c r="Z12" s="24">
        <f>T12*Cap_2*MIN(1,(W12+dt)/StartRamp)</f>
        <v>1.1000000000000001</v>
      </c>
      <c r="AA12" s="24">
        <f>U12*Cap_3*MIN(1,(X12+dt)/StartRamp)</f>
        <v>0</v>
      </c>
      <c r="AB12" s="24">
        <f>SUM(Y12:AA12)</f>
        <v>2.2999999999999998</v>
      </c>
      <c r="AC12" s="24">
        <f>AB12-D12</f>
        <v>1.1231</v>
      </c>
      <c r="AD12" s="25">
        <f>MEDIAN(0,(TaperEnd-E12)/(TaperEnd-TaperStart),1)</f>
        <v>1</v>
      </c>
      <c r="AE12" s="24">
        <f>MIN(P_pcs*AD12,MAX(0,SOC_max-E12)*E_nom*60/dt/SQRT(RTE))</f>
        <v>2.5</v>
      </c>
      <c r="AF12" s="24">
        <f>MIN(P_pcs,MAX(0,E12-SOC_min)*E_nom*60/dt*SQRT(RTE))</f>
        <v>2.5</v>
      </c>
      <c r="AG12" s="24">
        <f>IF(AC12&gt;0,MIN(AC12,AE12),0)</f>
        <v>1.1231</v>
      </c>
      <c r="AH12" s="24">
        <f>IF(AC12&lt;0,MIN(-AC12,AF12),0)</f>
        <v>0</v>
      </c>
      <c r="AI12" s="24">
        <f>IF(AC12&gt;0,D12+AG12,AB12)</f>
        <v>2.2999999999999998</v>
      </c>
      <c r="AJ12" s="24">
        <f>MAX(0,D12-AI12-AH12)</f>
        <v>0</v>
      </c>
      <c r="AK12" s="25">
        <f>IF(AB12&gt;0,AI12/AB12,0)</f>
        <v>1</v>
      </c>
      <c r="AL12">
        <f>IF(AB12=0,1,MIN(MATCH(MEDIAN(MinStable,AK12,1),FC_L,1),3))</f>
        <v>3</v>
      </c>
      <c r="AM12" s="25">
        <f>INDEX(FC_E1,$AL12)+(MEDIAN(MinStable,$AK12,1)-INDEX(FC_L,$AL12))*(INDEX(FC_E1,$AL12+1)-INDEX(FC_E1,$AL12))/(INDEX(FC_L,$AL12+1)-INDEX(FC_L,$AL12))</f>
        <v>0.42799999999999999</v>
      </c>
      <c r="AN12" s="25">
        <f>INDEX(FC_E2,$AL12)+(MEDIAN(MinStable,$AK12,1)-INDEX(FC_L,$AL12))*(INDEX(FC_E2,$AL12+1)-INDEX(FC_E2,$AL12))/(INDEX(FC_L,$AL12+1)-INDEX(FC_L,$AL12))</f>
        <v>0.42199999999999999</v>
      </c>
      <c r="AO12" s="25">
        <f>INDEX(FC_E3,$AL12)+(MEDIAN(MinStable,$AK12,1)-INDEX(FC_L,$AL12))*(INDEX(FC_E3,$AL12+1)-INDEX(FC_E3,$AL12))/(INDEX(FC_L,$AL12+1)-INDEX(FC_L,$AL12))</f>
        <v>0.41499999999999998</v>
      </c>
      <c r="AP12" s="26">
        <f>(IF(S12=1,Y12*AK12/AM12,0)+IF(T12=1,Z12*AK12/AN12,0)+IF(U12=1,AA12*AK12/AO12,0))*dt/60</f>
        <v>9.0172889814117627E-2</v>
      </c>
      <c r="AQ12" s="25">
        <f>E12+(AG12*SQRT(RTE)-AH12/SQRT(RTE))*dt/60/E_nom</f>
        <v>0.63496093773561502</v>
      </c>
      <c r="AR12">
        <f>IF(R12=1,1,0)</f>
        <v>0</v>
      </c>
    </row>
    <row r="13" spans="1:44" x14ac:dyDescent="0.2">
      <c r="A13">
        <v>11</v>
      </c>
      <c r="B13" s="22">
        <f>A13/1440</f>
        <v>7.6388888888888886E-3</v>
      </c>
      <c r="C13" s="23">
        <v>1.097</v>
      </c>
      <c r="D13" s="24">
        <f>C13+P_aux</f>
        <v>1.1119999999999999</v>
      </c>
      <c r="E13" s="25">
        <f>AQ12</f>
        <v>0.63496093773561502</v>
      </c>
      <c r="F13" s="24">
        <f>AB12</f>
        <v>2.2999999999999998</v>
      </c>
      <c r="G13">
        <f>IF(AND(S12=0,V12&gt;=MinOff),V12,-1)</f>
        <v>-1</v>
      </c>
      <c r="H13">
        <f>IF(AND(T12=0,W12&gt;=MinOff),W12,-1)</f>
        <v>-1</v>
      </c>
      <c r="I13">
        <f>IF(AND(U12=0,X12&gt;=MinOff),X12,-1)</f>
        <v>1009</v>
      </c>
      <c r="J13">
        <f>IF(AND(S12=1,V12&gt;=MinRun),V12,-1)</f>
        <v>1009</v>
      </c>
      <c r="K13">
        <f>IF(AND(T12=1,W12&gt;=MinRun),W12,-1)</f>
        <v>1009</v>
      </c>
      <c r="L13">
        <f>IF(AND(U12=1,X12&gt;=MinRun),X12,-1)</f>
        <v>-1</v>
      </c>
      <c r="M13">
        <f>IF(MAX(G13:I13)&lt;0,0,MATCH(MAX(G13:I13),G13:I13,0))</f>
        <v>3</v>
      </c>
      <c r="N13">
        <f>IF(MAX(J13:L13)&lt;0,0,MATCH(MAX(J13:L13),J13:L13,0))</f>
        <v>1</v>
      </c>
      <c r="O13" s="24">
        <f>IF(N13=0,0,INDEX(CapVec,N13))</f>
        <v>1.2</v>
      </c>
      <c r="P13">
        <f>IF(OR(D13&gt;F13+StartMargin,E13&lt;SOC_startT),1,0)</f>
        <v>0</v>
      </c>
      <c r="Q13">
        <f>IF(AND(E13&gt;SOC_stopT,D13&lt;=F13-O13+StopMargin),1,0)</f>
        <v>0</v>
      </c>
      <c r="R13">
        <f>IF(AND(P13=1,M13&gt;0),1,IF(AND(P13=0,Q13=1,N13&gt;0),-1,0))</f>
        <v>0</v>
      </c>
      <c r="S13">
        <f>S12+IF(AND(R13=1,M13=1),1,0)-IF(AND(R13=-1,N13=1),1,0)</f>
        <v>1</v>
      </c>
      <c r="T13">
        <f>T12+IF(AND(R13=1,M13=2),1,0)-IF(AND(R13=-1,N13=2),1,0)</f>
        <v>1</v>
      </c>
      <c r="U13">
        <f>U12+IF(AND(R13=1,M13=3),1,0)-IF(AND(R13=-1,N13=3),1,0)</f>
        <v>0</v>
      </c>
      <c r="V13">
        <f>IF(S13&lt;&gt;S12,0,V12+dt)</f>
        <v>1010</v>
      </c>
      <c r="W13">
        <f>IF(T13&lt;&gt;T12,0,W12+dt)</f>
        <v>1010</v>
      </c>
      <c r="X13">
        <f>IF(U13&lt;&gt;U12,0,X12+dt)</f>
        <v>1010</v>
      </c>
      <c r="Y13" s="24">
        <f>S13*Cap_1*MIN(1,(V13+dt)/StartRamp)</f>
        <v>1.2</v>
      </c>
      <c r="Z13" s="24">
        <f>T13*Cap_2*MIN(1,(W13+dt)/StartRamp)</f>
        <v>1.1000000000000001</v>
      </c>
      <c r="AA13" s="24">
        <f>U13*Cap_3*MIN(1,(X13+dt)/StartRamp)</f>
        <v>0</v>
      </c>
      <c r="AB13" s="24">
        <f>SUM(Y13:AA13)</f>
        <v>2.2999999999999998</v>
      </c>
      <c r="AC13" s="24">
        <f>AB13-D13</f>
        <v>1.1879999999999999</v>
      </c>
      <c r="AD13" s="25">
        <f>MEDIAN(0,(TaperEnd-E13)/(TaperEnd-TaperStart),1)</f>
        <v>1</v>
      </c>
      <c r="AE13" s="24">
        <f>MIN(P_pcs*AD13,MAX(0,SOC_max-E13)*E_nom*60/dt/SQRT(RTE))</f>
        <v>2.5</v>
      </c>
      <c r="AF13" s="24">
        <f>MIN(P_pcs,MAX(0,E13-SOC_min)*E_nom*60/dt*SQRT(RTE))</f>
        <v>2.5</v>
      </c>
      <c r="AG13" s="24">
        <f>IF(AC13&gt;0,MIN(AC13,AE13),0)</f>
        <v>1.1879999999999999</v>
      </c>
      <c r="AH13" s="24">
        <f>IF(AC13&lt;0,MIN(-AC13,AF13),0)</f>
        <v>0</v>
      </c>
      <c r="AI13" s="24">
        <f>IF(AC13&gt;0,D13+AG13,AB13)</f>
        <v>2.2999999999999998</v>
      </c>
      <c r="AJ13" s="24">
        <f>MAX(0,D13-AI13-AH13)</f>
        <v>0</v>
      </c>
      <c r="AK13" s="25">
        <f>IF(AB13&gt;0,AI13/AB13,0)</f>
        <v>1</v>
      </c>
      <c r="AL13">
        <f>IF(AB13=0,1,MIN(MATCH(MEDIAN(MinStable,AK13,1),FC_L,1),3))</f>
        <v>3</v>
      </c>
      <c r="AM13" s="25">
        <f>INDEX(FC_E1,$AL13)+(MEDIAN(MinStable,$AK13,1)-INDEX(FC_L,$AL13))*(INDEX(FC_E1,$AL13+1)-INDEX(FC_E1,$AL13))/(INDEX(FC_L,$AL13+1)-INDEX(FC_L,$AL13))</f>
        <v>0.42799999999999999</v>
      </c>
      <c r="AN13" s="25">
        <f>INDEX(FC_E2,$AL13)+(MEDIAN(MinStable,$AK13,1)-INDEX(FC_L,$AL13))*(INDEX(FC_E2,$AL13+1)-INDEX(FC_E2,$AL13))/(INDEX(FC_L,$AL13+1)-INDEX(FC_L,$AL13))</f>
        <v>0.42199999999999999</v>
      </c>
      <c r="AO13" s="25">
        <f>INDEX(FC_E3,$AL13)+(MEDIAN(MinStable,$AK13,1)-INDEX(FC_L,$AL13))*(INDEX(FC_E3,$AL13+1)-INDEX(FC_E3,$AL13))/(INDEX(FC_L,$AL13+1)-INDEX(FC_L,$AL13))</f>
        <v>0.41499999999999998</v>
      </c>
      <c r="AP13" s="26">
        <f>(IF(S13=1,Y13*AK13/AM13,0)+IF(T13=1,Z13*AK13/AN13,0)+IF(U13=1,AA13*AK13/AO13,0))*dt/60</f>
        <v>9.0172889814117627E-2</v>
      </c>
      <c r="AQ13" s="25">
        <f>E13+(AG13*SQRT(RTE)-AH13/SQRT(RTE))*dt/60/E_nom</f>
        <v>0.63833803708268788</v>
      </c>
      <c r="AR13">
        <f>IF(R13=1,1,0)</f>
        <v>0</v>
      </c>
    </row>
    <row r="14" spans="1:44" x14ac:dyDescent="0.2">
      <c r="A14">
        <v>12</v>
      </c>
      <c r="B14" s="22">
        <f>A14/1440</f>
        <v>8.3333333333333332E-3</v>
      </c>
      <c r="C14" s="23">
        <v>1.2869999999999999</v>
      </c>
      <c r="D14" s="24">
        <f>C14+P_aux</f>
        <v>1.3019999999999998</v>
      </c>
      <c r="E14" s="25">
        <f>AQ13</f>
        <v>0.63833803708268788</v>
      </c>
      <c r="F14" s="24">
        <f>AB13</f>
        <v>2.2999999999999998</v>
      </c>
      <c r="G14">
        <f>IF(AND(S13=0,V13&gt;=MinOff),V13,-1)</f>
        <v>-1</v>
      </c>
      <c r="H14">
        <f>IF(AND(T13=0,W13&gt;=MinOff),W13,-1)</f>
        <v>-1</v>
      </c>
      <c r="I14">
        <f>IF(AND(U13=0,X13&gt;=MinOff),X13,-1)</f>
        <v>1010</v>
      </c>
      <c r="J14">
        <f>IF(AND(S13=1,V13&gt;=MinRun),V13,-1)</f>
        <v>1010</v>
      </c>
      <c r="K14">
        <f>IF(AND(T13=1,W13&gt;=MinRun),W13,-1)</f>
        <v>1010</v>
      </c>
      <c r="L14">
        <f>IF(AND(U13=1,X13&gt;=MinRun),X13,-1)</f>
        <v>-1</v>
      </c>
      <c r="M14">
        <f>IF(MAX(G14:I14)&lt;0,0,MATCH(MAX(G14:I14),G14:I14,0))</f>
        <v>3</v>
      </c>
      <c r="N14">
        <f>IF(MAX(J14:L14)&lt;0,0,MATCH(MAX(J14:L14),J14:L14,0))</f>
        <v>1</v>
      </c>
      <c r="O14" s="24">
        <f>IF(N14=0,0,INDEX(CapVec,N14))</f>
        <v>1.2</v>
      </c>
      <c r="P14">
        <f>IF(OR(D14&gt;F14+StartMargin,E14&lt;SOC_startT),1,0)</f>
        <v>0</v>
      </c>
      <c r="Q14">
        <f>IF(AND(E14&gt;SOC_stopT,D14&lt;=F14-O14+StopMargin),1,0)</f>
        <v>0</v>
      </c>
      <c r="R14">
        <f>IF(AND(P14=1,M14&gt;0),1,IF(AND(P14=0,Q14=1,N14&gt;0),-1,0))</f>
        <v>0</v>
      </c>
      <c r="S14">
        <f>S13+IF(AND(R14=1,M14=1),1,0)-IF(AND(R14=-1,N14=1),1,0)</f>
        <v>1</v>
      </c>
      <c r="T14">
        <f>T13+IF(AND(R14=1,M14=2),1,0)-IF(AND(R14=-1,N14=2),1,0)</f>
        <v>1</v>
      </c>
      <c r="U14">
        <f>U13+IF(AND(R14=1,M14=3),1,0)-IF(AND(R14=-1,N14=3),1,0)</f>
        <v>0</v>
      </c>
      <c r="V14">
        <f>IF(S14&lt;&gt;S13,0,V13+dt)</f>
        <v>1011</v>
      </c>
      <c r="W14">
        <f>IF(T14&lt;&gt;T13,0,W13+dt)</f>
        <v>1011</v>
      </c>
      <c r="X14">
        <f>IF(U14&lt;&gt;U13,0,X13+dt)</f>
        <v>1011</v>
      </c>
      <c r="Y14" s="24">
        <f>S14*Cap_1*MIN(1,(V14+dt)/StartRamp)</f>
        <v>1.2</v>
      </c>
      <c r="Z14" s="24">
        <f>T14*Cap_2*MIN(1,(W14+dt)/StartRamp)</f>
        <v>1.1000000000000001</v>
      </c>
      <c r="AA14" s="24">
        <f>U14*Cap_3*MIN(1,(X14+dt)/StartRamp)</f>
        <v>0</v>
      </c>
      <c r="AB14" s="24">
        <f>SUM(Y14:AA14)</f>
        <v>2.2999999999999998</v>
      </c>
      <c r="AC14" s="24">
        <f>AB14-D14</f>
        <v>0.998</v>
      </c>
      <c r="AD14" s="25">
        <f>MEDIAN(0,(TaperEnd-E14)/(TaperEnd-TaperStart),1)</f>
        <v>1</v>
      </c>
      <c r="AE14" s="24">
        <f>MIN(P_pcs*AD14,MAX(0,SOC_max-E14)*E_nom*60/dt/SQRT(RTE))</f>
        <v>2.5</v>
      </c>
      <c r="AF14" s="24">
        <f>MIN(P_pcs,MAX(0,E14-SOC_min)*E_nom*60/dt*SQRT(RTE))</f>
        <v>2.5</v>
      </c>
      <c r="AG14" s="24">
        <f>IF(AC14&gt;0,MIN(AC14,AE14),0)</f>
        <v>0.998</v>
      </c>
      <c r="AH14" s="24">
        <f>IF(AC14&lt;0,MIN(-AC14,AF14),0)</f>
        <v>0</v>
      </c>
      <c r="AI14" s="24">
        <f>IF(AC14&gt;0,D14+AG14,AB14)</f>
        <v>2.2999999999999998</v>
      </c>
      <c r="AJ14" s="24">
        <f>MAX(0,D14-AI14-AH14)</f>
        <v>0</v>
      </c>
      <c r="AK14" s="25">
        <f>IF(AB14&gt;0,AI14/AB14,0)</f>
        <v>1</v>
      </c>
      <c r="AL14">
        <f>IF(AB14=0,1,MIN(MATCH(MEDIAN(MinStable,AK14,1),FC_L,1),3))</f>
        <v>3</v>
      </c>
      <c r="AM14" s="25">
        <f>INDEX(FC_E1,$AL14)+(MEDIAN(MinStable,$AK14,1)-INDEX(FC_L,$AL14))*(INDEX(FC_E1,$AL14+1)-INDEX(FC_E1,$AL14))/(INDEX(FC_L,$AL14+1)-INDEX(FC_L,$AL14))</f>
        <v>0.42799999999999999</v>
      </c>
      <c r="AN14" s="25">
        <f>INDEX(FC_E2,$AL14)+(MEDIAN(MinStable,$AK14,1)-INDEX(FC_L,$AL14))*(INDEX(FC_E2,$AL14+1)-INDEX(FC_E2,$AL14))/(INDEX(FC_L,$AL14+1)-INDEX(FC_L,$AL14))</f>
        <v>0.42199999999999999</v>
      </c>
      <c r="AO14" s="25">
        <f>INDEX(FC_E3,$AL14)+(MEDIAN(MinStable,$AK14,1)-INDEX(FC_L,$AL14))*(INDEX(FC_E3,$AL14+1)-INDEX(FC_E3,$AL14))/(INDEX(FC_L,$AL14+1)-INDEX(FC_L,$AL14))</f>
        <v>0.41499999999999998</v>
      </c>
      <c r="AP14" s="26">
        <f>(IF(S14=1,Y14*AK14/AM14,0)+IF(T14=1,Z14*AK14/AN14,0)+IF(U14=1,AA14*AK14/AO14,0))*dt/60</f>
        <v>9.0172889814117627E-2</v>
      </c>
      <c r="AQ14" s="25">
        <f>E14+(AG14*SQRT(RTE)-AH14/SQRT(RTE))*dt/60/E_nom</f>
        <v>0.64117502794832659</v>
      </c>
      <c r="AR14">
        <f>IF(R14=1,1,0)</f>
        <v>0</v>
      </c>
    </row>
    <row r="15" spans="1:44" x14ac:dyDescent="0.2">
      <c r="A15">
        <v>13</v>
      </c>
      <c r="B15" s="22">
        <f>A15/1440</f>
        <v>9.0277777777777769E-3</v>
      </c>
      <c r="C15" s="23">
        <v>1.1992</v>
      </c>
      <c r="D15" s="24">
        <f>C15+P_aux</f>
        <v>1.2141999999999999</v>
      </c>
      <c r="E15" s="25">
        <f>AQ14</f>
        <v>0.64117502794832659</v>
      </c>
      <c r="F15" s="24">
        <f>AB14</f>
        <v>2.2999999999999998</v>
      </c>
      <c r="G15">
        <f>IF(AND(S14=0,V14&gt;=MinOff),V14,-1)</f>
        <v>-1</v>
      </c>
      <c r="H15">
        <f>IF(AND(T14=0,W14&gt;=MinOff),W14,-1)</f>
        <v>-1</v>
      </c>
      <c r="I15">
        <f>IF(AND(U14=0,X14&gt;=MinOff),X14,-1)</f>
        <v>1011</v>
      </c>
      <c r="J15">
        <f>IF(AND(S14=1,V14&gt;=MinRun),V14,-1)</f>
        <v>1011</v>
      </c>
      <c r="K15">
        <f>IF(AND(T14=1,W14&gt;=MinRun),W14,-1)</f>
        <v>1011</v>
      </c>
      <c r="L15">
        <f>IF(AND(U14=1,X14&gt;=MinRun),X14,-1)</f>
        <v>-1</v>
      </c>
      <c r="M15">
        <f>IF(MAX(G15:I15)&lt;0,0,MATCH(MAX(G15:I15),G15:I15,0))</f>
        <v>3</v>
      </c>
      <c r="N15">
        <f>IF(MAX(J15:L15)&lt;0,0,MATCH(MAX(J15:L15),J15:L15,0))</f>
        <v>1</v>
      </c>
      <c r="O15" s="24">
        <f>IF(N15=0,0,INDEX(CapVec,N15))</f>
        <v>1.2</v>
      </c>
      <c r="P15">
        <f>IF(OR(D15&gt;F15+StartMargin,E15&lt;SOC_startT),1,0)</f>
        <v>0</v>
      </c>
      <c r="Q15">
        <f>IF(AND(E15&gt;SOC_stopT,D15&lt;=F15-O15+StopMargin),1,0)</f>
        <v>0</v>
      </c>
      <c r="R15">
        <f>IF(AND(P15=1,M15&gt;0),1,IF(AND(P15=0,Q15=1,N15&gt;0),-1,0))</f>
        <v>0</v>
      </c>
      <c r="S15">
        <f>S14+IF(AND(R15=1,M15=1),1,0)-IF(AND(R15=-1,N15=1),1,0)</f>
        <v>1</v>
      </c>
      <c r="T15">
        <f>T14+IF(AND(R15=1,M15=2),1,0)-IF(AND(R15=-1,N15=2),1,0)</f>
        <v>1</v>
      </c>
      <c r="U15">
        <f>U14+IF(AND(R15=1,M15=3),1,0)-IF(AND(R15=-1,N15=3),1,0)</f>
        <v>0</v>
      </c>
      <c r="V15">
        <f>IF(S15&lt;&gt;S14,0,V14+dt)</f>
        <v>1012</v>
      </c>
      <c r="W15">
        <f>IF(T15&lt;&gt;T14,0,W14+dt)</f>
        <v>1012</v>
      </c>
      <c r="X15">
        <f>IF(U15&lt;&gt;U14,0,X14+dt)</f>
        <v>1012</v>
      </c>
      <c r="Y15" s="24">
        <f>S15*Cap_1*MIN(1,(V15+dt)/StartRamp)</f>
        <v>1.2</v>
      </c>
      <c r="Z15" s="24">
        <f>T15*Cap_2*MIN(1,(W15+dt)/StartRamp)</f>
        <v>1.1000000000000001</v>
      </c>
      <c r="AA15" s="24">
        <f>U15*Cap_3*MIN(1,(X15+dt)/StartRamp)</f>
        <v>0</v>
      </c>
      <c r="AB15" s="24">
        <f>SUM(Y15:AA15)</f>
        <v>2.2999999999999998</v>
      </c>
      <c r="AC15" s="24">
        <f>AB15-D15</f>
        <v>1.0857999999999999</v>
      </c>
      <c r="AD15" s="25">
        <f>MEDIAN(0,(TaperEnd-E15)/(TaperEnd-TaperStart),1)</f>
        <v>1</v>
      </c>
      <c r="AE15" s="24">
        <f>MIN(P_pcs*AD15,MAX(0,SOC_max-E15)*E_nom*60/dt/SQRT(RTE))</f>
        <v>2.5</v>
      </c>
      <c r="AF15" s="24">
        <f>MIN(P_pcs,MAX(0,E15-SOC_min)*E_nom*60/dt*SQRT(RTE))</f>
        <v>2.5</v>
      </c>
      <c r="AG15" s="24">
        <f>IF(AC15&gt;0,MIN(AC15,AE15),0)</f>
        <v>1.0857999999999999</v>
      </c>
      <c r="AH15" s="24">
        <f>IF(AC15&lt;0,MIN(-AC15,AF15),0)</f>
        <v>0</v>
      </c>
      <c r="AI15" s="24">
        <f>IF(AC15&gt;0,D15+AG15,AB15)</f>
        <v>2.2999999999999998</v>
      </c>
      <c r="AJ15" s="24">
        <f>MAX(0,D15-AI15-AH15)</f>
        <v>0</v>
      </c>
      <c r="AK15" s="25">
        <f>IF(AB15&gt;0,AI15/AB15,0)</f>
        <v>1</v>
      </c>
      <c r="AL15">
        <f>IF(AB15=0,1,MIN(MATCH(MEDIAN(MinStable,AK15,1),FC_L,1),3))</f>
        <v>3</v>
      </c>
      <c r="AM15" s="25">
        <f>INDEX(FC_E1,$AL15)+(MEDIAN(MinStable,$AK15,1)-INDEX(FC_L,$AL15))*(INDEX(FC_E1,$AL15+1)-INDEX(FC_E1,$AL15))/(INDEX(FC_L,$AL15+1)-INDEX(FC_L,$AL15))</f>
        <v>0.42799999999999999</v>
      </c>
      <c r="AN15" s="25">
        <f>INDEX(FC_E2,$AL15)+(MEDIAN(MinStable,$AK15,1)-INDEX(FC_L,$AL15))*(INDEX(FC_E2,$AL15+1)-INDEX(FC_E2,$AL15))/(INDEX(FC_L,$AL15+1)-INDEX(FC_L,$AL15))</f>
        <v>0.42199999999999999</v>
      </c>
      <c r="AO15" s="25">
        <f>INDEX(FC_E3,$AL15)+(MEDIAN(MinStable,$AK15,1)-INDEX(FC_L,$AL15))*(INDEX(FC_E3,$AL15+1)-INDEX(FC_E3,$AL15))/(INDEX(FC_L,$AL15+1)-INDEX(FC_L,$AL15))</f>
        <v>0.41499999999999998</v>
      </c>
      <c r="AP15" s="26">
        <f>(IF(S15=1,Y15*AK15/AM15,0)+IF(T15=1,Z15*AK15/AN15,0)+IF(U15=1,AA15*AK15/AO15,0))*dt/60</f>
        <v>9.0172889814117627E-2</v>
      </c>
      <c r="AQ15" s="25">
        <f>E15+(AG15*SQRT(RTE)-AH15/SQRT(RTE))*dt/60/E_nom</f>
        <v>0.64426160578591218</v>
      </c>
      <c r="AR15">
        <f>IF(R15=1,1,0)</f>
        <v>0</v>
      </c>
    </row>
    <row r="16" spans="1:44" x14ac:dyDescent="0.2">
      <c r="A16">
        <v>14</v>
      </c>
      <c r="B16" s="22">
        <f>A16/1440</f>
        <v>9.7222222222222224E-3</v>
      </c>
      <c r="C16" s="23">
        <v>1.1355999999999999</v>
      </c>
      <c r="D16" s="24">
        <f>C16+P_aux</f>
        <v>1.1505999999999998</v>
      </c>
      <c r="E16" s="25">
        <f>AQ15</f>
        <v>0.64426160578591218</v>
      </c>
      <c r="F16" s="24">
        <f>AB15</f>
        <v>2.2999999999999998</v>
      </c>
      <c r="G16">
        <f>IF(AND(S15=0,V15&gt;=MinOff),V15,-1)</f>
        <v>-1</v>
      </c>
      <c r="H16">
        <f>IF(AND(T15=0,W15&gt;=MinOff),W15,-1)</f>
        <v>-1</v>
      </c>
      <c r="I16">
        <f>IF(AND(U15=0,X15&gt;=MinOff),X15,-1)</f>
        <v>1012</v>
      </c>
      <c r="J16">
        <f>IF(AND(S15=1,V15&gt;=MinRun),V15,-1)</f>
        <v>1012</v>
      </c>
      <c r="K16">
        <f>IF(AND(T15=1,W15&gt;=MinRun),W15,-1)</f>
        <v>1012</v>
      </c>
      <c r="L16">
        <f>IF(AND(U15=1,X15&gt;=MinRun),X15,-1)</f>
        <v>-1</v>
      </c>
      <c r="M16">
        <f>IF(MAX(G16:I16)&lt;0,0,MATCH(MAX(G16:I16),G16:I16,0))</f>
        <v>3</v>
      </c>
      <c r="N16">
        <f>IF(MAX(J16:L16)&lt;0,0,MATCH(MAX(J16:L16),J16:L16,0))</f>
        <v>1</v>
      </c>
      <c r="O16" s="24">
        <f>IF(N16=0,0,INDEX(CapVec,N16))</f>
        <v>1.2</v>
      </c>
      <c r="P16">
        <f>IF(OR(D16&gt;F16+StartMargin,E16&lt;SOC_startT),1,0)</f>
        <v>0</v>
      </c>
      <c r="Q16">
        <f>IF(AND(E16&gt;SOC_stopT,D16&lt;=F16-O16+StopMargin),1,0)</f>
        <v>0</v>
      </c>
      <c r="R16">
        <f>IF(AND(P16=1,M16&gt;0),1,IF(AND(P16=0,Q16=1,N16&gt;0),-1,0))</f>
        <v>0</v>
      </c>
      <c r="S16">
        <f>S15+IF(AND(R16=1,M16=1),1,0)-IF(AND(R16=-1,N16=1),1,0)</f>
        <v>1</v>
      </c>
      <c r="T16">
        <f>T15+IF(AND(R16=1,M16=2),1,0)-IF(AND(R16=-1,N16=2),1,0)</f>
        <v>1</v>
      </c>
      <c r="U16">
        <f>U15+IF(AND(R16=1,M16=3),1,0)-IF(AND(R16=-1,N16=3),1,0)</f>
        <v>0</v>
      </c>
      <c r="V16">
        <f>IF(S16&lt;&gt;S15,0,V15+dt)</f>
        <v>1013</v>
      </c>
      <c r="W16">
        <f>IF(T16&lt;&gt;T15,0,W15+dt)</f>
        <v>1013</v>
      </c>
      <c r="X16">
        <f>IF(U16&lt;&gt;U15,0,X15+dt)</f>
        <v>1013</v>
      </c>
      <c r="Y16" s="24">
        <f>S16*Cap_1*MIN(1,(V16+dt)/StartRamp)</f>
        <v>1.2</v>
      </c>
      <c r="Z16" s="24">
        <f>T16*Cap_2*MIN(1,(W16+dt)/StartRamp)</f>
        <v>1.1000000000000001</v>
      </c>
      <c r="AA16" s="24">
        <f>U16*Cap_3*MIN(1,(X16+dt)/StartRamp)</f>
        <v>0</v>
      </c>
      <c r="AB16" s="24">
        <f>SUM(Y16:AA16)</f>
        <v>2.2999999999999998</v>
      </c>
      <c r="AC16" s="24">
        <f>AB16-D16</f>
        <v>1.1494</v>
      </c>
      <c r="AD16" s="25">
        <f>MEDIAN(0,(TaperEnd-E16)/(TaperEnd-TaperStart),1)</f>
        <v>1</v>
      </c>
      <c r="AE16" s="24">
        <f>MIN(P_pcs*AD16,MAX(0,SOC_max-E16)*E_nom*60/dt/SQRT(RTE))</f>
        <v>2.5</v>
      </c>
      <c r="AF16" s="24">
        <f>MIN(P_pcs,MAX(0,E16-SOC_min)*E_nom*60/dt*SQRT(RTE))</f>
        <v>2.5</v>
      </c>
      <c r="AG16" s="24">
        <f>IF(AC16&gt;0,MIN(AC16,AE16),0)</f>
        <v>1.1494</v>
      </c>
      <c r="AH16" s="24">
        <f>IF(AC16&lt;0,MIN(-AC16,AF16),0)</f>
        <v>0</v>
      </c>
      <c r="AI16" s="24">
        <f>IF(AC16&gt;0,D16+AG16,AB16)</f>
        <v>2.2999999999999998</v>
      </c>
      <c r="AJ16" s="24">
        <f>MAX(0,D16-AI16-AH16)</f>
        <v>0</v>
      </c>
      <c r="AK16" s="25">
        <f>IF(AB16&gt;0,AI16/AB16,0)</f>
        <v>1</v>
      </c>
      <c r="AL16">
        <f>IF(AB16=0,1,MIN(MATCH(MEDIAN(MinStable,AK16,1),FC_L,1),3))</f>
        <v>3</v>
      </c>
      <c r="AM16" s="25">
        <f>INDEX(FC_E1,$AL16)+(MEDIAN(MinStable,$AK16,1)-INDEX(FC_L,$AL16))*(INDEX(FC_E1,$AL16+1)-INDEX(FC_E1,$AL16))/(INDEX(FC_L,$AL16+1)-INDEX(FC_L,$AL16))</f>
        <v>0.42799999999999999</v>
      </c>
      <c r="AN16" s="25">
        <f>INDEX(FC_E2,$AL16)+(MEDIAN(MinStable,$AK16,1)-INDEX(FC_L,$AL16))*(INDEX(FC_E2,$AL16+1)-INDEX(FC_E2,$AL16))/(INDEX(FC_L,$AL16+1)-INDEX(FC_L,$AL16))</f>
        <v>0.42199999999999999</v>
      </c>
      <c r="AO16" s="25">
        <f>INDEX(FC_E3,$AL16)+(MEDIAN(MinStable,$AK16,1)-INDEX(FC_L,$AL16))*(INDEX(FC_E3,$AL16+1)-INDEX(FC_E3,$AL16))/(INDEX(FC_L,$AL16+1)-INDEX(FC_L,$AL16))</f>
        <v>0.41499999999999998</v>
      </c>
      <c r="AP16" s="26">
        <f>(IF(S16=1,Y16*AK16/AM16,0)+IF(T16=1,Z16*AK16/AN16,0)+IF(U16=1,AA16*AK16/AO16,0))*dt/60</f>
        <v>9.0172889814117627E-2</v>
      </c>
      <c r="AQ16" s="25">
        <f>E16+(AG16*SQRT(RTE)-AH16/SQRT(RTE))*dt/60/E_nom</f>
        <v>0.64752897783096741</v>
      </c>
      <c r="AR16">
        <f>IF(R16=1,1,0)</f>
        <v>0</v>
      </c>
    </row>
    <row r="17" spans="1:44" x14ac:dyDescent="0.2">
      <c r="A17">
        <v>15</v>
      </c>
      <c r="B17" s="22">
        <f>A17/1440</f>
        <v>1.0416666666666666E-2</v>
      </c>
      <c r="C17" s="23">
        <v>1.1328</v>
      </c>
      <c r="D17" s="24">
        <f>C17+P_aux</f>
        <v>1.1477999999999999</v>
      </c>
      <c r="E17" s="25">
        <f>AQ16</f>
        <v>0.64752897783096741</v>
      </c>
      <c r="F17" s="24">
        <f>AB16</f>
        <v>2.2999999999999998</v>
      </c>
      <c r="G17">
        <f>IF(AND(S16=0,V16&gt;=MinOff),V16,-1)</f>
        <v>-1</v>
      </c>
      <c r="H17">
        <f>IF(AND(T16=0,W16&gt;=MinOff),W16,-1)</f>
        <v>-1</v>
      </c>
      <c r="I17">
        <f>IF(AND(U16=0,X16&gt;=MinOff),X16,-1)</f>
        <v>1013</v>
      </c>
      <c r="J17">
        <f>IF(AND(S16=1,V16&gt;=MinRun),V16,-1)</f>
        <v>1013</v>
      </c>
      <c r="K17">
        <f>IF(AND(T16=1,W16&gt;=MinRun),W16,-1)</f>
        <v>1013</v>
      </c>
      <c r="L17">
        <f>IF(AND(U16=1,X16&gt;=MinRun),X16,-1)</f>
        <v>-1</v>
      </c>
      <c r="M17">
        <f>IF(MAX(G17:I17)&lt;0,0,MATCH(MAX(G17:I17),G17:I17,0))</f>
        <v>3</v>
      </c>
      <c r="N17">
        <f>IF(MAX(J17:L17)&lt;0,0,MATCH(MAX(J17:L17),J17:L17,0))</f>
        <v>1</v>
      </c>
      <c r="O17" s="24">
        <f>IF(N17=0,0,INDEX(CapVec,N17))</f>
        <v>1.2</v>
      </c>
      <c r="P17">
        <f>IF(OR(D17&gt;F17+StartMargin,E17&lt;SOC_startT),1,0)</f>
        <v>0</v>
      </c>
      <c r="Q17">
        <f>IF(AND(E17&gt;SOC_stopT,D17&lt;=F17-O17+StopMargin),1,0)</f>
        <v>0</v>
      </c>
      <c r="R17">
        <f>IF(AND(P17=1,M17&gt;0),1,IF(AND(P17=0,Q17=1,N17&gt;0),-1,0))</f>
        <v>0</v>
      </c>
      <c r="S17">
        <f>S16+IF(AND(R17=1,M17=1),1,0)-IF(AND(R17=-1,N17=1),1,0)</f>
        <v>1</v>
      </c>
      <c r="T17">
        <f>T16+IF(AND(R17=1,M17=2),1,0)-IF(AND(R17=-1,N17=2),1,0)</f>
        <v>1</v>
      </c>
      <c r="U17">
        <f>U16+IF(AND(R17=1,M17=3),1,0)-IF(AND(R17=-1,N17=3),1,0)</f>
        <v>0</v>
      </c>
      <c r="V17">
        <f>IF(S17&lt;&gt;S16,0,V16+dt)</f>
        <v>1014</v>
      </c>
      <c r="W17">
        <f>IF(T17&lt;&gt;T16,0,W16+dt)</f>
        <v>1014</v>
      </c>
      <c r="X17">
        <f>IF(U17&lt;&gt;U16,0,X16+dt)</f>
        <v>1014</v>
      </c>
      <c r="Y17" s="24">
        <f>S17*Cap_1*MIN(1,(V17+dt)/StartRamp)</f>
        <v>1.2</v>
      </c>
      <c r="Z17" s="24">
        <f>T17*Cap_2*MIN(1,(W17+dt)/StartRamp)</f>
        <v>1.1000000000000001</v>
      </c>
      <c r="AA17" s="24">
        <f>U17*Cap_3*MIN(1,(X17+dt)/StartRamp)</f>
        <v>0</v>
      </c>
      <c r="AB17" s="24">
        <f>SUM(Y17:AA17)</f>
        <v>2.2999999999999998</v>
      </c>
      <c r="AC17" s="24">
        <f>AB17-D17</f>
        <v>1.1521999999999999</v>
      </c>
      <c r="AD17" s="25">
        <f>MEDIAN(0,(TaperEnd-E17)/(TaperEnd-TaperStart),1)</f>
        <v>1</v>
      </c>
      <c r="AE17" s="24">
        <f>MIN(P_pcs*AD17,MAX(0,SOC_max-E17)*E_nom*60/dt/SQRT(RTE))</f>
        <v>2.5</v>
      </c>
      <c r="AF17" s="24">
        <f>MIN(P_pcs,MAX(0,E17-SOC_min)*E_nom*60/dt*SQRT(RTE))</f>
        <v>2.5</v>
      </c>
      <c r="AG17" s="24">
        <f>IF(AC17&gt;0,MIN(AC17,AE17),0)</f>
        <v>1.1521999999999999</v>
      </c>
      <c r="AH17" s="24">
        <f>IF(AC17&lt;0,MIN(-AC17,AF17),0)</f>
        <v>0</v>
      </c>
      <c r="AI17" s="24">
        <f>IF(AC17&gt;0,D17+AG17,AB17)</f>
        <v>2.2999999999999998</v>
      </c>
      <c r="AJ17" s="24">
        <f>MAX(0,D17-AI17-AH17)</f>
        <v>0</v>
      </c>
      <c r="AK17" s="25">
        <f>IF(AB17&gt;0,AI17/AB17,0)</f>
        <v>1</v>
      </c>
      <c r="AL17">
        <f>IF(AB17=0,1,MIN(MATCH(MEDIAN(MinStable,AK17,1),FC_L,1),3))</f>
        <v>3</v>
      </c>
      <c r="AM17" s="25">
        <f>INDEX(FC_E1,$AL17)+(MEDIAN(MinStable,$AK17,1)-INDEX(FC_L,$AL17))*(INDEX(FC_E1,$AL17+1)-INDEX(FC_E1,$AL17))/(INDEX(FC_L,$AL17+1)-INDEX(FC_L,$AL17))</f>
        <v>0.42799999999999999</v>
      </c>
      <c r="AN17" s="25">
        <f>INDEX(FC_E2,$AL17)+(MEDIAN(MinStable,$AK17,1)-INDEX(FC_L,$AL17))*(INDEX(FC_E2,$AL17+1)-INDEX(FC_E2,$AL17))/(INDEX(FC_L,$AL17+1)-INDEX(FC_L,$AL17))</f>
        <v>0.42199999999999999</v>
      </c>
      <c r="AO17" s="25">
        <f>INDEX(FC_E3,$AL17)+(MEDIAN(MinStable,$AK17,1)-INDEX(FC_L,$AL17))*(INDEX(FC_E3,$AL17+1)-INDEX(FC_E3,$AL17))/(INDEX(FC_L,$AL17+1)-INDEX(FC_L,$AL17))</f>
        <v>0.41499999999999998</v>
      </c>
      <c r="AP17" s="26">
        <f>(IF(S17=1,Y17*AK17/AM17,0)+IF(T17=1,Z17*AK17/AN17,0)+IF(U17=1,AA17*AK17/AO17,0))*dt/60</f>
        <v>9.0172889814117627E-2</v>
      </c>
      <c r="AQ17" s="25">
        <f>E17+(AG17*SQRT(RTE)-AH17/SQRT(RTE))*dt/60/E_nom</f>
        <v>0.65080430936943323</v>
      </c>
      <c r="AR17">
        <f>IF(R17=1,1,0)</f>
        <v>0</v>
      </c>
    </row>
    <row r="18" spans="1:44" x14ac:dyDescent="0.2">
      <c r="A18">
        <v>16</v>
      </c>
      <c r="B18" s="22">
        <f>A18/1440</f>
        <v>1.1111111111111112E-2</v>
      </c>
      <c r="C18" s="23">
        <v>1.2333000000000001</v>
      </c>
      <c r="D18" s="24">
        <f>C18+P_aux</f>
        <v>1.2483</v>
      </c>
      <c r="E18" s="25">
        <f>AQ17</f>
        <v>0.65080430936943323</v>
      </c>
      <c r="F18" s="24">
        <f>AB17</f>
        <v>2.2999999999999998</v>
      </c>
      <c r="G18">
        <f>IF(AND(S17=0,V17&gt;=MinOff),V17,-1)</f>
        <v>-1</v>
      </c>
      <c r="H18">
        <f>IF(AND(T17=0,W17&gt;=MinOff),W17,-1)</f>
        <v>-1</v>
      </c>
      <c r="I18">
        <f>IF(AND(U17=0,X17&gt;=MinOff),X17,-1)</f>
        <v>1014</v>
      </c>
      <c r="J18">
        <f>IF(AND(S17=1,V17&gt;=MinRun),V17,-1)</f>
        <v>1014</v>
      </c>
      <c r="K18">
        <f>IF(AND(T17=1,W17&gt;=MinRun),W17,-1)</f>
        <v>1014</v>
      </c>
      <c r="L18">
        <f>IF(AND(U17=1,X17&gt;=MinRun),X17,-1)</f>
        <v>-1</v>
      </c>
      <c r="M18">
        <f>IF(MAX(G18:I18)&lt;0,0,MATCH(MAX(G18:I18),G18:I18,0))</f>
        <v>3</v>
      </c>
      <c r="N18">
        <f>IF(MAX(J18:L18)&lt;0,0,MATCH(MAX(J18:L18),J18:L18,0))</f>
        <v>1</v>
      </c>
      <c r="O18" s="24">
        <f>IF(N18=0,0,INDEX(CapVec,N18))</f>
        <v>1.2</v>
      </c>
      <c r="P18">
        <f>IF(OR(D18&gt;F18+StartMargin,E18&lt;SOC_startT),1,0)</f>
        <v>0</v>
      </c>
      <c r="Q18">
        <f>IF(AND(E18&gt;SOC_stopT,D18&lt;=F18-O18+StopMargin),1,0)</f>
        <v>0</v>
      </c>
      <c r="R18">
        <f>IF(AND(P18=1,M18&gt;0),1,IF(AND(P18=0,Q18=1,N18&gt;0),-1,0))</f>
        <v>0</v>
      </c>
      <c r="S18">
        <f>S17+IF(AND(R18=1,M18=1),1,0)-IF(AND(R18=-1,N18=1),1,0)</f>
        <v>1</v>
      </c>
      <c r="T18">
        <f>T17+IF(AND(R18=1,M18=2),1,0)-IF(AND(R18=-1,N18=2),1,0)</f>
        <v>1</v>
      </c>
      <c r="U18">
        <f>U17+IF(AND(R18=1,M18=3),1,0)-IF(AND(R18=-1,N18=3),1,0)</f>
        <v>0</v>
      </c>
      <c r="V18">
        <f>IF(S18&lt;&gt;S17,0,V17+dt)</f>
        <v>1015</v>
      </c>
      <c r="W18">
        <f>IF(T18&lt;&gt;T17,0,W17+dt)</f>
        <v>1015</v>
      </c>
      <c r="X18">
        <f>IF(U18&lt;&gt;U17,0,X17+dt)</f>
        <v>1015</v>
      </c>
      <c r="Y18" s="24">
        <f>S18*Cap_1*MIN(1,(V18+dt)/StartRamp)</f>
        <v>1.2</v>
      </c>
      <c r="Z18" s="24">
        <f>T18*Cap_2*MIN(1,(W18+dt)/StartRamp)</f>
        <v>1.1000000000000001</v>
      </c>
      <c r="AA18" s="24">
        <f>U18*Cap_3*MIN(1,(X18+dt)/StartRamp)</f>
        <v>0</v>
      </c>
      <c r="AB18" s="24">
        <f>SUM(Y18:AA18)</f>
        <v>2.2999999999999998</v>
      </c>
      <c r="AC18" s="24">
        <f>AB18-D18</f>
        <v>1.0516999999999999</v>
      </c>
      <c r="AD18" s="25">
        <f>MEDIAN(0,(TaperEnd-E18)/(TaperEnd-TaperStart),1)</f>
        <v>1</v>
      </c>
      <c r="AE18" s="24">
        <f>MIN(P_pcs*AD18,MAX(0,SOC_max-E18)*E_nom*60/dt/SQRT(RTE))</f>
        <v>2.5</v>
      </c>
      <c r="AF18" s="24">
        <f>MIN(P_pcs,MAX(0,E18-SOC_min)*E_nom*60/dt*SQRT(RTE))</f>
        <v>2.5</v>
      </c>
      <c r="AG18" s="24">
        <f>IF(AC18&gt;0,MIN(AC18,AE18),0)</f>
        <v>1.0516999999999999</v>
      </c>
      <c r="AH18" s="24">
        <f>IF(AC18&lt;0,MIN(-AC18,AF18),0)</f>
        <v>0</v>
      </c>
      <c r="AI18" s="24">
        <f>IF(AC18&gt;0,D18+AG18,AB18)</f>
        <v>2.2999999999999998</v>
      </c>
      <c r="AJ18" s="24">
        <f>MAX(0,D18-AI18-AH18)</f>
        <v>0</v>
      </c>
      <c r="AK18" s="25">
        <f>IF(AB18&gt;0,AI18/AB18,0)</f>
        <v>1</v>
      </c>
      <c r="AL18">
        <f>IF(AB18=0,1,MIN(MATCH(MEDIAN(MinStable,AK18,1),FC_L,1),3))</f>
        <v>3</v>
      </c>
      <c r="AM18" s="25">
        <f>INDEX(FC_E1,$AL18)+(MEDIAN(MinStable,$AK18,1)-INDEX(FC_L,$AL18))*(INDEX(FC_E1,$AL18+1)-INDEX(FC_E1,$AL18))/(INDEX(FC_L,$AL18+1)-INDEX(FC_L,$AL18))</f>
        <v>0.42799999999999999</v>
      </c>
      <c r="AN18" s="25">
        <f>INDEX(FC_E2,$AL18)+(MEDIAN(MinStable,$AK18,1)-INDEX(FC_L,$AL18))*(INDEX(FC_E2,$AL18+1)-INDEX(FC_E2,$AL18))/(INDEX(FC_L,$AL18+1)-INDEX(FC_L,$AL18))</f>
        <v>0.42199999999999999</v>
      </c>
      <c r="AO18" s="25">
        <f>INDEX(FC_E3,$AL18)+(MEDIAN(MinStable,$AK18,1)-INDEX(FC_L,$AL18))*(INDEX(FC_E3,$AL18+1)-INDEX(FC_E3,$AL18))/(INDEX(FC_L,$AL18+1)-INDEX(FC_L,$AL18))</f>
        <v>0.41499999999999998</v>
      </c>
      <c r="AP18" s="26">
        <f>(IF(S18=1,Y18*AK18/AM18,0)+IF(T18=1,Z18*AK18/AN18,0)+IF(U18=1,AA18*AK18/AO18,0))*dt/60</f>
        <v>9.0172889814117627E-2</v>
      </c>
      <c r="AQ18" s="25">
        <f>E18+(AG18*SQRT(RTE)-AH18/SQRT(RTE))*dt/60/E_nom</f>
        <v>0.65379395194798251</v>
      </c>
      <c r="AR18">
        <f>IF(R18=1,1,0)</f>
        <v>0</v>
      </c>
    </row>
    <row r="19" spans="1:44" x14ac:dyDescent="0.2">
      <c r="A19">
        <v>17</v>
      </c>
      <c r="B19" s="22">
        <f>A19/1440</f>
        <v>1.1805555555555555E-2</v>
      </c>
      <c r="C19" s="23">
        <v>1.2249000000000001</v>
      </c>
      <c r="D19" s="24">
        <f>C19+P_aux</f>
        <v>1.2399</v>
      </c>
      <c r="E19" s="25">
        <f>AQ18</f>
        <v>0.65379395194798251</v>
      </c>
      <c r="F19" s="24">
        <f>AB18</f>
        <v>2.2999999999999998</v>
      </c>
      <c r="G19">
        <f>IF(AND(S18=0,V18&gt;=MinOff),V18,-1)</f>
        <v>-1</v>
      </c>
      <c r="H19">
        <f>IF(AND(T18=0,W18&gt;=MinOff),W18,-1)</f>
        <v>-1</v>
      </c>
      <c r="I19">
        <f>IF(AND(U18=0,X18&gt;=MinOff),X18,-1)</f>
        <v>1015</v>
      </c>
      <c r="J19">
        <f>IF(AND(S18=1,V18&gt;=MinRun),V18,-1)</f>
        <v>1015</v>
      </c>
      <c r="K19">
        <f>IF(AND(T18=1,W18&gt;=MinRun),W18,-1)</f>
        <v>1015</v>
      </c>
      <c r="L19">
        <f>IF(AND(U18=1,X18&gt;=MinRun),X18,-1)</f>
        <v>-1</v>
      </c>
      <c r="M19">
        <f>IF(MAX(G19:I19)&lt;0,0,MATCH(MAX(G19:I19),G19:I19,0))</f>
        <v>3</v>
      </c>
      <c r="N19">
        <f>IF(MAX(J19:L19)&lt;0,0,MATCH(MAX(J19:L19),J19:L19,0))</f>
        <v>1</v>
      </c>
      <c r="O19" s="24">
        <f>IF(N19=0,0,INDEX(CapVec,N19))</f>
        <v>1.2</v>
      </c>
      <c r="P19">
        <f>IF(OR(D19&gt;F19+StartMargin,E19&lt;SOC_startT),1,0)</f>
        <v>0</v>
      </c>
      <c r="Q19">
        <f>IF(AND(E19&gt;SOC_stopT,D19&lt;=F19-O19+StopMargin),1,0)</f>
        <v>0</v>
      </c>
      <c r="R19">
        <f>IF(AND(P19=1,M19&gt;0),1,IF(AND(P19=0,Q19=1,N19&gt;0),-1,0))</f>
        <v>0</v>
      </c>
      <c r="S19">
        <f>S18+IF(AND(R19=1,M19=1),1,0)-IF(AND(R19=-1,N19=1),1,0)</f>
        <v>1</v>
      </c>
      <c r="T19">
        <f>T18+IF(AND(R19=1,M19=2),1,0)-IF(AND(R19=-1,N19=2),1,0)</f>
        <v>1</v>
      </c>
      <c r="U19">
        <f>U18+IF(AND(R19=1,M19=3),1,0)-IF(AND(R19=-1,N19=3),1,0)</f>
        <v>0</v>
      </c>
      <c r="V19">
        <f>IF(S19&lt;&gt;S18,0,V18+dt)</f>
        <v>1016</v>
      </c>
      <c r="W19">
        <f>IF(T19&lt;&gt;T18,0,W18+dt)</f>
        <v>1016</v>
      </c>
      <c r="X19">
        <f>IF(U19&lt;&gt;U18,0,X18+dt)</f>
        <v>1016</v>
      </c>
      <c r="Y19" s="24">
        <f>S19*Cap_1*MIN(1,(V19+dt)/StartRamp)</f>
        <v>1.2</v>
      </c>
      <c r="Z19" s="24">
        <f>T19*Cap_2*MIN(1,(W19+dt)/StartRamp)</f>
        <v>1.1000000000000001</v>
      </c>
      <c r="AA19" s="24">
        <f>U19*Cap_3*MIN(1,(X19+dt)/StartRamp)</f>
        <v>0</v>
      </c>
      <c r="AB19" s="24">
        <f>SUM(Y19:AA19)</f>
        <v>2.2999999999999998</v>
      </c>
      <c r="AC19" s="24">
        <f>AB19-D19</f>
        <v>1.0600999999999998</v>
      </c>
      <c r="AD19" s="25">
        <f>MEDIAN(0,(TaperEnd-E19)/(TaperEnd-TaperStart),1)</f>
        <v>1</v>
      </c>
      <c r="AE19" s="24">
        <f>MIN(P_pcs*AD19,MAX(0,SOC_max-E19)*E_nom*60/dt/SQRT(RTE))</f>
        <v>2.5</v>
      </c>
      <c r="AF19" s="24">
        <f>MIN(P_pcs,MAX(0,E19-SOC_min)*E_nom*60/dt*SQRT(RTE))</f>
        <v>2.5</v>
      </c>
      <c r="AG19" s="24">
        <f>IF(AC19&gt;0,MIN(AC19,AE19),0)</f>
        <v>1.0600999999999998</v>
      </c>
      <c r="AH19" s="24">
        <f>IF(AC19&lt;0,MIN(-AC19,AF19),0)</f>
        <v>0</v>
      </c>
      <c r="AI19" s="24">
        <f>IF(AC19&gt;0,D19+AG19,AB19)</f>
        <v>2.2999999999999998</v>
      </c>
      <c r="AJ19" s="24">
        <f>MAX(0,D19-AI19-AH19)</f>
        <v>0</v>
      </c>
      <c r="AK19" s="25">
        <f>IF(AB19&gt;0,AI19/AB19,0)</f>
        <v>1</v>
      </c>
      <c r="AL19">
        <f>IF(AB19=0,1,MIN(MATCH(MEDIAN(MinStable,AK19,1),FC_L,1),3))</f>
        <v>3</v>
      </c>
      <c r="AM19" s="25">
        <f>INDEX(FC_E1,$AL19)+(MEDIAN(MinStable,$AK19,1)-INDEX(FC_L,$AL19))*(INDEX(FC_E1,$AL19+1)-INDEX(FC_E1,$AL19))/(INDEX(FC_L,$AL19+1)-INDEX(FC_L,$AL19))</f>
        <v>0.42799999999999999</v>
      </c>
      <c r="AN19" s="25">
        <f>INDEX(FC_E2,$AL19)+(MEDIAN(MinStable,$AK19,1)-INDEX(FC_L,$AL19))*(INDEX(FC_E2,$AL19+1)-INDEX(FC_E2,$AL19))/(INDEX(FC_L,$AL19+1)-INDEX(FC_L,$AL19))</f>
        <v>0.42199999999999999</v>
      </c>
      <c r="AO19" s="25">
        <f>INDEX(FC_E3,$AL19)+(MEDIAN(MinStable,$AK19,1)-INDEX(FC_L,$AL19))*(INDEX(FC_E3,$AL19+1)-INDEX(FC_E3,$AL19))/(INDEX(FC_L,$AL19+1)-INDEX(FC_L,$AL19))</f>
        <v>0.41499999999999998</v>
      </c>
      <c r="AP19" s="26">
        <f>(IF(S19=1,Y19*AK19/AM19,0)+IF(T19=1,Z19*AK19/AN19,0)+IF(U19=1,AA19*AK19/AO19,0))*dt/60</f>
        <v>9.0172889814117627E-2</v>
      </c>
      <c r="AQ19" s="25">
        <f>E19+(AG19*SQRT(RTE)-AH19/SQRT(RTE))*dt/60/E_nom</f>
        <v>0.65680747300676356</v>
      </c>
      <c r="AR19">
        <f>IF(R19=1,1,0)</f>
        <v>0</v>
      </c>
    </row>
    <row r="20" spans="1:44" x14ac:dyDescent="0.2">
      <c r="A20">
        <v>18</v>
      </c>
      <c r="B20" s="22">
        <f>A20/1440</f>
        <v>1.2500000000000001E-2</v>
      </c>
      <c r="C20" s="23">
        <v>1.081</v>
      </c>
      <c r="D20" s="24">
        <f>C20+P_aux</f>
        <v>1.0959999999999999</v>
      </c>
      <c r="E20" s="25">
        <f>AQ19</f>
        <v>0.65680747300676356</v>
      </c>
      <c r="F20" s="24">
        <f>AB19</f>
        <v>2.2999999999999998</v>
      </c>
      <c r="G20">
        <f>IF(AND(S19=0,V19&gt;=MinOff),V19,-1)</f>
        <v>-1</v>
      </c>
      <c r="H20">
        <f>IF(AND(T19=0,W19&gt;=MinOff),W19,-1)</f>
        <v>-1</v>
      </c>
      <c r="I20">
        <f>IF(AND(U19=0,X19&gt;=MinOff),X19,-1)</f>
        <v>1016</v>
      </c>
      <c r="J20">
        <f>IF(AND(S19=1,V19&gt;=MinRun),V19,-1)</f>
        <v>1016</v>
      </c>
      <c r="K20">
        <f>IF(AND(T19=1,W19&gt;=MinRun),W19,-1)</f>
        <v>1016</v>
      </c>
      <c r="L20">
        <f>IF(AND(U19=1,X19&gt;=MinRun),X19,-1)</f>
        <v>-1</v>
      </c>
      <c r="M20">
        <f>IF(MAX(G20:I20)&lt;0,0,MATCH(MAX(G20:I20),G20:I20,0))</f>
        <v>3</v>
      </c>
      <c r="N20">
        <f>IF(MAX(J20:L20)&lt;0,0,MATCH(MAX(J20:L20),J20:L20,0))</f>
        <v>1</v>
      </c>
      <c r="O20" s="24">
        <f>IF(N20=0,0,INDEX(CapVec,N20))</f>
        <v>1.2</v>
      </c>
      <c r="P20">
        <f>IF(OR(D20&gt;F20+StartMargin,E20&lt;SOC_startT),1,0)</f>
        <v>0</v>
      </c>
      <c r="Q20">
        <f>IF(AND(E20&gt;SOC_stopT,D20&lt;=F20-O20+StopMargin),1,0)</f>
        <v>0</v>
      </c>
      <c r="R20">
        <f>IF(AND(P20=1,M20&gt;0),1,IF(AND(P20=0,Q20=1,N20&gt;0),-1,0))</f>
        <v>0</v>
      </c>
      <c r="S20">
        <f>S19+IF(AND(R20=1,M20=1),1,0)-IF(AND(R20=-1,N20=1),1,0)</f>
        <v>1</v>
      </c>
      <c r="T20">
        <f>T19+IF(AND(R20=1,M20=2),1,0)-IF(AND(R20=-1,N20=2),1,0)</f>
        <v>1</v>
      </c>
      <c r="U20">
        <f>U19+IF(AND(R20=1,M20=3),1,0)-IF(AND(R20=-1,N20=3),1,0)</f>
        <v>0</v>
      </c>
      <c r="V20">
        <f>IF(S20&lt;&gt;S19,0,V19+dt)</f>
        <v>1017</v>
      </c>
      <c r="W20">
        <f>IF(T20&lt;&gt;T19,0,W19+dt)</f>
        <v>1017</v>
      </c>
      <c r="X20">
        <f>IF(U20&lt;&gt;U19,0,X19+dt)</f>
        <v>1017</v>
      </c>
      <c r="Y20" s="24">
        <f>S20*Cap_1*MIN(1,(V20+dt)/StartRamp)</f>
        <v>1.2</v>
      </c>
      <c r="Z20" s="24">
        <f>T20*Cap_2*MIN(1,(W20+dt)/StartRamp)</f>
        <v>1.1000000000000001</v>
      </c>
      <c r="AA20" s="24">
        <f>U20*Cap_3*MIN(1,(X20+dt)/StartRamp)</f>
        <v>0</v>
      </c>
      <c r="AB20" s="24">
        <f>SUM(Y20:AA20)</f>
        <v>2.2999999999999998</v>
      </c>
      <c r="AC20" s="24">
        <f>AB20-D20</f>
        <v>1.204</v>
      </c>
      <c r="AD20" s="25">
        <f>MEDIAN(0,(TaperEnd-E20)/(TaperEnd-TaperStart),1)</f>
        <v>1</v>
      </c>
      <c r="AE20" s="24">
        <f>MIN(P_pcs*AD20,MAX(0,SOC_max-E20)*E_nom*60/dt/SQRT(RTE))</f>
        <v>2.5</v>
      </c>
      <c r="AF20" s="24">
        <f>MIN(P_pcs,MAX(0,E20-SOC_min)*E_nom*60/dt*SQRT(RTE))</f>
        <v>2.5</v>
      </c>
      <c r="AG20" s="24">
        <f>IF(AC20&gt;0,MIN(AC20,AE20),0)</f>
        <v>1.204</v>
      </c>
      <c r="AH20" s="24">
        <f>IF(AC20&lt;0,MIN(-AC20,AF20),0)</f>
        <v>0</v>
      </c>
      <c r="AI20" s="24">
        <f>IF(AC20&gt;0,D20+AG20,AB20)</f>
        <v>2.2999999999999998</v>
      </c>
      <c r="AJ20" s="24">
        <f>MAX(0,D20-AI20-AH20)</f>
        <v>0</v>
      </c>
      <c r="AK20" s="25">
        <f>IF(AB20&gt;0,AI20/AB20,0)</f>
        <v>1</v>
      </c>
      <c r="AL20">
        <f>IF(AB20=0,1,MIN(MATCH(MEDIAN(MinStable,AK20,1),FC_L,1),3))</f>
        <v>3</v>
      </c>
      <c r="AM20" s="25">
        <f>INDEX(FC_E1,$AL20)+(MEDIAN(MinStable,$AK20,1)-INDEX(FC_L,$AL20))*(INDEX(FC_E1,$AL20+1)-INDEX(FC_E1,$AL20))/(INDEX(FC_L,$AL20+1)-INDEX(FC_L,$AL20))</f>
        <v>0.42799999999999999</v>
      </c>
      <c r="AN20" s="25">
        <f>INDEX(FC_E2,$AL20)+(MEDIAN(MinStable,$AK20,1)-INDEX(FC_L,$AL20))*(INDEX(FC_E2,$AL20+1)-INDEX(FC_E2,$AL20))/(INDEX(FC_L,$AL20+1)-INDEX(FC_L,$AL20))</f>
        <v>0.42199999999999999</v>
      </c>
      <c r="AO20" s="25">
        <f>INDEX(FC_E3,$AL20)+(MEDIAN(MinStable,$AK20,1)-INDEX(FC_L,$AL20))*(INDEX(FC_E3,$AL20+1)-INDEX(FC_E3,$AL20))/(INDEX(FC_L,$AL20+1)-INDEX(FC_L,$AL20))</f>
        <v>0.41499999999999998</v>
      </c>
      <c r="AP20" s="26">
        <f>(IF(S20=1,Y20*AK20/AM20,0)+IF(T20=1,Z20*AK20/AN20,0)+IF(U20=1,AA20*AK20/AO20,0))*dt/60</f>
        <v>9.0172889814117627E-2</v>
      </c>
      <c r="AQ20" s="25">
        <f>E20+(AG20*SQRT(RTE)-AH20/SQRT(RTE))*dt/60/E_nom</f>
        <v>0.66023005517332567</v>
      </c>
      <c r="AR20">
        <f>IF(R20=1,1,0)</f>
        <v>0</v>
      </c>
    </row>
    <row r="21" spans="1:44" x14ac:dyDescent="0.2">
      <c r="A21">
        <v>19</v>
      </c>
      <c r="B21" s="22">
        <f>A21/1440</f>
        <v>1.3194444444444444E-2</v>
      </c>
      <c r="C21" s="23">
        <v>1.0685</v>
      </c>
      <c r="D21" s="24">
        <f>C21+P_aux</f>
        <v>1.0834999999999999</v>
      </c>
      <c r="E21" s="25">
        <f>AQ20</f>
        <v>0.66023005517332567</v>
      </c>
      <c r="F21" s="24">
        <f>AB20</f>
        <v>2.2999999999999998</v>
      </c>
      <c r="G21">
        <f>IF(AND(S20=0,V20&gt;=MinOff),V20,-1)</f>
        <v>-1</v>
      </c>
      <c r="H21">
        <f>IF(AND(T20=0,W20&gt;=MinOff),W20,-1)</f>
        <v>-1</v>
      </c>
      <c r="I21">
        <f>IF(AND(U20=0,X20&gt;=MinOff),X20,-1)</f>
        <v>1017</v>
      </c>
      <c r="J21">
        <f>IF(AND(S20=1,V20&gt;=MinRun),V20,-1)</f>
        <v>1017</v>
      </c>
      <c r="K21">
        <f>IF(AND(T20=1,W20&gt;=MinRun),W20,-1)</f>
        <v>1017</v>
      </c>
      <c r="L21">
        <f>IF(AND(U20=1,X20&gt;=MinRun),X20,-1)</f>
        <v>-1</v>
      </c>
      <c r="M21">
        <f>IF(MAX(G21:I21)&lt;0,0,MATCH(MAX(G21:I21),G21:I21,0))</f>
        <v>3</v>
      </c>
      <c r="N21">
        <f>IF(MAX(J21:L21)&lt;0,0,MATCH(MAX(J21:L21),J21:L21,0))</f>
        <v>1</v>
      </c>
      <c r="O21" s="24">
        <f>IF(N21=0,0,INDEX(CapVec,N21))</f>
        <v>1.2</v>
      </c>
      <c r="P21">
        <f>IF(OR(D21&gt;F21+StartMargin,E21&lt;SOC_startT),1,0)</f>
        <v>0</v>
      </c>
      <c r="Q21">
        <f>IF(AND(E21&gt;SOC_stopT,D21&lt;=F21-O21+StopMargin),1,0)</f>
        <v>0</v>
      </c>
      <c r="R21">
        <f>IF(AND(P21=1,M21&gt;0),1,IF(AND(P21=0,Q21=1,N21&gt;0),-1,0))</f>
        <v>0</v>
      </c>
      <c r="S21">
        <f>S20+IF(AND(R21=1,M21=1),1,0)-IF(AND(R21=-1,N21=1),1,0)</f>
        <v>1</v>
      </c>
      <c r="T21">
        <f>T20+IF(AND(R21=1,M21=2),1,0)-IF(AND(R21=-1,N21=2),1,0)</f>
        <v>1</v>
      </c>
      <c r="U21">
        <f>U20+IF(AND(R21=1,M21=3),1,0)-IF(AND(R21=-1,N21=3),1,0)</f>
        <v>0</v>
      </c>
      <c r="V21">
        <f>IF(S21&lt;&gt;S20,0,V20+dt)</f>
        <v>1018</v>
      </c>
      <c r="W21">
        <f>IF(T21&lt;&gt;T20,0,W20+dt)</f>
        <v>1018</v>
      </c>
      <c r="X21">
        <f>IF(U21&lt;&gt;U20,0,X20+dt)</f>
        <v>1018</v>
      </c>
      <c r="Y21" s="24">
        <f>S21*Cap_1*MIN(1,(V21+dt)/StartRamp)</f>
        <v>1.2</v>
      </c>
      <c r="Z21" s="24">
        <f>T21*Cap_2*MIN(1,(W21+dt)/StartRamp)</f>
        <v>1.1000000000000001</v>
      </c>
      <c r="AA21" s="24">
        <f>U21*Cap_3*MIN(1,(X21+dt)/StartRamp)</f>
        <v>0</v>
      </c>
      <c r="AB21" s="24">
        <f>SUM(Y21:AA21)</f>
        <v>2.2999999999999998</v>
      </c>
      <c r="AC21" s="24">
        <f>AB21-D21</f>
        <v>1.2164999999999999</v>
      </c>
      <c r="AD21" s="25">
        <f>MEDIAN(0,(TaperEnd-E21)/(TaperEnd-TaperStart),1)</f>
        <v>1</v>
      </c>
      <c r="AE21" s="24">
        <f>MIN(P_pcs*AD21,MAX(0,SOC_max-E21)*E_nom*60/dt/SQRT(RTE))</f>
        <v>2.5</v>
      </c>
      <c r="AF21" s="24">
        <f>MIN(P_pcs,MAX(0,E21-SOC_min)*E_nom*60/dt*SQRT(RTE))</f>
        <v>2.5</v>
      </c>
      <c r="AG21" s="24">
        <f>IF(AC21&gt;0,MIN(AC21,AE21),0)</f>
        <v>1.2164999999999999</v>
      </c>
      <c r="AH21" s="24">
        <f>IF(AC21&lt;0,MIN(-AC21,AF21),0)</f>
        <v>0</v>
      </c>
      <c r="AI21" s="24">
        <f>IF(AC21&gt;0,D21+AG21,AB21)</f>
        <v>2.2999999999999998</v>
      </c>
      <c r="AJ21" s="24">
        <f>MAX(0,D21-AI21-AH21)</f>
        <v>0</v>
      </c>
      <c r="AK21" s="25">
        <f>IF(AB21&gt;0,AI21/AB21,0)</f>
        <v>1</v>
      </c>
      <c r="AL21">
        <f>IF(AB21=0,1,MIN(MATCH(MEDIAN(MinStable,AK21,1),FC_L,1),3))</f>
        <v>3</v>
      </c>
      <c r="AM21" s="25">
        <f>INDEX(FC_E1,$AL21)+(MEDIAN(MinStable,$AK21,1)-INDEX(FC_L,$AL21))*(INDEX(FC_E1,$AL21+1)-INDEX(FC_E1,$AL21))/(INDEX(FC_L,$AL21+1)-INDEX(FC_L,$AL21))</f>
        <v>0.42799999999999999</v>
      </c>
      <c r="AN21" s="25">
        <f>INDEX(FC_E2,$AL21)+(MEDIAN(MinStable,$AK21,1)-INDEX(FC_L,$AL21))*(INDEX(FC_E2,$AL21+1)-INDEX(FC_E2,$AL21))/(INDEX(FC_L,$AL21+1)-INDEX(FC_L,$AL21))</f>
        <v>0.42199999999999999</v>
      </c>
      <c r="AO21" s="25">
        <f>INDEX(FC_E3,$AL21)+(MEDIAN(MinStable,$AK21,1)-INDEX(FC_L,$AL21))*(INDEX(FC_E3,$AL21+1)-INDEX(FC_E3,$AL21))/(INDEX(FC_L,$AL21+1)-INDEX(FC_L,$AL21))</f>
        <v>0.41499999999999998</v>
      </c>
      <c r="AP21" s="26">
        <f>(IF(S21=1,Y21*AK21/AM21,0)+IF(T21=1,Z21*AK21/AN21,0)+IF(U21=1,AA21*AK21/AO21,0))*dt/60</f>
        <v>9.0172889814117627E-2</v>
      </c>
      <c r="AQ21" s="25">
        <f>E21+(AG21*SQRT(RTE)-AH21/SQRT(RTE))*dt/60/E_nom</f>
        <v>0.66368817079261366</v>
      </c>
      <c r="AR21">
        <f>IF(R21=1,1,0)</f>
        <v>0</v>
      </c>
    </row>
    <row r="22" spans="1:44" x14ac:dyDescent="0.2">
      <c r="A22">
        <v>20</v>
      </c>
      <c r="B22" s="22">
        <f>A22/1440</f>
        <v>1.3888888888888888E-2</v>
      </c>
      <c r="C22" s="23">
        <v>1.1122000000000001</v>
      </c>
      <c r="D22" s="24">
        <f>C22+P_aux</f>
        <v>1.1272</v>
      </c>
      <c r="E22" s="25">
        <f>AQ21</f>
        <v>0.66368817079261366</v>
      </c>
      <c r="F22" s="24">
        <f>AB21</f>
        <v>2.2999999999999998</v>
      </c>
      <c r="G22">
        <f>IF(AND(S21=0,V21&gt;=MinOff),V21,-1)</f>
        <v>-1</v>
      </c>
      <c r="H22">
        <f>IF(AND(T21=0,W21&gt;=MinOff),W21,-1)</f>
        <v>-1</v>
      </c>
      <c r="I22">
        <f>IF(AND(U21=0,X21&gt;=MinOff),X21,-1)</f>
        <v>1018</v>
      </c>
      <c r="J22">
        <f>IF(AND(S21=1,V21&gt;=MinRun),V21,-1)</f>
        <v>1018</v>
      </c>
      <c r="K22">
        <f>IF(AND(T21=1,W21&gt;=MinRun),W21,-1)</f>
        <v>1018</v>
      </c>
      <c r="L22">
        <f>IF(AND(U21=1,X21&gt;=MinRun),X21,-1)</f>
        <v>-1</v>
      </c>
      <c r="M22">
        <f>IF(MAX(G22:I22)&lt;0,0,MATCH(MAX(G22:I22),G22:I22,0))</f>
        <v>3</v>
      </c>
      <c r="N22">
        <f>IF(MAX(J22:L22)&lt;0,0,MATCH(MAX(J22:L22),J22:L22,0))</f>
        <v>1</v>
      </c>
      <c r="O22" s="24">
        <f>IF(N22=0,0,INDEX(CapVec,N22))</f>
        <v>1.2</v>
      </c>
      <c r="P22">
        <f>IF(OR(D22&gt;F22+StartMargin,E22&lt;SOC_startT),1,0)</f>
        <v>0</v>
      </c>
      <c r="Q22">
        <f>IF(AND(E22&gt;SOC_stopT,D22&lt;=F22-O22+StopMargin),1,0)</f>
        <v>0</v>
      </c>
      <c r="R22">
        <f>IF(AND(P22=1,M22&gt;0),1,IF(AND(P22=0,Q22=1,N22&gt;0),-1,0))</f>
        <v>0</v>
      </c>
      <c r="S22">
        <f>S21+IF(AND(R22=1,M22=1),1,0)-IF(AND(R22=-1,N22=1),1,0)</f>
        <v>1</v>
      </c>
      <c r="T22">
        <f>T21+IF(AND(R22=1,M22=2),1,0)-IF(AND(R22=-1,N22=2),1,0)</f>
        <v>1</v>
      </c>
      <c r="U22">
        <f>U21+IF(AND(R22=1,M22=3),1,0)-IF(AND(R22=-1,N22=3),1,0)</f>
        <v>0</v>
      </c>
      <c r="V22">
        <f>IF(S22&lt;&gt;S21,0,V21+dt)</f>
        <v>1019</v>
      </c>
      <c r="W22">
        <f>IF(T22&lt;&gt;T21,0,W21+dt)</f>
        <v>1019</v>
      </c>
      <c r="X22">
        <f>IF(U22&lt;&gt;U21,0,X21+dt)</f>
        <v>1019</v>
      </c>
      <c r="Y22" s="24">
        <f>S22*Cap_1*MIN(1,(V22+dt)/StartRamp)</f>
        <v>1.2</v>
      </c>
      <c r="Z22" s="24">
        <f>T22*Cap_2*MIN(1,(W22+dt)/StartRamp)</f>
        <v>1.1000000000000001</v>
      </c>
      <c r="AA22" s="24">
        <f>U22*Cap_3*MIN(1,(X22+dt)/StartRamp)</f>
        <v>0</v>
      </c>
      <c r="AB22" s="24">
        <f>SUM(Y22:AA22)</f>
        <v>2.2999999999999998</v>
      </c>
      <c r="AC22" s="24">
        <f>AB22-D22</f>
        <v>1.1727999999999998</v>
      </c>
      <c r="AD22" s="25">
        <f>MEDIAN(0,(TaperEnd-E22)/(TaperEnd-TaperStart),1)</f>
        <v>1</v>
      </c>
      <c r="AE22" s="24">
        <f>MIN(P_pcs*AD22,MAX(0,SOC_max-E22)*E_nom*60/dt/SQRT(RTE))</f>
        <v>2.5</v>
      </c>
      <c r="AF22" s="24">
        <f>MIN(P_pcs,MAX(0,E22-SOC_min)*E_nom*60/dt*SQRT(RTE))</f>
        <v>2.5</v>
      </c>
      <c r="AG22" s="24">
        <f>IF(AC22&gt;0,MIN(AC22,AE22),0)</f>
        <v>1.1727999999999998</v>
      </c>
      <c r="AH22" s="24">
        <f>IF(AC22&lt;0,MIN(-AC22,AF22),0)</f>
        <v>0</v>
      </c>
      <c r="AI22" s="24">
        <f>IF(AC22&gt;0,D22+AG22,AB22)</f>
        <v>2.2999999999999998</v>
      </c>
      <c r="AJ22" s="24">
        <f>MAX(0,D22-AI22-AH22)</f>
        <v>0</v>
      </c>
      <c r="AK22" s="25">
        <f>IF(AB22&gt;0,AI22/AB22,0)</f>
        <v>1</v>
      </c>
      <c r="AL22">
        <f>IF(AB22=0,1,MIN(MATCH(MEDIAN(MinStable,AK22,1),FC_L,1),3))</f>
        <v>3</v>
      </c>
      <c r="AM22" s="25">
        <f>INDEX(FC_E1,$AL22)+(MEDIAN(MinStable,$AK22,1)-INDEX(FC_L,$AL22))*(INDEX(FC_E1,$AL22+1)-INDEX(FC_E1,$AL22))/(INDEX(FC_L,$AL22+1)-INDEX(FC_L,$AL22))</f>
        <v>0.42799999999999999</v>
      </c>
      <c r="AN22" s="25">
        <f>INDEX(FC_E2,$AL22)+(MEDIAN(MinStable,$AK22,1)-INDEX(FC_L,$AL22))*(INDEX(FC_E2,$AL22+1)-INDEX(FC_E2,$AL22))/(INDEX(FC_L,$AL22+1)-INDEX(FC_L,$AL22))</f>
        <v>0.42199999999999999</v>
      </c>
      <c r="AO22" s="25">
        <f>INDEX(FC_E3,$AL22)+(MEDIAN(MinStable,$AK22,1)-INDEX(FC_L,$AL22))*(INDEX(FC_E3,$AL22+1)-INDEX(FC_E3,$AL22))/(INDEX(FC_L,$AL22+1)-INDEX(FC_L,$AL22))</f>
        <v>0.41499999999999998</v>
      </c>
      <c r="AP22" s="26">
        <f>(IF(S22=1,Y22*AK22/AM22,0)+IF(T22=1,Z22*AK22/AN22,0)+IF(U22=1,AA22*AK22/AO22,0))*dt/60</f>
        <v>9.0172889814117627E-2</v>
      </c>
      <c r="AQ22" s="25">
        <f>E22+(AG22*SQRT(RTE)-AH22/SQRT(RTE))*dt/60/E_nom</f>
        <v>0.66702206146117182</v>
      </c>
      <c r="AR22">
        <f>IF(R22=1,1,0)</f>
        <v>0</v>
      </c>
    </row>
    <row r="23" spans="1:44" x14ac:dyDescent="0.2">
      <c r="A23">
        <v>21</v>
      </c>
      <c r="B23" s="22">
        <f>A23/1440</f>
        <v>1.4583333333333334E-2</v>
      </c>
      <c r="C23" s="23">
        <v>1.0988</v>
      </c>
      <c r="D23" s="24">
        <f>C23+P_aux</f>
        <v>1.1137999999999999</v>
      </c>
      <c r="E23" s="25">
        <f>AQ22</f>
        <v>0.66702206146117182</v>
      </c>
      <c r="F23" s="24">
        <f>AB22</f>
        <v>2.2999999999999998</v>
      </c>
      <c r="G23">
        <f>IF(AND(S22=0,V22&gt;=MinOff),V22,-1)</f>
        <v>-1</v>
      </c>
      <c r="H23">
        <f>IF(AND(T22=0,W22&gt;=MinOff),W22,-1)</f>
        <v>-1</v>
      </c>
      <c r="I23">
        <f>IF(AND(U22=0,X22&gt;=MinOff),X22,-1)</f>
        <v>1019</v>
      </c>
      <c r="J23">
        <f>IF(AND(S22=1,V22&gt;=MinRun),V22,-1)</f>
        <v>1019</v>
      </c>
      <c r="K23">
        <f>IF(AND(T22=1,W22&gt;=MinRun),W22,-1)</f>
        <v>1019</v>
      </c>
      <c r="L23">
        <f>IF(AND(U22=1,X22&gt;=MinRun),X22,-1)</f>
        <v>-1</v>
      </c>
      <c r="M23">
        <f>IF(MAX(G23:I23)&lt;0,0,MATCH(MAX(G23:I23),G23:I23,0))</f>
        <v>3</v>
      </c>
      <c r="N23">
        <f>IF(MAX(J23:L23)&lt;0,0,MATCH(MAX(J23:L23),J23:L23,0))</f>
        <v>1</v>
      </c>
      <c r="O23" s="24">
        <f>IF(N23=0,0,INDEX(CapVec,N23))</f>
        <v>1.2</v>
      </c>
      <c r="P23">
        <f>IF(OR(D23&gt;F23+StartMargin,E23&lt;SOC_startT),1,0)</f>
        <v>0</v>
      </c>
      <c r="Q23">
        <f>IF(AND(E23&gt;SOC_stopT,D23&lt;=F23-O23+StopMargin),1,0)</f>
        <v>0</v>
      </c>
      <c r="R23">
        <f>IF(AND(P23=1,M23&gt;0),1,IF(AND(P23=0,Q23=1,N23&gt;0),-1,0))</f>
        <v>0</v>
      </c>
      <c r="S23">
        <f>S22+IF(AND(R23=1,M23=1),1,0)-IF(AND(R23=-1,N23=1),1,0)</f>
        <v>1</v>
      </c>
      <c r="T23">
        <f>T22+IF(AND(R23=1,M23=2),1,0)-IF(AND(R23=-1,N23=2),1,0)</f>
        <v>1</v>
      </c>
      <c r="U23">
        <f>U22+IF(AND(R23=1,M23=3),1,0)-IF(AND(R23=-1,N23=3),1,0)</f>
        <v>0</v>
      </c>
      <c r="V23">
        <f>IF(S23&lt;&gt;S22,0,V22+dt)</f>
        <v>1020</v>
      </c>
      <c r="W23">
        <f>IF(T23&lt;&gt;T22,0,W22+dt)</f>
        <v>1020</v>
      </c>
      <c r="X23">
        <f>IF(U23&lt;&gt;U22,0,X22+dt)</f>
        <v>1020</v>
      </c>
      <c r="Y23" s="24">
        <f>S23*Cap_1*MIN(1,(V23+dt)/StartRamp)</f>
        <v>1.2</v>
      </c>
      <c r="Z23" s="24">
        <f>T23*Cap_2*MIN(1,(W23+dt)/StartRamp)</f>
        <v>1.1000000000000001</v>
      </c>
      <c r="AA23" s="24">
        <f>U23*Cap_3*MIN(1,(X23+dt)/StartRamp)</f>
        <v>0</v>
      </c>
      <c r="AB23" s="24">
        <f>SUM(Y23:AA23)</f>
        <v>2.2999999999999998</v>
      </c>
      <c r="AC23" s="24">
        <f>AB23-D23</f>
        <v>1.1861999999999999</v>
      </c>
      <c r="AD23" s="25">
        <f>MEDIAN(0,(TaperEnd-E23)/(TaperEnd-TaperStart),1)</f>
        <v>1</v>
      </c>
      <c r="AE23" s="24">
        <f>MIN(P_pcs*AD23,MAX(0,SOC_max-E23)*E_nom*60/dt/SQRT(RTE))</f>
        <v>2.5</v>
      </c>
      <c r="AF23" s="24">
        <f>MIN(P_pcs,MAX(0,E23-SOC_min)*E_nom*60/dt*SQRT(RTE))</f>
        <v>2.5</v>
      </c>
      <c r="AG23" s="24">
        <f>IF(AC23&gt;0,MIN(AC23,AE23),0)</f>
        <v>1.1861999999999999</v>
      </c>
      <c r="AH23" s="24">
        <f>IF(AC23&lt;0,MIN(-AC23,AF23),0)</f>
        <v>0</v>
      </c>
      <c r="AI23" s="24">
        <f>IF(AC23&gt;0,D23+AG23,AB23)</f>
        <v>2.2999999999999998</v>
      </c>
      <c r="AJ23" s="24">
        <f>MAX(0,D23-AI23-AH23)</f>
        <v>0</v>
      </c>
      <c r="AK23" s="25">
        <f>IF(AB23&gt;0,AI23/AB23,0)</f>
        <v>1</v>
      </c>
      <c r="AL23">
        <f>IF(AB23=0,1,MIN(MATCH(MEDIAN(MinStable,AK23,1),FC_L,1),3))</f>
        <v>3</v>
      </c>
      <c r="AM23" s="25">
        <f>INDEX(FC_E1,$AL23)+(MEDIAN(MinStable,$AK23,1)-INDEX(FC_L,$AL23))*(INDEX(FC_E1,$AL23+1)-INDEX(FC_E1,$AL23))/(INDEX(FC_L,$AL23+1)-INDEX(FC_L,$AL23))</f>
        <v>0.42799999999999999</v>
      </c>
      <c r="AN23" s="25">
        <f>INDEX(FC_E2,$AL23)+(MEDIAN(MinStable,$AK23,1)-INDEX(FC_L,$AL23))*(INDEX(FC_E2,$AL23+1)-INDEX(FC_E2,$AL23))/(INDEX(FC_L,$AL23+1)-INDEX(FC_L,$AL23))</f>
        <v>0.42199999999999999</v>
      </c>
      <c r="AO23" s="25">
        <f>INDEX(FC_E3,$AL23)+(MEDIAN(MinStable,$AK23,1)-INDEX(FC_L,$AL23))*(INDEX(FC_E3,$AL23+1)-INDEX(FC_E3,$AL23))/(INDEX(FC_L,$AL23+1)-INDEX(FC_L,$AL23))</f>
        <v>0.41499999999999998</v>
      </c>
      <c r="AP23" s="26">
        <f>(IF(S23=1,Y23*AK23/AM23,0)+IF(T23=1,Z23*AK23/AN23,0)+IF(U23=1,AA23*AK23/AO23,0))*dt/60</f>
        <v>9.0172889814117627E-2</v>
      </c>
      <c r="AQ23" s="25">
        <f>E23+(AG23*SQRT(RTE)-AH23/SQRT(RTE))*dt/60/E_nom</f>
        <v>0.67039404399105218</v>
      </c>
      <c r="AR23">
        <f>IF(R23=1,1,0)</f>
        <v>0</v>
      </c>
    </row>
    <row r="24" spans="1:44" x14ac:dyDescent="0.2">
      <c r="A24">
        <v>22</v>
      </c>
      <c r="B24" s="22">
        <f>A24/1440</f>
        <v>1.5277777777777777E-2</v>
      </c>
      <c r="C24" s="23">
        <v>1.1182000000000001</v>
      </c>
      <c r="D24" s="24">
        <f>C24+P_aux</f>
        <v>1.1332</v>
      </c>
      <c r="E24" s="25">
        <f>AQ23</f>
        <v>0.67039404399105218</v>
      </c>
      <c r="F24" s="24">
        <f>AB23</f>
        <v>2.2999999999999998</v>
      </c>
      <c r="G24">
        <f>IF(AND(S23=0,V23&gt;=MinOff),V23,-1)</f>
        <v>-1</v>
      </c>
      <c r="H24">
        <f>IF(AND(T23=0,W23&gt;=MinOff),W23,-1)</f>
        <v>-1</v>
      </c>
      <c r="I24">
        <f>IF(AND(U23=0,X23&gt;=MinOff),X23,-1)</f>
        <v>1020</v>
      </c>
      <c r="J24">
        <f>IF(AND(S23=1,V23&gt;=MinRun),V23,-1)</f>
        <v>1020</v>
      </c>
      <c r="K24">
        <f>IF(AND(T23=1,W23&gt;=MinRun),W23,-1)</f>
        <v>1020</v>
      </c>
      <c r="L24">
        <f>IF(AND(U23=1,X23&gt;=MinRun),X23,-1)</f>
        <v>-1</v>
      </c>
      <c r="M24">
        <f>IF(MAX(G24:I24)&lt;0,0,MATCH(MAX(G24:I24),G24:I24,0))</f>
        <v>3</v>
      </c>
      <c r="N24">
        <f>IF(MAX(J24:L24)&lt;0,0,MATCH(MAX(J24:L24),J24:L24,0))</f>
        <v>1</v>
      </c>
      <c r="O24" s="24">
        <f>IF(N24=0,0,INDEX(CapVec,N24))</f>
        <v>1.2</v>
      </c>
      <c r="P24">
        <f>IF(OR(D24&gt;F24+StartMargin,E24&lt;SOC_startT),1,0)</f>
        <v>0</v>
      </c>
      <c r="Q24">
        <f>IF(AND(E24&gt;SOC_stopT,D24&lt;=F24-O24+StopMargin),1,0)</f>
        <v>0</v>
      </c>
      <c r="R24">
        <f>IF(AND(P24=1,M24&gt;0),1,IF(AND(P24=0,Q24=1,N24&gt;0),-1,0))</f>
        <v>0</v>
      </c>
      <c r="S24">
        <f>S23+IF(AND(R24=1,M24=1),1,0)-IF(AND(R24=-1,N24=1),1,0)</f>
        <v>1</v>
      </c>
      <c r="T24">
        <f>T23+IF(AND(R24=1,M24=2),1,0)-IF(AND(R24=-1,N24=2),1,0)</f>
        <v>1</v>
      </c>
      <c r="U24">
        <f>U23+IF(AND(R24=1,M24=3),1,0)-IF(AND(R24=-1,N24=3),1,0)</f>
        <v>0</v>
      </c>
      <c r="V24">
        <f>IF(S24&lt;&gt;S23,0,V23+dt)</f>
        <v>1021</v>
      </c>
      <c r="W24">
        <f>IF(T24&lt;&gt;T23,0,W23+dt)</f>
        <v>1021</v>
      </c>
      <c r="X24">
        <f>IF(U24&lt;&gt;U23,0,X23+dt)</f>
        <v>1021</v>
      </c>
      <c r="Y24" s="24">
        <f>S24*Cap_1*MIN(1,(V24+dt)/StartRamp)</f>
        <v>1.2</v>
      </c>
      <c r="Z24" s="24">
        <f>T24*Cap_2*MIN(1,(W24+dt)/StartRamp)</f>
        <v>1.1000000000000001</v>
      </c>
      <c r="AA24" s="24">
        <f>U24*Cap_3*MIN(1,(X24+dt)/StartRamp)</f>
        <v>0</v>
      </c>
      <c r="AB24" s="24">
        <f>SUM(Y24:AA24)</f>
        <v>2.2999999999999998</v>
      </c>
      <c r="AC24" s="24">
        <f>AB24-D24</f>
        <v>1.1667999999999998</v>
      </c>
      <c r="AD24" s="25">
        <f>MEDIAN(0,(TaperEnd-E24)/(TaperEnd-TaperStart),1)</f>
        <v>1</v>
      </c>
      <c r="AE24" s="24">
        <f>MIN(P_pcs*AD24,MAX(0,SOC_max-E24)*E_nom*60/dt/SQRT(RTE))</f>
        <v>2.5</v>
      </c>
      <c r="AF24" s="24">
        <f>MIN(P_pcs,MAX(0,E24-SOC_min)*E_nom*60/dt*SQRT(RTE))</f>
        <v>2.5</v>
      </c>
      <c r="AG24" s="24">
        <f>IF(AC24&gt;0,MIN(AC24,AE24),0)</f>
        <v>1.1667999999999998</v>
      </c>
      <c r="AH24" s="24">
        <f>IF(AC24&lt;0,MIN(-AC24,AF24),0)</f>
        <v>0</v>
      </c>
      <c r="AI24" s="24">
        <f>IF(AC24&gt;0,D24+AG24,AB24)</f>
        <v>2.2999999999999998</v>
      </c>
      <c r="AJ24" s="24">
        <f>MAX(0,D24-AI24-AH24)</f>
        <v>0</v>
      </c>
      <c r="AK24" s="25">
        <f>IF(AB24&gt;0,AI24/AB24,0)</f>
        <v>1</v>
      </c>
      <c r="AL24">
        <f>IF(AB24=0,1,MIN(MATCH(MEDIAN(MinStable,AK24,1),FC_L,1),3))</f>
        <v>3</v>
      </c>
      <c r="AM24" s="25">
        <f>INDEX(FC_E1,$AL24)+(MEDIAN(MinStable,$AK24,1)-INDEX(FC_L,$AL24))*(INDEX(FC_E1,$AL24+1)-INDEX(FC_E1,$AL24))/(INDEX(FC_L,$AL24+1)-INDEX(FC_L,$AL24))</f>
        <v>0.42799999999999999</v>
      </c>
      <c r="AN24" s="25">
        <f>INDEX(FC_E2,$AL24)+(MEDIAN(MinStable,$AK24,1)-INDEX(FC_L,$AL24))*(INDEX(FC_E2,$AL24+1)-INDEX(FC_E2,$AL24))/(INDEX(FC_L,$AL24+1)-INDEX(FC_L,$AL24))</f>
        <v>0.42199999999999999</v>
      </c>
      <c r="AO24" s="25">
        <f>INDEX(FC_E3,$AL24)+(MEDIAN(MinStable,$AK24,1)-INDEX(FC_L,$AL24))*(INDEX(FC_E3,$AL24+1)-INDEX(FC_E3,$AL24))/(INDEX(FC_L,$AL24+1)-INDEX(FC_L,$AL24))</f>
        <v>0.41499999999999998</v>
      </c>
      <c r="AP24" s="26">
        <f>(IF(S24=1,Y24*AK24/AM24,0)+IF(T24=1,Z24*AK24/AN24,0)+IF(U24=1,AA24*AK24/AO24,0))*dt/60</f>
        <v>9.0172889814117627E-2</v>
      </c>
      <c r="AQ24" s="25">
        <f>E24+(AG24*SQRT(RTE)-AH24/SQRT(RTE))*dt/60/E_nom</f>
        <v>0.67371087860230183</v>
      </c>
      <c r="AR24">
        <f>IF(R24=1,1,0)</f>
        <v>0</v>
      </c>
    </row>
    <row r="25" spans="1:44" x14ac:dyDescent="0.2">
      <c r="A25">
        <v>23</v>
      </c>
      <c r="B25" s="22">
        <f>A25/1440</f>
        <v>1.5972222222222221E-2</v>
      </c>
      <c r="C25" s="23">
        <v>1.0914999999999999</v>
      </c>
      <c r="D25" s="24">
        <f>C25+P_aux</f>
        <v>1.1064999999999998</v>
      </c>
      <c r="E25" s="25">
        <f>AQ24</f>
        <v>0.67371087860230183</v>
      </c>
      <c r="F25" s="24">
        <f>AB24</f>
        <v>2.2999999999999998</v>
      </c>
      <c r="G25">
        <f>IF(AND(S24=0,V24&gt;=MinOff),V24,-1)</f>
        <v>-1</v>
      </c>
      <c r="H25">
        <f>IF(AND(T24=0,W24&gt;=MinOff),W24,-1)</f>
        <v>-1</v>
      </c>
      <c r="I25">
        <f>IF(AND(U24=0,X24&gt;=MinOff),X24,-1)</f>
        <v>1021</v>
      </c>
      <c r="J25">
        <f>IF(AND(S24=1,V24&gt;=MinRun),V24,-1)</f>
        <v>1021</v>
      </c>
      <c r="K25">
        <f>IF(AND(T24=1,W24&gt;=MinRun),W24,-1)</f>
        <v>1021</v>
      </c>
      <c r="L25">
        <f>IF(AND(U24=1,X24&gt;=MinRun),X24,-1)</f>
        <v>-1</v>
      </c>
      <c r="M25">
        <f>IF(MAX(G25:I25)&lt;0,0,MATCH(MAX(G25:I25),G25:I25,0))</f>
        <v>3</v>
      </c>
      <c r="N25">
        <f>IF(MAX(J25:L25)&lt;0,0,MATCH(MAX(J25:L25),J25:L25,0))</f>
        <v>1</v>
      </c>
      <c r="O25" s="24">
        <f>IF(N25=0,0,INDEX(CapVec,N25))</f>
        <v>1.2</v>
      </c>
      <c r="P25">
        <f>IF(OR(D25&gt;F25+StartMargin,E25&lt;SOC_startT),1,0)</f>
        <v>0</v>
      </c>
      <c r="Q25">
        <f>IF(AND(E25&gt;SOC_stopT,D25&lt;=F25-O25+StopMargin),1,0)</f>
        <v>0</v>
      </c>
      <c r="R25">
        <f>IF(AND(P25=1,M25&gt;0),1,IF(AND(P25=0,Q25=1,N25&gt;0),-1,0))</f>
        <v>0</v>
      </c>
      <c r="S25">
        <f>S24+IF(AND(R25=1,M25=1),1,0)-IF(AND(R25=-1,N25=1),1,0)</f>
        <v>1</v>
      </c>
      <c r="T25">
        <f>T24+IF(AND(R25=1,M25=2),1,0)-IF(AND(R25=-1,N25=2),1,0)</f>
        <v>1</v>
      </c>
      <c r="U25">
        <f>U24+IF(AND(R25=1,M25=3),1,0)-IF(AND(R25=-1,N25=3),1,0)</f>
        <v>0</v>
      </c>
      <c r="V25">
        <f>IF(S25&lt;&gt;S24,0,V24+dt)</f>
        <v>1022</v>
      </c>
      <c r="W25">
        <f>IF(T25&lt;&gt;T24,0,W24+dt)</f>
        <v>1022</v>
      </c>
      <c r="X25">
        <f>IF(U25&lt;&gt;U24,0,X24+dt)</f>
        <v>1022</v>
      </c>
      <c r="Y25" s="24">
        <f>S25*Cap_1*MIN(1,(V25+dt)/StartRamp)</f>
        <v>1.2</v>
      </c>
      <c r="Z25" s="24">
        <f>T25*Cap_2*MIN(1,(W25+dt)/StartRamp)</f>
        <v>1.1000000000000001</v>
      </c>
      <c r="AA25" s="24">
        <f>U25*Cap_3*MIN(1,(X25+dt)/StartRamp)</f>
        <v>0</v>
      </c>
      <c r="AB25" s="24">
        <f>SUM(Y25:AA25)</f>
        <v>2.2999999999999998</v>
      </c>
      <c r="AC25" s="24">
        <f>AB25-D25</f>
        <v>1.1935</v>
      </c>
      <c r="AD25" s="25">
        <f>MEDIAN(0,(TaperEnd-E25)/(TaperEnd-TaperStart),1)</f>
        <v>1</v>
      </c>
      <c r="AE25" s="24">
        <f>MIN(P_pcs*AD25,MAX(0,SOC_max-E25)*E_nom*60/dt/SQRT(RTE))</f>
        <v>2.5</v>
      </c>
      <c r="AF25" s="24">
        <f>MIN(P_pcs,MAX(0,E25-SOC_min)*E_nom*60/dt*SQRT(RTE))</f>
        <v>2.5</v>
      </c>
      <c r="AG25" s="24">
        <f>IF(AC25&gt;0,MIN(AC25,AE25),0)</f>
        <v>1.1935</v>
      </c>
      <c r="AH25" s="24">
        <f>IF(AC25&lt;0,MIN(-AC25,AF25),0)</f>
        <v>0</v>
      </c>
      <c r="AI25" s="24">
        <f>IF(AC25&gt;0,D25+AG25,AB25)</f>
        <v>2.2999999999999998</v>
      </c>
      <c r="AJ25" s="24">
        <f>MAX(0,D25-AI25-AH25)</f>
        <v>0</v>
      </c>
      <c r="AK25" s="25">
        <f>IF(AB25&gt;0,AI25/AB25,0)</f>
        <v>1</v>
      </c>
      <c r="AL25">
        <f>IF(AB25=0,1,MIN(MATCH(MEDIAN(MinStable,AK25,1),FC_L,1),3))</f>
        <v>3</v>
      </c>
      <c r="AM25" s="25">
        <f>INDEX(FC_E1,$AL25)+(MEDIAN(MinStable,$AK25,1)-INDEX(FC_L,$AL25))*(INDEX(FC_E1,$AL25+1)-INDEX(FC_E1,$AL25))/(INDEX(FC_L,$AL25+1)-INDEX(FC_L,$AL25))</f>
        <v>0.42799999999999999</v>
      </c>
      <c r="AN25" s="25">
        <f>INDEX(FC_E2,$AL25)+(MEDIAN(MinStable,$AK25,1)-INDEX(FC_L,$AL25))*(INDEX(FC_E2,$AL25+1)-INDEX(FC_E2,$AL25))/(INDEX(FC_L,$AL25+1)-INDEX(FC_L,$AL25))</f>
        <v>0.42199999999999999</v>
      </c>
      <c r="AO25" s="25">
        <f>INDEX(FC_E3,$AL25)+(MEDIAN(MinStable,$AK25,1)-INDEX(FC_L,$AL25))*(INDEX(FC_E3,$AL25+1)-INDEX(FC_E3,$AL25))/(INDEX(FC_L,$AL25+1)-INDEX(FC_L,$AL25))</f>
        <v>0.41499999999999998</v>
      </c>
      <c r="AP25" s="26">
        <f>(IF(S25=1,Y25*AK25/AM25,0)+IF(T25=1,Z25*AK25/AN25,0)+IF(U25=1,AA25*AK25/AO25,0))*dt/60</f>
        <v>9.0172889814117627E-2</v>
      </c>
      <c r="AQ25" s="25">
        <f>E25+(AG25*SQRT(RTE)-AH25/SQRT(RTE))*dt/60/E_nom</f>
        <v>0.67710361266857411</v>
      </c>
      <c r="AR25">
        <f>IF(R25=1,1,0)</f>
        <v>0</v>
      </c>
    </row>
    <row r="26" spans="1:44" x14ac:dyDescent="0.2">
      <c r="A26">
        <v>24</v>
      </c>
      <c r="B26" s="22">
        <f>A26/1440</f>
        <v>1.6666666666666666E-2</v>
      </c>
      <c r="C26" s="23">
        <v>1.1449</v>
      </c>
      <c r="D26" s="24">
        <f>C26+P_aux</f>
        <v>1.1598999999999999</v>
      </c>
      <c r="E26" s="25">
        <f>AQ25</f>
        <v>0.67710361266857411</v>
      </c>
      <c r="F26" s="24">
        <f>AB25</f>
        <v>2.2999999999999998</v>
      </c>
      <c r="G26">
        <f>IF(AND(S25=0,V25&gt;=MinOff),V25,-1)</f>
        <v>-1</v>
      </c>
      <c r="H26">
        <f>IF(AND(T25=0,W25&gt;=MinOff),W25,-1)</f>
        <v>-1</v>
      </c>
      <c r="I26">
        <f>IF(AND(U25=0,X25&gt;=MinOff),X25,-1)</f>
        <v>1022</v>
      </c>
      <c r="J26">
        <f>IF(AND(S25=1,V25&gt;=MinRun),V25,-1)</f>
        <v>1022</v>
      </c>
      <c r="K26">
        <f>IF(AND(T25=1,W25&gt;=MinRun),W25,-1)</f>
        <v>1022</v>
      </c>
      <c r="L26">
        <f>IF(AND(U25=1,X25&gt;=MinRun),X25,-1)</f>
        <v>-1</v>
      </c>
      <c r="M26">
        <f>IF(MAX(G26:I26)&lt;0,0,MATCH(MAX(G26:I26),G26:I26,0))</f>
        <v>3</v>
      </c>
      <c r="N26">
        <f>IF(MAX(J26:L26)&lt;0,0,MATCH(MAX(J26:L26),J26:L26,0))</f>
        <v>1</v>
      </c>
      <c r="O26" s="24">
        <f>IF(N26=0,0,INDEX(CapVec,N26))</f>
        <v>1.2</v>
      </c>
      <c r="P26">
        <f>IF(OR(D26&gt;F26+StartMargin,E26&lt;SOC_startT),1,0)</f>
        <v>0</v>
      </c>
      <c r="Q26">
        <f>IF(AND(E26&gt;SOC_stopT,D26&lt;=F26-O26+StopMargin),1,0)</f>
        <v>0</v>
      </c>
      <c r="R26">
        <f>IF(AND(P26=1,M26&gt;0),1,IF(AND(P26=0,Q26=1,N26&gt;0),-1,0))</f>
        <v>0</v>
      </c>
      <c r="S26">
        <f>S25+IF(AND(R26=1,M26=1),1,0)-IF(AND(R26=-1,N26=1),1,0)</f>
        <v>1</v>
      </c>
      <c r="T26">
        <f>T25+IF(AND(R26=1,M26=2),1,0)-IF(AND(R26=-1,N26=2),1,0)</f>
        <v>1</v>
      </c>
      <c r="U26">
        <f>U25+IF(AND(R26=1,M26=3),1,0)-IF(AND(R26=-1,N26=3),1,0)</f>
        <v>0</v>
      </c>
      <c r="V26">
        <f>IF(S26&lt;&gt;S25,0,V25+dt)</f>
        <v>1023</v>
      </c>
      <c r="W26">
        <f>IF(T26&lt;&gt;T25,0,W25+dt)</f>
        <v>1023</v>
      </c>
      <c r="X26">
        <f>IF(U26&lt;&gt;U25,0,X25+dt)</f>
        <v>1023</v>
      </c>
      <c r="Y26" s="24">
        <f>S26*Cap_1*MIN(1,(V26+dt)/StartRamp)</f>
        <v>1.2</v>
      </c>
      <c r="Z26" s="24">
        <f>T26*Cap_2*MIN(1,(W26+dt)/StartRamp)</f>
        <v>1.1000000000000001</v>
      </c>
      <c r="AA26" s="24">
        <f>U26*Cap_3*MIN(1,(X26+dt)/StartRamp)</f>
        <v>0</v>
      </c>
      <c r="AB26" s="24">
        <f>SUM(Y26:AA26)</f>
        <v>2.2999999999999998</v>
      </c>
      <c r="AC26" s="24">
        <f>AB26-D26</f>
        <v>1.1400999999999999</v>
      </c>
      <c r="AD26" s="25">
        <f>MEDIAN(0,(TaperEnd-E26)/(TaperEnd-TaperStart),1)</f>
        <v>1</v>
      </c>
      <c r="AE26" s="24">
        <f>MIN(P_pcs*AD26,MAX(0,SOC_max-E26)*E_nom*60/dt/SQRT(RTE))</f>
        <v>2.5</v>
      </c>
      <c r="AF26" s="24">
        <f>MIN(P_pcs,MAX(0,E26-SOC_min)*E_nom*60/dt*SQRT(RTE))</f>
        <v>2.5</v>
      </c>
      <c r="AG26" s="24">
        <f>IF(AC26&gt;0,MIN(AC26,AE26),0)</f>
        <v>1.1400999999999999</v>
      </c>
      <c r="AH26" s="24">
        <f>IF(AC26&lt;0,MIN(-AC26,AF26),0)</f>
        <v>0</v>
      </c>
      <c r="AI26" s="24">
        <f>IF(AC26&gt;0,D26+AG26,AB26)</f>
        <v>2.2999999999999998</v>
      </c>
      <c r="AJ26" s="24">
        <f>MAX(0,D26-AI26-AH26)</f>
        <v>0</v>
      </c>
      <c r="AK26" s="25">
        <f>IF(AB26&gt;0,AI26/AB26,0)</f>
        <v>1</v>
      </c>
      <c r="AL26">
        <f>IF(AB26=0,1,MIN(MATCH(MEDIAN(MinStable,AK26,1),FC_L,1),3))</f>
        <v>3</v>
      </c>
      <c r="AM26" s="25">
        <f>INDEX(FC_E1,$AL26)+(MEDIAN(MinStable,$AK26,1)-INDEX(FC_L,$AL26))*(INDEX(FC_E1,$AL26+1)-INDEX(FC_E1,$AL26))/(INDEX(FC_L,$AL26+1)-INDEX(FC_L,$AL26))</f>
        <v>0.42799999999999999</v>
      </c>
      <c r="AN26" s="25">
        <f>INDEX(FC_E2,$AL26)+(MEDIAN(MinStable,$AK26,1)-INDEX(FC_L,$AL26))*(INDEX(FC_E2,$AL26+1)-INDEX(FC_E2,$AL26))/(INDEX(FC_L,$AL26+1)-INDEX(FC_L,$AL26))</f>
        <v>0.42199999999999999</v>
      </c>
      <c r="AO26" s="25">
        <f>INDEX(FC_E3,$AL26)+(MEDIAN(MinStable,$AK26,1)-INDEX(FC_L,$AL26))*(INDEX(FC_E3,$AL26+1)-INDEX(FC_E3,$AL26))/(INDEX(FC_L,$AL26+1)-INDEX(FC_L,$AL26))</f>
        <v>0.41499999999999998</v>
      </c>
      <c r="AP26" s="26">
        <f>(IF(S26=1,Y26*AK26/AM26,0)+IF(T26=1,Z26*AK26/AN26,0)+IF(U26=1,AA26*AK26/AO26,0))*dt/60</f>
        <v>9.0172889814117627E-2</v>
      </c>
      <c r="AQ26" s="25">
        <f>E26+(AG26*SQRT(RTE)-AH26/SQRT(RTE))*dt/60/E_nom</f>
        <v>0.68034454782480114</v>
      </c>
      <c r="AR26">
        <f>IF(R26=1,1,0)</f>
        <v>0</v>
      </c>
    </row>
    <row r="27" spans="1:44" x14ac:dyDescent="0.2">
      <c r="A27">
        <v>25</v>
      </c>
      <c r="B27" s="22">
        <f>A27/1440</f>
        <v>1.7361111111111112E-2</v>
      </c>
      <c r="C27" s="23">
        <v>1.0801000000000001</v>
      </c>
      <c r="D27" s="24">
        <f>C27+P_aux</f>
        <v>1.0951</v>
      </c>
      <c r="E27" s="25">
        <f>AQ26</f>
        <v>0.68034454782480114</v>
      </c>
      <c r="F27" s="24">
        <f>AB26</f>
        <v>2.2999999999999998</v>
      </c>
      <c r="G27">
        <f>IF(AND(S26=0,V26&gt;=MinOff),V26,-1)</f>
        <v>-1</v>
      </c>
      <c r="H27">
        <f>IF(AND(T26=0,W26&gt;=MinOff),W26,-1)</f>
        <v>-1</v>
      </c>
      <c r="I27">
        <f>IF(AND(U26=0,X26&gt;=MinOff),X26,-1)</f>
        <v>1023</v>
      </c>
      <c r="J27">
        <f>IF(AND(S26=1,V26&gt;=MinRun),V26,-1)</f>
        <v>1023</v>
      </c>
      <c r="K27">
        <f>IF(AND(T26=1,W26&gt;=MinRun),W26,-1)</f>
        <v>1023</v>
      </c>
      <c r="L27">
        <f>IF(AND(U26=1,X26&gt;=MinRun),X26,-1)</f>
        <v>-1</v>
      </c>
      <c r="M27">
        <f>IF(MAX(G27:I27)&lt;0,0,MATCH(MAX(G27:I27),G27:I27,0))</f>
        <v>3</v>
      </c>
      <c r="N27">
        <f>IF(MAX(J27:L27)&lt;0,0,MATCH(MAX(J27:L27),J27:L27,0))</f>
        <v>1</v>
      </c>
      <c r="O27" s="24">
        <f>IF(N27=0,0,INDEX(CapVec,N27))</f>
        <v>1.2</v>
      </c>
      <c r="P27">
        <f>IF(OR(D27&gt;F27+StartMargin,E27&lt;SOC_startT),1,0)</f>
        <v>0</v>
      </c>
      <c r="Q27">
        <f>IF(AND(E27&gt;SOC_stopT,D27&lt;=F27-O27+StopMargin),1,0)</f>
        <v>0</v>
      </c>
      <c r="R27">
        <f>IF(AND(P27=1,M27&gt;0),1,IF(AND(P27=0,Q27=1,N27&gt;0),-1,0))</f>
        <v>0</v>
      </c>
      <c r="S27">
        <f>S26+IF(AND(R27=1,M27=1),1,0)-IF(AND(R27=-1,N27=1),1,0)</f>
        <v>1</v>
      </c>
      <c r="T27">
        <f>T26+IF(AND(R27=1,M27=2),1,0)-IF(AND(R27=-1,N27=2),1,0)</f>
        <v>1</v>
      </c>
      <c r="U27">
        <f>U26+IF(AND(R27=1,M27=3),1,0)-IF(AND(R27=-1,N27=3),1,0)</f>
        <v>0</v>
      </c>
      <c r="V27">
        <f>IF(S27&lt;&gt;S26,0,V26+dt)</f>
        <v>1024</v>
      </c>
      <c r="W27">
        <f>IF(T27&lt;&gt;T26,0,W26+dt)</f>
        <v>1024</v>
      </c>
      <c r="X27">
        <f>IF(U27&lt;&gt;U26,0,X26+dt)</f>
        <v>1024</v>
      </c>
      <c r="Y27" s="24">
        <f>S27*Cap_1*MIN(1,(V27+dt)/StartRamp)</f>
        <v>1.2</v>
      </c>
      <c r="Z27" s="24">
        <f>T27*Cap_2*MIN(1,(W27+dt)/StartRamp)</f>
        <v>1.1000000000000001</v>
      </c>
      <c r="AA27" s="24">
        <f>U27*Cap_3*MIN(1,(X27+dt)/StartRamp)</f>
        <v>0</v>
      </c>
      <c r="AB27" s="24">
        <f>SUM(Y27:AA27)</f>
        <v>2.2999999999999998</v>
      </c>
      <c r="AC27" s="24">
        <f>AB27-D27</f>
        <v>1.2048999999999999</v>
      </c>
      <c r="AD27" s="25">
        <f>MEDIAN(0,(TaperEnd-E27)/(TaperEnd-TaperStart),1)</f>
        <v>1</v>
      </c>
      <c r="AE27" s="24">
        <f>MIN(P_pcs*AD27,MAX(0,SOC_max-E27)*E_nom*60/dt/SQRT(RTE))</f>
        <v>2.5</v>
      </c>
      <c r="AF27" s="24">
        <f>MIN(P_pcs,MAX(0,E27-SOC_min)*E_nom*60/dt*SQRT(RTE))</f>
        <v>2.5</v>
      </c>
      <c r="AG27" s="24">
        <f>IF(AC27&gt;0,MIN(AC27,AE27),0)</f>
        <v>1.2048999999999999</v>
      </c>
      <c r="AH27" s="24">
        <f>IF(AC27&lt;0,MIN(-AC27,AF27),0)</f>
        <v>0</v>
      </c>
      <c r="AI27" s="24">
        <f>IF(AC27&gt;0,D27+AG27,AB27)</f>
        <v>2.2999999999999998</v>
      </c>
      <c r="AJ27" s="24">
        <f>MAX(0,D27-AI27-AH27)</f>
        <v>0</v>
      </c>
      <c r="AK27" s="25">
        <f>IF(AB27&gt;0,AI27/AB27,0)</f>
        <v>1</v>
      </c>
      <c r="AL27">
        <f>IF(AB27=0,1,MIN(MATCH(MEDIAN(MinStable,AK27,1),FC_L,1),3))</f>
        <v>3</v>
      </c>
      <c r="AM27" s="25">
        <f>INDEX(FC_E1,$AL27)+(MEDIAN(MinStable,$AK27,1)-INDEX(FC_L,$AL27))*(INDEX(FC_E1,$AL27+1)-INDEX(FC_E1,$AL27))/(INDEX(FC_L,$AL27+1)-INDEX(FC_L,$AL27))</f>
        <v>0.42799999999999999</v>
      </c>
      <c r="AN27" s="25">
        <f>INDEX(FC_E2,$AL27)+(MEDIAN(MinStable,$AK27,1)-INDEX(FC_L,$AL27))*(INDEX(FC_E2,$AL27+1)-INDEX(FC_E2,$AL27))/(INDEX(FC_L,$AL27+1)-INDEX(FC_L,$AL27))</f>
        <v>0.42199999999999999</v>
      </c>
      <c r="AO27" s="25">
        <f>INDEX(FC_E3,$AL27)+(MEDIAN(MinStable,$AK27,1)-INDEX(FC_L,$AL27))*(INDEX(FC_E3,$AL27+1)-INDEX(FC_E3,$AL27))/(INDEX(FC_L,$AL27+1)-INDEX(FC_L,$AL27))</f>
        <v>0.41499999999999998</v>
      </c>
      <c r="AP27" s="26">
        <f>(IF(S27=1,Y27*AK27/AM27,0)+IF(T27=1,Z27*AK27/AN27,0)+IF(U27=1,AA27*AK27/AO27,0))*dt/60</f>
        <v>9.0172889814117627E-2</v>
      </c>
      <c r="AQ27" s="25">
        <f>E27+(AG27*SQRT(RTE)-AH27/SQRT(RTE))*dt/60/E_nom</f>
        <v>0.68376968839995944</v>
      </c>
      <c r="AR27">
        <f>IF(R27=1,1,0)</f>
        <v>0</v>
      </c>
    </row>
    <row r="28" spans="1:44" x14ac:dyDescent="0.2">
      <c r="A28">
        <v>26</v>
      </c>
      <c r="B28" s="22">
        <f>A28/1440</f>
        <v>1.8055555555555554E-2</v>
      </c>
      <c r="C28" s="23">
        <v>1.1665000000000001</v>
      </c>
      <c r="D28" s="24">
        <f>C28+P_aux</f>
        <v>1.1815</v>
      </c>
      <c r="E28" s="25">
        <f>AQ27</f>
        <v>0.68376968839995944</v>
      </c>
      <c r="F28" s="24">
        <f>AB27</f>
        <v>2.2999999999999998</v>
      </c>
      <c r="G28">
        <f>IF(AND(S27=0,V27&gt;=MinOff),V27,-1)</f>
        <v>-1</v>
      </c>
      <c r="H28">
        <f>IF(AND(T27=0,W27&gt;=MinOff),W27,-1)</f>
        <v>-1</v>
      </c>
      <c r="I28">
        <f>IF(AND(U27=0,X27&gt;=MinOff),X27,-1)</f>
        <v>1024</v>
      </c>
      <c r="J28">
        <f>IF(AND(S27=1,V27&gt;=MinRun),V27,-1)</f>
        <v>1024</v>
      </c>
      <c r="K28">
        <f>IF(AND(T27=1,W27&gt;=MinRun),W27,-1)</f>
        <v>1024</v>
      </c>
      <c r="L28">
        <f>IF(AND(U27=1,X27&gt;=MinRun),X27,-1)</f>
        <v>-1</v>
      </c>
      <c r="M28">
        <f>IF(MAX(G28:I28)&lt;0,0,MATCH(MAX(G28:I28),G28:I28,0))</f>
        <v>3</v>
      </c>
      <c r="N28">
        <f>IF(MAX(J28:L28)&lt;0,0,MATCH(MAX(J28:L28),J28:L28,0))</f>
        <v>1</v>
      </c>
      <c r="O28" s="24">
        <f>IF(N28=0,0,INDEX(CapVec,N28))</f>
        <v>1.2</v>
      </c>
      <c r="P28">
        <f>IF(OR(D28&gt;F28+StartMargin,E28&lt;SOC_startT),1,0)</f>
        <v>0</v>
      </c>
      <c r="Q28">
        <f>IF(AND(E28&gt;SOC_stopT,D28&lt;=F28-O28+StopMargin),1,0)</f>
        <v>0</v>
      </c>
      <c r="R28">
        <f>IF(AND(P28=1,M28&gt;0),1,IF(AND(P28=0,Q28=1,N28&gt;0),-1,0))</f>
        <v>0</v>
      </c>
      <c r="S28">
        <f>S27+IF(AND(R28=1,M28=1),1,0)-IF(AND(R28=-1,N28=1),1,0)</f>
        <v>1</v>
      </c>
      <c r="T28">
        <f>T27+IF(AND(R28=1,M28=2),1,0)-IF(AND(R28=-1,N28=2),1,0)</f>
        <v>1</v>
      </c>
      <c r="U28">
        <f>U27+IF(AND(R28=1,M28=3),1,0)-IF(AND(R28=-1,N28=3),1,0)</f>
        <v>0</v>
      </c>
      <c r="V28">
        <f>IF(S28&lt;&gt;S27,0,V27+dt)</f>
        <v>1025</v>
      </c>
      <c r="W28">
        <f>IF(T28&lt;&gt;T27,0,W27+dt)</f>
        <v>1025</v>
      </c>
      <c r="X28">
        <f>IF(U28&lt;&gt;U27,0,X27+dt)</f>
        <v>1025</v>
      </c>
      <c r="Y28" s="24">
        <f>S28*Cap_1*MIN(1,(V28+dt)/StartRamp)</f>
        <v>1.2</v>
      </c>
      <c r="Z28" s="24">
        <f>T28*Cap_2*MIN(1,(W28+dt)/StartRamp)</f>
        <v>1.1000000000000001</v>
      </c>
      <c r="AA28" s="24">
        <f>U28*Cap_3*MIN(1,(X28+dt)/StartRamp)</f>
        <v>0</v>
      </c>
      <c r="AB28" s="24">
        <f>SUM(Y28:AA28)</f>
        <v>2.2999999999999998</v>
      </c>
      <c r="AC28" s="24">
        <f>AB28-D28</f>
        <v>1.1184999999999998</v>
      </c>
      <c r="AD28" s="25">
        <f>MEDIAN(0,(TaperEnd-E28)/(TaperEnd-TaperStart),1)</f>
        <v>1</v>
      </c>
      <c r="AE28" s="24">
        <f>MIN(P_pcs*AD28,MAX(0,SOC_max-E28)*E_nom*60/dt/SQRT(RTE))</f>
        <v>2.5</v>
      </c>
      <c r="AF28" s="24">
        <f>MIN(P_pcs,MAX(0,E28-SOC_min)*E_nom*60/dt*SQRT(RTE))</f>
        <v>2.5</v>
      </c>
      <c r="AG28" s="24">
        <f>IF(AC28&gt;0,MIN(AC28,AE28),0)</f>
        <v>1.1184999999999998</v>
      </c>
      <c r="AH28" s="24">
        <f>IF(AC28&lt;0,MIN(-AC28,AF28),0)</f>
        <v>0</v>
      </c>
      <c r="AI28" s="24">
        <f>IF(AC28&gt;0,D28+AG28,AB28)</f>
        <v>2.2999999999999998</v>
      </c>
      <c r="AJ28" s="24">
        <f>MAX(0,D28-AI28-AH28)</f>
        <v>0</v>
      </c>
      <c r="AK28" s="25">
        <f>IF(AB28&gt;0,AI28/AB28,0)</f>
        <v>1</v>
      </c>
      <c r="AL28">
        <f>IF(AB28=0,1,MIN(MATCH(MEDIAN(MinStable,AK28,1),FC_L,1),3))</f>
        <v>3</v>
      </c>
      <c r="AM28" s="25">
        <f>INDEX(FC_E1,$AL28)+(MEDIAN(MinStable,$AK28,1)-INDEX(FC_L,$AL28))*(INDEX(FC_E1,$AL28+1)-INDEX(FC_E1,$AL28))/(INDEX(FC_L,$AL28+1)-INDEX(FC_L,$AL28))</f>
        <v>0.42799999999999999</v>
      </c>
      <c r="AN28" s="25">
        <f>INDEX(FC_E2,$AL28)+(MEDIAN(MinStable,$AK28,1)-INDEX(FC_L,$AL28))*(INDEX(FC_E2,$AL28+1)-INDEX(FC_E2,$AL28))/(INDEX(FC_L,$AL28+1)-INDEX(FC_L,$AL28))</f>
        <v>0.42199999999999999</v>
      </c>
      <c r="AO28" s="25">
        <f>INDEX(FC_E3,$AL28)+(MEDIAN(MinStable,$AK28,1)-INDEX(FC_L,$AL28))*(INDEX(FC_E3,$AL28+1)-INDEX(FC_E3,$AL28))/(INDEX(FC_L,$AL28+1)-INDEX(FC_L,$AL28))</f>
        <v>0.41499999999999998</v>
      </c>
      <c r="AP28" s="26">
        <f>(IF(S28=1,Y28*AK28/AM28,0)+IF(T28=1,Z28*AK28/AN28,0)+IF(U28=1,AA28*AK28/AO28,0))*dt/60</f>
        <v>9.0172889814117627E-2</v>
      </c>
      <c r="AQ28" s="25">
        <f>E28+(AG28*SQRT(RTE)-AH28/SQRT(RTE))*dt/60/E_nom</f>
        <v>0.68694922174987616</v>
      </c>
      <c r="AR28">
        <f>IF(R28=1,1,0)</f>
        <v>0</v>
      </c>
    </row>
    <row r="29" spans="1:44" x14ac:dyDescent="0.2">
      <c r="A29">
        <v>27</v>
      </c>
      <c r="B29" s="22">
        <f>A29/1440</f>
        <v>1.8749999999999999E-2</v>
      </c>
      <c r="C29" s="23">
        <v>1.1378999999999999</v>
      </c>
      <c r="D29" s="24">
        <f>C29+P_aux</f>
        <v>1.1528999999999998</v>
      </c>
      <c r="E29" s="25">
        <f>AQ28</f>
        <v>0.68694922174987616</v>
      </c>
      <c r="F29" s="24">
        <f>AB28</f>
        <v>2.2999999999999998</v>
      </c>
      <c r="G29">
        <f>IF(AND(S28=0,V28&gt;=MinOff),V28,-1)</f>
        <v>-1</v>
      </c>
      <c r="H29">
        <f>IF(AND(T28=0,W28&gt;=MinOff),W28,-1)</f>
        <v>-1</v>
      </c>
      <c r="I29">
        <f>IF(AND(U28=0,X28&gt;=MinOff),X28,-1)</f>
        <v>1025</v>
      </c>
      <c r="J29">
        <f>IF(AND(S28=1,V28&gt;=MinRun),V28,-1)</f>
        <v>1025</v>
      </c>
      <c r="K29">
        <f>IF(AND(T28=1,W28&gt;=MinRun),W28,-1)</f>
        <v>1025</v>
      </c>
      <c r="L29">
        <f>IF(AND(U28=1,X28&gt;=MinRun),X28,-1)</f>
        <v>-1</v>
      </c>
      <c r="M29">
        <f>IF(MAX(G29:I29)&lt;0,0,MATCH(MAX(G29:I29),G29:I29,0))</f>
        <v>3</v>
      </c>
      <c r="N29">
        <f>IF(MAX(J29:L29)&lt;0,0,MATCH(MAX(J29:L29),J29:L29,0))</f>
        <v>1</v>
      </c>
      <c r="O29" s="24">
        <f>IF(N29=0,0,INDEX(CapVec,N29))</f>
        <v>1.2</v>
      </c>
      <c r="P29">
        <f>IF(OR(D29&gt;F29+StartMargin,E29&lt;SOC_startT),1,0)</f>
        <v>0</v>
      </c>
      <c r="Q29">
        <f>IF(AND(E29&gt;SOC_stopT,D29&lt;=F29-O29+StopMargin),1,0)</f>
        <v>0</v>
      </c>
      <c r="R29">
        <f>IF(AND(P29=1,M29&gt;0),1,IF(AND(P29=0,Q29=1,N29&gt;0),-1,0))</f>
        <v>0</v>
      </c>
      <c r="S29">
        <f>S28+IF(AND(R29=1,M29=1),1,0)-IF(AND(R29=-1,N29=1),1,0)</f>
        <v>1</v>
      </c>
      <c r="T29">
        <f>T28+IF(AND(R29=1,M29=2),1,0)-IF(AND(R29=-1,N29=2),1,0)</f>
        <v>1</v>
      </c>
      <c r="U29">
        <f>U28+IF(AND(R29=1,M29=3),1,0)-IF(AND(R29=-1,N29=3),1,0)</f>
        <v>0</v>
      </c>
      <c r="V29">
        <f>IF(S29&lt;&gt;S28,0,V28+dt)</f>
        <v>1026</v>
      </c>
      <c r="W29">
        <f>IF(T29&lt;&gt;T28,0,W28+dt)</f>
        <v>1026</v>
      </c>
      <c r="X29">
        <f>IF(U29&lt;&gt;U28,0,X28+dt)</f>
        <v>1026</v>
      </c>
      <c r="Y29" s="24">
        <f>S29*Cap_1*MIN(1,(V29+dt)/StartRamp)</f>
        <v>1.2</v>
      </c>
      <c r="Z29" s="24">
        <f>T29*Cap_2*MIN(1,(W29+dt)/StartRamp)</f>
        <v>1.1000000000000001</v>
      </c>
      <c r="AA29" s="24">
        <f>U29*Cap_3*MIN(1,(X29+dt)/StartRamp)</f>
        <v>0</v>
      </c>
      <c r="AB29" s="24">
        <f>SUM(Y29:AA29)</f>
        <v>2.2999999999999998</v>
      </c>
      <c r="AC29" s="24">
        <f>AB29-D29</f>
        <v>1.1471</v>
      </c>
      <c r="AD29" s="25">
        <f>MEDIAN(0,(TaperEnd-E29)/(TaperEnd-TaperStart),1)</f>
        <v>1</v>
      </c>
      <c r="AE29" s="24">
        <f>MIN(P_pcs*AD29,MAX(0,SOC_max-E29)*E_nom*60/dt/SQRT(RTE))</f>
        <v>2.5</v>
      </c>
      <c r="AF29" s="24">
        <f>MIN(P_pcs,MAX(0,E29-SOC_min)*E_nom*60/dt*SQRT(RTE))</f>
        <v>2.5</v>
      </c>
      <c r="AG29" s="24">
        <f>IF(AC29&gt;0,MIN(AC29,AE29),0)</f>
        <v>1.1471</v>
      </c>
      <c r="AH29" s="24">
        <f>IF(AC29&lt;0,MIN(-AC29,AF29),0)</f>
        <v>0</v>
      </c>
      <c r="AI29" s="24">
        <f>IF(AC29&gt;0,D29+AG29,AB29)</f>
        <v>2.2999999999999998</v>
      </c>
      <c r="AJ29" s="24">
        <f>MAX(0,D29-AI29-AH29)</f>
        <v>0</v>
      </c>
      <c r="AK29" s="25">
        <f>IF(AB29&gt;0,AI29/AB29,0)</f>
        <v>1</v>
      </c>
      <c r="AL29">
        <f>IF(AB29=0,1,MIN(MATCH(MEDIAN(MinStable,AK29,1),FC_L,1),3))</f>
        <v>3</v>
      </c>
      <c r="AM29" s="25">
        <f>INDEX(FC_E1,$AL29)+(MEDIAN(MinStable,$AK29,1)-INDEX(FC_L,$AL29))*(INDEX(FC_E1,$AL29+1)-INDEX(FC_E1,$AL29))/(INDEX(FC_L,$AL29+1)-INDEX(FC_L,$AL29))</f>
        <v>0.42799999999999999</v>
      </c>
      <c r="AN29" s="25">
        <f>INDEX(FC_E2,$AL29)+(MEDIAN(MinStable,$AK29,1)-INDEX(FC_L,$AL29))*(INDEX(FC_E2,$AL29+1)-INDEX(FC_E2,$AL29))/(INDEX(FC_L,$AL29+1)-INDEX(FC_L,$AL29))</f>
        <v>0.42199999999999999</v>
      </c>
      <c r="AO29" s="25">
        <f>INDEX(FC_E3,$AL29)+(MEDIAN(MinStable,$AK29,1)-INDEX(FC_L,$AL29))*(INDEX(FC_E3,$AL29+1)-INDEX(FC_E3,$AL29))/(INDEX(FC_L,$AL29+1)-INDEX(FC_L,$AL29))</f>
        <v>0.41499999999999998</v>
      </c>
      <c r="AP29" s="26">
        <f>(IF(S29=1,Y29*AK29/AM29,0)+IF(T29=1,Z29*AK29/AN29,0)+IF(U29=1,AA29*AK29/AO29,0))*dt/60</f>
        <v>9.0172889814117627E-2</v>
      </c>
      <c r="AQ29" s="25">
        <f>E29+(AG29*SQRT(RTE)-AH29/SQRT(RTE))*dt/60/E_nom</f>
        <v>0.69021005563962978</v>
      </c>
      <c r="AR29">
        <f>IF(R29=1,1,0)</f>
        <v>0</v>
      </c>
    </row>
    <row r="30" spans="1:44" x14ac:dyDescent="0.2">
      <c r="A30">
        <v>28</v>
      </c>
      <c r="B30" s="22">
        <f>A30/1440</f>
        <v>1.9444444444444445E-2</v>
      </c>
      <c r="C30" s="23">
        <v>1.1526000000000001</v>
      </c>
      <c r="D30" s="24">
        <f>C30+P_aux</f>
        <v>1.1676</v>
      </c>
      <c r="E30" s="25">
        <f>AQ29</f>
        <v>0.69021005563962978</v>
      </c>
      <c r="F30" s="24">
        <f>AB29</f>
        <v>2.2999999999999998</v>
      </c>
      <c r="G30">
        <f>IF(AND(S29=0,V29&gt;=MinOff),V29,-1)</f>
        <v>-1</v>
      </c>
      <c r="H30">
        <f>IF(AND(T29=0,W29&gt;=MinOff),W29,-1)</f>
        <v>-1</v>
      </c>
      <c r="I30">
        <f>IF(AND(U29=0,X29&gt;=MinOff),X29,-1)</f>
        <v>1026</v>
      </c>
      <c r="J30">
        <f>IF(AND(S29=1,V29&gt;=MinRun),V29,-1)</f>
        <v>1026</v>
      </c>
      <c r="K30">
        <f>IF(AND(T29=1,W29&gt;=MinRun),W29,-1)</f>
        <v>1026</v>
      </c>
      <c r="L30">
        <f>IF(AND(U29=1,X29&gt;=MinRun),X29,-1)</f>
        <v>-1</v>
      </c>
      <c r="M30">
        <f>IF(MAX(G30:I30)&lt;0,0,MATCH(MAX(G30:I30),G30:I30,0))</f>
        <v>3</v>
      </c>
      <c r="N30">
        <f>IF(MAX(J30:L30)&lt;0,0,MATCH(MAX(J30:L30),J30:L30,0))</f>
        <v>1</v>
      </c>
      <c r="O30" s="24">
        <f>IF(N30=0,0,INDEX(CapVec,N30))</f>
        <v>1.2</v>
      </c>
      <c r="P30">
        <f>IF(OR(D30&gt;F30+StartMargin,E30&lt;SOC_startT),1,0)</f>
        <v>0</v>
      </c>
      <c r="Q30">
        <f>IF(AND(E30&gt;SOC_stopT,D30&lt;=F30-O30+StopMargin),1,0)</f>
        <v>0</v>
      </c>
      <c r="R30">
        <f>IF(AND(P30=1,M30&gt;0),1,IF(AND(P30=0,Q30=1,N30&gt;0),-1,0))</f>
        <v>0</v>
      </c>
      <c r="S30">
        <f>S29+IF(AND(R30=1,M30=1),1,0)-IF(AND(R30=-1,N30=1),1,0)</f>
        <v>1</v>
      </c>
      <c r="T30">
        <f>T29+IF(AND(R30=1,M30=2),1,0)-IF(AND(R30=-1,N30=2),1,0)</f>
        <v>1</v>
      </c>
      <c r="U30">
        <f>U29+IF(AND(R30=1,M30=3),1,0)-IF(AND(R30=-1,N30=3),1,0)</f>
        <v>0</v>
      </c>
      <c r="V30">
        <f>IF(S30&lt;&gt;S29,0,V29+dt)</f>
        <v>1027</v>
      </c>
      <c r="W30">
        <f>IF(T30&lt;&gt;T29,0,W29+dt)</f>
        <v>1027</v>
      </c>
      <c r="X30">
        <f>IF(U30&lt;&gt;U29,0,X29+dt)</f>
        <v>1027</v>
      </c>
      <c r="Y30" s="24">
        <f>S30*Cap_1*MIN(1,(V30+dt)/StartRamp)</f>
        <v>1.2</v>
      </c>
      <c r="Z30" s="24">
        <f>T30*Cap_2*MIN(1,(W30+dt)/StartRamp)</f>
        <v>1.1000000000000001</v>
      </c>
      <c r="AA30" s="24">
        <f>U30*Cap_3*MIN(1,(X30+dt)/StartRamp)</f>
        <v>0</v>
      </c>
      <c r="AB30" s="24">
        <f>SUM(Y30:AA30)</f>
        <v>2.2999999999999998</v>
      </c>
      <c r="AC30" s="24">
        <f>AB30-D30</f>
        <v>1.1323999999999999</v>
      </c>
      <c r="AD30" s="25">
        <f>MEDIAN(0,(TaperEnd-E30)/(TaperEnd-TaperStart),1)</f>
        <v>1</v>
      </c>
      <c r="AE30" s="24">
        <f>MIN(P_pcs*AD30,MAX(0,SOC_max-E30)*E_nom*60/dt/SQRT(RTE))</f>
        <v>2.5</v>
      </c>
      <c r="AF30" s="24">
        <f>MIN(P_pcs,MAX(0,E30-SOC_min)*E_nom*60/dt*SQRT(RTE))</f>
        <v>2.5</v>
      </c>
      <c r="AG30" s="24">
        <f>IF(AC30&gt;0,MIN(AC30,AE30),0)</f>
        <v>1.1323999999999999</v>
      </c>
      <c r="AH30" s="24">
        <f>IF(AC30&lt;0,MIN(-AC30,AF30),0)</f>
        <v>0</v>
      </c>
      <c r="AI30" s="24">
        <f>IF(AC30&gt;0,D30+AG30,AB30)</f>
        <v>2.2999999999999998</v>
      </c>
      <c r="AJ30" s="24">
        <f>MAX(0,D30-AI30-AH30)</f>
        <v>0</v>
      </c>
      <c r="AK30" s="25">
        <f>IF(AB30&gt;0,AI30/AB30,0)</f>
        <v>1</v>
      </c>
      <c r="AL30">
        <f>IF(AB30=0,1,MIN(MATCH(MEDIAN(MinStable,AK30,1),FC_L,1),3))</f>
        <v>3</v>
      </c>
      <c r="AM30" s="25">
        <f>INDEX(FC_E1,$AL30)+(MEDIAN(MinStable,$AK30,1)-INDEX(FC_L,$AL30))*(INDEX(FC_E1,$AL30+1)-INDEX(FC_E1,$AL30))/(INDEX(FC_L,$AL30+1)-INDEX(FC_L,$AL30))</f>
        <v>0.42799999999999999</v>
      </c>
      <c r="AN30" s="25">
        <f>INDEX(FC_E2,$AL30)+(MEDIAN(MinStable,$AK30,1)-INDEX(FC_L,$AL30))*(INDEX(FC_E2,$AL30+1)-INDEX(FC_E2,$AL30))/(INDEX(FC_L,$AL30+1)-INDEX(FC_L,$AL30))</f>
        <v>0.42199999999999999</v>
      </c>
      <c r="AO30" s="25">
        <f>INDEX(FC_E3,$AL30)+(MEDIAN(MinStable,$AK30,1)-INDEX(FC_L,$AL30))*(INDEX(FC_E3,$AL30+1)-INDEX(FC_E3,$AL30))/(INDEX(FC_L,$AL30+1)-INDEX(FC_L,$AL30))</f>
        <v>0.41499999999999998</v>
      </c>
      <c r="AP30" s="26">
        <f>(IF(S30=1,Y30*AK30/AM30,0)+IF(T30=1,Z30*AK30/AN30,0)+IF(U30=1,AA30*AK30/AO30,0))*dt/60</f>
        <v>9.0172889814117627E-2</v>
      </c>
      <c r="AQ30" s="25">
        <f>E30+(AG30*SQRT(RTE)-AH30/SQRT(RTE))*dt/60/E_nom</f>
        <v>0.69342910218897769</v>
      </c>
      <c r="AR30">
        <f>IF(R30=1,1,0)</f>
        <v>0</v>
      </c>
    </row>
    <row r="31" spans="1:44" x14ac:dyDescent="0.2">
      <c r="A31">
        <v>29</v>
      </c>
      <c r="B31" s="22">
        <f>A31/1440</f>
        <v>2.013888888888889E-2</v>
      </c>
      <c r="C31" s="23">
        <v>1.2438</v>
      </c>
      <c r="D31" s="24">
        <f>C31+P_aux</f>
        <v>1.2587999999999999</v>
      </c>
      <c r="E31" s="25">
        <f>AQ30</f>
        <v>0.69342910218897769</v>
      </c>
      <c r="F31" s="24">
        <f>AB30</f>
        <v>2.2999999999999998</v>
      </c>
      <c r="G31">
        <f>IF(AND(S30=0,V30&gt;=MinOff),V30,-1)</f>
        <v>-1</v>
      </c>
      <c r="H31">
        <f>IF(AND(T30=0,W30&gt;=MinOff),W30,-1)</f>
        <v>-1</v>
      </c>
      <c r="I31">
        <f>IF(AND(U30=0,X30&gt;=MinOff),X30,-1)</f>
        <v>1027</v>
      </c>
      <c r="J31">
        <f>IF(AND(S30=1,V30&gt;=MinRun),V30,-1)</f>
        <v>1027</v>
      </c>
      <c r="K31">
        <f>IF(AND(T30=1,W30&gt;=MinRun),W30,-1)</f>
        <v>1027</v>
      </c>
      <c r="L31">
        <f>IF(AND(U30=1,X30&gt;=MinRun),X30,-1)</f>
        <v>-1</v>
      </c>
      <c r="M31">
        <f>IF(MAX(G31:I31)&lt;0,0,MATCH(MAX(G31:I31),G31:I31,0))</f>
        <v>3</v>
      </c>
      <c r="N31">
        <f>IF(MAX(J31:L31)&lt;0,0,MATCH(MAX(J31:L31),J31:L31,0))</f>
        <v>1</v>
      </c>
      <c r="O31" s="24">
        <f>IF(N31=0,0,INDEX(CapVec,N31))</f>
        <v>1.2</v>
      </c>
      <c r="P31">
        <f>IF(OR(D31&gt;F31+StartMargin,E31&lt;SOC_startT),1,0)</f>
        <v>0</v>
      </c>
      <c r="Q31">
        <f>IF(AND(E31&gt;SOC_stopT,D31&lt;=F31-O31+StopMargin),1,0)</f>
        <v>0</v>
      </c>
      <c r="R31">
        <f>IF(AND(P31=1,M31&gt;0),1,IF(AND(P31=0,Q31=1,N31&gt;0),-1,0))</f>
        <v>0</v>
      </c>
      <c r="S31">
        <f>S30+IF(AND(R31=1,M31=1),1,0)-IF(AND(R31=-1,N31=1),1,0)</f>
        <v>1</v>
      </c>
      <c r="T31">
        <f>T30+IF(AND(R31=1,M31=2),1,0)-IF(AND(R31=-1,N31=2),1,0)</f>
        <v>1</v>
      </c>
      <c r="U31">
        <f>U30+IF(AND(R31=1,M31=3),1,0)-IF(AND(R31=-1,N31=3),1,0)</f>
        <v>0</v>
      </c>
      <c r="V31">
        <f>IF(S31&lt;&gt;S30,0,V30+dt)</f>
        <v>1028</v>
      </c>
      <c r="W31">
        <f>IF(T31&lt;&gt;T30,0,W30+dt)</f>
        <v>1028</v>
      </c>
      <c r="X31">
        <f>IF(U31&lt;&gt;U30,0,X30+dt)</f>
        <v>1028</v>
      </c>
      <c r="Y31" s="24">
        <f>S31*Cap_1*MIN(1,(V31+dt)/StartRamp)</f>
        <v>1.2</v>
      </c>
      <c r="Z31" s="24">
        <f>T31*Cap_2*MIN(1,(W31+dt)/StartRamp)</f>
        <v>1.1000000000000001</v>
      </c>
      <c r="AA31" s="24">
        <f>U31*Cap_3*MIN(1,(X31+dt)/StartRamp)</f>
        <v>0</v>
      </c>
      <c r="AB31" s="24">
        <f>SUM(Y31:AA31)</f>
        <v>2.2999999999999998</v>
      </c>
      <c r="AC31" s="24">
        <f>AB31-D31</f>
        <v>1.0411999999999999</v>
      </c>
      <c r="AD31" s="25">
        <f>MEDIAN(0,(TaperEnd-E31)/(TaperEnd-TaperStart),1)</f>
        <v>1</v>
      </c>
      <c r="AE31" s="24">
        <f>MIN(P_pcs*AD31,MAX(0,SOC_max-E31)*E_nom*60/dt/SQRT(RTE))</f>
        <v>2.5</v>
      </c>
      <c r="AF31" s="24">
        <f>MIN(P_pcs,MAX(0,E31-SOC_min)*E_nom*60/dt*SQRT(RTE))</f>
        <v>2.5</v>
      </c>
      <c r="AG31" s="24">
        <f>IF(AC31&gt;0,MIN(AC31,AE31),0)</f>
        <v>1.0411999999999999</v>
      </c>
      <c r="AH31" s="24">
        <f>IF(AC31&lt;0,MIN(-AC31,AF31),0)</f>
        <v>0</v>
      </c>
      <c r="AI31" s="24">
        <f>IF(AC31&gt;0,D31+AG31,AB31)</f>
        <v>2.2999999999999998</v>
      </c>
      <c r="AJ31" s="24">
        <f>MAX(0,D31-AI31-AH31)</f>
        <v>0</v>
      </c>
      <c r="AK31" s="25">
        <f>IF(AB31&gt;0,AI31/AB31,0)</f>
        <v>1</v>
      </c>
      <c r="AL31">
        <f>IF(AB31=0,1,MIN(MATCH(MEDIAN(MinStable,AK31,1),FC_L,1),3))</f>
        <v>3</v>
      </c>
      <c r="AM31" s="25">
        <f>INDEX(FC_E1,$AL31)+(MEDIAN(MinStable,$AK31,1)-INDEX(FC_L,$AL31))*(INDEX(FC_E1,$AL31+1)-INDEX(FC_E1,$AL31))/(INDEX(FC_L,$AL31+1)-INDEX(FC_L,$AL31))</f>
        <v>0.42799999999999999</v>
      </c>
      <c r="AN31" s="25">
        <f>INDEX(FC_E2,$AL31)+(MEDIAN(MinStable,$AK31,1)-INDEX(FC_L,$AL31))*(INDEX(FC_E2,$AL31+1)-INDEX(FC_E2,$AL31))/(INDEX(FC_L,$AL31+1)-INDEX(FC_L,$AL31))</f>
        <v>0.42199999999999999</v>
      </c>
      <c r="AO31" s="25">
        <f>INDEX(FC_E3,$AL31)+(MEDIAN(MinStable,$AK31,1)-INDEX(FC_L,$AL31))*(INDEX(FC_E3,$AL31+1)-INDEX(FC_E3,$AL31))/(INDEX(FC_L,$AL31+1)-INDEX(FC_L,$AL31))</f>
        <v>0.41499999999999998</v>
      </c>
      <c r="AP31" s="26">
        <f>(IF(S31=1,Y31*AK31/AM31,0)+IF(T31=1,Z31*AK31/AN31,0)+IF(U31=1,AA31*AK31/AO31,0))*dt/60</f>
        <v>9.0172889814117627E-2</v>
      </c>
      <c r="AQ31" s="25">
        <f>E31+(AG31*SQRT(RTE)-AH31/SQRT(RTE))*dt/60/E_nom</f>
        <v>0.69638889666723713</v>
      </c>
      <c r="AR31">
        <f>IF(R31=1,1,0)</f>
        <v>0</v>
      </c>
    </row>
    <row r="32" spans="1:44" x14ac:dyDescent="0.2">
      <c r="A32">
        <v>30</v>
      </c>
      <c r="B32" s="22">
        <f>A32/1440</f>
        <v>2.0833333333333332E-2</v>
      </c>
      <c r="C32" s="23">
        <v>1.1536999999999999</v>
      </c>
      <c r="D32" s="24">
        <f>C32+P_aux</f>
        <v>1.1686999999999999</v>
      </c>
      <c r="E32" s="25">
        <f>AQ31</f>
        <v>0.69638889666723713</v>
      </c>
      <c r="F32" s="24">
        <f>AB31</f>
        <v>2.2999999999999998</v>
      </c>
      <c r="G32">
        <f>IF(AND(S31=0,V31&gt;=MinOff),V31,-1)</f>
        <v>-1</v>
      </c>
      <c r="H32">
        <f>IF(AND(T31=0,W31&gt;=MinOff),W31,-1)</f>
        <v>-1</v>
      </c>
      <c r="I32">
        <f>IF(AND(U31=0,X31&gt;=MinOff),X31,-1)</f>
        <v>1028</v>
      </c>
      <c r="J32">
        <f>IF(AND(S31=1,V31&gt;=MinRun),V31,-1)</f>
        <v>1028</v>
      </c>
      <c r="K32">
        <f>IF(AND(T31=1,W31&gt;=MinRun),W31,-1)</f>
        <v>1028</v>
      </c>
      <c r="L32">
        <f>IF(AND(U31=1,X31&gt;=MinRun),X31,-1)</f>
        <v>-1</v>
      </c>
      <c r="M32">
        <f>IF(MAX(G32:I32)&lt;0,0,MATCH(MAX(G32:I32),G32:I32,0))</f>
        <v>3</v>
      </c>
      <c r="N32">
        <f>IF(MAX(J32:L32)&lt;0,0,MATCH(MAX(J32:L32),J32:L32,0))</f>
        <v>1</v>
      </c>
      <c r="O32" s="24">
        <f>IF(N32=0,0,INDEX(CapVec,N32))</f>
        <v>1.2</v>
      </c>
      <c r="P32">
        <f>IF(OR(D32&gt;F32+StartMargin,E32&lt;SOC_startT),1,0)</f>
        <v>0</v>
      </c>
      <c r="Q32">
        <f>IF(AND(E32&gt;SOC_stopT,D32&lt;=F32-O32+StopMargin),1,0)</f>
        <v>0</v>
      </c>
      <c r="R32">
        <f>IF(AND(P32=1,M32&gt;0),1,IF(AND(P32=0,Q32=1,N32&gt;0),-1,0))</f>
        <v>0</v>
      </c>
      <c r="S32">
        <f>S31+IF(AND(R32=1,M32=1),1,0)-IF(AND(R32=-1,N32=1),1,0)</f>
        <v>1</v>
      </c>
      <c r="T32">
        <f>T31+IF(AND(R32=1,M32=2),1,0)-IF(AND(R32=-1,N32=2),1,0)</f>
        <v>1</v>
      </c>
      <c r="U32">
        <f>U31+IF(AND(R32=1,M32=3),1,0)-IF(AND(R32=-1,N32=3),1,0)</f>
        <v>0</v>
      </c>
      <c r="V32">
        <f>IF(S32&lt;&gt;S31,0,V31+dt)</f>
        <v>1029</v>
      </c>
      <c r="W32">
        <f>IF(T32&lt;&gt;T31,0,W31+dt)</f>
        <v>1029</v>
      </c>
      <c r="X32">
        <f>IF(U32&lt;&gt;U31,0,X31+dt)</f>
        <v>1029</v>
      </c>
      <c r="Y32" s="24">
        <f>S32*Cap_1*MIN(1,(V32+dt)/StartRamp)</f>
        <v>1.2</v>
      </c>
      <c r="Z32" s="24">
        <f>T32*Cap_2*MIN(1,(W32+dt)/StartRamp)</f>
        <v>1.1000000000000001</v>
      </c>
      <c r="AA32" s="24">
        <f>U32*Cap_3*MIN(1,(X32+dt)/StartRamp)</f>
        <v>0</v>
      </c>
      <c r="AB32" s="24">
        <f>SUM(Y32:AA32)</f>
        <v>2.2999999999999998</v>
      </c>
      <c r="AC32" s="24">
        <f>AB32-D32</f>
        <v>1.1313</v>
      </c>
      <c r="AD32" s="25">
        <f>MEDIAN(0,(TaperEnd-E32)/(TaperEnd-TaperStart),1)</f>
        <v>1</v>
      </c>
      <c r="AE32" s="24">
        <f>MIN(P_pcs*AD32,MAX(0,SOC_max-E32)*E_nom*60/dt/SQRT(RTE))</f>
        <v>2.5</v>
      </c>
      <c r="AF32" s="24">
        <f>MIN(P_pcs,MAX(0,E32-SOC_min)*E_nom*60/dt*SQRT(RTE))</f>
        <v>2.5</v>
      </c>
      <c r="AG32" s="24">
        <f>IF(AC32&gt;0,MIN(AC32,AE32),0)</f>
        <v>1.1313</v>
      </c>
      <c r="AH32" s="24">
        <f>IF(AC32&lt;0,MIN(-AC32,AF32),0)</f>
        <v>0</v>
      </c>
      <c r="AI32" s="24">
        <f>IF(AC32&gt;0,D32+AG32,AB32)</f>
        <v>2.2999999999999998</v>
      </c>
      <c r="AJ32" s="24">
        <f>MAX(0,D32-AI32-AH32)</f>
        <v>0</v>
      </c>
      <c r="AK32" s="25">
        <f>IF(AB32&gt;0,AI32/AB32,0)</f>
        <v>1</v>
      </c>
      <c r="AL32">
        <f>IF(AB32=0,1,MIN(MATCH(MEDIAN(MinStable,AK32,1),FC_L,1),3))</f>
        <v>3</v>
      </c>
      <c r="AM32" s="25">
        <f>INDEX(FC_E1,$AL32)+(MEDIAN(MinStable,$AK32,1)-INDEX(FC_L,$AL32))*(INDEX(FC_E1,$AL32+1)-INDEX(FC_E1,$AL32))/(INDEX(FC_L,$AL32+1)-INDEX(FC_L,$AL32))</f>
        <v>0.42799999999999999</v>
      </c>
      <c r="AN32" s="25">
        <f>INDEX(FC_E2,$AL32)+(MEDIAN(MinStable,$AK32,1)-INDEX(FC_L,$AL32))*(INDEX(FC_E2,$AL32+1)-INDEX(FC_E2,$AL32))/(INDEX(FC_L,$AL32+1)-INDEX(FC_L,$AL32))</f>
        <v>0.42199999999999999</v>
      </c>
      <c r="AO32" s="25">
        <f>INDEX(FC_E3,$AL32)+(MEDIAN(MinStable,$AK32,1)-INDEX(FC_L,$AL32))*(INDEX(FC_E3,$AL32+1)-INDEX(FC_E3,$AL32))/(INDEX(FC_L,$AL32+1)-INDEX(FC_L,$AL32))</f>
        <v>0.41499999999999998</v>
      </c>
      <c r="AP32" s="26">
        <f>(IF(S32=1,Y32*AK32/AM32,0)+IF(T32=1,Z32*AK32/AN32,0)+IF(U32=1,AA32*AK32/AO32,0))*dt/60</f>
        <v>9.0172889814117627E-2</v>
      </c>
      <c r="AQ32" s="25">
        <f>E32+(AG32*SQRT(RTE)-AH32/SQRT(RTE))*dt/60/E_nom</f>
        <v>0.69960481627274518</v>
      </c>
      <c r="AR32">
        <f>IF(R32=1,1,0)</f>
        <v>0</v>
      </c>
    </row>
    <row r="33" spans="1:44" x14ac:dyDescent="0.2">
      <c r="A33">
        <v>31</v>
      </c>
      <c r="B33" s="22">
        <f>A33/1440</f>
        <v>2.1527777777777778E-2</v>
      </c>
      <c r="C33" s="23">
        <v>1.2234</v>
      </c>
      <c r="D33" s="24">
        <f>C33+P_aux</f>
        <v>1.2383999999999999</v>
      </c>
      <c r="E33" s="25">
        <f>AQ32</f>
        <v>0.69960481627274518</v>
      </c>
      <c r="F33" s="24">
        <f>AB32</f>
        <v>2.2999999999999998</v>
      </c>
      <c r="G33">
        <f>IF(AND(S32=0,V32&gt;=MinOff),V32,-1)</f>
        <v>-1</v>
      </c>
      <c r="H33">
        <f>IF(AND(T32=0,W32&gt;=MinOff),W32,-1)</f>
        <v>-1</v>
      </c>
      <c r="I33">
        <f>IF(AND(U32=0,X32&gt;=MinOff),X32,-1)</f>
        <v>1029</v>
      </c>
      <c r="J33">
        <f>IF(AND(S32=1,V32&gt;=MinRun),V32,-1)</f>
        <v>1029</v>
      </c>
      <c r="K33">
        <f>IF(AND(T32=1,W32&gt;=MinRun),W32,-1)</f>
        <v>1029</v>
      </c>
      <c r="L33">
        <f>IF(AND(U32=1,X32&gt;=MinRun),X32,-1)</f>
        <v>-1</v>
      </c>
      <c r="M33">
        <f>IF(MAX(G33:I33)&lt;0,0,MATCH(MAX(G33:I33),G33:I33,0))</f>
        <v>3</v>
      </c>
      <c r="N33">
        <f>IF(MAX(J33:L33)&lt;0,0,MATCH(MAX(J33:L33),J33:L33,0))</f>
        <v>1</v>
      </c>
      <c r="O33" s="24">
        <f>IF(N33=0,0,INDEX(CapVec,N33))</f>
        <v>1.2</v>
      </c>
      <c r="P33">
        <f>IF(OR(D33&gt;F33+StartMargin,E33&lt;SOC_startT),1,0)</f>
        <v>0</v>
      </c>
      <c r="Q33">
        <f>IF(AND(E33&gt;SOC_stopT,D33&lt;=F33-O33+StopMargin),1,0)</f>
        <v>0</v>
      </c>
      <c r="R33">
        <f>IF(AND(P33=1,M33&gt;0),1,IF(AND(P33=0,Q33=1,N33&gt;0),-1,0))</f>
        <v>0</v>
      </c>
      <c r="S33">
        <f>S32+IF(AND(R33=1,M33=1),1,0)-IF(AND(R33=-1,N33=1),1,0)</f>
        <v>1</v>
      </c>
      <c r="T33">
        <f>T32+IF(AND(R33=1,M33=2),1,0)-IF(AND(R33=-1,N33=2),1,0)</f>
        <v>1</v>
      </c>
      <c r="U33">
        <f>U32+IF(AND(R33=1,M33=3),1,0)-IF(AND(R33=-1,N33=3),1,0)</f>
        <v>0</v>
      </c>
      <c r="V33">
        <f>IF(S33&lt;&gt;S32,0,V32+dt)</f>
        <v>1030</v>
      </c>
      <c r="W33">
        <f>IF(T33&lt;&gt;T32,0,W32+dt)</f>
        <v>1030</v>
      </c>
      <c r="X33">
        <f>IF(U33&lt;&gt;U32,0,X32+dt)</f>
        <v>1030</v>
      </c>
      <c r="Y33" s="24">
        <f>S33*Cap_1*MIN(1,(V33+dt)/StartRamp)</f>
        <v>1.2</v>
      </c>
      <c r="Z33" s="24">
        <f>T33*Cap_2*MIN(1,(W33+dt)/StartRamp)</f>
        <v>1.1000000000000001</v>
      </c>
      <c r="AA33" s="24">
        <f>U33*Cap_3*MIN(1,(X33+dt)/StartRamp)</f>
        <v>0</v>
      </c>
      <c r="AB33" s="24">
        <f>SUM(Y33:AA33)</f>
        <v>2.2999999999999998</v>
      </c>
      <c r="AC33" s="24">
        <f>AB33-D33</f>
        <v>1.0615999999999999</v>
      </c>
      <c r="AD33" s="25">
        <f>MEDIAN(0,(TaperEnd-E33)/(TaperEnd-TaperStart),1)</f>
        <v>1</v>
      </c>
      <c r="AE33" s="24">
        <f>MIN(P_pcs*AD33,MAX(0,SOC_max-E33)*E_nom*60/dt/SQRT(RTE))</f>
        <v>2.5</v>
      </c>
      <c r="AF33" s="24">
        <f>MIN(P_pcs,MAX(0,E33-SOC_min)*E_nom*60/dt*SQRT(RTE))</f>
        <v>2.5</v>
      </c>
      <c r="AG33" s="24">
        <f>IF(AC33&gt;0,MIN(AC33,AE33),0)</f>
        <v>1.0615999999999999</v>
      </c>
      <c r="AH33" s="24">
        <f>IF(AC33&lt;0,MIN(-AC33,AF33),0)</f>
        <v>0</v>
      </c>
      <c r="AI33" s="24">
        <f>IF(AC33&gt;0,D33+AG33,AB33)</f>
        <v>2.2999999999999998</v>
      </c>
      <c r="AJ33" s="24">
        <f>MAX(0,D33-AI33-AH33)</f>
        <v>0</v>
      </c>
      <c r="AK33" s="25">
        <f>IF(AB33&gt;0,AI33/AB33,0)</f>
        <v>1</v>
      </c>
      <c r="AL33">
        <f>IF(AB33=0,1,MIN(MATCH(MEDIAN(MinStable,AK33,1),FC_L,1),3))</f>
        <v>3</v>
      </c>
      <c r="AM33" s="25">
        <f>INDEX(FC_E1,$AL33)+(MEDIAN(MinStable,$AK33,1)-INDEX(FC_L,$AL33))*(INDEX(FC_E1,$AL33+1)-INDEX(FC_E1,$AL33))/(INDEX(FC_L,$AL33+1)-INDEX(FC_L,$AL33))</f>
        <v>0.42799999999999999</v>
      </c>
      <c r="AN33" s="25">
        <f>INDEX(FC_E2,$AL33)+(MEDIAN(MinStable,$AK33,1)-INDEX(FC_L,$AL33))*(INDEX(FC_E2,$AL33+1)-INDEX(FC_E2,$AL33))/(INDEX(FC_L,$AL33+1)-INDEX(FC_L,$AL33))</f>
        <v>0.42199999999999999</v>
      </c>
      <c r="AO33" s="25">
        <f>INDEX(FC_E3,$AL33)+(MEDIAN(MinStable,$AK33,1)-INDEX(FC_L,$AL33))*(INDEX(FC_E3,$AL33+1)-INDEX(FC_E3,$AL33))/(INDEX(FC_L,$AL33+1)-INDEX(FC_L,$AL33))</f>
        <v>0.41499999999999998</v>
      </c>
      <c r="AP33" s="26">
        <f>(IF(S33=1,Y33*AK33/AM33,0)+IF(T33=1,Z33*AK33/AN33,0)+IF(U33=1,AA33*AK33/AO33,0))*dt/60</f>
        <v>9.0172889814117627E-2</v>
      </c>
      <c r="AQ33" s="25">
        <f>E33+(AG33*SQRT(RTE)-AH33/SQRT(RTE))*dt/60/E_nom</f>
        <v>0.70262260134585341</v>
      </c>
      <c r="AR33">
        <f>IF(R33=1,1,0)</f>
        <v>0</v>
      </c>
    </row>
    <row r="34" spans="1:44" x14ac:dyDescent="0.2">
      <c r="A34">
        <v>32</v>
      </c>
      <c r="B34" s="22">
        <f>A34/1440</f>
        <v>2.2222222222222223E-2</v>
      </c>
      <c r="C34" s="23">
        <v>1.1476999999999999</v>
      </c>
      <c r="D34" s="24">
        <f>C34+P_aux</f>
        <v>1.1626999999999998</v>
      </c>
      <c r="E34" s="25">
        <f>AQ33</f>
        <v>0.70262260134585341</v>
      </c>
      <c r="F34" s="24">
        <f>AB33</f>
        <v>2.2999999999999998</v>
      </c>
      <c r="G34">
        <f>IF(AND(S33=0,V33&gt;=MinOff),V33,-1)</f>
        <v>-1</v>
      </c>
      <c r="H34">
        <f>IF(AND(T33=0,W33&gt;=MinOff),W33,-1)</f>
        <v>-1</v>
      </c>
      <c r="I34">
        <f>IF(AND(U33=0,X33&gt;=MinOff),X33,-1)</f>
        <v>1030</v>
      </c>
      <c r="J34">
        <f>IF(AND(S33=1,V33&gt;=MinRun),V33,-1)</f>
        <v>1030</v>
      </c>
      <c r="K34">
        <f>IF(AND(T33=1,W33&gt;=MinRun),W33,-1)</f>
        <v>1030</v>
      </c>
      <c r="L34">
        <f>IF(AND(U33=1,X33&gt;=MinRun),X33,-1)</f>
        <v>-1</v>
      </c>
      <c r="M34">
        <f>IF(MAX(G34:I34)&lt;0,0,MATCH(MAX(G34:I34),G34:I34,0))</f>
        <v>3</v>
      </c>
      <c r="N34">
        <f>IF(MAX(J34:L34)&lt;0,0,MATCH(MAX(J34:L34),J34:L34,0))</f>
        <v>1</v>
      </c>
      <c r="O34" s="24">
        <f>IF(N34=0,0,INDEX(CapVec,N34))</f>
        <v>1.2</v>
      </c>
      <c r="P34">
        <f>IF(OR(D34&gt;F34+StartMargin,E34&lt;SOC_startT),1,0)</f>
        <v>0</v>
      </c>
      <c r="Q34">
        <f>IF(AND(E34&gt;SOC_stopT,D34&lt;=F34-O34+StopMargin),1,0)</f>
        <v>0</v>
      </c>
      <c r="R34">
        <f>IF(AND(P34=1,M34&gt;0),1,IF(AND(P34=0,Q34=1,N34&gt;0),-1,0))</f>
        <v>0</v>
      </c>
      <c r="S34">
        <f>S33+IF(AND(R34=1,M34=1),1,0)-IF(AND(R34=-1,N34=1),1,0)</f>
        <v>1</v>
      </c>
      <c r="T34">
        <f>T33+IF(AND(R34=1,M34=2),1,0)-IF(AND(R34=-1,N34=2),1,0)</f>
        <v>1</v>
      </c>
      <c r="U34">
        <f>U33+IF(AND(R34=1,M34=3),1,0)-IF(AND(R34=-1,N34=3),1,0)</f>
        <v>0</v>
      </c>
      <c r="V34">
        <f>IF(S34&lt;&gt;S33,0,V33+dt)</f>
        <v>1031</v>
      </c>
      <c r="W34">
        <f>IF(T34&lt;&gt;T33,0,W33+dt)</f>
        <v>1031</v>
      </c>
      <c r="X34">
        <f>IF(U34&lt;&gt;U33,0,X33+dt)</f>
        <v>1031</v>
      </c>
      <c r="Y34" s="24">
        <f>S34*Cap_1*MIN(1,(V34+dt)/StartRamp)</f>
        <v>1.2</v>
      </c>
      <c r="Z34" s="24">
        <f>T34*Cap_2*MIN(1,(W34+dt)/StartRamp)</f>
        <v>1.1000000000000001</v>
      </c>
      <c r="AA34" s="24">
        <f>U34*Cap_3*MIN(1,(X34+dt)/StartRamp)</f>
        <v>0</v>
      </c>
      <c r="AB34" s="24">
        <f>SUM(Y34:AA34)</f>
        <v>2.2999999999999998</v>
      </c>
      <c r="AC34" s="24">
        <f>AB34-D34</f>
        <v>1.1373</v>
      </c>
      <c r="AD34" s="25">
        <f>MEDIAN(0,(TaperEnd-E34)/(TaperEnd-TaperStart),1)</f>
        <v>1</v>
      </c>
      <c r="AE34" s="24">
        <f>MIN(P_pcs*AD34,MAX(0,SOC_max-E34)*E_nom*60/dt/SQRT(RTE))</f>
        <v>2.5</v>
      </c>
      <c r="AF34" s="24">
        <f>MIN(P_pcs,MAX(0,E34-SOC_min)*E_nom*60/dt*SQRT(RTE))</f>
        <v>2.5</v>
      </c>
      <c r="AG34" s="24">
        <f>IF(AC34&gt;0,MIN(AC34,AE34),0)</f>
        <v>1.1373</v>
      </c>
      <c r="AH34" s="24">
        <f>IF(AC34&lt;0,MIN(-AC34,AF34),0)</f>
        <v>0</v>
      </c>
      <c r="AI34" s="24">
        <f>IF(AC34&gt;0,D34+AG34,AB34)</f>
        <v>2.2999999999999998</v>
      </c>
      <c r="AJ34" s="24">
        <f>MAX(0,D34-AI34-AH34)</f>
        <v>0</v>
      </c>
      <c r="AK34" s="25">
        <f>IF(AB34&gt;0,AI34/AB34,0)</f>
        <v>1</v>
      </c>
      <c r="AL34">
        <f>IF(AB34=0,1,MIN(MATCH(MEDIAN(MinStable,AK34,1),FC_L,1),3))</f>
        <v>3</v>
      </c>
      <c r="AM34" s="25">
        <f>INDEX(FC_E1,$AL34)+(MEDIAN(MinStable,$AK34,1)-INDEX(FC_L,$AL34))*(INDEX(FC_E1,$AL34+1)-INDEX(FC_E1,$AL34))/(INDEX(FC_L,$AL34+1)-INDEX(FC_L,$AL34))</f>
        <v>0.42799999999999999</v>
      </c>
      <c r="AN34" s="25">
        <f>INDEX(FC_E2,$AL34)+(MEDIAN(MinStable,$AK34,1)-INDEX(FC_L,$AL34))*(INDEX(FC_E2,$AL34+1)-INDEX(FC_E2,$AL34))/(INDEX(FC_L,$AL34+1)-INDEX(FC_L,$AL34))</f>
        <v>0.42199999999999999</v>
      </c>
      <c r="AO34" s="25">
        <f>INDEX(FC_E3,$AL34)+(MEDIAN(MinStable,$AK34,1)-INDEX(FC_L,$AL34))*(INDEX(FC_E3,$AL34+1)-INDEX(FC_E3,$AL34))/(INDEX(FC_L,$AL34+1)-INDEX(FC_L,$AL34))</f>
        <v>0.41499999999999998</v>
      </c>
      <c r="AP34" s="26">
        <f>(IF(S34=1,Y34*AK34/AM34,0)+IF(T34=1,Z34*AK34/AN34,0)+IF(U34=1,AA34*AK34/AO34,0))*dt/60</f>
        <v>9.0172889814117627E-2</v>
      </c>
      <c r="AQ34" s="25">
        <f>E34+(AG34*SQRT(RTE)-AH34/SQRT(RTE))*dt/60/E_nom</f>
        <v>0.70585557700866985</v>
      </c>
      <c r="AR34">
        <f>IF(R34=1,1,0)</f>
        <v>0</v>
      </c>
    </row>
    <row r="35" spans="1:44" x14ac:dyDescent="0.2">
      <c r="A35">
        <v>33</v>
      </c>
      <c r="B35" s="22">
        <f>A35/1440</f>
        <v>2.2916666666666665E-2</v>
      </c>
      <c r="C35" s="23">
        <v>1.1133999999999999</v>
      </c>
      <c r="D35" s="24">
        <f>C35+P_aux</f>
        <v>1.1283999999999998</v>
      </c>
      <c r="E35" s="25">
        <f>AQ34</f>
        <v>0.70585557700866985</v>
      </c>
      <c r="F35" s="24">
        <f>AB34</f>
        <v>2.2999999999999998</v>
      </c>
      <c r="G35">
        <f>IF(AND(S34=0,V34&gt;=MinOff),V34,-1)</f>
        <v>-1</v>
      </c>
      <c r="H35">
        <f>IF(AND(T34=0,W34&gt;=MinOff),W34,-1)</f>
        <v>-1</v>
      </c>
      <c r="I35">
        <f>IF(AND(U34=0,X34&gt;=MinOff),X34,-1)</f>
        <v>1031</v>
      </c>
      <c r="J35">
        <f>IF(AND(S34=1,V34&gt;=MinRun),V34,-1)</f>
        <v>1031</v>
      </c>
      <c r="K35">
        <f>IF(AND(T34=1,W34&gt;=MinRun),W34,-1)</f>
        <v>1031</v>
      </c>
      <c r="L35">
        <f>IF(AND(U34=1,X34&gt;=MinRun),X34,-1)</f>
        <v>-1</v>
      </c>
      <c r="M35">
        <f>IF(MAX(G35:I35)&lt;0,0,MATCH(MAX(G35:I35),G35:I35,0))</f>
        <v>3</v>
      </c>
      <c r="N35">
        <f>IF(MAX(J35:L35)&lt;0,0,MATCH(MAX(J35:L35),J35:L35,0))</f>
        <v>1</v>
      </c>
      <c r="O35" s="24">
        <f>IF(N35=0,0,INDEX(CapVec,N35))</f>
        <v>1.2</v>
      </c>
      <c r="P35">
        <f>IF(OR(D35&gt;F35+StartMargin,E35&lt;SOC_startT),1,0)</f>
        <v>0</v>
      </c>
      <c r="Q35">
        <f>IF(AND(E35&gt;SOC_stopT,D35&lt;=F35-O35+StopMargin),1,0)</f>
        <v>0</v>
      </c>
      <c r="R35">
        <f>IF(AND(P35=1,M35&gt;0),1,IF(AND(P35=0,Q35=1,N35&gt;0),-1,0))</f>
        <v>0</v>
      </c>
      <c r="S35">
        <f>S34+IF(AND(R35=1,M35=1),1,0)-IF(AND(R35=-1,N35=1),1,0)</f>
        <v>1</v>
      </c>
      <c r="T35">
        <f>T34+IF(AND(R35=1,M35=2),1,0)-IF(AND(R35=-1,N35=2),1,0)</f>
        <v>1</v>
      </c>
      <c r="U35">
        <f>U34+IF(AND(R35=1,M35=3),1,0)-IF(AND(R35=-1,N35=3),1,0)</f>
        <v>0</v>
      </c>
      <c r="V35">
        <f>IF(S35&lt;&gt;S34,0,V34+dt)</f>
        <v>1032</v>
      </c>
      <c r="W35">
        <f>IF(T35&lt;&gt;T34,0,W34+dt)</f>
        <v>1032</v>
      </c>
      <c r="X35">
        <f>IF(U35&lt;&gt;U34,0,X34+dt)</f>
        <v>1032</v>
      </c>
      <c r="Y35" s="24">
        <f>S35*Cap_1*MIN(1,(V35+dt)/StartRamp)</f>
        <v>1.2</v>
      </c>
      <c r="Z35" s="24">
        <f>T35*Cap_2*MIN(1,(W35+dt)/StartRamp)</f>
        <v>1.1000000000000001</v>
      </c>
      <c r="AA35" s="24">
        <f>U35*Cap_3*MIN(1,(X35+dt)/StartRamp)</f>
        <v>0</v>
      </c>
      <c r="AB35" s="24">
        <f>SUM(Y35:AA35)</f>
        <v>2.2999999999999998</v>
      </c>
      <c r="AC35" s="24">
        <f>AB35-D35</f>
        <v>1.1716</v>
      </c>
      <c r="AD35" s="25">
        <f>MEDIAN(0,(TaperEnd-E35)/(TaperEnd-TaperStart),1)</f>
        <v>1</v>
      </c>
      <c r="AE35" s="24">
        <f>MIN(P_pcs*AD35,MAX(0,SOC_max-E35)*E_nom*60/dt/SQRT(RTE))</f>
        <v>2.5</v>
      </c>
      <c r="AF35" s="24">
        <f>MIN(P_pcs,MAX(0,E35-SOC_min)*E_nom*60/dt*SQRT(RTE))</f>
        <v>2.5</v>
      </c>
      <c r="AG35" s="24">
        <f>IF(AC35&gt;0,MIN(AC35,AE35),0)</f>
        <v>1.1716</v>
      </c>
      <c r="AH35" s="24">
        <f>IF(AC35&lt;0,MIN(-AC35,AF35),0)</f>
        <v>0</v>
      </c>
      <c r="AI35" s="24">
        <f>IF(AC35&gt;0,D35+AG35,AB35)</f>
        <v>2.2999999999999998</v>
      </c>
      <c r="AJ35" s="24">
        <f>MAX(0,D35-AI35-AH35)</f>
        <v>0</v>
      </c>
      <c r="AK35" s="25">
        <f>IF(AB35&gt;0,AI35/AB35,0)</f>
        <v>1</v>
      </c>
      <c r="AL35">
        <f>IF(AB35=0,1,MIN(MATCH(MEDIAN(MinStable,AK35,1),FC_L,1),3))</f>
        <v>3</v>
      </c>
      <c r="AM35" s="25">
        <f>INDEX(FC_E1,$AL35)+(MEDIAN(MinStable,$AK35,1)-INDEX(FC_L,$AL35))*(INDEX(FC_E1,$AL35+1)-INDEX(FC_E1,$AL35))/(INDEX(FC_L,$AL35+1)-INDEX(FC_L,$AL35))</f>
        <v>0.42799999999999999</v>
      </c>
      <c r="AN35" s="25">
        <f>INDEX(FC_E2,$AL35)+(MEDIAN(MinStable,$AK35,1)-INDEX(FC_L,$AL35))*(INDEX(FC_E2,$AL35+1)-INDEX(FC_E2,$AL35))/(INDEX(FC_L,$AL35+1)-INDEX(FC_L,$AL35))</f>
        <v>0.42199999999999999</v>
      </c>
      <c r="AO35" s="25">
        <f>INDEX(FC_E3,$AL35)+(MEDIAN(MinStable,$AK35,1)-INDEX(FC_L,$AL35))*(INDEX(FC_E3,$AL35+1)-INDEX(FC_E3,$AL35))/(INDEX(FC_L,$AL35+1)-INDEX(FC_L,$AL35))</f>
        <v>0.41499999999999998</v>
      </c>
      <c r="AP35" s="26">
        <f>(IF(S35=1,Y35*AK35/AM35,0)+IF(T35=1,Z35*AK35/AN35,0)+IF(U35=1,AA35*AK35/AO35,0))*dt/60</f>
        <v>9.0172889814117627E-2</v>
      </c>
      <c r="AQ35" s="25">
        <f>E35+(AG35*SQRT(RTE)-AH35/SQRT(RTE))*dt/60/E_nom</f>
        <v>0.70918605646576627</v>
      </c>
      <c r="AR35">
        <f>IF(R35=1,1,0)</f>
        <v>0</v>
      </c>
    </row>
    <row r="36" spans="1:44" x14ac:dyDescent="0.2">
      <c r="A36">
        <v>34</v>
      </c>
      <c r="B36" s="22">
        <f>A36/1440</f>
        <v>2.361111111111111E-2</v>
      </c>
      <c r="C36" s="23">
        <v>1.1872</v>
      </c>
      <c r="D36" s="24">
        <f>C36+P_aux</f>
        <v>1.2021999999999999</v>
      </c>
      <c r="E36" s="25">
        <f>AQ35</f>
        <v>0.70918605646576627</v>
      </c>
      <c r="F36" s="24">
        <f>AB35</f>
        <v>2.2999999999999998</v>
      </c>
      <c r="G36">
        <f>IF(AND(S35=0,V35&gt;=MinOff),V35,-1)</f>
        <v>-1</v>
      </c>
      <c r="H36">
        <f>IF(AND(T35=0,W35&gt;=MinOff),W35,-1)</f>
        <v>-1</v>
      </c>
      <c r="I36">
        <f>IF(AND(U35=0,X35&gt;=MinOff),X35,-1)</f>
        <v>1032</v>
      </c>
      <c r="J36">
        <f>IF(AND(S35=1,V35&gt;=MinRun),V35,-1)</f>
        <v>1032</v>
      </c>
      <c r="K36">
        <f>IF(AND(T35=1,W35&gt;=MinRun),W35,-1)</f>
        <v>1032</v>
      </c>
      <c r="L36">
        <f>IF(AND(U35=1,X35&gt;=MinRun),X35,-1)</f>
        <v>-1</v>
      </c>
      <c r="M36">
        <f>IF(MAX(G36:I36)&lt;0,0,MATCH(MAX(G36:I36),G36:I36,0))</f>
        <v>3</v>
      </c>
      <c r="N36">
        <f>IF(MAX(J36:L36)&lt;0,0,MATCH(MAX(J36:L36),J36:L36,0))</f>
        <v>1</v>
      </c>
      <c r="O36" s="24">
        <f>IF(N36=0,0,INDEX(CapVec,N36))</f>
        <v>1.2</v>
      </c>
      <c r="P36">
        <f>IF(OR(D36&gt;F36+StartMargin,E36&lt;SOC_startT),1,0)</f>
        <v>0</v>
      </c>
      <c r="Q36">
        <f>IF(AND(E36&gt;SOC_stopT,D36&lt;=F36-O36+StopMargin),1,0)</f>
        <v>0</v>
      </c>
      <c r="R36">
        <f>IF(AND(P36=1,M36&gt;0),1,IF(AND(P36=0,Q36=1,N36&gt;0),-1,0))</f>
        <v>0</v>
      </c>
      <c r="S36">
        <f>S35+IF(AND(R36=1,M36=1),1,0)-IF(AND(R36=-1,N36=1),1,0)</f>
        <v>1</v>
      </c>
      <c r="T36">
        <f>T35+IF(AND(R36=1,M36=2),1,0)-IF(AND(R36=-1,N36=2),1,0)</f>
        <v>1</v>
      </c>
      <c r="U36">
        <f>U35+IF(AND(R36=1,M36=3),1,0)-IF(AND(R36=-1,N36=3),1,0)</f>
        <v>0</v>
      </c>
      <c r="V36">
        <f>IF(S36&lt;&gt;S35,0,V35+dt)</f>
        <v>1033</v>
      </c>
      <c r="W36">
        <f>IF(T36&lt;&gt;T35,0,W35+dt)</f>
        <v>1033</v>
      </c>
      <c r="X36">
        <f>IF(U36&lt;&gt;U35,0,X35+dt)</f>
        <v>1033</v>
      </c>
      <c r="Y36" s="24">
        <f>S36*Cap_1*MIN(1,(V36+dt)/StartRamp)</f>
        <v>1.2</v>
      </c>
      <c r="Z36" s="24">
        <f>T36*Cap_2*MIN(1,(W36+dt)/StartRamp)</f>
        <v>1.1000000000000001</v>
      </c>
      <c r="AA36" s="24">
        <f>U36*Cap_3*MIN(1,(X36+dt)/StartRamp)</f>
        <v>0</v>
      </c>
      <c r="AB36" s="24">
        <f>SUM(Y36:AA36)</f>
        <v>2.2999999999999998</v>
      </c>
      <c r="AC36" s="24">
        <f>AB36-D36</f>
        <v>1.0977999999999999</v>
      </c>
      <c r="AD36" s="25">
        <f>MEDIAN(0,(TaperEnd-E36)/(TaperEnd-TaperStart),1)</f>
        <v>1</v>
      </c>
      <c r="AE36" s="24">
        <f>MIN(P_pcs*AD36,MAX(0,SOC_max-E36)*E_nom*60/dt/SQRT(RTE))</f>
        <v>2.5</v>
      </c>
      <c r="AF36" s="24">
        <f>MIN(P_pcs,MAX(0,E36-SOC_min)*E_nom*60/dt*SQRT(RTE))</f>
        <v>2.5</v>
      </c>
      <c r="AG36" s="24">
        <f>IF(AC36&gt;0,MIN(AC36,AE36),0)</f>
        <v>1.0977999999999999</v>
      </c>
      <c r="AH36" s="24">
        <f>IF(AC36&lt;0,MIN(-AC36,AF36),0)</f>
        <v>0</v>
      </c>
      <c r="AI36" s="24">
        <f>IF(AC36&gt;0,D36+AG36,AB36)</f>
        <v>2.2999999999999998</v>
      </c>
      <c r="AJ36" s="24">
        <f>MAX(0,D36-AI36-AH36)</f>
        <v>0</v>
      </c>
      <c r="AK36" s="25">
        <f>IF(AB36&gt;0,AI36/AB36,0)</f>
        <v>1</v>
      </c>
      <c r="AL36">
        <f>IF(AB36=0,1,MIN(MATCH(MEDIAN(MinStable,AK36,1),FC_L,1),3))</f>
        <v>3</v>
      </c>
      <c r="AM36" s="25">
        <f>INDEX(FC_E1,$AL36)+(MEDIAN(MinStable,$AK36,1)-INDEX(FC_L,$AL36))*(INDEX(FC_E1,$AL36+1)-INDEX(FC_E1,$AL36))/(INDEX(FC_L,$AL36+1)-INDEX(FC_L,$AL36))</f>
        <v>0.42799999999999999</v>
      </c>
      <c r="AN36" s="25">
        <f>INDEX(FC_E2,$AL36)+(MEDIAN(MinStable,$AK36,1)-INDEX(FC_L,$AL36))*(INDEX(FC_E2,$AL36+1)-INDEX(FC_E2,$AL36))/(INDEX(FC_L,$AL36+1)-INDEX(FC_L,$AL36))</f>
        <v>0.42199999999999999</v>
      </c>
      <c r="AO36" s="25">
        <f>INDEX(FC_E3,$AL36)+(MEDIAN(MinStable,$AK36,1)-INDEX(FC_L,$AL36))*(INDEX(FC_E3,$AL36+1)-INDEX(FC_E3,$AL36))/(INDEX(FC_L,$AL36+1)-INDEX(FC_L,$AL36))</f>
        <v>0.41499999999999998</v>
      </c>
      <c r="AP36" s="26">
        <f>(IF(S36=1,Y36*AK36/AM36,0)+IF(T36=1,Z36*AK36/AN36,0)+IF(U36=1,AA36*AK36/AO36,0))*dt/60</f>
        <v>9.0172889814117627E-2</v>
      </c>
      <c r="AQ36" s="25">
        <f>E36+(AG36*SQRT(RTE)-AH36/SQRT(RTE))*dt/60/E_nom</f>
        <v>0.71230674641796876</v>
      </c>
      <c r="AR36">
        <f>IF(R36=1,1,0)</f>
        <v>0</v>
      </c>
    </row>
    <row r="37" spans="1:44" x14ac:dyDescent="0.2">
      <c r="A37">
        <v>35</v>
      </c>
      <c r="B37" s="22">
        <f>A37/1440</f>
        <v>2.4305555555555556E-2</v>
      </c>
      <c r="C37" s="23">
        <v>1.2343</v>
      </c>
      <c r="D37" s="24">
        <f>C37+P_aux</f>
        <v>1.2492999999999999</v>
      </c>
      <c r="E37" s="25">
        <f>AQ36</f>
        <v>0.71230674641796876</v>
      </c>
      <c r="F37" s="24">
        <f>AB36</f>
        <v>2.2999999999999998</v>
      </c>
      <c r="G37">
        <f>IF(AND(S36=0,V36&gt;=MinOff),V36,-1)</f>
        <v>-1</v>
      </c>
      <c r="H37">
        <f>IF(AND(T36=0,W36&gt;=MinOff),W36,-1)</f>
        <v>-1</v>
      </c>
      <c r="I37">
        <f>IF(AND(U36=0,X36&gt;=MinOff),X36,-1)</f>
        <v>1033</v>
      </c>
      <c r="J37">
        <f>IF(AND(S36=1,V36&gt;=MinRun),V36,-1)</f>
        <v>1033</v>
      </c>
      <c r="K37">
        <f>IF(AND(T36=1,W36&gt;=MinRun),W36,-1)</f>
        <v>1033</v>
      </c>
      <c r="L37">
        <f>IF(AND(U36=1,X36&gt;=MinRun),X36,-1)</f>
        <v>-1</v>
      </c>
      <c r="M37">
        <f>IF(MAX(G37:I37)&lt;0,0,MATCH(MAX(G37:I37),G37:I37,0))</f>
        <v>3</v>
      </c>
      <c r="N37">
        <f>IF(MAX(J37:L37)&lt;0,0,MATCH(MAX(J37:L37),J37:L37,0))</f>
        <v>1</v>
      </c>
      <c r="O37" s="24">
        <f>IF(N37=0,0,INDEX(CapVec,N37))</f>
        <v>1.2</v>
      </c>
      <c r="P37">
        <f>IF(OR(D37&gt;F37+StartMargin,E37&lt;SOC_startT),1,0)</f>
        <v>0</v>
      </c>
      <c r="Q37">
        <f>IF(AND(E37&gt;SOC_stopT,D37&lt;=F37-O37+StopMargin),1,0)</f>
        <v>0</v>
      </c>
      <c r="R37">
        <f>IF(AND(P37=1,M37&gt;0),1,IF(AND(P37=0,Q37=1,N37&gt;0),-1,0))</f>
        <v>0</v>
      </c>
      <c r="S37">
        <f>S36+IF(AND(R37=1,M37=1),1,0)-IF(AND(R37=-1,N37=1),1,0)</f>
        <v>1</v>
      </c>
      <c r="T37">
        <f>T36+IF(AND(R37=1,M37=2),1,0)-IF(AND(R37=-1,N37=2),1,0)</f>
        <v>1</v>
      </c>
      <c r="U37">
        <f>U36+IF(AND(R37=1,M37=3),1,0)-IF(AND(R37=-1,N37=3),1,0)</f>
        <v>0</v>
      </c>
      <c r="V37">
        <f>IF(S37&lt;&gt;S36,0,V36+dt)</f>
        <v>1034</v>
      </c>
      <c r="W37">
        <f>IF(T37&lt;&gt;T36,0,W36+dt)</f>
        <v>1034</v>
      </c>
      <c r="X37">
        <f>IF(U37&lt;&gt;U36,0,X36+dt)</f>
        <v>1034</v>
      </c>
      <c r="Y37" s="24">
        <f>S37*Cap_1*MIN(1,(V37+dt)/StartRamp)</f>
        <v>1.2</v>
      </c>
      <c r="Z37" s="24">
        <f>T37*Cap_2*MIN(1,(W37+dt)/StartRamp)</f>
        <v>1.1000000000000001</v>
      </c>
      <c r="AA37" s="24">
        <f>U37*Cap_3*MIN(1,(X37+dt)/StartRamp)</f>
        <v>0</v>
      </c>
      <c r="AB37" s="24">
        <f>SUM(Y37:AA37)</f>
        <v>2.2999999999999998</v>
      </c>
      <c r="AC37" s="24">
        <f>AB37-D37</f>
        <v>1.0507</v>
      </c>
      <c r="AD37" s="25">
        <f>MEDIAN(0,(TaperEnd-E37)/(TaperEnd-TaperStart),1)</f>
        <v>1</v>
      </c>
      <c r="AE37" s="24">
        <f>MIN(P_pcs*AD37,MAX(0,SOC_max-E37)*E_nom*60/dt/SQRT(RTE))</f>
        <v>2.5</v>
      </c>
      <c r="AF37" s="24">
        <f>MIN(P_pcs,MAX(0,E37-SOC_min)*E_nom*60/dt*SQRT(RTE))</f>
        <v>2.5</v>
      </c>
      <c r="AG37" s="24">
        <f>IF(AC37&gt;0,MIN(AC37,AE37),0)</f>
        <v>1.0507</v>
      </c>
      <c r="AH37" s="24">
        <f>IF(AC37&lt;0,MIN(-AC37,AF37),0)</f>
        <v>0</v>
      </c>
      <c r="AI37" s="24">
        <f>IF(AC37&gt;0,D37+AG37,AB37)</f>
        <v>2.2999999999999998</v>
      </c>
      <c r="AJ37" s="24">
        <f>MAX(0,D37-AI37-AH37)</f>
        <v>0</v>
      </c>
      <c r="AK37" s="25">
        <f>IF(AB37&gt;0,AI37/AB37,0)</f>
        <v>1</v>
      </c>
      <c r="AL37">
        <f>IF(AB37=0,1,MIN(MATCH(MEDIAN(MinStable,AK37,1),FC_L,1),3))</f>
        <v>3</v>
      </c>
      <c r="AM37" s="25">
        <f>INDEX(FC_E1,$AL37)+(MEDIAN(MinStable,$AK37,1)-INDEX(FC_L,$AL37))*(INDEX(FC_E1,$AL37+1)-INDEX(FC_E1,$AL37))/(INDEX(FC_L,$AL37+1)-INDEX(FC_L,$AL37))</f>
        <v>0.42799999999999999</v>
      </c>
      <c r="AN37" s="25">
        <f>INDEX(FC_E2,$AL37)+(MEDIAN(MinStable,$AK37,1)-INDEX(FC_L,$AL37))*(INDEX(FC_E2,$AL37+1)-INDEX(FC_E2,$AL37))/(INDEX(FC_L,$AL37+1)-INDEX(FC_L,$AL37))</f>
        <v>0.42199999999999999</v>
      </c>
      <c r="AO37" s="25">
        <f>INDEX(FC_E3,$AL37)+(MEDIAN(MinStable,$AK37,1)-INDEX(FC_L,$AL37))*(INDEX(FC_E3,$AL37+1)-INDEX(FC_E3,$AL37))/(INDEX(FC_L,$AL37+1)-INDEX(FC_L,$AL37))</f>
        <v>0.41499999999999998</v>
      </c>
      <c r="AP37" s="26">
        <f>(IF(S37=1,Y37*AK37/AM37,0)+IF(T37=1,Z37*AK37/AN37,0)+IF(U37=1,AA37*AK37/AO37,0))*dt/60</f>
        <v>9.0172889814117627E-2</v>
      </c>
      <c r="AQ37" s="25">
        <f>E37+(AG37*SQRT(RTE)-AH37/SQRT(RTE))*dt/60/E_nom</f>
        <v>0.71529354632029996</v>
      </c>
      <c r="AR37">
        <f>IF(R37=1,1,0)</f>
        <v>0</v>
      </c>
    </row>
    <row r="38" spans="1:44" x14ac:dyDescent="0.2">
      <c r="A38">
        <v>36</v>
      </c>
      <c r="B38" s="22">
        <f>A38/1440</f>
        <v>2.5000000000000001E-2</v>
      </c>
      <c r="C38" s="23">
        <v>1.1506000000000001</v>
      </c>
      <c r="D38" s="24">
        <f>C38+P_aux</f>
        <v>1.1656</v>
      </c>
      <c r="E38" s="25">
        <f>AQ37</f>
        <v>0.71529354632029996</v>
      </c>
      <c r="F38" s="24">
        <f>AB37</f>
        <v>2.2999999999999998</v>
      </c>
      <c r="G38">
        <f>IF(AND(S37=0,V37&gt;=MinOff),V37,-1)</f>
        <v>-1</v>
      </c>
      <c r="H38">
        <f>IF(AND(T37=0,W37&gt;=MinOff),W37,-1)</f>
        <v>-1</v>
      </c>
      <c r="I38">
        <f>IF(AND(U37=0,X37&gt;=MinOff),X37,-1)</f>
        <v>1034</v>
      </c>
      <c r="J38">
        <f>IF(AND(S37=1,V37&gt;=MinRun),V37,-1)</f>
        <v>1034</v>
      </c>
      <c r="K38">
        <f>IF(AND(T37=1,W37&gt;=MinRun),W37,-1)</f>
        <v>1034</v>
      </c>
      <c r="L38">
        <f>IF(AND(U37=1,X37&gt;=MinRun),X37,-1)</f>
        <v>-1</v>
      </c>
      <c r="M38">
        <f>IF(MAX(G38:I38)&lt;0,0,MATCH(MAX(G38:I38),G38:I38,0))</f>
        <v>3</v>
      </c>
      <c r="N38">
        <f>IF(MAX(J38:L38)&lt;0,0,MATCH(MAX(J38:L38),J38:L38,0))</f>
        <v>1</v>
      </c>
      <c r="O38" s="24">
        <f>IF(N38=0,0,INDEX(CapVec,N38))</f>
        <v>1.2</v>
      </c>
      <c r="P38">
        <f>IF(OR(D38&gt;F38+StartMargin,E38&lt;SOC_startT),1,0)</f>
        <v>0</v>
      </c>
      <c r="Q38">
        <f>IF(AND(E38&gt;SOC_stopT,D38&lt;=F38-O38+StopMargin),1,0)</f>
        <v>0</v>
      </c>
      <c r="R38">
        <f>IF(AND(P38=1,M38&gt;0),1,IF(AND(P38=0,Q38=1,N38&gt;0),-1,0))</f>
        <v>0</v>
      </c>
      <c r="S38">
        <f>S37+IF(AND(R38=1,M38=1),1,0)-IF(AND(R38=-1,N38=1),1,0)</f>
        <v>1</v>
      </c>
      <c r="T38">
        <f>T37+IF(AND(R38=1,M38=2),1,0)-IF(AND(R38=-1,N38=2),1,0)</f>
        <v>1</v>
      </c>
      <c r="U38">
        <f>U37+IF(AND(R38=1,M38=3),1,0)-IF(AND(R38=-1,N38=3),1,0)</f>
        <v>0</v>
      </c>
      <c r="V38">
        <f>IF(S38&lt;&gt;S37,0,V37+dt)</f>
        <v>1035</v>
      </c>
      <c r="W38">
        <f>IF(T38&lt;&gt;T37,0,W37+dt)</f>
        <v>1035</v>
      </c>
      <c r="X38">
        <f>IF(U38&lt;&gt;U37,0,X37+dt)</f>
        <v>1035</v>
      </c>
      <c r="Y38" s="24">
        <f>S38*Cap_1*MIN(1,(V38+dt)/StartRamp)</f>
        <v>1.2</v>
      </c>
      <c r="Z38" s="24">
        <f>T38*Cap_2*MIN(1,(W38+dt)/StartRamp)</f>
        <v>1.1000000000000001</v>
      </c>
      <c r="AA38" s="24">
        <f>U38*Cap_3*MIN(1,(X38+dt)/StartRamp)</f>
        <v>0</v>
      </c>
      <c r="AB38" s="24">
        <f>SUM(Y38:AA38)</f>
        <v>2.2999999999999998</v>
      </c>
      <c r="AC38" s="24">
        <f>AB38-D38</f>
        <v>1.1343999999999999</v>
      </c>
      <c r="AD38" s="25">
        <f>MEDIAN(0,(TaperEnd-E38)/(TaperEnd-TaperStart),1)</f>
        <v>1</v>
      </c>
      <c r="AE38" s="24">
        <f>MIN(P_pcs*AD38,MAX(0,SOC_max-E38)*E_nom*60/dt/SQRT(RTE))</f>
        <v>2.5</v>
      </c>
      <c r="AF38" s="24">
        <f>MIN(P_pcs,MAX(0,E38-SOC_min)*E_nom*60/dt*SQRT(RTE))</f>
        <v>2.5</v>
      </c>
      <c r="AG38" s="24">
        <f>IF(AC38&gt;0,MIN(AC38,AE38),0)</f>
        <v>1.1343999999999999</v>
      </c>
      <c r="AH38" s="24">
        <f>IF(AC38&lt;0,MIN(-AC38,AF38),0)</f>
        <v>0</v>
      </c>
      <c r="AI38" s="24">
        <f>IF(AC38&gt;0,D38+AG38,AB38)</f>
        <v>2.2999999999999998</v>
      </c>
      <c r="AJ38" s="24">
        <f>MAX(0,D38-AI38-AH38)</f>
        <v>0</v>
      </c>
      <c r="AK38" s="25">
        <f>IF(AB38&gt;0,AI38/AB38,0)</f>
        <v>1</v>
      </c>
      <c r="AL38">
        <f>IF(AB38=0,1,MIN(MATCH(MEDIAN(MinStable,AK38,1),FC_L,1),3))</f>
        <v>3</v>
      </c>
      <c r="AM38" s="25">
        <f>INDEX(FC_E1,$AL38)+(MEDIAN(MinStable,$AK38,1)-INDEX(FC_L,$AL38))*(INDEX(FC_E1,$AL38+1)-INDEX(FC_E1,$AL38))/(INDEX(FC_L,$AL38+1)-INDEX(FC_L,$AL38))</f>
        <v>0.42799999999999999</v>
      </c>
      <c r="AN38" s="25">
        <f>INDEX(FC_E2,$AL38)+(MEDIAN(MinStable,$AK38,1)-INDEX(FC_L,$AL38))*(INDEX(FC_E2,$AL38+1)-INDEX(FC_E2,$AL38))/(INDEX(FC_L,$AL38+1)-INDEX(FC_L,$AL38))</f>
        <v>0.42199999999999999</v>
      </c>
      <c r="AO38" s="25">
        <f>INDEX(FC_E3,$AL38)+(MEDIAN(MinStable,$AK38,1)-INDEX(FC_L,$AL38))*(INDEX(FC_E3,$AL38+1)-INDEX(FC_E3,$AL38))/(INDEX(FC_L,$AL38+1)-INDEX(FC_L,$AL38))</f>
        <v>0.41499999999999998</v>
      </c>
      <c r="AP38" s="26">
        <f>(IF(S38=1,Y38*AK38/AM38,0)+IF(T38=1,Z38*AK38/AN38,0)+IF(U38=1,AA38*AK38/AO38,0))*dt/60</f>
        <v>9.0172889814117627E-2</v>
      </c>
      <c r="AQ38" s="25">
        <f>E38+(AG38*SQRT(RTE)-AH38/SQRT(RTE))*dt/60/E_nom</f>
        <v>0.71851827822208403</v>
      </c>
      <c r="AR38">
        <f>IF(R38=1,1,0)</f>
        <v>0</v>
      </c>
    </row>
    <row r="39" spans="1:44" x14ac:dyDescent="0.2">
      <c r="A39">
        <v>37</v>
      </c>
      <c r="B39" s="22">
        <f>A39/1440</f>
        <v>2.5694444444444443E-2</v>
      </c>
      <c r="C39" s="23">
        <v>1.0846</v>
      </c>
      <c r="D39" s="24">
        <f>C39+P_aux</f>
        <v>1.0995999999999999</v>
      </c>
      <c r="E39" s="25">
        <f>AQ38</f>
        <v>0.71851827822208403</v>
      </c>
      <c r="F39" s="24">
        <f>AB38</f>
        <v>2.2999999999999998</v>
      </c>
      <c r="G39">
        <f>IF(AND(S38=0,V38&gt;=MinOff),V38,-1)</f>
        <v>-1</v>
      </c>
      <c r="H39">
        <f>IF(AND(T38=0,W38&gt;=MinOff),W38,-1)</f>
        <v>-1</v>
      </c>
      <c r="I39">
        <f>IF(AND(U38=0,X38&gt;=MinOff),X38,-1)</f>
        <v>1035</v>
      </c>
      <c r="J39">
        <f>IF(AND(S38=1,V38&gt;=MinRun),V38,-1)</f>
        <v>1035</v>
      </c>
      <c r="K39">
        <f>IF(AND(T38=1,W38&gt;=MinRun),W38,-1)</f>
        <v>1035</v>
      </c>
      <c r="L39">
        <f>IF(AND(U38=1,X38&gt;=MinRun),X38,-1)</f>
        <v>-1</v>
      </c>
      <c r="M39">
        <f>IF(MAX(G39:I39)&lt;0,0,MATCH(MAX(G39:I39),G39:I39,0))</f>
        <v>3</v>
      </c>
      <c r="N39">
        <f>IF(MAX(J39:L39)&lt;0,0,MATCH(MAX(J39:L39),J39:L39,0))</f>
        <v>1</v>
      </c>
      <c r="O39" s="24">
        <f>IF(N39=0,0,INDEX(CapVec,N39))</f>
        <v>1.2</v>
      </c>
      <c r="P39">
        <f>IF(OR(D39&gt;F39+StartMargin,E39&lt;SOC_startT),1,0)</f>
        <v>0</v>
      </c>
      <c r="Q39">
        <f>IF(AND(E39&gt;SOC_stopT,D39&lt;=F39-O39+StopMargin),1,0)</f>
        <v>0</v>
      </c>
      <c r="R39">
        <f>IF(AND(P39=1,M39&gt;0),1,IF(AND(P39=0,Q39=1,N39&gt;0),-1,0))</f>
        <v>0</v>
      </c>
      <c r="S39">
        <f>S38+IF(AND(R39=1,M39=1),1,0)-IF(AND(R39=-1,N39=1),1,0)</f>
        <v>1</v>
      </c>
      <c r="T39">
        <f>T38+IF(AND(R39=1,M39=2),1,0)-IF(AND(R39=-1,N39=2),1,0)</f>
        <v>1</v>
      </c>
      <c r="U39">
        <f>U38+IF(AND(R39=1,M39=3),1,0)-IF(AND(R39=-1,N39=3),1,0)</f>
        <v>0</v>
      </c>
      <c r="V39">
        <f>IF(S39&lt;&gt;S38,0,V38+dt)</f>
        <v>1036</v>
      </c>
      <c r="W39">
        <f>IF(T39&lt;&gt;T38,0,W38+dt)</f>
        <v>1036</v>
      </c>
      <c r="X39">
        <f>IF(U39&lt;&gt;U38,0,X38+dt)</f>
        <v>1036</v>
      </c>
      <c r="Y39" s="24">
        <f>S39*Cap_1*MIN(1,(V39+dt)/StartRamp)</f>
        <v>1.2</v>
      </c>
      <c r="Z39" s="24">
        <f>T39*Cap_2*MIN(1,(W39+dt)/StartRamp)</f>
        <v>1.1000000000000001</v>
      </c>
      <c r="AA39" s="24">
        <f>U39*Cap_3*MIN(1,(X39+dt)/StartRamp)</f>
        <v>0</v>
      </c>
      <c r="AB39" s="24">
        <f>SUM(Y39:AA39)</f>
        <v>2.2999999999999998</v>
      </c>
      <c r="AC39" s="24">
        <f>AB39-D39</f>
        <v>1.2003999999999999</v>
      </c>
      <c r="AD39" s="25">
        <f>MEDIAN(0,(TaperEnd-E39)/(TaperEnd-TaperStart),1)</f>
        <v>1</v>
      </c>
      <c r="AE39" s="24">
        <f>MIN(P_pcs*AD39,MAX(0,SOC_max-E39)*E_nom*60/dt/SQRT(RTE))</f>
        <v>2.5</v>
      </c>
      <c r="AF39" s="24">
        <f>MIN(P_pcs,MAX(0,E39-SOC_min)*E_nom*60/dt*SQRT(RTE))</f>
        <v>2.5</v>
      </c>
      <c r="AG39" s="24">
        <f>IF(AC39&gt;0,MIN(AC39,AE39),0)</f>
        <v>1.2003999999999999</v>
      </c>
      <c r="AH39" s="24">
        <f>IF(AC39&lt;0,MIN(-AC39,AF39),0)</f>
        <v>0</v>
      </c>
      <c r="AI39" s="24">
        <f>IF(AC39&gt;0,D39+AG39,AB39)</f>
        <v>2.2999999999999998</v>
      </c>
      <c r="AJ39" s="24">
        <f>MAX(0,D39-AI39-AH39)</f>
        <v>0</v>
      </c>
      <c r="AK39" s="25">
        <f>IF(AB39&gt;0,AI39/AB39,0)</f>
        <v>1</v>
      </c>
      <c r="AL39">
        <f>IF(AB39=0,1,MIN(MATCH(MEDIAN(MinStable,AK39,1),FC_L,1),3))</f>
        <v>3</v>
      </c>
      <c r="AM39" s="25">
        <f>INDEX(FC_E1,$AL39)+(MEDIAN(MinStable,$AK39,1)-INDEX(FC_L,$AL39))*(INDEX(FC_E1,$AL39+1)-INDEX(FC_E1,$AL39))/(INDEX(FC_L,$AL39+1)-INDEX(FC_L,$AL39))</f>
        <v>0.42799999999999999</v>
      </c>
      <c r="AN39" s="25">
        <f>INDEX(FC_E2,$AL39)+(MEDIAN(MinStable,$AK39,1)-INDEX(FC_L,$AL39))*(INDEX(FC_E2,$AL39+1)-INDEX(FC_E2,$AL39))/(INDEX(FC_L,$AL39+1)-INDEX(FC_L,$AL39))</f>
        <v>0.42199999999999999</v>
      </c>
      <c r="AO39" s="25">
        <f>INDEX(FC_E3,$AL39)+(MEDIAN(MinStable,$AK39,1)-INDEX(FC_L,$AL39))*(INDEX(FC_E3,$AL39+1)-INDEX(FC_E3,$AL39))/(INDEX(FC_L,$AL39+1)-INDEX(FC_L,$AL39))</f>
        <v>0.41499999999999998</v>
      </c>
      <c r="AP39" s="26">
        <f>(IF(S39=1,Y39*AK39/AM39,0)+IF(T39=1,Z39*AK39/AN39,0)+IF(U39=1,AA39*AK39/AO39,0))*dt/60</f>
        <v>9.0172889814117627E-2</v>
      </c>
      <c r="AQ39" s="25">
        <f>E39+(AG39*SQRT(RTE)-AH39/SQRT(RTE))*dt/60/E_nom</f>
        <v>0.72193062675426101</v>
      </c>
      <c r="AR39">
        <f>IF(R39=1,1,0)</f>
        <v>0</v>
      </c>
    </row>
    <row r="40" spans="1:44" x14ac:dyDescent="0.2">
      <c r="A40">
        <v>38</v>
      </c>
      <c r="B40" s="22">
        <f>A40/1440</f>
        <v>2.6388888888888889E-2</v>
      </c>
      <c r="C40" s="23">
        <v>1.1028</v>
      </c>
      <c r="D40" s="24">
        <f>C40+P_aux</f>
        <v>1.1177999999999999</v>
      </c>
      <c r="E40" s="25">
        <f>AQ39</f>
        <v>0.72193062675426101</v>
      </c>
      <c r="F40" s="24">
        <f>AB39</f>
        <v>2.2999999999999998</v>
      </c>
      <c r="G40">
        <f>IF(AND(S39=0,V39&gt;=MinOff),V39,-1)</f>
        <v>-1</v>
      </c>
      <c r="H40">
        <f>IF(AND(T39=0,W39&gt;=MinOff),W39,-1)</f>
        <v>-1</v>
      </c>
      <c r="I40">
        <f>IF(AND(U39=0,X39&gt;=MinOff),X39,-1)</f>
        <v>1036</v>
      </c>
      <c r="J40">
        <f>IF(AND(S39=1,V39&gt;=MinRun),V39,-1)</f>
        <v>1036</v>
      </c>
      <c r="K40">
        <f>IF(AND(T39=1,W39&gt;=MinRun),W39,-1)</f>
        <v>1036</v>
      </c>
      <c r="L40">
        <f>IF(AND(U39=1,X39&gt;=MinRun),X39,-1)</f>
        <v>-1</v>
      </c>
      <c r="M40">
        <f>IF(MAX(G40:I40)&lt;0,0,MATCH(MAX(G40:I40),G40:I40,0))</f>
        <v>3</v>
      </c>
      <c r="N40">
        <f>IF(MAX(J40:L40)&lt;0,0,MATCH(MAX(J40:L40),J40:L40,0))</f>
        <v>1</v>
      </c>
      <c r="O40" s="24">
        <f>IF(N40=0,0,INDEX(CapVec,N40))</f>
        <v>1.2</v>
      </c>
      <c r="P40">
        <f>IF(OR(D40&gt;F40+StartMargin,E40&lt;SOC_startT),1,0)</f>
        <v>0</v>
      </c>
      <c r="Q40">
        <f>IF(AND(E40&gt;SOC_stopT,D40&lt;=F40-O40+StopMargin),1,0)</f>
        <v>0</v>
      </c>
      <c r="R40">
        <f>IF(AND(P40=1,M40&gt;0),1,IF(AND(P40=0,Q40=1,N40&gt;0),-1,0))</f>
        <v>0</v>
      </c>
      <c r="S40">
        <f>S39+IF(AND(R40=1,M40=1),1,0)-IF(AND(R40=-1,N40=1),1,0)</f>
        <v>1</v>
      </c>
      <c r="T40">
        <f>T39+IF(AND(R40=1,M40=2),1,0)-IF(AND(R40=-1,N40=2),1,0)</f>
        <v>1</v>
      </c>
      <c r="U40">
        <f>U39+IF(AND(R40=1,M40=3),1,0)-IF(AND(R40=-1,N40=3),1,0)</f>
        <v>0</v>
      </c>
      <c r="V40">
        <f>IF(S40&lt;&gt;S39,0,V39+dt)</f>
        <v>1037</v>
      </c>
      <c r="W40">
        <f>IF(T40&lt;&gt;T39,0,W39+dt)</f>
        <v>1037</v>
      </c>
      <c r="X40">
        <f>IF(U40&lt;&gt;U39,0,X39+dt)</f>
        <v>1037</v>
      </c>
      <c r="Y40" s="24">
        <f>S40*Cap_1*MIN(1,(V40+dt)/StartRamp)</f>
        <v>1.2</v>
      </c>
      <c r="Z40" s="24">
        <f>T40*Cap_2*MIN(1,(W40+dt)/StartRamp)</f>
        <v>1.1000000000000001</v>
      </c>
      <c r="AA40" s="24">
        <f>U40*Cap_3*MIN(1,(X40+dt)/StartRamp)</f>
        <v>0</v>
      </c>
      <c r="AB40" s="24">
        <f>SUM(Y40:AA40)</f>
        <v>2.2999999999999998</v>
      </c>
      <c r="AC40" s="24">
        <f>AB40-D40</f>
        <v>1.1821999999999999</v>
      </c>
      <c r="AD40" s="25">
        <f>MEDIAN(0,(TaperEnd-E40)/(TaperEnd-TaperStart),1)</f>
        <v>1</v>
      </c>
      <c r="AE40" s="24">
        <f>MIN(P_pcs*AD40,MAX(0,SOC_max-E40)*E_nom*60/dt/SQRT(RTE))</f>
        <v>2.5</v>
      </c>
      <c r="AF40" s="24">
        <f>MIN(P_pcs,MAX(0,E40-SOC_min)*E_nom*60/dt*SQRT(RTE))</f>
        <v>2.5</v>
      </c>
      <c r="AG40" s="24">
        <f>IF(AC40&gt;0,MIN(AC40,AE40),0)</f>
        <v>1.1821999999999999</v>
      </c>
      <c r="AH40" s="24">
        <f>IF(AC40&lt;0,MIN(-AC40,AF40),0)</f>
        <v>0</v>
      </c>
      <c r="AI40" s="24">
        <f>IF(AC40&gt;0,D40+AG40,AB40)</f>
        <v>2.2999999999999998</v>
      </c>
      <c r="AJ40" s="24">
        <f>MAX(0,D40-AI40-AH40)</f>
        <v>0</v>
      </c>
      <c r="AK40" s="25">
        <f>IF(AB40&gt;0,AI40/AB40,0)</f>
        <v>1</v>
      </c>
      <c r="AL40">
        <f>IF(AB40=0,1,MIN(MATCH(MEDIAN(MinStable,AK40,1),FC_L,1),3))</f>
        <v>3</v>
      </c>
      <c r="AM40" s="25">
        <f>INDEX(FC_E1,$AL40)+(MEDIAN(MinStable,$AK40,1)-INDEX(FC_L,$AL40))*(INDEX(FC_E1,$AL40+1)-INDEX(FC_E1,$AL40))/(INDEX(FC_L,$AL40+1)-INDEX(FC_L,$AL40))</f>
        <v>0.42799999999999999</v>
      </c>
      <c r="AN40" s="25">
        <f>INDEX(FC_E2,$AL40)+(MEDIAN(MinStable,$AK40,1)-INDEX(FC_L,$AL40))*(INDEX(FC_E2,$AL40+1)-INDEX(FC_E2,$AL40))/(INDEX(FC_L,$AL40+1)-INDEX(FC_L,$AL40))</f>
        <v>0.42199999999999999</v>
      </c>
      <c r="AO40" s="25">
        <f>INDEX(FC_E3,$AL40)+(MEDIAN(MinStable,$AK40,1)-INDEX(FC_L,$AL40))*(INDEX(FC_E3,$AL40+1)-INDEX(FC_E3,$AL40))/(INDEX(FC_L,$AL40+1)-INDEX(FC_L,$AL40))</f>
        <v>0.41499999999999998</v>
      </c>
      <c r="AP40" s="26">
        <f>(IF(S40=1,Y40*AK40/AM40,0)+IF(T40=1,Z40*AK40/AN40,0)+IF(U40=1,AA40*AK40/AO40,0))*dt/60</f>
        <v>9.0172889814117627E-2</v>
      </c>
      <c r="AQ40" s="25">
        <f>E40+(AG40*SQRT(RTE)-AH40/SQRT(RTE))*dt/60/E_nom</f>
        <v>0.72529123857926903</v>
      </c>
      <c r="AR40">
        <f>IF(R40=1,1,0)</f>
        <v>0</v>
      </c>
    </row>
    <row r="41" spans="1:44" x14ac:dyDescent="0.2">
      <c r="A41">
        <v>39</v>
      </c>
      <c r="B41" s="22">
        <f>A41/1440</f>
        <v>2.7083333333333334E-2</v>
      </c>
      <c r="C41" s="23">
        <v>1.1618999999999999</v>
      </c>
      <c r="D41" s="24">
        <f>C41+P_aux</f>
        <v>1.1768999999999998</v>
      </c>
      <c r="E41" s="25">
        <f>AQ40</f>
        <v>0.72529123857926903</v>
      </c>
      <c r="F41" s="24">
        <f>AB40</f>
        <v>2.2999999999999998</v>
      </c>
      <c r="G41">
        <f>IF(AND(S40=0,V40&gt;=MinOff),V40,-1)</f>
        <v>-1</v>
      </c>
      <c r="H41">
        <f>IF(AND(T40=0,W40&gt;=MinOff),W40,-1)</f>
        <v>-1</v>
      </c>
      <c r="I41">
        <f>IF(AND(U40=0,X40&gt;=MinOff),X40,-1)</f>
        <v>1037</v>
      </c>
      <c r="J41">
        <f>IF(AND(S40=1,V40&gt;=MinRun),V40,-1)</f>
        <v>1037</v>
      </c>
      <c r="K41">
        <f>IF(AND(T40=1,W40&gt;=MinRun),W40,-1)</f>
        <v>1037</v>
      </c>
      <c r="L41">
        <f>IF(AND(U40=1,X40&gt;=MinRun),X40,-1)</f>
        <v>-1</v>
      </c>
      <c r="M41">
        <f>IF(MAX(G41:I41)&lt;0,0,MATCH(MAX(G41:I41),G41:I41,0))</f>
        <v>3</v>
      </c>
      <c r="N41">
        <f>IF(MAX(J41:L41)&lt;0,0,MATCH(MAX(J41:L41),J41:L41,0))</f>
        <v>1</v>
      </c>
      <c r="O41" s="24">
        <f>IF(N41=0,0,INDEX(CapVec,N41))</f>
        <v>1.2</v>
      </c>
      <c r="P41">
        <f>IF(OR(D41&gt;F41+StartMargin,E41&lt;SOC_startT),1,0)</f>
        <v>0</v>
      </c>
      <c r="Q41">
        <f>IF(AND(E41&gt;SOC_stopT,D41&lt;=F41-O41+StopMargin),1,0)</f>
        <v>0</v>
      </c>
      <c r="R41">
        <f>IF(AND(P41=1,M41&gt;0),1,IF(AND(P41=0,Q41=1,N41&gt;0),-1,0))</f>
        <v>0</v>
      </c>
      <c r="S41">
        <f>S40+IF(AND(R41=1,M41=1),1,0)-IF(AND(R41=-1,N41=1),1,0)</f>
        <v>1</v>
      </c>
      <c r="T41">
        <f>T40+IF(AND(R41=1,M41=2),1,0)-IF(AND(R41=-1,N41=2),1,0)</f>
        <v>1</v>
      </c>
      <c r="U41">
        <f>U40+IF(AND(R41=1,M41=3),1,0)-IF(AND(R41=-1,N41=3),1,0)</f>
        <v>0</v>
      </c>
      <c r="V41">
        <f>IF(S41&lt;&gt;S40,0,V40+dt)</f>
        <v>1038</v>
      </c>
      <c r="W41">
        <f>IF(T41&lt;&gt;T40,0,W40+dt)</f>
        <v>1038</v>
      </c>
      <c r="X41">
        <f>IF(U41&lt;&gt;U40,0,X40+dt)</f>
        <v>1038</v>
      </c>
      <c r="Y41" s="24">
        <f>S41*Cap_1*MIN(1,(V41+dt)/StartRamp)</f>
        <v>1.2</v>
      </c>
      <c r="Z41" s="24">
        <f>T41*Cap_2*MIN(1,(W41+dt)/StartRamp)</f>
        <v>1.1000000000000001</v>
      </c>
      <c r="AA41" s="24">
        <f>U41*Cap_3*MIN(1,(X41+dt)/StartRamp)</f>
        <v>0</v>
      </c>
      <c r="AB41" s="24">
        <f>SUM(Y41:AA41)</f>
        <v>2.2999999999999998</v>
      </c>
      <c r="AC41" s="24">
        <f>AB41-D41</f>
        <v>1.1231</v>
      </c>
      <c r="AD41" s="25">
        <f>MEDIAN(0,(TaperEnd-E41)/(TaperEnd-TaperStart),1)</f>
        <v>1</v>
      </c>
      <c r="AE41" s="24">
        <f>MIN(P_pcs*AD41,MAX(0,SOC_max-E41)*E_nom*60/dt/SQRT(RTE))</f>
        <v>2.5</v>
      </c>
      <c r="AF41" s="24">
        <f>MIN(P_pcs,MAX(0,E41-SOC_min)*E_nom*60/dt*SQRT(RTE))</f>
        <v>2.5</v>
      </c>
      <c r="AG41" s="24">
        <f>IF(AC41&gt;0,MIN(AC41,AE41),0)</f>
        <v>1.1231</v>
      </c>
      <c r="AH41" s="24">
        <f>IF(AC41&lt;0,MIN(-AC41,AF41),0)</f>
        <v>0</v>
      </c>
      <c r="AI41" s="24">
        <f>IF(AC41&gt;0,D41+AG41,AB41)</f>
        <v>2.2999999999999998</v>
      </c>
      <c r="AJ41" s="24">
        <f>MAX(0,D41-AI41-AH41)</f>
        <v>0</v>
      </c>
      <c r="AK41" s="25">
        <f>IF(AB41&gt;0,AI41/AB41,0)</f>
        <v>1</v>
      </c>
      <c r="AL41">
        <f>IF(AB41=0,1,MIN(MATCH(MEDIAN(MinStable,AK41,1),FC_L,1),3))</f>
        <v>3</v>
      </c>
      <c r="AM41" s="25">
        <f>INDEX(FC_E1,$AL41)+(MEDIAN(MinStable,$AK41,1)-INDEX(FC_L,$AL41))*(INDEX(FC_E1,$AL41+1)-INDEX(FC_E1,$AL41))/(INDEX(FC_L,$AL41+1)-INDEX(FC_L,$AL41))</f>
        <v>0.42799999999999999</v>
      </c>
      <c r="AN41" s="25">
        <f>INDEX(FC_E2,$AL41)+(MEDIAN(MinStable,$AK41,1)-INDEX(FC_L,$AL41))*(INDEX(FC_E2,$AL41+1)-INDEX(FC_E2,$AL41))/(INDEX(FC_L,$AL41+1)-INDEX(FC_L,$AL41))</f>
        <v>0.42199999999999999</v>
      </c>
      <c r="AO41" s="25">
        <f>INDEX(FC_E3,$AL41)+(MEDIAN(MinStable,$AK41,1)-INDEX(FC_L,$AL41))*(INDEX(FC_E3,$AL41+1)-INDEX(FC_E3,$AL41))/(INDEX(FC_L,$AL41+1)-INDEX(FC_L,$AL41))</f>
        <v>0.41499999999999998</v>
      </c>
      <c r="AP41" s="26">
        <f>(IF(S41=1,Y41*AK41/AM41,0)+IF(T41=1,Z41*AK41/AN41,0)+IF(U41=1,AA41*AK41/AO41,0))*dt/60</f>
        <v>9.0172889814117627E-2</v>
      </c>
      <c r="AQ41" s="25">
        <f>E41+(AG41*SQRT(RTE)-AH41/SQRT(RTE))*dt/60/E_nom</f>
        <v>0.72848384823978884</v>
      </c>
      <c r="AR41">
        <f>IF(R41=1,1,0)</f>
        <v>0</v>
      </c>
    </row>
    <row r="42" spans="1:44" x14ac:dyDescent="0.2">
      <c r="A42">
        <v>40</v>
      </c>
      <c r="B42" s="22">
        <f>A42/1440</f>
        <v>2.7777777777777776E-2</v>
      </c>
      <c r="C42" s="23">
        <v>1.2262</v>
      </c>
      <c r="D42" s="24">
        <f>C42+P_aux</f>
        <v>1.2411999999999999</v>
      </c>
      <c r="E42" s="25">
        <f>AQ41</f>
        <v>0.72848384823978884</v>
      </c>
      <c r="F42" s="24">
        <f>AB41</f>
        <v>2.2999999999999998</v>
      </c>
      <c r="G42">
        <f>IF(AND(S41=0,V41&gt;=MinOff),V41,-1)</f>
        <v>-1</v>
      </c>
      <c r="H42">
        <f>IF(AND(T41=0,W41&gt;=MinOff),W41,-1)</f>
        <v>-1</v>
      </c>
      <c r="I42">
        <f>IF(AND(U41=0,X41&gt;=MinOff),X41,-1)</f>
        <v>1038</v>
      </c>
      <c r="J42">
        <f>IF(AND(S41=1,V41&gt;=MinRun),V41,-1)</f>
        <v>1038</v>
      </c>
      <c r="K42">
        <f>IF(AND(T41=1,W41&gt;=MinRun),W41,-1)</f>
        <v>1038</v>
      </c>
      <c r="L42">
        <f>IF(AND(U41=1,X41&gt;=MinRun),X41,-1)</f>
        <v>-1</v>
      </c>
      <c r="M42">
        <f>IF(MAX(G42:I42)&lt;0,0,MATCH(MAX(G42:I42),G42:I42,0))</f>
        <v>3</v>
      </c>
      <c r="N42">
        <f>IF(MAX(J42:L42)&lt;0,0,MATCH(MAX(J42:L42),J42:L42,0))</f>
        <v>1</v>
      </c>
      <c r="O42" s="24">
        <f>IF(N42=0,0,INDEX(CapVec,N42))</f>
        <v>1.2</v>
      </c>
      <c r="P42">
        <f>IF(OR(D42&gt;F42+StartMargin,E42&lt;SOC_startT),1,0)</f>
        <v>0</v>
      </c>
      <c r="Q42">
        <f>IF(AND(E42&gt;SOC_stopT,D42&lt;=F42-O42+StopMargin),1,0)</f>
        <v>0</v>
      </c>
      <c r="R42">
        <f>IF(AND(P42=1,M42&gt;0),1,IF(AND(P42=0,Q42=1,N42&gt;0),-1,0))</f>
        <v>0</v>
      </c>
      <c r="S42">
        <f>S41+IF(AND(R42=1,M42=1),1,0)-IF(AND(R42=-1,N42=1),1,0)</f>
        <v>1</v>
      </c>
      <c r="T42">
        <f>T41+IF(AND(R42=1,M42=2),1,0)-IF(AND(R42=-1,N42=2),1,0)</f>
        <v>1</v>
      </c>
      <c r="U42">
        <f>U41+IF(AND(R42=1,M42=3),1,0)-IF(AND(R42=-1,N42=3),1,0)</f>
        <v>0</v>
      </c>
      <c r="V42">
        <f>IF(S42&lt;&gt;S41,0,V41+dt)</f>
        <v>1039</v>
      </c>
      <c r="W42">
        <f>IF(T42&lt;&gt;T41,0,W41+dt)</f>
        <v>1039</v>
      </c>
      <c r="X42">
        <f>IF(U42&lt;&gt;U41,0,X41+dt)</f>
        <v>1039</v>
      </c>
      <c r="Y42" s="24">
        <f>S42*Cap_1*MIN(1,(V42+dt)/StartRamp)</f>
        <v>1.2</v>
      </c>
      <c r="Z42" s="24">
        <f>T42*Cap_2*MIN(1,(W42+dt)/StartRamp)</f>
        <v>1.1000000000000001</v>
      </c>
      <c r="AA42" s="24">
        <f>U42*Cap_3*MIN(1,(X42+dt)/StartRamp)</f>
        <v>0</v>
      </c>
      <c r="AB42" s="24">
        <f>SUM(Y42:AA42)</f>
        <v>2.2999999999999998</v>
      </c>
      <c r="AC42" s="24">
        <f>AB42-D42</f>
        <v>1.0588</v>
      </c>
      <c r="AD42" s="25">
        <f>MEDIAN(0,(TaperEnd-E42)/(TaperEnd-TaperStart),1)</f>
        <v>1</v>
      </c>
      <c r="AE42" s="24">
        <f>MIN(P_pcs*AD42,MAX(0,SOC_max-E42)*E_nom*60/dt/SQRT(RTE))</f>
        <v>2.5</v>
      </c>
      <c r="AF42" s="24">
        <f>MIN(P_pcs,MAX(0,E42-SOC_min)*E_nom*60/dt*SQRT(RTE))</f>
        <v>2.5</v>
      </c>
      <c r="AG42" s="24">
        <f>IF(AC42&gt;0,MIN(AC42,AE42),0)</f>
        <v>1.0588</v>
      </c>
      <c r="AH42" s="24">
        <f>IF(AC42&lt;0,MIN(-AC42,AF42),0)</f>
        <v>0</v>
      </c>
      <c r="AI42" s="24">
        <f>IF(AC42&gt;0,D42+AG42,AB42)</f>
        <v>2.2999999999999998</v>
      </c>
      <c r="AJ42" s="24">
        <f>MAX(0,D42-AI42-AH42)</f>
        <v>0</v>
      </c>
      <c r="AK42" s="25">
        <f>IF(AB42&gt;0,AI42/AB42,0)</f>
        <v>1</v>
      </c>
      <c r="AL42">
        <f>IF(AB42=0,1,MIN(MATCH(MEDIAN(MinStable,AK42,1),FC_L,1),3))</f>
        <v>3</v>
      </c>
      <c r="AM42" s="25">
        <f>INDEX(FC_E1,$AL42)+(MEDIAN(MinStable,$AK42,1)-INDEX(FC_L,$AL42))*(INDEX(FC_E1,$AL42+1)-INDEX(FC_E1,$AL42))/(INDEX(FC_L,$AL42+1)-INDEX(FC_L,$AL42))</f>
        <v>0.42799999999999999</v>
      </c>
      <c r="AN42" s="25">
        <f>INDEX(FC_E2,$AL42)+(MEDIAN(MinStable,$AK42,1)-INDEX(FC_L,$AL42))*(INDEX(FC_E2,$AL42+1)-INDEX(FC_E2,$AL42))/(INDEX(FC_L,$AL42+1)-INDEX(FC_L,$AL42))</f>
        <v>0.42199999999999999</v>
      </c>
      <c r="AO42" s="25">
        <f>INDEX(FC_E3,$AL42)+(MEDIAN(MinStable,$AK42,1)-INDEX(FC_L,$AL42))*(INDEX(FC_E3,$AL42+1)-INDEX(FC_E3,$AL42))/(INDEX(FC_L,$AL42+1)-INDEX(FC_L,$AL42))</f>
        <v>0.41499999999999998</v>
      </c>
      <c r="AP42" s="26">
        <f>(IF(S42=1,Y42*AK42/AM42,0)+IF(T42=1,Z42*AK42/AN42,0)+IF(U42=1,AA42*AK42/AO42,0))*dt/60</f>
        <v>9.0172889814117627E-2</v>
      </c>
      <c r="AQ42" s="25">
        <f>E42+(AG42*SQRT(RTE)-AH42/SQRT(RTE))*dt/60/E_nom</f>
        <v>0.73149367381948649</v>
      </c>
      <c r="AR42">
        <f>IF(R42=1,1,0)</f>
        <v>0</v>
      </c>
    </row>
    <row r="43" spans="1:44" x14ac:dyDescent="0.2">
      <c r="A43">
        <v>41</v>
      </c>
      <c r="B43" s="22">
        <f>A43/1440</f>
        <v>2.8472222222222222E-2</v>
      </c>
      <c r="C43" s="23">
        <v>1.2707999999999999</v>
      </c>
      <c r="D43" s="24">
        <f>C43+P_aux</f>
        <v>1.2857999999999998</v>
      </c>
      <c r="E43" s="25">
        <f>AQ42</f>
        <v>0.73149367381948649</v>
      </c>
      <c r="F43" s="24">
        <f>AB42</f>
        <v>2.2999999999999998</v>
      </c>
      <c r="G43">
        <f>IF(AND(S42=0,V42&gt;=MinOff),V42,-1)</f>
        <v>-1</v>
      </c>
      <c r="H43">
        <f>IF(AND(T42=0,W42&gt;=MinOff),W42,-1)</f>
        <v>-1</v>
      </c>
      <c r="I43">
        <f>IF(AND(U42=0,X42&gt;=MinOff),X42,-1)</f>
        <v>1039</v>
      </c>
      <c r="J43">
        <f>IF(AND(S42=1,V42&gt;=MinRun),V42,-1)</f>
        <v>1039</v>
      </c>
      <c r="K43">
        <f>IF(AND(T42=1,W42&gt;=MinRun),W42,-1)</f>
        <v>1039</v>
      </c>
      <c r="L43">
        <f>IF(AND(U42=1,X42&gt;=MinRun),X42,-1)</f>
        <v>-1</v>
      </c>
      <c r="M43">
        <f>IF(MAX(G43:I43)&lt;0,0,MATCH(MAX(G43:I43),G43:I43,0))</f>
        <v>3</v>
      </c>
      <c r="N43">
        <f>IF(MAX(J43:L43)&lt;0,0,MATCH(MAX(J43:L43),J43:L43,0))</f>
        <v>1</v>
      </c>
      <c r="O43" s="24">
        <f>IF(N43=0,0,INDEX(CapVec,N43))</f>
        <v>1.2</v>
      </c>
      <c r="P43">
        <f>IF(OR(D43&gt;F43+StartMargin,E43&lt;SOC_startT),1,0)</f>
        <v>0</v>
      </c>
      <c r="Q43">
        <f>IF(AND(E43&gt;SOC_stopT,D43&lt;=F43-O43+StopMargin),1,0)</f>
        <v>0</v>
      </c>
      <c r="R43">
        <f>IF(AND(P43=1,M43&gt;0),1,IF(AND(P43=0,Q43=1,N43&gt;0),-1,0))</f>
        <v>0</v>
      </c>
      <c r="S43">
        <f>S42+IF(AND(R43=1,M43=1),1,0)-IF(AND(R43=-1,N43=1),1,0)</f>
        <v>1</v>
      </c>
      <c r="T43">
        <f>T42+IF(AND(R43=1,M43=2),1,0)-IF(AND(R43=-1,N43=2),1,0)</f>
        <v>1</v>
      </c>
      <c r="U43">
        <f>U42+IF(AND(R43=1,M43=3),1,0)-IF(AND(R43=-1,N43=3),1,0)</f>
        <v>0</v>
      </c>
      <c r="V43">
        <f>IF(S43&lt;&gt;S42,0,V42+dt)</f>
        <v>1040</v>
      </c>
      <c r="W43">
        <f>IF(T43&lt;&gt;T42,0,W42+dt)</f>
        <v>1040</v>
      </c>
      <c r="X43">
        <f>IF(U43&lt;&gt;U42,0,X42+dt)</f>
        <v>1040</v>
      </c>
      <c r="Y43" s="24">
        <f>S43*Cap_1*MIN(1,(V43+dt)/StartRamp)</f>
        <v>1.2</v>
      </c>
      <c r="Z43" s="24">
        <f>T43*Cap_2*MIN(1,(W43+dt)/StartRamp)</f>
        <v>1.1000000000000001</v>
      </c>
      <c r="AA43" s="24">
        <f>U43*Cap_3*MIN(1,(X43+dt)/StartRamp)</f>
        <v>0</v>
      </c>
      <c r="AB43" s="24">
        <f>SUM(Y43:AA43)</f>
        <v>2.2999999999999998</v>
      </c>
      <c r="AC43" s="24">
        <f>AB43-D43</f>
        <v>1.0142</v>
      </c>
      <c r="AD43" s="25">
        <f>MEDIAN(0,(TaperEnd-E43)/(TaperEnd-TaperStart),1)</f>
        <v>1</v>
      </c>
      <c r="AE43" s="24">
        <f>MIN(P_pcs*AD43,MAX(0,SOC_max-E43)*E_nom*60/dt/SQRT(RTE))</f>
        <v>2.5</v>
      </c>
      <c r="AF43" s="24">
        <f>MIN(P_pcs,MAX(0,E43-SOC_min)*E_nom*60/dt*SQRT(RTE))</f>
        <v>2.5</v>
      </c>
      <c r="AG43" s="24">
        <f>IF(AC43&gt;0,MIN(AC43,AE43),0)</f>
        <v>1.0142</v>
      </c>
      <c r="AH43" s="24">
        <f>IF(AC43&lt;0,MIN(-AC43,AF43),0)</f>
        <v>0</v>
      </c>
      <c r="AI43" s="24">
        <f>IF(AC43&gt;0,D43+AG43,AB43)</f>
        <v>2.2999999999999998</v>
      </c>
      <c r="AJ43" s="24">
        <f>MAX(0,D43-AI43-AH43)</f>
        <v>0</v>
      </c>
      <c r="AK43" s="25">
        <f>IF(AB43&gt;0,AI43/AB43,0)</f>
        <v>1</v>
      </c>
      <c r="AL43">
        <f>IF(AB43=0,1,MIN(MATCH(MEDIAN(MinStable,AK43,1),FC_L,1),3))</f>
        <v>3</v>
      </c>
      <c r="AM43" s="25">
        <f>INDEX(FC_E1,$AL43)+(MEDIAN(MinStable,$AK43,1)-INDEX(FC_L,$AL43))*(INDEX(FC_E1,$AL43+1)-INDEX(FC_E1,$AL43))/(INDEX(FC_L,$AL43+1)-INDEX(FC_L,$AL43))</f>
        <v>0.42799999999999999</v>
      </c>
      <c r="AN43" s="25">
        <f>INDEX(FC_E2,$AL43)+(MEDIAN(MinStable,$AK43,1)-INDEX(FC_L,$AL43))*(INDEX(FC_E2,$AL43+1)-INDEX(FC_E2,$AL43))/(INDEX(FC_L,$AL43+1)-INDEX(FC_L,$AL43))</f>
        <v>0.42199999999999999</v>
      </c>
      <c r="AO43" s="25">
        <f>INDEX(FC_E3,$AL43)+(MEDIAN(MinStable,$AK43,1)-INDEX(FC_L,$AL43))*(INDEX(FC_E3,$AL43+1)-INDEX(FC_E3,$AL43))/(INDEX(FC_L,$AL43+1)-INDEX(FC_L,$AL43))</f>
        <v>0.41499999999999998</v>
      </c>
      <c r="AP43" s="26">
        <f>(IF(S43=1,Y43*AK43/AM43,0)+IF(T43=1,Z43*AK43/AN43,0)+IF(U43=1,AA43*AK43/AO43,0))*dt/60</f>
        <v>9.0172889814117627E-2</v>
      </c>
      <c r="AQ43" s="25">
        <f>E43+(AG43*SQRT(RTE)-AH43/SQRT(RTE))*dt/60/E_nom</f>
        <v>0.73437671603985799</v>
      </c>
      <c r="AR43">
        <f>IF(R43=1,1,0)</f>
        <v>0</v>
      </c>
    </row>
    <row r="44" spans="1:44" x14ac:dyDescent="0.2">
      <c r="A44">
        <v>42</v>
      </c>
      <c r="B44" s="22">
        <f>A44/1440</f>
        <v>2.9166666666666667E-2</v>
      </c>
      <c r="C44" s="23">
        <v>1.1202000000000001</v>
      </c>
      <c r="D44" s="24">
        <f>C44+P_aux</f>
        <v>1.1352</v>
      </c>
      <c r="E44" s="25">
        <f>AQ43</f>
        <v>0.73437671603985799</v>
      </c>
      <c r="F44" s="24">
        <f>AB43</f>
        <v>2.2999999999999998</v>
      </c>
      <c r="G44">
        <f>IF(AND(S43=0,V43&gt;=MinOff),V43,-1)</f>
        <v>-1</v>
      </c>
      <c r="H44">
        <f>IF(AND(T43=0,W43&gt;=MinOff),W43,-1)</f>
        <v>-1</v>
      </c>
      <c r="I44">
        <f>IF(AND(U43=0,X43&gt;=MinOff),X43,-1)</f>
        <v>1040</v>
      </c>
      <c r="J44">
        <f>IF(AND(S43=1,V43&gt;=MinRun),V43,-1)</f>
        <v>1040</v>
      </c>
      <c r="K44">
        <f>IF(AND(T43=1,W43&gt;=MinRun),W43,-1)</f>
        <v>1040</v>
      </c>
      <c r="L44">
        <f>IF(AND(U43=1,X43&gt;=MinRun),X43,-1)</f>
        <v>-1</v>
      </c>
      <c r="M44">
        <f>IF(MAX(G44:I44)&lt;0,0,MATCH(MAX(G44:I44),G44:I44,0))</f>
        <v>3</v>
      </c>
      <c r="N44">
        <f>IF(MAX(J44:L44)&lt;0,0,MATCH(MAX(J44:L44),J44:L44,0))</f>
        <v>1</v>
      </c>
      <c r="O44" s="24">
        <f>IF(N44=0,0,INDEX(CapVec,N44))</f>
        <v>1.2</v>
      </c>
      <c r="P44">
        <f>IF(OR(D44&gt;F44+StartMargin,E44&lt;SOC_startT),1,0)</f>
        <v>0</v>
      </c>
      <c r="Q44">
        <f>IF(AND(E44&gt;SOC_stopT,D44&lt;=F44-O44+StopMargin),1,0)</f>
        <v>0</v>
      </c>
      <c r="R44">
        <f>IF(AND(P44=1,M44&gt;0),1,IF(AND(P44=0,Q44=1,N44&gt;0),-1,0))</f>
        <v>0</v>
      </c>
      <c r="S44">
        <f>S43+IF(AND(R44=1,M44=1),1,0)-IF(AND(R44=-1,N44=1),1,0)</f>
        <v>1</v>
      </c>
      <c r="T44">
        <f>T43+IF(AND(R44=1,M44=2),1,0)-IF(AND(R44=-1,N44=2),1,0)</f>
        <v>1</v>
      </c>
      <c r="U44">
        <f>U43+IF(AND(R44=1,M44=3),1,0)-IF(AND(R44=-1,N44=3),1,0)</f>
        <v>0</v>
      </c>
      <c r="V44">
        <f>IF(S44&lt;&gt;S43,0,V43+dt)</f>
        <v>1041</v>
      </c>
      <c r="W44">
        <f>IF(T44&lt;&gt;T43,0,W43+dt)</f>
        <v>1041</v>
      </c>
      <c r="X44">
        <f>IF(U44&lt;&gt;U43,0,X43+dt)</f>
        <v>1041</v>
      </c>
      <c r="Y44" s="24">
        <f>S44*Cap_1*MIN(1,(V44+dt)/StartRamp)</f>
        <v>1.2</v>
      </c>
      <c r="Z44" s="24">
        <f>T44*Cap_2*MIN(1,(W44+dt)/StartRamp)</f>
        <v>1.1000000000000001</v>
      </c>
      <c r="AA44" s="24">
        <f>U44*Cap_3*MIN(1,(X44+dt)/StartRamp)</f>
        <v>0</v>
      </c>
      <c r="AB44" s="24">
        <f>SUM(Y44:AA44)</f>
        <v>2.2999999999999998</v>
      </c>
      <c r="AC44" s="24">
        <f>AB44-D44</f>
        <v>1.1647999999999998</v>
      </c>
      <c r="AD44" s="25">
        <f>MEDIAN(0,(TaperEnd-E44)/(TaperEnd-TaperStart),1)</f>
        <v>1</v>
      </c>
      <c r="AE44" s="24">
        <f>MIN(P_pcs*AD44,MAX(0,SOC_max-E44)*E_nom*60/dt/SQRT(RTE))</f>
        <v>2.5</v>
      </c>
      <c r="AF44" s="24">
        <f>MIN(P_pcs,MAX(0,E44-SOC_min)*E_nom*60/dt*SQRT(RTE))</f>
        <v>2.5</v>
      </c>
      <c r="AG44" s="24">
        <f>IF(AC44&gt;0,MIN(AC44,AE44),0)</f>
        <v>1.1647999999999998</v>
      </c>
      <c r="AH44" s="24">
        <f>IF(AC44&lt;0,MIN(-AC44,AF44),0)</f>
        <v>0</v>
      </c>
      <c r="AI44" s="24">
        <f>IF(AC44&gt;0,D44+AG44,AB44)</f>
        <v>2.2999999999999998</v>
      </c>
      <c r="AJ44" s="24">
        <f>MAX(0,D44-AI44-AH44)</f>
        <v>0</v>
      </c>
      <c r="AK44" s="25">
        <f>IF(AB44&gt;0,AI44/AB44,0)</f>
        <v>1</v>
      </c>
      <c r="AL44">
        <f>IF(AB44=0,1,MIN(MATCH(MEDIAN(MinStable,AK44,1),FC_L,1),3))</f>
        <v>3</v>
      </c>
      <c r="AM44" s="25">
        <f>INDEX(FC_E1,$AL44)+(MEDIAN(MinStable,$AK44,1)-INDEX(FC_L,$AL44))*(INDEX(FC_E1,$AL44+1)-INDEX(FC_E1,$AL44))/(INDEX(FC_L,$AL44+1)-INDEX(FC_L,$AL44))</f>
        <v>0.42799999999999999</v>
      </c>
      <c r="AN44" s="25">
        <f>INDEX(FC_E2,$AL44)+(MEDIAN(MinStable,$AK44,1)-INDEX(FC_L,$AL44))*(INDEX(FC_E2,$AL44+1)-INDEX(FC_E2,$AL44))/(INDEX(FC_L,$AL44+1)-INDEX(FC_L,$AL44))</f>
        <v>0.42199999999999999</v>
      </c>
      <c r="AO44" s="25">
        <f>INDEX(FC_E3,$AL44)+(MEDIAN(MinStable,$AK44,1)-INDEX(FC_L,$AL44))*(INDEX(FC_E3,$AL44+1)-INDEX(FC_E3,$AL44))/(INDEX(FC_L,$AL44+1)-INDEX(FC_L,$AL44))</f>
        <v>0.41499999999999998</v>
      </c>
      <c r="AP44" s="26">
        <f>(IF(S44=1,Y44*AK44/AM44,0)+IF(T44=1,Z44*AK44/AN44,0)+IF(U44=1,AA44*AK44/AO44,0))*dt/60</f>
        <v>9.0172889814117627E-2</v>
      </c>
      <c r="AQ44" s="25">
        <f>E44+(AG44*SQRT(RTE)-AH44/SQRT(RTE))*dt/60/E_nom</f>
        <v>0.73768786529867147</v>
      </c>
      <c r="AR44">
        <f>IF(R44=1,1,0)</f>
        <v>0</v>
      </c>
    </row>
    <row r="45" spans="1:44" x14ac:dyDescent="0.2">
      <c r="A45">
        <v>43</v>
      </c>
      <c r="B45" s="22">
        <f>A45/1440</f>
        <v>2.9861111111111113E-2</v>
      </c>
      <c r="C45" s="23">
        <v>1.1051</v>
      </c>
      <c r="D45" s="24">
        <f>C45+P_aux</f>
        <v>1.1200999999999999</v>
      </c>
      <c r="E45" s="25">
        <f>AQ44</f>
        <v>0.73768786529867147</v>
      </c>
      <c r="F45" s="24">
        <f>AB44</f>
        <v>2.2999999999999998</v>
      </c>
      <c r="G45">
        <f>IF(AND(S44=0,V44&gt;=MinOff),V44,-1)</f>
        <v>-1</v>
      </c>
      <c r="H45">
        <f>IF(AND(T44=0,W44&gt;=MinOff),W44,-1)</f>
        <v>-1</v>
      </c>
      <c r="I45">
        <f>IF(AND(U44=0,X44&gt;=MinOff),X44,-1)</f>
        <v>1041</v>
      </c>
      <c r="J45">
        <f>IF(AND(S44=1,V44&gt;=MinRun),V44,-1)</f>
        <v>1041</v>
      </c>
      <c r="K45">
        <f>IF(AND(T44=1,W44&gt;=MinRun),W44,-1)</f>
        <v>1041</v>
      </c>
      <c r="L45">
        <f>IF(AND(U44=1,X44&gt;=MinRun),X44,-1)</f>
        <v>-1</v>
      </c>
      <c r="M45">
        <f>IF(MAX(G45:I45)&lt;0,0,MATCH(MAX(G45:I45),G45:I45,0))</f>
        <v>3</v>
      </c>
      <c r="N45">
        <f>IF(MAX(J45:L45)&lt;0,0,MATCH(MAX(J45:L45),J45:L45,0))</f>
        <v>1</v>
      </c>
      <c r="O45" s="24">
        <f>IF(N45=0,0,INDEX(CapVec,N45))</f>
        <v>1.2</v>
      </c>
      <c r="P45">
        <f>IF(OR(D45&gt;F45+StartMargin,E45&lt;SOC_startT),1,0)</f>
        <v>0</v>
      </c>
      <c r="Q45">
        <f>IF(AND(E45&gt;SOC_stopT,D45&lt;=F45-O45+StopMargin),1,0)</f>
        <v>0</v>
      </c>
      <c r="R45">
        <f>IF(AND(P45=1,M45&gt;0),1,IF(AND(P45=0,Q45=1,N45&gt;0),-1,0))</f>
        <v>0</v>
      </c>
      <c r="S45">
        <f>S44+IF(AND(R45=1,M45=1),1,0)-IF(AND(R45=-1,N45=1),1,0)</f>
        <v>1</v>
      </c>
      <c r="T45">
        <f>T44+IF(AND(R45=1,M45=2),1,0)-IF(AND(R45=-1,N45=2),1,0)</f>
        <v>1</v>
      </c>
      <c r="U45">
        <f>U44+IF(AND(R45=1,M45=3),1,0)-IF(AND(R45=-1,N45=3),1,0)</f>
        <v>0</v>
      </c>
      <c r="V45">
        <f>IF(S45&lt;&gt;S44,0,V44+dt)</f>
        <v>1042</v>
      </c>
      <c r="W45">
        <f>IF(T45&lt;&gt;T44,0,W44+dt)</f>
        <v>1042</v>
      </c>
      <c r="X45">
        <f>IF(U45&lt;&gt;U44,0,X44+dt)</f>
        <v>1042</v>
      </c>
      <c r="Y45" s="24">
        <f>S45*Cap_1*MIN(1,(V45+dt)/StartRamp)</f>
        <v>1.2</v>
      </c>
      <c r="Z45" s="24">
        <f>T45*Cap_2*MIN(1,(W45+dt)/StartRamp)</f>
        <v>1.1000000000000001</v>
      </c>
      <c r="AA45" s="24">
        <f>U45*Cap_3*MIN(1,(X45+dt)/StartRamp)</f>
        <v>0</v>
      </c>
      <c r="AB45" s="24">
        <f>SUM(Y45:AA45)</f>
        <v>2.2999999999999998</v>
      </c>
      <c r="AC45" s="24">
        <f>AB45-D45</f>
        <v>1.1798999999999999</v>
      </c>
      <c r="AD45" s="25">
        <f>MEDIAN(0,(TaperEnd-E45)/(TaperEnd-TaperStart),1)</f>
        <v>1</v>
      </c>
      <c r="AE45" s="24">
        <f>MIN(P_pcs*AD45,MAX(0,SOC_max-E45)*E_nom*60/dt/SQRT(RTE))</f>
        <v>2.5</v>
      </c>
      <c r="AF45" s="24">
        <f>MIN(P_pcs,MAX(0,E45-SOC_min)*E_nom*60/dt*SQRT(RTE))</f>
        <v>2.5</v>
      </c>
      <c r="AG45" s="24">
        <f>IF(AC45&gt;0,MIN(AC45,AE45),0)</f>
        <v>1.1798999999999999</v>
      </c>
      <c r="AH45" s="24">
        <f>IF(AC45&lt;0,MIN(-AC45,AF45),0)</f>
        <v>0</v>
      </c>
      <c r="AI45" s="24">
        <f>IF(AC45&gt;0,D45+AG45,AB45)</f>
        <v>2.2999999999999998</v>
      </c>
      <c r="AJ45" s="24">
        <f>MAX(0,D45-AI45-AH45)</f>
        <v>0</v>
      </c>
      <c r="AK45" s="25">
        <f>IF(AB45&gt;0,AI45/AB45,0)</f>
        <v>1</v>
      </c>
      <c r="AL45">
        <f>IF(AB45=0,1,MIN(MATCH(MEDIAN(MinStable,AK45,1),FC_L,1),3))</f>
        <v>3</v>
      </c>
      <c r="AM45" s="25">
        <f>INDEX(FC_E1,$AL45)+(MEDIAN(MinStable,$AK45,1)-INDEX(FC_L,$AL45))*(INDEX(FC_E1,$AL45+1)-INDEX(FC_E1,$AL45))/(INDEX(FC_L,$AL45+1)-INDEX(FC_L,$AL45))</f>
        <v>0.42799999999999999</v>
      </c>
      <c r="AN45" s="25">
        <f>INDEX(FC_E2,$AL45)+(MEDIAN(MinStable,$AK45,1)-INDEX(FC_L,$AL45))*(INDEX(FC_E2,$AL45+1)-INDEX(FC_E2,$AL45))/(INDEX(FC_L,$AL45+1)-INDEX(FC_L,$AL45))</f>
        <v>0.42199999999999999</v>
      </c>
      <c r="AO45" s="25">
        <f>INDEX(FC_E3,$AL45)+(MEDIAN(MinStable,$AK45,1)-INDEX(FC_L,$AL45))*(INDEX(FC_E3,$AL45+1)-INDEX(FC_E3,$AL45))/(INDEX(FC_L,$AL45+1)-INDEX(FC_L,$AL45))</f>
        <v>0.41499999999999998</v>
      </c>
      <c r="AP45" s="26">
        <f>(IF(S45=1,Y45*AK45/AM45,0)+IF(T45=1,Z45*AK45/AN45,0)+IF(U45=1,AA45*AK45/AO45,0))*dt/60</f>
        <v>9.0172889814117627E-2</v>
      </c>
      <c r="AQ45" s="25">
        <f>E45+(AG45*SQRT(RTE)-AH45/SQRT(RTE))*dt/60/E_nom</f>
        <v>0.74104193896837789</v>
      </c>
      <c r="AR45">
        <f>IF(R45=1,1,0)</f>
        <v>0</v>
      </c>
    </row>
    <row r="46" spans="1:44" x14ac:dyDescent="0.2">
      <c r="A46">
        <v>44</v>
      </c>
      <c r="B46" s="22">
        <f>A46/1440</f>
        <v>3.0555555555555555E-2</v>
      </c>
      <c r="C46" s="23">
        <v>1.1672</v>
      </c>
      <c r="D46" s="24">
        <f>C46+P_aux</f>
        <v>1.1821999999999999</v>
      </c>
      <c r="E46" s="25">
        <f>AQ45</f>
        <v>0.74104193896837789</v>
      </c>
      <c r="F46" s="24">
        <f>AB45</f>
        <v>2.2999999999999998</v>
      </c>
      <c r="G46">
        <f>IF(AND(S45=0,V45&gt;=MinOff),V45,-1)</f>
        <v>-1</v>
      </c>
      <c r="H46">
        <f>IF(AND(T45=0,W45&gt;=MinOff),W45,-1)</f>
        <v>-1</v>
      </c>
      <c r="I46">
        <f>IF(AND(U45=0,X45&gt;=MinOff),X45,-1)</f>
        <v>1042</v>
      </c>
      <c r="J46">
        <f>IF(AND(S45=1,V45&gt;=MinRun),V45,-1)</f>
        <v>1042</v>
      </c>
      <c r="K46">
        <f>IF(AND(T45=1,W45&gt;=MinRun),W45,-1)</f>
        <v>1042</v>
      </c>
      <c r="L46">
        <f>IF(AND(U45=1,X45&gt;=MinRun),X45,-1)</f>
        <v>-1</v>
      </c>
      <c r="M46">
        <f>IF(MAX(G46:I46)&lt;0,0,MATCH(MAX(G46:I46),G46:I46,0))</f>
        <v>3</v>
      </c>
      <c r="N46">
        <f>IF(MAX(J46:L46)&lt;0,0,MATCH(MAX(J46:L46),J46:L46,0))</f>
        <v>1</v>
      </c>
      <c r="O46" s="24">
        <f>IF(N46=0,0,INDEX(CapVec,N46))</f>
        <v>1.2</v>
      </c>
      <c r="P46">
        <f>IF(OR(D46&gt;F46+StartMargin,E46&lt;SOC_startT),1,0)</f>
        <v>0</v>
      </c>
      <c r="Q46">
        <f>IF(AND(E46&gt;SOC_stopT,D46&lt;=F46-O46+StopMargin),1,0)</f>
        <v>0</v>
      </c>
      <c r="R46">
        <f>IF(AND(P46=1,M46&gt;0),1,IF(AND(P46=0,Q46=1,N46&gt;0),-1,0))</f>
        <v>0</v>
      </c>
      <c r="S46">
        <f>S45+IF(AND(R46=1,M46=1),1,0)-IF(AND(R46=-1,N46=1),1,0)</f>
        <v>1</v>
      </c>
      <c r="T46">
        <f>T45+IF(AND(R46=1,M46=2),1,0)-IF(AND(R46=-1,N46=2),1,0)</f>
        <v>1</v>
      </c>
      <c r="U46">
        <f>U45+IF(AND(R46=1,M46=3),1,0)-IF(AND(R46=-1,N46=3),1,0)</f>
        <v>0</v>
      </c>
      <c r="V46">
        <f>IF(S46&lt;&gt;S45,0,V45+dt)</f>
        <v>1043</v>
      </c>
      <c r="W46">
        <f>IF(T46&lt;&gt;T45,0,W45+dt)</f>
        <v>1043</v>
      </c>
      <c r="X46">
        <f>IF(U46&lt;&gt;U45,0,X45+dt)</f>
        <v>1043</v>
      </c>
      <c r="Y46" s="24">
        <f>S46*Cap_1*MIN(1,(V46+dt)/StartRamp)</f>
        <v>1.2</v>
      </c>
      <c r="Z46" s="24">
        <f>T46*Cap_2*MIN(1,(W46+dt)/StartRamp)</f>
        <v>1.1000000000000001</v>
      </c>
      <c r="AA46" s="24">
        <f>U46*Cap_3*MIN(1,(X46+dt)/StartRamp)</f>
        <v>0</v>
      </c>
      <c r="AB46" s="24">
        <f>SUM(Y46:AA46)</f>
        <v>2.2999999999999998</v>
      </c>
      <c r="AC46" s="24">
        <f>AB46-D46</f>
        <v>1.1177999999999999</v>
      </c>
      <c r="AD46" s="25">
        <f>MEDIAN(0,(TaperEnd-E46)/(TaperEnd-TaperStart),1)</f>
        <v>1</v>
      </c>
      <c r="AE46" s="24">
        <f>MIN(P_pcs*AD46,MAX(0,SOC_max-E46)*E_nom*60/dt/SQRT(RTE))</f>
        <v>2.5</v>
      </c>
      <c r="AF46" s="24">
        <f>MIN(P_pcs,MAX(0,E46-SOC_min)*E_nom*60/dt*SQRT(RTE))</f>
        <v>2.5</v>
      </c>
      <c r="AG46" s="24">
        <f>IF(AC46&gt;0,MIN(AC46,AE46),0)</f>
        <v>1.1177999999999999</v>
      </c>
      <c r="AH46" s="24">
        <f>IF(AC46&lt;0,MIN(-AC46,AF46),0)</f>
        <v>0</v>
      </c>
      <c r="AI46" s="24">
        <f>IF(AC46&gt;0,D46+AG46,AB46)</f>
        <v>2.2999999999999998</v>
      </c>
      <c r="AJ46" s="24">
        <f>MAX(0,D46-AI46-AH46)</f>
        <v>0</v>
      </c>
      <c r="AK46" s="25">
        <f>IF(AB46&gt;0,AI46/AB46,0)</f>
        <v>1</v>
      </c>
      <c r="AL46">
        <f>IF(AB46=0,1,MIN(MATCH(MEDIAN(MinStable,AK46,1),FC_L,1),3))</f>
        <v>3</v>
      </c>
      <c r="AM46" s="25">
        <f>INDEX(FC_E1,$AL46)+(MEDIAN(MinStable,$AK46,1)-INDEX(FC_L,$AL46))*(INDEX(FC_E1,$AL46+1)-INDEX(FC_E1,$AL46))/(INDEX(FC_L,$AL46+1)-INDEX(FC_L,$AL46))</f>
        <v>0.42799999999999999</v>
      </c>
      <c r="AN46" s="25">
        <f>INDEX(FC_E2,$AL46)+(MEDIAN(MinStable,$AK46,1)-INDEX(FC_L,$AL46))*(INDEX(FC_E2,$AL46+1)-INDEX(FC_E2,$AL46))/(INDEX(FC_L,$AL46+1)-INDEX(FC_L,$AL46))</f>
        <v>0.42199999999999999</v>
      </c>
      <c r="AO46" s="25">
        <f>INDEX(FC_E3,$AL46)+(MEDIAN(MinStable,$AK46,1)-INDEX(FC_L,$AL46))*(INDEX(FC_E3,$AL46+1)-INDEX(FC_E3,$AL46))/(INDEX(FC_L,$AL46+1)-INDEX(FC_L,$AL46))</f>
        <v>0.41499999999999998</v>
      </c>
      <c r="AP46" s="26">
        <f>(IF(S46=1,Y46*AK46/AM46,0)+IF(T46=1,Z46*AK46/AN46,0)+IF(U46=1,AA46*AK46/AO46,0))*dt/60</f>
        <v>9.0172889814117627E-2</v>
      </c>
      <c r="AQ46" s="25">
        <f>E46+(AG46*SQRT(RTE)-AH46/SQRT(RTE))*dt/60/E_nom</f>
        <v>0.74421948244494196</v>
      </c>
      <c r="AR46">
        <f>IF(R46=1,1,0)</f>
        <v>0</v>
      </c>
    </row>
    <row r="47" spans="1:44" x14ac:dyDescent="0.2">
      <c r="A47">
        <v>45</v>
      </c>
      <c r="B47" s="22">
        <f>A47/1440</f>
        <v>3.125E-2</v>
      </c>
      <c r="C47" s="23">
        <v>1.1579999999999999</v>
      </c>
      <c r="D47" s="24">
        <f>C47+P_aux</f>
        <v>1.1729999999999998</v>
      </c>
      <c r="E47" s="25">
        <f>AQ46</f>
        <v>0.74421948244494196</v>
      </c>
      <c r="F47" s="24">
        <f>AB46</f>
        <v>2.2999999999999998</v>
      </c>
      <c r="G47">
        <f>IF(AND(S46=0,V46&gt;=MinOff),V46,-1)</f>
        <v>-1</v>
      </c>
      <c r="H47">
        <f>IF(AND(T46=0,W46&gt;=MinOff),W46,-1)</f>
        <v>-1</v>
      </c>
      <c r="I47">
        <f>IF(AND(U46=0,X46&gt;=MinOff),X46,-1)</f>
        <v>1043</v>
      </c>
      <c r="J47">
        <f>IF(AND(S46=1,V46&gt;=MinRun),V46,-1)</f>
        <v>1043</v>
      </c>
      <c r="K47">
        <f>IF(AND(T46=1,W46&gt;=MinRun),W46,-1)</f>
        <v>1043</v>
      </c>
      <c r="L47">
        <f>IF(AND(U46=1,X46&gt;=MinRun),X46,-1)</f>
        <v>-1</v>
      </c>
      <c r="M47">
        <f>IF(MAX(G47:I47)&lt;0,0,MATCH(MAX(G47:I47),G47:I47,0))</f>
        <v>3</v>
      </c>
      <c r="N47">
        <f>IF(MAX(J47:L47)&lt;0,0,MATCH(MAX(J47:L47),J47:L47,0))</f>
        <v>1</v>
      </c>
      <c r="O47" s="24">
        <f>IF(N47=0,0,INDEX(CapVec,N47))</f>
        <v>1.2</v>
      </c>
      <c r="P47">
        <f>IF(OR(D47&gt;F47+StartMargin,E47&lt;SOC_startT),1,0)</f>
        <v>0</v>
      </c>
      <c r="Q47">
        <f>IF(AND(E47&gt;SOC_stopT,D47&lt;=F47-O47+StopMargin),1,0)</f>
        <v>0</v>
      </c>
      <c r="R47">
        <f>IF(AND(P47=1,M47&gt;0),1,IF(AND(P47=0,Q47=1,N47&gt;0),-1,0))</f>
        <v>0</v>
      </c>
      <c r="S47">
        <f>S46+IF(AND(R47=1,M47=1),1,0)-IF(AND(R47=-1,N47=1),1,0)</f>
        <v>1</v>
      </c>
      <c r="T47">
        <f>T46+IF(AND(R47=1,M47=2),1,0)-IF(AND(R47=-1,N47=2),1,0)</f>
        <v>1</v>
      </c>
      <c r="U47">
        <f>U46+IF(AND(R47=1,M47=3),1,0)-IF(AND(R47=-1,N47=3),1,0)</f>
        <v>0</v>
      </c>
      <c r="V47">
        <f>IF(S47&lt;&gt;S46,0,V46+dt)</f>
        <v>1044</v>
      </c>
      <c r="W47">
        <f>IF(T47&lt;&gt;T46,0,W46+dt)</f>
        <v>1044</v>
      </c>
      <c r="X47">
        <f>IF(U47&lt;&gt;U46,0,X46+dt)</f>
        <v>1044</v>
      </c>
      <c r="Y47" s="24">
        <f>S47*Cap_1*MIN(1,(V47+dt)/StartRamp)</f>
        <v>1.2</v>
      </c>
      <c r="Z47" s="24">
        <f>T47*Cap_2*MIN(1,(W47+dt)/StartRamp)</f>
        <v>1.1000000000000001</v>
      </c>
      <c r="AA47" s="24">
        <f>U47*Cap_3*MIN(1,(X47+dt)/StartRamp)</f>
        <v>0</v>
      </c>
      <c r="AB47" s="24">
        <f>SUM(Y47:AA47)</f>
        <v>2.2999999999999998</v>
      </c>
      <c r="AC47" s="24">
        <f>AB47-D47</f>
        <v>1.127</v>
      </c>
      <c r="AD47" s="25">
        <f>MEDIAN(0,(TaperEnd-E47)/(TaperEnd-TaperStart),1)</f>
        <v>1</v>
      </c>
      <c r="AE47" s="24">
        <f>MIN(P_pcs*AD47,MAX(0,SOC_max-E47)*E_nom*60/dt/SQRT(RTE))</f>
        <v>2.5</v>
      </c>
      <c r="AF47" s="24">
        <f>MIN(P_pcs,MAX(0,E47-SOC_min)*E_nom*60/dt*SQRT(RTE))</f>
        <v>2.5</v>
      </c>
      <c r="AG47" s="24">
        <f>IF(AC47&gt;0,MIN(AC47,AE47),0)</f>
        <v>1.127</v>
      </c>
      <c r="AH47" s="24">
        <f>IF(AC47&lt;0,MIN(-AC47,AF47),0)</f>
        <v>0</v>
      </c>
      <c r="AI47" s="24">
        <f>IF(AC47&gt;0,D47+AG47,AB47)</f>
        <v>2.2999999999999998</v>
      </c>
      <c r="AJ47" s="24">
        <f>MAX(0,D47-AI47-AH47)</f>
        <v>0</v>
      </c>
      <c r="AK47" s="25">
        <f>IF(AB47&gt;0,AI47/AB47,0)</f>
        <v>1</v>
      </c>
      <c r="AL47">
        <f>IF(AB47=0,1,MIN(MATCH(MEDIAN(MinStable,AK47,1),FC_L,1),3))</f>
        <v>3</v>
      </c>
      <c r="AM47" s="25">
        <f>INDEX(FC_E1,$AL47)+(MEDIAN(MinStable,$AK47,1)-INDEX(FC_L,$AL47))*(INDEX(FC_E1,$AL47+1)-INDEX(FC_E1,$AL47))/(INDEX(FC_L,$AL47+1)-INDEX(FC_L,$AL47))</f>
        <v>0.42799999999999999</v>
      </c>
      <c r="AN47" s="25">
        <f>INDEX(FC_E2,$AL47)+(MEDIAN(MinStable,$AK47,1)-INDEX(FC_L,$AL47))*(INDEX(FC_E2,$AL47+1)-INDEX(FC_E2,$AL47))/(INDEX(FC_L,$AL47+1)-INDEX(FC_L,$AL47))</f>
        <v>0.42199999999999999</v>
      </c>
      <c r="AO47" s="25">
        <f>INDEX(FC_E3,$AL47)+(MEDIAN(MinStable,$AK47,1)-INDEX(FC_L,$AL47))*(INDEX(FC_E3,$AL47+1)-INDEX(FC_E3,$AL47))/(INDEX(FC_L,$AL47+1)-INDEX(FC_L,$AL47))</f>
        <v>0.41499999999999998</v>
      </c>
      <c r="AP47" s="26">
        <f>(IF(S47=1,Y47*AK47/AM47,0)+IF(T47=1,Z47*AK47/AN47,0)+IF(U47=1,AA47*AK47/AO47,0))*dt/60</f>
        <v>9.0172889814117627E-2</v>
      </c>
      <c r="AQ47" s="25">
        <f>E47+(AG47*SQRT(RTE)-AH47/SQRT(RTE))*dt/60/E_nom</f>
        <v>0.74742317854271223</v>
      </c>
      <c r="AR47">
        <f>IF(R47=1,1,0)</f>
        <v>0</v>
      </c>
    </row>
    <row r="48" spans="1:44" x14ac:dyDescent="0.2">
      <c r="A48">
        <v>46</v>
      </c>
      <c r="B48" s="22">
        <f>A48/1440</f>
        <v>3.1944444444444442E-2</v>
      </c>
      <c r="C48" s="23">
        <v>1.2253000000000001</v>
      </c>
      <c r="D48" s="24">
        <f>C48+P_aux</f>
        <v>1.2403</v>
      </c>
      <c r="E48" s="25">
        <f>AQ47</f>
        <v>0.74742317854271223</v>
      </c>
      <c r="F48" s="24">
        <f>AB47</f>
        <v>2.2999999999999998</v>
      </c>
      <c r="G48">
        <f>IF(AND(S47=0,V47&gt;=MinOff),V47,-1)</f>
        <v>-1</v>
      </c>
      <c r="H48">
        <f>IF(AND(T47=0,W47&gt;=MinOff),W47,-1)</f>
        <v>-1</v>
      </c>
      <c r="I48">
        <f>IF(AND(U47=0,X47&gt;=MinOff),X47,-1)</f>
        <v>1044</v>
      </c>
      <c r="J48">
        <f>IF(AND(S47=1,V47&gt;=MinRun),V47,-1)</f>
        <v>1044</v>
      </c>
      <c r="K48">
        <f>IF(AND(T47=1,W47&gt;=MinRun),W47,-1)</f>
        <v>1044</v>
      </c>
      <c r="L48">
        <f>IF(AND(U47=1,X47&gt;=MinRun),X47,-1)</f>
        <v>-1</v>
      </c>
      <c r="M48">
        <f>IF(MAX(G48:I48)&lt;0,0,MATCH(MAX(G48:I48),G48:I48,0))</f>
        <v>3</v>
      </c>
      <c r="N48">
        <f>IF(MAX(J48:L48)&lt;0,0,MATCH(MAX(J48:L48),J48:L48,0))</f>
        <v>1</v>
      </c>
      <c r="O48" s="24">
        <f>IF(N48=0,0,INDEX(CapVec,N48))</f>
        <v>1.2</v>
      </c>
      <c r="P48">
        <f>IF(OR(D48&gt;F48+StartMargin,E48&lt;SOC_startT),1,0)</f>
        <v>0</v>
      </c>
      <c r="Q48">
        <f>IF(AND(E48&gt;SOC_stopT,D48&lt;=F48-O48+StopMargin),1,0)</f>
        <v>0</v>
      </c>
      <c r="R48">
        <f>IF(AND(P48=1,M48&gt;0),1,IF(AND(P48=0,Q48=1,N48&gt;0),-1,0))</f>
        <v>0</v>
      </c>
      <c r="S48">
        <f>S47+IF(AND(R48=1,M48=1),1,0)-IF(AND(R48=-1,N48=1),1,0)</f>
        <v>1</v>
      </c>
      <c r="T48">
        <f>T47+IF(AND(R48=1,M48=2),1,0)-IF(AND(R48=-1,N48=2),1,0)</f>
        <v>1</v>
      </c>
      <c r="U48">
        <f>U47+IF(AND(R48=1,M48=3),1,0)-IF(AND(R48=-1,N48=3),1,0)</f>
        <v>0</v>
      </c>
      <c r="V48">
        <f>IF(S48&lt;&gt;S47,0,V47+dt)</f>
        <v>1045</v>
      </c>
      <c r="W48">
        <f>IF(T48&lt;&gt;T47,0,W47+dt)</f>
        <v>1045</v>
      </c>
      <c r="X48">
        <f>IF(U48&lt;&gt;U47,0,X47+dt)</f>
        <v>1045</v>
      </c>
      <c r="Y48" s="24">
        <f>S48*Cap_1*MIN(1,(V48+dt)/StartRamp)</f>
        <v>1.2</v>
      </c>
      <c r="Z48" s="24">
        <f>T48*Cap_2*MIN(1,(W48+dt)/StartRamp)</f>
        <v>1.1000000000000001</v>
      </c>
      <c r="AA48" s="24">
        <f>U48*Cap_3*MIN(1,(X48+dt)/StartRamp)</f>
        <v>0</v>
      </c>
      <c r="AB48" s="24">
        <f>SUM(Y48:AA48)</f>
        <v>2.2999999999999998</v>
      </c>
      <c r="AC48" s="24">
        <f>AB48-D48</f>
        <v>1.0596999999999999</v>
      </c>
      <c r="AD48" s="25">
        <f>MEDIAN(0,(TaperEnd-E48)/(TaperEnd-TaperStart),1)</f>
        <v>1</v>
      </c>
      <c r="AE48" s="24">
        <f>MIN(P_pcs*AD48,MAX(0,SOC_max-E48)*E_nom*60/dt/SQRT(RTE))</f>
        <v>2.5</v>
      </c>
      <c r="AF48" s="24">
        <f>MIN(P_pcs,MAX(0,E48-SOC_min)*E_nom*60/dt*SQRT(RTE))</f>
        <v>2.5</v>
      </c>
      <c r="AG48" s="24">
        <f>IF(AC48&gt;0,MIN(AC48,AE48),0)</f>
        <v>1.0596999999999999</v>
      </c>
      <c r="AH48" s="24">
        <f>IF(AC48&lt;0,MIN(-AC48,AF48),0)</f>
        <v>0</v>
      </c>
      <c r="AI48" s="24">
        <f>IF(AC48&gt;0,D48+AG48,AB48)</f>
        <v>2.2999999999999998</v>
      </c>
      <c r="AJ48" s="24">
        <f>MAX(0,D48-AI48-AH48)</f>
        <v>0</v>
      </c>
      <c r="AK48" s="25">
        <f>IF(AB48&gt;0,AI48/AB48,0)</f>
        <v>1</v>
      </c>
      <c r="AL48">
        <f>IF(AB48=0,1,MIN(MATCH(MEDIAN(MinStable,AK48,1),FC_L,1),3))</f>
        <v>3</v>
      </c>
      <c r="AM48" s="25">
        <f>INDEX(FC_E1,$AL48)+(MEDIAN(MinStable,$AK48,1)-INDEX(FC_L,$AL48))*(INDEX(FC_E1,$AL48+1)-INDEX(FC_E1,$AL48))/(INDEX(FC_L,$AL48+1)-INDEX(FC_L,$AL48))</f>
        <v>0.42799999999999999</v>
      </c>
      <c r="AN48" s="25">
        <f>INDEX(FC_E2,$AL48)+(MEDIAN(MinStable,$AK48,1)-INDEX(FC_L,$AL48))*(INDEX(FC_E2,$AL48+1)-INDEX(FC_E2,$AL48))/(INDEX(FC_L,$AL48+1)-INDEX(FC_L,$AL48))</f>
        <v>0.42199999999999999</v>
      </c>
      <c r="AO48" s="25">
        <f>INDEX(FC_E3,$AL48)+(MEDIAN(MinStable,$AK48,1)-INDEX(FC_L,$AL48))*(INDEX(FC_E3,$AL48+1)-INDEX(FC_E3,$AL48))/(INDEX(FC_L,$AL48+1)-INDEX(FC_L,$AL48))</f>
        <v>0.41499999999999998</v>
      </c>
      <c r="AP48" s="26">
        <f>(IF(S48=1,Y48*AK48/AM48,0)+IF(T48=1,Z48*AK48/AN48,0)+IF(U48=1,AA48*AK48/AO48,0))*dt/60</f>
        <v>9.0172889814117627E-2</v>
      </c>
      <c r="AQ48" s="25">
        <f>E48+(AG48*SQRT(RTE)-AH48/SQRT(RTE))*dt/60/E_nom</f>
        <v>0.75043556253100607</v>
      </c>
      <c r="AR48">
        <f>IF(R48=1,1,0)</f>
        <v>0</v>
      </c>
    </row>
    <row r="49" spans="1:44" x14ac:dyDescent="0.2">
      <c r="A49">
        <v>47</v>
      </c>
      <c r="B49" s="22">
        <f>A49/1440</f>
        <v>3.2638888888888891E-2</v>
      </c>
      <c r="C49" s="23">
        <v>1.1553</v>
      </c>
      <c r="D49" s="24">
        <f>C49+P_aux</f>
        <v>1.1702999999999999</v>
      </c>
      <c r="E49" s="25">
        <f>AQ48</f>
        <v>0.75043556253100607</v>
      </c>
      <c r="F49" s="24">
        <f>AB48</f>
        <v>2.2999999999999998</v>
      </c>
      <c r="G49">
        <f>IF(AND(S48=0,V48&gt;=MinOff),V48,-1)</f>
        <v>-1</v>
      </c>
      <c r="H49">
        <f>IF(AND(T48=0,W48&gt;=MinOff),W48,-1)</f>
        <v>-1</v>
      </c>
      <c r="I49">
        <f>IF(AND(U48=0,X48&gt;=MinOff),X48,-1)</f>
        <v>1045</v>
      </c>
      <c r="J49">
        <f>IF(AND(S48=1,V48&gt;=MinRun),V48,-1)</f>
        <v>1045</v>
      </c>
      <c r="K49">
        <f>IF(AND(T48=1,W48&gt;=MinRun),W48,-1)</f>
        <v>1045</v>
      </c>
      <c r="L49">
        <f>IF(AND(U48=1,X48&gt;=MinRun),X48,-1)</f>
        <v>-1</v>
      </c>
      <c r="M49">
        <f>IF(MAX(G49:I49)&lt;0,0,MATCH(MAX(G49:I49),G49:I49,0))</f>
        <v>3</v>
      </c>
      <c r="N49">
        <f>IF(MAX(J49:L49)&lt;0,0,MATCH(MAX(J49:L49),J49:L49,0))</f>
        <v>1</v>
      </c>
      <c r="O49" s="24">
        <f>IF(N49=0,0,INDEX(CapVec,N49))</f>
        <v>1.2</v>
      </c>
      <c r="P49">
        <f>IF(OR(D49&gt;F49+StartMargin,E49&lt;SOC_startT),1,0)</f>
        <v>0</v>
      </c>
      <c r="Q49">
        <f>IF(AND(E49&gt;SOC_stopT,D49&lt;=F49-O49+StopMargin),1,0)</f>
        <v>0</v>
      </c>
      <c r="R49">
        <f>IF(AND(P49=1,M49&gt;0),1,IF(AND(P49=0,Q49=1,N49&gt;0),-1,0))</f>
        <v>0</v>
      </c>
      <c r="S49">
        <f>S48+IF(AND(R49=1,M49=1),1,0)-IF(AND(R49=-1,N49=1),1,0)</f>
        <v>1</v>
      </c>
      <c r="T49">
        <f>T48+IF(AND(R49=1,M49=2),1,0)-IF(AND(R49=-1,N49=2),1,0)</f>
        <v>1</v>
      </c>
      <c r="U49">
        <f>U48+IF(AND(R49=1,M49=3),1,0)-IF(AND(R49=-1,N49=3),1,0)</f>
        <v>0</v>
      </c>
      <c r="V49">
        <f>IF(S49&lt;&gt;S48,0,V48+dt)</f>
        <v>1046</v>
      </c>
      <c r="W49">
        <f>IF(T49&lt;&gt;T48,0,W48+dt)</f>
        <v>1046</v>
      </c>
      <c r="X49">
        <f>IF(U49&lt;&gt;U48,0,X48+dt)</f>
        <v>1046</v>
      </c>
      <c r="Y49" s="24">
        <f>S49*Cap_1*MIN(1,(V49+dt)/StartRamp)</f>
        <v>1.2</v>
      </c>
      <c r="Z49" s="24">
        <f>T49*Cap_2*MIN(1,(W49+dt)/StartRamp)</f>
        <v>1.1000000000000001</v>
      </c>
      <c r="AA49" s="24">
        <f>U49*Cap_3*MIN(1,(X49+dt)/StartRamp)</f>
        <v>0</v>
      </c>
      <c r="AB49" s="24">
        <f>SUM(Y49:AA49)</f>
        <v>2.2999999999999998</v>
      </c>
      <c r="AC49" s="24">
        <f>AB49-D49</f>
        <v>1.1296999999999999</v>
      </c>
      <c r="AD49" s="25">
        <f>MEDIAN(0,(TaperEnd-E49)/(TaperEnd-TaperStart),1)</f>
        <v>1</v>
      </c>
      <c r="AE49" s="24">
        <f>MIN(P_pcs*AD49,MAX(0,SOC_max-E49)*E_nom*60/dt/SQRT(RTE))</f>
        <v>2.5</v>
      </c>
      <c r="AF49" s="24">
        <f>MIN(P_pcs,MAX(0,E49-SOC_min)*E_nom*60/dt*SQRT(RTE))</f>
        <v>2.5</v>
      </c>
      <c r="AG49" s="24">
        <f>IF(AC49&gt;0,MIN(AC49,AE49),0)</f>
        <v>1.1296999999999999</v>
      </c>
      <c r="AH49" s="24">
        <f>IF(AC49&lt;0,MIN(-AC49,AF49),0)</f>
        <v>0</v>
      </c>
      <c r="AI49" s="24">
        <f>IF(AC49&gt;0,D49+AG49,AB49)</f>
        <v>2.2999999999999998</v>
      </c>
      <c r="AJ49" s="24">
        <f>MAX(0,D49-AI49-AH49)</f>
        <v>0</v>
      </c>
      <c r="AK49" s="25">
        <f>IF(AB49&gt;0,AI49/AB49,0)</f>
        <v>1</v>
      </c>
      <c r="AL49">
        <f>IF(AB49=0,1,MIN(MATCH(MEDIAN(MinStable,AK49,1),FC_L,1),3))</f>
        <v>3</v>
      </c>
      <c r="AM49" s="25">
        <f>INDEX(FC_E1,$AL49)+(MEDIAN(MinStable,$AK49,1)-INDEX(FC_L,$AL49))*(INDEX(FC_E1,$AL49+1)-INDEX(FC_E1,$AL49))/(INDEX(FC_L,$AL49+1)-INDEX(FC_L,$AL49))</f>
        <v>0.42799999999999999</v>
      </c>
      <c r="AN49" s="25">
        <f>INDEX(FC_E2,$AL49)+(MEDIAN(MinStable,$AK49,1)-INDEX(FC_L,$AL49))*(INDEX(FC_E2,$AL49+1)-INDEX(FC_E2,$AL49))/(INDEX(FC_L,$AL49+1)-INDEX(FC_L,$AL49))</f>
        <v>0.42199999999999999</v>
      </c>
      <c r="AO49" s="25">
        <f>INDEX(FC_E3,$AL49)+(MEDIAN(MinStable,$AK49,1)-INDEX(FC_L,$AL49))*(INDEX(FC_E3,$AL49+1)-INDEX(FC_E3,$AL49))/(INDEX(FC_L,$AL49+1)-INDEX(FC_L,$AL49))</f>
        <v>0.41499999999999998</v>
      </c>
      <c r="AP49" s="26">
        <f>(IF(S49=1,Y49*AK49/AM49,0)+IF(T49=1,Z49*AK49/AN49,0)+IF(U49=1,AA49*AK49/AO49,0))*dt/60</f>
        <v>9.0172889814117627E-2</v>
      </c>
      <c r="AQ49" s="25">
        <f>E49+(AG49*SQRT(RTE)-AH49/SQRT(RTE))*dt/60/E_nom</f>
        <v>0.75364693385456516</v>
      </c>
      <c r="AR49">
        <f>IF(R49=1,1,0)</f>
        <v>0</v>
      </c>
    </row>
    <row r="50" spans="1:44" x14ac:dyDescent="0.2">
      <c r="A50">
        <v>48</v>
      </c>
      <c r="B50" s="22">
        <f>A50/1440</f>
        <v>3.3333333333333333E-2</v>
      </c>
      <c r="C50" s="23">
        <v>1.2038</v>
      </c>
      <c r="D50" s="24">
        <f>C50+P_aux</f>
        <v>1.2187999999999999</v>
      </c>
      <c r="E50" s="25">
        <f>AQ49</f>
        <v>0.75364693385456516</v>
      </c>
      <c r="F50" s="24">
        <f>AB49</f>
        <v>2.2999999999999998</v>
      </c>
      <c r="G50">
        <f>IF(AND(S49=0,V49&gt;=MinOff),V49,-1)</f>
        <v>-1</v>
      </c>
      <c r="H50">
        <f>IF(AND(T49=0,W49&gt;=MinOff),W49,-1)</f>
        <v>-1</v>
      </c>
      <c r="I50">
        <f>IF(AND(U49=0,X49&gt;=MinOff),X49,-1)</f>
        <v>1046</v>
      </c>
      <c r="J50">
        <f>IF(AND(S49=1,V49&gt;=MinRun),V49,-1)</f>
        <v>1046</v>
      </c>
      <c r="K50">
        <f>IF(AND(T49=1,W49&gt;=MinRun),W49,-1)</f>
        <v>1046</v>
      </c>
      <c r="L50">
        <f>IF(AND(U49=1,X49&gt;=MinRun),X49,-1)</f>
        <v>-1</v>
      </c>
      <c r="M50">
        <f>IF(MAX(G50:I50)&lt;0,0,MATCH(MAX(G50:I50),G50:I50,0))</f>
        <v>3</v>
      </c>
      <c r="N50">
        <f>IF(MAX(J50:L50)&lt;0,0,MATCH(MAX(J50:L50),J50:L50,0))</f>
        <v>1</v>
      </c>
      <c r="O50" s="24">
        <f>IF(N50=0,0,INDEX(CapVec,N50))</f>
        <v>1.2</v>
      </c>
      <c r="P50">
        <f>IF(OR(D50&gt;F50+StartMargin,E50&lt;SOC_startT),1,0)</f>
        <v>0</v>
      </c>
      <c r="Q50">
        <f>IF(AND(E50&gt;SOC_stopT,D50&lt;=F50-O50+StopMargin),1,0)</f>
        <v>0</v>
      </c>
      <c r="R50">
        <f>IF(AND(P50=1,M50&gt;0),1,IF(AND(P50=0,Q50=1,N50&gt;0),-1,0))</f>
        <v>0</v>
      </c>
      <c r="S50">
        <f>S49+IF(AND(R50=1,M50=1),1,0)-IF(AND(R50=-1,N50=1),1,0)</f>
        <v>1</v>
      </c>
      <c r="T50">
        <f>T49+IF(AND(R50=1,M50=2),1,0)-IF(AND(R50=-1,N50=2),1,0)</f>
        <v>1</v>
      </c>
      <c r="U50">
        <f>U49+IF(AND(R50=1,M50=3),1,0)-IF(AND(R50=-1,N50=3),1,0)</f>
        <v>0</v>
      </c>
      <c r="V50">
        <f>IF(S50&lt;&gt;S49,0,V49+dt)</f>
        <v>1047</v>
      </c>
      <c r="W50">
        <f>IF(T50&lt;&gt;T49,0,W49+dt)</f>
        <v>1047</v>
      </c>
      <c r="X50">
        <f>IF(U50&lt;&gt;U49,0,X49+dt)</f>
        <v>1047</v>
      </c>
      <c r="Y50" s="24">
        <f>S50*Cap_1*MIN(1,(V50+dt)/StartRamp)</f>
        <v>1.2</v>
      </c>
      <c r="Z50" s="24">
        <f>T50*Cap_2*MIN(1,(W50+dt)/StartRamp)</f>
        <v>1.1000000000000001</v>
      </c>
      <c r="AA50" s="24">
        <f>U50*Cap_3*MIN(1,(X50+dt)/StartRamp)</f>
        <v>0</v>
      </c>
      <c r="AB50" s="24">
        <f>SUM(Y50:AA50)</f>
        <v>2.2999999999999998</v>
      </c>
      <c r="AC50" s="24">
        <f>AB50-D50</f>
        <v>1.0811999999999999</v>
      </c>
      <c r="AD50" s="25">
        <f>MEDIAN(0,(TaperEnd-E50)/(TaperEnd-TaperStart),1)</f>
        <v>1</v>
      </c>
      <c r="AE50" s="24">
        <f>MIN(P_pcs*AD50,MAX(0,SOC_max-E50)*E_nom*60/dt/SQRT(RTE))</f>
        <v>2.5</v>
      </c>
      <c r="AF50" s="24">
        <f>MIN(P_pcs,MAX(0,E50-SOC_min)*E_nom*60/dt*SQRT(RTE))</f>
        <v>2.5</v>
      </c>
      <c r="AG50" s="24">
        <f>IF(AC50&gt;0,MIN(AC50,AE50),0)</f>
        <v>1.0811999999999999</v>
      </c>
      <c r="AH50" s="24">
        <f>IF(AC50&lt;0,MIN(-AC50,AF50),0)</f>
        <v>0</v>
      </c>
      <c r="AI50" s="24">
        <f>IF(AC50&gt;0,D50+AG50,AB50)</f>
        <v>2.2999999999999998</v>
      </c>
      <c r="AJ50" s="24">
        <f>MAX(0,D50-AI50-AH50)</f>
        <v>0</v>
      </c>
      <c r="AK50" s="25">
        <f>IF(AB50&gt;0,AI50/AB50,0)</f>
        <v>1</v>
      </c>
      <c r="AL50">
        <f>IF(AB50=0,1,MIN(MATCH(MEDIAN(MinStable,AK50,1),FC_L,1),3))</f>
        <v>3</v>
      </c>
      <c r="AM50" s="25">
        <f>INDEX(FC_E1,$AL50)+(MEDIAN(MinStable,$AK50,1)-INDEX(FC_L,$AL50))*(INDEX(FC_E1,$AL50+1)-INDEX(FC_E1,$AL50))/(INDEX(FC_L,$AL50+1)-INDEX(FC_L,$AL50))</f>
        <v>0.42799999999999999</v>
      </c>
      <c r="AN50" s="25">
        <f>INDEX(FC_E2,$AL50)+(MEDIAN(MinStable,$AK50,1)-INDEX(FC_L,$AL50))*(INDEX(FC_E2,$AL50+1)-INDEX(FC_E2,$AL50))/(INDEX(FC_L,$AL50+1)-INDEX(FC_L,$AL50))</f>
        <v>0.42199999999999999</v>
      </c>
      <c r="AO50" s="25">
        <f>INDEX(FC_E3,$AL50)+(MEDIAN(MinStable,$AK50,1)-INDEX(FC_L,$AL50))*(INDEX(FC_E3,$AL50+1)-INDEX(FC_E3,$AL50))/(INDEX(FC_L,$AL50+1)-INDEX(FC_L,$AL50))</f>
        <v>0.41499999999999998</v>
      </c>
      <c r="AP50" s="26">
        <f>(IF(S50=1,Y50*AK50/AM50,0)+IF(T50=1,Z50*AK50/AN50,0)+IF(U50=1,AA50*AK50/AO50,0))*dt/60</f>
        <v>9.0172889814117627E-2</v>
      </c>
      <c r="AQ50" s="25">
        <f>E50+(AG50*SQRT(RTE)-AH50/SQRT(RTE))*dt/60/E_nom</f>
        <v>0.75672043538154765</v>
      </c>
      <c r="AR50">
        <f>IF(R50=1,1,0)</f>
        <v>0</v>
      </c>
    </row>
    <row r="51" spans="1:44" x14ac:dyDescent="0.2">
      <c r="A51">
        <v>49</v>
      </c>
      <c r="B51" s="22">
        <f>A51/1440</f>
        <v>3.4027777777777775E-2</v>
      </c>
      <c r="C51" s="23">
        <v>1.1471</v>
      </c>
      <c r="D51" s="24">
        <f>C51+P_aux</f>
        <v>1.1620999999999999</v>
      </c>
      <c r="E51" s="25">
        <f>AQ50</f>
        <v>0.75672043538154765</v>
      </c>
      <c r="F51" s="24">
        <f>AB50</f>
        <v>2.2999999999999998</v>
      </c>
      <c r="G51">
        <f>IF(AND(S50=0,V50&gt;=MinOff),V50,-1)</f>
        <v>-1</v>
      </c>
      <c r="H51">
        <f>IF(AND(T50=0,W50&gt;=MinOff),W50,-1)</f>
        <v>-1</v>
      </c>
      <c r="I51">
        <f>IF(AND(U50=0,X50&gt;=MinOff),X50,-1)</f>
        <v>1047</v>
      </c>
      <c r="J51">
        <f>IF(AND(S50=1,V50&gt;=MinRun),V50,-1)</f>
        <v>1047</v>
      </c>
      <c r="K51">
        <f>IF(AND(T50=1,W50&gt;=MinRun),W50,-1)</f>
        <v>1047</v>
      </c>
      <c r="L51">
        <f>IF(AND(U50=1,X50&gt;=MinRun),X50,-1)</f>
        <v>-1</v>
      </c>
      <c r="M51">
        <f>IF(MAX(G51:I51)&lt;0,0,MATCH(MAX(G51:I51),G51:I51,0))</f>
        <v>3</v>
      </c>
      <c r="N51">
        <f>IF(MAX(J51:L51)&lt;0,0,MATCH(MAX(J51:L51),J51:L51,0))</f>
        <v>1</v>
      </c>
      <c r="O51" s="24">
        <f>IF(N51=0,0,INDEX(CapVec,N51))</f>
        <v>1.2</v>
      </c>
      <c r="P51">
        <f>IF(OR(D51&gt;F51+StartMargin,E51&lt;SOC_startT),1,0)</f>
        <v>0</v>
      </c>
      <c r="Q51">
        <f>IF(AND(E51&gt;SOC_stopT,D51&lt;=F51-O51+StopMargin),1,0)</f>
        <v>0</v>
      </c>
      <c r="R51">
        <f>IF(AND(P51=1,M51&gt;0),1,IF(AND(P51=0,Q51=1,N51&gt;0),-1,0))</f>
        <v>0</v>
      </c>
      <c r="S51">
        <f>S50+IF(AND(R51=1,M51=1),1,0)-IF(AND(R51=-1,N51=1),1,0)</f>
        <v>1</v>
      </c>
      <c r="T51">
        <f>T50+IF(AND(R51=1,M51=2),1,0)-IF(AND(R51=-1,N51=2),1,0)</f>
        <v>1</v>
      </c>
      <c r="U51">
        <f>U50+IF(AND(R51=1,M51=3),1,0)-IF(AND(R51=-1,N51=3),1,0)</f>
        <v>0</v>
      </c>
      <c r="V51">
        <f>IF(S51&lt;&gt;S50,0,V50+dt)</f>
        <v>1048</v>
      </c>
      <c r="W51">
        <f>IF(T51&lt;&gt;T50,0,W50+dt)</f>
        <v>1048</v>
      </c>
      <c r="X51">
        <f>IF(U51&lt;&gt;U50,0,X50+dt)</f>
        <v>1048</v>
      </c>
      <c r="Y51" s="24">
        <f>S51*Cap_1*MIN(1,(V51+dt)/StartRamp)</f>
        <v>1.2</v>
      </c>
      <c r="Z51" s="24">
        <f>T51*Cap_2*MIN(1,(W51+dt)/StartRamp)</f>
        <v>1.1000000000000001</v>
      </c>
      <c r="AA51" s="24">
        <f>U51*Cap_3*MIN(1,(X51+dt)/StartRamp)</f>
        <v>0</v>
      </c>
      <c r="AB51" s="24">
        <f>SUM(Y51:AA51)</f>
        <v>2.2999999999999998</v>
      </c>
      <c r="AC51" s="24">
        <f>AB51-D51</f>
        <v>1.1378999999999999</v>
      </c>
      <c r="AD51" s="25">
        <f>MEDIAN(0,(TaperEnd-E51)/(TaperEnd-TaperStart),1)</f>
        <v>1</v>
      </c>
      <c r="AE51" s="24">
        <f>MIN(P_pcs*AD51,MAX(0,SOC_max-E51)*E_nom*60/dt/SQRT(RTE))</f>
        <v>2.5</v>
      </c>
      <c r="AF51" s="24">
        <f>MIN(P_pcs,MAX(0,E51-SOC_min)*E_nom*60/dt*SQRT(RTE))</f>
        <v>2.5</v>
      </c>
      <c r="AG51" s="24">
        <f>IF(AC51&gt;0,MIN(AC51,AE51),0)</f>
        <v>1.1378999999999999</v>
      </c>
      <c r="AH51" s="24">
        <f>IF(AC51&lt;0,MIN(-AC51,AF51),0)</f>
        <v>0</v>
      </c>
      <c r="AI51" s="24">
        <f>IF(AC51&gt;0,D51+AG51,AB51)</f>
        <v>2.2999999999999998</v>
      </c>
      <c r="AJ51" s="24">
        <f>MAX(0,D51-AI51-AH51)</f>
        <v>0</v>
      </c>
      <c r="AK51" s="25">
        <f>IF(AB51&gt;0,AI51/AB51,0)</f>
        <v>1</v>
      </c>
      <c r="AL51">
        <f>IF(AB51=0,1,MIN(MATCH(MEDIAN(MinStable,AK51,1),FC_L,1),3))</f>
        <v>3</v>
      </c>
      <c r="AM51" s="25">
        <f>INDEX(FC_E1,$AL51)+(MEDIAN(MinStable,$AK51,1)-INDEX(FC_L,$AL51))*(INDEX(FC_E1,$AL51+1)-INDEX(FC_E1,$AL51))/(INDEX(FC_L,$AL51+1)-INDEX(FC_L,$AL51))</f>
        <v>0.42799999999999999</v>
      </c>
      <c r="AN51" s="25">
        <f>INDEX(FC_E2,$AL51)+(MEDIAN(MinStable,$AK51,1)-INDEX(FC_L,$AL51))*(INDEX(FC_E2,$AL51+1)-INDEX(FC_E2,$AL51))/(INDEX(FC_L,$AL51+1)-INDEX(FC_L,$AL51))</f>
        <v>0.42199999999999999</v>
      </c>
      <c r="AO51" s="25">
        <f>INDEX(FC_E3,$AL51)+(MEDIAN(MinStable,$AK51,1)-INDEX(FC_L,$AL51))*(INDEX(FC_E3,$AL51+1)-INDEX(FC_E3,$AL51))/(INDEX(FC_L,$AL51+1)-INDEX(FC_L,$AL51))</f>
        <v>0.41499999999999998</v>
      </c>
      <c r="AP51" s="26">
        <f>(IF(S51=1,Y51*AK51/AM51,0)+IF(T51=1,Z51*AK51/AN51,0)+IF(U51=1,AA51*AK51/AO51,0))*dt/60</f>
        <v>9.0172889814117627E-2</v>
      </c>
      <c r="AQ51" s="25">
        <f>E51+(AG51*SQRT(RTE)-AH51/SQRT(RTE))*dt/60/E_nom</f>
        <v>0.75995511665009496</v>
      </c>
      <c r="AR51">
        <f>IF(R51=1,1,0)</f>
        <v>0</v>
      </c>
    </row>
    <row r="52" spans="1:44" x14ac:dyDescent="0.2">
      <c r="A52">
        <v>50</v>
      </c>
      <c r="B52" s="22">
        <f>A52/1440</f>
        <v>3.4722222222222224E-2</v>
      </c>
      <c r="C52" s="23">
        <v>1.1568000000000001</v>
      </c>
      <c r="D52" s="24">
        <f>C52+P_aux</f>
        <v>1.1718</v>
      </c>
      <c r="E52" s="25">
        <f>AQ51</f>
        <v>0.75995511665009496</v>
      </c>
      <c r="F52" s="24">
        <f>AB51</f>
        <v>2.2999999999999998</v>
      </c>
      <c r="G52">
        <f>IF(AND(S51=0,V51&gt;=MinOff),V51,-1)</f>
        <v>-1</v>
      </c>
      <c r="H52">
        <f>IF(AND(T51=0,W51&gt;=MinOff),W51,-1)</f>
        <v>-1</v>
      </c>
      <c r="I52">
        <f>IF(AND(U51=0,X51&gt;=MinOff),X51,-1)</f>
        <v>1048</v>
      </c>
      <c r="J52">
        <f>IF(AND(S51=1,V51&gt;=MinRun),V51,-1)</f>
        <v>1048</v>
      </c>
      <c r="K52">
        <f>IF(AND(T51=1,W51&gt;=MinRun),W51,-1)</f>
        <v>1048</v>
      </c>
      <c r="L52">
        <f>IF(AND(U51=1,X51&gt;=MinRun),X51,-1)</f>
        <v>-1</v>
      </c>
      <c r="M52">
        <f>IF(MAX(G52:I52)&lt;0,0,MATCH(MAX(G52:I52),G52:I52,0))</f>
        <v>3</v>
      </c>
      <c r="N52">
        <f>IF(MAX(J52:L52)&lt;0,0,MATCH(MAX(J52:L52),J52:L52,0))</f>
        <v>1</v>
      </c>
      <c r="O52" s="24">
        <f>IF(N52=0,0,INDEX(CapVec,N52))</f>
        <v>1.2</v>
      </c>
      <c r="P52">
        <f>IF(OR(D52&gt;F52+StartMargin,E52&lt;SOC_startT),1,0)</f>
        <v>0</v>
      </c>
      <c r="Q52">
        <f>IF(AND(E52&gt;SOC_stopT,D52&lt;=F52-O52+StopMargin),1,0)</f>
        <v>0</v>
      </c>
      <c r="R52">
        <f>IF(AND(P52=1,M52&gt;0),1,IF(AND(P52=0,Q52=1,N52&gt;0),-1,0))</f>
        <v>0</v>
      </c>
      <c r="S52">
        <f>S51+IF(AND(R52=1,M52=1),1,0)-IF(AND(R52=-1,N52=1),1,0)</f>
        <v>1</v>
      </c>
      <c r="T52">
        <f>T51+IF(AND(R52=1,M52=2),1,0)-IF(AND(R52=-1,N52=2),1,0)</f>
        <v>1</v>
      </c>
      <c r="U52">
        <f>U51+IF(AND(R52=1,M52=3),1,0)-IF(AND(R52=-1,N52=3),1,0)</f>
        <v>0</v>
      </c>
      <c r="V52">
        <f>IF(S52&lt;&gt;S51,0,V51+dt)</f>
        <v>1049</v>
      </c>
      <c r="W52">
        <f>IF(T52&lt;&gt;T51,0,W51+dt)</f>
        <v>1049</v>
      </c>
      <c r="X52">
        <f>IF(U52&lt;&gt;U51,0,X51+dt)</f>
        <v>1049</v>
      </c>
      <c r="Y52" s="24">
        <f>S52*Cap_1*MIN(1,(V52+dt)/StartRamp)</f>
        <v>1.2</v>
      </c>
      <c r="Z52" s="24">
        <f>T52*Cap_2*MIN(1,(W52+dt)/StartRamp)</f>
        <v>1.1000000000000001</v>
      </c>
      <c r="AA52" s="24">
        <f>U52*Cap_3*MIN(1,(X52+dt)/StartRamp)</f>
        <v>0</v>
      </c>
      <c r="AB52" s="24">
        <f>SUM(Y52:AA52)</f>
        <v>2.2999999999999998</v>
      </c>
      <c r="AC52" s="24">
        <f>AB52-D52</f>
        <v>1.1281999999999999</v>
      </c>
      <c r="AD52" s="25">
        <f>MEDIAN(0,(TaperEnd-E52)/(TaperEnd-TaperStart),1)</f>
        <v>1</v>
      </c>
      <c r="AE52" s="24">
        <f>MIN(P_pcs*AD52,MAX(0,SOC_max-E52)*E_nom*60/dt/SQRT(RTE))</f>
        <v>2.5</v>
      </c>
      <c r="AF52" s="24">
        <f>MIN(P_pcs,MAX(0,E52-SOC_min)*E_nom*60/dt*SQRT(RTE))</f>
        <v>2.5</v>
      </c>
      <c r="AG52" s="24">
        <f>IF(AC52&gt;0,MIN(AC52,AE52),0)</f>
        <v>1.1281999999999999</v>
      </c>
      <c r="AH52" s="24">
        <f>IF(AC52&lt;0,MIN(-AC52,AF52),0)</f>
        <v>0</v>
      </c>
      <c r="AI52" s="24">
        <f>IF(AC52&gt;0,D52+AG52,AB52)</f>
        <v>2.2999999999999998</v>
      </c>
      <c r="AJ52" s="24">
        <f>MAX(0,D52-AI52-AH52)</f>
        <v>0</v>
      </c>
      <c r="AK52" s="25">
        <f>IF(AB52&gt;0,AI52/AB52,0)</f>
        <v>1</v>
      </c>
      <c r="AL52">
        <f>IF(AB52=0,1,MIN(MATCH(MEDIAN(MinStable,AK52,1),FC_L,1),3))</f>
        <v>3</v>
      </c>
      <c r="AM52" s="25">
        <f>INDEX(FC_E1,$AL52)+(MEDIAN(MinStable,$AK52,1)-INDEX(FC_L,$AL52))*(INDEX(FC_E1,$AL52+1)-INDEX(FC_E1,$AL52))/(INDEX(FC_L,$AL52+1)-INDEX(FC_L,$AL52))</f>
        <v>0.42799999999999999</v>
      </c>
      <c r="AN52" s="25">
        <f>INDEX(FC_E2,$AL52)+(MEDIAN(MinStable,$AK52,1)-INDEX(FC_L,$AL52))*(INDEX(FC_E2,$AL52+1)-INDEX(FC_E2,$AL52))/(INDEX(FC_L,$AL52+1)-INDEX(FC_L,$AL52))</f>
        <v>0.42199999999999999</v>
      </c>
      <c r="AO52" s="25">
        <f>INDEX(FC_E3,$AL52)+(MEDIAN(MinStable,$AK52,1)-INDEX(FC_L,$AL52))*(INDEX(FC_E3,$AL52+1)-INDEX(FC_E3,$AL52))/(INDEX(FC_L,$AL52+1)-INDEX(FC_L,$AL52))</f>
        <v>0.41499999999999998</v>
      </c>
      <c r="AP52" s="26">
        <f>(IF(S52=1,Y52*AK52/AM52,0)+IF(T52=1,Z52*AK52/AN52,0)+IF(U52=1,AA52*AK52/AO52,0))*dt/60</f>
        <v>9.0172889814117627E-2</v>
      </c>
      <c r="AQ52" s="25">
        <f>E52+(AG52*SQRT(RTE)-AH52/SQRT(RTE))*dt/60/E_nom</f>
        <v>0.76316222395932698</v>
      </c>
      <c r="AR52">
        <f>IF(R52=1,1,0)</f>
        <v>0</v>
      </c>
    </row>
    <row r="53" spans="1:44" x14ac:dyDescent="0.2">
      <c r="A53">
        <v>51</v>
      </c>
      <c r="B53" s="22">
        <f>A53/1440</f>
        <v>3.5416666666666666E-2</v>
      </c>
      <c r="C53" s="23">
        <v>1.1399999999999999</v>
      </c>
      <c r="D53" s="24">
        <f>C53+P_aux</f>
        <v>1.1549999999999998</v>
      </c>
      <c r="E53" s="25">
        <f>AQ52</f>
        <v>0.76316222395932698</v>
      </c>
      <c r="F53" s="24">
        <f>AB52</f>
        <v>2.2999999999999998</v>
      </c>
      <c r="G53">
        <f>IF(AND(S52=0,V52&gt;=MinOff),V52,-1)</f>
        <v>-1</v>
      </c>
      <c r="H53">
        <f>IF(AND(T52=0,W52&gt;=MinOff),W52,-1)</f>
        <v>-1</v>
      </c>
      <c r="I53">
        <f>IF(AND(U52=0,X52&gt;=MinOff),X52,-1)</f>
        <v>1049</v>
      </c>
      <c r="J53">
        <f>IF(AND(S52=1,V52&gt;=MinRun),V52,-1)</f>
        <v>1049</v>
      </c>
      <c r="K53">
        <f>IF(AND(T52=1,W52&gt;=MinRun),W52,-1)</f>
        <v>1049</v>
      </c>
      <c r="L53">
        <f>IF(AND(U52=1,X52&gt;=MinRun),X52,-1)</f>
        <v>-1</v>
      </c>
      <c r="M53">
        <f>IF(MAX(G53:I53)&lt;0,0,MATCH(MAX(G53:I53),G53:I53,0))</f>
        <v>3</v>
      </c>
      <c r="N53">
        <f>IF(MAX(J53:L53)&lt;0,0,MATCH(MAX(J53:L53),J53:L53,0))</f>
        <v>1</v>
      </c>
      <c r="O53" s="24">
        <f>IF(N53=0,0,INDEX(CapVec,N53))</f>
        <v>1.2</v>
      </c>
      <c r="P53">
        <f>IF(OR(D53&gt;F53+StartMargin,E53&lt;SOC_startT),1,0)</f>
        <v>0</v>
      </c>
      <c r="Q53">
        <f>IF(AND(E53&gt;SOC_stopT,D53&lt;=F53-O53+StopMargin),1,0)</f>
        <v>0</v>
      </c>
      <c r="R53">
        <f>IF(AND(P53=1,M53&gt;0),1,IF(AND(P53=0,Q53=1,N53&gt;0),-1,0))</f>
        <v>0</v>
      </c>
      <c r="S53">
        <f>S52+IF(AND(R53=1,M53=1),1,0)-IF(AND(R53=-1,N53=1),1,0)</f>
        <v>1</v>
      </c>
      <c r="T53">
        <f>T52+IF(AND(R53=1,M53=2),1,0)-IF(AND(R53=-1,N53=2),1,0)</f>
        <v>1</v>
      </c>
      <c r="U53">
        <f>U52+IF(AND(R53=1,M53=3),1,0)-IF(AND(R53=-1,N53=3),1,0)</f>
        <v>0</v>
      </c>
      <c r="V53">
        <f>IF(S53&lt;&gt;S52,0,V52+dt)</f>
        <v>1050</v>
      </c>
      <c r="W53">
        <f>IF(T53&lt;&gt;T52,0,W52+dt)</f>
        <v>1050</v>
      </c>
      <c r="X53">
        <f>IF(U53&lt;&gt;U52,0,X52+dt)</f>
        <v>1050</v>
      </c>
      <c r="Y53" s="24">
        <f>S53*Cap_1*MIN(1,(V53+dt)/StartRamp)</f>
        <v>1.2</v>
      </c>
      <c r="Z53" s="24">
        <f>T53*Cap_2*MIN(1,(W53+dt)/StartRamp)</f>
        <v>1.1000000000000001</v>
      </c>
      <c r="AA53" s="24">
        <f>U53*Cap_3*MIN(1,(X53+dt)/StartRamp)</f>
        <v>0</v>
      </c>
      <c r="AB53" s="24">
        <f>SUM(Y53:AA53)</f>
        <v>2.2999999999999998</v>
      </c>
      <c r="AC53" s="24">
        <f>AB53-D53</f>
        <v>1.145</v>
      </c>
      <c r="AD53" s="25">
        <f>MEDIAN(0,(TaperEnd-E53)/(TaperEnd-TaperStart),1)</f>
        <v>1</v>
      </c>
      <c r="AE53" s="24">
        <f>MIN(P_pcs*AD53,MAX(0,SOC_max-E53)*E_nom*60/dt/SQRT(RTE))</f>
        <v>2.5</v>
      </c>
      <c r="AF53" s="24">
        <f>MIN(P_pcs,MAX(0,E53-SOC_min)*E_nom*60/dt*SQRT(RTE))</f>
        <v>2.5</v>
      </c>
      <c r="AG53" s="24">
        <f>IF(AC53&gt;0,MIN(AC53,AE53),0)</f>
        <v>1.145</v>
      </c>
      <c r="AH53" s="24">
        <f>IF(AC53&lt;0,MIN(-AC53,AF53),0)</f>
        <v>0</v>
      </c>
      <c r="AI53" s="24">
        <f>IF(AC53&gt;0,D53+AG53,AB53)</f>
        <v>2.2999999999999998</v>
      </c>
      <c r="AJ53" s="24">
        <f>MAX(0,D53-AI53-AH53)</f>
        <v>0</v>
      </c>
      <c r="AK53" s="25">
        <f>IF(AB53&gt;0,AI53/AB53,0)</f>
        <v>1</v>
      </c>
      <c r="AL53">
        <f>IF(AB53=0,1,MIN(MATCH(MEDIAN(MinStable,AK53,1),FC_L,1),3))</f>
        <v>3</v>
      </c>
      <c r="AM53" s="25">
        <f>INDEX(FC_E1,$AL53)+(MEDIAN(MinStable,$AK53,1)-INDEX(FC_L,$AL53))*(INDEX(FC_E1,$AL53+1)-INDEX(FC_E1,$AL53))/(INDEX(FC_L,$AL53+1)-INDEX(FC_L,$AL53))</f>
        <v>0.42799999999999999</v>
      </c>
      <c r="AN53" s="25">
        <f>INDEX(FC_E2,$AL53)+(MEDIAN(MinStable,$AK53,1)-INDEX(FC_L,$AL53))*(INDEX(FC_E2,$AL53+1)-INDEX(FC_E2,$AL53))/(INDEX(FC_L,$AL53+1)-INDEX(FC_L,$AL53))</f>
        <v>0.42199999999999999</v>
      </c>
      <c r="AO53" s="25">
        <f>INDEX(FC_E3,$AL53)+(MEDIAN(MinStable,$AK53,1)-INDEX(FC_L,$AL53))*(INDEX(FC_E3,$AL53+1)-INDEX(FC_E3,$AL53))/(INDEX(FC_L,$AL53+1)-INDEX(FC_L,$AL53))</f>
        <v>0.41499999999999998</v>
      </c>
      <c r="AP53" s="26">
        <f>(IF(S53=1,Y53*AK53/AM53,0)+IF(T53=1,Z53*AK53/AN53,0)+IF(U53=1,AA53*AK53/AO53,0))*dt/60</f>
        <v>9.0172889814117627E-2</v>
      </c>
      <c r="AQ53" s="25">
        <f>E53+(AG53*SQRT(RTE)-AH53/SQRT(RTE))*dt/60/E_nom</f>
        <v>0.76641708822902266</v>
      </c>
      <c r="AR53">
        <f>IF(R53=1,1,0)</f>
        <v>0</v>
      </c>
    </row>
    <row r="54" spans="1:44" x14ac:dyDescent="0.2">
      <c r="A54">
        <v>52</v>
      </c>
      <c r="B54" s="22">
        <f>A54/1440</f>
        <v>3.6111111111111108E-2</v>
      </c>
      <c r="C54" s="23">
        <v>1.1754</v>
      </c>
      <c r="D54" s="24">
        <f>C54+P_aux</f>
        <v>1.1903999999999999</v>
      </c>
      <c r="E54" s="25">
        <f>AQ53</f>
        <v>0.76641708822902266</v>
      </c>
      <c r="F54" s="24">
        <f>AB53</f>
        <v>2.2999999999999998</v>
      </c>
      <c r="G54">
        <f>IF(AND(S53=0,V53&gt;=MinOff),V53,-1)</f>
        <v>-1</v>
      </c>
      <c r="H54">
        <f>IF(AND(T53=0,W53&gt;=MinOff),W53,-1)</f>
        <v>-1</v>
      </c>
      <c r="I54">
        <f>IF(AND(U53=0,X53&gt;=MinOff),X53,-1)</f>
        <v>1050</v>
      </c>
      <c r="J54">
        <f>IF(AND(S53=1,V53&gt;=MinRun),V53,-1)</f>
        <v>1050</v>
      </c>
      <c r="K54">
        <f>IF(AND(T53=1,W53&gt;=MinRun),W53,-1)</f>
        <v>1050</v>
      </c>
      <c r="L54">
        <f>IF(AND(U53=1,X53&gt;=MinRun),X53,-1)</f>
        <v>-1</v>
      </c>
      <c r="M54">
        <f>IF(MAX(G54:I54)&lt;0,0,MATCH(MAX(G54:I54),G54:I54,0))</f>
        <v>3</v>
      </c>
      <c r="N54">
        <f>IF(MAX(J54:L54)&lt;0,0,MATCH(MAX(J54:L54),J54:L54,0))</f>
        <v>1</v>
      </c>
      <c r="O54" s="24">
        <f>IF(N54=0,0,INDEX(CapVec,N54))</f>
        <v>1.2</v>
      </c>
      <c r="P54">
        <f>IF(OR(D54&gt;F54+StartMargin,E54&lt;SOC_startT),1,0)</f>
        <v>0</v>
      </c>
      <c r="Q54">
        <f>IF(AND(E54&gt;SOC_stopT,D54&lt;=F54-O54+StopMargin),1,0)</f>
        <v>0</v>
      </c>
      <c r="R54">
        <f>IF(AND(P54=1,M54&gt;0),1,IF(AND(P54=0,Q54=1,N54&gt;0),-1,0))</f>
        <v>0</v>
      </c>
      <c r="S54">
        <f>S53+IF(AND(R54=1,M54=1),1,0)-IF(AND(R54=-1,N54=1),1,0)</f>
        <v>1</v>
      </c>
      <c r="T54">
        <f>T53+IF(AND(R54=1,M54=2),1,0)-IF(AND(R54=-1,N54=2),1,0)</f>
        <v>1</v>
      </c>
      <c r="U54">
        <f>U53+IF(AND(R54=1,M54=3),1,0)-IF(AND(R54=-1,N54=3),1,0)</f>
        <v>0</v>
      </c>
      <c r="V54">
        <f>IF(S54&lt;&gt;S53,0,V53+dt)</f>
        <v>1051</v>
      </c>
      <c r="W54">
        <f>IF(T54&lt;&gt;T53,0,W53+dt)</f>
        <v>1051</v>
      </c>
      <c r="X54">
        <f>IF(U54&lt;&gt;U53,0,X53+dt)</f>
        <v>1051</v>
      </c>
      <c r="Y54" s="24">
        <f>S54*Cap_1*MIN(1,(V54+dt)/StartRamp)</f>
        <v>1.2</v>
      </c>
      <c r="Z54" s="24">
        <f>T54*Cap_2*MIN(1,(W54+dt)/StartRamp)</f>
        <v>1.1000000000000001</v>
      </c>
      <c r="AA54" s="24">
        <f>U54*Cap_3*MIN(1,(X54+dt)/StartRamp)</f>
        <v>0</v>
      </c>
      <c r="AB54" s="24">
        <f>SUM(Y54:AA54)</f>
        <v>2.2999999999999998</v>
      </c>
      <c r="AC54" s="24">
        <f>AB54-D54</f>
        <v>1.1095999999999999</v>
      </c>
      <c r="AD54" s="25">
        <f>MEDIAN(0,(TaperEnd-E54)/(TaperEnd-TaperStart),1)</f>
        <v>1</v>
      </c>
      <c r="AE54" s="24">
        <f>MIN(P_pcs*AD54,MAX(0,SOC_max-E54)*E_nom*60/dt/SQRT(RTE))</f>
        <v>2.5</v>
      </c>
      <c r="AF54" s="24">
        <f>MIN(P_pcs,MAX(0,E54-SOC_min)*E_nom*60/dt*SQRT(RTE))</f>
        <v>2.5</v>
      </c>
      <c r="AG54" s="24">
        <f>IF(AC54&gt;0,MIN(AC54,AE54),0)</f>
        <v>1.1095999999999999</v>
      </c>
      <c r="AH54" s="24">
        <f>IF(AC54&lt;0,MIN(-AC54,AF54),0)</f>
        <v>0</v>
      </c>
      <c r="AI54" s="24">
        <f>IF(AC54&gt;0,D54+AG54,AB54)</f>
        <v>2.2999999999999998</v>
      </c>
      <c r="AJ54" s="24">
        <f>MAX(0,D54-AI54-AH54)</f>
        <v>0</v>
      </c>
      <c r="AK54" s="25">
        <f>IF(AB54&gt;0,AI54/AB54,0)</f>
        <v>1</v>
      </c>
      <c r="AL54">
        <f>IF(AB54=0,1,MIN(MATCH(MEDIAN(MinStable,AK54,1),FC_L,1),3))</f>
        <v>3</v>
      </c>
      <c r="AM54" s="25">
        <f>INDEX(FC_E1,$AL54)+(MEDIAN(MinStable,$AK54,1)-INDEX(FC_L,$AL54))*(INDEX(FC_E1,$AL54+1)-INDEX(FC_E1,$AL54))/(INDEX(FC_L,$AL54+1)-INDEX(FC_L,$AL54))</f>
        <v>0.42799999999999999</v>
      </c>
      <c r="AN54" s="25">
        <f>INDEX(FC_E2,$AL54)+(MEDIAN(MinStable,$AK54,1)-INDEX(FC_L,$AL54))*(INDEX(FC_E2,$AL54+1)-INDEX(FC_E2,$AL54))/(INDEX(FC_L,$AL54+1)-INDEX(FC_L,$AL54))</f>
        <v>0.42199999999999999</v>
      </c>
      <c r="AO54" s="25">
        <f>INDEX(FC_E3,$AL54)+(MEDIAN(MinStable,$AK54,1)-INDEX(FC_L,$AL54))*(INDEX(FC_E3,$AL54+1)-INDEX(FC_E3,$AL54))/(INDEX(FC_L,$AL54+1)-INDEX(FC_L,$AL54))</f>
        <v>0.41499999999999998</v>
      </c>
      <c r="AP54" s="26">
        <f>(IF(S54=1,Y54*AK54/AM54,0)+IF(T54=1,Z54*AK54/AN54,0)+IF(U54=1,AA54*AK54/AO54,0))*dt/60</f>
        <v>9.0172889814117627E-2</v>
      </c>
      <c r="AQ54" s="25">
        <f>E54+(AG54*SQRT(RTE)-AH54/SQRT(RTE))*dt/60/E_nom</f>
        <v>0.7695713217605985</v>
      </c>
      <c r="AR54">
        <f>IF(R54=1,1,0)</f>
        <v>0</v>
      </c>
    </row>
    <row r="55" spans="1:44" x14ac:dyDescent="0.2">
      <c r="A55">
        <v>53</v>
      </c>
      <c r="B55" s="22">
        <f>A55/1440</f>
        <v>3.6805555555555557E-2</v>
      </c>
      <c r="C55" s="23">
        <v>1.0919000000000001</v>
      </c>
      <c r="D55" s="24">
        <f>C55+P_aux</f>
        <v>1.1069</v>
      </c>
      <c r="E55" s="25">
        <f>AQ54</f>
        <v>0.7695713217605985</v>
      </c>
      <c r="F55" s="24">
        <f>AB54</f>
        <v>2.2999999999999998</v>
      </c>
      <c r="G55">
        <f>IF(AND(S54=0,V54&gt;=MinOff),V54,-1)</f>
        <v>-1</v>
      </c>
      <c r="H55">
        <f>IF(AND(T54=0,W54&gt;=MinOff),W54,-1)</f>
        <v>-1</v>
      </c>
      <c r="I55">
        <f>IF(AND(U54=0,X54&gt;=MinOff),X54,-1)</f>
        <v>1051</v>
      </c>
      <c r="J55">
        <f>IF(AND(S54=1,V54&gt;=MinRun),V54,-1)</f>
        <v>1051</v>
      </c>
      <c r="K55">
        <f>IF(AND(T54=1,W54&gt;=MinRun),W54,-1)</f>
        <v>1051</v>
      </c>
      <c r="L55">
        <f>IF(AND(U54=1,X54&gt;=MinRun),X54,-1)</f>
        <v>-1</v>
      </c>
      <c r="M55">
        <f>IF(MAX(G55:I55)&lt;0,0,MATCH(MAX(G55:I55),G55:I55,0))</f>
        <v>3</v>
      </c>
      <c r="N55">
        <f>IF(MAX(J55:L55)&lt;0,0,MATCH(MAX(J55:L55),J55:L55,0))</f>
        <v>1</v>
      </c>
      <c r="O55" s="24">
        <f>IF(N55=0,0,INDEX(CapVec,N55))</f>
        <v>1.2</v>
      </c>
      <c r="P55">
        <f>IF(OR(D55&gt;F55+StartMargin,E55&lt;SOC_startT),1,0)</f>
        <v>0</v>
      </c>
      <c r="Q55">
        <f>IF(AND(E55&gt;SOC_stopT,D55&lt;=F55-O55+StopMargin),1,0)</f>
        <v>0</v>
      </c>
      <c r="R55">
        <f>IF(AND(P55=1,M55&gt;0),1,IF(AND(P55=0,Q55=1,N55&gt;0),-1,0))</f>
        <v>0</v>
      </c>
      <c r="S55">
        <f>S54+IF(AND(R55=1,M55=1),1,0)-IF(AND(R55=-1,N55=1),1,0)</f>
        <v>1</v>
      </c>
      <c r="T55">
        <f>T54+IF(AND(R55=1,M55=2),1,0)-IF(AND(R55=-1,N55=2),1,0)</f>
        <v>1</v>
      </c>
      <c r="U55">
        <f>U54+IF(AND(R55=1,M55=3),1,0)-IF(AND(R55=-1,N55=3),1,0)</f>
        <v>0</v>
      </c>
      <c r="V55">
        <f>IF(S55&lt;&gt;S54,0,V54+dt)</f>
        <v>1052</v>
      </c>
      <c r="W55">
        <f>IF(T55&lt;&gt;T54,0,W54+dt)</f>
        <v>1052</v>
      </c>
      <c r="X55">
        <f>IF(U55&lt;&gt;U54,0,X54+dt)</f>
        <v>1052</v>
      </c>
      <c r="Y55" s="24">
        <f>S55*Cap_1*MIN(1,(V55+dt)/StartRamp)</f>
        <v>1.2</v>
      </c>
      <c r="Z55" s="24">
        <f>T55*Cap_2*MIN(1,(W55+dt)/StartRamp)</f>
        <v>1.1000000000000001</v>
      </c>
      <c r="AA55" s="24">
        <f>U55*Cap_3*MIN(1,(X55+dt)/StartRamp)</f>
        <v>0</v>
      </c>
      <c r="AB55" s="24">
        <f>SUM(Y55:AA55)</f>
        <v>2.2999999999999998</v>
      </c>
      <c r="AC55" s="24">
        <f>AB55-D55</f>
        <v>1.1930999999999998</v>
      </c>
      <c r="AD55" s="25">
        <f>MEDIAN(0,(TaperEnd-E55)/(TaperEnd-TaperStart),1)</f>
        <v>1</v>
      </c>
      <c r="AE55" s="24">
        <f>MIN(P_pcs*AD55,MAX(0,SOC_max-E55)*E_nom*60/dt/SQRT(RTE))</f>
        <v>2.5</v>
      </c>
      <c r="AF55" s="24">
        <f>MIN(P_pcs,MAX(0,E55-SOC_min)*E_nom*60/dt*SQRT(RTE))</f>
        <v>2.5</v>
      </c>
      <c r="AG55" s="24">
        <f>IF(AC55&gt;0,MIN(AC55,AE55),0)</f>
        <v>1.1930999999999998</v>
      </c>
      <c r="AH55" s="24">
        <f>IF(AC55&lt;0,MIN(-AC55,AF55),0)</f>
        <v>0</v>
      </c>
      <c r="AI55" s="24">
        <f>IF(AC55&gt;0,D55+AG55,AB55)</f>
        <v>2.2999999999999998</v>
      </c>
      <c r="AJ55" s="24">
        <f>MAX(0,D55-AI55-AH55)</f>
        <v>0</v>
      </c>
      <c r="AK55" s="25">
        <f>IF(AB55&gt;0,AI55/AB55,0)</f>
        <v>1</v>
      </c>
      <c r="AL55">
        <f>IF(AB55=0,1,MIN(MATCH(MEDIAN(MinStable,AK55,1),FC_L,1),3))</f>
        <v>3</v>
      </c>
      <c r="AM55" s="25">
        <f>INDEX(FC_E1,$AL55)+(MEDIAN(MinStable,$AK55,1)-INDEX(FC_L,$AL55))*(INDEX(FC_E1,$AL55+1)-INDEX(FC_E1,$AL55))/(INDEX(FC_L,$AL55+1)-INDEX(FC_L,$AL55))</f>
        <v>0.42799999999999999</v>
      </c>
      <c r="AN55" s="25">
        <f>INDEX(FC_E2,$AL55)+(MEDIAN(MinStable,$AK55,1)-INDEX(FC_L,$AL55))*(INDEX(FC_E2,$AL55+1)-INDEX(FC_E2,$AL55))/(INDEX(FC_L,$AL55+1)-INDEX(FC_L,$AL55))</f>
        <v>0.42199999999999999</v>
      </c>
      <c r="AO55" s="25">
        <f>INDEX(FC_E3,$AL55)+(MEDIAN(MinStable,$AK55,1)-INDEX(FC_L,$AL55))*(INDEX(FC_E3,$AL55+1)-INDEX(FC_E3,$AL55))/(INDEX(FC_L,$AL55+1)-INDEX(FC_L,$AL55))</f>
        <v>0.41499999999999998</v>
      </c>
      <c r="AP55" s="26">
        <f>(IF(S55=1,Y55*AK55/AM55,0)+IF(T55=1,Z55*AK55/AN55,0)+IF(U55=1,AA55*AK55/AO55,0))*dt/60</f>
        <v>9.0172889814117627E-2</v>
      </c>
      <c r="AQ55" s="25">
        <f>E55+(AG55*SQRT(RTE)-AH55/SQRT(RTE))*dt/60/E_nom</f>
        <v>0.77296291875638357</v>
      </c>
      <c r="AR55">
        <f>IF(R55=1,1,0)</f>
        <v>0</v>
      </c>
    </row>
    <row r="56" spans="1:44" x14ac:dyDescent="0.2">
      <c r="A56">
        <v>54</v>
      </c>
      <c r="B56" s="22">
        <f>A56/1440</f>
        <v>3.7499999999999999E-2</v>
      </c>
      <c r="C56" s="23">
        <v>1.1675</v>
      </c>
      <c r="D56" s="24">
        <f>C56+P_aux</f>
        <v>1.1824999999999999</v>
      </c>
      <c r="E56" s="25">
        <f>AQ55</f>
        <v>0.77296291875638357</v>
      </c>
      <c r="F56" s="24">
        <f>AB55</f>
        <v>2.2999999999999998</v>
      </c>
      <c r="G56">
        <f>IF(AND(S55=0,V55&gt;=MinOff),V55,-1)</f>
        <v>-1</v>
      </c>
      <c r="H56">
        <f>IF(AND(T55=0,W55&gt;=MinOff),W55,-1)</f>
        <v>-1</v>
      </c>
      <c r="I56">
        <f>IF(AND(U55=0,X55&gt;=MinOff),X55,-1)</f>
        <v>1052</v>
      </c>
      <c r="J56">
        <f>IF(AND(S55=1,V55&gt;=MinRun),V55,-1)</f>
        <v>1052</v>
      </c>
      <c r="K56">
        <f>IF(AND(T55=1,W55&gt;=MinRun),W55,-1)</f>
        <v>1052</v>
      </c>
      <c r="L56">
        <f>IF(AND(U55=1,X55&gt;=MinRun),X55,-1)</f>
        <v>-1</v>
      </c>
      <c r="M56">
        <f>IF(MAX(G56:I56)&lt;0,0,MATCH(MAX(G56:I56),G56:I56,0))</f>
        <v>3</v>
      </c>
      <c r="N56">
        <f>IF(MAX(J56:L56)&lt;0,0,MATCH(MAX(J56:L56),J56:L56,0))</f>
        <v>1</v>
      </c>
      <c r="O56" s="24">
        <f>IF(N56=0,0,INDEX(CapVec,N56))</f>
        <v>1.2</v>
      </c>
      <c r="P56">
        <f>IF(OR(D56&gt;F56+StartMargin,E56&lt;SOC_startT),1,0)</f>
        <v>0</v>
      </c>
      <c r="Q56">
        <f>IF(AND(E56&gt;SOC_stopT,D56&lt;=F56-O56+StopMargin),1,0)</f>
        <v>0</v>
      </c>
      <c r="R56">
        <f>IF(AND(P56=1,M56&gt;0),1,IF(AND(P56=0,Q56=1,N56&gt;0),-1,0))</f>
        <v>0</v>
      </c>
      <c r="S56">
        <f>S55+IF(AND(R56=1,M56=1),1,0)-IF(AND(R56=-1,N56=1),1,0)</f>
        <v>1</v>
      </c>
      <c r="T56">
        <f>T55+IF(AND(R56=1,M56=2),1,0)-IF(AND(R56=-1,N56=2),1,0)</f>
        <v>1</v>
      </c>
      <c r="U56">
        <f>U55+IF(AND(R56=1,M56=3),1,0)-IF(AND(R56=-1,N56=3),1,0)</f>
        <v>0</v>
      </c>
      <c r="V56">
        <f>IF(S56&lt;&gt;S55,0,V55+dt)</f>
        <v>1053</v>
      </c>
      <c r="W56">
        <f>IF(T56&lt;&gt;T55,0,W55+dt)</f>
        <v>1053</v>
      </c>
      <c r="X56">
        <f>IF(U56&lt;&gt;U55,0,X55+dt)</f>
        <v>1053</v>
      </c>
      <c r="Y56" s="24">
        <f>S56*Cap_1*MIN(1,(V56+dt)/StartRamp)</f>
        <v>1.2</v>
      </c>
      <c r="Z56" s="24">
        <f>T56*Cap_2*MIN(1,(W56+dt)/StartRamp)</f>
        <v>1.1000000000000001</v>
      </c>
      <c r="AA56" s="24">
        <f>U56*Cap_3*MIN(1,(X56+dt)/StartRamp)</f>
        <v>0</v>
      </c>
      <c r="AB56" s="24">
        <f>SUM(Y56:AA56)</f>
        <v>2.2999999999999998</v>
      </c>
      <c r="AC56" s="24">
        <f>AB56-D56</f>
        <v>1.1174999999999999</v>
      </c>
      <c r="AD56" s="25">
        <f>MEDIAN(0,(TaperEnd-E56)/(TaperEnd-TaperStart),1)</f>
        <v>1</v>
      </c>
      <c r="AE56" s="24">
        <f>MIN(P_pcs*AD56,MAX(0,SOC_max-E56)*E_nom*60/dt/SQRT(RTE))</f>
        <v>2.5</v>
      </c>
      <c r="AF56" s="24">
        <f>MIN(P_pcs,MAX(0,E56-SOC_min)*E_nom*60/dt*SQRT(RTE))</f>
        <v>2.5</v>
      </c>
      <c r="AG56" s="24">
        <f>IF(AC56&gt;0,MIN(AC56,AE56),0)</f>
        <v>1.1174999999999999</v>
      </c>
      <c r="AH56" s="24">
        <f>IF(AC56&lt;0,MIN(-AC56,AF56),0)</f>
        <v>0</v>
      </c>
      <c r="AI56" s="24">
        <f>IF(AC56&gt;0,D56+AG56,AB56)</f>
        <v>2.2999999999999998</v>
      </c>
      <c r="AJ56" s="24">
        <f>MAX(0,D56-AI56-AH56)</f>
        <v>0</v>
      </c>
      <c r="AK56" s="25">
        <f>IF(AB56&gt;0,AI56/AB56,0)</f>
        <v>1</v>
      </c>
      <c r="AL56">
        <f>IF(AB56=0,1,MIN(MATCH(MEDIAN(MinStable,AK56,1),FC_L,1),3))</f>
        <v>3</v>
      </c>
      <c r="AM56" s="25">
        <f>INDEX(FC_E1,$AL56)+(MEDIAN(MinStable,$AK56,1)-INDEX(FC_L,$AL56))*(INDEX(FC_E1,$AL56+1)-INDEX(FC_E1,$AL56))/(INDEX(FC_L,$AL56+1)-INDEX(FC_L,$AL56))</f>
        <v>0.42799999999999999</v>
      </c>
      <c r="AN56" s="25">
        <f>INDEX(FC_E2,$AL56)+(MEDIAN(MinStable,$AK56,1)-INDEX(FC_L,$AL56))*(INDEX(FC_E2,$AL56+1)-INDEX(FC_E2,$AL56))/(INDEX(FC_L,$AL56+1)-INDEX(FC_L,$AL56))</f>
        <v>0.42199999999999999</v>
      </c>
      <c r="AO56" s="25">
        <f>INDEX(FC_E3,$AL56)+(MEDIAN(MinStable,$AK56,1)-INDEX(FC_L,$AL56))*(INDEX(FC_E3,$AL56+1)-INDEX(FC_E3,$AL56))/(INDEX(FC_L,$AL56+1)-INDEX(FC_L,$AL56))</f>
        <v>0.41499999999999998</v>
      </c>
      <c r="AP56" s="26">
        <f>(IF(S56=1,Y56*AK56/AM56,0)+IF(T56=1,Z56*AK56/AN56,0)+IF(U56=1,AA56*AK56/AO56,0))*dt/60</f>
        <v>9.0172889814117627E-2</v>
      </c>
      <c r="AQ56" s="25">
        <f>E56+(AG56*SQRT(RTE)-AH56/SQRT(RTE))*dt/60/E_nom</f>
        <v>0.7761396094300822</v>
      </c>
      <c r="AR56">
        <f>IF(R56=1,1,0)</f>
        <v>0</v>
      </c>
    </row>
    <row r="57" spans="1:44" x14ac:dyDescent="0.2">
      <c r="A57">
        <v>55</v>
      </c>
      <c r="B57" s="22">
        <f>A57/1440</f>
        <v>3.8194444444444448E-2</v>
      </c>
      <c r="C57" s="23">
        <v>1.0586</v>
      </c>
      <c r="D57" s="24">
        <f>C57+P_aux</f>
        <v>1.0735999999999999</v>
      </c>
      <c r="E57" s="25">
        <f>AQ56</f>
        <v>0.7761396094300822</v>
      </c>
      <c r="F57" s="24">
        <f>AB56</f>
        <v>2.2999999999999998</v>
      </c>
      <c r="G57">
        <f>IF(AND(S56=0,V56&gt;=MinOff),V56,-1)</f>
        <v>-1</v>
      </c>
      <c r="H57">
        <f>IF(AND(T56=0,W56&gt;=MinOff),W56,-1)</f>
        <v>-1</v>
      </c>
      <c r="I57">
        <f>IF(AND(U56=0,X56&gt;=MinOff),X56,-1)</f>
        <v>1053</v>
      </c>
      <c r="J57">
        <f>IF(AND(S56=1,V56&gt;=MinRun),V56,-1)</f>
        <v>1053</v>
      </c>
      <c r="K57">
        <f>IF(AND(T56=1,W56&gt;=MinRun),W56,-1)</f>
        <v>1053</v>
      </c>
      <c r="L57">
        <f>IF(AND(U56=1,X56&gt;=MinRun),X56,-1)</f>
        <v>-1</v>
      </c>
      <c r="M57">
        <f>IF(MAX(G57:I57)&lt;0,0,MATCH(MAX(G57:I57),G57:I57,0))</f>
        <v>3</v>
      </c>
      <c r="N57">
        <f>IF(MAX(J57:L57)&lt;0,0,MATCH(MAX(J57:L57),J57:L57,0))</f>
        <v>1</v>
      </c>
      <c r="O57" s="24">
        <f>IF(N57=0,0,INDEX(CapVec,N57))</f>
        <v>1.2</v>
      </c>
      <c r="P57">
        <f>IF(OR(D57&gt;F57+StartMargin,E57&lt;SOC_startT),1,0)</f>
        <v>0</v>
      </c>
      <c r="Q57">
        <f>IF(AND(E57&gt;SOC_stopT,D57&lt;=F57-O57+StopMargin),1,0)</f>
        <v>0</v>
      </c>
      <c r="R57">
        <f>IF(AND(P57=1,M57&gt;0),1,IF(AND(P57=0,Q57=1,N57&gt;0),-1,0))</f>
        <v>0</v>
      </c>
      <c r="S57">
        <f>S56+IF(AND(R57=1,M57=1),1,0)-IF(AND(R57=-1,N57=1),1,0)</f>
        <v>1</v>
      </c>
      <c r="T57">
        <f>T56+IF(AND(R57=1,M57=2),1,0)-IF(AND(R57=-1,N57=2),1,0)</f>
        <v>1</v>
      </c>
      <c r="U57">
        <f>U56+IF(AND(R57=1,M57=3),1,0)-IF(AND(R57=-1,N57=3),1,0)</f>
        <v>0</v>
      </c>
      <c r="V57">
        <f>IF(S57&lt;&gt;S56,0,V56+dt)</f>
        <v>1054</v>
      </c>
      <c r="W57">
        <f>IF(T57&lt;&gt;T56,0,W56+dt)</f>
        <v>1054</v>
      </c>
      <c r="X57">
        <f>IF(U57&lt;&gt;U56,0,X56+dt)</f>
        <v>1054</v>
      </c>
      <c r="Y57" s="24">
        <f>S57*Cap_1*MIN(1,(V57+dt)/StartRamp)</f>
        <v>1.2</v>
      </c>
      <c r="Z57" s="24">
        <f>T57*Cap_2*MIN(1,(W57+dt)/StartRamp)</f>
        <v>1.1000000000000001</v>
      </c>
      <c r="AA57" s="24">
        <f>U57*Cap_3*MIN(1,(X57+dt)/StartRamp)</f>
        <v>0</v>
      </c>
      <c r="AB57" s="24">
        <f>SUM(Y57:AA57)</f>
        <v>2.2999999999999998</v>
      </c>
      <c r="AC57" s="24">
        <f>AB57-D57</f>
        <v>1.2263999999999999</v>
      </c>
      <c r="AD57" s="25">
        <f>MEDIAN(0,(TaperEnd-E57)/(TaperEnd-TaperStart),1)</f>
        <v>1</v>
      </c>
      <c r="AE57" s="24">
        <f>MIN(P_pcs*AD57,MAX(0,SOC_max-E57)*E_nom*60/dt/SQRT(RTE))</f>
        <v>2.5</v>
      </c>
      <c r="AF57" s="24">
        <f>MIN(P_pcs,MAX(0,E57-SOC_min)*E_nom*60/dt*SQRT(RTE))</f>
        <v>2.5</v>
      </c>
      <c r="AG57" s="24">
        <f>IF(AC57&gt;0,MIN(AC57,AE57),0)</f>
        <v>1.2263999999999999</v>
      </c>
      <c r="AH57" s="24">
        <f>IF(AC57&lt;0,MIN(-AC57,AF57),0)</f>
        <v>0</v>
      </c>
      <c r="AI57" s="24">
        <f>IF(AC57&gt;0,D57+AG57,AB57)</f>
        <v>2.2999999999999998</v>
      </c>
      <c r="AJ57" s="24">
        <f>MAX(0,D57-AI57-AH57)</f>
        <v>0</v>
      </c>
      <c r="AK57" s="25">
        <f>IF(AB57&gt;0,AI57/AB57,0)</f>
        <v>1</v>
      </c>
      <c r="AL57">
        <f>IF(AB57=0,1,MIN(MATCH(MEDIAN(MinStable,AK57,1),FC_L,1),3))</f>
        <v>3</v>
      </c>
      <c r="AM57" s="25">
        <f>INDEX(FC_E1,$AL57)+(MEDIAN(MinStable,$AK57,1)-INDEX(FC_L,$AL57))*(INDEX(FC_E1,$AL57+1)-INDEX(FC_E1,$AL57))/(INDEX(FC_L,$AL57+1)-INDEX(FC_L,$AL57))</f>
        <v>0.42799999999999999</v>
      </c>
      <c r="AN57" s="25">
        <f>INDEX(FC_E2,$AL57)+(MEDIAN(MinStable,$AK57,1)-INDEX(FC_L,$AL57))*(INDEX(FC_E2,$AL57+1)-INDEX(FC_E2,$AL57))/(INDEX(FC_L,$AL57+1)-INDEX(FC_L,$AL57))</f>
        <v>0.42199999999999999</v>
      </c>
      <c r="AO57" s="25">
        <f>INDEX(FC_E3,$AL57)+(MEDIAN(MinStable,$AK57,1)-INDEX(FC_L,$AL57))*(INDEX(FC_E3,$AL57+1)-INDEX(FC_E3,$AL57))/(INDEX(FC_L,$AL57+1)-INDEX(FC_L,$AL57))</f>
        <v>0.41499999999999998</v>
      </c>
      <c r="AP57" s="26">
        <f>(IF(S57=1,Y57*AK57/AM57,0)+IF(T57=1,Z57*AK57/AN57,0)+IF(U57=1,AA57*AK57/AO57,0))*dt/60</f>
        <v>9.0172889814117627E-2</v>
      </c>
      <c r="AQ57" s="25">
        <f>E57+(AG57*SQRT(RTE)-AH57/SQRT(RTE))*dt/60/E_nom</f>
        <v>0.77962586754392915</v>
      </c>
      <c r="AR57">
        <f>IF(R57=1,1,0)</f>
        <v>0</v>
      </c>
    </row>
    <row r="58" spans="1:44" x14ac:dyDescent="0.2">
      <c r="A58">
        <v>56</v>
      </c>
      <c r="B58" s="22">
        <f>A58/1440</f>
        <v>3.888888888888889E-2</v>
      </c>
      <c r="C58" s="23">
        <v>1.1808000000000001</v>
      </c>
      <c r="D58" s="24">
        <f>C58+P_aux</f>
        <v>1.1958</v>
      </c>
      <c r="E58" s="25">
        <f>AQ57</f>
        <v>0.77962586754392915</v>
      </c>
      <c r="F58" s="24">
        <f>AB57</f>
        <v>2.2999999999999998</v>
      </c>
      <c r="G58">
        <f>IF(AND(S57=0,V57&gt;=MinOff),V57,-1)</f>
        <v>-1</v>
      </c>
      <c r="H58">
        <f>IF(AND(T57=0,W57&gt;=MinOff),W57,-1)</f>
        <v>-1</v>
      </c>
      <c r="I58">
        <f>IF(AND(U57=0,X57&gt;=MinOff),X57,-1)</f>
        <v>1054</v>
      </c>
      <c r="J58">
        <f>IF(AND(S57=1,V57&gt;=MinRun),V57,-1)</f>
        <v>1054</v>
      </c>
      <c r="K58">
        <f>IF(AND(T57=1,W57&gt;=MinRun),W57,-1)</f>
        <v>1054</v>
      </c>
      <c r="L58">
        <f>IF(AND(U57=1,X57&gt;=MinRun),X57,-1)</f>
        <v>-1</v>
      </c>
      <c r="M58">
        <f>IF(MAX(G58:I58)&lt;0,0,MATCH(MAX(G58:I58),G58:I58,0))</f>
        <v>3</v>
      </c>
      <c r="N58">
        <f>IF(MAX(J58:L58)&lt;0,0,MATCH(MAX(J58:L58),J58:L58,0))</f>
        <v>1</v>
      </c>
      <c r="O58" s="24">
        <f>IF(N58=0,0,INDEX(CapVec,N58))</f>
        <v>1.2</v>
      </c>
      <c r="P58">
        <f>IF(OR(D58&gt;F58+StartMargin,E58&lt;SOC_startT),1,0)</f>
        <v>0</v>
      </c>
      <c r="Q58">
        <f>IF(AND(E58&gt;SOC_stopT,D58&lt;=F58-O58+StopMargin),1,0)</f>
        <v>0</v>
      </c>
      <c r="R58">
        <f>IF(AND(P58=1,M58&gt;0),1,IF(AND(P58=0,Q58=1,N58&gt;0),-1,0))</f>
        <v>0</v>
      </c>
      <c r="S58">
        <f>S57+IF(AND(R58=1,M58=1),1,0)-IF(AND(R58=-1,N58=1),1,0)</f>
        <v>1</v>
      </c>
      <c r="T58">
        <f>T57+IF(AND(R58=1,M58=2),1,0)-IF(AND(R58=-1,N58=2),1,0)</f>
        <v>1</v>
      </c>
      <c r="U58">
        <f>U57+IF(AND(R58=1,M58=3),1,0)-IF(AND(R58=-1,N58=3),1,0)</f>
        <v>0</v>
      </c>
      <c r="V58">
        <f>IF(S58&lt;&gt;S57,0,V57+dt)</f>
        <v>1055</v>
      </c>
      <c r="W58">
        <f>IF(T58&lt;&gt;T57,0,W57+dt)</f>
        <v>1055</v>
      </c>
      <c r="X58">
        <f>IF(U58&lt;&gt;U57,0,X57+dt)</f>
        <v>1055</v>
      </c>
      <c r="Y58" s="24">
        <f>S58*Cap_1*MIN(1,(V58+dt)/StartRamp)</f>
        <v>1.2</v>
      </c>
      <c r="Z58" s="24">
        <f>T58*Cap_2*MIN(1,(W58+dt)/StartRamp)</f>
        <v>1.1000000000000001</v>
      </c>
      <c r="AA58" s="24">
        <f>U58*Cap_3*MIN(1,(X58+dt)/StartRamp)</f>
        <v>0</v>
      </c>
      <c r="AB58" s="24">
        <f>SUM(Y58:AA58)</f>
        <v>2.2999999999999998</v>
      </c>
      <c r="AC58" s="24">
        <f>AB58-D58</f>
        <v>1.1041999999999998</v>
      </c>
      <c r="AD58" s="25">
        <f>MEDIAN(0,(TaperEnd-E58)/(TaperEnd-TaperStart),1)</f>
        <v>1</v>
      </c>
      <c r="AE58" s="24">
        <f>MIN(P_pcs*AD58,MAX(0,SOC_max-E58)*E_nom*60/dt/SQRT(RTE))</f>
        <v>2.5</v>
      </c>
      <c r="AF58" s="24">
        <f>MIN(P_pcs,MAX(0,E58-SOC_min)*E_nom*60/dt*SQRT(RTE))</f>
        <v>2.5</v>
      </c>
      <c r="AG58" s="24">
        <f>IF(AC58&gt;0,MIN(AC58,AE58),0)</f>
        <v>1.1041999999999998</v>
      </c>
      <c r="AH58" s="24">
        <f>IF(AC58&lt;0,MIN(-AC58,AF58),0)</f>
        <v>0</v>
      </c>
      <c r="AI58" s="24">
        <f>IF(AC58&gt;0,D58+AG58,AB58)</f>
        <v>2.2999999999999998</v>
      </c>
      <c r="AJ58" s="24">
        <f>MAX(0,D58-AI58-AH58)</f>
        <v>0</v>
      </c>
      <c r="AK58" s="25">
        <f>IF(AB58&gt;0,AI58/AB58,0)</f>
        <v>1</v>
      </c>
      <c r="AL58">
        <f>IF(AB58=0,1,MIN(MATCH(MEDIAN(MinStable,AK58,1),FC_L,1),3))</f>
        <v>3</v>
      </c>
      <c r="AM58" s="25">
        <f>INDEX(FC_E1,$AL58)+(MEDIAN(MinStable,$AK58,1)-INDEX(FC_L,$AL58))*(INDEX(FC_E1,$AL58+1)-INDEX(FC_E1,$AL58))/(INDEX(FC_L,$AL58+1)-INDEX(FC_L,$AL58))</f>
        <v>0.42799999999999999</v>
      </c>
      <c r="AN58" s="25">
        <f>INDEX(FC_E2,$AL58)+(MEDIAN(MinStable,$AK58,1)-INDEX(FC_L,$AL58))*(INDEX(FC_E2,$AL58+1)-INDEX(FC_E2,$AL58))/(INDEX(FC_L,$AL58+1)-INDEX(FC_L,$AL58))</f>
        <v>0.42199999999999999</v>
      </c>
      <c r="AO58" s="25">
        <f>INDEX(FC_E3,$AL58)+(MEDIAN(MinStable,$AK58,1)-INDEX(FC_L,$AL58))*(INDEX(FC_E3,$AL58+1)-INDEX(FC_E3,$AL58))/(INDEX(FC_L,$AL58+1)-INDEX(FC_L,$AL58))</f>
        <v>0.41499999999999998</v>
      </c>
      <c r="AP58" s="26">
        <f>(IF(S58=1,Y58*AK58/AM58,0)+IF(T58=1,Z58*AK58/AN58,0)+IF(U58=1,AA58*AK58/AO58,0))*dt/60</f>
        <v>9.0172889814117627E-2</v>
      </c>
      <c r="AQ58" s="25">
        <f>E58+(AG58*SQRT(RTE)-AH58/SQRT(RTE))*dt/60/E_nom</f>
        <v>0.78276475062392736</v>
      </c>
      <c r="AR58">
        <f>IF(R58=1,1,0)</f>
        <v>0</v>
      </c>
    </row>
    <row r="59" spans="1:44" x14ac:dyDescent="0.2">
      <c r="A59">
        <v>57</v>
      </c>
      <c r="B59" s="22">
        <f>A59/1440</f>
        <v>3.9583333333333331E-2</v>
      </c>
      <c r="C59" s="23">
        <v>1.1961999999999999</v>
      </c>
      <c r="D59" s="24">
        <f>C59+P_aux</f>
        <v>1.2111999999999998</v>
      </c>
      <c r="E59" s="25">
        <f>AQ58</f>
        <v>0.78276475062392736</v>
      </c>
      <c r="F59" s="24">
        <f>AB58</f>
        <v>2.2999999999999998</v>
      </c>
      <c r="G59">
        <f>IF(AND(S58=0,V58&gt;=MinOff),V58,-1)</f>
        <v>-1</v>
      </c>
      <c r="H59">
        <f>IF(AND(T58=0,W58&gt;=MinOff),W58,-1)</f>
        <v>-1</v>
      </c>
      <c r="I59">
        <f>IF(AND(U58=0,X58&gt;=MinOff),X58,-1)</f>
        <v>1055</v>
      </c>
      <c r="J59">
        <f>IF(AND(S58=1,V58&gt;=MinRun),V58,-1)</f>
        <v>1055</v>
      </c>
      <c r="K59">
        <f>IF(AND(T58=1,W58&gt;=MinRun),W58,-1)</f>
        <v>1055</v>
      </c>
      <c r="L59">
        <f>IF(AND(U58=1,X58&gt;=MinRun),X58,-1)</f>
        <v>-1</v>
      </c>
      <c r="M59">
        <f>IF(MAX(G59:I59)&lt;0,0,MATCH(MAX(G59:I59),G59:I59,0))</f>
        <v>3</v>
      </c>
      <c r="N59">
        <f>IF(MAX(J59:L59)&lt;0,0,MATCH(MAX(J59:L59),J59:L59,0))</f>
        <v>1</v>
      </c>
      <c r="O59" s="24">
        <f>IF(N59=0,0,INDEX(CapVec,N59))</f>
        <v>1.2</v>
      </c>
      <c r="P59">
        <f>IF(OR(D59&gt;F59+StartMargin,E59&lt;SOC_startT),1,0)</f>
        <v>0</v>
      </c>
      <c r="Q59">
        <f>IF(AND(E59&gt;SOC_stopT,D59&lt;=F59-O59+StopMargin),1,0)</f>
        <v>0</v>
      </c>
      <c r="R59">
        <f>IF(AND(P59=1,M59&gt;0),1,IF(AND(P59=0,Q59=1,N59&gt;0),-1,0))</f>
        <v>0</v>
      </c>
      <c r="S59">
        <f>S58+IF(AND(R59=1,M59=1),1,0)-IF(AND(R59=-1,N59=1),1,0)</f>
        <v>1</v>
      </c>
      <c r="T59">
        <f>T58+IF(AND(R59=1,M59=2),1,0)-IF(AND(R59=-1,N59=2),1,0)</f>
        <v>1</v>
      </c>
      <c r="U59">
        <f>U58+IF(AND(R59=1,M59=3),1,0)-IF(AND(R59=-1,N59=3),1,0)</f>
        <v>0</v>
      </c>
      <c r="V59">
        <f>IF(S59&lt;&gt;S58,0,V58+dt)</f>
        <v>1056</v>
      </c>
      <c r="W59">
        <f>IF(T59&lt;&gt;T58,0,W58+dt)</f>
        <v>1056</v>
      </c>
      <c r="X59">
        <f>IF(U59&lt;&gt;U58,0,X58+dt)</f>
        <v>1056</v>
      </c>
      <c r="Y59" s="24">
        <f>S59*Cap_1*MIN(1,(V59+dt)/StartRamp)</f>
        <v>1.2</v>
      </c>
      <c r="Z59" s="24">
        <f>T59*Cap_2*MIN(1,(W59+dt)/StartRamp)</f>
        <v>1.1000000000000001</v>
      </c>
      <c r="AA59" s="24">
        <f>U59*Cap_3*MIN(1,(X59+dt)/StartRamp)</f>
        <v>0</v>
      </c>
      <c r="AB59" s="24">
        <f>SUM(Y59:AA59)</f>
        <v>2.2999999999999998</v>
      </c>
      <c r="AC59" s="24">
        <f>AB59-D59</f>
        <v>1.0888</v>
      </c>
      <c r="AD59" s="25">
        <f>MEDIAN(0,(TaperEnd-E59)/(TaperEnd-TaperStart),1)</f>
        <v>1</v>
      </c>
      <c r="AE59" s="24">
        <f>MIN(P_pcs*AD59,MAX(0,SOC_max-E59)*E_nom*60/dt/SQRT(RTE))</f>
        <v>2.5</v>
      </c>
      <c r="AF59" s="24">
        <f>MIN(P_pcs,MAX(0,E59-SOC_min)*E_nom*60/dt*SQRT(RTE))</f>
        <v>2.5</v>
      </c>
      <c r="AG59" s="24">
        <f>IF(AC59&gt;0,MIN(AC59,AE59),0)</f>
        <v>1.0888</v>
      </c>
      <c r="AH59" s="24">
        <f>IF(AC59&lt;0,MIN(-AC59,AF59),0)</f>
        <v>0</v>
      </c>
      <c r="AI59" s="24">
        <f>IF(AC59&gt;0,D59+AG59,AB59)</f>
        <v>2.2999999999999998</v>
      </c>
      <c r="AJ59" s="24">
        <f>MAX(0,D59-AI59-AH59)</f>
        <v>0</v>
      </c>
      <c r="AK59" s="25">
        <f>IF(AB59&gt;0,AI59/AB59,0)</f>
        <v>1</v>
      </c>
      <c r="AL59">
        <f>IF(AB59=0,1,MIN(MATCH(MEDIAN(MinStable,AK59,1),FC_L,1),3))</f>
        <v>3</v>
      </c>
      <c r="AM59" s="25">
        <f>INDEX(FC_E1,$AL59)+(MEDIAN(MinStable,$AK59,1)-INDEX(FC_L,$AL59))*(INDEX(FC_E1,$AL59+1)-INDEX(FC_E1,$AL59))/(INDEX(FC_L,$AL59+1)-INDEX(FC_L,$AL59))</f>
        <v>0.42799999999999999</v>
      </c>
      <c r="AN59" s="25">
        <f>INDEX(FC_E2,$AL59)+(MEDIAN(MinStable,$AK59,1)-INDEX(FC_L,$AL59))*(INDEX(FC_E2,$AL59+1)-INDEX(FC_E2,$AL59))/(INDEX(FC_L,$AL59+1)-INDEX(FC_L,$AL59))</f>
        <v>0.42199999999999999</v>
      </c>
      <c r="AO59" s="25">
        <f>INDEX(FC_E3,$AL59)+(MEDIAN(MinStable,$AK59,1)-INDEX(FC_L,$AL59))*(INDEX(FC_E3,$AL59+1)-INDEX(FC_E3,$AL59))/(INDEX(FC_L,$AL59+1)-INDEX(FC_L,$AL59))</f>
        <v>0.41499999999999998</v>
      </c>
      <c r="AP59" s="26">
        <f>(IF(S59=1,Y59*AK59/AM59,0)+IF(T59=1,Z59*AK59/AN59,0)+IF(U59=1,AA59*AK59/AO59,0))*dt/60</f>
        <v>9.0172889814117627E-2</v>
      </c>
      <c r="AQ59" s="25">
        <f>E59+(AG59*SQRT(RTE)-AH59/SQRT(RTE))*dt/60/E_nom</f>
        <v>0.78585985649016721</v>
      </c>
      <c r="AR59">
        <f>IF(R59=1,1,0)</f>
        <v>0</v>
      </c>
    </row>
    <row r="60" spans="1:44" x14ac:dyDescent="0.2">
      <c r="A60">
        <v>58</v>
      </c>
      <c r="B60" s="22">
        <f>A60/1440</f>
        <v>4.027777777777778E-2</v>
      </c>
      <c r="C60" s="23">
        <v>1.1105</v>
      </c>
      <c r="D60" s="24">
        <f>C60+P_aux</f>
        <v>1.1254999999999999</v>
      </c>
      <c r="E60" s="25">
        <f>AQ59</f>
        <v>0.78585985649016721</v>
      </c>
      <c r="F60" s="24">
        <f>AB59</f>
        <v>2.2999999999999998</v>
      </c>
      <c r="G60">
        <f>IF(AND(S59=0,V59&gt;=MinOff),V59,-1)</f>
        <v>-1</v>
      </c>
      <c r="H60">
        <f>IF(AND(T59=0,W59&gt;=MinOff),W59,-1)</f>
        <v>-1</v>
      </c>
      <c r="I60">
        <f>IF(AND(U59=0,X59&gt;=MinOff),X59,-1)</f>
        <v>1056</v>
      </c>
      <c r="J60">
        <f>IF(AND(S59=1,V59&gt;=MinRun),V59,-1)</f>
        <v>1056</v>
      </c>
      <c r="K60">
        <f>IF(AND(T59=1,W59&gt;=MinRun),W59,-1)</f>
        <v>1056</v>
      </c>
      <c r="L60">
        <f>IF(AND(U59=1,X59&gt;=MinRun),X59,-1)</f>
        <v>-1</v>
      </c>
      <c r="M60">
        <f>IF(MAX(G60:I60)&lt;0,0,MATCH(MAX(G60:I60),G60:I60,0))</f>
        <v>3</v>
      </c>
      <c r="N60">
        <f>IF(MAX(J60:L60)&lt;0,0,MATCH(MAX(J60:L60),J60:L60,0))</f>
        <v>1</v>
      </c>
      <c r="O60" s="24">
        <f>IF(N60=0,0,INDEX(CapVec,N60))</f>
        <v>1.2</v>
      </c>
      <c r="P60">
        <f>IF(OR(D60&gt;F60+StartMargin,E60&lt;SOC_startT),1,0)</f>
        <v>0</v>
      </c>
      <c r="Q60">
        <f>IF(AND(E60&gt;SOC_stopT,D60&lt;=F60-O60+StopMargin),1,0)</f>
        <v>0</v>
      </c>
      <c r="R60">
        <f>IF(AND(P60=1,M60&gt;0),1,IF(AND(P60=0,Q60=1,N60&gt;0),-1,0))</f>
        <v>0</v>
      </c>
      <c r="S60">
        <f>S59+IF(AND(R60=1,M60=1),1,0)-IF(AND(R60=-1,N60=1),1,0)</f>
        <v>1</v>
      </c>
      <c r="T60">
        <f>T59+IF(AND(R60=1,M60=2),1,0)-IF(AND(R60=-1,N60=2),1,0)</f>
        <v>1</v>
      </c>
      <c r="U60">
        <f>U59+IF(AND(R60=1,M60=3),1,0)-IF(AND(R60=-1,N60=3),1,0)</f>
        <v>0</v>
      </c>
      <c r="V60">
        <f>IF(S60&lt;&gt;S59,0,V59+dt)</f>
        <v>1057</v>
      </c>
      <c r="W60">
        <f>IF(T60&lt;&gt;T59,0,W59+dt)</f>
        <v>1057</v>
      </c>
      <c r="X60">
        <f>IF(U60&lt;&gt;U59,0,X59+dt)</f>
        <v>1057</v>
      </c>
      <c r="Y60" s="24">
        <f>S60*Cap_1*MIN(1,(V60+dt)/StartRamp)</f>
        <v>1.2</v>
      </c>
      <c r="Z60" s="24">
        <f>T60*Cap_2*MIN(1,(W60+dt)/StartRamp)</f>
        <v>1.1000000000000001</v>
      </c>
      <c r="AA60" s="24">
        <f>U60*Cap_3*MIN(1,(X60+dt)/StartRamp)</f>
        <v>0</v>
      </c>
      <c r="AB60" s="24">
        <f>SUM(Y60:AA60)</f>
        <v>2.2999999999999998</v>
      </c>
      <c r="AC60" s="24">
        <f>AB60-D60</f>
        <v>1.1744999999999999</v>
      </c>
      <c r="AD60" s="25">
        <f>MEDIAN(0,(TaperEnd-E60)/(TaperEnd-TaperStart),1)</f>
        <v>1</v>
      </c>
      <c r="AE60" s="24">
        <f>MIN(P_pcs*AD60,MAX(0,SOC_max-E60)*E_nom*60/dt/SQRT(RTE))</f>
        <v>2.5</v>
      </c>
      <c r="AF60" s="24">
        <f>MIN(P_pcs,MAX(0,E60-SOC_min)*E_nom*60/dt*SQRT(RTE))</f>
        <v>2.5</v>
      </c>
      <c r="AG60" s="24">
        <f>IF(AC60&gt;0,MIN(AC60,AE60),0)</f>
        <v>1.1744999999999999</v>
      </c>
      <c r="AH60" s="24">
        <f>IF(AC60&lt;0,MIN(-AC60,AF60),0)</f>
        <v>0</v>
      </c>
      <c r="AI60" s="24">
        <f>IF(AC60&gt;0,D60+AG60,AB60)</f>
        <v>2.2999999999999998</v>
      </c>
      <c r="AJ60" s="24">
        <f>MAX(0,D60-AI60-AH60)</f>
        <v>0</v>
      </c>
      <c r="AK60" s="25">
        <f>IF(AB60&gt;0,AI60/AB60,0)</f>
        <v>1</v>
      </c>
      <c r="AL60">
        <f>IF(AB60=0,1,MIN(MATCH(MEDIAN(MinStable,AK60,1),FC_L,1),3))</f>
        <v>3</v>
      </c>
      <c r="AM60" s="25">
        <f>INDEX(FC_E1,$AL60)+(MEDIAN(MinStable,$AK60,1)-INDEX(FC_L,$AL60))*(INDEX(FC_E1,$AL60+1)-INDEX(FC_E1,$AL60))/(INDEX(FC_L,$AL60+1)-INDEX(FC_L,$AL60))</f>
        <v>0.42799999999999999</v>
      </c>
      <c r="AN60" s="25">
        <f>INDEX(FC_E2,$AL60)+(MEDIAN(MinStable,$AK60,1)-INDEX(FC_L,$AL60))*(INDEX(FC_E2,$AL60+1)-INDEX(FC_E2,$AL60))/(INDEX(FC_L,$AL60+1)-INDEX(FC_L,$AL60))</f>
        <v>0.42199999999999999</v>
      </c>
      <c r="AO60" s="25">
        <f>INDEX(FC_E3,$AL60)+(MEDIAN(MinStable,$AK60,1)-INDEX(FC_L,$AL60))*(INDEX(FC_E3,$AL60+1)-INDEX(FC_E3,$AL60))/(INDEX(FC_L,$AL60+1)-INDEX(FC_L,$AL60))</f>
        <v>0.41499999999999998</v>
      </c>
      <c r="AP60" s="26">
        <f>(IF(S60=1,Y60*AK60/AM60,0)+IF(T60=1,Z60*AK60/AN60,0)+IF(U60=1,AA60*AK60/AO60,0))*dt/60</f>
        <v>9.0172889814117627E-2</v>
      </c>
      <c r="AQ60" s="25">
        <f>E60+(AG60*SQRT(RTE)-AH60/SQRT(RTE))*dt/60/E_nom</f>
        <v>0.7891985797082961</v>
      </c>
      <c r="AR60">
        <f>IF(R60=1,1,0)</f>
        <v>0</v>
      </c>
    </row>
    <row r="61" spans="1:44" x14ac:dyDescent="0.2">
      <c r="A61">
        <v>59</v>
      </c>
      <c r="B61" s="22">
        <f>A61/1440</f>
        <v>4.0972222222222222E-2</v>
      </c>
      <c r="C61" s="23">
        <v>1.1176999999999999</v>
      </c>
      <c r="D61" s="24">
        <f>C61+P_aux</f>
        <v>1.1326999999999998</v>
      </c>
      <c r="E61" s="25">
        <f>AQ60</f>
        <v>0.7891985797082961</v>
      </c>
      <c r="F61" s="24">
        <f>AB60</f>
        <v>2.2999999999999998</v>
      </c>
      <c r="G61">
        <f>IF(AND(S60=0,V60&gt;=MinOff),V60,-1)</f>
        <v>-1</v>
      </c>
      <c r="H61">
        <f>IF(AND(T60=0,W60&gt;=MinOff),W60,-1)</f>
        <v>-1</v>
      </c>
      <c r="I61">
        <f>IF(AND(U60=0,X60&gt;=MinOff),X60,-1)</f>
        <v>1057</v>
      </c>
      <c r="J61">
        <f>IF(AND(S60=1,V60&gt;=MinRun),V60,-1)</f>
        <v>1057</v>
      </c>
      <c r="K61">
        <f>IF(AND(T60=1,W60&gt;=MinRun),W60,-1)</f>
        <v>1057</v>
      </c>
      <c r="L61">
        <f>IF(AND(U60=1,X60&gt;=MinRun),X60,-1)</f>
        <v>-1</v>
      </c>
      <c r="M61">
        <f>IF(MAX(G61:I61)&lt;0,0,MATCH(MAX(G61:I61),G61:I61,0))</f>
        <v>3</v>
      </c>
      <c r="N61">
        <f>IF(MAX(J61:L61)&lt;0,0,MATCH(MAX(J61:L61),J61:L61,0))</f>
        <v>1</v>
      </c>
      <c r="O61" s="24">
        <f>IF(N61=0,0,INDEX(CapVec,N61))</f>
        <v>1.2</v>
      </c>
      <c r="P61">
        <f>IF(OR(D61&gt;F61+StartMargin,E61&lt;SOC_startT),1,0)</f>
        <v>0</v>
      </c>
      <c r="Q61">
        <f>IF(AND(E61&gt;SOC_stopT,D61&lt;=F61-O61+StopMargin),1,0)</f>
        <v>0</v>
      </c>
      <c r="R61">
        <f>IF(AND(P61=1,M61&gt;0),1,IF(AND(P61=0,Q61=1,N61&gt;0),-1,0))</f>
        <v>0</v>
      </c>
      <c r="S61">
        <f>S60+IF(AND(R61=1,M61=1),1,0)-IF(AND(R61=-1,N61=1),1,0)</f>
        <v>1</v>
      </c>
      <c r="T61">
        <f>T60+IF(AND(R61=1,M61=2),1,0)-IF(AND(R61=-1,N61=2),1,0)</f>
        <v>1</v>
      </c>
      <c r="U61">
        <f>U60+IF(AND(R61=1,M61=3),1,0)-IF(AND(R61=-1,N61=3),1,0)</f>
        <v>0</v>
      </c>
      <c r="V61">
        <f>IF(S61&lt;&gt;S60,0,V60+dt)</f>
        <v>1058</v>
      </c>
      <c r="W61">
        <f>IF(T61&lt;&gt;T60,0,W60+dt)</f>
        <v>1058</v>
      </c>
      <c r="X61">
        <f>IF(U61&lt;&gt;U60,0,X60+dt)</f>
        <v>1058</v>
      </c>
      <c r="Y61" s="24">
        <f>S61*Cap_1*MIN(1,(V61+dt)/StartRamp)</f>
        <v>1.2</v>
      </c>
      <c r="Z61" s="24">
        <f>T61*Cap_2*MIN(1,(W61+dt)/StartRamp)</f>
        <v>1.1000000000000001</v>
      </c>
      <c r="AA61" s="24">
        <f>U61*Cap_3*MIN(1,(X61+dt)/StartRamp)</f>
        <v>0</v>
      </c>
      <c r="AB61" s="24">
        <f>SUM(Y61:AA61)</f>
        <v>2.2999999999999998</v>
      </c>
      <c r="AC61" s="24">
        <f>AB61-D61</f>
        <v>1.1673</v>
      </c>
      <c r="AD61" s="25">
        <f>MEDIAN(0,(TaperEnd-E61)/(TaperEnd-TaperStart),1)</f>
        <v>1</v>
      </c>
      <c r="AE61" s="24">
        <f>MIN(P_pcs*AD61,MAX(0,SOC_max-E61)*E_nom*60/dt/SQRT(RTE))</f>
        <v>2.5</v>
      </c>
      <c r="AF61" s="24">
        <f>MIN(P_pcs,MAX(0,E61-SOC_min)*E_nom*60/dt*SQRT(RTE))</f>
        <v>2.5</v>
      </c>
      <c r="AG61" s="24">
        <f>IF(AC61&gt;0,MIN(AC61,AE61),0)</f>
        <v>1.1673</v>
      </c>
      <c r="AH61" s="24">
        <f>IF(AC61&lt;0,MIN(-AC61,AF61),0)</f>
        <v>0</v>
      </c>
      <c r="AI61" s="24">
        <f>IF(AC61&gt;0,D61+AG61,AB61)</f>
        <v>2.2999999999999998</v>
      </c>
      <c r="AJ61" s="24">
        <f>MAX(0,D61-AI61-AH61)</f>
        <v>0</v>
      </c>
      <c r="AK61" s="25">
        <f>IF(AB61&gt;0,AI61/AB61,0)</f>
        <v>1</v>
      </c>
      <c r="AL61">
        <f>IF(AB61=0,1,MIN(MATCH(MEDIAN(MinStable,AK61,1),FC_L,1),3))</f>
        <v>3</v>
      </c>
      <c r="AM61" s="25">
        <f>INDEX(FC_E1,$AL61)+(MEDIAN(MinStable,$AK61,1)-INDEX(FC_L,$AL61))*(INDEX(FC_E1,$AL61+1)-INDEX(FC_E1,$AL61))/(INDEX(FC_L,$AL61+1)-INDEX(FC_L,$AL61))</f>
        <v>0.42799999999999999</v>
      </c>
      <c r="AN61" s="25">
        <f>INDEX(FC_E2,$AL61)+(MEDIAN(MinStable,$AK61,1)-INDEX(FC_L,$AL61))*(INDEX(FC_E2,$AL61+1)-INDEX(FC_E2,$AL61))/(INDEX(FC_L,$AL61+1)-INDEX(FC_L,$AL61))</f>
        <v>0.42199999999999999</v>
      </c>
      <c r="AO61" s="25">
        <f>INDEX(FC_E3,$AL61)+(MEDIAN(MinStable,$AK61,1)-INDEX(FC_L,$AL61))*(INDEX(FC_E3,$AL61+1)-INDEX(FC_E3,$AL61))/(INDEX(FC_L,$AL61+1)-INDEX(FC_L,$AL61))</f>
        <v>0.41499999999999998</v>
      </c>
      <c r="AP61" s="26">
        <f>(IF(S61=1,Y61*AK61/AM61,0)+IF(T61=1,Z61*AK61/AN61,0)+IF(U61=1,AA61*AK61/AO61,0))*dt/60</f>
        <v>9.0172889814117627E-2</v>
      </c>
      <c r="AQ61" s="25">
        <f>E61+(AG61*SQRT(RTE)-AH61/SQRT(RTE))*dt/60/E_nom</f>
        <v>0.79251683565765485</v>
      </c>
      <c r="AR61">
        <f>IF(R61=1,1,0)</f>
        <v>0</v>
      </c>
    </row>
    <row r="62" spans="1:44" x14ac:dyDescent="0.2">
      <c r="A62">
        <v>60</v>
      </c>
      <c r="B62" s="22">
        <f>A62/1440</f>
        <v>4.1666666666666664E-2</v>
      </c>
      <c r="C62" s="23">
        <v>1.1567000000000001</v>
      </c>
      <c r="D62" s="24">
        <f>C62+P_aux</f>
        <v>1.1717</v>
      </c>
      <c r="E62" s="25">
        <f>AQ61</f>
        <v>0.79251683565765485</v>
      </c>
      <c r="F62" s="24">
        <f>AB61</f>
        <v>2.2999999999999998</v>
      </c>
      <c r="G62">
        <f>IF(AND(S61=0,V61&gt;=MinOff),V61,-1)</f>
        <v>-1</v>
      </c>
      <c r="H62">
        <f>IF(AND(T61=0,W61&gt;=MinOff),W61,-1)</f>
        <v>-1</v>
      </c>
      <c r="I62">
        <f>IF(AND(U61=0,X61&gt;=MinOff),X61,-1)</f>
        <v>1058</v>
      </c>
      <c r="J62">
        <f>IF(AND(S61=1,V61&gt;=MinRun),V61,-1)</f>
        <v>1058</v>
      </c>
      <c r="K62">
        <f>IF(AND(T61=1,W61&gt;=MinRun),W61,-1)</f>
        <v>1058</v>
      </c>
      <c r="L62">
        <f>IF(AND(U61=1,X61&gt;=MinRun),X61,-1)</f>
        <v>-1</v>
      </c>
      <c r="M62">
        <f>IF(MAX(G62:I62)&lt;0,0,MATCH(MAX(G62:I62),G62:I62,0))</f>
        <v>3</v>
      </c>
      <c r="N62">
        <f>IF(MAX(J62:L62)&lt;0,0,MATCH(MAX(J62:L62),J62:L62,0))</f>
        <v>1</v>
      </c>
      <c r="O62" s="24">
        <f>IF(N62=0,0,INDEX(CapVec,N62))</f>
        <v>1.2</v>
      </c>
      <c r="P62">
        <f>IF(OR(D62&gt;F62+StartMargin,E62&lt;SOC_startT),1,0)</f>
        <v>0</v>
      </c>
      <c r="Q62">
        <f>IF(AND(E62&gt;SOC_stopT,D62&lt;=F62-O62+StopMargin),1,0)</f>
        <v>0</v>
      </c>
      <c r="R62">
        <f>IF(AND(P62=1,M62&gt;0),1,IF(AND(P62=0,Q62=1,N62&gt;0),-1,0))</f>
        <v>0</v>
      </c>
      <c r="S62">
        <f>S61+IF(AND(R62=1,M62=1),1,0)-IF(AND(R62=-1,N62=1),1,0)</f>
        <v>1</v>
      </c>
      <c r="T62">
        <f>T61+IF(AND(R62=1,M62=2),1,0)-IF(AND(R62=-1,N62=2),1,0)</f>
        <v>1</v>
      </c>
      <c r="U62">
        <f>U61+IF(AND(R62=1,M62=3),1,0)-IF(AND(R62=-1,N62=3),1,0)</f>
        <v>0</v>
      </c>
      <c r="V62">
        <f>IF(S62&lt;&gt;S61,0,V61+dt)</f>
        <v>1059</v>
      </c>
      <c r="W62">
        <f>IF(T62&lt;&gt;T61,0,W61+dt)</f>
        <v>1059</v>
      </c>
      <c r="X62">
        <f>IF(U62&lt;&gt;U61,0,X61+dt)</f>
        <v>1059</v>
      </c>
      <c r="Y62" s="24">
        <f>S62*Cap_1*MIN(1,(V62+dt)/StartRamp)</f>
        <v>1.2</v>
      </c>
      <c r="Z62" s="24">
        <f>T62*Cap_2*MIN(1,(W62+dt)/StartRamp)</f>
        <v>1.1000000000000001</v>
      </c>
      <c r="AA62" s="24">
        <f>U62*Cap_3*MIN(1,(X62+dt)/StartRamp)</f>
        <v>0</v>
      </c>
      <c r="AB62" s="24">
        <f>SUM(Y62:AA62)</f>
        <v>2.2999999999999998</v>
      </c>
      <c r="AC62" s="24">
        <f>AB62-D62</f>
        <v>1.1282999999999999</v>
      </c>
      <c r="AD62" s="25">
        <f>MEDIAN(0,(TaperEnd-E62)/(TaperEnd-TaperStart),1)</f>
        <v>1</v>
      </c>
      <c r="AE62" s="24">
        <f>MIN(P_pcs*AD62,MAX(0,SOC_max-E62)*E_nom*60/dt/SQRT(RTE))</f>
        <v>2.5</v>
      </c>
      <c r="AF62" s="24">
        <f>MIN(P_pcs,MAX(0,E62-SOC_min)*E_nom*60/dt*SQRT(RTE))</f>
        <v>2.5</v>
      </c>
      <c r="AG62" s="24">
        <f>IF(AC62&gt;0,MIN(AC62,AE62),0)</f>
        <v>1.1282999999999999</v>
      </c>
      <c r="AH62" s="24">
        <f>IF(AC62&lt;0,MIN(-AC62,AF62),0)</f>
        <v>0</v>
      </c>
      <c r="AI62" s="24">
        <f>IF(AC62&gt;0,D62+AG62,AB62)</f>
        <v>2.2999999999999998</v>
      </c>
      <c r="AJ62" s="24">
        <f>MAX(0,D62-AI62-AH62)</f>
        <v>0</v>
      </c>
      <c r="AK62" s="25">
        <f>IF(AB62&gt;0,AI62/AB62,0)</f>
        <v>1</v>
      </c>
      <c r="AL62">
        <f>IF(AB62=0,1,MIN(MATCH(MEDIAN(MinStable,AK62,1),FC_L,1),3))</f>
        <v>3</v>
      </c>
      <c r="AM62" s="25">
        <f>INDEX(FC_E1,$AL62)+(MEDIAN(MinStable,$AK62,1)-INDEX(FC_L,$AL62))*(INDEX(FC_E1,$AL62+1)-INDEX(FC_E1,$AL62))/(INDEX(FC_L,$AL62+1)-INDEX(FC_L,$AL62))</f>
        <v>0.42799999999999999</v>
      </c>
      <c r="AN62" s="25">
        <f>INDEX(FC_E2,$AL62)+(MEDIAN(MinStable,$AK62,1)-INDEX(FC_L,$AL62))*(INDEX(FC_E2,$AL62+1)-INDEX(FC_E2,$AL62))/(INDEX(FC_L,$AL62+1)-INDEX(FC_L,$AL62))</f>
        <v>0.42199999999999999</v>
      </c>
      <c r="AO62" s="25">
        <f>INDEX(FC_E3,$AL62)+(MEDIAN(MinStable,$AK62,1)-INDEX(FC_L,$AL62))*(INDEX(FC_E3,$AL62+1)-INDEX(FC_E3,$AL62))/(INDEX(FC_L,$AL62+1)-INDEX(FC_L,$AL62))</f>
        <v>0.41499999999999998</v>
      </c>
      <c r="AP62" s="26">
        <f>(IF(S62=1,Y62*AK62/AM62,0)+IF(T62=1,Z62*AK62/AN62,0)+IF(U62=1,AA62*AK62/AO62,0))*dt/60</f>
        <v>9.0172889814117627E-2</v>
      </c>
      <c r="AQ62" s="25">
        <f>E62+(AG62*SQRT(RTE)-AH62/SQRT(RTE))*dt/60/E_nom</f>
        <v>0.79572422723450864</v>
      </c>
      <c r="AR62">
        <f>IF(R62=1,1,0)</f>
        <v>0</v>
      </c>
    </row>
    <row r="63" spans="1:44" x14ac:dyDescent="0.2">
      <c r="A63">
        <v>61</v>
      </c>
      <c r="B63" s="22">
        <f>A63/1440</f>
        <v>4.2361111111111113E-2</v>
      </c>
      <c r="C63" s="23">
        <v>1.1531</v>
      </c>
      <c r="D63" s="24">
        <f>C63+P_aux</f>
        <v>1.1680999999999999</v>
      </c>
      <c r="E63" s="25">
        <f>AQ62</f>
        <v>0.79572422723450864</v>
      </c>
      <c r="F63" s="24">
        <f>AB62</f>
        <v>2.2999999999999998</v>
      </c>
      <c r="G63">
        <f>IF(AND(S62=0,V62&gt;=MinOff),V62,-1)</f>
        <v>-1</v>
      </c>
      <c r="H63">
        <f>IF(AND(T62=0,W62&gt;=MinOff),W62,-1)</f>
        <v>-1</v>
      </c>
      <c r="I63">
        <f>IF(AND(U62=0,X62&gt;=MinOff),X62,-1)</f>
        <v>1059</v>
      </c>
      <c r="J63">
        <f>IF(AND(S62=1,V62&gt;=MinRun),V62,-1)</f>
        <v>1059</v>
      </c>
      <c r="K63">
        <f>IF(AND(T62=1,W62&gt;=MinRun),W62,-1)</f>
        <v>1059</v>
      </c>
      <c r="L63">
        <f>IF(AND(U62=1,X62&gt;=MinRun),X62,-1)</f>
        <v>-1</v>
      </c>
      <c r="M63">
        <f>IF(MAX(G63:I63)&lt;0,0,MATCH(MAX(G63:I63),G63:I63,0))</f>
        <v>3</v>
      </c>
      <c r="N63">
        <f>IF(MAX(J63:L63)&lt;0,0,MATCH(MAX(J63:L63),J63:L63,0))</f>
        <v>1</v>
      </c>
      <c r="O63" s="24">
        <f>IF(N63=0,0,INDEX(CapVec,N63))</f>
        <v>1.2</v>
      </c>
      <c r="P63">
        <f>IF(OR(D63&gt;F63+StartMargin,E63&lt;SOC_startT),1,0)</f>
        <v>0</v>
      </c>
      <c r="Q63">
        <f>IF(AND(E63&gt;SOC_stopT,D63&lt;=F63-O63+StopMargin),1,0)</f>
        <v>0</v>
      </c>
      <c r="R63">
        <f>IF(AND(P63=1,M63&gt;0),1,IF(AND(P63=0,Q63=1,N63&gt;0),-1,0))</f>
        <v>0</v>
      </c>
      <c r="S63">
        <f>S62+IF(AND(R63=1,M63=1),1,0)-IF(AND(R63=-1,N63=1),1,0)</f>
        <v>1</v>
      </c>
      <c r="T63">
        <f>T62+IF(AND(R63=1,M63=2),1,0)-IF(AND(R63=-1,N63=2),1,0)</f>
        <v>1</v>
      </c>
      <c r="U63">
        <f>U62+IF(AND(R63=1,M63=3),1,0)-IF(AND(R63=-1,N63=3),1,0)</f>
        <v>0</v>
      </c>
      <c r="V63">
        <f>IF(S63&lt;&gt;S62,0,V62+dt)</f>
        <v>1060</v>
      </c>
      <c r="W63">
        <f>IF(T63&lt;&gt;T62,0,W62+dt)</f>
        <v>1060</v>
      </c>
      <c r="X63">
        <f>IF(U63&lt;&gt;U62,0,X62+dt)</f>
        <v>1060</v>
      </c>
      <c r="Y63" s="24">
        <f>S63*Cap_1*MIN(1,(V63+dt)/StartRamp)</f>
        <v>1.2</v>
      </c>
      <c r="Z63" s="24">
        <f>T63*Cap_2*MIN(1,(W63+dt)/StartRamp)</f>
        <v>1.1000000000000001</v>
      </c>
      <c r="AA63" s="24">
        <f>U63*Cap_3*MIN(1,(X63+dt)/StartRamp)</f>
        <v>0</v>
      </c>
      <c r="AB63" s="24">
        <f>SUM(Y63:AA63)</f>
        <v>2.2999999999999998</v>
      </c>
      <c r="AC63" s="24">
        <f>AB63-D63</f>
        <v>1.1318999999999999</v>
      </c>
      <c r="AD63" s="25">
        <f>MEDIAN(0,(TaperEnd-E63)/(TaperEnd-TaperStart),1)</f>
        <v>1</v>
      </c>
      <c r="AE63" s="24">
        <f>MIN(P_pcs*AD63,MAX(0,SOC_max-E63)*E_nom*60/dt/SQRT(RTE))</f>
        <v>2.5</v>
      </c>
      <c r="AF63" s="24">
        <f>MIN(P_pcs,MAX(0,E63-SOC_min)*E_nom*60/dt*SQRT(RTE))</f>
        <v>2.5</v>
      </c>
      <c r="AG63" s="24">
        <f>IF(AC63&gt;0,MIN(AC63,AE63),0)</f>
        <v>1.1318999999999999</v>
      </c>
      <c r="AH63" s="24">
        <f>IF(AC63&lt;0,MIN(-AC63,AF63),0)</f>
        <v>0</v>
      </c>
      <c r="AI63" s="24">
        <f>IF(AC63&gt;0,D63+AG63,AB63)</f>
        <v>2.2999999999999998</v>
      </c>
      <c r="AJ63" s="24">
        <f>MAX(0,D63-AI63-AH63)</f>
        <v>0</v>
      </c>
      <c r="AK63" s="25">
        <f>IF(AB63&gt;0,AI63/AB63,0)</f>
        <v>1</v>
      </c>
      <c r="AL63">
        <f>IF(AB63=0,1,MIN(MATCH(MEDIAN(MinStable,AK63,1),FC_L,1),3))</f>
        <v>3</v>
      </c>
      <c r="AM63" s="25">
        <f>INDEX(FC_E1,$AL63)+(MEDIAN(MinStable,$AK63,1)-INDEX(FC_L,$AL63))*(INDEX(FC_E1,$AL63+1)-INDEX(FC_E1,$AL63))/(INDEX(FC_L,$AL63+1)-INDEX(FC_L,$AL63))</f>
        <v>0.42799999999999999</v>
      </c>
      <c r="AN63" s="25">
        <f>INDEX(FC_E2,$AL63)+(MEDIAN(MinStable,$AK63,1)-INDEX(FC_L,$AL63))*(INDEX(FC_E2,$AL63+1)-INDEX(FC_E2,$AL63))/(INDEX(FC_L,$AL63+1)-INDEX(FC_L,$AL63))</f>
        <v>0.42199999999999999</v>
      </c>
      <c r="AO63" s="25">
        <f>INDEX(FC_E3,$AL63)+(MEDIAN(MinStable,$AK63,1)-INDEX(FC_L,$AL63))*(INDEX(FC_E3,$AL63+1)-INDEX(FC_E3,$AL63))/(INDEX(FC_L,$AL63+1)-INDEX(FC_L,$AL63))</f>
        <v>0.41499999999999998</v>
      </c>
      <c r="AP63" s="26">
        <f>(IF(S63=1,Y63*AK63/AM63,0)+IF(T63=1,Z63*AK63/AN63,0)+IF(U63=1,AA63*AK63/AO63,0))*dt/60</f>
        <v>9.0172889814117627E-2</v>
      </c>
      <c r="AQ63" s="25">
        <f>E63+(AG63*SQRT(RTE)-AH63/SQRT(RTE))*dt/60/E_nom</f>
        <v>0.79894185244574756</v>
      </c>
      <c r="AR63">
        <f>IF(R63=1,1,0)</f>
        <v>0</v>
      </c>
    </row>
    <row r="64" spans="1:44" x14ac:dyDescent="0.2">
      <c r="A64">
        <v>62</v>
      </c>
      <c r="B64" s="22">
        <f>A64/1440</f>
        <v>4.3055555555555555E-2</v>
      </c>
      <c r="C64" s="23">
        <v>1.1261000000000001</v>
      </c>
      <c r="D64" s="24">
        <f>C64+P_aux</f>
        <v>1.1411</v>
      </c>
      <c r="E64" s="25">
        <f>AQ63</f>
        <v>0.79894185244574756</v>
      </c>
      <c r="F64" s="24">
        <f>AB63</f>
        <v>2.2999999999999998</v>
      </c>
      <c r="G64">
        <f>IF(AND(S63=0,V63&gt;=MinOff),V63,-1)</f>
        <v>-1</v>
      </c>
      <c r="H64">
        <f>IF(AND(T63=0,W63&gt;=MinOff),W63,-1)</f>
        <v>-1</v>
      </c>
      <c r="I64">
        <f>IF(AND(U63=0,X63&gt;=MinOff),X63,-1)</f>
        <v>1060</v>
      </c>
      <c r="J64">
        <f>IF(AND(S63=1,V63&gt;=MinRun),V63,-1)</f>
        <v>1060</v>
      </c>
      <c r="K64">
        <f>IF(AND(T63=1,W63&gt;=MinRun),W63,-1)</f>
        <v>1060</v>
      </c>
      <c r="L64">
        <f>IF(AND(U63=1,X63&gt;=MinRun),X63,-1)</f>
        <v>-1</v>
      </c>
      <c r="M64">
        <f>IF(MAX(G64:I64)&lt;0,0,MATCH(MAX(G64:I64),G64:I64,0))</f>
        <v>3</v>
      </c>
      <c r="N64">
        <f>IF(MAX(J64:L64)&lt;0,0,MATCH(MAX(J64:L64),J64:L64,0))</f>
        <v>1</v>
      </c>
      <c r="O64" s="24">
        <f>IF(N64=0,0,INDEX(CapVec,N64))</f>
        <v>1.2</v>
      </c>
      <c r="P64">
        <f>IF(OR(D64&gt;F64+StartMargin,E64&lt;SOC_startT),1,0)</f>
        <v>0</v>
      </c>
      <c r="Q64">
        <f>IF(AND(E64&gt;SOC_stopT,D64&lt;=F64-O64+StopMargin),1,0)</f>
        <v>0</v>
      </c>
      <c r="R64">
        <f>IF(AND(P64=1,M64&gt;0),1,IF(AND(P64=0,Q64=1,N64&gt;0),-1,0))</f>
        <v>0</v>
      </c>
      <c r="S64">
        <f>S63+IF(AND(R64=1,M64=1),1,0)-IF(AND(R64=-1,N64=1),1,0)</f>
        <v>1</v>
      </c>
      <c r="T64">
        <f>T63+IF(AND(R64=1,M64=2),1,0)-IF(AND(R64=-1,N64=2),1,0)</f>
        <v>1</v>
      </c>
      <c r="U64">
        <f>U63+IF(AND(R64=1,M64=3),1,0)-IF(AND(R64=-1,N64=3),1,0)</f>
        <v>0</v>
      </c>
      <c r="V64">
        <f>IF(S64&lt;&gt;S63,0,V63+dt)</f>
        <v>1061</v>
      </c>
      <c r="W64">
        <f>IF(T64&lt;&gt;T63,0,W63+dt)</f>
        <v>1061</v>
      </c>
      <c r="X64">
        <f>IF(U64&lt;&gt;U63,0,X63+dt)</f>
        <v>1061</v>
      </c>
      <c r="Y64" s="24">
        <f>S64*Cap_1*MIN(1,(V64+dt)/StartRamp)</f>
        <v>1.2</v>
      </c>
      <c r="Z64" s="24">
        <f>T64*Cap_2*MIN(1,(W64+dt)/StartRamp)</f>
        <v>1.1000000000000001</v>
      </c>
      <c r="AA64" s="24">
        <f>U64*Cap_3*MIN(1,(X64+dt)/StartRamp)</f>
        <v>0</v>
      </c>
      <c r="AB64" s="24">
        <f>SUM(Y64:AA64)</f>
        <v>2.2999999999999998</v>
      </c>
      <c r="AC64" s="24">
        <f>AB64-D64</f>
        <v>1.1588999999999998</v>
      </c>
      <c r="AD64" s="25">
        <f>MEDIAN(0,(TaperEnd-E64)/(TaperEnd-TaperStart),1)</f>
        <v>1</v>
      </c>
      <c r="AE64" s="24">
        <f>MIN(P_pcs*AD64,MAX(0,SOC_max-E64)*E_nom*60/dt/SQRT(RTE))</f>
        <v>2.5</v>
      </c>
      <c r="AF64" s="24">
        <f>MIN(P_pcs,MAX(0,E64-SOC_min)*E_nom*60/dt*SQRT(RTE))</f>
        <v>2.5</v>
      </c>
      <c r="AG64" s="24">
        <f>IF(AC64&gt;0,MIN(AC64,AE64),0)</f>
        <v>1.1588999999999998</v>
      </c>
      <c r="AH64" s="24">
        <f>IF(AC64&lt;0,MIN(-AC64,AF64),0)</f>
        <v>0</v>
      </c>
      <c r="AI64" s="24">
        <f>IF(AC64&gt;0,D64+AG64,AB64)</f>
        <v>2.2999999999999998</v>
      </c>
      <c r="AJ64" s="24">
        <f>MAX(0,D64-AI64-AH64)</f>
        <v>0</v>
      </c>
      <c r="AK64" s="25">
        <f>IF(AB64&gt;0,AI64/AB64,0)</f>
        <v>1</v>
      </c>
      <c r="AL64">
        <f>IF(AB64=0,1,MIN(MATCH(MEDIAN(MinStable,AK64,1),FC_L,1),3))</f>
        <v>3</v>
      </c>
      <c r="AM64" s="25">
        <f>INDEX(FC_E1,$AL64)+(MEDIAN(MinStable,$AK64,1)-INDEX(FC_L,$AL64))*(INDEX(FC_E1,$AL64+1)-INDEX(FC_E1,$AL64))/(INDEX(FC_L,$AL64+1)-INDEX(FC_L,$AL64))</f>
        <v>0.42799999999999999</v>
      </c>
      <c r="AN64" s="25">
        <f>INDEX(FC_E2,$AL64)+(MEDIAN(MinStable,$AK64,1)-INDEX(FC_L,$AL64))*(INDEX(FC_E2,$AL64+1)-INDEX(FC_E2,$AL64))/(INDEX(FC_L,$AL64+1)-INDEX(FC_L,$AL64))</f>
        <v>0.42199999999999999</v>
      </c>
      <c r="AO64" s="25">
        <f>INDEX(FC_E3,$AL64)+(MEDIAN(MinStable,$AK64,1)-INDEX(FC_L,$AL64))*(INDEX(FC_E3,$AL64+1)-INDEX(FC_E3,$AL64))/(INDEX(FC_L,$AL64+1)-INDEX(FC_L,$AL64))</f>
        <v>0.41499999999999998</v>
      </c>
      <c r="AP64" s="26">
        <f>(IF(S64=1,Y64*AK64/AM64,0)+IF(T64=1,Z64*AK64/AN64,0)+IF(U64=1,AA64*AK64/AO64,0))*dt/60</f>
        <v>9.0172889814117627E-2</v>
      </c>
      <c r="AQ64" s="25">
        <f>E64+(AG64*SQRT(RTE)-AH64/SQRT(RTE))*dt/60/E_nom</f>
        <v>0.80223622991487442</v>
      </c>
      <c r="AR64">
        <f>IF(R64=1,1,0)</f>
        <v>0</v>
      </c>
    </row>
    <row r="65" spans="1:44" x14ac:dyDescent="0.2">
      <c r="A65">
        <v>63</v>
      </c>
      <c r="B65" s="22">
        <f>A65/1440</f>
        <v>4.3749999999999997E-2</v>
      </c>
      <c r="C65" s="23">
        <v>1.6617999999999999</v>
      </c>
      <c r="D65" s="24">
        <f>C65+P_aux</f>
        <v>1.6767999999999998</v>
      </c>
      <c r="E65" s="25">
        <f>AQ64</f>
        <v>0.80223622991487442</v>
      </c>
      <c r="F65" s="24">
        <f>AB64</f>
        <v>2.2999999999999998</v>
      </c>
      <c r="G65">
        <f>IF(AND(S64=0,V64&gt;=MinOff),V64,-1)</f>
        <v>-1</v>
      </c>
      <c r="H65">
        <f>IF(AND(T64=0,W64&gt;=MinOff),W64,-1)</f>
        <v>-1</v>
      </c>
      <c r="I65">
        <f>IF(AND(U64=0,X64&gt;=MinOff),X64,-1)</f>
        <v>1061</v>
      </c>
      <c r="J65">
        <f>IF(AND(S64=1,V64&gt;=MinRun),V64,-1)</f>
        <v>1061</v>
      </c>
      <c r="K65">
        <f>IF(AND(T64=1,W64&gt;=MinRun),W64,-1)</f>
        <v>1061</v>
      </c>
      <c r="L65">
        <f>IF(AND(U64=1,X64&gt;=MinRun),X64,-1)</f>
        <v>-1</v>
      </c>
      <c r="M65">
        <f>IF(MAX(G65:I65)&lt;0,0,MATCH(MAX(G65:I65),G65:I65,0))</f>
        <v>3</v>
      </c>
      <c r="N65">
        <f>IF(MAX(J65:L65)&lt;0,0,MATCH(MAX(J65:L65),J65:L65,0))</f>
        <v>1</v>
      </c>
      <c r="O65" s="24">
        <f>IF(N65=0,0,INDEX(CapVec,N65))</f>
        <v>1.2</v>
      </c>
      <c r="P65">
        <f>IF(OR(D65&gt;F65+StartMargin,E65&lt;SOC_startT),1,0)</f>
        <v>0</v>
      </c>
      <c r="Q65">
        <f>IF(AND(E65&gt;SOC_stopT,D65&lt;=F65-O65+StopMargin),1,0)</f>
        <v>0</v>
      </c>
      <c r="R65">
        <f>IF(AND(P65=1,M65&gt;0),1,IF(AND(P65=0,Q65=1,N65&gt;0),-1,0))</f>
        <v>0</v>
      </c>
      <c r="S65">
        <f>S64+IF(AND(R65=1,M65=1),1,0)-IF(AND(R65=-1,N65=1),1,0)</f>
        <v>1</v>
      </c>
      <c r="T65">
        <f>T64+IF(AND(R65=1,M65=2),1,0)-IF(AND(R65=-1,N65=2),1,0)</f>
        <v>1</v>
      </c>
      <c r="U65">
        <f>U64+IF(AND(R65=1,M65=3),1,0)-IF(AND(R65=-1,N65=3),1,0)</f>
        <v>0</v>
      </c>
      <c r="V65">
        <f>IF(S65&lt;&gt;S64,0,V64+dt)</f>
        <v>1062</v>
      </c>
      <c r="W65">
        <f>IF(T65&lt;&gt;T64,0,W64+dt)</f>
        <v>1062</v>
      </c>
      <c r="X65">
        <f>IF(U65&lt;&gt;U64,0,X64+dt)</f>
        <v>1062</v>
      </c>
      <c r="Y65" s="24">
        <f>S65*Cap_1*MIN(1,(V65+dt)/StartRamp)</f>
        <v>1.2</v>
      </c>
      <c r="Z65" s="24">
        <f>T65*Cap_2*MIN(1,(W65+dt)/StartRamp)</f>
        <v>1.1000000000000001</v>
      </c>
      <c r="AA65" s="24">
        <f>U65*Cap_3*MIN(1,(X65+dt)/StartRamp)</f>
        <v>0</v>
      </c>
      <c r="AB65" s="24">
        <f>SUM(Y65:AA65)</f>
        <v>2.2999999999999998</v>
      </c>
      <c r="AC65" s="24">
        <f>AB65-D65</f>
        <v>0.62319999999999998</v>
      </c>
      <c r="AD65" s="25">
        <f>MEDIAN(0,(TaperEnd-E65)/(TaperEnd-TaperStart),1)</f>
        <v>1</v>
      </c>
      <c r="AE65" s="24">
        <f>MIN(P_pcs*AD65,MAX(0,SOC_max-E65)*E_nom*60/dt/SQRT(RTE))</f>
        <v>2.5</v>
      </c>
      <c r="AF65" s="24">
        <f>MIN(P_pcs,MAX(0,E65-SOC_min)*E_nom*60/dt*SQRT(RTE))</f>
        <v>2.5</v>
      </c>
      <c r="AG65" s="24">
        <f>IF(AC65&gt;0,MIN(AC65,AE65),0)</f>
        <v>0.62319999999999998</v>
      </c>
      <c r="AH65" s="24">
        <f>IF(AC65&lt;0,MIN(-AC65,AF65),0)</f>
        <v>0</v>
      </c>
      <c r="AI65" s="24">
        <f>IF(AC65&gt;0,D65+AG65,AB65)</f>
        <v>2.2999999999999998</v>
      </c>
      <c r="AJ65" s="24">
        <f>MAX(0,D65-AI65-AH65)</f>
        <v>0</v>
      </c>
      <c r="AK65" s="25">
        <f>IF(AB65&gt;0,AI65/AB65,0)</f>
        <v>1</v>
      </c>
      <c r="AL65">
        <f>IF(AB65=0,1,MIN(MATCH(MEDIAN(MinStable,AK65,1),FC_L,1),3))</f>
        <v>3</v>
      </c>
      <c r="AM65" s="25">
        <f>INDEX(FC_E1,$AL65)+(MEDIAN(MinStable,$AK65,1)-INDEX(FC_L,$AL65))*(INDEX(FC_E1,$AL65+1)-INDEX(FC_E1,$AL65))/(INDEX(FC_L,$AL65+1)-INDEX(FC_L,$AL65))</f>
        <v>0.42799999999999999</v>
      </c>
      <c r="AN65" s="25">
        <f>INDEX(FC_E2,$AL65)+(MEDIAN(MinStable,$AK65,1)-INDEX(FC_L,$AL65))*(INDEX(FC_E2,$AL65+1)-INDEX(FC_E2,$AL65))/(INDEX(FC_L,$AL65+1)-INDEX(FC_L,$AL65))</f>
        <v>0.42199999999999999</v>
      </c>
      <c r="AO65" s="25">
        <f>INDEX(FC_E3,$AL65)+(MEDIAN(MinStable,$AK65,1)-INDEX(FC_L,$AL65))*(INDEX(FC_E3,$AL65+1)-INDEX(FC_E3,$AL65))/(INDEX(FC_L,$AL65+1)-INDEX(FC_L,$AL65))</f>
        <v>0.41499999999999998</v>
      </c>
      <c r="AP65" s="26">
        <f>(IF(S65=1,Y65*AK65/AM65,0)+IF(T65=1,Z65*AK65/AN65,0)+IF(U65=1,AA65*AK65/AO65,0))*dt/60</f>
        <v>9.0172889814117627E-2</v>
      </c>
      <c r="AQ65" s="25">
        <f>E65+(AG65*SQRT(RTE)-AH65/SQRT(RTE))*dt/60/E_nom</f>
        <v>0.80400778573397869</v>
      </c>
      <c r="AR65">
        <f>IF(R65=1,1,0)</f>
        <v>0</v>
      </c>
    </row>
    <row r="66" spans="1:44" x14ac:dyDescent="0.2">
      <c r="A66">
        <v>64</v>
      </c>
      <c r="B66" s="22">
        <f>A66/1440</f>
        <v>4.4444444444444446E-2</v>
      </c>
      <c r="C66" s="23">
        <v>1.6919</v>
      </c>
      <c r="D66" s="24">
        <f>C66+P_aux</f>
        <v>1.7068999999999999</v>
      </c>
      <c r="E66" s="25">
        <f>AQ65</f>
        <v>0.80400778573397869</v>
      </c>
      <c r="F66" s="24">
        <f>AB65</f>
        <v>2.2999999999999998</v>
      </c>
      <c r="G66">
        <f>IF(AND(S65=0,V65&gt;=MinOff),V65,-1)</f>
        <v>-1</v>
      </c>
      <c r="H66">
        <f>IF(AND(T65=0,W65&gt;=MinOff),W65,-1)</f>
        <v>-1</v>
      </c>
      <c r="I66">
        <f>IF(AND(U65=0,X65&gt;=MinOff),X65,-1)</f>
        <v>1062</v>
      </c>
      <c r="J66">
        <f>IF(AND(S65=1,V65&gt;=MinRun),V65,-1)</f>
        <v>1062</v>
      </c>
      <c r="K66">
        <f>IF(AND(T65=1,W65&gt;=MinRun),W65,-1)</f>
        <v>1062</v>
      </c>
      <c r="L66">
        <f>IF(AND(U65=1,X65&gt;=MinRun),X65,-1)</f>
        <v>-1</v>
      </c>
      <c r="M66">
        <f>IF(MAX(G66:I66)&lt;0,0,MATCH(MAX(G66:I66),G66:I66,0))</f>
        <v>3</v>
      </c>
      <c r="N66">
        <f>IF(MAX(J66:L66)&lt;0,0,MATCH(MAX(J66:L66),J66:L66,0))</f>
        <v>1</v>
      </c>
      <c r="O66" s="24">
        <f>IF(N66=0,0,INDEX(CapVec,N66))</f>
        <v>1.2</v>
      </c>
      <c r="P66">
        <f>IF(OR(D66&gt;F66+StartMargin,E66&lt;SOC_startT),1,0)</f>
        <v>0</v>
      </c>
      <c r="Q66">
        <f>IF(AND(E66&gt;SOC_stopT,D66&lt;=F66-O66+StopMargin),1,0)</f>
        <v>0</v>
      </c>
      <c r="R66">
        <f>IF(AND(P66=1,M66&gt;0),1,IF(AND(P66=0,Q66=1,N66&gt;0),-1,0))</f>
        <v>0</v>
      </c>
      <c r="S66">
        <f>S65+IF(AND(R66=1,M66=1),1,0)-IF(AND(R66=-1,N66=1),1,0)</f>
        <v>1</v>
      </c>
      <c r="T66">
        <f>T65+IF(AND(R66=1,M66=2),1,0)-IF(AND(R66=-1,N66=2),1,0)</f>
        <v>1</v>
      </c>
      <c r="U66">
        <f>U65+IF(AND(R66=1,M66=3),1,0)-IF(AND(R66=-1,N66=3),1,0)</f>
        <v>0</v>
      </c>
      <c r="V66">
        <f>IF(S66&lt;&gt;S65,0,V65+dt)</f>
        <v>1063</v>
      </c>
      <c r="W66">
        <f>IF(T66&lt;&gt;T65,0,W65+dt)</f>
        <v>1063</v>
      </c>
      <c r="X66">
        <f>IF(U66&lt;&gt;U65,0,X65+dt)</f>
        <v>1063</v>
      </c>
      <c r="Y66" s="24">
        <f>S66*Cap_1*MIN(1,(V66+dt)/StartRamp)</f>
        <v>1.2</v>
      </c>
      <c r="Z66" s="24">
        <f>T66*Cap_2*MIN(1,(W66+dt)/StartRamp)</f>
        <v>1.1000000000000001</v>
      </c>
      <c r="AA66" s="24">
        <f>U66*Cap_3*MIN(1,(X66+dt)/StartRamp)</f>
        <v>0</v>
      </c>
      <c r="AB66" s="24">
        <f>SUM(Y66:AA66)</f>
        <v>2.2999999999999998</v>
      </c>
      <c r="AC66" s="24">
        <f>AB66-D66</f>
        <v>0.59309999999999996</v>
      </c>
      <c r="AD66" s="25">
        <f>MEDIAN(0,(TaperEnd-E66)/(TaperEnd-TaperStart),1)</f>
        <v>1</v>
      </c>
      <c r="AE66" s="24">
        <f>MIN(P_pcs*AD66,MAX(0,SOC_max-E66)*E_nom*60/dt/SQRT(RTE))</f>
        <v>2.5</v>
      </c>
      <c r="AF66" s="24">
        <f>MIN(P_pcs,MAX(0,E66-SOC_min)*E_nom*60/dt*SQRT(RTE))</f>
        <v>2.5</v>
      </c>
      <c r="AG66" s="24">
        <f>IF(AC66&gt;0,MIN(AC66,AE66),0)</f>
        <v>0.59309999999999996</v>
      </c>
      <c r="AH66" s="24">
        <f>IF(AC66&lt;0,MIN(-AC66,AF66),0)</f>
        <v>0</v>
      </c>
      <c r="AI66" s="24">
        <f>IF(AC66&gt;0,D66+AG66,AB66)</f>
        <v>2.2999999999999998</v>
      </c>
      <c r="AJ66" s="24">
        <f>MAX(0,D66-AI66-AH66)</f>
        <v>0</v>
      </c>
      <c r="AK66" s="25">
        <f>IF(AB66&gt;0,AI66/AB66,0)</f>
        <v>1</v>
      </c>
      <c r="AL66">
        <f>IF(AB66=0,1,MIN(MATCH(MEDIAN(MinStable,AK66,1),FC_L,1),3))</f>
        <v>3</v>
      </c>
      <c r="AM66" s="25">
        <f>INDEX(FC_E1,$AL66)+(MEDIAN(MinStable,$AK66,1)-INDEX(FC_L,$AL66))*(INDEX(FC_E1,$AL66+1)-INDEX(FC_E1,$AL66))/(INDEX(FC_L,$AL66+1)-INDEX(FC_L,$AL66))</f>
        <v>0.42799999999999999</v>
      </c>
      <c r="AN66" s="25">
        <f>INDEX(FC_E2,$AL66)+(MEDIAN(MinStable,$AK66,1)-INDEX(FC_L,$AL66))*(INDEX(FC_E2,$AL66+1)-INDEX(FC_E2,$AL66))/(INDEX(FC_L,$AL66+1)-INDEX(FC_L,$AL66))</f>
        <v>0.42199999999999999</v>
      </c>
      <c r="AO66" s="25">
        <f>INDEX(FC_E3,$AL66)+(MEDIAN(MinStable,$AK66,1)-INDEX(FC_L,$AL66))*(INDEX(FC_E3,$AL66+1)-INDEX(FC_E3,$AL66))/(INDEX(FC_L,$AL66+1)-INDEX(FC_L,$AL66))</f>
        <v>0.41499999999999998</v>
      </c>
      <c r="AP66" s="26">
        <f>(IF(S66=1,Y66*AK66/AM66,0)+IF(T66=1,Z66*AK66/AN66,0)+IF(U66=1,AA66*AK66/AO66,0))*dt/60</f>
        <v>9.0172889814117627E-2</v>
      </c>
      <c r="AQ66" s="25">
        <f>E66+(AG66*SQRT(RTE)-AH66/SQRT(RTE))*dt/60/E_nom</f>
        <v>0.80569377699891886</v>
      </c>
      <c r="AR66">
        <f>IF(R66=1,1,0)</f>
        <v>0</v>
      </c>
    </row>
    <row r="67" spans="1:44" x14ac:dyDescent="0.2">
      <c r="A67">
        <v>65</v>
      </c>
      <c r="B67" s="22">
        <f>A67/1440</f>
        <v>4.5138888888888888E-2</v>
      </c>
      <c r="C67" s="23">
        <v>1.1546000000000001</v>
      </c>
      <c r="D67" s="24">
        <f>C67+P_aux</f>
        <v>1.1696</v>
      </c>
      <c r="E67" s="25">
        <f>AQ66</f>
        <v>0.80569377699891886</v>
      </c>
      <c r="F67" s="24">
        <f>AB66</f>
        <v>2.2999999999999998</v>
      </c>
      <c r="G67">
        <f>IF(AND(S66=0,V66&gt;=MinOff),V66,-1)</f>
        <v>-1</v>
      </c>
      <c r="H67">
        <f>IF(AND(T66=0,W66&gt;=MinOff),W66,-1)</f>
        <v>-1</v>
      </c>
      <c r="I67">
        <f>IF(AND(U66=0,X66&gt;=MinOff),X66,-1)</f>
        <v>1063</v>
      </c>
      <c r="J67">
        <f>IF(AND(S66=1,V66&gt;=MinRun),V66,-1)</f>
        <v>1063</v>
      </c>
      <c r="K67">
        <f>IF(AND(T66=1,W66&gt;=MinRun),W66,-1)</f>
        <v>1063</v>
      </c>
      <c r="L67">
        <f>IF(AND(U66=1,X66&gt;=MinRun),X66,-1)</f>
        <v>-1</v>
      </c>
      <c r="M67">
        <f>IF(MAX(G67:I67)&lt;0,0,MATCH(MAX(G67:I67),G67:I67,0))</f>
        <v>3</v>
      </c>
      <c r="N67">
        <f>IF(MAX(J67:L67)&lt;0,0,MATCH(MAX(J67:L67),J67:L67,0))</f>
        <v>1</v>
      </c>
      <c r="O67" s="24">
        <f>IF(N67=0,0,INDEX(CapVec,N67))</f>
        <v>1.2</v>
      </c>
      <c r="P67">
        <f>IF(OR(D67&gt;F67+StartMargin,E67&lt;SOC_startT),1,0)</f>
        <v>0</v>
      </c>
      <c r="Q67">
        <f>IF(AND(E67&gt;SOC_stopT,D67&lt;=F67-O67+StopMargin),1,0)</f>
        <v>0</v>
      </c>
      <c r="R67">
        <f>IF(AND(P67=1,M67&gt;0),1,IF(AND(P67=0,Q67=1,N67&gt;0),-1,0))</f>
        <v>0</v>
      </c>
      <c r="S67">
        <f>S66+IF(AND(R67=1,M67=1),1,0)-IF(AND(R67=-1,N67=1),1,0)</f>
        <v>1</v>
      </c>
      <c r="T67">
        <f>T66+IF(AND(R67=1,M67=2),1,0)-IF(AND(R67=-1,N67=2),1,0)</f>
        <v>1</v>
      </c>
      <c r="U67">
        <f>U66+IF(AND(R67=1,M67=3),1,0)-IF(AND(R67=-1,N67=3),1,0)</f>
        <v>0</v>
      </c>
      <c r="V67">
        <f>IF(S67&lt;&gt;S66,0,V66+dt)</f>
        <v>1064</v>
      </c>
      <c r="W67">
        <f>IF(T67&lt;&gt;T66,0,W66+dt)</f>
        <v>1064</v>
      </c>
      <c r="X67">
        <f>IF(U67&lt;&gt;U66,0,X66+dt)</f>
        <v>1064</v>
      </c>
      <c r="Y67" s="24">
        <f>S67*Cap_1*MIN(1,(V67+dt)/StartRamp)</f>
        <v>1.2</v>
      </c>
      <c r="Z67" s="24">
        <f>T67*Cap_2*MIN(1,(W67+dt)/StartRamp)</f>
        <v>1.1000000000000001</v>
      </c>
      <c r="AA67" s="24">
        <f>U67*Cap_3*MIN(1,(X67+dt)/StartRamp)</f>
        <v>0</v>
      </c>
      <c r="AB67" s="24">
        <f>SUM(Y67:AA67)</f>
        <v>2.2999999999999998</v>
      </c>
      <c r="AC67" s="24">
        <f>AB67-D67</f>
        <v>1.1303999999999998</v>
      </c>
      <c r="AD67" s="25">
        <f>MEDIAN(0,(TaperEnd-E67)/(TaperEnd-TaperStart),1)</f>
        <v>1</v>
      </c>
      <c r="AE67" s="24">
        <f>MIN(P_pcs*AD67,MAX(0,SOC_max-E67)*E_nom*60/dt/SQRT(RTE))</f>
        <v>2.5</v>
      </c>
      <c r="AF67" s="24">
        <f>MIN(P_pcs,MAX(0,E67-SOC_min)*E_nom*60/dt*SQRT(RTE))</f>
        <v>2.5</v>
      </c>
      <c r="AG67" s="24">
        <f>IF(AC67&gt;0,MIN(AC67,AE67),0)</f>
        <v>1.1303999999999998</v>
      </c>
      <c r="AH67" s="24">
        <f>IF(AC67&lt;0,MIN(-AC67,AF67),0)</f>
        <v>0</v>
      </c>
      <c r="AI67" s="24">
        <f>IF(AC67&gt;0,D67+AG67,AB67)</f>
        <v>2.2999999999999998</v>
      </c>
      <c r="AJ67" s="24">
        <f>MAX(0,D67-AI67-AH67)</f>
        <v>0</v>
      </c>
      <c r="AK67" s="25">
        <f>IF(AB67&gt;0,AI67/AB67,0)</f>
        <v>1</v>
      </c>
      <c r="AL67">
        <f>IF(AB67=0,1,MIN(MATCH(MEDIAN(MinStable,AK67,1),FC_L,1),3))</f>
        <v>3</v>
      </c>
      <c r="AM67" s="25">
        <f>INDEX(FC_E1,$AL67)+(MEDIAN(MinStable,$AK67,1)-INDEX(FC_L,$AL67))*(INDEX(FC_E1,$AL67+1)-INDEX(FC_E1,$AL67))/(INDEX(FC_L,$AL67+1)-INDEX(FC_L,$AL67))</f>
        <v>0.42799999999999999</v>
      </c>
      <c r="AN67" s="25">
        <f>INDEX(FC_E2,$AL67)+(MEDIAN(MinStable,$AK67,1)-INDEX(FC_L,$AL67))*(INDEX(FC_E2,$AL67+1)-INDEX(FC_E2,$AL67))/(INDEX(FC_L,$AL67+1)-INDEX(FC_L,$AL67))</f>
        <v>0.42199999999999999</v>
      </c>
      <c r="AO67" s="25">
        <f>INDEX(FC_E3,$AL67)+(MEDIAN(MinStable,$AK67,1)-INDEX(FC_L,$AL67))*(INDEX(FC_E3,$AL67+1)-INDEX(FC_E3,$AL67))/(INDEX(FC_L,$AL67+1)-INDEX(FC_L,$AL67))</f>
        <v>0.41499999999999998</v>
      </c>
      <c r="AP67" s="26">
        <f>(IF(S67=1,Y67*AK67/AM67,0)+IF(T67=1,Z67*AK67/AN67,0)+IF(U67=1,AA67*AK67/AO67,0))*dt/60</f>
        <v>9.0172889814117627E-2</v>
      </c>
      <c r="AQ67" s="25">
        <f>E67+(AG67*SQRT(RTE)-AH67/SQRT(RTE))*dt/60/E_nom</f>
        <v>0.8089071381958306</v>
      </c>
      <c r="AR67">
        <f>IF(R67=1,1,0)</f>
        <v>0</v>
      </c>
    </row>
    <row r="68" spans="1:44" x14ac:dyDescent="0.2">
      <c r="A68">
        <v>66</v>
      </c>
      <c r="B68" s="22">
        <f>A68/1440</f>
        <v>4.583333333333333E-2</v>
      </c>
      <c r="C68" s="23">
        <v>1.1566000000000001</v>
      </c>
      <c r="D68" s="24">
        <f>C68+P_aux</f>
        <v>1.1716</v>
      </c>
      <c r="E68" s="25">
        <f>AQ67</f>
        <v>0.8089071381958306</v>
      </c>
      <c r="F68" s="24">
        <f>AB67</f>
        <v>2.2999999999999998</v>
      </c>
      <c r="G68">
        <f>IF(AND(S67=0,V67&gt;=MinOff),V67,-1)</f>
        <v>-1</v>
      </c>
      <c r="H68">
        <f>IF(AND(T67=0,W67&gt;=MinOff),W67,-1)</f>
        <v>-1</v>
      </c>
      <c r="I68">
        <f>IF(AND(U67=0,X67&gt;=MinOff),X67,-1)</f>
        <v>1064</v>
      </c>
      <c r="J68">
        <f>IF(AND(S67=1,V67&gt;=MinRun),V67,-1)</f>
        <v>1064</v>
      </c>
      <c r="K68">
        <f>IF(AND(T67=1,W67&gt;=MinRun),W67,-1)</f>
        <v>1064</v>
      </c>
      <c r="L68">
        <f>IF(AND(U67=1,X67&gt;=MinRun),X67,-1)</f>
        <v>-1</v>
      </c>
      <c r="M68">
        <f>IF(MAX(G68:I68)&lt;0,0,MATCH(MAX(G68:I68),G68:I68,0))</f>
        <v>3</v>
      </c>
      <c r="N68">
        <f>IF(MAX(J68:L68)&lt;0,0,MATCH(MAX(J68:L68),J68:L68,0))</f>
        <v>1</v>
      </c>
      <c r="O68" s="24">
        <f>IF(N68=0,0,INDEX(CapVec,N68))</f>
        <v>1.2</v>
      </c>
      <c r="P68">
        <f>IF(OR(D68&gt;F68+StartMargin,E68&lt;SOC_startT),1,0)</f>
        <v>0</v>
      </c>
      <c r="Q68">
        <f>IF(AND(E68&gt;SOC_stopT,D68&lt;=F68-O68+StopMargin),1,0)</f>
        <v>0</v>
      </c>
      <c r="R68">
        <f>IF(AND(P68=1,M68&gt;0),1,IF(AND(P68=0,Q68=1,N68&gt;0),-1,0))</f>
        <v>0</v>
      </c>
      <c r="S68">
        <f>S67+IF(AND(R68=1,M68=1),1,0)-IF(AND(R68=-1,N68=1),1,0)</f>
        <v>1</v>
      </c>
      <c r="T68">
        <f>T67+IF(AND(R68=1,M68=2),1,0)-IF(AND(R68=-1,N68=2),1,0)</f>
        <v>1</v>
      </c>
      <c r="U68">
        <f>U67+IF(AND(R68=1,M68=3),1,0)-IF(AND(R68=-1,N68=3),1,0)</f>
        <v>0</v>
      </c>
      <c r="V68">
        <f>IF(S68&lt;&gt;S67,0,V67+dt)</f>
        <v>1065</v>
      </c>
      <c r="W68">
        <f>IF(T68&lt;&gt;T67,0,W67+dt)</f>
        <v>1065</v>
      </c>
      <c r="X68">
        <f>IF(U68&lt;&gt;U67,0,X67+dt)</f>
        <v>1065</v>
      </c>
      <c r="Y68" s="24">
        <f>S68*Cap_1*MIN(1,(V68+dt)/StartRamp)</f>
        <v>1.2</v>
      </c>
      <c r="Z68" s="24">
        <f>T68*Cap_2*MIN(1,(W68+dt)/StartRamp)</f>
        <v>1.1000000000000001</v>
      </c>
      <c r="AA68" s="24">
        <f>U68*Cap_3*MIN(1,(X68+dt)/StartRamp)</f>
        <v>0</v>
      </c>
      <c r="AB68" s="24">
        <f>SUM(Y68:AA68)</f>
        <v>2.2999999999999998</v>
      </c>
      <c r="AC68" s="24">
        <f>AB68-D68</f>
        <v>1.1283999999999998</v>
      </c>
      <c r="AD68" s="25">
        <f>MEDIAN(0,(TaperEnd-E68)/(TaperEnd-TaperStart),1)</f>
        <v>1</v>
      </c>
      <c r="AE68" s="24">
        <f>MIN(P_pcs*AD68,MAX(0,SOC_max-E68)*E_nom*60/dt/SQRT(RTE))</f>
        <v>2.5</v>
      </c>
      <c r="AF68" s="24">
        <f>MIN(P_pcs,MAX(0,E68-SOC_min)*E_nom*60/dt*SQRT(RTE))</f>
        <v>2.5</v>
      </c>
      <c r="AG68" s="24">
        <f>IF(AC68&gt;0,MIN(AC68,AE68),0)</f>
        <v>1.1283999999999998</v>
      </c>
      <c r="AH68" s="24">
        <f>IF(AC68&lt;0,MIN(-AC68,AF68),0)</f>
        <v>0</v>
      </c>
      <c r="AI68" s="24">
        <f>IF(AC68&gt;0,D68+AG68,AB68)</f>
        <v>2.2999999999999998</v>
      </c>
      <c r="AJ68" s="24">
        <f>MAX(0,D68-AI68-AH68)</f>
        <v>0</v>
      </c>
      <c r="AK68" s="25">
        <f>IF(AB68&gt;0,AI68/AB68,0)</f>
        <v>1</v>
      </c>
      <c r="AL68">
        <f>IF(AB68=0,1,MIN(MATCH(MEDIAN(MinStable,AK68,1),FC_L,1),3))</f>
        <v>3</v>
      </c>
      <c r="AM68" s="25">
        <f>INDEX(FC_E1,$AL68)+(MEDIAN(MinStable,$AK68,1)-INDEX(FC_L,$AL68))*(INDEX(FC_E1,$AL68+1)-INDEX(FC_E1,$AL68))/(INDEX(FC_L,$AL68+1)-INDEX(FC_L,$AL68))</f>
        <v>0.42799999999999999</v>
      </c>
      <c r="AN68" s="25">
        <f>INDEX(FC_E2,$AL68)+(MEDIAN(MinStable,$AK68,1)-INDEX(FC_L,$AL68))*(INDEX(FC_E2,$AL68+1)-INDEX(FC_E2,$AL68))/(INDEX(FC_L,$AL68+1)-INDEX(FC_L,$AL68))</f>
        <v>0.42199999999999999</v>
      </c>
      <c r="AO68" s="25">
        <f>INDEX(FC_E3,$AL68)+(MEDIAN(MinStable,$AK68,1)-INDEX(FC_L,$AL68))*(INDEX(FC_E3,$AL68+1)-INDEX(FC_E3,$AL68))/(INDEX(FC_L,$AL68+1)-INDEX(FC_L,$AL68))</f>
        <v>0.41499999999999998</v>
      </c>
      <c r="AP68" s="26">
        <f>(IF(S68=1,Y68*AK68/AM68,0)+IF(T68=1,Z68*AK68/AN68,0)+IF(U68=1,AA68*AK68/AO68,0))*dt/60</f>
        <v>9.0172889814117627E-2</v>
      </c>
      <c r="AQ68" s="25">
        <f>E68+(AG68*SQRT(RTE)-AH68/SQRT(RTE))*dt/60/E_nom</f>
        <v>0.81211481404030617</v>
      </c>
      <c r="AR68">
        <f>IF(R68=1,1,0)</f>
        <v>0</v>
      </c>
    </row>
    <row r="69" spans="1:44" x14ac:dyDescent="0.2">
      <c r="A69">
        <v>67</v>
      </c>
      <c r="B69" s="22">
        <f>A69/1440</f>
        <v>4.6527777777777779E-2</v>
      </c>
      <c r="C69" s="23">
        <v>1.2383</v>
      </c>
      <c r="D69" s="24">
        <f>C69+P_aux</f>
        <v>1.2532999999999999</v>
      </c>
      <c r="E69" s="25">
        <f>AQ68</f>
        <v>0.81211481404030617</v>
      </c>
      <c r="F69" s="24">
        <f>AB68</f>
        <v>2.2999999999999998</v>
      </c>
      <c r="G69">
        <f>IF(AND(S68=0,V68&gt;=MinOff),V68,-1)</f>
        <v>-1</v>
      </c>
      <c r="H69">
        <f>IF(AND(T68=0,W68&gt;=MinOff),W68,-1)</f>
        <v>-1</v>
      </c>
      <c r="I69">
        <f>IF(AND(U68=0,X68&gt;=MinOff),X68,-1)</f>
        <v>1065</v>
      </c>
      <c r="J69">
        <f>IF(AND(S68=1,V68&gt;=MinRun),V68,-1)</f>
        <v>1065</v>
      </c>
      <c r="K69">
        <f>IF(AND(T68=1,W68&gt;=MinRun),W68,-1)</f>
        <v>1065</v>
      </c>
      <c r="L69">
        <f>IF(AND(U68=1,X68&gt;=MinRun),X68,-1)</f>
        <v>-1</v>
      </c>
      <c r="M69">
        <f>IF(MAX(G69:I69)&lt;0,0,MATCH(MAX(G69:I69),G69:I69,0))</f>
        <v>3</v>
      </c>
      <c r="N69">
        <f>IF(MAX(J69:L69)&lt;0,0,MATCH(MAX(J69:L69),J69:L69,0))</f>
        <v>1</v>
      </c>
      <c r="O69" s="24">
        <f>IF(N69=0,0,INDEX(CapVec,N69))</f>
        <v>1.2</v>
      </c>
      <c r="P69">
        <f>IF(OR(D69&gt;F69+StartMargin,E69&lt;SOC_startT),1,0)</f>
        <v>0</v>
      </c>
      <c r="Q69">
        <f>IF(AND(E69&gt;SOC_stopT,D69&lt;=F69-O69+StopMargin),1,0)</f>
        <v>0</v>
      </c>
      <c r="R69">
        <f>IF(AND(P69=1,M69&gt;0),1,IF(AND(P69=0,Q69=1,N69&gt;0),-1,0))</f>
        <v>0</v>
      </c>
      <c r="S69">
        <f>S68+IF(AND(R69=1,M69=1),1,0)-IF(AND(R69=-1,N69=1),1,0)</f>
        <v>1</v>
      </c>
      <c r="T69">
        <f>T68+IF(AND(R69=1,M69=2),1,0)-IF(AND(R69=-1,N69=2),1,0)</f>
        <v>1</v>
      </c>
      <c r="U69">
        <f>U68+IF(AND(R69=1,M69=3),1,0)-IF(AND(R69=-1,N69=3),1,0)</f>
        <v>0</v>
      </c>
      <c r="V69">
        <f>IF(S69&lt;&gt;S68,0,V68+dt)</f>
        <v>1066</v>
      </c>
      <c r="W69">
        <f>IF(T69&lt;&gt;T68,0,W68+dt)</f>
        <v>1066</v>
      </c>
      <c r="X69">
        <f>IF(U69&lt;&gt;U68,0,X68+dt)</f>
        <v>1066</v>
      </c>
      <c r="Y69" s="24">
        <f>S69*Cap_1*MIN(1,(V69+dt)/StartRamp)</f>
        <v>1.2</v>
      </c>
      <c r="Z69" s="24">
        <f>T69*Cap_2*MIN(1,(W69+dt)/StartRamp)</f>
        <v>1.1000000000000001</v>
      </c>
      <c r="AA69" s="24">
        <f>U69*Cap_3*MIN(1,(X69+dt)/StartRamp)</f>
        <v>0</v>
      </c>
      <c r="AB69" s="24">
        <f>SUM(Y69:AA69)</f>
        <v>2.2999999999999998</v>
      </c>
      <c r="AC69" s="24">
        <f>AB69-D69</f>
        <v>1.0467</v>
      </c>
      <c r="AD69" s="25">
        <f>MEDIAN(0,(TaperEnd-E69)/(TaperEnd-TaperStart),1)</f>
        <v>1</v>
      </c>
      <c r="AE69" s="24">
        <f>MIN(P_pcs*AD69,MAX(0,SOC_max-E69)*E_nom*60/dt/SQRT(RTE))</f>
        <v>2.5</v>
      </c>
      <c r="AF69" s="24">
        <f>MIN(P_pcs,MAX(0,E69-SOC_min)*E_nom*60/dt*SQRT(RTE))</f>
        <v>2.5</v>
      </c>
      <c r="AG69" s="24">
        <f>IF(AC69&gt;0,MIN(AC69,AE69),0)</f>
        <v>1.0467</v>
      </c>
      <c r="AH69" s="24">
        <f>IF(AC69&lt;0,MIN(-AC69,AF69),0)</f>
        <v>0</v>
      </c>
      <c r="AI69" s="24">
        <f>IF(AC69&gt;0,D69+AG69,AB69)</f>
        <v>2.2999999999999998</v>
      </c>
      <c r="AJ69" s="24">
        <f>MAX(0,D69-AI69-AH69)</f>
        <v>0</v>
      </c>
      <c r="AK69" s="25">
        <f>IF(AB69&gt;0,AI69/AB69,0)</f>
        <v>1</v>
      </c>
      <c r="AL69">
        <f>IF(AB69=0,1,MIN(MATCH(MEDIAN(MinStable,AK69,1),FC_L,1),3))</f>
        <v>3</v>
      </c>
      <c r="AM69" s="25">
        <f>INDEX(FC_E1,$AL69)+(MEDIAN(MinStable,$AK69,1)-INDEX(FC_L,$AL69))*(INDEX(FC_E1,$AL69+1)-INDEX(FC_E1,$AL69))/(INDEX(FC_L,$AL69+1)-INDEX(FC_L,$AL69))</f>
        <v>0.42799999999999999</v>
      </c>
      <c r="AN69" s="25">
        <f>INDEX(FC_E2,$AL69)+(MEDIAN(MinStable,$AK69,1)-INDEX(FC_L,$AL69))*(INDEX(FC_E2,$AL69+1)-INDEX(FC_E2,$AL69))/(INDEX(FC_L,$AL69+1)-INDEX(FC_L,$AL69))</f>
        <v>0.42199999999999999</v>
      </c>
      <c r="AO69" s="25">
        <f>INDEX(FC_E3,$AL69)+(MEDIAN(MinStable,$AK69,1)-INDEX(FC_L,$AL69))*(INDEX(FC_E3,$AL69+1)-INDEX(FC_E3,$AL69))/(INDEX(FC_L,$AL69+1)-INDEX(FC_L,$AL69))</f>
        <v>0.41499999999999998</v>
      </c>
      <c r="AP69" s="26">
        <f>(IF(S69=1,Y69*AK69/AM69,0)+IF(T69=1,Z69*AK69/AN69,0)+IF(U69=1,AA69*AK69/AO69,0))*dt/60</f>
        <v>9.0172889814117627E-2</v>
      </c>
      <c r="AQ69" s="25">
        <f>E69+(AG69*SQRT(RTE)-AH69/SQRT(RTE))*dt/60/E_nom</f>
        <v>0.81509024323776502</v>
      </c>
      <c r="AR69">
        <f>IF(R69=1,1,0)</f>
        <v>0</v>
      </c>
    </row>
    <row r="70" spans="1:44" x14ac:dyDescent="0.2">
      <c r="A70">
        <v>68</v>
      </c>
      <c r="B70" s="22">
        <f>A70/1440</f>
        <v>4.7222222222222221E-2</v>
      </c>
      <c r="C70" s="23">
        <v>1.1612</v>
      </c>
      <c r="D70" s="24">
        <f>C70+P_aux</f>
        <v>1.1761999999999999</v>
      </c>
      <c r="E70" s="25">
        <f>AQ69</f>
        <v>0.81509024323776502</v>
      </c>
      <c r="F70" s="24">
        <f>AB69</f>
        <v>2.2999999999999998</v>
      </c>
      <c r="G70">
        <f>IF(AND(S69=0,V69&gt;=MinOff),V69,-1)</f>
        <v>-1</v>
      </c>
      <c r="H70">
        <f>IF(AND(T69=0,W69&gt;=MinOff),W69,-1)</f>
        <v>-1</v>
      </c>
      <c r="I70">
        <f>IF(AND(U69=0,X69&gt;=MinOff),X69,-1)</f>
        <v>1066</v>
      </c>
      <c r="J70">
        <f>IF(AND(S69=1,V69&gt;=MinRun),V69,-1)</f>
        <v>1066</v>
      </c>
      <c r="K70">
        <f>IF(AND(T69=1,W69&gt;=MinRun),W69,-1)</f>
        <v>1066</v>
      </c>
      <c r="L70">
        <f>IF(AND(U69=1,X69&gt;=MinRun),X69,-1)</f>
        <v>-1</v>
      </c>
      <c r="M70">
        <f>IF(MAX(G70:I70)&lt;0,0,MATCH(MAX(G70:I70),G70:I70,0))</f>
        <v>3</v>
      </c>
      <c r="N70">
        <f>IF(MAX(J70:L70)&lt;0,0,MATCH(MAX(J70:L70),J70:L70,0))</f>
        <v>1</v>
      </c>
      <c r="O70" s="24">
        <f>IF(N70=0,0,INDEX(CapVec,N70))</f>
        <v>1.2</v>
      </c>
      <c r="P70">
        <f>IF(OR(D70&gt;F70+StartMargin,E70&lt;SOC_startT),1,0)</f>
        <v>0</v>
      </c>
      <c r="Q70">
        <f>IF(AND(E70&gt;SOC_stopT,D70&lt;=F70-O70+StopMargin),1,0)</f>
        <v>0</v>
      </c>
      <c r="R70">
        <f>IF(AND(P70=1,M70&gt;0),1,IF(AND(P70=0,Q70=1,N70&gt;0),-1,0))</f>
        <v>0</v>
      </c>
      <c r="S70">
        <f>S69+IF(AND(R70=1,M70=1),1,0)-IF(AND(R70=-1,N70=1),1,0)</f>
        <v>1</v>
      </c>
      <c r="T70">
        <f>T69+IF(AND(R70=1,M70=2),1,0)-IF(AND(R70=-1,N70=2),1,0)</f>
        <v>1</v>
      </c>
      <c r="U70">
        <f>U69+IF(AND(R70=1,M70=3),1,0)-IF(AND(R70=-1,N70=3),1,0)</f>
        <v>0</v>
      </c>
      <c r="V70">
        <f>IF(S70&lt;&gt;S69,0,V69+dt)</f>
        <v>1067</v>
      </c>
      <c r="W70">
        <f>IF(T70&lt;&gt;T69,0,W69+dt)</f>
        <v>1067</v>
      </c>
      <c r="X70">
        <f>IF(U70&lt;&gt;U69,0,X69+dt)</f>
        <v>1067</v>
      </c>
      <c r="Y70" s="24">
        <f>S70*Cap_1*MIN(1,(V70+dt)/StartRamp)</f>
        <v>1.2</v>
      </c>
      <c r="Z70" s="24">
        <f>T70*Cap_2*MIN(1,(W70+dt)/StartRamp)</f>
        <v>1.1000000000000001</v>
      </c>
      <c r="AA70" s="24">
        <f>U70*Cap_3*MIN(1,(X70+dt)/StartRamp)</f>
        <v>0</v>
      </c>
      <c r="AB70" s="24">
        <f>SUM(Y70:AA70)</f>
        <v>2.2999999999999998</v>
      </c>
      <c r="AC70" s="24">
        <f>AB70-D70</f>
        <v>1.1237999999999999</v>
      </c>
      <c r="AD70" s="25">
        <f>MEDIAN(0,(TaperEnd-E70)/(TaperEnd-TaperStart),1)</f>
        <v>1</v>
      </c>
      <c r="AE70" s="24">
        <f>MIN(P_pcs*AD70,MAX(0,SOC_max-E70)*E_nom*60/dt/SQRT(RTE))</f>
        <v>2.5</v>
      </c>
      <c r="AF70" s="24">
        <f>MIN(P_pcs,MAX(0,E70-SOC_min)*E_nom*60/dt*SQRT(RTE))</f>
        <v>2.5</v>
      </c>
      <c r="AG70" s="24">
        <f>IF(AC70&gt;0,MIN(AC70,AE70),0)</f>
        <v>1.1237999999999999</v>
      </c>
      <c r="AH70" s="24">
        <f>IF(AC70&lt;0,MIN(-AC70,AF70),0)</f>
        <v>0</v>
      </c>
      <c r="AI70" s="24">
        <f>IF(AC70&gt;0,D70+AG70,AB70)</f>
        <v>2.2999999999999998</v>
      </c>
      <c r="AJ70" s="24">
        <f>MAX(0,D70-AI70-AH70)</f>
        <v>0</v>
      </c>
      <c r="AK70" s="25">
        <f>IF(AB70&gt;0,AI70/AB70,0)</f>
        <v>1</v>
      </c>
      <c r="AL70">
        <f>IF(AB70=0,1,MIN(MATCH(MEDIAN(MinStable,AK70,1),FC_L,1),3))</f>
        <v>3</v>
      </c>
      <c r="AM70" s="25">
        <f>INDEX(FC_E1,$AL70)+(MEDIAN(MinStable,$AK70,1)-INDEX(FC_L,$AL70))*(INDEX(FC_E1,$AL70+1)-INDEX(FC_E1,$AL70))/(INDEX(FC_L,$AL70+1)-INDEX(FC_L,$AL70))</f>
        <v>0.42799999999999999</v>
      </c>
      <c r="AN70" s="25">
        <f>INDEX(FC_E2,$AL70)+(MEDIAN(MinStable,$AK70,1)-INDEX(FC_L,$AL70))*(INDEX(FC_E2,$AL70+1)-INDEX(FC_E2,$AL70))/(INDEX(FC_L,$AL70+1)-INDEX(FC_L,$AL70))</f>
        <v>0.42199999999999999</v>
      </c>
      <c r="AO70" s="25">
        <f>INDEX(FC_E3,$AL70)+(MEDIAN(MinStable,$AK70,1)-INDEX(FC_L,$AL70))*(INDEX(FC_E3,$AL70+1)-INDEX(FC_E3,$AL70))/(INDEX(FC_L,$AL70+1)-INDEX(FC_L,$AL70))</f>
        <v>0.41499999999999998</v>
      </c>
      <c r="AP70" s="26">
        <f>(IF(S70=1,Y70*AK70/AM70,0)+IF(T70=1,Z70*AK70/AN70,0)+IF(U70=1,AA70*AK70/AO70,0))*dt/60</f>
        <v>9.0172889814117627E-2</v>
      </c>
      <c r="AQ70" s="25">
        <f>E70+(AG70*SQRT(RTE)-AH70/SQRT(RTE))*dt/60/E_nom</f>
        <v>0.81828484277163749</v>
      </c>
      <c r="AR70">
        <f>IF(R70=1,1,0)</f>
        <v>0</v>
      </c>
    </row>
    <row r="71" spans="1:44" x14ac:dyDescent="0.2">
      <c r="A71">
        <v>69</v>
      </c>
      <c r="B71" s="22">
        <f>A71/1440</f>
        <v>4.791666666666667E-2</v>
      </c>
      <c r="C71" s="23">
        <v>1.0660000000000001</v>
      </c>
      <c r="D71" s="24">
        <f>C71+P_aux</f>
        <v>1.081</v>
      </c>
      <c r="E71" s="25">
        <f>AQ70</f>
        <v>0.81828484277163749</v>
      </c>
      <c r="F71" s="24">
        <f>AB70</f>
        <v>2.2999999999999998</v>
      </c>
      <c r="G71">
        <f>IF(AND(S70=0,V70&gt;=MinOff),V70,-1)</f>
        <v>-1</v>
      </c>
      <c r="H71">
        <f>IF(AND(T70=0,W70&gt;=MinOff),W70,-1)</f>
        <v>-1</v>
      </c>
      <c r="I71">
        <f>IF(AND(U70=0,X70&gt;=MinOff),X70,-1)</f>
        <v>1067</v>
      </c>
      <c r="J71">
        <f>IF(AND(S70=1,V70&gt;=MinRun),V70,-1)</f>
        <v>1067</v>
      </c>
      <c r="K71">
        <f>IF(AND(T70=1,W70&gt;=MinRun),W70,-1)</f>
        <v>1067</v>
      </c>
      <c r="L71">
        <f>IF(AND(U70=1,X70&gt;=MinRun),X70,-1)</f>
        <v>-1</v>
      </c>
      <c r="M71">
        <f>IF(MAX(G71:I71)&lt;0,0,MATCH(MAX(G71:I71),G71:I71,0))</f>
        <v>3</v>
      </c>
      <c r="N71">
        <f>IF(MAX(J71:L71)&lt;0,0,MATCH(MAX(J71:L71),J71:L71,0))</f>
        <v>1</v>
      </c>
      <c r="O71" s="24">
        <f>IF(N71=0,0,INDEX(CapVec,N71))</f>
        <v>1.2</v>
      </c>
      <c r="P71">
        <f>IF(OR(D71&gt;F71+StartMargin,E71&lt;SOC_startT),1,0)</f>
        <v>0</v>
      </c>
      <c r="Q71">
        <f>IF(AND(E71&gt;SOC_stopT,D71&lt;=F71-O71+StopMargin),1,0)</f>
        <v>0</v>
      </c>
      <c r="R71">
        <f>IF(AND(P71=1,M71&gt;0),1,IF(AND(P71=0,Q71=1,N71&gt;0),-1,0))</f>
        <v>0</v>
      </c>
      <c r="S71">
        <f>S70+IF(AND(R71=1,M71=1),1,0)-IF(AND(R71=-1,N71=1),1,0)</f>
        <v>1</v>
      </c>
      <c r="T71">
        <f>T70+IF(AND(R71=1,M71=2),1,0)-IF(AND(R71=-1,N71=2),1,0)</f>
        <v>1</v>
      </c>
      <c r="U71">
        <f>U70+IF(AND(R71=1,M71=3),1,0)-IF(AND(R71=-1,N71=3),1,0)</f>
        <v>0</v>
      </c>
      <c r="V71">
        <f>IF(S71&lt;&gt;S70,0,V70+dt)</f>
        <v>1068</v>
      </c>
      <c r="W71">
        <f>IF(T71&lt;&gt;T70,0,W70+dt)</f>
        <v>1068</v>
      </c>
      <c r="X71">
        <f>IF(U71&lt;&gt;U70,0,X70+dt)</f>
        <v>1068</v>
      </c>
      <c r="Y71" s="24">
        <f>S71*Cap_1*MIN(1,(V71+dt)/StartRamp)</f>
        <v>1.2</v>
      </c>
      <c r="Z71" s="24">
        <f>T71*Cap_2*MIN(1,(W71+dt)/StartRamp)</f>
        <v>1.1000000000000001</v>
      </c>
      <c r="AA71" s="24">
        <f>U71*Cap_3*MIN(1,(X71+dt)/StartRamp)</f>
        <v>0</v>
      </c>
      <c r="AB71" s="24">
        <f>SUM(Y71:AA71)</f>
        <v>2.2999999999999998</v>
      </c>
      <c r="AC71" s="24">
        <f>AB71-D71</f>
        <v>1.2189999999999999</v>
      </c>
      <c r="AD71" s="25">
        <f>MEDIAN(0,(TaperEnd-E71)/(TaperEnd-TaperStart),1)</f>
        <v>1</v>
      </c>
      <c r="AE71" s="24">
        <f>MIN(P_pcs*AD71,MAX(0,SOC_max-E71)*E_nom*60/dt/SQRT(RTE))</f>
        <v>2.5</v>
      </c>
      <c r="AF71" s="24">
        <f>MIN(P_pcs,MAX(0,E71-SOC_min)*E_nom*60/dt*SQRT(RTE))</f>
        <v>2.5</v>
      </c>
      <c r="AG71" s="24">
        <f>IF(AC71&gt;0,MIN(AC71,AE71),0)</f>
        <v>1.2189999999999999</v>
      </c>
      <c r="AH71" s="24">
        <f>IF(AC71&lt;0,MIN(-AC71,AF71),0)</f>
        <v>0</v>
      </c>
      <c r="AI71" s="24">
        <f>IF(AC71&gt;0,D71+AG71,AB71)</f>
        <v>2.2999999999999998</v>
      </c>
      <c r="AJ71" s="24">
        <f>MAX(0,D71-AI71-AH71)</f>
        <v>0</v>
      </c>
      <c r="AK71" s="25">
        <f>IF(AB71&gt;0,AI71/AB71,0)</f>
        <v>1</v>
      </c>
      <c r="AL71">
        <f>IF(AB71=0,1,MIN(MATCH(MEDIAN(MinStable,AK71,1),FC_L,1),3))</f>
        <v>3</v>
      </c>
      <c r="AM71" s="25">
        <f>INDEX(FC_E1,$AL71)+(MEDIAN(MinStable,$AK71,1)-INDEX(FC_L,$AL71))*(INDEX(FC_E1,$AL71+1)-INDEX(FC_E1,$AL71))/(INDEX(FC_L,$AL71+1)-INDEX(FC_L,$AL71))</f>
        <v>0.42799999999999999</v>
      </c>
      <c r="AN71" s="25">
        <f>INDEX(FC_E2,$AL71)+(MEDIAN(MinStable,$AK71,1)-INDEX(FC_L,$AL71))*(INDEX(FC_E2,$AL71+1)-INDEX(FC_E2,$AL71))/(INDEX(FC_L,$AL71+1)-INDEX(FC_L,$AL71))</f>
        <v>0.42199999999999999</v>
      </c>
      <c r="AO71" s="25">
        <f>INDEX(FC_E3,$AL71)+(MEDIAN(MinStable,$AK71,1)-INDEX(FC_L,$AL71))*(INDEX(FC_E3,$AL71+1)-INDEX(FC_E3,$AL71))/(INDEX(FC_L,$AL71+1)-INDEX(FC_L,$AL71))</f>
        <v>0.41499999999999998</v>
      </c>
      <c r="AP71" s="26">
        <f>(IF(S71=1,Y71*AK71/AM71,0)+IF(T71=1,Z71*AK71/AN71,0)+IF(U71=1,AA71*AK71/AO71,0))*dt/60</f>
        <v>9.0172889814117627E-2</v>
      </c>
      <c r="AQ71" s="25">
        <f>E71+(AG71*SQRT(RTE)-AH71/SQRT(RTE))*dt/60/E_nom</f>
        <v>0.82175006508147064</v>
      </c>
      <c r="AR71">
        <f>IF(R71=1,1,0)</f>
        <v>0</v>
      </c>
    </row>
    <row r="72" spans="1:44" x14ac:dyDescent="0.2">
      <c r="A72">
        <v>70</v>
      </c>
      <c r="B72" s="22">
        <f>A72/1440</f>
        <v>4.8611111111111112E-2</v>
      </c>
      <c r="C72" s="23">
        <v>1.1674</v>
      </c>
      <c r="D72" s="24">
        <f>C72+P_aux</f>
        <v>1.1823999999999999</v>
      </c>
      <c r="E72" s="25">
        <f>AQ71</f>
        <v>0.82175006508147064</v>
      </c>
      <c r="F72" s="24">
        <f>AB71</f>
        <v>2.2999999999999998</v>
      </c>
      <c r="G72">
        <f>IF(AND(S71=0,V71&gt;=MinOff),V71,-1)</f>
        <v>-1</v>
      </c>
      <c r="H72">
        <f>IF(AND(T71=0,W71&gt;=MinOff),W71,-1)</f>
        <v>-1</v>
      </c>
      <c r="I72">
        <f>IF(AND(U71=0,X71&gt;=MinOff),X71,-1)</f>
        <v>1068</v>
      </c>
      <c r="J72">
        <f>IF(AND(S71=1,V71&gt;=MinRun),V71,-1)</f>
        <v>1068</v>
      </c>
      <c r="K72">
        <f>IF(AND(T71=1,W71&gt;=MinRun),W71,-1)</f>
        <v>1068</v>
      </c>
      <c r="L72">
        <f>IF(AND(U71=1,X71&gt;=MinRun),X71,-1)</f>
        <v>-1</v>
      </c>
      <c r="M72">
        <f>IF(MAX(G72:I72)&lt;0,0,MATCH(MAX(G72:I72),G72:I72,0))</f>
        <v>3</v>
      </c>
      <c r="N72">
        <f>IF(MAX(J72:L72)&lt;0,0,MATCH(MAX(J72:L72),J72:L72,0))</f>
        <v>1</v>
      </c>
      <c r="O72" s="24">
        <f>IF(N72=0,0,INDEX(CapVec,N72))</f>
        <v>1.2</v>
      </c>
      <c r="P72">
        <f>IF(OR(D72&gt;F72+StartMargin,E72&lt;SOC_startT),1,0)</f>
        <v>0</v>
      </c>
      <c r="Q72">
        <f>IF(AND(E72&gt;SOC_stopT,D72&lt;=F72-O72+StopMargin),1,0)</f>
        <v>0</v>
      </c>
      <c r="R72">
        <f>IF(AND(P72=1,M72&gt;0),1,IF(AND(P72=0,Q72=1,N72&gt;0),-1,0))</f>
        <v>0</v>
      </c>
      <c r="S72">
        <f>S71+IF(AND(R72=1,M72=1),1,0)-IF(AND(R72=-1,N72=1),1,0)</f>
        <v>1</v>
      </c>
      <c r="T72">
        <f>T71+IF(AND(R72=1,M72=2),1,0)-IF(AND(R72=-1,N72=2),1,0)</f>
        <v>1</v>
      </c>
      <c r="U72">
        <f>U71+IF(AND(R72=1,M72=3),1,0)-IF(AND(R72=-1,N72=3),1,0)</f>
        <v>0</v>
      </c>
      <c r="V72">
        <f>IF(S72&lt;&gt;S71,0,V71+dt)</f>
        <v>1069</v>
      </c>
      <c r="W72">
        <f>IF(T72&lt;&gt;T71,0,W71+dt)</f>
        <v>1069</v>
      </c>
      <c r="X72">
        <f>IF(U72&lt;&gt;U71,0,X71+dt)</f>
        <v>1069</v>
      </c>
      <c r="Y72" s="24">
        <f>S72*Cap_1*MIN(1,(V72+dt)/StartRamp)</f>
        <v>1.2</v>
      </c>
      <c r="Z72" s="24">
        <f>T72*Cap_2*MIN(1,(W72+dt)/StartRamp)</f>
        <v>1.1000000000000001</v>
      </c>
      <c r="AA72" s="24">
        <f>U72*Cap_3*MIN(1,(X72+dt)/StartRamp)</f>
        <v>0</v>
      </c>
      <c r="AB72" s="24">
        <f>SUM(Y72:AA72)</f>
        <v>2.2999999999999998</v>
      </c>
      <c r="AC72" s="24">
        <f>AB72-D72</f>
        <v>1.1175999999999999</v>
      </c>
      <c r="AD72" s="25">
        <f>MEDIAN(0,(TaperEnd-E72)/(TaperEnd-TaperStart),1)</f>
        <v>1</v>
      </c>
      <c r="AE72" s="24">
        <f>MIN(P_pcs*AD72,MAX(0,SOC_max-E72)*E_nom*60/dt/SQRT(RTE))</f>
        <v>2.5</v>
      </c>
      <c r="AF72" s="24">
        <f>MIN(P_pcs,MAX(0,E72-SOC_min)*E_nom*60/dt*SQRT(RTE))</f>
        <v>2.5</v>
      </c>
      <c r="AG72" s="24">
        <f>IF(AC72&gt;0,MIN(AC72,AE72),0)</f>
        <v>1.1175999999999999</v>
      </c>
      <c r="AH72" s="24">
        <f>IF(AC72&lt;0,MIN(-AC72,AF72),0)</f>
        <v>0</v>
      </c>
      <c r="AI72" s="24">
        <f>IF(AC72&gt;0,D72+AG72,AB72)</f>
        <v>2.2999999999999998</v>
      </c>
      <c r="AJ72" s="24">
        <f>MAX(0,D72-AI72-AH72)</f>
        <v>0</v>
      </c>
      <c r="AK72" s="25">
        <f>IF(AB72&gt;0,AI72/AB72,0)</f>
        <v>1</v>
      </c>
      <c r="AL72">
        <f>IF(AB72=0,1,MIN(MATCH(MEDIAN(MinStable,AK72,1),FC_L,1),3))</f>
        <v>3</v>
      </c>
      <c r="AM72" s="25">
        <f>INDEX(FC_E1,$AL72)+(MEDIAN(MinStable,$AK72,1)-INDEX(FC_L,$AL72))*(INDEX(FC_E1,$AL72+1)-INDEX(FC_E1,$AL72))/(INDEX(FC_L,$AL72+1)-INDEX(FC_L,$AL72))</f>
        <v>0.42799999999999999</v>
      </c>
      <c r="AN72" s="25">
        <f>INDEX(FC_E2,$AL72)+(MEDIAN(MinStable,$AK72,1)-INDEX(FC_L,$AL72))*(INDEX(FC_E2,$AL72+1)-INDEX(FC_E2,$AL72))/(INDEX(FC_L,$AL72+1)-INDEX(FC_L,$AL72))</f>
        <v>0.42199999999999999</v>
      </c>
      <c r="AO72" s="25">
        <f>INDEX(FC_E3,$AL72)+(MEDIAN(MinStable,$AK72,1)-INDEX(FC_L,$AL72))*(INDEX(FC_E3,$AL72+1)-INDEX(FC_E3,$AL72))/(INDEX(FC_L,$AL72+1)-INDEX(FC_L,$AL72))</f>
        <v>0.41499999999999998</v>
      </c>
      <c r="AP72" s="26">
        <f>(IF(S72=1,Y72*AK72/AM72,0)+IF(T72=1,Z72*AK72/AN72,0)+IF(U72=1,AA72*AK72/AO72,0))*dt/60</f>
        <v>9.0172889814117627E-2</v>
      </c>
      <c r="AQ72" s="25">
        <f>E72+(AG72*SQRT(RTE)-AH72/SQRT(RTE))*dt/60/E_nom</f>
        <v>0.82492704002279105</v>
      </c>
      <c r="AR72">
        <f>IF(R72=1,1,0)</f>
        <v>0</v>
      </c>
    </row>
    <row r="73" spans="1:44" x14ac:dyDescent="0.2">
      <c r="A73">
        <v>71</v>
      </c>
      <c r="B73" s="22">
        <f>A73/1440</f>
        <v>4.9305555555555554E-2</v>
      </c>
      <c r="C73" s="23">
        <v>1.1265000000000001</v>
      </c>
      <c r="D73" s="24">
        <f>C73+P_aux</f>
        <v>1.1415</v>
      </c>
      <c r="E73" s="25">
        <f>AQ72</f>
        <v>0.82492704002279105</v>
      </c>
      <c r="F73" s="24">
        <f>AB72</f>
        <v>2.2999999999999998</v>
      </c>
      <c r="G73">
        <f>IF(AND(S72=0,V72&gt;=MinOff),V72,-1)</f>
        <v>-1</v>
      </c>
      <c r="H73">
        <f>IF(AND(T72=0,W72&gt;=MinOff),W72,-1)</f>
        <v>-1</v>
      </c>
      <c r="I73">
        <f>IF(AND(U72=0,X72&gt;=MinOff),X72,-1)</f>
        <v>1069</v>
      </c>
      <c r="J73">
        <f>IF(AND(S72=1,V72&gt;=MinRun),V72,-1)</f>
        <v>1069</v>
      </c>
      <c r="K73">
        <f>IF(AND(T72=1,W72&gt;=MinRun),W72,-1)</f>
        <v>1069</v>
      </c>
      <c r="L73">
        <f>IF(AND(U72=1,X72&gt;=MinRun),X72,-1)</f>
        <v>-1</v>
      </c>
      <c r="M73">
        <f>IF(MAX(G73:I73)&lt;0,0,MATCH(MAX(G73:I73),G73:I73,0))</f>
        <v>3</v>
      </c>
      <c r="N73">
        <f>IF(MAX(J73:L73)&lt;0,0,MATCH(MAX(J73:L73),J73:L73,0))</f>
        <v>1</v>
      </c>
      <c r="O73" s="24">
        <f>IF(N73=0,0,INDEX(CapVec,N73))</f>
        <v>1.2</v>
      </c>
      <c r="P73">
        <f>IF(OR(D73&gt;F73+StartMargin,E73&lt;SOC_startT),1,0)</f>
        <v>0</v>
      </c>
      <c r="Q73">
        <f>IF(AND(E73&gt;SOC_stopT,D73&lt;=F73-O73+StopMargin),1,0)</f>
        <v>0</v>
      </c>
      <c r="R73">
        <f>IF(AND(P73=1,M73&gt;0),1,IF(AND(P73=0,Q73=1,N73&gt;0),-1,0))</f>
        <v>0</v>
      </c>
      <c r="S73">
        <f>S72+IF(AND(R73=1,M73=1),1,0)-IF(AND(R73=-1,N73=1),1,0)</f>
        <v>1</v>
      </c>
      <c r="T73">
        <f>T72+IF(AND(R73=1,M73=2),1,0)-IF(AND(R73=-1,N73=2),1,0)</f>
        <v>1</v>
      </c>
      <c r="U73">
        <f>U72+IF(AND(R73=1,M73=3),1,0)-IF(AND(R73=-1,N73=3),1,0)</f>
        <v>0</v>
      </c>
      <c r="V73">
        <f>IF(S73&lt;&gt;S72,0,V72+dt)</f>
        <v>1070</v>
      </c>
      <c r="W73">
        <f>IF(T73&lt;&gt;T72,0,W72+dt)</f>
        <v>1070</v>
      </c>
      <c r="X73">
        <f>IF(U73&lt;&gt;U72,0,X72+dt)</f>
        <v>1070</v>
      </c>
      <c r="Y73" s="24">
        <f>S73*Cap_1*MIN(1,(V73+dt)/StartRamp)</f>
        <v>1.2</v>
      </c>
      <c r="Z73" s="24">
        <f>T73*Cap_2*MIN(1,(W73+dt)/StartRamp)</f>
        <v>1.1000000000000001</v>
      </c>
      <c r="AA73" s="24">
        <f>U73*Cap_3*MIN(1,(X73+dt)/StartRamp)</f>
        <v>0</v>
      </c>
      <c r="AB73" s="24">
        <f>SUM(Y73:AA73)</f>
        <v>2.2999999999999998</v>
      </c>
      <c r="AC73" s="24">
        <f>AB73-D73</f>
        <v>1.1584999999999999</v>
      </c>
      <c r="AD73" s="25">
        <f>MEDIAN(0,(TaperEnd-E73)/(TaperEnd-TaperStart),1)</f>
        <v>1</v>
      </c>
      <c r="AE73" s="24">
        <f>MIN(P_pcs*AD73,MAX(0,SOC_max-E73)*E_nom*60/dt/SQRT(RTE))</f>
        <v>2.5</v>
      </c>
      <c r="AF73" s="24">
        <f>MIN(P_pcs,MAX(0,E73-SOC_min)*E_nom*60/dt*SQRT(RTE))</f>
        <v>2.5</v>
      </c>
      <c r="AG73" s="24">
        <f>IF(AC73&gt;0,MIN(AC73,AE73),0)</f>
        <v>1.1584999999999999</v>
      </c>
      <c r="AH73" s="24">
        <f>IF(AC73&lt;0,MIN(-AC73,AF73),0)</f>
        <v>0</v>
      </c>
      <c r="AI73" s="24">
        <f>IF(AC73&gt;0,D73+AG73,AB73)</f>
        <v>2.2999999999999998</v>
      </c>
      <c r="AJ73" s="24">
        <f>MAX(0,D73-AI73-AH73)</f>
        <v>0</v>
      </c>
      <c r="AK73" s="25">
        <f>IF(AB73&gt;0,AI73/AB73,0)</f>
        <v>1</v>
      </c>
      <c r="AL73">
        <f>IF(AB73=0,1,MIN(MATCH(MEDIAN(MinStable,AK73,1),FC_L,1),3))</f>
        <v>3</v>
      </c>
      <c r="AM73" s="25">
        <f>INDEX(FC_E1,$AL73)+(MEDIAN(MinStable,$AK73,1)-INDEX(FC_L,$AL73))*(INDEX(FC_E1,$AL73+1)-INDEX(FC_E1,$AL73))/(INDEX(FC_L,$AL73+1)-INDEX(FC_L,$AL73))</f>
        <v>0.42799999999999999</v>
      </c>
      <c r="AN73" s="25">
        <f>INDEX(FC_E2,$AL73)+(MEDIAN(MinStable,$AK73,1)-INDEX(FC_L,$AL73))*(INDEX(FC_E2,$AL73+1)-INDEX(FC_E2,$AL73))/(INDEX(FC_L,$AL73+1)-INDEX(FC_L,$AL73))</f>
        <v>0.42199999999999999</v>
      </c>
      <c r="AO73" s="25">
        <f>INDEX(FC_E3,$AL73)+(MEDIAN(MinStable,$AK73,1)-INDEX(FC_L,$AL73))*(INDEX(FC_E3,$AL73+1)-INDEX(FC_E3,$AL73))/(INDEX(FC_L,$AL73+1)-INDEX(FC_L,$AL73))</f>
        <v>0.41499999999999998</v>
      </c>
      <c r="AP73" s="26">
        <f>(IF(S73=1,Y73*AK73/AM73,0)+IF(T73=1,Z73*AK73/AN73,0)+IF(U73=1,AA73*AK73/AO73,0))*dt/60</f>
        <v>9.0172889814117627E-2</v>
      </c>
      <c r="AQ73" s="25">
        <f>E73+(AG73*SQRT(RTE)-AH73/SQRT(RTE))*dt/60/E_nom</f>
        <v>0.8282202804214307</v>
      </c>
      <c r="AR73">
        <f>IF(R73=1,1,0)</f>
        <v>0</v>
      </c>
    </row>
    <row r="74" spans="1:44" x14ac:dyDescent="0.2">
      <c r="A74">
        <v>72</v>
      </c>
      <c r="B74" s="22">
        <f>A74/1440</f>
        <v>0.05</v>
      </c>
      <c r="C74" s="23">
        <v>1.1913</v>
      </c>
      <c r="D74" s="24">
        <f>C74+P_aux</f>
        <v>1.2062999999999999</v>
      </c>
      <c r="E74" s="25">
        <f>AQ73</f>
        <v>0.8282202804214307</v>
      </c>
      <c r="F74" s="24">
        <f>AB73</f>
        <v>2.2999999999999998</v>
      </c>
      <c r="G74">
        <f>IF(AND(S73=0,V73&gt;=MinOff),V73,-1)</f>
        <v>-1</v>
      </c>
      <c r="H74">
        <f>IF(AND(T73=0,W73&gt;=MinOff),W73,-1)</f>
        <v>-1</v>
      </c>
      <c r="I74">
        <f>IF(AND(U73=0,X73&gt;=MinOff),X73,-1)</f>
        <v>1070</v>
      </c>
      <c r="J74">
        <f>IF(AND(S73=1,V73&gt;=MinRun),V73,-1)</f>
        <v>1070</v>
      </c>
      <c r="K74">
        <f>IF(AND(T73=1,W73&gt;=MinRun),W73,-1)</f>
        <v>1070</v>
      </c>
      <c r="L74">
        <f>IF(AND(U73=1,X73&gt;=MinRun),X73,-1)</f>
        <v>-1</v>
      </c>
      <c r="M74">
        <f>IF(MAX(G74:I74)&lt;0,0,MATCH(MAX(G74:I74),G74:I74,0))</f>
        <v>3</v>
      </c>
      <c r="N74">
        <f>IF(MAX(J74:L74)&lt;0,0,MATCH(MAX(J74:L74),J74:L74,0))</f>
        <v>1</v>
      </c>
      <c r="O74" s="24">
        <f>IF(N74=0,0,INDEX(CapVec,N74))</f>
        <v>1.2</v>
      </c>
      <c r="P74">
        <f>IF(OR(D74&gt;F74+StartMargin,E74&lt;SOC_startT),1,0)</f>
        <v>0</v>
      </c>
      <c r="Q74">
        <f>IF(AND(E74&gt;SOC_stopT,D74&lt;=F74-O74+StopMargin),1,0)</f>
        <v>0</v>
      </c>
      <c r="R74">
        <f>IF(AND(P74=1,M74&gt;0),1,IF(AND(P74=0,Q74=1,N74&gt;0),-1,0))</f>
        <v>0</v>
      </c>
      <c r="S74">
        <f>S73+IF(AND(R74=1,M74=1),1,0)-IF(AND(R74=-1,N74=1),1,0)</f>
        <v>1</v>
      </c>
      <c r="T74">
        <f>T73+IF(AND(R74=1,M74=2),1,0)-IF(AND(R74=-1,N74=2),1,0)</f>
        <v>1</v>
      </c>
      <c r="U74">
        <f>U73+IF(AND(R74=1,M74=3),1,0)-IF(AND(R74=-1,N74=3),1,0)</f>
        <v>0</v>
      </c>
      <c r="V74">
        <f>IF(S74&lt;&gt;S73,0,V73+dt)</f>
        <v>1071</v>
      </c>
      <c r="W74">
        <f>IF(T74&lt;&gt;T73,0,W73+dt)</f>
        <v>1071</v>
      </c>
      <c r="X74">
        <f>IF(U74&lt;&gt;U73,0,X73+dt)</f>
        <v>1071</v>
      </c>
      <c r="Y74" s="24">
        <f>S74*Cap_1*MIN(1,(V74+dt)/StartRamp)</f>
        <v>1.2</v>
      </c>
      <c r="Z74" s="24">
        <f>T74*Cap_2*MIN(1,(W74+dt)/StartRamp)</f>
        <v>1.1000000000000001</v>
      </c>
      <c r="AA74" s="24">
        <f>U74*Cap_3*MIN(1,(X74+dt)/StartRamp)</f>
        <v>0</v>
      </c>
      <c r="AB74" s="24">
        <f>SUM(Y74:AA74)</f>
        <v>2.2999999999999998</v>
      </c>
      <c r="AC74" s="24">
        <f>AB74-D74</f>
        <v>1.0936999999999999</v>
      </c>
      <c r="AD74" s="25">
        <f>MEDIAN(0,(TaperEnd-E74)/(TaperEnd-TaperStart),1)</f>
        <v>1</v>
      </c>
      <c r="AE74" s="24">
        <f>MIN(P_pcs*AD74,MAX(0,SOC_max-E74)*E_nom*60/dt/SQRT(RTE))</f>
        <v>2.5</v>
      </c>
      <c r="AF74" s="24">
        <f>MIN(P_pcs,MAX(0,E74-SOC_min)*E_nom*60/dt*SQRT(RTE))</f>
        <v>2.5</v>
      </c>
      <c r="AG74" s="24">
        <f>IF(AC74&gt;0,MIN(AC74,AE74),0)</f>
        <v>1.0936999999999999</v>
      </c>
      <c r="AH74" s="24">
        <f>IF(AC74&lt;0,MIN(-AC74,AF74),0)</f>
        <v>0</v>
      </c>
      <c r="AI74" s="24">
        <f>IF(AC74&gt;0,D74+AG74,AB74)</f>
        <v>2.2999999999999998</v>
      </c>
      <c r="AJ74" s="24">
        <f>MAX(0,D74-AI74-AH74)</f>
        <v>0</v>
      </c>
      <c r="AK74" s="25">
        <f>IF(AB74&gt;0,AI74/AB74,0)</f>
        <v>1</v>
      </c>
      <c r="AL74">
        <f>IF(AB74=0,1,MIN(MATCH(MEDIAN(MinStable,AK74,1),FC_L,1),3))</f>
        <v>3</v>
      </c>
      <c r="AM74" s="25">
        <f>INDEX(FC_E1,$AL74)+(MEDIAN(MinStable,$AK74,1)-INDEX(FC_L,$AL74))*(INDEX(FC_E1,$AL74+1)-INDEX(FC_E1,$AL74))/(INDEX(FC_L,$AL74+1)-INDEX(FC_L,$AL74))</f>
        <v>0.42799999999999999</v>
      </c>
      <c r="AN74" s="25">
        <f>INDEX(FC_E2,$AL74)+(MEDIAN(MinStable,$AK74,1)-INDEX(FC_L,$AL74))*(INDEX(FC_E2,$AL74+1)-INDEX(FC_E2,$AL74))/(INDEX(FC_L,$AL74+1)-INDEX(FC_L,$AL74))</f>
        <v>0.42199999999999999</v>
      </c>
      <c r="AO74" s="25">
        <f>INDEX(FC_E3,$AL74)+(MEDIAN(MinStable,$AK74,1)-INDEX(FC_L,$AL74))*(INDEX(FC_E3,$AL74+1)-INDEX(FC_E3,$AL74))/(INDEX(FC_L,$AL74+1)-INDEX(FC_L,$AL74))</f>
        <v>0.41499999999999998</v>
      </c>
      <c r="AP74" s="26">
        <f>(IF(S74=1,Y74*AK74/AM74,0)+IF(T74=1,Z74*AK74/AN74,0)+IF(U74=1,AA74*AK74/AO74,0))*dt/60</f>
        <v>9.0172889814117627E-2</v>
      </c>
      <c r="AQ74" s="25">
        <f>E74+(AG74*SQRT(RTE)-AH74/SQRT(RTE))*dt/60/E_nom</f>
        <v>0.83132931540113908</v>
      </c>
      <c r="AR74">
        <f>IF(R74=1,1,0)</f>
        <v>0</v>
      </c>
    </row>
    <row r="75" spans="1:44" x14ac:dyDescent="0.2">
      <c r="A75">
        <v>73</v>
      </c>
      <c r="B75" s="22">
        <f>A75/1440</f>
        <v>5.0694444444444445E-2</v>
      </c>
      <c r="C75" s="23">
        <v>1.1415999999999999</v>
      </c>
      <c r="D75" s="24">
        <f>C75+P_aux</f>
        <v>1.1565999999999999</v>
      </c>
      <c r="E75" s="25">
        <f>AQ74</f>
        <v>0.83132931540113908</v>
      </c>
      <c r="F75" s="24">
        <f>AB74</f>
        <v>2.2999999999999998</v>
      </c>
      <c r="G75">
        <f>IF(AND(S74=0,V74&gt;=MinOff),V74,-1)</f>
        <v>-1</v>
      </c>
      <c r="H75">
        <f>IF(AND(T74=0,W74&gt;=MinOff),W74,-1)</f>
        <v>-1</v>
      </c>
      <c r="I75">
        <f>IF(AND(U74=0,X74&gt;=MinOff),X74,-1)</f>
        <v>1071</v>
      </c>
      <c r="J75">
        <f>IF(AND(S74=1,V74&gt;=MinRun),V74,-1)</f>
        <v>1071</v>
      </c>
      <c r="K75">
        <f>IF(AND(T74=1,W74&gt;=MinRun),W74,-1)</f>
        <v>1071</v>
      </c>
      <c r="L75">
        <f>IF(AND(U74=1,X74&gt;=MinRun),X74,-1)</f>
        <v>-1</v>
      </c>
      <c r="M75">
        <f>IF(MAX(G75:I75)&lt;0,0,MATCH(MAX(G75:I75),G75:I75,0))</f>
        <v>3</v>
      </c>
      <c r="N75">
        <f>IF(MAX(J75:L75)&lt;0,0,MATCH(MAX(J75:L75),J75:L75,0))</f>
        <v>1</v>
      </c>
      <c r="O75" s="24">
        <f>IF(N75=0,0,INDEX(CapVec,N75))</f>
        <v>1.2</v>
      </c>
      <c r="P75">
        <f>IF(OR(D75&gt;F75+StartMargin,E75&lt;SOC_startT),1,0)</f>
        <v>0</v>
      </c>
      <c r="Q75">
        <f>IF(AND(E75&gt;SOC_stopT,D75&lt;=F75-O75+StopMargin),1,0)</f>
        <v>0</v>
      </c>
      <c r="R75">
        <f>IF(AND(P75=1,M75&gt;0),1,IF(AND(P75=0,Q75=1,N75&gt;0),-1,0))</f>
        <v>0</v>
      </c>
      <c r="S75">
        <f>S74+IF(AND(R75=1,M75=1),1,0)-IF(AND(R75=-1,N75=1),1,0)</f>
        <v>1</v>
      </c>
      <c r="T75">
        <f>T74+IF(AND(R75=1,M75=2),1,0)-IF(AND(R75=-1,N75=2),1,0)</f>
        <v>1</v>
      </c>
      <c r="U75">
        <f>U74+IF(AND(R75=1,M75=3),1,0)-IF(AND(R75=-1,N75=3),1,0)</f>
        <v>0</v>
      </c>
      <c r="V75">
        <f>IF(S75&lt;&gt;S74,0,V74+dt)</f>
        <v>1072</v>
      </c>
      <c r="W75">
        <f>IF(T75&lt;&gt;T74,0,W74+dt)</f>
        <v>1072</v>
      </c>
      <c r="X75">
        <f>IF(U75&lt;&gt;U74,0,X74+dt)</f>
        <v>1072</v>
      </c>
      <c r="Y75" s="24">
        <f>S75*Cap_1*MIN(1,(V75+dt)/StartRamp)</f>
        <v>1.2</v>
      </c>
      <c r="Z75" s="24">
        <f>T75*Cap_2*MIN(1,(W75+dt)/StartRamp)</f>
        <v>1.1000000000000001</v>
      </c>
      <c r="AA75" s="24">
        <f>U75*Cap_3*MIN(1,(X75+dt)/StartRamp)</f>
        <v>0</v>
      </c>
      <c r="AB75" s="24">
        <f>SUM(Y75:AA75)</f>
        <v>2.2999999999999998</v>
      </c>
      <c r="AC75" s="24">
        <f>AB75-D75</f>
        <v>1.1434</v>
      </c>
      <c r="AD75" s="25">
        <f>MEDIAN(0,(TaperEnd-E75)/(TaperEnd-TaperStart),1)</f>
        <v>1</v>
      </c>
      <c r="AE75" s="24">
        <f>MIN(P_pcs*AD75,MAX(0,SOC_max-E75)*E_nom*60/dt/SQRT(RTE))</f>
        <v>2.5</v>
      </c>
      <c r="AF75" s="24">
        <f>MIN(P_pcs,MAX(0,E75-SOC_min)*E_nom*60/dt*SQRT(RTE))</f>
        <v>2.5</v>
      </c>
      <c r="AG75" s="24">
        <f>IF(AC75&gt;0,MIN(AC75,AE75),0)</f>
        <v>1.1434</v>
      </c>
      <c r="AH75" s="24">
        <f>IF(AC75&lt;0,MIN(-AC75,AF75),0)</f>
        <v>0</v>
      </c>
      <c r="AI75" s="24">
        <f>IF(AC75&gt;0,D75+AG75,AB75)</f>
        <v>2.2999999999999998</v>
      </c>
      <c r="AJ75" s="24">
        <f>MAX(0,D75-AI75-AH75)</f>
        <v>0</v>
      </c>
      <c r="AK75" s="25">
        <f>IF(AB75&gt;0,AI75/AB75,0)</f>
        <v>1</v>
      </c>
      <c r="AL75">
        <f>IF(AB75=0,1,MIN(MATCH(MEDIAN(MinStable,AK75,1),FC_L,1),3))</f>
        <v>3</v>
      </c>
      <c r="AM75" s="25">
        <f>INDEX(FC_E1,$AL75)+(MEDIAN(MinStable,$AK75,1)-INDEX(FC_L,$AL75))*(INDEX(FC_E1,$AL75+1)-INDEX(FC_E1,$AL75))/(INDEX(FC_L,$AL75+1)-INDEX(FC_L,$AL75))</f>
        <v>0.42799999999999999</v>
      </c>
      <c r="AN75" s="25">
        <f>INDEX(FC_E2,$AL75)+(MEDIAN(MinStable,$AK75,1)-INDEX(FC_L,$AL75))*(INDEX(FC_E2,$AL75+1)-INDEX(FC_E2,$AL75))/(INDEX(FC_L,$AL75+1)-INDEX(FC_L,$AL75))</f>
        <v>0.42199999999999999</v>
      </c>
      <c r="AO75" s="25">
        <f>INDEX(FC_E3,$AL75)+(MEDIAN(MinStable,$AK75,1)-INDEX(FC_L,$AL75))*(INDEX(FC_E3,$AL75+1)-INDEX(FC_E3,$AL75))/(INDEX(FC_L,$AL75+1)-INDEX(FC_L,$AL75))</f>
        <v>0.41499999999999998</v>
      </c>
      <c r="AP75" s="26">
        <f>(IF(S75=1,Y75*AK75/AM75,0)+IF(T75=1,Z75*AK75/AN75,0)+IF(U75=1,AA75*AK75/AO75,0))*dt/60</f>
        <v>9.0172889814117627E-2</v>
      </c>
      <c r="AQ75" s="25">
        <f>E75+(AG75*SQRT(RTE)-AH75/SQRT(RTE))*dt/60/E_nom</f>
        <v>0.8345796313888858</v>
      </c>
      <c r="AR75">
        <f>IF(R75=1,1,0)</f>
        <v>0</v>
      </c>
    </row>
    <row r="76" spans="1:44" x14ac:dyDescent="0.2">
      <c r="A76">
        <v>74</v>
      </c>
      <c r="B76" s="22">
        <f>A76/1440</f>
        <v>5.1388888888888887E-2</v>
      </c>
      <c r="C76" s="23">
        <v>1.0468999999999999</v>
      </c>
      <c r="D76" s="24">
        <f>C76+P_aux</f>
        <v>1.0618999999999998</v>
      </c>
      <c r="E76" s="25">
        <f>AQ75</f>
        <v>0.8345796313888858</v>
      </c>
      <c r="F76" s="24">
        <f>AB75</f>
        <v>2.2999999999999998</v>
      </c>
      <c r="G76">
        <f>IF(AND(S75=0,V75&gt;=MinOff),V75,-1)</f>
        <v>-1</v>
      </c>
      <c r="H76">
        <f>IF(AND(T75=0,W75&gt;=MinOff),W75,-1)</f>
        <v>-1</v>
      </c>
      <c r="I76">
        <f>IF(AND(U75=0,X75&gt;=MinOff),X75,-1)</f>
        <v>1072</v>
      </c>
      <c r="J76">
        <f>IF(AND(S75=1,V75&gt;=MinRun),V75,-1)</f>
        <v>1072</v>
      </c>
      <c r="K76">
        <f>IF(AND(T75=1,W75&gt;=MinRun),W75,-1)</f>
        <v>1072</v>
      </c>
      <c r="L76">
        <f>IF(AND(U75=1,X75&gt;=MinRun),X75,-1)</f>
        <v>-1</v>
      </c>
      <c r="M76">
        <f>IF(MAX(G76:I76)&lt;0,0,MATCH(MAX(G76:I76),G76:I76,0))</f>
        <v>3</v>
      </c>
      <c r="N76">
        <f>IF(MAX(J76:L76)&lt;0,0,MATCH(MAX(J76:L76),J76:L76,0))</f>
        <v>1</v>
      </c>
      <c r="O76" s="24">
        <f>IF(N76=0,0,INDEX(CapVec,N76))</f>
        <v>1.2</v>
      </c>
      <c r="P76">
        <f>IF(OR(D76&gt;F76+StartMargin,E76&lt;SOC_startT),1,0)</f>
        <v>0</v>
      </c>
      <c r="Q76">
        <f>IF(AND(E76&gt;SOC_stopT,D76&lt;=F76-O76+StopMargin),1,0)</f>
        <v>0</v>
      </c>
      <c r="R76">
        <f>IF(AND(P76=1,M76&gt;0),1,IF(AND(P76=0,Q76=1,N76&gt;0),-1,0))</f>
        <v>0</v>
      </c>
      <c r="S76">
        <f>S75+IF(AND(R76=1,M76=1),1,0)-IF(AND(R76=-1,N76=1),1,0)</f>
        <v>1</v>
      </c>
      <c r="T76">
        <f>T75+IF(AND(R76=1,M76=2),1,0)-IF(AND(R76=-1,N76=2),1,0)</f>
        <v>1</v>
      </c>
      <c r="U76">
        <f>U75+IF(AND(R76=1,M76=3),1,0)-IF(AND(R76=-1,N76=3),1,0)</f>
        <v>0</v>
      </c>
      <c r="V76">
        <f>IF(S76&lt;&gt;S75,0,V75+dt)</f>
        <v>1073</v>
      </c>
      <c r="W76">
        <f>IF(T76&lt;&gt;T75,0,W75+dt)</f>
        <v>1073</v>
      </c>
      <c r="X76">
        <f>IF(U76&lt;&gt;U75,0,X75+dt)</f>
        <v>1073</v>
      </c>
      <c r="Y76" s="24">
        <f>S76*Cap_1*MIN(1,(V76+dt)/StartRamp)</f>
        <v>1.2</v>
      </c>
      <c r="Z76" s="24">
        <f>T76*Cap_2*MIN(1,(W76+dt)/StartRamp)</f>
        <v>1.1000000000000001</v>
      </c>
      <c r="AA76" s="24">
        <f>U76*Cap_3*MIN(1,(X76+dt)/StartRamp)</f>
        <v>0</v>
      </c>
      <c r="AB76" s="24">
        <f>SUM(Y76:AA76)</f>
        <v>2.2999999999999998</v>
      </c>
      <c r="AC76" s="24">
        <f>AB76-D76</f>
        <v>1.2381</v>
      </c>
      <c r="AD76" s="25">
        <f>MEDIAN(0,(TaperEnd-E76)/(TaperEnd-TaperStart),1)</f>
        <v>1</v>
      </c>
      <c r="AE76" s="24">
        <f>MIN(P_pcs*AD76,MAX(0,SOC_max-E76)*E_nom*60/dt/SQRT(RTE))</f>
        <v>2.5</v>
      </c>
      <c r="AF76" s="24">
        <f>MIN(P_pcs,MAX(0,E76-SOC_min)*E_nom*60/dt*SQRT(RTE))</f>
        <v>2.5</v>
      </c>
      <c r="AG76" s="24">
        <f>IF(AC76&gt;0,MIN(AC76,AE76),0)</f>
        <v>1.2381</v>
      </c>
      <c r="AH76" s="24">
        <f>IF(AC76&lt;0,MIN(-AC76,AF76),0)</f>
        <v>0</v>
      </c>
      <c r="AI76" s="24">
        <f>IF(AC76&gt;0,D76+AG76,AB76)</f>
        <v>2.2999999999999998</v>
      </c>
      <c r="AJ76" s="24">
        <f>MAX(0,D76-AI76-AH76)</f>
        <v>0</v>
      </c>
      <c r="AK76" s="25">
        <f>IF(AB76&gt;0,AI76/AB76,0)</f>
        <v>1</v>
      </c>
      <c r="AL76">
        <f>IF(AB76=0,1,MIN(MATCH(MEDIAN(MinStable,AK76,1),FC_L,1),3))</f>
        <v>3</v>
      </c>
      <c r="AM76" s="25">
        <f>INDEX(FC_E1,$AL76)+(MEDIAN(MinStable,$AK76,1)-INDEX(FC_L,$AL76))*(INDEX(FC_E1,$AL76+1)-INDEX(FC_E1,$AL76))/(INDEX(FC_L,$AL76+1)-INDEX(FC_L,$AL76))</f>
        <v>0.42799999999999999</v>
      </c>
      <c r="AN76" s="25">
        <f>INDEX(FC_E2,$AL76)+(MEDIAN(MinStable,$AK76,1)-INDEX(FC_L,$AL76))*(INDEX(FC_E2,$AL76+1)-INDEX(FC_E2,$AL76))/(INDEX(FC_L,$AL76+1)-INDEX(FC_L,$AL76))</f>
        <v>0.42199999999999999</v>
      </c>
      <c r="AO76" s="25">
        <f>INDEX(FC_E3,$AL76)+(MEDIAN(MinStable,$AK76,1)-INDEX(FC_L,$AL76))*(INDEX(FC_E3,$AL76+1)-INDEX(FC_E3,$AL76))/(INDEX(FC_L,$AL76+1)-INDEX(FC_L,$AL76))</f>
        <v>0.41499999999999998</v>
      </c>
      <c r="AP76" s="26">
        <f>(IF(S76=1,Y76*AK76/AM76,0)+IF(T76=1,Z76*AK76/AN76,0)+IF(U76=1,AA76*AK76/AO76,0))*dt/60</f>
        <v>9.0172889814117627E-2</v>
      </c>
      <c r="AQ76" s="25">
        <f>E76+(AG76*SQRT(RTE)-AH76/SQRT(RTE))*dt/60/E_nom</f>
        <v>0.83809914881448422</v>
      </c>
      <c r="AR76">
        <f>IF(R76=1,1,0)</f>
        <v>0</v>
      </c>
    </row>
    <row r="77" spans="1:44" x14ac:dyDescent="0.2">
      <c r="A77">
        <v>75</v>
      </c>
      <c r="B77" s="22">
        <f>A77/1440</f>
        <v>5.2083333333333336E-2</v>
      </c>
      <c r="C77" s="23">
        <v>1.1973</v>
      </c>
      <c r="D77" s="24">
        <f>C77+P_aux</f>
        <v>1.2122999999999999</v>
      </c>
      <c r="E77" s="25">
        <f>AQ76</f>
        <v>0.83809914881448422</v>
      </c>
      <c r="F77" s="24">
        <f>AB76</f>
        <v>2.2999999999999998</v>
      </c>
      <c r="G77">
        <f>IF(AND(S76=0,V76&gt;=MinOff),V76,-1)</f>
        <v>-1</v>
      </c>
      <c r="H77">
        <f>IF(AND(T76=0,W76&gt;=MinOff),W76,-1)</f>
        <v>-1</v>
      </c>
      <c r="I77">
        <f>IF(AND(U76=0,X76&gt;=MinOff),X76,-1)</f>
        <v>1073</v>
      </c>
      <c r="J77">
        <f>IF(AND(S76=1,V76&gt;=MinRun),V76,-1)</f>
        <v>1073</v>
      </c>
      <c r="K77">
        <f>IF(AND(T76=1,W76&gt;=MinRun),W76,-1)</f>
        <v>1073</v>
      </c>
      <c r="L77">
        <f>IF(AND(U76=1,X76&gt;=MinRun),X76,-1)</f>
        <v>-1</v>
      </c>
      <c r="M77">
        <f>IF(MAX(G77:I77)&lt;0,0,MATCH(MAX(G77:I77),G77:I77,0))</f>
        <v>3</v>
      </c>
      <c r="N77">
        <f>IF(MAX(J77:L77)&lt;0,0,MATCH(MAX(J77:L77),J77:L77,0))</f>
        <v>1</v>
      </c>
      <c r="O77" s="24">
        <f>IF(N77=0,0,INDEX(CapVec,N77))</f>
        <v>1.2</v>
      </c>
      <c r="P77">
        <f>IF(OR(D77&gt;F77+StartMargin,E77&lt;SOC_startT),1,0)</f>
        <v>0</v>
      </c>
      <c r="Q77">
        <f>IF(AND(E77&gt;SOC_stopT,D77&lt;=F77-O77+StopMargin),1,0)</f>
        <v>0</v>
      </c>
      <c r="R77">
        <f>IF(AND(P77=1,M77&gt;0),1,IF(AND(P77=0,Q77=1,N77&gt;0),-1,0))</f>
        <v>0</v>
      </c>
      <c r="S77">
        <f>S76+IF(AND(R77=1,M77=1),1,0)-IF(AND(R77=-1,N77=1),1,0)</f>
        <v>1</v>
      </c>
      <c r="T77">
        <f>T76+IF(AND(R77=1,M77=2),1,0)-IF(AND(R77=-1,N77=2),1,0)</f>
        <v>1</v>
      </c>
      <c r="U77">
        <f>U76+IF(AND(R77=1,M77=3),1,0)-IF(AND(R77=-1,N77=3),1,0)</f>
        <v>0</v>
      </c>
      <c r="V77">
        <f>IF(S77&lt;&gt;S76,0,V76+dt)</f>
        <v>1074</v>
      </c>
      <c r="W77">
        <f>IF(T77&lt;&gt;T76,0,W76+dt)</f>
        <v>1074</v>
      </c>
      <c r="X77">
        <f>IF(U77&lt;&gt;U76,0,X76+dt)</f>
        <v>1074</v>
      </c>
      <c r="Y77" s="24">
        <f>S77*Cap_1*MIN(1,(V77+dt)/StartRamp)</f>
        <v>1.2</v>
      </c>
      <c r="Z77" s="24">
        <f>T77*Cap_2*MIN(1,(W77+dt)/StartRamp)</f>
        <v>1.1000000000000001</v>
      </c>
      <c r="AA77" s="24">
        <f>U77*Cap_3*MIN(1,(X77+dt)/StartRamp)</f>
        <v>0</v>
      </c>
      <c r="AB77" s="24">
        <f>SUM(Y77:AA77)</f>
        <v>2.2999999999999998</v>
      </c>
      <c r="AC77" s="24">
        <f>AB77-D77</f>
        <v>1.0876999999999999</v>
      </c>
      <c r="AD77" s="25">
        <f>MEDIAN(0,(TaperEnd-E77)/(TaperEnd-TaperStart),1)</f>
        <v>1</v>
      </c>
      <c r="AE77" s="24">
        <f>MIN(P_pcs*AD77,MAX(0,SOC_max-E77)*E_nom*60/dt/SQRT(RTE))</f>
        <v>2.5</v>
      </c>
      <c r="AF77" s="24">
        <f>MIN(P_pcs,MAX(0,E77-SOC_min)*E_nom*60/dt*SQRT(RTE))</f>
        <v>2.5</v>
      </c>
      <c r="AG77" s="24">
        <f>IF(AC77&gt;0,MIN(AC77,AE77),0)</f>
        <v>1.0876999999999999</v>
      </c>
      <c r="AH77" s="24">
        <f>IF(AC77&lt;0,MIN(-AC77,AF77),0)</f>
        <v>0</v>
      </c>
      <c r="AI77" s="24">
        <f>IF(AC77&gt;0,D77+AG77,AB77)</f>
        <v>2.2999999999999998</v>
      </c>
      <c r="AJ77" s="24">
        <f>MAX(0,D77-AI77-AH77)</f>
        <v>0</v>
      </c>
      <c r="AK77" s="25">
        <f>IF(AB77&gt;0,AI77/AB77,0)</f>
        <v>1</v>
      </c>
      <c r="AL77">
        <f>IF(AB77=0,1,MIN(MATCH(MEDIAN(MinStable,AK77,1),FC_L,1),3))</f>
        <v>3</v>
      </c>
      <c r="AM77" s="25">
        <f>INDEX(FC_E1,$AL77)+(MEDIAN(MinStable,$AK77,1)-INDEX(FC_L,$AL77))*(INDEX(FC_E1,$AL77+1)-INDEX(FC_E1,$AL77))/(INDEX(FC_L,$AL77+1)-INDEX(FC_L,$AL77))</f>
        <v>0.42799999999999999</v>
      </c>
      <c r="AN77" s="25">
        <f>INDEX(FC_E2,$AL77)+(MEDIAN(MinStable,$AK77,1)-INDEX(FC_L,$AL77))*(INDEX(FC_E2,$AL77+1)-INDEX(FC_E2,$AL77))/(INDEX(FC_L,$AL77+1)-INDEX(FC_L,$AL77))</f>
        <v>0.42199999999999999</v>
      </c>
      <c r="AO77" s="25">
        <f>INDEX(FC_E3,$AL77)+(MEDIAN(MinStable,$AK77,1)-INDEX(FC_L,$AL77))*(INDEX(FC_E3,$AL77+1)-INDEX(FC_E3,$AL77))/(INDEX(FC_L,$AL77+1)-INDEX(FC_L,$AL77))</f>
        <v>0.41499999999999998</v>
      </c>
      <c r="AP77" s="26">
        <f>(IF(S77=1,Y77*AK77/AM77,0)+IF(T77=1,Z77*AK77/AN77,0)+IF(U77=1,AA77*AK77/AO77,0))*dt/60</f>
        <v>9.0172889814117627E-2</v>
      </c>
      <c r="AQ77" s="25">
        <f>E77+(AG77*SQRT(RTE)-AH77/SQRT(RTE))*dt/60/E_nom</f>
        <v>0.8411911277368842</v>
      </c>
      <c r="AR77">
        <f>IF(R77=1,1,0)</f>
        <v>0</v>
      </c>
    </row>
    <row r="78" spans="1:44" x14ac:dyDescent="0.2">
      <c r="A78">
        <v>76</v>
      </c>
      <c r="B78" s="22">
        <f>A78/1440</f>
        <v>5.2777777777777778E-2</v>
      </c>
      <c r="C78" s="23">
        <v>1.2457</v>
      </c>
      <c r="D78" s="24">
        <f>C78+P_aux</f>
        <v>1.2606999999999999</v>
      </c>
      <c r="E78" s="25">
        <f>AQ77</f>
        <v>0.8411911277368842</v>
      </c>
      <c r="F78" s="24">
        <f>AB77</f>
        <v>2.2999999999999998</v>
      </c>
      <c r="G78">
        <f>IF(AND(S77=0,V77&gt;=MinOff),V77,-1)</f>
        <v>-1</v>
      </c>
      <c r="H78">
        <f>IF(AND(T77=0,W77&gt;=MinOff),W77,-1)</f>
        <v>-1</v>
      </c>
      <c r="I78">
        <f>IF(AND(U77=0,X77&gt;=MinOff),X77,-1)</f>
        <v>1074</v>
      </c>
      <c r="J78">
        <f>IF(AND(S77=1,V77&gt;=MinRun),V77,-1)</f>
        <v>1074</v>
      </c>
      <c r="K78">
        <f>IF(AND(T77=1,W77&gt;=MinRun),W77,-1)</f>
        <v>1074</v>
      </c>
      <c r="L78">
        <f>IF(AND(U77=1,X77&gt;=MinRun),X77,-1)</f>
        <v>-1</v>
      </c>
      <c r="M78">
        <f>IF(MAX(G78:I78)&lt;0,0,MATCH(MAX(G78:I78),G78:I78,0))</f>
        <v>3</v>
      </c>
      <c r="N78">
        <f>IF(MAX(J78:L78)&lt;0,0,MATCH(MAX(J78:L78),J78:L78,0))</f>
        <v>1</v>
      </c>
      <c r="O78" s="24">
        <f>IF(N78=0,0,INDEX(CapVec,N78))</f>
        <v>1.2</v>
      </c>
      <c r="P78">
        <f>IF(OR(D78&gt;F78+StartMargin,E78&lt;SOC_startT),1,0)</f>
        <v>0</v>
      </c>
      <c r="Q78">
        <f>IF(AND(E78&gt;SOC_stopT,D78&lt;=F78-O78+StopMargin),1,0)</f>
        <v>0</v>
      </c>
      <c r="R78">
        <f>IF(AND(P78=1,M78&gt;0),1,IF(AND(P78=0,Q78=1,N78&gt;0),-1,0))</f>
        <v>0</v>
      </c>
      <c r="S78">
        <f>S77+IF(AND(R78=1,M78=1),1,0)-IF(AND(R78=-1,N78=1),1,0)</f>
        <v>1</v>
      </c>
      <c r="T78">
        <f>T77+IF(AND(R78=1,M78=2),1,0)-IF(AND(R78=-1,N78=2),1,0)</f>
        <v>1</v>
      </c>
      <c r="U78">
        <f>U77+IF(AND(R78=1,M78=3),1,0)-IF(AND(R78=-1,N78=3),1,0)</f>
        <v>0</v>
      </c>
      <c r="V78">
        <f>IF(S78&lt;&gt;S77,0,V77+dt)</f>
        <v>1075</v>
      </c>
      <c r="W78">
        <f>IF(T78&lt;&gt;T77,0,W77+dt)</f>
        <v>1075</v>
      </c>
      <c r="X78">
        <f>IF(U78&lt;&gt;U77,0,X77+dt)</f>
        <v>1075</v>
      </c>
      <c r="Y78" s="24">
        <f>S78*Cap_1*MIN(1,(V78+dt)/StartRamp)</f>
        <v>1.2</v>
      </c>
      <c r="Z78" s="24">
        <f>T78*Cap_2*MIN(1,(W78+dt)/StartRamp)</f>
        <v>1.1000000000000001</v>
      </c>
      <c r="AA78" s="24">
        <f>U78*Cap_3*MIN(1,(X78+dt)/StartRamp)</f>
        <v>0</v>
      </c>
      <c r="AB78" s="24">
        <f>SUM(Y78:AA78)</f>
        <v>2.2999999999999998</v>
      </c>
      <c r="AC78" s="24">
        <f>AB78-D78</f>
        <v>1.0392999999999999</v>
      </c>
      <c r="AD78" s="25">
        <f>MEDIAN(0,(TaperEnd-E78)/(TaperEnd-TaperStart),1)</f>
        <v>1</v>
      </c>
      <c r="AE78" s="24">
        <f>MIN(P_pcs*AD78,MAX(0,SOC_max-E78)*E_nom*60/dt/SQRT(RTE))</f>
        <v>2.5</v>
      </c>
      <c r="AF78" s="24">
        <f>MIN(P_pcs,MAX(0,E78-SOC_min)*E_nom*60/dt*SQRT(RTE))</f>
        <v>2.5</v>
      </c>
      <c r="AG78" s="24">
        <f>IF(AC78&gt;0,MIN(AC78,AE78),0)</f>
        <v>1.0392999999999999</v>
      </c>
      <c r="AH78" s="24">
        <f>IF(AC78&lt;0,MIN(-AC78,AF78),0)</f>
        <v>0</v>
      </c>
      <c r="AI78" s="24">
        <f>IF(AC78&gt;0,D78+AG78,AB78)</f>
        <v>2.2999999999999998</v>
      </c>
      <c r="AJ78" s="24">
        <f>MAX(0,D78-AI78-AH78)</f>
        <v>0</v>
      </c>
      <c r="AK78" s="25">
        <f>IF(AB78&gt;0,AI78/AB78,0)</f>
        <v>1</v>
      </c>
      <c r="AL78">
        <f>IF(AB78=0,1,MIN(MATCH(MEDIAN(MinStable,AK78,1),FC_L,1),3))</f>
        <v>3</v>
      </c>
      <c r="AM78" s="25">
        <f>INDEX(FC_E1,$AL78)+(MEDIAN(MinStable,$AK78,1)-INDEX(FC_L,$AL78))*(INDEX(FC_E1,$AL78+1)-INDEX(FC_E1,$AL78))/(INDEX(FC_L,$AL78+1)-INDEX(FC_L,$AL78))</f>
        <v>0.42799999999999999</v>
      </c>
      <c r="AN78" s="25">
        <f>INDEX(FC_E2,$AL78)+(MEDIAN(MinStable,$AK78,1)-INDEX(FC_L,$AL78))*(INDEX(FC_E2,$AL78+1)-INDEX(FC_E2,$AL78))/(INDEX(FC_L,$AL78+1)-INDEX(FC_L,$AL78))</f>
        <v>0.42199999999999999</v>
      </c>
      <c r="AO78" s="25">
        <f>INDEX(FC_E3,$AL78)+(MEDIAN(MinStable,$AK78,1)-INDEX(FC_L,$AL78))*(INDEX(FC_E3,$AL78+1)-INDEX(FC_E3,$AL78))/(INDEX(FC_L,$AL78+1)-INDEX(FC_L,$AL78))</f>
        <v>0.41499999999999998</v>
      </c>
      <c r="AP78" s="26">
        <f>(IF(S78=1,Y78*AK78/AM78,0)+IF(T78=1,Z78*AK78/AN78,0)+IF(U78=1,AA78*AK78/AO78,0))*dt/60</f>
        <v>9.0172889814117627E-2</v>
      </c>
      <c r="AQ78" s="25">
        <f>E78+(AG78*SQRT(RTE)-AH78/SQRT(RTE))*dt/60/E_nom</f>
        <v>0.84414552113032937</v>
      </c>
      <c r="AR78">
        <f>IF(R78=1,1,0)</f>
        <v>0</v>
      </c>
    </row>
    <row r="79" spans="1:44" x14ac:dyDescent="0.2">
      <c r="A79">
        <v>77</v>
      </c>
      <c r="B79" s="22">
        <f>A79/1440</f>
        <v>5.347222222222222E-2</v>
      </c>
      <c r="C79" s="23">
        <v>1.119</v>
      </c>
      <c r="D79" s="24">
        <f>C79+P_aux</f>
        <v>1.1339999999999999</v>
      </c>
      <c r="E79" s="25">
        <f>AQ78</f>
        <v>0.84414552113032937</v>
      </c>
      <c r="F79" s="24">
        <f>AB78</f>
        <v>2.2999999999999998</v>
      </c>
      <c r="G79">
        <f>IF(AND(S78=0,V78&gt;=MinOff),V78,-1)</f>
        <v>-1</v>
      </c>
      <c r="H79">
        <f>IF(AND(T78=0,W78&gt;=MinOff),W78,-1)</f>
        <v>-1</v>
      </c>
      <c r="I79">
        <f>IF(AND(U78=0,X78&gt;=MinOff),X78,-1)</f>
        <v>1075</v>
      </c>
      <c r="J79">
        <f>IF(AND(S78=1,V78&gt;=MinRun),V78,-1)</f>
        <v>1075</v>
      </c>
      <c r="K79">
        <f>IF(AND(T78=1,W78&gt;=MinRun),W78,-1)</f>
        <v>1075</v>
      </c>
      <c r="L79">
        <f>IF(AND(U78=1,X78&gt;=MinRun),X78,-1)</f>
        <v>-1</v>
      </c>
      <c r="M79">
        <f>IF(MAX(G79:I79)&lt;0,0,MATCH(MAX(G79:I79),G79:I79,0))</f>
        <v>3</v>
      </c>
      <c r="N79">
        <f>IF(MAX(J79:L79)&lt;0,0,MATCH(MAX(J79:L79),J79:L79,0))</f>
        <v>1</v>
      </c>
      <c r="O79" s="24">
        <f>IF(N79=0,0,INDEX(CapVec,N79))</f>
        <v>1.2</v>
      </c>
      <c r="P79">
        <f>IF(OR(D79&gt;F79+StartMargin,E79&lt;SOC_startT),1,0)</f>
        <v>0</v>
      </c>
      <c r="Q79">
        <f>IF(AND(E79&gt;SOC_stopT,D79&lt;=F79-O79+StopMargin),1,0)</f>
        <v>0</v>
      </c>
      <c r="R79">
        <f>IF(AND(P79=1,M79&gt;0),1,IF(AND(P79=0,Q79=1,N79&gt;0),-1,0))</f>
        <v>0</v>
      </c>
      <c r="S79">
        <f>S78+IF(AND(R79=1,M79=1),1,0)-IF(AND(R79=-1,N79=1),1,0)</f>
        <v>1</v>
      </c>
      <c r="T79">
        <f>T78+IF(AND(R79=1,M79=2),1,0)-IF(AND(R79=-1,N79=2),1,0)</f>
        <v>1</v>
      </c>
      <c r="U79">
        <f>U78+IF(AND(R79=1,M79=3),1,0)-IF(AND(R79=-1,N79=3),1,0)</f>
        <v>0</v>
      </c>
      <c r="V79">
        <f>IF(S79&lt;&gt;S78,0,V78+dt)</f>
        <v>1076</v>
      </c>
      <c r="W79">
        <f>IF(T79&lt;&gt;T78,0,W78+dt)</f>
        <v>1076</v>
      </c>
      <c r="X79">
        <f>IF(U79&lt;&gt;U78,0,X78+dt)</f>
        <v>1076</v>
      </c>
      <c r="Y79" s="24">
        <f>S79*Cap_1*MIN(1,(V79+dt)/StartRamp)</f>
        <v>1.2</v>
      </c>
      <c r="Z79" s="24">
        <f>T79*Cap_2*MIN(1,(W79+dt)/StartRamp)</f>
        <v>1.1000000000000001</v>
      </c>
      <c r="AA79" s="24">
        <f>U79*Cap_3*MIN(1,(X79+dt)/StartRamp)</f>
        <v>0</v>
      </c>
      <c r="AB79" s="24">
        <f>SUM(Y79:AA79)</f>
        <v>2.2999999999999998</v>
      </c>
      <c r="AC79" s="24">
        <f>AB79-D79</f>
        <v>1.1659999999999999</v>
      </c>
      <c r="AD79" s="25">
        <f>MEDIAN(0,(TaperEnd-E79)/(TaperEnd-TaperStart),1)</f>
        <v>1</v>
      </c>
      <c r="AE79" s="24">
        <f>MIN(P_pcs*AD79,MAX(0,SOC_max-E79)*E_nom*60/dt/SQRT(RTE))</f>
        <v>2.5</v>
      </c>
      <c r="AF79" s="24">
        <f>MIN(P_pcs,MAX(0,E79-SOC_min)*E_nom*60/dt*SQRT(RTE))</f>
        <v>2.5</v>
      </c>
      <c r="AG79" s="24">
        <f>IF(AC79&gt;0,MIN(AC79,AE79),0)</f>
        <v>1.1659999999999999</v>
      </c>
      <c r="AH79" s="24">
        <f>IF(AC79&lt;0,MIN(-AC79,AF79),0)</f>
        <v>0</v>
      </c>
      <c r="AI79" s="24">
        <f>IF(AC79&gt;0,D79+AG79,AB79)</f>
        <v>2.2999999999999998</v>
      </c>
      <c r="AJ79" s="24">
        <f>MAX(0,D79-AI79-AH79)</f>
        <v>0</v>
      </c>
      <c r="AK79" s="25">
        <f>IF(AB79&gt;0,AI79/AB79,0)</f>
        <v>1</v>
      </c>
      <c r="AL79">
        <f>IF(AB79=0,1,MIN(MATCH(MEDIAN(MinStable,AK79,1),FC_L,1),3))</f>
        <v>3</v>
      </c>
      <c r="AM79" s="25">
        <f>INDEX(FC_E1,$AL79)+(MEDIAN(MinStable,$AK79,1)-INDEX(FC_L,$AL79))*(INDEX(FC_E1,$AL79+1)-INDEX(FC_E1,$AL79))/(INDEX(FC_L,$AL79+1)-INDEX(FC_L,$AL79))</f>
        <v>0.42799999999999999</v>
      </c>
      <c r="AN79" s="25">
        <f>INDEX(FC_E2,$AL79)+(MEDIAN(MinStable,$AK79,1)-INDEX(FC_L,$AL79))*(INDEX(FC_E2,$AL79+1)-INDEX(FC_E2,$AL79))/(INDEX(FC_L,$AL79+1)-INDEX(FC_L,$AL79))</f>
        <v>0.42199999999999999</v>
      </c>
      <c r="AO79" s="25">
        <f>INDEX(FC_E3,$AL79)+(MEDIAN(MinStable,$AK79,1)-INDEX(FC_L,$AL79))*(INDEX(FC_E3,$AL79+1)-INDEX(FC_E3,$AL79))/(INDEX(FC_L,$AL79+1)-INDEX(FC_L,$AL79))</f>
        <v>0.41499999999999998</v>
      </c>
      <c r="AP79" s="26">
        <f>(IF(S79=1,Y79*AK79/AM79,0)+IF(T79=1,Z79*AK79/AN79,0)+IF(U79=1,AA79*AK79/AO79,0))*dt/60</f>
        <v>9.0172889814117627E-2</v>
      </c>
      <c r="AQ79" s="25">
        <f>E79+(AG79*SQRT(RTE)-AH79/SQRT(RTE))*dt/60/E_nom</f>
        <v>0.8474600816006046</v>
      </c>
      <c r="AR79">
        <f>IF(R79=1,1,0)</f>
        <v>0</v>
      </c>
    </row>
    <row r="80" spans="1:44" x14ac:dyDescent="0.2">
      <c r="A80">
        <v>78</v>
      </c>
      <c r="B80" s="22">
        <f>A80/1440</f>
        <v>5.4166666666666669E-2</v>
      </c>
      <c r="C80" s="23">
        <v>1.0705</v>
      </c>
      <c r="D80" s="24">
        <f>C80+P_aux</f>
        <v>1.0854999999999999</v>
      </c>
      <c r="E80" s="25">
        <f>AQ79</f>
        <v>0.8474600816006046</v>
      </c>
      <c r="F80" s="24">
        <f>AB79</f>
        <v>2.2999999999999998</v>
      </c>
      <c r="G80">
        <f>IF(AND(S79=0,V79&gt;=MinOff),V79,-1)</f>
        <v>-1</v>
      </c>
      <c r="H80">
        <f>IF(AND(T79=0,W79&gt;=MinOff),W79,-1)</f>
        <v>-1</v>
      </c>
      <c r="I80">
        <f>IF(AND(U79=0,X79&gt;=MinOff),X79,-1)</f>
        <v>1076</v>
      </c>
      <c r="J80">
        <f>IF(AND(S79=1,V79&gt;=MinRun),V79,-1)</f>
        <v>1076</v>
      </c>
      <c r="K80">
        <f>IF(AND(T79=1,W79&gt;=MinRun),W79,-1)</f>
        <v>1076</v>
      </c>
      <c r="L80">
        <f>IF(AND(U79=1,X79&gt;=MinRun),X79,-1)</f>
        <v>-1</v>
      </c>
      <c r="M80">
        <f>IF(MAX(G80:I80)&lt;0,0,MATCH(MAX(G80:I80),G80:I80,0))</f>
        <v>3</v>
      </c>
      <c r="N80">
        <f>IF(MAX(J80:L80)&lt;0,0,MATCH(MAX(J80:L80),J80:L80,0))</f>
        <v>1</v>
      </c>
      <c r="O80" s="24">
        <f>IF(N80=0,0,INDEX(CapVec,N80))</f>
        <v>1.2</v>
      </c>
      <c r="P80">
        <f>IF(OR(D80&gt;F80+StartMargin,E80&lt;SOC_startT),1,0)</f>
        <v>0</v>
      </c>
      <c r="Q80">
        <f>IF(AND(E80&gt;SOC_stopT,D80&lt;=F80-O80+StopMargin),1,0)</f>
        <v>0</v>
      </c>
      <c r="R80">
        <f>IF(AND(P80=1,M80&gt;0),1,IF(AND(P80=0,Q80=1,N80&gt;0),-1,0))</f>
        <v>0</v>
      </c>
      <c r="S80">
        <f>S79+IF(AND(R80=1,M80=1),1,0)-IF(AND(R80=-1,N80=1),1,0)</f>
        <v>1</v>
      </c>
      <c r="T80">
        <f>T79+IF(AND(R80=1,M80=2),1,0)-IF(AND(R80=-1,N80=2),1,0)</f>
        <v>1</v>
      </c>
      <c r="U80">
        <f>U79+IF(AND(R80=1,M80=3),1,0)-IF(AND(R80=-1,N80=3),1,0)</f>
        <v>0</v>
      </c>
      <c r="V80">
        <f>IF(S80&lt;&gt;S79,0,V79+dt)</f>
        <v>1077</v>
      </c>
      <c r="W80">
        <f>IF(T80&lt;&gt;T79,0,W79+dt)</f>
        <v>1077</v>
      </c>
      <c r="X80">
        <f>IF(U80&lt;&gt;U79,0,X79+dt)</f>
        <v>1077</v>
      </c>
      <c r="Y80" s="24">
        <f>S80*Cap_1*MIN(1,(V80+dt)/StartRamp)</f>
        <v>1.2</v>
      </c>
      <c r="Z80" s="24">
        <f>T80*Cap_2*MIN(1,(W80+dt)/StartRamp)</f>
        <v>1.1000000000000001</v>
      </c>
      <c r="AA80" s="24">
        <f>U80*Cap_3*MIN(1,(X80+dt)/StartRamp)</f>
        <v>0</v>
      </c>
      <c r="AB80" s="24">
        <f>SUM(Y80:AA80)</f>
        <v>2.2999999999999998</v>
      </c>
      <c r="AC80" s="24">
        <f>AB80-D80</f>
        <v>1.2144999999999999</v>
      </c>
      <c r="AD80" s="25">
        <f>MEDIAN(0,(TaperEnd-E80)/(TaperEnd-TaperStart),1)</f>
        <v>1</v>
      </c>
      <c r="AE80" s="24">
        <f>MIN(P_pcs*AD80,MAX(0,SOC_max-E80)*E_nom*60/dt/SQRT(RTE))</f>
        <v>2.5</v>
      </c>
      <c r="AF80" s="24">
        <f>MIN(P_pcs,MAX(0,E80-SOC_min)*E_nom*60/dt*SQRT(RTE))</f>
        <v>2.5</v>
      </c>
      <c r="AG80" s="24">
        <f>IF(AC80&gt;0,MIN(AC80,AE80),0)</f>
        <v>1.2144999999999999</v>
      </c>
      <c r="AH80" s="24">
        <f>IF(AC80&lt;0,MIN(-AC80,AF80),0)</f>
        <v>0</v>
      </c>
      <c r="AI80" s="24">
        <f>IF(AC80&gt;0,D80+AG80,AB80)</f>
        <v>2.2999999999999998</v>
      </c>
      <c r="AJ80" s="24">
        <f>MAX(0,D80-AI80-AH80)</f>
        <v>0</v>
      </c>
      <c r="AK80" s="25">
        <f>IF(AB80&gt;0,AI80/AB80,0)</f>
        <v>1</v>
      </c>
      <c r="AL80">
        <f>IF(AB80=0,1,MIN(MATCH(MEDIAN(MinStable,AK80,1),FC_L,1),3))</f>
        <v>3</v>
      </c>
      <c r="AM80" s="25">
        <f>INDEX(FC_E1,$AL80)+(MEDIAN(MinStable,$AK80,1)-INDEX(FC_L,$AL80))*(INDEX(FC_E1,$AL80+1)-INDEX(FC_E1,$AL80))/(INDEX(FC_L,$AL80+1)-INDEX(FC_L,$AL80))</f>
        <v>0.42799999999999999</v>
      </c>
      <c r="AN80" s="25">
        <f>INDEX(FC_E2,$AL80)+(MEDIAN(MinStable,$AK80,1)-INDEX(FC_L,$AL80))*(INDEX(FC_E2,$AL80+1)-INDEX(FC_E2,$AL80))/(INDEX(FC_L,$AL80+1)-INDEX(FC_L,$AL80))</f>
        <v>0.42199999999999999</v>
      </c>
      <c r="AO80" s="25">
        <f>INDEX(FC_E3,$AL80)+(MEDIAN(MinStable,$AK80,1)-INDEX(FC_L,$AL80))*(INDEX(FC_E3,$AL80+1)-INDEX(FC_E3,$AL80))/(INDEX(FC_L,$AL80+1)-INDEX(FC_L,$AL80))</f>
        <v>0.41499999999999998</v>
      </c>
      <c r="AP80" s="26">
        <f>(IF(S80=1,Y80*AK80/AM80,0)+IF(T80=1,Z80*AK80/AN80,0)+IF(U80=1,AA80*AK80/AO80,0))*dt/60</f>
        <v>9.0172889814117627E-2</v>
      </c>
      <c r="AQ80" s="25">
        <f>E80+(AG80*SQRT(RTE)-AH80/SQRT(RTE))*dt/60/E_nom</f>
        <v>0.85091251186745642</v>
      </c>
      <c r="AR80">
        <f>IF(R80=1,1,0)</f>
        <v>0</v>
      </c>
    </row>
    <row r="81" spans="1:44" x14ac:dyDescent="0.2">
      <c r="A81">
        <v>79</v>
      </c>
      <c r="B81" s="22">
        <f>A81/1440</f>
        <v>5.486111111111111E-2</v>
      </c>
      <c r="C81" s="23">
        <v>1.1095999999999999</v>
      </c>
      <c r="D81" s="24">
        <f>C81+P_aux</f>
        <v>1.1245999999999998</v>
      </c>
      <c r="E81" s="25">
        <f>AQ80</f>
        <v>0.85091251186745642</v>
      </c>
      <c r="F81" s="24">
        <f>AB80</f>
        <v>2.2999999999999998</v>
      </c>
      <c r="G81">
        <f>IF(AND(S80=0,V80&gt;=MinOff),V80,-1)</f>
        <v>-1</v>
      </c>
      <c r="H81">
        <f>IF(AND(T80=0,W80&gt;=MinOff),W80,-1)</f>
        <v>-1</v>
      </c>
      <c r="I81">
        <f>IF(AND(U80=0,X80&gt;=MinOff),X80,-1)</f>
        <v>1077</v>
      </c>
      <c r="J81">
        <f>IF(AND(S80=1,V80&gt;=MinRun),V80,-1)</f>
        <v>1077</v>
      </c>
      <c r="K81">
        <f>IF(AND(T80=1,W80&gt;=MinRun),W80,-1)</f>
        <v>1077</v>
      </c>
      <c r="L81">
        <f>IF(AND(U80=1,X80&gt;=MinRun),X80,-1)</f>
        <v>-1</v>
      </c>
      <c r="M81">
        <f>IF(MAX(G81:I81)&lt;0,0,MATCH(MAX(G81:I81),G81:I81,0))</f>
        <v>3</v>
      </c>
      <c r="N81">
        <f>IF(MAX(J81:L81)&lt;0,0,MATCH(MAX(J81:L81),J81:L81,0))</f>
        <v>1</v>
      </c>
      <c r="O81" s="24">
        <f>IF(N81=0,0,INDEX(CapVec,N81))</f>
        <v>1.2</v>
      </c>
      <c r="P81">
        <f>IF(OR(D81&gt;F81+StartMargin,E81&lt;SOC_startT),1,0)</f>
        <v>0</v>
      </c>
      <c r="Q81">
        <f>IF(AND(E81&gt;SOC_stopT,D81&lt;=F81-O81+StopMargin),1,0)</f>
        <v>1</v>
      </c>
      <c r="R81">
        <f>IF(AND(P81=1,M81&gt;0),1,IF(AND(P81=0,Q81=1,N81&gt;0),-1,0))</f>
        <v>-1</v>
      </c>
      <c r="S81">
        <f>S80+IF(AND(R81=1,M81=1),1,0)-IF(AND(R81=-1,N81=1),1,0)</f>
        <v>0</v>
      </c>
      <c r="T81">
        <f>T80+IF(AND(R81=1,M81=2),1,0)-IF(AND(R81=-1,N81=2),1,0)</f>
        <v>1</v>
      </c>
      <c r="U81">
        <f>U80+IF(AND(R81=1,M81=3),1,0)-IF(AND(R81=-1,N81=3),1,0)</f>
        <v>0</v>
      </c>
      <c r="V81">
        <f>IF(S81&lt;&gt;S80,0,V80+dt)</f>
        <v>0</v>
      </c>
      <c r="W81">
        <f>IF(T81&lt;&gt;T80,0,W80+dt)</f>
        <v>1078</v>
      </c>
      <c r="X81">
        <f>IF(U81&lt;&gt;U80,0,X80+dt)</f>
        <v>1078</v>
      </c>
      <c r="Y81" s="24">
        <f>S81*Cap_1*MIN(1,(V81+dt)/StartRamp)</f>
        <v>0</v>
      </c>
      <c r="Z81" s="24">
        <f>T81*Cap_2*MIN(1,(W81+dt)/StartRamp)</f>
        <v>1.1000000000000001</v>
      </c>
      <c r="AA81" s="24">
        <f>U81*Cap_3*MIN(1,(X81+dt)/StartRamp)</f>
        <v>0</v>
      </c>
      <c r="AB81" s="24">
        <f>SUM(Y81:AA81)</f>
        <v>1.1000000000000001</v>
      </c>
      <c r="AC81" s="24">
        <f>AB81-D81</f>
        <v>-2.4599999999999733E-2</v>
      </c>
      <c r="AD81" s="25">
        <f>MEDIAN(0,(TaperEnd-E81)/(TaperEnd-TaperStart),1)</f>
        <v>0.99391658755029033</v>
      </c>
      <c r="AE81" s="24">
        <f>MIN(P_pcs*AD81,MAX(0,SOC_max-E81)*E_nom*60/dt/SQRT(RTE))</f>
        <v>2.4847914688757258</v>
      </c>
      <c r="AF81" s="24">
        <f>MIN(P_pcs,MAX(0,E81-SOC_min)*E_nom*60/dt*SQRT(RTE))</f>
        <v>2.5</v>
      </c>
      <c r="AG81" s="24">
        <f>IF(AC81&gt;0,MIN(AC81,AE81),0)</f>
        <v>0</v>
      </c>
      <c r="AH81" s="24">
        <f>IF(AC81&lt;0,MIN(-AC81,AF81),0)</f>
        <v>2.4599999999999733E-2</v>
      </c>
      <c r="AI81" s="24">
        <f>IF(AC81&gt;0,D81+AG81,AB81)</f>
        <v>1.1000000000000001</v>
      </c>
      <c r="AJ81" s="24">
        <f>MAX(0,D81-AI81-AH81)</f>
        <v>0</v>
      </c>
      <c r="AK81" s="25">
        <f>IF(AB81&gt;0,AI81/AB81,0)</f>
        <v>1</v>
      </c>
      <c r="AL81">
        <f>IF(AB81=0,1,MIN(MATCH(MEDIAN(MinStable,AK81,1),FC_L,1),3))</f>
        <v>3</v>
      </c>
      <c r="AM81" s="25">
        <f>INDEX(FC_E1,$AL81)+(MEDIAN(MinStable,$AK81,1)-INDEX(FC_L,$AL81))*(INDEX(FC_E1,$AL81+1)-INDEX(FC_E1,$AL81))/(INDEX(FC_L,$AL81+1)-INDEX(FC_L,$AL81))</f>
        <v>0.42799999999999999</v>
      </c>
      <c r="AN81" s="25">
        <f>INDEX(FC_E2,$AL81)+(MEDIAN(MinStable,$AK81,1)-INDEX(FC_L,$AL81))*(INDEX(FC_E2,$AL81+1)-INDEX(FC_E2,$AL81))/(INDEX(FC_L,$AL81+1)-INDEX(FC_L,$AL81))</f>
        <v>0.42199999999999999</v>
      </c>
      <c r="AO81" s="25">
        <f>INDEX(FC_E3,$AL81)+(MEDIAN(MinStable,$AK81,1)-INDEX(FC_L,$AL81))*(INDEX(FC_E3,$AL81+1)-INDEX(FC_E3,$AL81))/(INDEX(FC_L,$AL81+1)-INDEX(FC_L,$AL81))</f>
        <v>0.41499999999999998</v>
      </c>
      <c r="AP81" s="26">
        <f>(IF(S81=1,Y81*AK81/AM81,0)+IF(T81=1,Z81*AK81/AN81,0)+IF(U81=1,AA81*AK81/AO81,0))*dt/60</f>
        <v>4.3443917851500799E-2</v>
      </c>
      <c r="AQ81" s="25">
        <f>E81+(AG81*SQRT(RTE)-AH81/SQRT(RTE))*dt/60/E_nom</f>
        <v>0.85083304614590571</v>
      </c>
      <c r="AR81">
        <f>IF(R81=1,1,0)</f>
        <v>0</v>
      </c>
    </row>
    <row r="82" spans="1:44" x14ac:dyDescent="0.2">
      <c r="A82">
        <v>80</v>
      </c>
      <c r="B82" s="22">
        <f>A82/1440</f>
        <v>5.5555555555555552E-2</v>
      </c>
      <c r="C82" s="23">
        <v>1.7516</v>
      </c>
      <c r="D82" s="24">
        <f>C82+P_aux</f>
        <v>1.7665999999999999</v>
      </c>
      <c r="E82" s="25">
        <f>AQ81</f>
        <v>0.85083304614590571</v>
      </c>
      <c r="F82" s="24">
        <f>AB81</f>
        <v>1.1000000000000001</v>
      </c>
      <c r="G82">
        <f>IF(AND(S81=0,V81&gt;=MinOff),V81,-1)</f>
        <v>-1</v>
      </c>
      <c r="H82">
        <f>IF(AND(T81=0,W81&gt;=MinOff),W81,-1)</f>
        <v>-1</v>
      </c>
      <c r="I82">
        <f>IF(AND(U81=0,X81&gt;=MinOff),X81,-1)</f>
        <v>1078</v>
      </c>
      <c r="J82">
        <f>IF(AND(S81=1,V81&gt;=MinRun),V81,-1)</f>
        <v>-1</v>
      </c>
      <c r="K82">
        <f>IF(AND(T81=1,W81&gt;=MinRun),W81,-1)</f>
        <v>1078</v>
      </c>
      <c r="L82">
        <f>IF(AND(U81=1,X81&gt;=MinRun),X81,-1)</f>
        <v>-1</v>
      </c>
      <c r="M82">
        <f>IF(MAX(G82:I82)&lt;0,0,MATCH(MAX(G82:I82),G82:I82,0))</f>
        <v>3</v>
      </c>
      <c r="N82">
        <f>IF(MAX(J82:L82)&lt;0,0,MATCH(MAX(J82:L82),J82:L82,0))</f>
        <v>2</v>
      </c>
      <c r="O82" s="24">
        <f>IF(N82=0,0,INDEX(CapVec,N82))</f>
        <v>1.1000000000000001</v>
      </c>
      <c r="P82">
        <f>IF(OR(D82&gt;F82+StartMargin,E82&lt;SOC_startT),1,0)</f>
        <v>0</v>
      </c>
      <c r="Q82">
        <f>IF(AND(E82&gt;SOC_stopT,D82&lt;=F82-O82+StopMargin),1,0)</f>
        <v>1</v>
      </c>
      <c r="R82">
        <f>IF(AND(P82=1,M82&gt;0),1,IF(AND(P82=0,Q82=1,N82&gt;0),-1,0))</f>
        <v>-1</v>
      </c>
      <c r="S82">
        <f>S81+IF(AND(R82=1,M82=1),1,0)-IF(AND(R82=-1,N82=1),1,0)</f>
        <v>0</v>
      </c>
      <c r="T82">
        <f>T81+IF(AND(R82=1,M82=2),1,0)-IF(AND(R82=-1,N82=2),1,0)</f>
        <v>0</v>
      </c>
      <c r="U82">
        <f>U81+IF(AND(R82=1,M82=3),1,0)-IF(AND(R82=-1,N82=3),1,0)</f>
        <v>0</v>
      </c>
      <c r="V82">
        <f>IF(S82&lt;&gt;S81,0,V81+dt)</f>
        <v>1</v>
      </c>
      <c r="W82">
        <f>IF(T82&lt;&gt;T81,0,W81+dt)</f>
        <v>0</v>
      </c>
      <c r="X82">
        <f>IF(U82&lt;&gt;U81,0,X81+dt)</f>
        <v>1079</v>
      </c>
      <c r="Y82" s="24">
        <f>S82*Cap_1*MIN(1,(V82+dt)/StartRamp)</f>
        <v>0</v>
      </c>
      <c r="Z82" s="24">
        <f>T82*Cap_2*MIN(1,(W82+dt)/StartRamp)</f>
        <v>0</v>
      </c>
      <c r="AA82" s="24">
        <f>U82*Cap_3*MIN(1,(X82+dt)/StartRamp)</f>
        <v>0</v>
      </c>
      <c r="AB82" s="24">
        <f>SUM(Y82:AA82)</f>
        <v>0</v>
      </c>
      <c r="AC82" s="24">
        <f>AB82-D82</f>
        <v>-1.7665999999999999</v>
      </c>
      <c r="AD82" s="25">
        <f>MEDIAN(0,(TaperEnd-E82)/(TaperEnd-TaperStart),1)</f>
        <v>0.99444635902729506</v>
      </c>
      <c r="AE82" s="24">
        <f>MIN(P_pcs*AD82,MAX(0,SOC_max-E82)*E_nom*60/dt/SQRT(RTE))</f>
        <v>2.4861158975682378</v>
      </c>
      <c r="AF82" s="24">
        <f>MIN(P_pcs,MAX(0,E82-SOC_min)*E_nom*60/dt*SQRT(RTE))</f>
        <v>2.5</v>
      </c>
      <c r="AG82" s="24">
        <f>IF(AC82&gt;0,MIN(AC82,AE82),0)</f>
        <v>0</v>
      </c>
      <c r="AH82" s="24">
        <f>IF(AC82&lt;0,MIN(-AC82,AF82),0)</f>
        <v>1.7665999999999999</v>
      </c>
      <c r="AI82" s="24">
        <f>IF(AC82&gt;0,D82+AG82,AB82)</f>
        <v>0</v>
      </c>
      <c r="AJ82" s="24">
        <f>MAX(0,D82-AI82-AH82)</f>
        <v>0</v>
      </c>
      <c r="AK82" s="25">
        <f>IF(AB82&gt;0,AI82/AB82,0)</f>
        <v>0</v>
      </c>
      <c r="AL82">
        <f>IF(AB82=0,1,MIN(MATCH(MEDIAN(MinStable,AK82,1),FC_L,1),3))</f>
        <v>1</v>
      </c>
      <c r="AM82" s="25">
        <f>INDEX(FC_E1,$AL82)+(MEDIAN(MinStable,$AK82,1)-INDEX(FC_L,$AL82))*(INDEX(FC_E1,$AL82+1)-INDEX(FC_E1,$AL82))/(INDEX(FC_L,$AL82+1)-INDEX(FC_L,$AL82))</f>
        <v>0.36499999999999999</v>
      </c>
      <c r="AN82" s="25">
        <f>INDEX(FC_E2,$AL82)+(MEDIAN(MinStable,$AK82,1)-INDEX(FC_L,$AL82))*(INDEX(FC_E2,$AL82+1)-INDEX(FC_E2,$AL82))/(INDEX(FC_L,$AL82+1)-INDEX(FC_L,$AL82))</f>
        <v>0.36</v>
      </c>
      <c r="AO82" s="25">
        <f>INDEX(FC_E3,$AL82)+(MEDIAN(MinStable,$AK82,1)-INDEX(FC_L,$AL82))*(INDEX(FC_E3,$AL82+1)-INDEX(FC_E3,$AL82))/(INDEX(FC_L,$AL82+1)-INDEX(FC_L,$AL82))</f>
        <v>0.35399999999999998</v>
      </c>
      <c r="AP82" s="26">
        <f>(IF(S82=1,Y82*AK82/AM82,0)+IF(T82=1,Z82*AK82/AN82,0)+IF(U82=1,AA82*AK82/AO82,0))*dt/60</f>
        <v>0</v>
      </c>
      <c r="AQ82" s="25">
        <f>E82+(AG82*SQRT(RTE)-AH82/SQRT(RTE))*dt/60/E_nom</f>
        <v>0.84512637363812049</v>
      </c>
      <c r="AR82">
        <f>IF(R82=1,1,0)</f>
        <v>0</v>
      </c>
    </row>
    <row r="83" spans="1:44" x14ac:dyDescent="0.2">
      <c r="A83">
        <v>81</v>
      </c>
      <c r="B83" s="22">
        <f>A83/1440</f>
        <v>5.6250000000000001E-2</v>
      </c>
      <c r="C83" s="23">
        <v>1.7192000000000001</v>
      </c>
      <c r="D83" s="24">
        <f>C83+P_aux</f>
        <v>1.7342</v>
      </c>
      <c r="E83" s="25">
        <f>AQ82</f>
        <v>0.84512637363812049</v>
      </c>
      <c r="F83" s="24">
        <f>AB82</f>
        <v>0</v>
      </c>
      <c r="G83">
        <f>IF(AND(S82=0,V82&gt;=MinOff),V82,-1)</f>
        <v>-1</v>
      </c>
      <c r="H83">
        <f>IF(AND(T82=0,W82&gt;=MinOff),W82,-1)</f>
        <v>-1</v>
      </c>
      <c r="I83">
        <f>IF(AND(U82=0,X82&gt;=MinOff),X82,-1)</f>
        <v>1079</v>
      </c>
      <c r="J83">
        <f>IF(AND(S82=1,V82&gt;=MinRun),V82,-1)</f>
        <v>-1</v>
      </c>
      <c r="K83">
        <f>IF(AND(T82=1,W82&gt;=MinRun),W82,-1)</f>
        <v>-1</v>
      </c>
      <c r="L83">
        <f>IF(AND(U82=1,X82&gt;=MinRun),X82,-1)</f>
        <v>-1</v>
      </c>
      <c r="M83">
        <f>IF(MAX(G83:I83)&lt;0,0,MATCH(MAX(G83:I83),G83:I83,0))</f>
        <v>3</v>
      </c>
      <c r="N83">
        <f>IF(MAX(J83:L83)&lt;0,0,MATCH(MAX(J83:L83),J83:L83,0))</f>
        <v>0</v>
      </c>
      <c r="O83" s="24">
        <f>IF(N83=0,0,INDEX(CapVec,N83))</f>
        <v>0</v>
      </c>
      <c r="P83">
        <f>IF(OR(D83&gt;F83+StartMargin,E83&lt;SOC_startT),1,0)</f>
        <v>0</v>
      </c>
      <c r="Q83">
        <f>IF(AND(E83&gt;SOC_stopT,D83&lt;=F83-O83+StopMargin),1,0)</f>
        <v>0</v>
      </c>
      <c r="R83">
        <f>IF(AND(P83=1,M83&gt;0),1,IF(AND(P83=0,Q83=1,N83&gt;0),-1,0))</f>
        <v>0</v>
      </c>
      <c r="S83">
        <f>S82+IF(AND(R83=1,M83=1),1,0)-IF(AND(R83=-1,N83=1),1,0)</f>
        <v>0</v>
      </c>
      <c r="T83">
        <f>T82+IF(AND(R83=1,M83=2),1,0)-IF(AND(R83=-1,N83=2),1,0)</f>
        <v>0</v>
      </c>
      <c r="U83">
        <f>U82+IF(AND(R83=1,M83=3),1,0)-IF(AND(R83=-1,N83=3),1,0)</f>
        <v>0</v>
      </c>
      <c r="V83">
        <f>IF(S83&lt;&gt;S82,0,V82+dt)</f>
        <v>2</v>
      </c>
      <c r="W83">
        <f>IF(T83&lt;&gt;T82,0,W82+dt)</f>
        <v>1</v>
      </c>
      <c r="X83">
        <f>IF(U83&lt;&gt;U82,0,X82+dt)</f>
        <v>1080</v>
      </c>
      <c r="Y83" s="24">
        <f>S83*Cap_1*MIN(1,(V83+dt)/StartRamp)</f>
        <v>0</v>
      </c>
      <c r="Z83" s="24">
        <f>T83*Cap_2*MIN(1,(W83+dt)/StartRamp)</f>
        <v>0</v>
      </c>
      <c r="AA83" s="24">
        <f>U83*Cap_3*MIN(1,(X83+dt)/StartRamp)</f>
        <v>0</v>
      </c>
      <c r="AB83" s="24">
        <f>SUM(Y83:AA83)</f>
        <v>0</v>
      </c>
      <c r="AC83" s="24">
        <f>AB83-D83</f>
        <v>-1.7342</v>
      </c>
      <c r="AD83" s="25">
        <f>MEDIAN(0,(TaperEnd-E83)/(TaperEnd-TaperStart),1)</f>
        <v>1</v>
      </c>
      <c r="AE83" s="24">
        <f>MIN(P_pcs*AD83,MAX(0,SOC_max-E83)*E_nom*60/dt/SQRT(RTE))</f>
        <v>2.5</v>
      </c>
      <c r="AF83" s="24">
        <f>MIN(P_pcs,MAX(0,E83-SOC_min)*E_nom*60/dt*SQRT(RTE))</f>
        <v>2.5</v>
      </c>
      <c r="AG83" s="24">
        <f>IF(AC83&gt;0,MIN(AC83,AE83),0)</f>
        <v>0</v>
      </c>
      <c r="AH83" s="24">
        <f>IF(AC83&lt;0,MIN(-AC83,AF83),0)</f>
        <v>1.7342</v>
      </c>
      <c r="AI83" s="24">
        <f>IF(AC83&gt;0,D83+AG83,AB83)</f>
        <v>0</v>
      </c>
      <c r="AJ83" s="24">
        <f>MAX(0,D83-AI83-AH83)</f>
        <v>0</v>
      </c>
      <c r="AK83" s="25">
        <f>IF(AB83&gt;0,AI83/AB83,0)</f>
        <v>0</v>
      </c>
      <c r="AL83">
        <f>IF(AB83=0,1,MIN(MATCH(MEDIAN(MinStable,AK83,1),FC_L,1),3))</f>
        <v>1</v>
      </c>
      <c r="AM83" s="25">
        <f>INDEX(FC_E1,$AL83)+(MEDIAN(MinStable,$AK83,1)-INDEX(FC_L,$AL83))*(INDEX(FC_E1,$AL83+1)-INDEX(FC_E1,$AL83))/(INDEX(FC_L,$AL83+1)-INDEX(FC_L,$AL83))</f>
        <v>0.36499999999999999</v>
      </c>
      <c r="AN83" s="25">
        <f>INDEX(FC_E2,$AL83)+(MEDIAN(MinStable,$AK83,1)-INDEX(FC_L,$AL83))*(INDEX(FC_E2,$AL83+1)-INDEX(FC_E2,$AL83))/(INDEX(FC_L,$AL83+1)-INDEX(FC_L,$AL83))</f>
        <v>0.36</v>
      </c>
      <c r="AO83" s="25">
        <f>INDEX(FC_E3,$AL83)+(MEDIAN(MinStable,$AK83,1)-INDEX(FC_L,$AL83))*(INDEX(FC_E3,$AL83+1)-INDEX(FC_E3,$AL83))/(INDEX(FC_L,$AL83+1)-INDEX(FC_L,$AL83))</f>
        <v>0.35399999999999998</v>
      </c>
      <c r="AP83" s="26">
        <f>(IF(S83=1,Y83*AK83/AM83,0)+IF(T83=1,Z83*AK83/AN83,0)+IF(U83=1,AA83*AK83/AO83,0))*dt/60</f>
        <v>0</v>
      </c>
      <c r="AQ83" s="25">
        <f>E83+(AG83*SQRT(RTE)-AH83/SQRT(RTE))*dt/60/E_nom</f>
        <v>0.83952436330018265</v>
      </c>
      <c r="AR83">
        <f>IF(R83=1,1,0)</f>
        <v>0</v>
      </c>
    </row>
    <row r="84" spans="1:44" x14ac:dyDescent="0.2">
      <c r="A84">
        <v>82</v>
      </c>
      <c r="B84" s="22">
        <f>A84/1440</f>
        <v>5.6944444444444443E-2</v>
      </c>
      <c r="C84" s="23">
        <v>1.7623</v>
      </c>
      <c r="D84" s="24">
        <f>C84+P_aux</f>
        <v>1.7772999999999999</v>
      </c>
      <c r="E84" s="25">
        <f>AQ83</f>
        <v>0.83952436330018265</v>
      </c>
      <c r="F84" s="24">
        <f>AB83</f>
        <v>0</v>
      </c>
      <c r="G84">
        <f>IF(AND(S83=0,V83&gt;=MinOff),V83,-1)</f>
        <v>-1</v>
      </c>
      <c r="H84">
        <f>IF(AND(T83=0,W83&gt;=MinOff),W83,-1)</f>
        <v>-1</v>
      </c>
      <c r="I84">
        <f>IF(AND(U83=0,X83&gt;=MinOff),X83,-1)</f>
        <v>1080</v>
      </c>
      <c r="J84">
        <f>IF(AND(S83=1,V83&gt;=MinRun),V83,-1)</f>
        <v>-1</v>
      </c>
      <c r="K84">
        <f>IF(AND(T83=1,W83&gt;=MinRun),W83,-1)</f>
        <v>-1</v>
      </c>
      <c r="L84">
        <f>IF(AND(U83=1,X83&gt;=MinRun),X83,-1)</f>
        <v>-1</v>
      </c>
      <c r="M84">
        <f>IF(MAX(G84:I84)&lt;0,0,MATCH(MAX(G84:I84),G84:I84,0))</f>
        <v>3</v>
      </c>
      <c r="N84">
        <f>IF(MAX(J84:L84)&lt;0,0,MATCH(MAX(J84:L84),J84:L84,0))</f>
        <v>0</v>
      </c>
      <c r="O84" s="24">
        <f>IF(N84=0,0,INDEX(CapVec,N84))</f>
        <v>0</v>
      </c>
      <c r="P84">
        <f>IF(OR(D84&gt;F84+StartMargin,E84&lt;SOC_startT),1,0)</f>
        <v>0</v>
      </c>
      <c r="Q84">
        <f>IF(AND(E84&gt;SOC_stopT,D84&lt;=F84-O84+StopMargin),1,0)</f>
        <v>0</v>
      </c>
      <c r="R84">
        <f>IF(AND(P84=1,M84&gt;0),1,IF(AND(P84=0,Q84=1,N84&gt;0),-1,0))</f>
        <v>0</v>
      </c>
      <c r="S84">
        <f>S83+IF(AND(R84=1,M84=1),1,0)-IF(AND(R84=-1,N84=1),1,0)</f>
        <v>0</v>
      </c>
      <c r="T84">
        <f>T83+IF(AND(R84=1,M84=2),1,0)-IF(AND(R84=-1,N84=2),1,0)</f>
        <v>0</v>
      </c>
      <c r="U84">
        <f>U83+IF(AND(R84=1,M84=3),1,0)-IF(AND(R84=-1,N84=3),1,0)</f>
        <v>0</v>
      </c>
      <c r="V84">
        <f>IF(S84&lt;&gt;S83,0,V83+dt)</f>
        <v>3</v>
      </c>
      <c r="W84">
        <f>IF(T84&lt;&gt;T83,0,W83+dt)</f>
        <v>2</v>
      </c>
      <c r="X84">
        <f>IF(U84&lt;&gt;U83,0,X83+dt)</f>
        <v>1081</v>
      </c>
      <c r="Y84" s="24">
        <f>S84*Cap_1*MIN(1,(V84+dt)/StartRamp)</f>
        <v>0</v>
      </c>
      <c r="Z84" s="24">
        <f>T84*Cap_2*MIN(1,(W84+dt)/StartRamp)</f>
        <v>0</v>
      </c>
      <c r="AA84" s="24">
        <f>U84*Cap_3*MIN(1,(X84+dt)/StartRamp)</f>
        <v>0</v>
      </c>
      <c r="AB84" s="24">
        <f>SUM(Y84:AA84)</f>
        <v>0</v>
      </c>
      <c r="AC84" s="24">
        <f>AB84-D84</f>
        <v>-1.7772999999999999</v>
      </c>
      <c r="AD84" s="25">
        <f>MEDIAN(0,(TaperEnd-E84)/(TaperEnd-TaperStart),1)</f>
        <v>1</v>
      </c>
      <c r="AE84" s="24">
        <f>MIN(P_pcs*AD84,MAX(0,SOC_max-E84)*E_nom*60/dt/SQRT(RTE))</f>
        <v>2.5</v>
      </c>
      <c r="AF84" s="24">
        <f>MIN(P_pcs,MAX(0,E84-SOC_min)*E_nom*60/dt*SQRT(RTE))</f>
        <v>2.5</v>
      </c>
      <c r="AG84" s="24">
        <f>IF(AC84&gt;0,MIN(AC84,AE84),0)</f>
        <v>0</v>
      </c>
      <c r="AH84" s="24">
        <f>IF(AC84&lt;0,MIN(-AC84,AF84),0)</f>
        <v>1.7772999999999999</v>
      </c>
      <c r="AI84" s="24">
        <f>IF(AC84&gt;0,D84+AG84,AB84)</f>
        <v>0</v>
      </c>
      <c r="AJ84" s="24">
        <f>MAX(0,D84-AI84-AH84)</f>
        <v>0</v>
      </c>
      <c r="AK84" s="25">
        <f>IF(AB84&gt;0,AI84/AB84,0)</f>
        <v>0</v>
      </c>
      <c r="AL84">
        <f>IF(AB84=0,1,MIN(MATCH(MEDIAN(MinStable,AK84,1),FC_L,1),3))</f>
        <v>1</v>
      </c>
      <c r="AM84" s="25">
        <f>INDEX(FC_E1,$AL84)+(MEDIAN(MinStable,$AK84,1)-INDEX(FC_L,$AL84))*(INDEX(FC_E1,$AL84+1)-INDEX(FC_E1,$AL84))/(INDEX(FC_L,$AL84+1)-INDEX(FC_L,$AL84))</f>
        <v>0.36499999999999999</v>
      </c>
      <c r="AN84" s="25">
        <f>INDEX(FC_E2,$AL84)+(MEDIAN(MinStable,$AK84,1)-INDEX(FC_L,$AL84))*(INDEX(FC_E2,$AL84+1)-INDEX(FC_E2,$AL84))/(INDEX(FC_L,$AL84+1)-INDEX(FC_L,$AL84))</f>
        <v>0.36</v>
      </c>
      <c r="AO84" s="25">
        <f>INDEX(FC_E3,$AL84)+(MEDIAN(MinStable,$AK84,1)-INDEX(FC_L,$AL84))*(INDEX(FC_E3,$AL84+1)-INDEX(FC_E3,$AL84))/(INDEX(FC_L,$AL84+1)-INDEX(FC_L,$AL84))</f>
        <v>0.35399999999999998</v>
      </c>
      <c r="AP84" s="26">
        <f>(IF(S84=1,Y84*AK84/AM84,0)+IF(T84=1,Z84*AK84/AN84,0)+IF(U84=1,AA84*AK84/AO84,0))*dt/60</f>
        <v>0</v>
      </c>
      <c r="AQ84" s="25">
        <f>E84+(AG84*SQRT(RTE)-AH84/SQRT(RTE))*dt/60/E_nom</f>
        <v>0.83378312643383679</v>
      </c>
      <c r="AR84">
        <f>IF(R84=1,1,0)</f>
        <v>0</v>
      </c>
    </row>
    <row r="85" spans="1:44" x14ac:dyDescent="0.2">
      <c r="A85">
        <v>83</v>
      </c>
      <c r="B85" s="22">
        <f>A85/1440</f>
        <v>5.7638888888888892E-2</v>
      </c>
      <c r="C85" s="23">
        <v>1.0851</v>
      </c>
      <c r="D85" s="24">
        <f>C85+P_aux</f>
        <v>1.1000999999999999</v>
      </c>
      <c r="E85" s="25">
        <f>AQ84</f>
        <v>0.83378312643383679</v>
      </c>
      <c r="F85" s="24">
        <f>AB84</f>
        <v>0</v>
      </c>
      <c r="G85">
        <f>IF(AND(S84=0,V84&gt;=MinOff),V84,-1)</f>
        <v>-1</v>
      </c>
      <c r="H85">
        <f>IF(AND(T84=0,W84&gt;=MinOff),W84,-1)</f>
        <v>-1</v>
      </c>
      <c r="I85">
        <f>IF(AND(U84=0,X84&gt;=MinOff),X84,-1)</f>
        <v>1081</v>
      </c>
      <c r="J85">
        <f>IF(AND(S84=1,V84&gt;=MinRun),V84,-1)</f>
        <v>-1</v>
      </c>
      <c r="K85">
        <f>IF(AND(T84=1,W84&gt;=MinRun),W84,-1)</f>
        <v>-1</v>
      </c>
      <c r="L85">
        <f>IF(AND(U84=1,X84&gt;=MinRun),X84,-1)</f>
        <v>-1</v>
      </c>
      <c r="M85">
        <f>IF(MAX(G85:I85)&lt;0,0,MATCH(MAX(G85:I85),G85:I85,0))</f>
        <v>3</v>
      </c>
      <c r="N85">
        <f>IF(MAX(J85:L85)&lt;0,0,MATCH(MAX(J85:L85),J85:L85,0))</f>
        <v>0</v>
      </c>
      <c r="O85" s="24">
        <f>IF(N85=0,0,INDEX(CapVec,N85))</f>
        <v>0</v>
      </c>
      <c r="P85">
        <f>IF(OR(D85&gt;F85+StartMargin,E85&lt;SOC_startT),1,0)</f>
        <v>0</v>
      </c>
      <c r="Q85">
        <f>IF(AND(E85&gt;SOC_stopT,D85&lt;=F85-O85+StopMargin),1,0)</f>
        <v>0</v>
      </c>
      <c r="R85">
        <f>IF(AND(P85=1,M85&gt;0),1,IF(AND(P85=0,Q85=1,N85&gt;0),-1,0))</f>
        <v>0</v>
      </c>
      <c r="S85">
        <f>S84+IF(AND(R85=1,M85=1),1,0)-IF(AND(R85=-1,N85=1),1,0)</f>
        <v>0</v>
      </c>
      <c r="T85">
        <f>T84+IF(AND(R85=1,M85=2),1,0)-IF(AND(R85=-1,N85=2),1,0)</f>
        <v>0</v>
      </c>
      <c r="U85">
        <f>U84+IF(AND(R85=1,M85=3),1,0)-IF(AND(R85=-1,N85=3),1,0)</f>
        <v>0</v>
      </c>
      <c r="V85">
        <f>IF(S85&lt;&gt;S84,0,V84+dt)</f>
        <v>4</v>
      </c>
      <c r="W85">
        <f>IF(T85&lt;&gt;T84,0,W84+dt)</f>
        <v>3</v>
      </c>
      <c r="X85">
        <f>IF(U85&lt;&gt;U84,0,X84+dt)</f>
        <v>1082</v>
      </c>
      <c r="Y85" s="24">
        <f>S85*Cap_1*MIN(1,(V85+dt)/StartRamp)</f>
        <v>0</v>
      </c>
      <c r="Z85" s="24">
        <f>T85*Cap_2*MIN(1,(W85+dt)/StartRamp)</f>
        <v>0</v>
      </c>
      <c r="AA85" s="24">
        <f>U85*Cap_3*MIN(1,(X85+dt)/StartRamp)</f>
        <v>0</v>
      </c>
      <c r="AB85" s="24">
        <f>SUM(Y85:AA85)</f>
        <v>0</v>
      </c>
      <c r="AC85" s="24">
        <f>AB85-D85</f>
        <v>-1.1000999999999999</v>
      </c>
      <c r="AD85" s="25">
        <f>MEDIAN(0,(TaperEnd-E85)/(TaperEnd-TaperStart),1)</f>
        <v>1</v>
      </c>
      <c r="AE85" s="24">
        <f>MIN(P_pcs*AD85,MAX(0,SOC_max-E85)*E_nom*60/dt/SQRT(RTE))</f>
        <v>2.5</v>
      </c>
      <c r="AF85" s="24">
        <f>MIN(P_pcs,MAX(0,E85-SOC_min)*E_nom*60/dt*SQRT(RTE))</f>
        <v>2.5</v>
      </c>
      <c r="AG85" s="24">
        <f>IF(AC85&gt;0,MIN(AC85,AE85),0)</f>
        <v>0</v>
      </c>
      <c r="AH85" s="24">
        <f>IF(AC85&lt;0,MIN(-AC85,AF85),0)</f>
        <v>1.1000999999999999</v>
      </c>
      <c r="AI85" s="24">
        <f>IF(AC85&gt;0,D85+AG85,AB85)</f>
        <v>0</v>
      </c>
      <c r="AJ85" s="24">
        <f>MAX(0,D85-AI85-AH85)</f>
        <v>0</v>
      </c>
      <c r="AK85" s="25">
        <f>IF(AB85&gt;0,AI85/AB85,0)</f>
        <v>0</v>
      </c>
      <c r="AL85">
        <f>IF(AB85=0,1,MIN(MATCH(MEDIAN(MinStable,AK85,1),FC_L,1),3))</f>
        <v>1</v>
      </c>
      <c r="AM85" s="25">
        <f>INDEX(FC_E1,$AL85)+(MEDIAN(MinStable,$AK85,1)-INDEX(FC_L,$AL85))*(INDEX(FC_E1,$AL85+1)-INDEX(FC_E1,$AL85))/(INDEX(FC_L,$AL85+1)-INDEX(FC_L,$AL85))</f>
        <v>0.36499999999999999</v>
      </c>
      <c r="AN85" s="25">
        <f>INDEX(FC_E2,$AL85)+(MEDIAN(MinStable,$AK85,1)-INDEX(FC_L,$AL85))*(INDEX(FC_E2,$AL85+1)-INDEX(FC_E2,$AL85))/(INDEX(FC_L,$AL85+1)-INDEX(FC_L,$AL85))</f>
        <v>0.36</v>
      </c>
      <c r="AO85" s="25">
        <f>INDEX(FC_E3,$AL85)+(MEDIAN(MinStable,$AK85,1)-INDEX(FC_L,$AL85))*(INDEX(FC_E3,$AL85+1)-INDEX(FC_E3,$AL85))/(INDEX(FC_L,$AL85+1)-INDEX(FC_L,$AL85))</f>
        <v>0.35399999999999998</v>
      </c>
      <c r="AP85" s="26">
        <f>(IF(S85=1,Y85*AK85/AM85,0)+IF(T85=1,Z85*AK85/AN85,0)+IF(U85=1,AA85*AK85/AO85,0))*dt/60</f>
        <v>0</v>
      </c>
      <c r="AQ85" s="25">
        <f>E85+(AG85*SQRT(RTE)-AH85/SQRT(RTE))*dt/60/E_nom</f>
        <v>0.83022945812985482</v>
      </c>
      <c r="AR85">
        <f>IF(R85=1,1,0)</f>
        <v>0</v>
      </c>
    </row>
    <row r="86" spans="1:44" x14ac:dyDescent="0.2">
      <c r="A86">
        <v>84</v>
      </c>
      <c r="B86" s="22">
        <f>A86/1440</f>
        <v>5.8333333333333334E-2</v>
      </c>
      <c r="C86" s="23">
        <v>1.0996999999999999</v>
      </c>
      <c r="D86" s="24">
        <f>C86+P_aux</f>
        <v>1.1146999999999998</v>
      </c>
      <c r="E86" s="25">
        <f>AQ85</f>
        <v>0.83022945812985482</v>
      </c>
      <c r="F86" s="24">
        <f>AB85</f>
        <v>0</v>
      </c>
      <c r="G86">
        <f>IF(AND(S85=0,V85&gt;=MinOff),V85,-1)</f>
        <v>-1</v>
      </c>
      <c r="H86">
        <f>IF(AND(T85=0,W85&gt;=MinOff),W85,-1)</f>
        <v>-1</v>
      </c>
      <c r="I86">
        <f>IF(AND(U85=0,X85&gt;=MinOff),X85,-1)</f>
        <v>1082</v>
      </c>
      <c r="J86">
        <f>IF(AND(S85=1,V85&gt;=MinRun),V85,-1)</f>
        <v>-1</v>
      </c>
      <c r="K86">
        <f>IF(AND(T85=1,W85&gt;=MinRun),W85,-1)</f>
        <v>-1</v>
      </c>
      <c r="L86">
        <f>IF(AND(U85=1,X85&gt;=MinRun),X85,-1)</f>
        <v>-1</v>
      </c>
      <c r="M86">
        <f>IF(MAX(G86:I86)&lt;0,0,MATCH(MAX(G86:I86),G86:I86,0))</f>
        <v>3</v>
      </c>
      <c r="N86">
        <f>IF(MAX(J86:L86)&lt;0,0,MATCH(MAX(J86:L86),J86:L86,0))</f>
        <v>0</v>
      </c>
      <c r="O86" s="24">
        <f>IF(N86=0,0,INDEX(CapVec,N86))</f>
        <v>0</v>
      </c>
      <c r="P86">
        <f>IF(OR(D86&gt;F86+StartMargin,E86&lt;SOC_startT),1,0)</f>
        <v>0</v>
      </c>
      <c r="Q86">
        <f>IF(AND(E86&gt;SOC_stopT,D86&lt;=F86-O86+StopMargin),1,0)</f>
        <v>0</v>
      </c>
      <c r="R86">
        <f>IF(AND(P86=1,M86&gt;0),1,IF(AND(P86=0,Q86=1,N86&gt;0),-1,0))</f>
        <v>0</v>
      </c>
      <c r="S86">
        <f>S85+IF(AND(R86=1,M86=1),1,0)-IF(AND(R86=-1,N86=1),1,0)</f>
        <v>0</v>
      </c>
      <c r="T86">
        <f>T85+IF(AND(R86=1,M86=2),1,0)-IF(AND(R86=-1,N86=2),1,0)</f>
        <v>0</v>
      </c>
      <c r="U86">
        <f>U85+IF(AND(R86=1,M86=3),1,0)-IF(AND(R86=-1,N86=3),1,0)</f>
        <v>0</v>
      </c>
      <c r="V86">
        <f>IF(S86&lt;&gt;S85,0,V85+dt)</f>
        <v>5</v>
      </c>
      <c r="W86">
        <f>IF(T86&lt;&gt;T85,0,W85+dt)</f>
        <v>4</v>
      </c>
      <c r="X86">
        <f>IF(U86&lt;&gt;U85,0,X85+dt)</f>
        <v>1083</v>
      </c>
      <c r="Y86" s="24">
        <f>S86*Cap_1*MIN(1,(V86+dt)/StartRamp)</f>
        <v>0</v>
      </c>
      <c r="Z86" s="24">
        <f>T86*Cap_2*MIN(1,(W86+dt)/StartRamp)</f>
        <v>0</v>
      </c>
      <c r="AA86" s="24">
        <f>U86*Cap_3*MIN(1,(X86+dt)/StartRamp)</f>
        <v>0</v>
      </c>
      <c r="AB86" s="24">
        <f>SUM(Y86:AA86)</f>
        <v>0</v>
      </c>
      <c r="AC86" s="24">
        <f>AB86-D86</f>
        <v>-1.1146999999999998</v>
      </c>
      <c r="AD86" s="25">
        <f>MEDIAN(0,(TaperEnd-E86)/(TaperEnd-TaperStart),1)</f>
        <v>1</v>
      </c>
      <c r="AE86" s="24">
        <f>MIN(P_pcs*AD86,MAX(0,SOC_max-E86)*E_nom*60/dt/SQRT(RTE))</f>
        <v>2.5</v>
      </c>
      <c r="AF86" s="24">
        <f>MIN(P_pcs,MAX(0,E86-SOC_min)*E_nom*60/dt*SQRT(RTE))</f>
        <v>2.5</v>
      </c>
      <c r="AG86" s="24">
        <f>IF(AC86&gt;0,MIN(AC86,AE86),0)</f>
        <v>0</v>
      </c>
      <c r="AH86" s="24">
        <f>IF(AC86&lt;0,MIN(-AC86,AF86),0)</f>
        <v>1.1146999999999998</v>
      </c>
      <c r="AI86" s="24">
        <f>IF(AC86&gt;0,D86+AG86,AB86)</f>
        <v>0</v>
      </c>
      <c r="AJ86" s="24">
        <f>MAX(0,D86-AI86-AH86)</f>
        <v>0</v>
      </c>
      <c r="AK86" s="25">
        <f>IF(AB86&gt;0,AI86/AB86,0)</f>
        <v>0</v>
      </c>
      <c r="AL86">
        <f>IF(AB86=0,1,MIN(MATCH(MEDIAN(MinStable,AK86,1),FC_L,1),3))</f>
        <v>1</v>
      </c>
      <c r="AM86" s="25">
        <f>INDEX(FC_E1,$AL86)+(MEDIAN(MinStable,$AK86,1)-INDEX(FC_L,$AL86))*(INDEX(FC_E1,$AL86+1)-INDEX(FC_E1,$AL86))/(INDEX(FC_L,$AL86+1)-INDEX(FC_L,$AL86))</f>
        <v>0.36499999999999999</v>
      </c>
      <c r="AN86" s="25">
        <f>INDEX(FC_E2,$AL86)+(MEDIAN(MinStable,$AK86,1)-INDEX(FC_L,$AL86))*(INDEX(FC_E2,$AL86+1)-INDEX(FC_E2,$AL86))/(INDEX(FC_L,$AL86+1)-INDEX(FC_L,$AL86))</f>
        <v>0.36</v>
      </c>
      <c r="AO86" s="25">
        <f>INDEX(FC_E3,$AL86)+(MEDIAN(MinStable,$AK86,1)-INDEX(FC_L,$AL86))*(INDEX(FC_E3,$AL86+1)-INDEX(FC_E3,$AL86))/(INDEX(FC_L,$AL86+1)-INDEX(FC_L,$AL86))</f>
        <v>0.35399999999999998</v>
      </c>
      <c r="AP86" s="26">
        <f>(IF(S86=1,Y86*AK86/AM86,0)+IF(T86=1,Z86*AK86/AN86,0)+IF(U86=1,AA86*AK86/AO86,0))*dt/60</f>
        <v>0</v>
      </c>
      <c r="AQ86" s="25">
        <f>E86+(AG86*SQRT(RTE)-AH86/SQRT(RTE))*dt/60/E_nom</f>
        <v>0.82662862724316388</v>
      </c>
      <c r="AR86">
        <f>IF(R86=1,1,0)</f>
        <v>0</v>
      </c>
    </row>
    <row r="87" spans="1:44" x14ac:dyDescent="0.2">
      <c r="A87">
        <v>85</v>
      </c>
      <c r="B87" s="22">
        <f>A87/1440</f>
        <v>5.9027777777777776E-2</v>
      </c>
      <c r="C87" s="23">
        <v>1.1075999999999999</v>
      </c>
      <c r="D87" s="24">
        <f>C87+P_aux</f>
        <v>1.1225999999999998</v>
      </c>
      <c r="E87" s="25">
        <f>AQ86</f>
        <v>0.82662862724316388</v>
      </c>
      <c r="F87" s="24">
        <f>AB86</f>
        <v>0</v>
      </c>
      <c r="G87">
        <f>IF(AND(S86=0,V86&gt;=MinOff),V86,-1)</f>
        <v>-1</v>
      </c>
      <c r="H87">
        <f>IF(AND(T86=0,W86&gt;=MinOff),W86,-1)</f>
        <v>-1</v>
      </c>
      <c r="I87">
        <f>IF(AND(U86=0,X86&gt;=MinOff),X86,-1)</f>
        <v>1083</v>
      </c>
      <c r="J87">
        <f>IF(AND(S86=1,V86&gt;=MinRun),V86,-1)</f>
        <v>-1</v>
      </c>
      <c r="K87">
        <f>IF(AND(T86=1,W86&gt;=MinRun),W86,-1)</f>
        <v>-1</v>
      </c>
      <c r="L87">
        <f>IF(AND(U86=1,X86&gt;=MinRun),X86,-1)</f>
        <v>-1</v>
      </c>
      <c r="M87">
        <f>IF(MAX(G87:I87)&lt;0,0,MATCH(MAX(G87:I87),G87:I87,0))</f>
        <v>3</v>
      </c>
      <c r="N87">
        <f>IF(MAX(J87:L87)&lt;0,0,MATCH(MAX(J87:L87),J87:L87,0))</f>
        <v>0</v>
      </c>
      <c r="O87" s="24">
        <f>IF(N87=0,0,INDEX(CapVec,N87))</f>
        <v>0</v>
      </c>
      <c r="P87">
        <f>IF(OR(D87&gt;F87+StartMargin,E87&lt;SOC_startT),1,0)</f>
        <v>0</v>
      </c>
      <c r="Q87">
        <f>IF(AND(E87&gt;SOC_stopT,D87&lt;=F87-O87+StopMargin),1,0)</f>
        <v>0</v>
      </c>
      <c r="R87">
        <f>IF(AND(P87=1,M87&gt;0),1,IF(AND(P87=0,Q87=1,N87&gt;0),-1,0))</f>
        <v>0</v>
      </c>
      <c r="S87">
        <f>S86+IF(AND(R87=1,M87=1),1,0)-IF(AND(R87=-1,N87=1),1,0)</f>
        <v>0</v>
      </c>
      <c r="T87">
        <f>T86+IF(AND(R87=1,M87=2),1,0)-IF(AND(R87=-1,N87=2),1,0)</f>
        <v>0</v>
      </c>
      <c r="U87">
        <f>U86+IF(AND(R87=1,M87=3),1,0)-IF(AND(R87=-1,N87=3),1,0)</f>
        <v>0</v>
      </c>
      <c r="V87">
        <f>IF(S87&lt;&gt;S86,0,V86+dt)</f>
        <v>6</v>
      </c>
      <c r="W87">
        <f>IF(T87&lt;&gt;T86,0,W86+dt)</f>
        <v>5</v>
      </c>
      <c r="X87">
        <f>IF(U87&lt;&gt;U86,0,X86+dt)</f>
        <v>1084</v>
      </c>
      <c r="Y87" s="24">
        <f>S87*Cap_1*MIN(1,(V87+dt)/StartRamp)</f>
        <v>0</v>
      </c>
      <c r="Z87" s="24">
        <f>T87*Cap_2*MIN(1,(W87+dt)/StartRamp)</f>
        <v>0</v>
      </c>
      <c r="AA87" s="24">
        <f>U87*Cap_3*MIN(1,(X87+dt)/StartRamp)</f>
        <v>0</v>
      </c>
      <c r="AB87" s="24">
        <f>SUM(Y87:AA87)</f>
        <v>0</v>
      </c>
      <c r="AC87" s="24">
        <f>AB87-D87</f>
        <v>-1.1225999999999998</v>
      </c>
      <c r="AD87" s="25">
        <f>MEDIAN(0,(TaperEnd-E87)/(TaperEnd-TaperStart),1)</f>
        <v>1</v>
      </c>
      <c r="AE87" s="24">
        <f>MIN(P_pcs*AD87,MAX(0,SOC_max-E87)*E_nom*60/dt/SQRT(RTE))</f>
        <v>2.5</v>
      </c>
      <c r="AF87" s="24">
        <f>MIN(P_pcs,MAX(0,E87-SOC_min)*E_nom*60/dt*SQRT(RTE))</f>
        <v>2.5</v>
      </c>
      <c r="AG87" s="24">
        <f>IF(AC87&gt;0,MIN(AC87,AE87),0)</f>
        <v>0</v>
      </c>
      <c r="AH87" s="24">
        <f>IF(AC87&lt;0,MIN(-AC87,AF87),0)</f>
        <v>1.1225999999999998</v>
      </c>
      <c r="AI87" s="24">
        <f>IF(AC87&gt;0,D87+AG87,AB87)</f>
        <v>0</v>
      </c>
      <c r="AJ87" s="24">
        <f>MAX(0,D87-AI87-AH87)</f>
        <v>0</v>
      </c>
      <c r="AK87" s="25">
        <f>IF(AB87&gt;0,AI87/AB87,0)</f>
        <v>0</v>
      </c>
      <c r="AL87">
        <f>IF(AB87=0,1,MIN(MATCH(MEDIAN(MinStable,AK87,1),FC_L,1),3))</f>
        <v>1</v>
      </c>
      <c r="AM87" s="25">
        <f>INDEX(FC_E1,$AL87)+(MEDIAN(MinStable,$AK87,1)-INDEX(FC_L,$AL87))*(INDEX(FC_E1,$AL87+1)-INDEX(FC_E1,$AL87))/(INDEX(FC_L,$AL87+1)-INDEX(FC_L,$AL87))</f>
        <v>0.36499999999999999</v>
      </c>
      <c r="AN87" s="25">
        <f>INDEX(FC_E2,$AL87)+(MEDIAN(MinStable,$AK87,1)-INDEX(FC_L,$AL87))*(INDEX(FC_E2,$AL87+1)-INDEX(FC_E2,$AL87))/(INDEX(FC_L,$AL87+1)-INDEX(FC_L,$AL87))</f>
        <v>0.36</v>
      </c>
      <c r="AO87" s="25">
        <f>INDEX(FC_E3,$AL87)+(MEDIAN(MinStable,$AK87,1)-INDEX(FC_L,$AL87))*(INDEX(FC_E3,$AL87+1)-INDEX(FC_E3,$AL87))/(INDEX(FC_L,$AL87+1)-INDEX(FC_L,$AL87))</f>
        <v>0.35399999999999998</v>
      </c>
      <c r="AP87" s="26">
        <f>(IF(S87=1,Y87*AK87/AM87,0)+IF(T87=1,Z87*AK87/AN87,0)+IF(U87=1,AA87*AK87/AO87,0))*dt/60</f>
        <v>0</v>
      </c>
      <c r="AQ87" s="25">
        <f>E87+(AG87*SQRT(RTE)-AH87/SQRT(RTE))*dt/60/E_nom</f>
        <v>0.82300227687678795</v>
      </c>
      <c r="AR87">
        <f>IF(R87=1,1,0)</f>
        <v>0</v>
      </c>
    </row>
    <row r="88" spans="1:44" x14ac:dyDescent="0.2">
      <c r="A88">
        <v>86</v>
      </c>
      <c r="B88" s="22">
        <f>A88/1440</f>
        <v>5.9722222222222225E-2</v>
      </c>
      <c r="C88" s="23">
        <v>1.1908000000000001</v>
      </c>
      <c r="D88" s="24">
        <f>C88+P_aux</f>
        <v>1.2058</v>
      </c>
      <c r="E88" s="25">
        <f>AQ87</f>
        <v>0.82300227687678795</v>
      </c>
      <c r="F88" s="24">
        <f>AB87</f>
        <v>0</v>
      </c>
      <c r="G88">
        <f>IF(AND(S87=0,V87&gt;=MinOff),V87,-1)</f>
        <v>-1</v>
      </c>
      <c r="H88">
        <f>IF(AND(T87=0,W87&gt;=MinOff),W87,-1)</f>
        <v>-1</v>
      </c>
      <c r="I88">
        <f>IF(AND(U87=0,X87&gt;=MinOff),X87,-1)</f>
        <v>1084</v>
      </c>
      <c r="J88">
        <f>IF(AND(S87=1,V87&gt;=MinRun),V87,-1)</f>
        <v>-1</v>
      </c>
      <c r="K88">
        <f>IF(AND(T87=1,W87&gt;=MinRun),W87,-1)</f>
        <v>-1</v>
      </c>
      <c r="L88">
        <f>IF(AND(U87=1,X87&gt;=MinRun),X87,-1)</f>
        <v>-1</v>
      </c>
      <c r="M88">
        <f>IF(MAX(G88:I88)&lt;0,0,MATCH(MAX(G88:I88),G88:I88,0))</f>
        <v>3</v>
      </c>
      <c r="N88">
        <f>IF(MAX(J88:L88)&lt;0,0,MATCH(MAX(J88:L88),J88:L88,0))</f>
        <v>0</v>
      </c>
      <c r="O88" s="24">
        <f>IF(N88=0,0,INDEX(CapVec,N88))</f>
        <v>0</v>
      </c>
      <c r="P88">
        <f>IF(OR(D88&gt;F88+StartMargin,E88&lt;SOC_startT),1,0)</f>
        <v>0</v>
      </c>
      <c r="Q88">
        <f>IF(AND(E88&gt;SOC_stopT,D88&lt;=F88-O88+StopMargin),1,0)</f>
        <v>0</v>
      </c>
      <c r="R88">
        <f>IF(AND(P88=1,M88&gt;0),1,IF(AND(P88=0,Q88=1,N88&gt;0),-1,0))</f>
        <v>0</v>
      </c>
      <c r="S88">
        <f>S87+IF(AND(R88=1,M88=1),1,0)-IF(AND(R88=-1,N88=1),1,0)</f>
        <v>0</v>
      </c>
      <c r="T88">
        <f>T87+IF(AND(R88=1,M88=2),1,0)-IF(AND(R88=-1,N88=2),1,0)</f>
        <v>0</v>
      </c>
      <c r="U88">
        <f>U87+IF(AND(R88=1,M88=3),1,0)-IF(AND(R88=-1,N88=3),1,0)</f>
        <v>0</v>
      </c>
      <c r="V88">
        <f>IF(S88&lt;&gt;S87,0,V87+dt)</f>
        <v>7</v>
      </c>
      <c r="W88">
        <f>IF(T88&lt;&gt;T87,0,W87+dt)</f>
        <v>6</v>
      </c>
      <c r="X88">
        <f>IF(U88&lt;&gt;U87,0,X87+dt)</f>
        <v>1085</v>
      </c>
      <c r="Y88" s="24">
        <f>S88*Cap_1*MIN(1,(V88+dt)/StartRamp)</f>
        <v>0</v>
      </c>
      <c r="Z88" s="24">
        <f>T88*Cap_2*MIN(1,(W88+dt)/StartRamp)</f>
        <v>0</v>
      </c>
      <c r="AA88" s="24">
        <f>U88*Cap_3*MIN(1,(X88+dt)/StartRamp)</f>
        <v>0</v>
      </c>
      <c r="AB88" s="24">
        <f>SUM(Y88:AA88)</f>
        <v>0</v>
      </c>
      <c r="AC88" s="24">
        <f>AB88-D88</f>
        <v>-1.2058</v>
      </c>
      <c r="AD88" s="25">
        <f>MEDIAN(0,(TaperEnd-E88)/(TaperEnd-TaperStart),1)</f>
        <v>1</v>
      </c>
      <c r="AE88" s="24">
        <f>MIN(P_pcs*AD88,MAX(0,SOC_max-E88)*E_nom*60/dt/SQRT(RTE))</f>
        <v>2.5</v>
      </c>
      <c r="AF88" s="24">
        <f>MIN(P_pcs,MAX(0,E88-SOC_min)*E_nom*60/dt*SQRT(RTE))</f>
        <v>2.5</v>
      </c>
      <c r="AG88" s="24">
        <f>IF(AC88&gt;0,MIN(AC88,AE88),0)</f>
        <v>0</v>
      </c>
      <c r="AH88" s="24">
        <f>IF(AC88&lt;0,MIN(-AC88,AF88),0)</f>
        <v>1.2058</v>
      </c>
      <c r="AI88" s="24">
        <f>IF(AC88&gt;0,D88+AG88,AB88)</f>
        <v>0</v>
      </c>
      <c r="AJ88" s="24">
        <f>MAX(0,D88-AI88-AH88)</f>
        <v>0</v>
      </c>
      <c r="AK88" s="25">
        <f>IF(AB88&gt;0,AI88/AB88,0)</f>
        <v>0</v>
      </c>
      <c r="AL88">
        <f>IF(AB88=0,1,MIN(MATCH(MEDIAN(MinStable,AK88,1),FC_L,1),3))</f>
        <v>1</v>
      </c>
      <c r="AM88" s="25">
        <f>INDEX(FC_E1,$AL88)+(MEDIAN(MinStable,$AK88,1)-INDEX(FC_L,$AL88))*(INDEX(FC_E1,$AL88+1)-INDEX(FC_E1,$AL88))/(INDEX(FC_L,$AL88+1)-INDEX(FC_L,$AL88))</f>
        <v>0.36499999999999999</v>
      </c>
      <c r="AN88" s="25">
        <f>INDEX(FC_E2,$AL88)+(MEDIAN(MinStable,$AK88,1)-INDEX(FC_L,$AL88))*(INDEX(FC_E2,$AL88+1)-INDEX(FC_E2,$AL88))/(INDEX(FC_L,$AL88+1)-INDEX(FC_L,$AL88))</f>
        <v>0.36</v>
      </c>
      <c r="AO88" s="25">
        <f>INDEX(FC_E3,$AL88)+(MEDIAN(MinStable,$AK88,1)-INDEX(FC_L,$AL88))*(INDEX(FC_E3,$AL88+1)-INDEX(FC_E3,$AL88))/(INDEX(FC_L,$AL88+1)-INDEX(FC_L,$AL88))</f>
        <v>0.35399999999999998</v>
      </c>
      <c r="AP88" s="26">
        <f>(IF(S88=1,Y88*AK88/AM88,0)+IF(T88=1,Z88*AK88/AN88,0)+IF(U88=1,AA88*AK88/AO88,0))*dt/60</f>
        <v>0</v>
      </c>
      <c r="AQ88" s="25">
        <f>E88+(AG88*SQRT(RTE)-AH88/SQRT(RTE))*dt/60/E_nom</f>
        <v>0.81910716439524867</v>
      </c>
      <c r="AR88">
        <f>IF(R88=1,1,0)</f>
        <v>0</v>
      </c>
    </row>
    <row r="89" spans="1:44" x14ac:dyDescent="0.2">
      <c r="A89">
        <v>87</v>
      </c>
      <c r="B89" s="22">
        <f>A89/1440</f>
        <v>6.0416666666666667E-2</v>
      </c>
      <c r="C89" s="23">
        <v>1.1211</v>
      </c>
      <c r="D89" s="24">
        <f>C89+P_aux</f>
        <v>1.1360999999999999</v>
      </c>
      <c r="E89" s="25">
        <f>AQ88</f>
        <v>0.81910716439524867</v>
      </c>
      <c r="F89" s="24">
        <f>AB88</f>
        <v>0</v>
      </c>
      <c r="G89">
        <f>IF(AND(S88=0,V88&gt;=MinOff),V88,-1)</f>
        <v>-1</v>
      </c>
      <c r="H89">
        <f>IF(AND(T88=0,W88&gt;=MinOff),W88,-1)</f>
        <v>-1</v>
      </c>
      <c r="I89">
        <f>IF(AND(U88=0,X88&gt;=MinOff),X88,-1)</f>
        <v>1085</v>
      </c>
      <c r="J89">
        <f>IF(AND(S88=1,V88&gt;=MinRun),V88,-1)</f>
        <v>-1</v>
      </c>
      <c r="K89">
        <f>IF(AND(T88=1,W88&gt;=MinRun),W88,-1)</f>
        <v>-1</v>
      </c>
      <c r="L89">
        <f>IF(AND(U88=1,X88&gt;=MinRun),X88,-1)</f>
        <v>-1</v>
      </c>
      <c r="M89">
        <f>IF(MAX(G89:I89)&lt;0,0,MATCH(MAX(G89:I89),G89:I89,0))</f>
        <v>3</v>
      </c>
      <c r="N89">
        <f>IF(MAX(J89:L89)&lt;0,0,MATCH(MAX(J89:L89),J89:L89,0))</f>
        <v>0</v>
      </c>
      <c r="O89" s="24">
        <f>IF(N89=0,0,INDEX(CapVec,N89))</f>
        <v>0</v>
      </c>
      <c r="P89">
        <f>IF(OR(D89&gt;F89+StartMargin,E89&lt;SOC_startT),1,0)</f>
        <v>0</v>
      </c>
      <c r="Q89">
        <f>IF(AND(E89&gt;SOC_stopT,D89&lt;=F89-O89+StopMargin),1,0)</f>
        <v>0</v>
      </c>
      <c r="R89">
        <f>IF(AND(P89=1,M89&gt;0),1,IF(AND(P89=0,Q89=1,N89&gt;0),-1,0))</f>
        <v>0</v>
      </c>
      <c r="S89">
        <f>S88+IF(AND(R89=1,M89=1),1,0)-IF(AND(R89=-1,N89=1),1,0)</f>
        <v>0</v>
      </c>
      <c r="T89">
        <f>T88+IF(AND(R89=1,M89=2),1,0)-IF(AND(R89=-1,N89=2),1,0)</f>
        <v>0</v>
      </c>
      <c r="U89">
        <f>U88+IF(AND(R89=1,M89=3),1,0)-IF(AND(R89=-1,N89=3),1,0)</f>
        <v>0</v>
      </c>
      <c r="V89">
        <f>IF(S89&lt;&gt;S88,0,V88+dt)</f>
        <v>8</v>
      </c>
      <c r="W89">
        <f>IF(T89&lt;&gt;T88,0,W88+dt)</f>
        <v>7</v>
      </c>
      <c r="X89">
        <f>IF(U89&lt;&gt;U88,0,X88+dt)</f>
        <v>1086</v>
      </c>
      <c r="Y89" s="24">
        <f>S89*Cap_1*MIN(1,(V89+dt)/StartRamp)</f>
        <v>0</v>
      </c>
      <c r="Z89" s="24">
        <f>T89*Cap_2*MIN(1,(W89+dt)/StartRamp)</f>
        <v>0</v>
      </c>
      <c r="AA89" s="24">
        <f>U89*Cap_3*MIN(1,(X89+dt)/StartRamp)</f>
        <v>0</v>
      </c>
      <c r="AB89" s="24">
        <f>SUM(Y89:AA89)</f>
        <v>0</v>
      </c>
      <c r="AC89" s="24">
        <f>AB89-D89</f>
        <v>-1.1360999999999999</v>
      </c>
      <c r="AD89" s="25">
        <f>MEDIAN(0,(TaperEnd-E89)/(TaperEnd-TaperStart),1)</f>
        <v>1</v>
      </c>
      <c r="AE89" s="24">
        <f>MIN(P_pcs*AD89,MAX(0,SOC_max-E89)*E_nom*60/dt/SQRT(RTE))</f>
        <v>2.5</v>
      </c>
      <c r="AF89" s="24">
        <f>MIN(P_pcs,MAX(0,E89-SOC_min)*E_nom*60/dt*SQRT(RTE))</f>
        <v>2.5</v>
      </c>
      <c r="AG89" s="24">
        <f>IF(AC89&gt;0,MIN(AC89,AE89),0)</f>
        <v>0</v>
      </c>
      <c r="AH89" s="24">
        <f>IF(AC89&lt;0,MIN(-AC89,AF89),0)</f>
        <v>1.1360999999999999</v>
      </c>
      <c r="AI89" s="24">
        <f>IF(AC89&gt;0,D89+AG89,AB89)</f>
        <v>0</v>
      </c>
      <c r="AJ89" s="24">
        <f>MAX(0,D89-AI89-AH89)</f>
        <v>0</v>
      </c>
      <c r="AK89" s="25">
        <f>IF(AB89&gt;0,AI89/AB89,0)</f>
        <v>0</v>
      </c>
      <c r="AL89">
        <f>IF(AB89=0,1,MIN(MATCH(MEDIAN(MinStable,AK89,1),FC_L,1),3))</f>
        <v>1</v>
      </c>
      <c r="AM89" s="25">
        <f>INDEX(FC_E1,$AL89)+(MEDIAN(MinStable,$AK89,1)-INDEX(FC_L,$AL89))*(INDEX(FC_E1,$AL89+1)-INDEX(FC_E1,$AL89))/(INDEX(FC_L,$AL89+1)-INDEX(FC_L,$AL89))</f>
        <v>0.36499999999999999</v>
      </c>
      <c r="AN89" s="25">
        <f>INDEX(FC_E2,$AL89)+(MEDIAN(MinStable,$AK89,1)-INDEX(FC_L,$AL89))*(INDEX(FC_E2,$AL89+1)-INDEX(FC_E2,$AL89))/(INDEX(FC_L,$AL89+1)-INDEX(FC_L,$AL89))</f>
        <v>0.36</v>
      </c>
      <c r="AO89" s="25">
        <f>INDEX(FC_E3,$AL89)+(MEDIAN(MinStable,$AK89,1)-INDEX(FC_L,$AL89))*(INDEX(FC_E3,$AL89+1)-INDEX(FC_E3,$AL89))/(INDEX(FC_L,$AL89+1)-INDEX(FC_L,$AL89))</f>
        <v>0.35399999999999998</v>
      </c>
      <c r="AP89" s="26">
        <f>(IF(S89=1,Y89*AK89/AM89,0)+IF(T89=1,Z89*AK89/AN89,0)+IF(U89=1,AA89*AK89/AO89,0))*dt/60</f>
        <v>0</v>
      </c>
      <c r="AQ89" s="25">
        <f>E89+(AG89*SQRT(RTE)-AH89/SQRT(RTE))*dt/60/E_nom</f>
        <v>0.81543720479143644</v>
      </c>
      <c r="AR89">
        <f>IF(R89=1,1,0)</f>
        <v>0</v>
      </c>
    </row>
    <row r="90" spans="1:44" x14ac:dyDescent="0.2">
      <c r="A90">
        <v>88</v>
      </c>
      <c r="B90" s="22">
        <f>A90/1440</f>
        <v>6.1111111111111109E-2</v>
      </c>
      <c r="C90" s="23">
        <v>1.1532</v>
      </c>
      <c r="D90" s="24">
        <f>C90+P_aux</f>
        <v>1.1681999999999999</v>
      </c>
      <c r="E90" s="25">
        <f>AQ89</f>
        <v>0.81543720479143644</v>
      </c>
      <c r="F90" s="24">
        <f>AB89</f>
        <v>0</v>
      </c>
      <c r="G90">
        <f>IF(AND(S89=0,V89&gt;=MinOff),V89,-1)</f>
        <v>-1</v>
      </c>
      <c r="H90">
        <f>IF(AND(T89=0,W89&gt;=MinOff),W89,-1)</f>
        <v>-1</v>
      </c>
      <c r="I90">
        <f>IF(AND(U89=0,X89&gt;=MinOff),X89,-1)</f>
        <v>1086</v>
      </c>
      <c r="J90">
        <f>IF(AND(S89=1,V89&gt;=MinRun),V89,-1)</f>
        <v>-1</v>
      </c>
      <c r="K90">
        <f>IF(AND(T89=1,W89&gt;=MinRun),W89,-1)</f>
        <v>-1</v>
      </c>
      <c r="L90">
        <f>IF(AND(U89=1,X89&gt;=MinRun),X89,-1)</f>
        <v>-1</v>
      </c>
      <c r="M90">
        <f>IF(MAX(G90:I90)&lt;0,0,MATCH(MAX(G90:I90),G90:I90,0))</f>
        <v>3</v>
      </c>
      <c r="N90">
        <f>IF(MAX(J90:L90)&lt;0,0,MATCH(MAX(J90:L90),J90:L90,0))</f>
        <v>0</v>
      </c>
      <c r="O90" s="24">
        <f>IF(N90=0,0,INDEX(CapVec,N90))</f>
        <v>0</v>
      </c>
      <c r="P90">
        <f>IF(OR(D90&gt;F90+StartMargin,E90&lt;SOC_startT),1,0)</f>
        <v>0</v>
      </c>
      <c r="Q90">
        <f>IF(AND(E90&gt;SOC_stopT,D90&lt;=F90-O90+StopMargin),1,0)</f>
        <v>0</v>
      </c>
      <c r="R90">
        <f>IF(AND(P90=1,M90&gt;0),1,IF(AND(P90=0,Q90=1,N90&gt;0),-1,0))</f>
        <v>0</v>
      </c>
      <c r="S90">
        <f>S89+IF(AND(R90=1,M90=1),1,0)-IF(AND(R90=-1,N90=1),1,0)</f>
        <v>0</v>
      </c>
      <c r="T90">
        <f>T89+IF(AND(R90=1,M90=2),1,0)-IF(AND(R90=-1,N90=2),1,0)</f>
        <v>0</v>
      </c>
      <c r="U90">
        <f>U89+IF(AND(R90=1,M90=3),1,0)-IF(AND(R90=-1,N90=3),1,0)</f>
        <v>0</v>
      </c>
      <c r="V90">
        <f>IF(S90&lt;&gt;S89,0,V89+dt)</f>
        <v>9</v>
      </c>
      <c r="W90">
        <f>IF(T90&lt;&gt;T89,0,W89+dt)</f>
        <v>8</v>
      </c>
      <c r="X90">
        <f>IF(U90&lt;&gt;U89,0,X89+dt)</f>
        <v>1087</v>
      </c>
      <c r="Y90" s="24">
        <f>S90*Cap_1*MIN(1,(V90+dt)/StartRamp)</f>
        <v>0</v>
      </c>
      <c r="Z90" s="24">
        <f>T90*Cap_2*MIN(1,(W90+dt)/StartRamp)</f>
        <v>0</v>
      </c>
      <c r="AA90" s="24">
        <f>U90*Cap_3*MIN(1,(X90+dt)/StartRamp)</f>
        <v>0</v>
      </c>
      <c r="AB90" s="24">
        <f>SUM(Y90:AA90)</f>
        <v>0</v>
      </c>
      <c r="AC90" s="24">
        <f>AB90-D90</f>
        <v>-1.1681999999999999</v>
      </c>
      <c r="AD90" s="25">
        <f>MEDIAN(0,(TaperEnd-E90)/(TaperEnd-TaperStart),1)</f>
        <v>1</v>
      </c>
      <c r="AE90" s="24">
        <f>MIN(P_pcs*AD90,MAX(0,SOC_max-E90)*E_nom*60/dt/SQRT(RTE))</f>
        <v>2.5</v>
      </c>
      <c r="AF90" s="24">
        <f>MIN(P_pcs,MAX(0,E90-SOC_min)*E_nom*60/dt*SQRT(RTE))</f>
        <v>2.5</v>
      </c>
      <c r="AG90" s="24">
        <f>IF(AC90&gt;0,MIN(AC90,AE90),0)</f>
        <v>0</v>
      </c>
      <c r="AH90" s="24">
        <f>IF(AC90&lt;0,MIN(-AC90,AF90),0)</f>
        <v>1.1681999999999999</v>
      </c>
      <c r="AI90" s="24">
        <f>IF(AC90&gt;0,D90+AG90,AB90)</f>
        <v>0</v>
      </c>
      <c r="AJ90" s="24">
        <f>MAX(0,D90-AI90-AH90)</f>
        <v>0</v>
      </c>
      <c r="AK90" s="25">
        <f>IF(AB90&gt;0,AI90/AB90,0)</f>
        <v>0</v>
      </c>
      <c r="AL90">
        <f>IF(AB90=0,1,MIN(MATCH(MEDIAN(MinStable,AK90,1),FC_L,1),3))</f>
        <v>1</v>
      </c>
      <c r="AM90" s="25">
        <f>INDEX(FC_E1,$AL90)+(MEDIAN(MinStable,$AK90,1)-INDEX(FC_L,$AL90))*(INDEX(FC_E1,$AL90+1)-INDEX(FC_E1,$AL90))/(INDEX(FC_L,$AL90+1)-INDEX(FC_L,$AL90))</f>
        <v>0.36499999999999999</v>
      </c>
      <c r="AN90" s="25">
        <f>INDEX(FC_E2,$AL90)+(MEDIAN(MinStable,$AK90,1)-INDEX(FC_L,$AL90))*(INDEX(FC_E2,$AL90+1)-INDEX(FC_E2,$AL90))/(INDEX(FC_L,$AL90+1)-INDEX(FC_L,$AL90))</f>
        <v>0.36</v>
      </c>
      <c r="AO90" s="25">
        <f>INDEX(FC_E3,$AL90)+(MEDIAN(MinStable,$AK90,1)-INDEX(FC_L,$AL90))*(INDEX(FC_E3,$AL90+1)-INDEX(FC_E3,$AL90))/(INDEX(FC_L,$AL90+1)-INDEX(FC_L,$AL90))</f>
        <v>0.35399999999999998</v>
      </c>
      <c r="AP90" s="26">
        <f>(IF(S90=1,Y90*AK90/AM90,0)+IF(T90=1,Z90*AK90/AN90,0)+IF(U90=1,AA90*AK90/AO90,0))*dt/60</f>
        <v>0</v>
      </c>
      <c r="AQ90" s="25">
        <f>E90+(AG90*SQRT(RTE)-AH90/SQRT(RTE))*dt/60/E_nom</f>
        <v>0.81166355211194219</v>
      </c>
      <c r="AR90">
        <f>IF(R90=1,1,0)</f>
        <v>0</v>
      </c>
    </row>
    <row r="91" spans="1:44" x14ac:dyDescent="0.2">
      <c r="A91">
        <v>89</v>
      </c>
      <c r="B91" s="22">
        <f>A91/1440</f>
        <v>6.1805555555555558E-2</v>
      </c>
      <c r="C91" s="23">
        <v>1.1413</v>
      </c>
      <c r="D91" s="24">
        <f>C91+P_aux</f>
        <v>1.1562999999999999</v>
      </c>
      <c r="E91" s="25">
        <f>AQ90</f>
        <v>0.81166355211194219</v>
      </c>
      <c r="F91" s="24">
        <f>AB90</f>
        <v>0</v>
      </c>
      <c r="G91">
        <f>IF(AND(S90=0,V90&gt;=MinOff),V90,-1)</f>
        <v>-1</v>
      </c>
      <c r="H91">
        <f>IF(AND(T90=0,W90&gt;=MinOff),W90,-1)</f>
        <v>-1</v>
      </c>
      <c r="I91">
        <f>IF(AND(U90=0,X90&gt;=MinOff),X90,-1)</f>
        <v>1087</v>
      </c>
      <c r="J91">
        <f>IF(AND(S90=1,V90&gt;=MinRun),V90,-1)</f>
        <v>-1</v>
      </c>
      <c r="K91">
        <f>IF(AND(T90=1,W90&gt;=MinRun),W90,-1)</f>
        <v>-1</v>
      </c>
      <c r="L91">
        <f>IF(AND(U90=1,X90&gt;=MinRun),X90,-1)</f>
        <v>-1</v>
      </c>
      <c r="M91">
        <f>IF(MAX(G91:I91)&lt;0,0,MATCH(MAX(G91:I91),G91:I91,0))</f>
        <v>3</v>
      </c>
      <c r="N91">
        <f>IF(MAX(J91:L91)&lt;0,0,MATCH(MAX(J91:L91),J91:L91,0))</f>
        <v>0</v>
      </c>
      <c r="O91" s="24">
        <f>IF(N91=0,0,INDEX(CapVec,N91))</f>
        <v>0</v>
      </c>
      <c r="P91">
        <f>IF(OR(D91&gt;F91+StartMargin,E91&lt;SOC_startT),1,0)</f>
        <v>0</v>
      </c>
      <c r="Q91">
        <f>IF(AND(E91&gt;SOC_stopT,D91&lt;=F91-O91+StopMargin),1,0)</f>
        <v>0</v>
      </c>
      <c r="R91">
        <f>IF(AND(P91=1,M91&gt;0),1,IF(AND(P91=0,Q91=1,N91&gt;0),-1,0))</f>
        <v>0</v>
      </c>
      <c r="S91">
        <f>S90+IF(AND(R91=1,M91=1),1,0)-IF(AND(R91=-1,N91=1),1,0)</f>
        <v>0</v>
      </c>
      <c r="T91">
        <f>T90+IF(AND(R91=1,M91=2),1,0)-IF(AND(R91=-1,N91=2),1,0)</f>
        <v>0</v>
      </c>
      <c r="U91">
        <f>U90+IF(AND(R91=1,M91=3),1,0)-IF(AND(R91=-1,N91=3),1,0)</f>
        <v>0</v>
      </c>
      <c r="V91">
        <f>IF(S91&lt;&gt;S90,0,V90+dt)</f>
        <v>10</v>
      </c>
      <c r="W91">
        <f>IF(T91&lt;&gt;T90,0,W90+dt)</f>
        <v>9</v>
      </c>
      <c r="X91">
        <f>IF(U91&lt;&gt;U90,0,X90+dt)</f>
        <v>1088</v>
      </c>
      <c r="Y91" s="24">
        <f>S91*Cap_1*MIN(1,(V91+dt)/StartRamp)</f>
        <v>0</v>
      </c>
      <c r="Z91" s="24">
        <f>T91*Cap_2*MIN(1,(W91+dt)/StartRamp)</f>
        <v>0</v>
      </c>
      <c r="AA91" s="24">
        <f>U91*Cap_3*MIN(1,(X91+dt)/StartRamp)</f>
        <v>0</v>
      </c>
      <c r="AB91" s="24">
        <f>SUM(Y91:AA91)</f>
        <v>0</v>
      </c>
      <c r="AC91" s="24">
        <f>AB91-D91</f>
        <v>-1.1562999999999999</v>
      </c>
      <c r="AD91" s="25">
        <f>MEDIAN(0,(TaperEnd-E91)/(TaperEnd-TaperStart),1)</f>
        <v>1</v>
      </c>
      <c r="AE91" s="24">
        <f>MIN(P_pcs*AD91,MAX(0,SOC_max-E91)*E_nom*60/dt/SQRT(RTE))</f>
        <v>2.5</v>
      </c>
      <c r="AF91" s="24">
        <f>MIN(P_pcs,MAX(0,E91-SOC_min)*E_nom*60/dt*SQRT(RTE))</f>
        <v>2.5</v>
      </c>
      <c r="AG91" s="24">
        <f>IF(AC91&gt;0,MIN(AC91,AE91),0)</f>
        <v>0</v>
      </c>
      <c r="AH91" s="24">
        <f>IF(AC91&lt;0,MIN(-AC91,AF91),0)</f>
        <v>1.1562999999999999</v>
      </c>
      <c r="AI91" s="24">
        <f>IF(AC91&gt;0,D91+AG91,AB91)</f>
        <v>0</v>
      </c>
      <c r="AJ91" s="24">
        <f>MAX(0,D91-AI91-AH91)</f>
        <v>0</v>
      </c>
      <c r="AK91" s="25">
        <f>IF(AB91&gt;0,AI91/AB91,0)</f>
        <v>0</v>
      </c>
      <c r="AL91">
        <f>IF(AB91=0,1,MIN(MATCH(MEDIAN(MinStable,AK91,1),FC_L,1),3))</f>
        <v>1</v>
      </c>
      <c r="AM91" s="25">
        <f>INDEX(FC_E1,$AL91)+(MEDIAN(MinStable,$AK91,1)-INDEX(FC_L,$AL91))*(INDEX(FC_E1,$AL91+1)-INDEX(FC_E1,$AL91))/(INDEX(FC_L,$AL91+1)-INDEX(FC_L,$AL91))</f>
        <v>0.36499999999999999</v>
      </c>
      <c r="AN91" s="25">
        <f>INDEX(FC_E2,$AL91)+(MEDIAN(MinStable,$AK91,1)-INDEX(FC_L,$AL91))*(INDEX(FC_E2,$AL91+1)-INDEX(FC_E2,$AL91))/(INDEX(FC_L,$AL91+1)-INDEX(FC_L,$AL91))</f>
        <v>0.36</v>
      </c>
      <c r="AO91" s="25">
        <f>INDEX(FC_E3,$AL91)+(MEDIAN(MinStable,$AK91,1)-INDEX(FC_L,$AL91))*(INDEX(FC_E3,$AL91+1)-INDEX(FC_E3,$AL91))/(INDEX(FC_L,$AL91+1)-INDEX(FC_L,$AL91))</f>
        <v>0.35399999999999998</v>
      </c>
      <c r="AP91" s="26">
        <f>(IF(S91=1,Y91*AK91/AM91,0)+IF(T91=1,Z91*AK91/AN91,0)+IF(U91=1,AA91*AK91/AO91,0))*dt/60</f>
        <v>0</v>
      </c>
      <c r="AQ91" s="25">
        <f>E91+(AG91*SQRT(RTE)-AH91/SQRT(RTE))*dt/60/E_nom</f>
        <v>0.80792834016766957</v>
      </c>
      <c r="AR91">
        <f>IF(R91=1,1,0)</f>
        <v>0</v>
      </c>
    </row>
    <row r="92" spans="1:44" x14ac:dyDescent="0.2">
      <c r="A92">
        <v>90</v>
      </c>
      <c r="B92" s="22">
        <f>A92/1440</f>
        <v>6.25E-2</v>
      </c>
      <c r="C92" s="23">
        <v>1.0761000000000001</v>
      </c>
      <c r="D92" s="24">
        <f>C92+P_aux</f>
        <v>1.0911</v>
      </c>
      <c r="E92" s="25">
        <f>AQ91</f>
        <v>0.80792834016766957</v>
      </c>
      <c r="F92" s="24">
        <f>AB91</f>
        <v>0</v>
      </c>
      <c r="G92">
        <f>IF(AND(S91=0,V91&gt;=MinOff),V91,-1)</f>
        <v>-1</v>
      </c>
      <c r="H92">
        <f>IF(AND(T91=0,W91&gt;=MinOff),W91,-1)</f>
        <v>-1</v>
      </c>
      <c r="I92">
        <f>IF(AND(U91=0,X91&gt;=MinOff),X91,-1)</f>
        <v>1088</v>
      </c>
      <c r="J92">
        <f>IF(AND(S91=1,V91&gt;=MinRun),V91,-1)</f>
        <v>-1</v>
      </c>
      <c r="K92">
        <f>IF(AND(T91=1,W91&gt;=MinRun),W91,-1)</f>
        <v>-1</v>
      </c>
      <c r="L92">
        <f>IF(AND(U91=1,X91&gt;=MinRun),X91,-1)</f>
        <v>-1</v>
      </c>
      <c r="M92">
        <f>IF(MAX(G92:I92)&lt;0,0,MATCH(MAX(G92:I92),G92:I92,0))</f>
        <v>3</v>
      </c>
      <c r="N92">
        <f>IF(MAX(J92:L92)&lt;0,0,MATCH(MAX(J92:L92),J92:L92,0))</f>
        <v>0</v>
      </c>
      <c r="O92" s="24">
        <f>IF(N92=0,0,INDEX(CapVec,N92))</f>
        <v>0</v>
      </c>
      <c r="P92">
        <f>IF(OR(D92&gt;F92+StartMargin,E92&lt;SOC_startT),1,0)</f>
        <v>0</v>
      </c>
      <c r="Q92">
        <f>IF(AND(E92&gt;SOC_stopT,D92&lt;=F92-O92+StopMargin),1,0)</f>
        <v>0</v>
      </c>
      <c r="R92">
        <f>IF(AND(P92=1,M92&gt;0),1,IF(AND(P92=0,Q92=1,N92&gt;0),-1,0))</f>
        <v>0</v>
      </c>
      <c r="S92">
        <f>S91+IF(AND(R92=1,M92=1),1,0)-IF(AND(R92=-1,N92=1),1,0)</f>
        <v>0</v>
      </c>
      <c r="T92">
        <f>T91+IF(AND(R92=1,M92=2),1,0)-IF(AND(R92=-1,N92=2),1,0)</f>
        <v>0</v>
      </c>
      <c r="U92">
        <f>U91+IF(AND(R92=1,M92=3),1,0)-IF(AND(R92=-1,N92=3),1,0)</f>
        <v>0</v>
      </c>
      <c r="V92">
        <f>IF(S92&lt;&gt;S91,0,V91+dt)</f>
        <v>11</v>
      </c>
      <c r="W92">
        <f>IF(T92&lt;&gt;T91,0,W91+dt)</f>
        <v>10</v>
      </c>
      <c r="X92">
        <f>IF(U92&lt;&gt;U91,0,X91+dt)</f>
        <v>1089</v>
      </c>
      <c r="Y92" s="24">
        <f>S92*Cap_1*MIN(1,(V92+dt)/StartRamp)</f>
        <v>0</v>
      </c>
      <c r="Z92" s="24">
        <f>T92*Cap_2*MIN(1,(W92+dt)/StartRamp)</f>
        <v>0</v>
      </c>
      <c r="AA92" s="24">
        <f>U92*Cap_3*MIN(1,(X92+dt)/StartRamp)</f>
        <v>0</v>
      </c>
      <c r="AB92" s="24">
        <f>SUM(Y92:AA92)</f>
        <v>0</v>
      </c>
      <c r="AC92" s="24">
        <f>AB92-D92</f>
        <v>-1.0911</v>
      </c>
      <c r="AD92" s="25">
        <f>MEDIAN(0,(TaperEnd-E92)/(TaperEnd-TaperStart),1)</f>
        <v>1</v>
      </c>
      <c r="AE92" s="24">
        <f>MIN(P_pcs*AD92,MAX(0,SOC_max-E92)*E_nom*60/dt/SQRT(RTE))</f>
        <v>2.5</v>
      </c>
      <c r="AF92" s="24">
        <f>MIN(P_pcs,MAX(0,E92-SOC_min)*E_nom*60/dt*SQRT(RTE))</f>
        <v>2.5</v>
      </c>
      <c r="AG92" s="24">
        <f>IF(AC92&gt;0,MIN(AC92,AE92),0)</f>
        <v>0</v>
      </c>
      <c r="AH92" s="24">
        <f>IF(AC92&lt;0,MIN(-AC92,AF92),0)</f>
        <v>1.0911</v>
      </c>
      <c r="AI92" s="24">
        <f>IF(AC92&gt;0,D92+AG92,AB92)</f>
        <v>0</v>
      </c>
      <c r="AJ92" s="24">
        <f>MAX(0,D92-AI92-AH92)</f>
        <v>0</v>
      </c>
      <c r="AK92" s="25">
        <f>IF(AB92&gt;0,AI92/AB92,0)</f>
        <v>0</v>
      </c>
      <c r="AL92">
        <f>IF(AB92=0,1,MIN(MATCH(MEDIAN(MinStable,AK92,1),FC_L,1),3))</f>
        <v>1</v>
      </c>
      <c r="AM92" s="25">
        <f>INDEX(FC_E1,$AL92)+(MEDIAN(MinStable,$AK92,1)-INDEX(FC_L,$AL92))*(INDEX(FC_E1,$AL92+1)-INDEX(FC_E1,$AL92))/(INDEX(FC_L,$AL92+1)-INDEX(FC_L,$AL92))</f>
        <v>0.36499999999999999</v>
      </c>
      <c r="AN92" s="25">
        <f>INDEX(FC_E2,$AL92)+(MEDIAN(MinStable,$AK92,1)-INDEX(FC_L,$AL92))*(INDEX(FC_E2,$AL92+1)-INDEX(FC_E2,$AL92))/(INDEX(FC_L,$AL92+1)-INDEX(FC_L,$AL92))</f>
        <v>0.36</v>
      </c>
      <c r="AO92" s="25">
        <f>INDEX(FC_E3,$AL92)+(MEDIAN(MinStable,$AK92,1)-INDEX(FC_L,$AL92))*(INDEX(FC_E3,$AL92+1)-INDEX(FC_E3,$AL92))/(INDEX(FC_L,$AL92+1)-INDEX(FC_L,$AL92))</f>
        <v>0.35399999999999998</v>
      </c>
      <c r="AP92" s="26">
        <f>(IF(S92=1,Y92*AK92/AM92,0)+IF(T92=1,Z92*AK92/AN92,0)+IF(U92=1,AA92*AK92/AO92,0))*dt/60</f>
        <v>0</v>
      </c>
      <c r="AQ92" s="25">
        <f>E92+(AG92*SQRT(RTE)-AH92/SQRT(RTE))*dt/60/E_nom</f>
        <v>0.80440374468864517</v>
      </c>
      <c r="AR92">
        <f>IF(R92=1,1,0)</f>
        <v>0</v>
      </c>
    </row>
    <row r="93" spans="1:44" x14ac:dyDescent="0.2">
      <c r="A93">
        <v>91</v>
      </c>
      <c r="B93" s="22">
        <f>A93/1440</f>
        <v>6.3194444444444442E-2</v>
      </c>
      <c r="C93" s="23">
        <v>1.1815</v>
      </c>
      <c r="D93" s="24">
        <f>C93+P_aux</f>
        <v>1.1964999999999999</v>
      </c>
      <c r="E93" s="25">
        <f>AQ92</f>
        <v>0.80440374468864517</v>
      </c>
      <c r="F93" s="24">
        <f>AB92</f>
        <v>0</v>
      </c>
      <c r="G93">
        <f>IF(AND(S92=0,V92&gt;=MinOff),V92,-1)</f>
        <v>-1</v>
      </c>
      <c r="H93">
        <f>IF(AND(T92=0,W92&gt;=MinOff),W92,-1)</f>
        <v>-1</v>
      </c>
      <c r="I93">
        <f>IF(AND(U92=0,X92&gt;=MinOff),X92,-1)</f>
        <v>1089</v>
      </c>
      <c r="J93">
        <f>IF(AND(S92=1,V92&gt;=MinRun),V92,-1)</f>
        <v>-1</v>
      </c>
      <c r="K93">
        <f>IF(AND(T92=1,W92&gt;=MinRun),W92,-1)</f>
        <v>-1</v>
      </c>
      <c r="L93">
        <f>IF(AND(U92=1,X92&gt;=MinRun),X92,-1)</f>
        <v>-1</v>
      </c>
      <c r="M93">
        <f>IF(MAX(G93:I93)&lt;0,0,MATCH(MAX(G93:I93),G93:I93,0))</f>
        <v>3</v>
      </c>
      <c r="N93">
        <f>IF(MAX(J93:L93)&lt;0,0,MATCH(MAX(J93:L93),J93:L93,0))</f>
        <v>0</v>
      </c>
      <c r="O93" s="24">
        <f>IF(N93=0,0,INDEX(CapVec,N93))</f>
        <v>0</v>
      </c>
      <c r="P93">
        <f>IF(OR(D93&gt;F93+StartMargin,E93&lt;SOC_startT),1,0)</f>
        <v>0</v>
      </c>
      <c r="Q93">
        <f>IF(AND(E93&gt;SOC_stopT,D93&lt;=F93-O93+StopMargin),1,0)</f>
        <v>0</v>
      </c>
      <c r="R93">
        <f>IF(AND(P93=1,M93&gt;0),1,IF(AND(P93=0,Q93=1,N93&gt;0),-1,0))</f>
        <v>0</v>
      </c>
      <c r="S93">
        <f>S92+IF(AND(R93=1,M93=1),1,0)-IF(AND(R93=-1,N93=1),1,0)</f>
        <v>0</v>
      </c>
      <c r="T93">
        <f>T92+IF(AND(R93=1,M93=2),1,0)-IF(AND(R93=-1,N93=2),1,0)</f>
        <v>0</v>
      </c>
      <c r="U93">
        <f>U92+IF(AND(R93=1,M93=3),1,0)-IF(AND(R93=-1,N93=3),1,0)</f>
        <v>0</v>
      </c>
      <c r="V93">
        <f>IF(S93&lt;&gt;S92,0,V92+dt)</f>
        <v>12</v>
      </c>
      <c r="W93">
        <f>IF(T93&lt;&gt;T92,0,W92+dt)</f>
        <v>11</v>
      </c>
      <c r="X93">
        <f>IF(U93&lt;&gt;U92,0,X92+dt)</f>
        <v>1090</v>
      </c>
      <c r="Y93" s="24">
        <f>S93*Cap_1*MIN(1,(V93+dt)/StartRamp)</f>
        <v>0</v>
      </c>
      <c r="Z93" s="24">
        <f>T93*Cap_2*MIN(1,(W93+dt)/StartRamp)</f>
        <v>0</v>
      </c>
      <c r="AA93" s="24">
        <f>U93*Cap_3*MIN(1,(X93+dt)/StartRamp)</f>
        <v>0</v>
      </c>
      <c r="AB93" s="24">
        <f>SUM(Y93:AA93)</f>
        <v>0</v>
      </c>
      <c r="AC93" s="24">
        <f>AB93-D93</f>
        <v>-1.1964999999999999</v>
      </c>
      <c r="AD93" s="25">
        <f>MEDIAN(0,(TaperEnd-E93)/(TaperEnd-TaperStart),1)</f>
        <v>1</v>
      </c>
      <c r="AE93" s="24">
        <f>MIN(P_pcs*AD93,MAX(0,SOC_max-E93)*E_nom*60/dt/SQRT(RTE))</f>
        <v>2.5</v>
      </c>
      <c r="AF93" s="24">
        <f>MIN(P_pcs,MAX(0,E93-SOC_min)*E_nom*60/dt*SQRT(RTE))</f>
        <v>2.5</v>
      </c>
      <c r="AG93" s="24">
        <f>IF(AC93&gt;0,MIN(AC93,AE93),0)</f>
        <v>0</v>
      </c>
      <c r="AH93" s="24">
        <f>IF(AC93&lt;0,MIN(-AC93,AF93),0)</f>
        <v>1.1964999999999999</v>
      </c>
      <c r="AI93" s="24">
        <f>IF(AC93&gt;0,D93+AG93,AB93)</f>
        <v>0</v>
      </c>
      <c r="AJ93" s="24">
        <f>MAX(0,D93-AI93-AH93)</f>
        <v>0</v>
      </c>
      <c r="AK93" s="25">
        <f>IF(AB93&gt;0,AI93/AB93,0)</f>
        <v>0</v>
      </c>
      <c r="AL93">
        <f>IF(AB93=0,1,MIN(MATCH(MEDIAN(MinStable,AK93,1),FC_L,1),3))</f>
        <v>1</v>
      </c>
      <c r="AM93" s="25">
        <f>INDEX(FC_E1,$AL93)+(MEDIAN(MinStable,$AK93,1)-INDEX(FC_L,$AL93))*(INDEX(FC_E1,$AL93+1)-INDEX(FC_E1,$AL93))/(INDEX(FC_L,$AL93+1)-INDEX(FC_L,$AL93))</f>
        <v>0.36499999999999999</v>
      </c>
      <c r="AN93" s="25">
        <f>INDEX(FC_E2,$AL93)+(MEDIAN(MinStable,$AK93,1)-INDEX(FC_L,$AL93))*(INDEX(FC_E2,$AL93+1)-INDEX(FC_E2,$AL93))/(INDEX(FC_L,$AL93+1)-INDEX(FC_L,$AL93))</f>
        <v>0.36</v>
      </c>
      <c r="AO93" s="25">
        <f>INDEX(FC_E3,$AL93)+(MEDIAN(MinStable,$AK93,1)-INDEX(FC_L,$AL93))*(INDEX(FC_E3,$AL93+1)-INDEX(FC_E3,$AL93))/(INDEX(FC_L,$AL93+1)-INDEX(FC_L,$AL93))</f>
        <v>0.35399999999999998</v>
      </c>
      <c r="AP93" s="26">
        <f>(IF(S93=1,Y93*AK93/AM93,0)+IF(T93=1,Z93*AK93/AN93,0)+IF(U93=1,AA93*AK93/AO93,0))*dt/60</f>
        <v>0</v>
      </c>
      <c r="AQ93" s="25">
        <f>E93+(AG93*SQRT(RTE)-AH93/SQRT(RTE))*dt/60/E_nom</f>
        <v>0.8005386741262287</v>
      </c>
      <c r="AR93">
        <f>IF(R93=1,1,0)</f>
        <v>0</v>
      </c>
    </row>
    <row r="94" spans="1:44" x14ac:dyDescent="0.2">
      <c r="A94">
        <v>92</v>
      </c>
      <c r="B94" s="22">
        <f>A94/1440</f>
        <v>6.3888888888888884E-2</v>
      </c>
      <c r="C94" s="23">
        <v>1.0855999999999999</v>
      </c>
      <c r="D94" s="24">
        <f>C94+P_aux</f>
        <v>1.1005999999999998</v>
      </c>
      <c r="E94" s="25">
        <f>AQ93</f>
        <v>0.8005386741262287</v>
      </c>
      <c r="F94" s="24">
        <f>AB93</f>
        <v>0</v>
      </c>
      <c r="G94">
        <f>IF(AND(S93=0,V93&gt;=MinOff),V93,-1)</f>
        <v>-1</v>
      </c>
      <c r="H94">
        <f>IF(AND(T93=0,W93&gt;=MinOff),W93,-1)</f>
        <v>-1</v>
      </c>
      <c r="I94">
        <f>IF(AND(U93=0,X93&gt;=MinOff),X93,-1)</f>
        <v>1090</v>
      </c>
      <c r="J94">
        <f>IF(AND(S93=1,V93&gt;=MinRun),V93,-1)</f>
        <v>-1</v>
      </c>
      <c r="K94">
        <f>IF(AND(T93=1,W93&gt;=MinRun),W93,-1)</f>
        <v>-1</v>
      </c>
      <c r="L94">
        <f>IF(AND(U93=1,X93&gt;=MinRun),X93,-1)</f>
        <v>-1</v>
      </c>
      <c r="M94">
        <f>IF(MAX(G94:I94)&lt;0,0,MATCH(MAX(G94:I94),G94:I94,0))</f>
        <v>3</v>
      </c>
      <c r="N94">
        <f>IF(MAX(J94:L94)&lt;0,0,MATCH(MAX(J94:L94),J94:L94,0))</f>
        <v>0</v>
      </c>
      <c r="O94" s="24">
        <f>IF(N94=0,0,INDEX(CapVec,N94))</f>
        <v>0</v>
      </c>
      <c r="P94">
        <f>IF(OR(D94&gt;F94+StartMargin,E94&lt;SOC_startT),1,0)</f>
        <v>0</v>
      </c>
      <c r="Q94">
        <f>IF(AND(E94&gt;SOC_stopT,D94&lt;=F94-O94+StopMargin),1,0)</f>
        <v>0</v>
      </c>
      <c r="R94">
        <f>IF(AND(P94=1,M94&gt;0),1,IF(AND(P94=0,Q94=1,N94&gt;0),-1,0))</f>
        <v>0</v>
      </c>
      <c r="S94">
        <f>S93+IF(AND(R94=1,M94=1),1,0)-IF(AND(R94=-1,N94=1),1,0)</f>
        <v>0</v>
      </c>
      <c r="T94">
        <f>T93+IF(AND(R94=1,M94=2),1,0)-IF(AND(R94=-1,N94=2),1,0)</f>
        <v>0</v>
      </c>
      <c r="U94">
        <f>U93+IF(AND(R94=1,M94=3),1,0)-IF(AND(R94=-1,N94=3),1,0)</f>
        <v>0</v>
      </c>
      <c r="V94">
        <f>IF(S94&lt;&gt;S93,0,V93+dt)</f>
        <v>13</v>
      </c>
      <c r="W94">
        <f>IF(T94&lt;&gt;T93,0,W93+dt)</f>
        <v>12</v>
      </c>
      <c r="X94">
        <f>IF(U94&lt;&gt;U93,0,X93+dt)</f>
        <v>1091</v>
      </c>
      <c r="Y94" s="24">
        <f>S94*Cap_1*MIN(1,(V94+dt)/StartRamp)</f>
        <v>0</v>
      </c>
      <c r="Z94" s="24">
        <f>T94*Cap_2*MIN(1,(W94+dt)/StartRamp)</f>
        <v>0</v>
      </c>
      <c r="AA94" s="24">
        <f>U94*Cap_3*MIN(1,(X94+dt)/StartRamp)</f>
        <v>0</v>
      </c>
      <c r="AB94" s="24">
        <f>SUM(Y94:AA94)</f>
        <v>0</v>
      </c>
      <c r="AC94" s="24">
        <f>AB94-D94</f>
        <v>-1.1005999999999998</v>
      </c>
      <c r="AD94" s="25">
        <f>MEDIAN(0,(TaperEnd-E94)/(TaperEnd-TaperStart),1)</f>
        <v>1</v>
      </c>
      <c r="AE94" s="24">
        <f>MIN(P_pcs*AD94,MAX(0,SOC_max-E94)*E_nom*60/dt/SQRT(RTE))</f>
        <v>2.5</v>
      </c>
      <c r="AF94" s="24">
        <f>MIN(P_pcs,MAX(0,E94-SOC_min)*E_nom*60/dt*SQRT(RTE))</f>
        <v>2.5</v>
      </c>
      <c r="AG94" s="24">
        <f>IF(AC94&gt;0,MIN(AC94,AE94),0)</f>
        <v>0</v>
      </c>
      <c r="AH94" s="24">
        <f>IF(AC94&lt;0,MIN(-AC94,AF94),0)</f>
        <v>1.1005999999999998</v>
      </c>
      <c r="AI94" s="24">
        <f>IF(AC94&gt;0,D94+AG94,AB94)</f>
        <v>0</v>
      </c>
      <c r="AJ94" s="24">
        <f>MAX(0,D94-AI94-AH94)</f>
        <v>0</v>
      </c>
      <c r="AK94" s="25">
        <f>IF(AB94&gt;0,AI94/AB94,0)</f>
        <v>0</v>
      </c>
      <c r="AL94">
        <f>IF(AB94=0,1,MIN(MATCH(MEDIAN(MinStable,AK94,1),FC_L,1),3))</f>
        <v>1</v>
      </c>
      <c r="AM94" s="25">
        <f>INDEX(FC_E1,$AL94)+(MEDIAN(MinStable,$AK94,1)-INDEX(FC_L,$AL94))*(INDEX(FC_E1,$AL94+1)-INDEX(FC_E1,$AL94))/(INDEX(FC_L,$AL94+1)-INDEX(FC_L,$AL94))</f>
        <v>0.36499999999999999</v>
      </c>
      <c r="AN94" s="25">
        <f>INDEX(FC_E2,$AL94)+(MEDIAN(MinStable,$AK94,1)-INDEX(FC_L,$AL94))*(INDEX(FC_E2,$AL94+1)-INDEX(FC_E2,$AL94))/(INDEX(FC_L,$AL94+1)-INDEX(FC_L,$AL94))</f>
        <v>0.36</v>
      </c>
      <c r="AO94" s="25">
        <f>INDEX(FC_E3,$AL94)+(MEDIAN(MinStable,$AK94,1)-INDEX(FC_L,$AL94))*(INDEX(FC_E3,$AL94+1)-INDEX(FC_E3,$AL94))/(INDEX(FC_L,$AL94+1)-INDEX(FC_L,$AL94))</f>
        <v>0.35399999999999998</v>
      </c>
      <c r="AP94" s="26">
        <f>(IF(S94=1,Y94*AK94/AM94,0)+IF(T94=1,Z94*AK94/AN94,0)+IF(U94=1,AA94*AK94/AO94,0))*dt/60</f>
        <v>0</v>
      </c>
      <c r="AQ94" s="25">
        <f>E94+(AG94*SQRT(RTE)-AH94/SQRT(RTE))*dt/60/E_nom</f>
        <v>0.79698339066530466</v>
      </c>
      <c r="AR94">
        <f>IF(R94=1,1,0)</f>
        <v>0</v>
      </c>
    </row>
    <row r="95" spans="1:44" x14ac:dyDescent="0.2">
      <c r="A95">
        <v>93</v>
      </c>
      <c r="B95" s="22">
        <f>A95/1440</f>
        <v>6.458333333333334E-2</v>
      </c>
      <c r="C95" s="23">
        <v>1.1932</v>
      </c>
      <c r="D95" s="24">
        <f>C95+P_aux</f>
        <v>1.2081999999999999</v>
      </c>
      <c r="E95" s="25">
        <f>AQ94</f>
        <v>0.79698339066530466</v>
      </c>
      <c r="F95" s="24">
        <f>AB94</f>
        <v>0</v>
      </c>
      <c r="G95">
        <f>IF(AND(S94=0,V94&gt;=MinOff),V94,-1)</f>
        <v>-1</v>
      </c>
      <c r="H95">
        <f>IF(AND(T94=0,W94&gt;=MinOff),W94,-1)</f>
        <v>-1</v>
      </c>
      <c r="I95">
        <f>IF(AND(U94=0,X94&gt;=MinOff),X94,-1)</f>
        <v>1091</v>
      </c>
      <c r="J95">
        <f>IF(AND(S94=1,V94&gt;=MinRun),V94,-1)</f>
        <v>-1</v>
      </c>
      <c r="K95">
        <f>IF(AND(T94=1,W94&gt;=MinRun),W94,-1)</f>
        <v>-1</v>
      </c>
      <c r="L95">
        <f>IF(AND(U94=1,X94&gt;=MinRun),X94,-1)</f>
        <v>-1</v>
      </c>
      <c r="M95">
        <f>IF(MAX(G95:I95)&lt;0,0,MATCH(MAX(G95:I95),G95:I95,0))</f>
        <v>3</v>
      </c>
      <c r="N95">
        <f>IF(MAX(J95:L95)&lt;0,0,MATCH(MAX(J95:L95),J95:L95,0))</f>
        <v>0</v>
      </c>
      <c r="O95" s="24">
        <f>IF(N95=0,0,INDEX(CapVec,N95))</f>
        <v>0</v>
      </c>
      <c r="P95">
        <f>IF(OR(D95&gt;F95+StartMargin,E95&lt;SOC_startT),1,0)</f>
        <v>0</v>
      </c>
      <c r="Q95">
        <f>IF(AND(E95&gt;SOC_stopT,D95&lt;=F95-O95+StopMargin),1,0)</f>
        <v>0</v>
      </c>
      <c r="R95">
        <f>IF(AND(P95=1,M95&gt;0),1,IF(AND(P95=0,Q95=1,N95&gt;0),-1,0))</f>
        <v>0</v>
      </c>
      <c r="S95">
        <f>S94+IF(AND(R95=1,M95=1),1,0)-IF(AND(R95=-1,N95=1),1,0)</f>
        <v>0</v>
      </c>
      <c r="T95">
        <f>T94+IF(AND(R95=1,M95=2),1,0)-IF(AND(R95=-1,N95=2),1,0)</f>
        <v>0</v>
      </c>
      <c r="U95">
        <f>U94+IF(AND(R95=1,M95=3),1,0)-IF(AND(R95=-1,N95=3),1,0)</f>
        <v>0</v>
      </c>
      <c r="V95">
        <f>IF(S95&lt;&gt;S94,0,V94+dt)</f>
        <v>14</v>
      </c>
      <c r="W95">
        <f>IF(T95&lt;&gt;T94,0,W94+dt)</f>
        <v>13</v>
      </c>
      <c r="X95">
        <f>IF(U95&lt;&gt;U94,0,X94+dt)</f>
        <v>1092</v>
      </c>
      <c r="Y95" s="24">
        <f>S95*Cap_1*MIN(1,(V95+dt)/StartRamp)</f>
        <v>0</v>
      </c>
      <c r="Z95" s="24">
        <f>T95*Cap_2*MIN(1,(W95+dt)/StartRamp)</f>
        <v>0</v>
      </c>
      <c r="AA95" s="24">
        <f>U95*Cap_3*MIN(1,(X95+dt)/StartRamp)</f>
        <v>0</v>
      </c>
      <c r="AB95" s="24">
        <f>SUM(Y95:AA95)</f>
        <v>0</v>
      </c>
      <c r="AC95" s="24">
        <f>AB95-D95</f>
        <v>-1.2081999999999999</v>
      </c>
      <c r="AD95" s="25">
        <f>MEDIAN(0,(TaperEnd-E95)/(TaperEnd-TaperStart),1)</f>
        <v>1</v>
      </c>
      <c r="AE95" s="24">
        <f>MIN(P_pcs*AD95,MAX(0,SOC_max-E95)*E_nom*60/dt/SQRT(RTE))</f>
        <v>2.5</v>
      </c>
      <c r="AF95" s="24">
        <f>MIN(P_pcs,MAX(0,E95-SOC_min)*E_nom*60/dt*SQRT(RTE))</f>
        <v>2.5</v>
      </c>
      <c r="AG95" s="24">
        <f>IF(AC95&gt;0,MIN(AC95,AE95),0)</f>
        <v>0</v>
      </c>
      <c r="AH95" s="24">
        <f>IF(AC95&lt;0,MIN(-AC95,AF95),0)</f>
        <v>1.2081999999999999</v>
      </c>
      <c r="AI95" s="24">
        <f>IF(AC95&gt;0,D95+AG95,AB95)</f>
        <v>0</v>
      </c>
      <c r="AJ95" s="24">
        <f>MAX(0,D95-AI95-AH95)</f>
        <v>0</v>
      </c>
      <c r="AK95" s="25">
        <f>IF(AB95&gt;0,AI95/AB95,0)</f>
        <v>0</v>
      </c>
      <c r="AL95">
        <f>IF(AB95=0,1,MIN(MATCH(MEDIAN(MinStable,AK95,1),FC_L,1),3))</f>
        <v>1</v>
      </c>
      <c r="AM95" s="25">
        <f>INDEX(FC_E1,$AL95)+(MEDIAN(MinStable,$AK95,1)-INDEX(FC_L,$AL95))*(INDEX(FC_E1,$AL95+1)-INDEX(FC_E1,$AL95))/(INDEX(FC_L,$AL95+1)-INDEX(FC_L,$AL95))</f>
        <v>0.36499999999999999</v>
      </c>
      <c r="AN95" s="25">
        <f>INDEX(FC_E2,$AL95)+(MEDIAN(MinStable,$AK95,1)-INDEX(FC_L,$AL95))*(INDEX(FC_E2,$AL95+1)-INDEX(FC_E2,$AL95))/(INDEX(FC_L,$AL95+1)-INDEX(FC_L,$AL95))</f>
        <v>0.36</v>
      </c>
      <c r="AO95" s="25">
        <f>INDEX(FC_E3,$AL95)+(MEDIAN(MinStable,$AK95,1)-INDEX(FC_L,$AL95))*(INDEX(FC_E3,$AL95+1)-INDEX(FC_E3,$AL95))/(INDEX(FC_L,$AL95+1)-INDEX(FC_L,$AL95))</f>
        <v>0.35399999999999998</v>
      </c>
      <c r="AP95" s="26">
        <f>(IF(S95=1,Y95*AK95/AM95,0)+IF(T95=1,Z95*AK95/AN95,0)+IF(U95=1,AA95*AK95/AO95,0))*dt/60</f>
        <v>0</v>
      </c>
      <c r="AQ95" s="25">
        <f>E95+(AG95*SQRT(RTE)-AH95/SQRT(RTE))*dt/60/E_nom</f>
        <v>0.79308052543044327</v>
      </c>
      <c r="AR95">
        <f>IF(R95=1,1,0)</f>
        <v>0</v>
      </c>
    </row>
    <row r="96" spans="1:44" x14ac:dyDescent="0.2">
      <c r="A96">
        <v>94</v>
      </c>
      <c r="B96" s="22">
        <f>A96/1440</f>
        <v>6.5277777777777782E-2</v>
      </c>
      <c r="C96" s="23">
        <v>1.2083999999999999</v>
      </c>
      <c r="D96" s="24">
        <f>C96+P_aux</f>
        <v>1.2233999999999998</v>
      </c>
      <c r="E96" s="25">
        <f>AQ95</f>
        <v>0.79308052543044327</v>
      </c>
      <c r="F96" s="24">
        <f>AB95</f>
        <v>0</v>
      </c>
      <c r="G96">
        <f>IF(AND(S95=0,V95&gt;=MinOff),V95,-1)</f>
        <v>-1</v>
      </c>
      <c r="H96">
        <f>IF(AND(T95=0,W95&gt;=MinOff),W95,-1)</f>
        <v>-1</v>
      </c>
      <c r="I96">
        <f>IF(AND(U95=0,X95&gt;=MinOff),X95,-1)</f>
        <v>1092</v>
      </c>
      <c r="J96">
        <f>IF(AND(S95=1,V95&gt;=MinRun),V95,-1)</f>
        <v>-1</v>
      </c>
      <c r="K96">
        <f>IF(AND(T95=1,W95&gt;=MinRun),W95,-1)</f>
        <v>-1</v>
      </c>
      <c r="L96">
        <f>IF(AND(U95=1,X95&gt;=MinRun),X95,-1)</f>
        <v>-1</v>
      </c>
      <c r="M96">
        <f>IF(MAX(G96:I96)&lt;0,0,MATCH(MAX(G96:I96),G96:I96,0))</f>
        <v>3</v>
      </c>
      <c r="N96">
        <f>IF(MAX(J96:L96)&lt;0,0,MATCH(MAX(J96:L96),J96:L96,0))</f>
        <v>0</v>
      </c>
      <c r="O96" s="24">
        <f>IF(N96=0,0,INDEX(CapVec,N96))</f>
        <v>0</v>
      </c>
      <c r="P96">
        <f>IF(OR(D96&gt;F96+StartMargin,E96&lt;SOC_startT),1,0)</f>
        <v>0</v>
      </c>
      <c r="Q96">
        <f>IF(AND(E96&gt;SOC_stopT,D96&lt;=F96-O96+StopMargin),1,0)</f>
        <v>0</v>
      </c>
      <c r="R96">
        <f>IF(AND(P96=1,M96&gt;0),1,IF(AND(P96=0,Q96=1,N96&gt;0),-1,0))</f>
        <v>0</v>
      </c>
      <c r="S96">
        <f>S95+IF(AND(R96=1,M96=1),1,0)-IF(AND(R96=-1,N96=1),1,0)</f>
        <v>0</v>
      </c>
      <c r="T96">
        <f>T95+IF(AND(R96=1,M96=2),1,0)-IF(AND(R96=-1,N96=2),1,0)</f>
        <v>0</v>
      </c>
      <c r="U96">
        <f>U95+IF(AND(R96=1,M96=3),1,0)-IF(AND(R96=-1,N96=3),1,0)</f>
        <v>0</v>
      </c>
      <c r="V96">
        <f>IF(S96&lt;&gt;S95,0,V95+dt)</f>
        <v>15</v>
      </c>
      <c r="W96">
        <f>IF(T96&lt;&gt;T95,0,W95+dt)</f>
        <v>14</v>
      </c>
      <c r="X96">
        <f>IF(U96&lt;&gt;U95,0,X95+dt)</f>
        <v>1093</v>
      </c>
      <c r="Y96" s="24">
        <f>S96*Cap_1*MIN(1,(V96+dt)/StartRamp)</f>
        <v>0</v>
      </c>
      <c r="Z96" s="24">
        <f>T96*Cap_2*MIN(1,(W96+dt)/StartRamp)</f>
        <v>0</v>
      </c>
      <c r="AA96" s="24">
        <f>U96*Cap_3*MIN(1,(X96+dt)/StartRamp)</f>
        <v>0</v>
      </c>
      <c r="AB96" s="24">
        <f>SUM(Y96:AA96)</f>
        <v>0</v>
      </c>
      <c r="AC96" s="24">
        <f>AB96-D96</f>
        <v>-1.2233999999999998</v>
      </c>
      <c r="AD96" s="25">
        <f>MEDIAN(0,(TaperEnd-E96)/(TaperEnd-TaperStart),1)</f>
        <v>1</v>
      </c>
      <c r="AE96" s="24">
        <f>MIN(P_pcs*AD96,MAX(0,SOC_max-E96)*E_nom*60/dt/SQRT(RTE))</f>
        <v>2.5</v>
      </c>
      <c r="AF96" s="24">
        <f>MIN(P_pcs,MAX(0,E96-SOC_min)*E_nom*60/dt*SQRT(RTE))</f>
        <v>2.5</v>
      </c>
      <c r="AG96" s="24">
        <f>IF(AC96&gt;0,MIN(AC96,AE96),0)</f>
        <v>0</v>
      </c>
      <c r="AH96" s="24">
        <f>IF(AC96&lt;0,MIN(-AC96,AF96),0)</f>
        <v>1.2233999999999998</v>
      </c>
      <c r="AI96" s="24">
        <f>IF(AC96&gt;0,D96+AG96,AB96)</f>
        <v>0</v>
      </c>
      <c r="AJ96" s="24">
        <f>MAX(0,D96-AI96-AH96)</f>
        <v>0</v>
      </c>
      <c r="AK96" s="25">
        <f>IF(AB96&gt;0,AI96/AB96,0)</f>
        <v>0</v>
      </c>
      <c r="AL96">
        <f>IF(AB96=0,1,MIN(MATCH(MEDIAN(MinStable,AK96,1),FC_L,1),3))</f>
        <v>1</v>
      </c>
      <c r="AM96" s="25">
        <f>INDEX(FC_E1,$AL96)+(MEDIAN(MinStable,$AK96,1)-INDEX(FC_L,$AL96))*(INDEX(FC_E1,$AL96+1)-INDEX(FC_E1,$AL96))/(INDEX(FC_L,$AL96+1)-INDEX(FC_L,$AL96))</f>
        <v>0.36499999999999999</v>
      </c>
      <c r="AN96" s="25">
        <f>INDEX(FC_E2,$AL96)+(MEDIAN(MinStable,$AK96,1)-INDEX(FC_L,$AL96))*(INDEX(FC_E2,$AL96+1)-INDEX(FC_E2,$AL96))/(INDEX(FC_L,$AL96+1)-INDEX(FC_L,$AL96))</f>
        <v>0.36</v>
      </c>
      <c r="AO96" s="25">
        <f>INDEX(FC_E3,$AL96)+(MEDIAN(MinStable,$AK96,1)-INDEX(FC_L,$AL96))*(INDEX(FC_E3,$AL96+1)-INDEX(FC_E3,$AL96))/(INDEX(FC_L,$AL96+1)-INDEX(FC_L,$AL96))</f>
        <v>0.35399999999999998</v>
      </c>
      <c r="AP96" s="26">
        <f>(IF(S96=1,Y96*AK96/AM96,0)+IF(T96=1,Z96*AK96/AN96,0)+IF(U96=1,AA96*AK96/AO96,0))*dt/60</f>
        <v>0</v>
      </c>
      <c r="AQ96" s="25">
        <f>E96+(AG96*SQRT(RTE)-AH96/SQRT(RTE))*dt/60/E_nom</f>
        <v>0.78912855942454241</v>
      </c>
      <c r="AR96">
        <f>IF(R96=1,1,0)</f>
        <v>0</v>
      </c>
    </row>
    <row r="97" spans="1:44" x14ac:dyDescent="0.2">
      <c r="A97">
        <v>95</v>
      </c>
      <c r="B97" s="22">
        <f>A97/1440</f>
        <v>6.5972222222222224E-2</v>
      </c>
      <c r="C97" s="23">
        <v>1.1918</v>
      </c>
      <c r="D97" s="24">
        <f>C97+P_aux</f>
        <v>1.2067999999999999</v>
      </c>
      <c r="E97" s="25">
        <f>AQ96</f>
        <v>0.78912855942454241</v>
      </c>
      <c r="F97" s="24">
        <f>AB96</f>
        <v>0</v>
      </c>
      <c r="G97">
        <f>IF(AND(S96=0,V96&gt;=MinOff),V96,-1)</f>
        <v>15</v>
      </c>
      <c r="H97">
        <f>IF(AND(T96=0,W96&gt;=MinOff),W96,-1)</f>
        <v>-1</v>
      </c>
      <c r="I97">
        <f>IF(AND(U96=0,X96&gt;=MinOff),X96,-1)</f>
        <v>1093</v>
      </c>
      <c r="J97">
        <f>IF(AND(S96=1,V96&gt;=MinRun),V96,-1)</f>
        <v>-1</v>
      </c>
      <c r="K97">
        <f>IF(AND(T96=1,W96&gt;=MinRun),W96,-1)</f>
        <v>-1</v>
      </c>
      <c r="L97">
        <f>IF(AND(U96=1,X96&gt;=MinRun),X96,-1)</f>
        <v>-1</v>
      </c>
      <c r="M97">
        <f>IF(MAX(G97:I97)&lt;0,0,MATCH(MAX(G97:I97),G97:I97,0))</f>
        <v>3</v>
      </c>
      <c r="N97">
        <f>IF(MAX(J97:L97)&lt;0,0,MATCH(MAX(J97:L97),J97:L97,0))</f>
        <v>0</v>
      </c>
      <c r="O97" s="24">
        <f>IF(N97=0,0,INDEX(CapVec,N97))</f>
        <v>0</v>
      </c>
      <c r="P97">
        <f>IF(OR(D97&gt;F97+StartMargin,E97&lt;SOC_startT),1,0)</f>
        <v>0</v>
      </c>
      <c r="Q97">
        <f>IF(AND(E97&gt;SOC_stopT,D97&lt;=F97-O97+StopMargin),1,0)</f>
        <v>0</v>
      </c>
      <c r="R97">
        <f>IF(AND(P97=1,M97&gt;0),1,IF(AND(P97=0,Q97=1,N97&gt;0),-1,0))</f>
        <v>0</v>
      </c>
      <c r="S97">
        <f>S96+IF(AND(R97=1,M97=1),1,0)-IF(AND(R97=-1,N97=1),1,0)</f>
        <v>0</v>
      </c>
      <c r="T97">
        <f>T96+IF(AND(R97=1,M97=2),1,0)-IF(AND(R97=-1,N97=2),1,0)</f>
        <v>0</v>
      </c>
      <c r="U97">
        <f>U96+IF(AND(R97=1,M97=3),1,0)-IF(AND(R97=-1,N97=3),1,0)</f>
        <v>0</v>
      </c>
      <c r="V97">
        <f>IF(S97&lt;&gt;S96,0,V96+dt)</f>
        <v>16</v>
      </c>
      <c r="W97">
        <f>IF(T97&lt;&gt;T96,0,W96+dt)</f>
        <v>15</v>
      </c>
      <c r="X97">
        <f>IF(U97&lt;&gt;U96,0,X96+dt)</f>
        <v>1094</v>
      </c>
      <c r="Y97" s="24">
        <f>S97*Cap_1*MIN(1,(V97+dt)/StartRamp)</f>
        <v>0</v>
      </c>
      <c r="Z97" s="24">
        <f>T97*Cap_2*MIN(1,(W97+dt)/StartRamp)</f>
        <v>0</v>
      </c>
      <c r="AA97" s="24">
        <f>U97*Cap_3*MIN(1,(X97+dt)/StartRamp)</f>
        <v>0</v>
      </c>
      <c r="AB97" s="24">
        <f>SUM(Y97:AA97)</f>
        <v>0</v>
      </c>
      <c r="AC97" s="24">
        <f>AB97-D97</f>
        <v>-1.2067999999999999</v>
      </c>
      <c r="AD97" s="25">
        <f>MEDIAN(0,(TaperEnd-E97)/(TaperEnd-TaperStart),1)</f>
        <v>1</v>
      </c>
      <c r="AE97" s="24">
        <f>MIN(P_pcs*AD97,MAX(0,SOC_max-E97)*E_nom*60/dt/SQRT(RTE))</f>
        <v>2.5</v>
      </c>
      <c r="AF97" s="24">
        <f>MIN(P_pcs,MAX(0,E97-SOC_min)*E_nom*60/dt*SQRT(RTE))</f>
        <v>2.5</v>
      </c>
      <c r="AG97" s="24">
        <f>IF(AC97&gt;0,MIN(AC97,AE97),0)</f>
        <v>0</v>
      </c>
      <c r="AH97" s="24">
        <f>IF(AC97&lt;0,MIN(-AC97,AF97),0)</f>
        <v>1.2067999999999999</v>
      </c>
      <c r="AI97" s="24">
        <f>IF(AC97&gt;0,D97+AG97,AB97)</f>
        <v>0</v>
      </c>
      <c r="AJ97" s="24">
        <f>MAX(0,D97-AI97-AH97)</f>
        <v>0</v>
      </c>
      <c r="AK97" s="25">
        <f>IF(AB97&gt;0,AI97/AB97,0)</f>
        <v>0</v>
      </c>
      <c r="AL97">
        <f>IF(AB97=0,1,MIN(MATCH(MEDIAN(MinStable,AK97,1),FC_L,1),3))</f>
        <v>1</v>
      </c>
      <c r="AM97" s="25">
        <f>INDEX(FC_E1,$AL97)+(MEDIAN(MinStable,$AK97,1)-INDEX(FC_L,$AL97))*(INDEX(FC_E1,$AL97+1)-INDEX(FC_E1,$AL97))/(INDEX(FC_L,$AL97+1)-INDEX(FC_L,$AL97))</f>
        <v>0.36499999999999999</v>
      </c>
      <c r="AN97" s="25">
        <f>INDEX(FC_E2,$AL97)+(MEDIAN(MinStable,$AK97,1)-INDEX(FC_L,$AL97))*(INDEX(FC_E2,$AL97+1)-INDEX(FC_E2,$AL97))/(INDEX(FC_L,$AL97+1)-INDEX(FC_L,$AL97))</f>
        <v>0.36</v>
      </c>
      <c r="AO97" s="25">
        <f>INDEX(FC_E3,$AL97)+(MEDIAN(MinStable,$AK97,1)-INDEX(FC_L,$AL97))*(INDEX(FC_E3,$AL97+1)-INDEX(FC_E3,$AL97))/(INDEX(FC_L,$AL97+1)-INDEX(FC_L,$AL97))</f>
        <v>0.35399999999999998</v>
      </c>
      <c r="AP97" s="26">
        <f>(IF(S97=1,Y97*AK97/AM97,0)+IF(T97=1,Z97*AK97/AN97,0)+IF(U97=1,AA97*AK97/AO97,0))*dt/60</f>
        <v>0</v>
      </c>
      <c r="AQ97" s="25">
        <f>E97+(AG97*SQRT(RTE)-AH97/SQRT(RTE))*dt/60/E_nom</f>
        <v>0.78523021662911896</v>
      </c>
      <c r="AR97">
        <f>IF(R97=1,1,0)</f>
        <v>0</v>
      </c>
    </row>
    <row r="98" spans="1:44" x14ac:dyDescent="0.2">
      <c r="A98">
        <v>96</v>
      </c>
      <c r="B98" s="22">
        <f>A98/1440</f>
        <v>6.6666666666666666E-2</v>
      </c>
      <c r="C98" s="23">
        <v>1.0745</v>
      </c>
      <c r="D98" s="24">
        <f>C98+P_aux</f>
        <v>1.0894999999999999</v>
      </c>
      <c r="E98" s="25">
        <f>AQ97</f>
        <v>0.78523021662911896</v>
      </c>
      <c r="F98" s="24">
        <f>AB97</f>
        <v>0</v>
      </c>
      <c r="G98">
        <f>IF(AND(S97=0,V97&gt;=MinOff),V97,-1)</f>
        <v>16</v>
      </c>
      <c r="H98">
        <f>IF(AND(T97=0,W97&gt;=MinOff),W97,-1)</f>
        <v>15</v>
      </c>
      <c r="I98">
        <f>IF(AND(U97=0,X97&gt;=MinOff),X97,-1)</f>
        <v>1094</v>
      </c>
      <c r="J98">
        <f>IF(AND(S97=1,V97&gt;=MinRun),V97,-1)</f>
        <v>-1</v>
      </c>
      <c r="K98">
        <f>IF(AND(T97=1,W97&gt;=MinRun),W97,-1)</f>
        <v>-1</v>
      </c>
      <c r="L98">
        <f>IF(AND(U97=1,X97&gt;=MinRun),X97,-1)</f>
        <v>-1</v>
      </c>
      <c r="M98">
        <f>IF(MAX(G98:I98)&lt;0,0,MATCH(MAX(G98:I98),G98:I98,0))</f>
        <v>3</v>
      </c>
      <c r="N98">
        <f>IF(MAX(J98:L98)&lt;0,0,MATCH(MAX(J98:L98),J98:L98,0))</f>
        <v>0</v>
      </c>
      <c r="O98" s="24">
        <f>IF(N98=0,0,INDEX(CapVec,N98))</f>
        <v>0</v>
      </c>
      <c r="P98">
        <f>IF(OR(D98&gt;F98+StartMargin,E98&lt;SOC_startT),1,0)</f>
        <v>0</v>
      </c>
      <c r="Q98">
        <f>IF(AND(E98&gt;SOC_stopT,D98&lt;=F98-O98+StopMargin),1,0)</f>
        <v>0</v>
      </c>
      <c r="R98">
        <f>IF(AND(P98=1,M98&gt;0),1,IF(AND(P98=0,Q98=1,N98&gt;0),-1,0))</f>
        <v>0</v>
      </c>
      <c r="S98">
        <f>S97+IF(AND(R98=1,M98=1),1,0)-IF(AND(R98=-1,N98=1),1,0)</f>
        <v>0</v>
      </c>
      <c r="T98">
        <f>T97+IF(AND(R98=1,M98=2),1,0)-IF(AND(R98=-1,N98=2),1,0)</f>
        <v>0</v>
      </c>
      <c r="U98">
        <f>U97+IF(AND(R98=1,M98=3),1,0)-IF(AND(R98=-1,N98=3),1,0)</f>
        <v>0</v>
      </c>
      <c r="V98">
        <f>IF(S98&lt;&gt;S97,0,V97+dt)</f>
        <v>17</v>
      </c>
      <c r="W98">
        <f>IF(T98&lt;&gt;T97,0,W97+dt)</f>
        <v>16</v>
      </c>
      <c r="X98">
        <f>IF(U98&lt;&gt;U97,0,X97+dt)</f>
        <v>1095</v>
      </c>
      <c r="Y98" s="24">
        <f>S98*Cap_1*MIN(1,(V98+dt)/StartRamp)</f>
        <v>0</v>
      </c>
      <c r="Z98" s="24">
        <f>T98*Cap_2*MIN(1,(W98+dt)/StartRamp)</f>
        <v>0</v>
      </c>
      <c r="AA98" s="24">
        <f>U98*Cap_3*MIN(1,(X98+dt)/StartRamp)</f>
        <v>0</v>
      </c>
      <c r="AB98" s="24">
        <f>SUM(Y98:AA98)</f>
        <v>0</v>
      </c>
      <c r="AC98" s="24">
        <f>AB98-D98</f>
        <v>-1.0894999999999999</v>
      </c>
      <c r="AD98" s="25">
        <f>MEDIAN(0,(TaperEnd-E98)/(TaperEnd-TaperStart),1)</f>
        <v>1</v>
      </c>
      <c r="AE98" s="24">
        <f>MIN(P_pcs*AD98,MAX(0,SOC_max-E98)*E_nom*60/dt/SQRT(RTE))</f>
        <v>2.5</v>
      </c>
      <c r="AF98" s="24">
        <f>MIN(P_pcs,MAX(0,E98-SOC_min)*E_nom*60/dt*SQRT(RTE))</f>
        <v>2.5</v>
      </c>
      <c r="AG98" s="24">
        <f>IF(AC98&gt;0,MIN(AC98,AE98),0)</f>
        <v>0</v>
      </c>
      <c r="AH98" s="24">
        <f>IF(AC98&lt;0,MIN(-AC98,AF98),0)</f>
        <v>1.0894999999999999</v>
      </c>
      <c r="AI98" s="24">
        <f>IF(AC98&gt;0,D98+AG98,AB98)</f>
        <v>0</v>
      </c>
      <c r="AJ98" s="24">
        <f>MAX(0,D98-AI98-AH98)</f>
        <v>0</v>
      </c>
      <c r="AK98" s="25">
        <f>IF(AB98&gt;0,AI98/AB98,0)</f>
        <v>0</v>
      </c>
      <c r="AL98">
        <f>IF(AB98=0,1,MIN(MATCH(MEDIAN(MinStable,AK98,1),FC_L,1),3))</f>
        <v>1</v>
      </c>
      <c r="AM98" s="25">
        <f>INDEX(FC_E1,$AL98)+(MEDIAN(MinStable,$AK98,1)-INDEX(FC_L,$AL98))*(INDEX(FC_E1,$AL98+1)-INDEX(FC_E1,$AL98))/(INDEX(FC_L,$AL98+1)-INDEX(FC_L,$AL98))</f>
        <v>0.36499999999999999</v>
      </c>
      <c r="AN98" s="25">
        <f>INDEX(FC_E2,$AL98)+(MEDIAN(MinStable,$AK98,1)-INDEX(FC_L,$AL98))*(INDEX(FC_E2,$AL98+1)-INDEX(FC_E2,$AL98))/(INDEX(FC_L,$AL98+1)-INDEX(FC_L,$AL98))</f>
        <v>0.36</v>
      </c>
      <c r="AO98" s="25">
        <f>INDEX(FC_E3,$AL98)+(MEDIAN(MinStable,$AK98,1)-INDEX(FC_L,$AL98))*(INDEX(FC_E3,$AL98+1)-INDEX(FC_E3,$AL98))/(INDEX(FC_L,$AL98+1)-INDEX(FC_L,$AL98))</f>
        <v>0.35399999999999998</v>
      </c>
      <c r="AP98" s="26">
        <f>(IF(S98=1,Y98*AK98/AM98,0)+IF(T98=1,Z98*AK98/AN98,0)+IF(U98=1,AA98*AK98/AO98,0))*dt/60</f>
        <v>0</v>
      </c>
      <c r="AQ98" s="25">
        <f>E98+(AG98*SQRT(RTE)-AH98/SQRT(RTE))*dt/60/E_nom</f>
        <v>0.78171078965230933</v>
      </c>
      <c r="AR98">
        <f>IF(R98=1,1,0)</f>
        <v>0</v>
      </c>
    </row>
    <row r="99" spans="1:44" x14ac:dyDescent="0.2">
      <c r="A99">
        <v>97</v>
      </c>
      <c r="B99" s="22">
        <f>A99/1440</f>
        <v>6.7361111111111108E-2</v>
      </c>
      <c r="C99" s="23">
        <v>1.1558999999999999</v>
      </c>
      <c r="D99" s="24">
        <f>C99+P_aux</f>
        <v>1.1708999999999998</v>
      </c>
      <c r="E99" s="25">
        <f>AQ98</f>
        <v>0.78171078965230933</v>
      </c>
      <c r="F99" s="24">
        <f>AB98</f>
        <v>0</v>
      </c>
      <c r="G99">
        <f>IF(AND(S98=0,V98&gt;=MinOff),V98,-1)</f>
        <v>17</v>
      </c>
      <c r="H99">
        <f>IF(AND(T98=0,W98&gt;=MinOff),W98,-1)</f>
        <v>16</v>
      </c>
      <c r="I99">
        <f>IF(AND(U98=0,X98&gt;=MinOff),X98,-1)</f>
        <v>1095</v>
      </c>
      <c r="J99">
        <f>IF(AND(S98=1,V98&gt;=MinRun),V98,-1)</f>
        <v>-1</v>
      </c>
      <c r="K99">
        <f>IF(AND(T98=1,W98&gt;=MinRun),W98,-1)</f>
        <v>-1</v>
      </c>
      <c r="L99">
        <f>IF(AND(U98=1,X98&gt;=MinRun),X98,-1)</f>
        <v>-1</v>
      </c>
      <c r="M99">
        <f>IF(MAX(G99:I99)&lt;0,0,MATCH(MAX(G99:I99),G99:I99,0))</f>
        <v>3</v>
      </c>
      <c r="N99">
        <f>IF(MAX(J99:L99)&lt;0,0,MATCH(MAX(J99:L99),J99:L99,0))</f>
        <v>0</v>
      </c>
      <c r="O99" s="24">
        <f>IF(N99=0,0,INDEX(CapVec,N99))</f>
        <v>0</v>
      </c>
      <c r="P99">
        <f>IF(OR(D99&gt;F99+StartMargin,E99&lt;SOC_startT),1,0)</f>
        <v>0</v>
      </c>
      <c r="Q99">
        <f>IF(AND(E99&gt;SOC_stopT,D99&lt;=F99-O99+StopMargin),1,0)</f>
        <v>0</v>
      </c>
      <c r="R99">
        <f>IF(AND(P99=1,M99&gt;0),1,IF(AND(P99=0,Q99=1,N99&gt;0),-1,0))</f>
        <v>0</v>
      </c>
      <c r="S99">
        <f>S98+IF(AND(R99=1,M99=1),1,0)-IF(AND(R99=-1,N99=1),1,0)</f>
        <v>0</v>
      </c>
      <c r="T99">
        <f>T98+IF(AND(R99=1,M99=2),1,0)-IF(AND(R99=-1,N99=2),1,0)</f>
        <v>0</v>
      </c>
      <c r="U99">
        <f>U98+IF(AND(R99=1,M99=3),1,0)-IF(AND(R99=-1,N99=3),1,0)</f>
        <v>0</v>
      </c>
      <c r="V99">
        <f>IF(S99&lt;&gt;S98,0,V98+dt)</f>
        <v>18</v>
      </c>
      <c r="W99">
        <f>IF(T99&lt;&gt;T98,0,W98+dt)</f>
        <v>17</v>
      </c>
      <c r="X99">
        <f>IF(U99&lt;&gt;U98,0,X98+dt)</f>
        <v>1096</v>
      </c>
      <c r="Y99" s="24">
        <f>S99*Cap_1*MIN(1,(V99+dt)/StartRamp)</f>
        <v>0</v>
      </c>
      <c r="Z99" s="24">
        <f>T99*Cap_2*MIN(1,(W99+dt)/StartRamp)</f>
        <v>0</v>
      </c>
      <c r="AA99" s="24">
        <f>U99*Cap_3*MIN(1,(X99+dt)/StartRamp)</f>
        <v>0</v>
      </c>
      <c r="AB99" s="24">
        <f>SUM(Y99:AA99)</f>
        <v>0</v>
      </c>
      <c r="AC99" s="24">
        <f>AB99-D99</f>
        <v>-1.1708999999999998</v>
      </c>
      <c r="AD99" s="25">
        <f>MEDIAN(0,(TaperEnd-E99)/(TaperEnd-TaperStart),1)</f>
        <v>1</v>
      </c>
      <c r="AE99" s="24">
        <f>MIN(P_pcs*AD99,MAX(0,SOC_max-E99)*E_nom*60/dt/SQRT(RTE))</f>
        <v>2.5</v>
      </c>
      <c r="AF99" s="24">
        <f>MIN(P_pcs,MAX(0,E99-SOC_min)*E_nom*60/dt*SQRT(RTE))</f>
        <v>2.5</v>
      </c>
      <c r="AG99" s="24">
        <f>IF(AC99&gt;0,MIN(AC99,AE99),0)</f>
        <v>0</v>
      </c>
      <c r="AH99" s="24">
        <f>IF(AC99&lt;0,MIN(-AC99,AF99),0)</f>
        <v>1.1708999999999998</v>
      </c>
      <c r="AI99" s="24">
        <f>IF(AC99&gt;0,D99+AG99,AB99)</f>
        <v>0</v>
      </c>
      <c r="AJ99" s="24">
        <f>MAX(0,D99-AI99-AH99)</f>
        <v>0</v>
      </c>
      <c r="AK99" s="25">
        <f>IF(AB99&gt;0,AI99/AB99,0)</f>
        <v>0</v>
      </c>
      <c r="AL99">
        <f>IF(AB99=0,1,MIN(MATCH(MEDIAN(MinStable,AK99,1),FC_L,1),3))</f>
        <v>1</v>
      </c>
      <c r="AM99" s="25">
        <f>INDEX(FC_E1,$AL99)+(MEDIAN(MinStable,$AK99,1)-INDEX(FC_L,$AL99))*(INDEX(FC_E1,$AL99+1)-INDEX(FC_E1,$AL99))/(INDEX(FC_L,$AL99+1)-INDEX(FC_L,$AL99))</f>
        <v>0.36499999999999999</v>
      </c>
      <c r="AN99" s="25">
        <f>INDEX(FC_E2,$AL99)+(MEDIAN(MinStable,$AK99,1)-INDEX(FC_L,$AL99))*(INDEX(FC_E2,$AL99+1)-INDEX(FC_E2,$AL99))/(INDEX(FC_L,$AL99+1)-INDEX(FC_L,$AL99))</f>
        <v>0.36</v>
      </c>
      <c r="AO99" s="25">
        <f>INDEX(FC_E3,$AL99)+(MEDIAN(MinStable,$AK99,1)-INDEX(FC_L,$AL99))*(INDEX(FC_E3,$AL99+1)-INDEX(FC_E3,$AL99))/(INDEX(FC_L,$AL99+1)-INDEX(FC_L,$AL99))</f>
        <v>0.35399999999999998</v>
      </c>
      <c r="AP99" s="26">
        <f>(IF(S99=1,Y99*AK99/AM99,0)+IF(T99=1,Z99*AK99/AN99,0)+IF(U99=1,AA99*AK99/AO99,0))*dt/60</f>
        <v>0</v>
      </c>
      <c r="AQ99" s="25">
        <f>E99+(AG99*SQRT(RTE)-AH99/SQRT(RTE))*dt/60/E_nom</f>
        <v>0.77792841512532773</v>
      </c>
      <c r="AR99">
        <f>IF(R99=1,1,0)</f>
        <v>0</v>
      </c>
    </row>
    <row r="100" spans="1:44" x14ac:dyDescent="0.2">
      <c r="A100">
        <v>98</v>
      </c>
      <c r="B100" s="22">
        <f>A100/1440</f>
        <v>6.805555555555555E-2</v>
      </c>
      <c r="C100" s="23">
        <v>1.0762</v>
      </c>
      <c r="D100" s="24">
        <f>C100+P_aux</f>
        <v>1.0911999999999999</v>
      </c>
      <c r="E100" s="25">
        <f>AQ99</f>
        <v>0.77792841512532773</v>
      </c>
      <c r="F100" s="24">
        <f>AB99</f>
        <v>0</v>
      </c>
      <c r="G100">
        <f>IF(AND(S99=0,V99&gt;=MinOff),V99,-1)</f>
        <v>18</v>
      </c>
      <c r="H100">
        <f>IF(AND(T99=0,W99&gt;=MinOff),W99,-1)</f>
        <v>17</v>
      </c>
      <c r="I100">
        <f>IF(AND(U99=0,X99&gt;=MinOff),X99,-1)</f>
        <v>1096</v>
      </c>
      <c r="J100">
        <f>IF(AND(S99=1,V99&gt;=MinRun),V99,-1)</f>
        <v>-1</v>
      </c>
      <c r="K100">
        <f>IF(AND(T99=1,W99&gt;=MinRun),W99,-1)</f>
        <v>-1</v>
      </c>
      <c r="L100">
        <f>IF(AND(U99=1,X99&gt;=MinRun),X99,-1)</f>
        <v>-1</v>
      </c>
      <c r="M100">
        <f>IF(MAX(G100:I100)&lt;0,0,MATCH(MAX(G100:I100),G100:I100,0))</f>
        <v>3</v>
      </c>
      <c r="N100">
        <f>IF(MAX(J100:L100)&lt;0,0,MATCH(MAX(J100:L100),J100:L100,0))</f>
        <v>0</v>
      </c>
      <c r="O100" s="24">
        <f>IF(N100=0,0,INDEX(CapVec,N100))</f>
        <v>0</v>
      </c>
      <c r="P100">
        <f>IF(OR(D100&gt;F100+StartMargin,E100&lt;SOC_startT),1,0)</f>
        <v>0</v>
      </c>
      <c r="Q100">
        <f>IF(AND(E100&gt;SOC_stopT,D100&lt;=F100-O100+StopMargin),1,0)</f>
        <v>0</v>
      </c>
      <c r="R100">
        <f>IF(AND(P100=1,M100&gt;0),1,IF(AND(P100=0,Q100=1,N100&gt;0),-1,0))</f>
        <v>0</v>
      </c>
      <c r="S100">
        <f>S99+IF(AND(R100=1,M100=1),1,0)-IF(AND(R100=-1,N100=1),1,0)</f>
        <v>0</v>
      </c>
      <c r="T100">
        <f>T99+IF(AND(R100=1,M100=2),1,0)-IF(AND(R100=-1,N100=2),1,0)</f>
        <v>0</v>
      </c>
      <c r="U100">
        <f>U99+IF(AND(R100=1,M100=3),1,0)-IF(AND(R100=-1,N100=3),1,0)</f>
        <v>0</v>
      </c>
      <c r="V100">
        <f>IF(S100&lt;&gt;S99,0,V99+dt)</f>
        <v>19</v>
      </c>
      <c r="W100">
        <f>IF(T100&lt;&gt;T99,0,W99+dt)</f>
        <v>18</v>
      </c>
      <c r="X100">
        <f>IF(U100&lt;&gt;U99,0,X99+dt)</f>
        <v>1097</v>
      </c>
      <c r="Y100" s="24">
        <f>S100*Cap_1*MIN(1,(V100+dt)/StartRamp)</f>
        <v>0</v>
      </c>
      <c r="Z100" s="24">
        <f>T100*Cap_2*MIN(1,(W100+dt)/StartRamp)</f>
        <v>0</v>
      </c>
      <c r="AA100" s="24">
        <f>U100*Cap_3*MIN(1,(X100+dt)/StartRamp)</f>
        <v>0</v>
      </c>
      <c r="AB100" s="24">
        <f>SUM(Y100:AA100)</f>
        <v>0</v>
      </c>
      <c r="AC100" s="24">
        <f>AB100-D100</f>
        <v>-1.0911999999999999</v>
      </c>
      <c r="AD100" s="25">
        <f>MEDIAN(0,(TaperEnd-E100)/(TaperEnd-TaperStart),1)</f>
        <v>1</v>
      </c>
      <c r="AE100" s="24">
        <f>MIN(P_pcs*AD100,MAX(0,SOC_max-E100)*E_nom*60/dt/SQRT(RTE))</f>
        <v>2.5</v>
      </c>
      <c r="AF100" s="24">
        <f>MIN(P_pcs,MAX(0,E100-SOC_min)*E_nom*60/dt*SQRT(RTE))</f>
        <v>2.5</v>
      </c>
      <c r="AG100" s="24">
        <f>IF(AC100&gt;0,MIN(AC100,AE100),0)</f>
        <v>0</v>
      </c>
      <c r="AH100" s="24">
        <f>IF(AC100&lt;0,MIN(-AC100,AF100),0)</f>
        <v>1.0911999999999999</v>
      </c>
      <c r="AI100" s="24">
        <f>IF(AC100&gt;0,D100+AG100,AB100)</f>
        <v>0</v>
      </c>
      <c r="AJ100" s="24">
        <f>MAX(0,D100-AI100-AH100)</f>
        <v>0</v>
      </c>
      <c r="AK100" s="25">
        <f>IF(AB100&gt;0,AI100/AB100,0)</f>
        <v>0</v>
      </c>
      <c r="AL100">
        <f>IF(AB100=0,1,MIN(MATCH(MEDIAN(MinStable,AK100,1),FC_L,1),3))</f>
        <v>1</v>
      </c>
      <c r="AM100" s="25">
        <f>INDEX(FC_E1,$AL100)+(MEDIAN(MinStable,$AK100,1)-INDEX(FC_L,$AL100))*(INDEX(FC_E1,$AL100+1)-INDEX(FC_E1,$AL100))/(INDEX(FC_L,$AL100+1)-INDEX(FC_L,$AL100))</f>
        <v>0.36499999999999999</v>
      </c>
      <c r="AN100" s="25">
        <f>INDEX(FC_E2,$AL100)+(MEDIAN(MinStable,$AK100,1)-INDEX(FC_L,$AL100))*(INDEX(FC_E2,$AL100+1)-INDEX(FC_E2,$AL100))/(INDEX(FC_L,$AL100+1)-INDEX(FC_L,$AL100))</f>
        <v>0.36</v>
      </c>
      <c r="AO100" s="25">
        <f>INDEX(FC_E3,$AL100)+(MEDIAN(MinStable,$AK100,1)-INDEX(FC_L,$AL100))*(INDEX(FC_E3,$AL100+1)-INDEX(FC_E3,$AL100))/(INDEX(FC_L,$AL100+1)-INDEX(FC_L,$AL100))</f>
        <v>0.35399999999999998</v>
      </c>
      <c r="AP100" s="26">
        <f>(IF(S100=1,Y100*AK100/AM100,0)+IF(T100=1,Z100*AK100/AN100,0)+IF(U100=1,AA100*AK100/AO100,0))*dt/60</f>
        <v>0</v>
      </c>
      <c r="AQ100" s="25">
        <f>E100+(AG100*SQRT(RTE)-AH100/SQRT(RTE))*dt/60/E_nom</f>
        <v>0.77440349661491492</v>
      </c>
      <c r="AR100">
        <f>IF(R100=1,1,0)</f>
        <v>0</v>
      </c>
    </row>
    <row r="101" spans="1:44" x14ac:dyDescent="0.2">
      <c r="A101">
        <v>99</v>
      </c>
      <c r="B101" s="22">
        <f>A101/1440</f>
        <v>6.8750000000000006E-2</v>
      </c>
      <c r="C101" s="23">
        <v>1.0999000000000001</v>
      </c>
      <c r="D101" s="24">
        <f>C101+P_aux</f>
        <v>1.1149</v>
      </c>
      <c r="E101" s="25">
        <f>AQ100</f>
        <v>0.77440349661491492</v>
      </c>
      <c r="F101" s="24">
        <f>AB100</f>
        <v>0</v>
      </c>
      <c r="G101">
        <f>IF(AND(S100=0,V100&gt;=MinOff),V100,-1)</f>
        <v>19</v>
      </c>
      <c r="H101">
        <f>IF(AND(T100=0,W100&gt;=MinOff),W100,-1)</f>
        <v>18</v>
      </c>
      <c r="I101">
        <f>IF(AND(U100=0,X100&gt;=MinOff),X100,-1)</f>
        <v>1097</v>
      </c>
      <c r="J101">
        <f>IF(AND(S100=1,V100&gt;=MinRun),V100,-1)</f>
        <v>-1</v>
      </c>
      <c r="K101">
        <f>IF(AND(T100=1,W100&gt;=MinRun),W100,-1)</f>
        <v>-1</v>
      </c>
      <c r="L101">
        <f>IF(AND(U100=1,X100&gt;=MinRun),X100,-1)</f>
        <v>-1</v>
      </c>
      <c r="M101">
        <f>IF(MAX(G101:I101)&lt;0,0,MATCH(MAX(G101:I101),G101:I101,0))</f>
        <v>3</v>
      </c>
      <c r="N101">
        <f>IF(MAX(J101:L101)&lt;0,0,MATCH(MAX(J101:L101),J101:L101,0))</f>
        <v>0</v>
      </c>
      <c r="O101" s="24">
        <f>IF(N101=0,0,INDEX(CapVec,N101))</f>
        <v>0</v>
      </c>
      <c r="P101">
        <f>IF(OR(D101&gt;F101+StartMargin,E101&lt;SOC_startT),1,0)</f>
        <v>0</v>
      </c>
      <c r="Q101">
        <f>IF(AND(E101&gt;SOC_stopT,D101&lt;=F101-O101+StopMargin),1,0)</f>
        <v>0</v>
      </c>
      <c r="R101">
        <f>IF(AND(P101=1,M101&gt;0),1,IF(AND(P101=0,Q101=1,N101&gt;0),-1,0))</f>
        <v>0</v>
      </c>
      <c r="S101">
        <f>S100+IF(AND(R101=1,M101=1),1,0)-IF(AND(R101=-1,N101=1),1,0)</f>
        <v>0</v>
      </c>
      <c r="T101">
        <f>T100+IF(AND(R101=1,M101=2),1,0)-IF(AND(R101=-1,N101=2),1,0)</f>
        <v>0</v>
      </c>
      <c r="U101">
        <f>U100+IF(AND(R101=1,M101=3),1,0)-IF(AND(R101=-1,N101=3),1,0)</f>
        <v>0</v>
      </c>
      <c r="V101">
        <f>IF(S101&lt;&gt;S100,0,V100+dt)</f>
        <v>20</v>
      </c>
      <c r="W101">
        <f>IF(T101&lt;&gt;T100,0,W100+dt)</f>
        <v>19</v>
      </c>
      <c r="X101">
        <f>IF(U101&lt;&gt;U100,0,X100+dt)</f>
        <v>1098</v>
      </c>
      <c r="Y101" s="24">
        <f>S101*Cap_1*MIN(1,(V101+dt)/StartRamp)</f>
        <v>0</v>
      </c>
      <c r="Z101" s="24">
        <f>T101*Cap_2*MIN(1,(W101+dt)/StartRamp)</f>
        <v>0</v>
      </c>
      <c r="AA101" s="24">
        <f>U101*Cap_3*MIN(1,(X101+dt)/StartRamp)</f>
        <v>0</v>
      </c>
      <c r="AB101" s="24">
        <f>SUM(Y101:AA101)</f>
        <v>0</v>
      </c>
      <c r="AC101" s="24">
        <f>AB101-D101</f>
        <v>-1.1149</v>
      </c>
      <c r="AD101" s="25">
        <f>MEDIAN(0,(TaperEnd-E101)/(TaperEnd-TaperStart),1)</f>
        <v>1</v>
      </c>
      <c r="AE101" s="24">
        <f>MIN(P_pcs*AD101,MAX(0,SOC_max-E101)*E_nom*60/dt/SQRT(RTE))</f>
        <v>2.5</v>
      </c>
      <c r="AF101" s="24">
        <f>MIN(P_pcs,MAX(0,E101-SOC_min)*E_nom*60/dt*SQRT(RTE))</f>
        <v>2.5</v>
      </c>
      <c r="AG101" s="24">
        <f>IF(AC101&gt;0,MIN(AC101,AE101),0)</f>
        <v>0</v>
      </c>
      <c r="AH101" s="24">
        <f>IF(AC101&lt;0,MIN(-AC101,AF101),0)</f>
        <v>1.1149</v>
      </c>
      <c r="AI101" s="24">
        <f>IF(AC101&gt;0,D101+AG101,AB101)</f>
        <v>0</v>
      </c>
      <c r="AJ101" s="24">
        <f>MAX(0,D101-AI101-AH101)</f>
        <v>0</v>
      </c>
      <c r="AK101" s="25">
        <f>IF(AB101&gt;0,AI101/AB101,0)</f>
        <v>0</v>
      </c>
      <c r="AL101">
        <f>IF(AB101=0,1,MIN(MATCH(MEDIAN(MinStable,AK101,1),FC_L,1),3))</f>
        <v>1</v>
      </c>
      <c r="AM101" s="25">
        <f>INDEX(FC_E1,$AL101)+(MEDIAN(MinStable,$AK101,1)-INDEX(FC_L,$AL101))*(INDEX(FC_E1,$AL101+1)-INDEX(FC_E1,$AL101))/(INDEX(FC_L,$AL101+1)-INDEX(FC_L,$AL101))</f>
        <v>0.36499999999999999</v>
      </c>
      <c r="AN101" s="25">
        <f>INDEX(FC_E2,$AL101)+(MEDIAN(MinStable,$AK101,1)-INDEX(FC_L,$AL101))*(INDEX(FC_E2,$AL101+1)-INDEX(FC_E2,$AL101))/(INDEX(FC_L,$AL101+1)-INDEX(FC_L,$AL101))</f>
        <v>0.36</v>
      </c>
      <c r="AO101" s="25">
        <f>INDEX(FC_E3,$AL101)+(MEDIAN(MinStable,$AK101,1)-INDEX(FC_L,$AL101))*(INDEX(FC_E3,$AL101+1)-INDEX(FC_E3,$AL101))/(INDEX(FC_L,$AL101+1)-INDEX(FC_L,$AL101))</f>
        <v>0.35399999999999998</v>
      </c>
      <c r="AP101" s="26">
        <f>(IF(S101=1,Y101*AK101/AM101,0)+IF(T101=1,Z101*AK101/AN101,0)+IF(U101=1,AA101*AK101/AO101,0))*dt/60</f>
        <v>0</v>
      </c>
      <c r="AQ101" s="25">
        <f>E101+(AG101*SQRT(RTE)-AH101/SQRT(RTE))*dt/60/E_nom</f>
        <v>0.77080201966544715</v>
      </c>
      <c r="AR101">
        <f>IF(R101=1,1,0)</f>
        <v>0</v>
      </c>
    </row>
    <row r="102" spans="1:44" x14ac:dyDescent="0.2">
      <c r="A102">
        <v>100</v>
      </c>
      <c r="B102" s="22">
        <f>A102/1440</f>
        <v>6.9444444444444448E-2</v>
      </c>
      <c r="C102" s="23">
        <v>1.1855</v>
      </c>
      <c r="D102" s="24">
        <f>C102+P_aux</f>
        <v>1.2004999999999999</v>
      </c>
      <c r="E102" s="25">
        <f>AQ101</f>
        <v>0.77080201966544715</v>
      </c>
      <c r="F102" s="24">
        <f>AB101</f>
        <v>0</v>
      </c>
      <c r="G102">
        <f>IF(AND(S101=0,V101&gt;=MinOff),V101,-1)</f>
        <v>20</v>
      </c>
      <c r="H102">
        <f>IF(AND(T101=0,W101&gt;=MinOff),W101,-1)</f>
        <v>19</v>
      </c>
      <c r="I102">
        <f>IF(AND(U101=0,X101&gt;=MinOff),X101,-1)</f>
        <v>1098</v>
      </c>
      <c r="J102">
        <f>IF(AND(S101=1,V101&gt;=MinRun),V101,-1)</f>
        <v>-1</v>
      </c>
      <c r="K102">
        <f>IF(AND(T101=1,W101&gt;=MinRun),W101,-1)</f>
        <v>-1</v>
      </c>
      <c r="L102">
        <f>IF(AND(U101=1,X101&gt;=MinRun),X101,-1)</f>
        <v>-1</v>
      </c>
      <c r="M102">
        <f>IF(MAX(G102:I102)&lt;0,0,MATCH(MAX(G102:I102),G102:I102,0))</f>
        <v>3</v>
      </c>
      <c r="N102">
        <f>IF(MAX(J102:L102)&lt;0,0,MATCH(MAX(J102:L102),J102:L102,0))</f>
        <v>0</v>
      </c>
      <c r="O102" s="24">
        <f>IF(N102=0,0,INDEX(CapVec,N102))</f>
        <v>0</v>
      </c>
      <c r="P102">
        <f>IF(OR(D102&gt;F102+StartMargin,E102&lt;SOC_startT),1,0)</f>
        <v>0</v>
      </c>
      <c r="Q102">
        <f>IF(AND(E102&gt;SOC_stopT,D102&lt;=F102-O102+StopMargin),1,0)</f>
        <v>0</v>
      </c>
      <c r="R102">
        <f>IF(AND(P102=1,M102&gt;0),1,IF(AND(P102=0,Q102=1,N102&gt;0),-1,0))</f>
        <v>0</v>
      </c>
      <c r="S102">
        <f>S101+IF(AND(R102=1,M102=1),1,0)-IF(AND(R102=-1,N102=1),1,0)</f>
        <v>0</v>
      </c>
      <c r="T102">
        <f>T101+IF(AND(R102=1,M102=2),1,0)-IF(AND(R102=-1,N102=2),1,0)</f>
        <v>0</v>
      </c>
      <c r="U102">
        <f>U101+IF(AND(R102=1,M102=3),1,0)-IF(AND(R102=-1,N102=3),1,0)</f>
        <v>0</v>
      </c>
      <c r="V102">
        <f>IF(S102&lt;&gt;S101,0,V101+dt)</f>
        <v>21</v>
      </c>
      <c r="W102">
        <f>IF(T102&lt;&gt;T101,0,W101+dt)</f>
        <v>20</v>
      </c>
      <c r="X102">
        <f>IF(U102&lt;&gt;U101,0,X101+dt)</f>
        <v>1099</v>
      </c>
      <c r="Y102" s="24">
        <f>S102*Cap_1*MIN(1,(V102+dt)/StartRamp)</f>
        <v>0</v>
      </c>
      <c r="Z102" s="24">
        <f>T102*Cap_2*MIN(1,(W102+dt)/StartRamp)</f>
        <v>0</v>
      </c>
      <c r="AA102" s="24">
        <f>U102*Cap_3*MIN(1,(X102+dt)/StartRamp)</f>
        <v>0</v>
      </c>
      <c r="AB102" s="24">
        <f>SUM(Y102:AA102)</f>
        <v>0</v>
      </c>
      <c r="AC102" s="24">
        <f>AB102-D102</f>
        <v>-1.2004999999999999</v>
      </c>
      <c r="AD102" s="25">
        <f>MEDIAN(0,(TaperEnd-E102)/(TaperEnd-TaperStart),1)</f>
        <v>1</v>
      </c>
      <c r="AE102" s="24">
        <f>MIN(P_pcs*AD102,MAX(0,SOC_max-E102)*E_nom*60/dt/SQRT(RTE))</f>
        <v>2.5</v>
      </c>
      <c r="AF102" s="24">
        <f>MIN(P_pcs,MAX(0,E102-SOC_min)*E_nom*60/dt*SQRT(RTE))</f>
        <v>2.5</v>
      </c>
      <c r="AG102" s="24">
        <f>IF(AC102&gt;0,MIN(AC102,AE102),0)</f>
        <v>0</v>
      </c>
      <c r="AH102" s="24">
        <f>IF(AC102&lt;0,MIN(-AC102,AF102),0)</f>
        <v>1.2004999999999999</v>
      </c>
      <c r="AI102" s="24">
        <f>IF(AC102&gt;0,D102+AG102,AB102)</f>
        <v>0</v>
      </c>
      <c r="AJ102" s="24">
        <f>MAX(0,D102-AI102-AH102)</f>
        <v>0</v>
      </c>
      <c r="AK102" s="25">
        <f>IF(AB102&gt;0,AI102/AB102,0)</f>
        <v>0</v>
      </c>
      <c r="AL102">
        <f>IF(AB102=0,1,MIN(MATCH(MEDIAN(MinStable,AK102,1),FC_L,1),3))</f>
        <v>1</v>
      </c>
      <c r="AM102" s="25">
        <f>INDEX(FC_E1,$AL102)+(MEDIAN(MinStable,$AK102,1)-INDEX(FC_L,$AL102))*(INDEX(FC_E1,$AL102+1)-INDEX(FC_E1,$AL102))/(INDEX(FC_L,$AL102+1)-INDEX(FC_L,$AL102))</f>
        <v>0.36499999999999999</v>
      </c>
      <c r="AN102" s="25">
        <f>INDEX(FC_E2,$AL102)+(MEDIAN(MinStable,$AK102,1)-INDEX(FC_L,$AL102))*(INDEX(FC_E2,$AL102+1)-INDEX(FC_E2,$AL102))/(INDEX(FC_L,$AL102+1)-INDEX(FC_L,$AL102))</f>
        <v>0.36</v>
      </c>
      <c r="AO102" s="25">
        <f>INDEX(FC_E3,$AL102)+(MEDIAN(MinStable,$AK102,1)-INDEX(FC_L,$AL102))*(INDEX(FC_E3,$AL102+1)-INDEX(FC_E3,$AL102))/(INDEX(FC_L,$AL102+1)-INDEX(FC_L,$AL102))</f>
        <v>0.35399999999999998</v>
      </c>
      <c r="AP102" s="26">
        <f>(IF(S102=1,Y102*AK102/AM102,0)+IF(T102=1,Z102*AK102/AN102,0)+IF(U102=1,AA102*AK102/AO102,0))*dt/60</f>
        <v>0</v>
      </c>
      <c r="AQ102" s="25">
        <f>E102+(AG102*SQRT(RTE)-AH102/SQRT(RTE))*dt/60/E_nom</f>
        <v>0.76692402784749392</v>
      </c>
      <c r="AR102">
        <f>IF(R102=1,1,0)</f>
        <v>0</v>
      </c>
    </row>
    <row r="103" spans="1:44" x14ac:dyDescent="0.2">
      <c r="A103">
        <v>101</v>
      </c>
      <c r="B103" s="22">
        <f>A103/1440</f>
        <v>7.013888888888889E-2</v>
      </c>
      <c r="C103" s="23">
        <v>1.0872999999999999</v>
      </c>
      <c r="D103" s="24">
        <f>C103+P_aux</f>
        <v>1.1022999999999998</v>
      </c>
      <c r="E103" s="25">
        <f>AQ102</f>
        <v>0.76692402784749392</v>
      </c>
      <c r="F103" s="24">
        <f>AB102</f>
        <v>0</v>
      </c>
      <c r="G103">
        <f>IF(AND(S102=0,V102&gt;=MinOff),V102,-1)</f>
        <v>21</v>
      </c>
      <c r="H103">
        <f>IF(AND(T102=0,W102&gt;=MinOff),W102,-1)</f>
        <v>20</v>
      </c>
      <c r="I103">
        <f>IF(AND(U102=0,X102&gt;=MinOff),X102,-1)</f>
        <v>1099</v>
      </c>
      <c r="J103">
        <f>IF(AND(S102=1,V102&gt;=MinRun),V102,-1)</f>
        <v>-1</v>
      </c>
      <c r="K103">
        <f>IF(AND(T102=1,W102&gt;=MinRun),W102,-1)</f>
        <v>-1</v>
      </c>
      <c r="L103">
        <f>IF(AND(U102=1,X102&gt;=MinRun),X102,-1)</f>
        <v>-1</v>
      </c>
      <c r="M103">
        <f>IF(MAX(G103:I103)&lt;0,0,MATCH(MAX(G103:I103),G103:I103,0))</f>
        <v>3</v>
      </c>
      <c r="N103">
        <f>IF(MAX(J103:L103)&lt;0,0,MATCH(MAX(J103:L103),J103:L103,0))</f>
        <v>0</v>
      </c>
      <c r="O103" s="24">
        <f>IF(N103=0,0,INDEX(CapVec,N103))</f>
        <v>0</v>
      </c>
      <c r="P103">
        <f>IF(OR(D103&gt;F103+StartMargin,E103&lt;SOC_startT),1,0)</f>
        <v>0</v>
      </c>
      <c r="Q103">
        <f>IF(AND(E103&gt;SOC_stopT,D103&lt;=F103-O103+StopMargin),1,0)</f>
        <v>0</v>
      </c>
      <c r="R103">
        <f>IF(AND(P103=1,M103&gt;0),1,IF(AND(P103=0,Q103=1,N103&gt;0),-1,0))</f>
        <v>0</v>
      </c>
      <c r="S103">
        <f>S102+IF(AND(R103=1,M103=1),1,0)-IF(AND(R103=-1,N103=1),1,0)</f>
        <v>0</v>
      </c>
      <c r="T103">
        <f>T102+IF(AND(R103=1,M103=2),1,0)-IF(AND(R103=-1,N103=2),1,0)</f>
        <v>0</v>
      </c>
      <c r="U103">
        <f>U102+IF(AND(R103=1,M103=3),1,0)-IF(AND(R103=-1,N103=3),1,0)</f>
        <v>0</v>
      </c>
      <c r="V103">
        <f>IF(S103&lt;&gt;S102,0,V102+dt)</f>
        <v>22</v>
      </c>
      <c r="W103">
        <f>IF(T103&lt;&gt;T102,0,W102+dt)</f>
        <v>21</v>
      </c>
      <c r="X103">
        <f>IF(U103&lt;&gt;U102,0,X102+dt)</f>
        <v>1100</v>
      </c>
      <c r="Y103" s="24">
        <f>S103*Cap_1*MIN(1,(V103+dt)/StartRamp)</f>
        <v>0</v>
      </c>
      <c r="Z103" s="24">
        <f>T103*Cap_2*MIN(1,(W103+dt)/StartRamp)</f>
        <v>0</v>
      </c>
      <c r="AA103" s="24">
        <f>U103*Cap_3*MIN(1,(X103+dt)/StartRamp)</f>
        <v>0</v>
      </c>
      <c r="AB103" s="24">
        <f>SUM(Y103:AA103)</f>
        <v>0</v>
      </c>
      <c r="AC103" s="24">
        <f>AB103-D103</f>
        <v>-1.1022999999999998</v>
      </c>
      <c r="AD103" s="25">
        <f>MEDIAN(0,(TaperEnd-E103)/(TaperEnd-TaperStart),1)</f>
        <v>1</v>
      </c>
      <c r="AE103" s="24">
        <f>MIN(P_pcs*AD103,MAX(0,SOC_max-E103)*E_nom*60/dt/SQRT(RTE))</f>
        <v>2.5</v>
      </c>
      <c r="AF103" s="24">
        <f>MIN(P_pcs,MAX(0,E103-SOC_min)*E_nom*60/dt*SQRT(RTE))</f>
        <v>2.5</v>
      </c>
      <c r="AG103" s="24">
        <f>IF(AC103&gt;0,MIN(AC103,AE103),0)</f>
        <v>0</v>
      </c>
      <c r="AH103" s="24">
        <f>IF(AC103&lt;0,MIN(-AC103,AF103),0)</f>
        <v>1.1022999999999998</v>
      </c>
      <c r="AI103" s="24">
        <f>IF(AC103&gt;0,D103+AG103,AB103)</f>
        <v>0</v>
      </c>
      <c r="AJ103" s="24">
        <f>MAX(0,D103-AI103-AH103)</f>
        <v>0</v>
      </c>
      <c r="AK103" s="25">
        <f>IF(AB103&gt;0,AI103/AB103,0)</f>
        <v>0</v>
      </c>
      <c r="AL103">
        <f>IF(AB103=0,1,MIN(MATCH(MEDIAN(MinStable,AK103,1),FC_L,1),3))</f>
        <v>1</v>
      </c>
      <c r="AM103" s="25">
        <f>INDEX(FC_E1,$AL103)+(MEDIAN(MinStable,$AK103,1)-INDEX(FC_L,$AL103))*(INDEX(FC_E1,$AL103+1)-INDEX(FC_E1,$AL103))/(INDEX(FC_L,$AL103+1)-INDEX(FC_L,$AL103))</f>
        <v>0.36499999999999999</v>
      </c>
      <c r="AN103" s="25">
        <f>INDEX(FC_E2,$AL103)+(MEDIAN(MinStable,$AK103,1)-INDEX(FC_L,$AL103))*(INDEX(FC_E2,$AL103+1)-INDEX(FC_E2,$AL103))/(INDEX(FC_L,$AL103+1)-INDEX(FC_L,$AL103))</f>
        <v>0.36</v>
      </c>
      <c r="AO103" s="25">
        <f>INDEX(FC_E3,$AL103)+(MEDIAN(MinStable,$AK103,1)-INDEX(FC_L,$AL103))*(INDEX(FC_E3,$AL103+1)-INDEX(FC_E3,$AL103))/(INDEX(FC_L,$AL103+1)-INDEX(FC_L,$AL103))</f>
        <v>0.35399999999999998</v>
      </c>
      <c r="AP103" s="26">
        <f>(IF(S103=1,Y103*AK103/AM103,0)+IF(T103=1,Z103*AK103/AN103,0)+IF(U103=1,AA103*AK103/AO103,0))*dt/60</f>
        <v>0</v>
      </c>
      <c r="AQ103" s="25">
        <f>E103+(AG103*SQRT(RTE)-AH103/SQRT(RTE))*dt/60/E_nom</f>
        <v>0.7633632528529668</v>
      </c>
      <c r="AR103">
        <f>IF(R103=1,1,0)</f>
        <v>0</v>
      </c>
    </row>
    <row r="104" spans="1:44" x14ac:dyDescent="0.2">
      <c r="A104">
        <v>102</v>
      </c>
      <c r="B104" s="22">
        <f>A104/1440</f>
        <v>7.0833333333333331E-2</v>
      </c>
      <c r="C104" s="23">
        <v>1.0454000000000001</v>
      </c>
      <c r="D104" s="24">
        <f>C104+P_aux</f>
        <v>1.0604</v>
      </c>
      <c r="E104" s="25">
        <f>AQ103</f>
        <v>0.7633632528529668</v>
      </c>
      <c r="F104" s="24">
        <f>AB103</f>
        <v>0</v>
      </c>
      <c r="G104">
        <f>IF(AND(S103=0,V103&gt;=MinOff),V103,-1)</f>
        <v>22</v>
      </c>
      <c r="H104">
        <f>IF(AND(T103=0,W103&gt;=MinOff),W103,-1)</f>
        <v>21</v>
      </c>
      <c r="I104">
        <f>IF(AND(U103=0,X103&gt;=MinOff),X103,-1)</f>
        <v>1100</v>
      </c>
      <c r="J104">
        <f>IF(AND(S103=1,V103&gt;=MinRun),V103,-1)</f>
        <v>-1</v>
      </c>
      <c r="K104">
        <f>IF(AND(T103=1,W103&gt;=MinRun),W103,-1)</f>
        <v>-1</v>
      </c>
      <c r="L104">
        <f>IF(AND(U103=1,X103&gt;=MinRun),X103,-1)</f>
        <v>-1</v>
      </c>
      <c r="M104">
        <f>IF(MAX(G104:I104)&lt;0,0,MATCH(MAX(G104:I104),G104:I104,0))</f>
        <v>3</v>
      </c>
      <c r="N104">
        <f>IF(MAX(J104:L104)&lt;0,0,MATCH(MAX(J104:L104),J104:L104,0))</f>
        <v>0</v>
      </c>
      <c r="O104" s="24">
        <f>IF(N104=0,0,INDEX(CapVec,N104))</f>
        <v>0</v>
      </c>
      <c r="P104">
        <f>IF(OR(D104&gt;F104+StartMargin,E104&lt;SOC_startT),1,0)</f>
        <v>0</v>
      </c>
      <c r="Q104">
        <f>IF(AND(E104&gt;SOC_stopT,D104&lt;=F104-O104+StopMargin),1,0)</f>
        <v>0</v>
      </c>
      <c r="R104">
        <f>IF(AND(P104=1,M104&gt;0),1,IF(AND(P104=0,Q104=1,N104&gt;0),-1,0))</f>
        <v>0</v>
      </c>
      <c r="S104">
        <f>S103+IF(AND(R104=1,M104=1),1,0)-IF(AND(R104=-1,N104=1),1,0)</f>
        <v>0</v>
      </c>
      <c r="T104">
        <f>T103+IF(AND(R104=1,M104=2),1,0)-IF(AND(R104=-1,N104=2),1,0)</f>
        <v>0</v>
      </c>
      <c r="U104">
        <f>U103+IF(AND(R104=1,M104=3),1,0)-IF(AND(R104=-1,N104=3),1,0)</f>
        <v>0</v>
      </c>
      <c r="V104">
        <f>IF(S104&lt;&gt;S103,0,V103+dt)</f>
        <v>23</v>
      </c>
      <c r="W104">
        <f>IF(T104&lt;&gt;T103,0,W103+dt)</f>
        <v>22</v>
      </c>
      <c r="X104">
        <f>IF(U104&lt;&gt;U103,0,X103+dt)</f>
        <v>1101</v>
      </c>
      <c r="Y104" s="24">
        <f>S104*Cap_1*MIN(1,(V104+dt)/StartRamp)</f>
        <v>0</v>
      </c>
      <c r="Z104" s="24">
        <f>T104*Cap_2*MIN(1,(W104+dt)/StartRamp)</f>
        <v>0</v>
      </c>
      <c r="AA104" s="24">
        <f>U104*Cap_3*MIN(1,(X104+dt)/StartRamp)</f>
        <v>0</v>
      </c>
      <c r="AB104" s="24">
        <f>SUM(Y104:AA104)</f>
        <v>0</v>
      </c>
      <c r="AC104" s="24">
        <f>AB104-D104</f>
        <v>-1.0604</v>
      </c>
      <c r="AD104" s="25">
        <f>MEDIAN(0,(TaperEnd-E104)/(TaperEnd-TaperStart),1)</f>
        <v>1</v>
      </c>
      <c r="AE104" s="24">
        <f>MIN(P_pcs*AD104,MAX(0,SOC_max-E104)*E_nom*60/dt/SQRT(RTE))</f>
        <v>2.5</v>
      </c>
      <c r="AF104" s="24">
        <f>MIN(P_pcs,MAX(0,E104-SOC_min)*E_nom*60/dt*SQRT(RTE))</f>
        <v>2.5</v>
      </c>
      <c r="AG104" s="24">
        <f>IF(AC104&gt;0,MIN(AC104,AE104),0)</f>
        <v>0</v>
      </c>
      <c r="AH104" s="24">
        <f>IF(AC104&lt;0,MIN(-AC104,AF104),0)</f>
        <v>1.0604</v>
      </c>
      <c r="AI104" s="24">
        <f>IF(AC104&gt;0,D104+AG104,AB104)</f>
        <v>0</v>
      </c>
      <c r="AJ104" s="24">
        <f>MAX(0,D104-AI104-AH104)</f>
        <v>0</v>
      </c>
      <c r="AK104" s="25">
        <f>IF(AB104&gt;0,AI104/AB104,0)</f>
        <v>0</v>
      </c>
      <c r="AL104">
        <f>IF(AB104=0,1,MIN(MATCH(MEDIAN(MinStable,AK104,1),FC_L,1),3))</f>
        <v>1</v>
      </c>
      <c r="AM104" s="25">
        <f>INDEX(FC_E1,$AL104)+(MEDIAN(MinStable,$AK104,1)-INDEX(FC_L,$AL104))*(INDEX(FC_E1,$AL104+1)-INDEX(FC_E1,$AL104))/(INDEX(FC_L,$AL104+1)-INDEX(FC_L,$AL104))</f>
        <v>0.36499999999999999</v>
      </c>
      <c r="AN104" s="25">
        <f>INDEX(FC_E2,$AL104)+(MEDIAN(MinStable,$AK104,1)-INDEX(FC_L,$AL104))*(INDEX(FC_E2,$AL104+1)-INDEX(FC_E2,$AL104))/(INDEX(FC_L,$AL104+1)-INDEX(FC_L,$AL104))</f>
        <v>0.36</v>
      </c>
      <c r="AO104" s="25">
        <f>INDEX(FC_E3,$AL104)+(MEDIAN(MinStable,$AK104,1)-INDEX(FC_L,$AL104))*(INDEX(FC_E3,$AL104+1)-INDEX(FC_E3,$AL104))/(INDEX(FC_L,$AL104+1)-INDEX(FC_L,$AL104))</f>
        <v>0.35399999999999998</v>
      </c>
      <c r="AP104" s="26">
        <f>(IF(S104=1,Y104*AK104/AM104,0)+IF(T104=1,Z104*AK104/AN104,0)+IF(U104=1,AA104*AK104/AO104,0))*dt/60</f>
        <v>0</v>
      </c>
      <c r="AQ104" s="25">
        <f>E104+(AG104*SQRT(RTE)-AH104/SQRT(RTE))*dt/60/E_nom</f>
        <v>0.75993782801018661</v>
      </c>
      <c r="AR104">
        <f>IF(R104=1,1,0)</f>
        <v>0</v>
      </c>
    </row>
    <row r="105" spans="1:44" x14ac:dyDescent="0.2">
      <c r="A105">
        <v>103</v>
      </c>
      <c r="B105" s="22">
        <f>A105/1440</f>
        <v>7.1527777777777773E-2</v>
      </c>
      <c r="C105" s="23">
        <v>1.2021999999999999</v>
      </c>
      <c r="D105" s="24">
        <f>C105+P_aux</f>
        <v>1.2171999999999998</v>
      </c>
      <c r="E105" s="25">
        <f>AQ104</f>
        <v>0.75993782801018661</v>
      </c>
      <c r="F105" s="24">
        <f>AB104</f>
        <v>0</v>
      </c>
      <c r="G105">
        <f>IF(AND(S104=0,V104&gt;=MinOff),V104,-1)</f>
        <v>23</v>
      </c>
      <c r="H105">
        <f>IF(AND(T104=0,W104&gt;=MinOff),W104,-1)</f>
        <v>22</v>
      </c>
      <c r="I105">
        <f>IF(AND(U104=0,X104&gt;=MinOff),X104,-1)</f>
        <v>1101</v>
      </c>
      <c r="J105">
        <f>IF(AND(S104=1,V104&gt;=MinRun),V104,-1)</f>
        <v>-1</v>
      </c>
      <c r="K105">
        <f>IF(AND(T104=1,W104&gt;=MinRun),W104,-1)</f>
        <v>-1</v>
      </c>
      <c r="L105">
        <f>IF(AND(U104=1,X104&gt;=MinRun),X104,-1)</f>
        <v>-1</v>
      </c>
      <c r="M105">
        <f>IF(MAX(G105:I105)&lt;0,0,MATCH(MAX(G105:I105),G105:I105,0))</f>
        <v>3</v>
      </c>
      <c r="N105">
        <f>IF(MAX(J105:L105)&lt;0,0,MATCH(MAX(J105:L105),J105:L105,0))</f>
        <v>0</v>
      </c>
      <c r="O105" s="24">
        <f>IF(N105=0,0,INDEX(CapVec,N105))</f>
        <v>0</v>
      </c>
      <c r="P105">
        <f>IF(OR(D105&gt;F105+StartMargin,E105&lt;SOC_startT),1,0)</f>
        <v>0</v>
      </c>
      <c r="Q105">
        <f>IF(AND(E105&gt;SOC_stopT,D105&lt;=F105-O105+StopMargin),1,0)</f>
        <v>0</v>
      </c>
      <c r="R105">
        <f>IF(AND(P105=1,M105&gt;0),1,IF(AND(P105=0,Q105=1,N105&gt;0),-1,0))</f>
        <v>0</v>
      </c>
      <c r="S105">
        <f>S104+IF(AND(R105=1,M105=1),1,0)-IF(AND(R105=-1,N105=1),1,0)</f>
        <v>0</v>
      </c>
      <c r="T105">
        <f>T104+IF(AND(R105=1,M105=2),1,0)-IF(AND(R105=-1,N105=2),1,0)</f>
        <v>0</v>
      </c>
      <c r="U105">
        <f>U104+IF(AND(R105=1,M105=3),1,0)-IF(AND(R105=-1,N105=3),1,0)</f>
        <v>0</v>
      </c>
      <c r="V105">
        <f>IF(S105&lt;&gt;S104,0,V104+dt)</f>
        <v>24</v>
      </c>
      <c r="W105">
        <f>IF(T105&lt;&gt;T104,0,W104+dt)</f>
        <v>23</v>
      </c>
      <c r="X105">
        <f>IF(U105&lt;&gt;U104,0,X104+dt)</f>
        <v>1102</v>
      </c>
      <c r="Y105" s="24">
        <f>S105*Cap_1*MIN(1,(V105+dt)/StartRamp)</f>
        <v>0</v>
      </c>
      <c r="Z105" s="24">
        <f>T105*Cap_2*MIN(1,(W105+dt)/StartRamp)</f>
        <v>0</v>
      </c>
      <c r="AA105" s="24">
        <f>U105*Cap_3*MIN(1,(X105+dt)/StartRamp)</f>
        <v>0</v>
      </c>
      <c r="AB105" s="24">
        <f>SUM(Y105:AA105)</f>
        <v>0</v>
      </c>
      <c r="AC105" s="24">
        <f>AB105-D105</f>
        <v>-1.2171999999999998</v>
      </c>
      <c r="AD105" s="25">
        <f>MEDIAN(0,(TaperEnd-E105)/(TaperEnd-TaperStart),1)</f>
        <v>1</v>
      </c>
      <c r="AE105" s="24">
        <f>MIN(P_pcs*AD105,MAX(0,SOC_max-E105)*E_nom*60/dt/SQRT(RTE))</f>
        <v>2.5</v>
      </c>
      <c r="AF105" s="24">
        <f>MIN(P_pcs,MAX(0,E105-SOC_min)*E_nom*60/dt*SQRT(RTE))</f>
        <v>2.5</v>
      </c>
      <c r="AG105" s="24">
        <f>IF(AC105&gt;0,MIN(AC105,AE105),0)</f>
        <v>0</v>
      </c>
      <c r="AH105" s="24">
        <f>IF(AC105&lt;0,MIN(-AC105,AF105),0)</f>
        <v>1.2171999999999998</v>
      </c>
      <c r="AI105" s="24">
        <f>IF(AC105&gt;0,D105+AG105,AB105)</f>
        <v>0</v>
      </c>
      <c r="AJ105" s="24">
        <f>MAX(0,D105-AI105-AH105)</f>
        <v>0</v>
      </c>
      <c r="AK105" s="25">
        <f>IF(AB105&gt;0,AI105/AB105,0)</f>
        <v>0</v>
      </c>
      <c r="AL105">
        <f>IF(AB105=0,1,MIN(MATCH(MEDIAN(MinStable,AK105,1),FC_L,1),3))</f>
        <v>1</v>
      </c>
      <c r="AM105" s="25">
        <f>INDEX(FC_E1,$AL105)+(MEDIAN(MinStable,$AK105,1)-INDEX(FC_L,$AL105))*(INDEX(FC_E1,$AL105+1)-INDEX(FC_E1,$AL105))/(INDEX(FC_L,$AL105+1)-INDEX(FC_L,$AL105))</f>
        <v>0.36499999999999999</v>
      </c>
      <c r="AN105" s="25">
        <f>INDEX(FC_E2,$AL105)+(MEDIAN(MinStable,$AK105,1)-INDEX(FC_L,$AL105))*(INDEX(FC_E2,$AL105+1)-INDEX(FC_E2,$AL105))/(INDEX(FC_L,$AL105+1)-INDEX(FC_L,$AL105))</f>
        <v>0.36</v>
      </c>
      <c r="AO105" s="25">
        <f>INDEX(FC_E3,$AL105)+(MEDIAN(MinStable,$AK105,1)-INDEX(FC_L,$AL105))*(INDEX(FC_E3,$AL105+1)-INDEX(FC_E3,$AL105))/(INDEX(FC_L,$AL105+1)-INDEX(FC_L,$AL105))</f>
        <v>0.35399999999999998</v>
      </c>
      <c r="AP105" s="26">
        <f>(IF(S105=1,Y105*AK105/AM105,0)+IF(T105=1,Z105*AK105/AN105,0)+IF(U105=1,AA105*AK105/AO105,0))*dt/60</f>
        <v>0</v>
      </c>
      <c r="AQ105" s="25">
        <f>E105+(AG105*SQRT(RTE)-AH105/SQRT(RTE))*dt/60/E_nom</f>
        <v>0.75600588995036766</v>
      </c>
      <c r="AR105">
        <f>IF(R105=1,1,0)</f>
        <v>0</v>
      </c>
    </row>
    <row r="106" spans="1:44" x14ac:dyDescent="0.2">
      <c r="A106">
        <v>104</v>
      </c>
      <c r="B106" s="22">
        <f>A106/1440</f>
        <v>7.2222222222222215E-2</v>
      </c>
      <c r="C106" s="23">
        <v>1.1415</v>
      </c>
      <c r="D106" s="24">
        <f>C106+P_aux</f>
        <v>1.1564999999999999</v>
      </c>
      <c r="E106" s="25">
        <f>AQ105</f>
        <v>0.75600588995036766</v>
      </c>
      <c r="F106" s="24">
        <f>AB105</f>
        <v>0</v>
      </c>
      <c r="G106">
        <f>IF(AND(S105=0,V105&gt;=MinOff),V105,-1)</f>
        <v>24</v>
      </c>
      <c r="H106">
        <f>IF(AND(T105=0,W105&gt;=MinOff),W105,-1)</f>
        <v>23</v>
      </c>
      <c r="I106">
        <f>IF(AND(U105=0,X105&gt;=MinOff),X105,-1)</f>
        <v>1102</v>
      </c>
      <c r="J106">
        <f>IF(AND(S105=1,V105&gt;=MinRun),V105,-1)</f>
        <v>-1</v>
      </c>
      <c r="K106">
        <f>IF(AND(T105=1,W105&gt;=MinRun),W105,-1)</f>
        <v>-1</v>
      </c>
      <c r="L106">
        <f>IF(AND(U105=1,X105&gt;=MinRun),X105,-1)</f>
        <v>-1</v>
      </c>
      <c r="M106">
        <f>IF(MAX(G106:I106)&lt;0,0,MATCH(MAX(G106:I106),G106:I106,0))</f>
        <v>3</v>
      </c>
      <c r="N106">
        <f>IF(MAX(J106:L106)&lt;0,0,MATCH(MAX(J106:L106),J106:L106,0))</f>
        <v>0</v>
      </c>
      <c r="O106" s="24">
        <f>IF(N106=0,0,INDEX(CapVec,N106))</f>
        <v>0</v>
      </c>
      <c r="P106">
        <f>IF(OR(D106&gt;F106+StartMargin,E106&lt;SOC_startT),1,0)</f>
        <v>0</v>
      </c>
      <c r="Q106">
        <f>IF(AND(E106&gt;SOC_stopT,D106&lt;=F106-O106+StopMargin),1,0)</f>
        <v>0</v>
      </c>
      <c r="R106">
        <f>IF(AND(P106=1,M106&gt;0),1,IF(AND(P106=0,Q106=1,N106&gt;0),-1,0))</f>
        <v>0</v>
      </c>
      <c r="S106">
        <f>S105+IF(AND(R106=1,M106=1),1,0)-IF(AND(R106=-1,N106=1),1,0)</f>
        <v>0</v>
      </c>
      <c r="T106">
        <f>T105+IF(AND(R106=1,M106=2),1,0)-IF(AND(R106=-1,N106=2),1,0)</f>
        <v>0</v>
      </c>
      <c r="U106">
        <f>U105+IF(AND(R106=1,M106=3),1,0)-IF(AND(R106=-1,N106=3),1,0)</f>
        <v>0</v>
      </c>
      <c r="V106">
        <f>IF(S106&lt;&gt;S105,0,V105+dt)</f>
        <v>25</v>
      </c>
      <c r="W106">
        <f>IF(T106&lt;&gt;T105,0,W105+dt)</f>
        <v>24</v>
      </c>
      <c r="X106">
        <f>IF(U106&lt;&gt;U105,0,X105+dt)</f>
        <v>1103</v>
      </c>
      <c r="Y106" s="24">
        <f>S106*Cap_1*MIN(1,(V106+dt)/StartRamp)</f>
        <v>0</v>
      </c>
      <c r="Z106" s="24">
        <f>T106*Cap_2*MIN(1,(W106+dt)/StartRamp)</f>
        <v>0</v>
      </c>
      <c r="AA106" s="24">
        <f>U106*Cap_3*MIN(1,(X106+dt)/StartRamp)</f>
        <v>0</v>
      </c>
      <c r="AB106" s="24">
        <f>SUM(Y106:AA106)</f>
        <v>0</v>
      </c>
      <c r="AC106" s="24">
        <f>AB106-D106</f>
        <v>-1.1564999999999999</v>
      </c>
      <c r="AD106" s="25">
        <f>MEDIAN(0,(TaperEnd-E106)/(TaperEnd-TaperStart),1)</f>
        <v>1</v>
      </c>
      <c r="AE106" s="24">
        <f>MIN(P_pcs*AD106,MAX(0,SOC_max-E106)*E_nom*60/dt/SQRT(RTE))</f>
        <v>2.5</v>
      </c>
      <c r="AF106" s="24">
        <f>MIN(P_pcs,MAX(0,E106-SOC_min)*E_nom*60/dt*SQRT(RTE))</f>
        <v>2.5</v>
      </c>
      <c r="AG106" s="24">
        <f>IF(AC106&gt;0,MIN(AC106,AE106),0)</f>
        <v>0</v>
      </c>
      <c r="AH106" s="24">
        <f>IF(AC106&lt;0,MIN(-AC106,AF106),0)</f>
        <v>1.1564999999999999</v>
      </c>
      <c r="AI106" s="24">
        <f>IF(AC106&gt;0,D106+AG106,AB106)</f>
        <v>0</v>
      </c>
      <c r="AJ106" s="24">
        <f>MAX(0,D106-AI106-AH106)</f>
        <v>0</v>
      </c>
      <c r="AK106" s="25">
        <f>IF(AB106&gt;0,AI106/AB106,0)</f>
        <v>0</v>
      </c>
      <c r="AL106">
        <f>IF(AB106=0,1,MIN(MATCH(MEDIAN(MinStable,AK106,1),FC_L,1),3))</f>
        <v>1</v>
      </c>
      <c r="AM106" s="25">
        <f>INDEX(FC_E1,$AL106)+(MEDIAN(MinStable,$AK106,1)-INDEX(FC_L,$AL106))*(INDEX(FC_E1,$AL106+1)-INDEX(FC_E1,$AL106))/(INDEX(FC_L,$AL106+1)-INDEX(FC_L,$AL106))</f>
        <v>0.36499999999999999</v>
      </c>
      <c r="AN106" s="25">
        <f>INDEX(FC_E2,$AL106)+(MEDIAN(MinStable,$AK106,1)-INDEX(FC_L,$AL106))*(INDEX(FC_E2,$AL106+1)-INDEX(FC_E2,$AL106))/(INDEX(FC_L,$AL106+1)-INDEX(FC_L,$AL106))</f>
        <v>0.36</v>
      </c>
      <c r="AO106" s="25">
        <f>INDEX(FC_E3,$AL106)+(MEDIAN(MinStable,$AK106,1)-INDEX(FC_L,$AL106))*(INDEX(FC_E3,$AL106+1)-INDEX(FC_E3,$AL106))/(INDEX(FC_L,$AL106+1)-INDEX(FC_L,$AL106))</f>
        <v>0.35399999999999998</v>
      </c>
      <c r="AP106" s="26">
        <f>(IF(S106=1,Y106*AK106/AM106,0)+IF(T106=1,Z106*AK106/AN106,0)+IF(U106=1,AA106*AK106/AO106,0))*dt/60</f>
        <v>0</v>
      </c>
      <c r="AQ106" s="25">
        <f>E106+(AG106*SQRT(RTE)-AH106/SQRT(RTE))*dt/60/E_nom</f>
        <v>0.75227003194331821</v>
      </c>
      <c r="AR106">
        <f>IF(R106=1,1,0)</f>
        <v>0</v>
      </c>
    </row>
    <row r="107" spans="1:44" x14ac:dyDescent="0.2">
      <c r="A107">
        <v>105</v>
      </c>
      <c r="B107" s="22">
        <f>A107/1440</f>
        <v>7.2916666666666671E-2</v>
      </c>
      <c r="C107" s="23">
        <v>1.1349</v>
      </c>
      <c r="D107" s="24">
        <f>C107+P_aux</f>
        <v>1.1498999999999999</v>
      </c>
      <c r="E107" s="25">
        <f>AQ106</f>
        <v>0.75227003194331821</v>
      </c>
      <c r="F107" s="24">
        <f>AB106</f>
        <v>0</v>
      </c>
      <c r="G107">
        <f>IF(AND(S106=0,V106&gt;=MinOff),V106,-1)</f>
        <v>25</v>
      </c>
      <c r="H107">
        <f>IF(AND(T106=0,W106&gt;=MinOff),W106,-1)</f>
        <v>24</v>
      </c>
      <c r="I107">
        <f>IF(AND(U106=0,X106&gt;=MinOff),X106,-1)</f>
        <v>1103</v>
      </c>
      <c r="J107">
        <f>IF(AND(S106=1,V106&gt;=MinRun),V106,-1)</f>
        <v>-1</v>
      </c>
      <c r="K107">
        <f>IF(AND(T106=1,W106&gt;=MinRun),W106,-1)</f>
        <v>-1</v>
      </c>
      <c r="L107">
        <f>IF(AND(U106=1,X106&gt;=MinRun),X106,-1)</f>
        <v>-1</v>
      </c>
      <c r="M107">
        <f>IF(MAX(G107:I107)&lt;0,0,MATCH(MAX(G107:I107),G107:I107,0))</f>
        <v>3</v>
      </c>
      <c r="N107">
        <f>IF(MAX(J107:L107)&lt;0,0,MATCH(MAX(J107:L107),J107:L107,0))</f>
        <v>0</v>
      </c>
      <c r="O107" s="24">
        <f>IF(N107=0,0,INDEX(CapVec,N107))</f>
        <v>0</v>
      </c>
      <c r="P107">
        <f>IF(OR(D107&gt;F107+StartMargin,E107&lt;SOC_startT),1,0)</f>
        <v>0</v>
      </c>
      <c r="Q107">
        <f>IF(AND(E107&gt;SOC_stopT,D107&lt;=F107-O107+StopMargin),1,0)</f>
        <v>0</v>
      </c>
      <c r="R107">
        <f>IF(AND(P107=1,M107&gt;0),1,IF(AND(P107=0,Q107=1,N107&gt;0),-1,0))</f>
        <v>0</v>
      </c>
      <c r="S107">
        <f>S106+IF(AND(R107=1,M107=1),1,0)-IF(AND(R107=-1,N107=1),1,0)</f>
        <v>0</v>
      </c>
      <c r="T107">
        <f>T106+IF(AND(R107=1,M107=2),1,0)-IF(AND(R107=-1,N107=2),1,0)</f>
        <v>0</v>
      </c>
      <c r="U107">
        <f>U106+IF(AND(R107=1,M107=3),1,0)-IF(AND(R107=-1,N107=3),1,0)</f>
        <v>0</v>
      </c>
      <c r="V107">
        <f>IF(S107&lt;&gt;S106,0,V106+dt)</f>
        <v>26</v>
      </c>
      <c r="W107">
        <f>IF(T107&lt;&gt;T106,0,W106+dt)</f>
        <v>25</v>
      </c>
      <c r="X107">
        <f>IF(U107&lt;&gt;U106,0,X106+dt)</f>
        <v>1104</v>
      </c>
      <c r="Y107" s="24">
        <f>S107*Cap_1*MIN(1,(V107+dt)/StartRamp)</f>
        <v>0</v>
      </c>
      <c r="Z107" s="24">
        <f>T107*Cap_2*MIN(1,(W107+dt)/StartRamp)</f>
        <v>0</v>
      </c>
      <c r="AA107" s="24">
        <f>U107*Cap_3*MIN(1,(X107+dt)/StartRamp)</f>
        <v>0</v>
      </c>
      <c r="AB107" s="24">
        <f>SUM(Y107:AA107)</f>
        <v>0</v>
      </c>
      <c r="AC107" s="24">
        <f>AB107-D107</f>
        <v>-1.1498999999999999</v>
      </c>
      <c r="AD107" s="25">
        <f>MEDIAN(0,(TaperEnd-E107)/(TaperEnd-TaperStart),1)</f>
        <v>1</v>
      </c>
      <c r="AE107" s="24">
        <f>MIN(P_pcs*AD107,MAX(0,SOC_max-E107)*E_nom*60/dt/SQRT(RTE))</f>
        <v>2.5</v>
      </c>
      <c r="AF107" s="24">
        <f>MIN(P_pcs,MAX(0,E107-SOC_min)*E_nom*60/dt*SQRT(RTE))</f>
        <v>2.5</v>
      </c>
      <c r="AG107" s="24">
        <f>IF(AC107&gt;0,MIN(AC107,AE107),0)</f>
        <v>0</v>
      </c>
      <c r="AH107" s="24">
        <f>IF(AC107&lt;0,MIN(-AC107,AF107),0)</f>
        <v>1.1498999999999999</v>
      </c>
      <c r="AI107" s="24">
        <f>IF(AC107&gt;0,D107+AG107,AB107)</f>
        <v>0</v>
      </c>
      <c r="AJ107" s="24">
        <f>MAX(0,D107-AI107-AH107)</f>
        <v>0</v>
      </c>
      <c r="AK107" s="25">
        <f>IF(AB107&gt;0,AI107/AB107,0)</f>
        <v>0</v>
      </c>
      <c r="AL107">
        <f>IF(AB107=0,1,MIN(MATCH(MEDIAN(MinStable,AK107,1),FC_L,1),3))</f>
        <v>1</v>
      </c>
      <c r="AM107" s="25">
        <f>INDEX(FC_E1,$AL107)+(MEDIAN(MinStable,$AK107,1)-INDEX(FC_L,$AL107))*(INDEX(FC_E1,$AL107+1)-INDEX(FC_E1,$AL107))/(INDEX(FC_L,$AL107+1)-INDEX(FC_L,$AL107))</f>
        <v>0.36499999999999999</v>
      </c>
      <c r="AN107" s="25">
        <f>INDEX(FC_E2,$AL107)+(MEDIAN(MinStable,$AK107,1)-INDEX(FC_L,$AL107))*(INDEX(FC_E2,$AL107+1)-INDEX(FC_E2,$AL107))/(INDEX(FC_L,$AL107+1)-INDEX(FC_L,$AL107))</f>
        <v>0.36</v>
      </c>
      <c r="AO107" s="25">
        <f>INDEX(FC_E3,$AL107)+(MEDIAN(MinStable,$AK107,1)-INDEX(FC_L,$AL107))*(INDEX(FC_E3,$AL107+1)-INDEX(FC_E3,$AL107))/(INDEX(FC_L,$AL107+1)-INDEX(FC_L,$AL107))</f>
        <v>0.35399999999999998</v>
      </c>
      <c r="AP107" s="26">
        <f>(IF(S107=1,Y107*AK107/AM107,0)+IF(T107=1,Z107*AK107/AN107,0)+IF(U107=1,AA107*AK107/AO107,0))*dt/60</f>
        <v>0</v>
      </c>
      <c r="AQ107" s="25">
        <f>E107+(AG107*SQRT(RTE)-AH107/SQRT(RTE))*dt/60/E_nom</f>
        <v>0.74855549400790433</v>
      </c>
      <c r="AR107">
        <f>IF(R107=1,1,0)</f>
        <v>0</v>
      </c>
    </row>
    <row r="108" spans="1:44" x14ac:dyDescent="0.2">
      <c r="A108">
        <v>106</v>
      </c>
      <c r="B108" s="22">
        <f>A108/1440</f>
        <v>7.3611111111111113E-2</v>
      </c>
      <c r="C108" s="23">
        <v>1.1616</v>
      </c>
      <c r="D108" s="24">
        <f>C108+P_aux</f>
        <v>1.1765999999999999</v>
      </c>
      <c r="E108" s="25">
        <f>AQ107</f>
        <v>0.74855549400790433</v>
      </c>
      <c r="F108" s="24">
        <f>AB107</f>
        <v>0</v>
      </c>
      <c r="G108">
        <f>IF(AND(S107=0,V107&gt;=MinOff),V107,-1)</f>
        <v>26</v>
      </c>
      <c r="H108">
        <f>IF(AND(T107=0,W107&gt;=MinOff),W107,-1)</f>
        <v>25</v>
      </c>
      <c r="I108">
        <f>IF(AND(U107=0,X107&gt;=MinOff),X107,-1)</f>
        <v>1104</v>
      </c>
      <c r="J108">
        <f>IF(AND(S107=1,V107&gt;=MinRun),V107,-1)</f>
        <v>-1</v>
      </c>
      <c r="K108">
        <f>IF(AND(T107=1,W107&gt;=MinRun),W107,-1)</f>
        <v>-1</v>
      </c>
      <c r="L108">
        <f>IF(AND(U107=1,X107&gt;=MinRun),X107,-1)</f>
        <v>-1</v>
      </c>
      <c r="M108">
        <f>IF(MAX(G108:I108)&lt;0,0,MATCH(MAX(G108:I108),G108:I108,0))</f>
        <v>3</v>
      </c>
      <c r="N108">
        <f>IF(MAX(J108:L108)&lt;0,0,MATCH(MAX(J108:L108),J108:L108,0))</f>
        <v>0</v>
      </c>
      <c r="O108" s="24">
        <f>IF(N108=0,0,INDEX(CapVec,N108))</f>
        <v>0</v>
      </c>
      <c r="P108">
        <f>IF(OR(D108&gt;F108+StartMargin,E108&lt;SOC_startT),1,0)</f>
        <v>0</v>
      </c>
      <c r="Q108">
        <f>IF(AND(E108&gt;SOC_stopT,D108&lt;=F108-O108+StopMargin),1,0)</f>
        <v>0</v>
      </c>
      <c r="R108">
        <f>IF(AND(P108=1,M108&gt;0),1,IF(AND(P108=0,Q108=1,N108&gt;0),-1,0))</f>
        <v>0</v>
      </c>
      <c r="S108">
        <f>S107+IF(AND(R108=1,M108=1),1,0)-IF(AND(R108=-1,N108=1),1,0)</f>
        <v>0</v>
      </c>
      <c r="T108">
        <f>T107+IF(AND(R108=1,M108=2),1,0)-IF(AND(R108=-1,N108=2),1,0)</f>
        <v>0</v>
      </c>
      <c r="U108">
        <f>U107+IF(AND(R108=1,M108=3),1,0)-IF(AND(R108=-1,N108=3),1,0)</f>
        <v>0</v>
      </c>
      <c r="V108">
        <f>IF(S108&lt;&gt;S107,0,V107+dt)</f>
        <v>27</v>
      </c>
      <c r="W108">
        <f>IF(T108&lt;&gt;T107,0,W107+dt)</f>
        <v>26</v>
      </c>
      <c r="X108">
        <f>IF(U108&lt;&gt;U107,0,X107+dt)</f>
        <v>1105</v>
      </c>
      <c r="Y108" s="24">
        <f>S108*Cap_1*MIN(1,(V108+dt)/StartRamp)</f>
        <v>0</v>
      </c>
      <c r="Z108" s="24">
        <f>T108*Cap_2*MIN(1,(W108+dt)/StartRamp)</f>
        <v>0</v>
      </c>
      <c r="AA108" s="24">
        <f>U108*Cap_3*MIN(1,(X108+dt)/StartRamp)</f>
        <v>0</v>
      </c>
      <c r="AB108" s="24">
        <f>SUM(Y108:AA108)</f>
        <v>0</v>
      </c>
      <c r="AC108" s="24">
        <f>AB108-D108</f>
        <v>-1.1765999999999999</v>
      </c>
      <c r="AD108" s="25">
        <f>MEDIAN(0,(TaperEnd-E108)/(TaperEnd-TaperStart),1)</f>
        <v>1</v>
      </c>
      <c r="AE108" s="24">
        <f>MIN(P_pcs*AD108,MAX(0,SOC_max-E108)*E_nom*60/dt/SQRT(RTE))</f>
        <v>2.5</v>
      </c>
      <c r="AF108" s="24">
        <f>MIN(P_pcs,MAX(0,E108-SOC_min)*E_nom*60/dt*SQRT(RTE))</f>
        <v>2.5</v>
      </c>
      <c r="AG108" s="24">
        <f>IF(AC108&gt;0,MIN(AC108,AE108),0)</f>
        <v>0</v>
      </c>
      <c r="AH108" s="24">
        <f>IF(AC108&lt;0,MIN(-AC108,AF108),0)</f>
        <v>1.1765999999999999</v>
      </c>
      <c r="AI108" s="24">
        <f>IF(AC108&gt;0,D108+AG108,AB108)</f>
        <v>0</v>
      </c>
      <c r="AJ108" s="24">
        <f>MAX(0,D108-AI108-AH108)</f>
        <v>0</v>
      </c>
      <c r="AK108" s="25">
        <f>IF(AB108&gt;0,AI108/AB108,0)</f>
        <v>0</v>
      </c>
      <c r="AL108">
        <f>IF(AB108=0,1,MIN(MATCH(MEDIAN(MinStable,AK108,1),FC_L,1),3))</f>
        <v>1</v>
      </c>
      <c r="AM108" s="25">
        <f>INDEX(FC_E1,$AL108)+(MEDIAN(MinStable,$AK108,1)-INDEX(FC_L,$AL108))*(INDEX(FC_E1,$AL108+1)-INDEX(FC_E1,$AL108))/(INDEX(FC_L,$AL108+1)-INDEX(FC_L,$AL108))</f>
        <v>0.36499999999999999</v>
      </c>
      <c r="AN108" s="25">
        <f>INDEX(FC_E2,$AL108)+(MEDIAN(MinStable,$AK108,1)-INDEX(FC_L,$AL108))*(INDEX(FC_E2,$AL108+1)-INDEX(FC_E2,$AL108))/(INDEX(FC_L,$AL108+1)-INDEX(FC_L,$AL108))</f>
        <v>0.36</v>
      </c>
      <c r="AO108" s="25">
        <f>INDEX(FC_E3,$AL108)+(MEDIAN(MinStable,$AK108,1)-INDEX(FC_L,$AL108))*(INDEX(FC_E3,$AL108+1)-INDEX(FC_E3,$AL108))/(INDEX(FC_L,$AL108+1)-INDEX(FC_L,$AL108))</f>
        <v>0.35399999999999998</v>
      </c>
      <c r="AP108" s="26">
        <f>(IF(S108=1,Y108*AK108/AM108,0)+IF(T108=1,Z108*AK108/AN108,0)+IF(U108=1,AA108*AK108/AO108,0))*dt/60</f>
        <v>0</v>
      </c>
      <c r="AQ108" s="25">
        <f>E108+(AG108*SQRT(RTE)-AH108/SQRT(RTE))*dt/60/E_nom</f>
        <v>0.7447547066917829</v>
      </c>
      <c r="AR108">
        <f>IF(R108=1,1,0)</f>
        <v>0</v>
      </c>
    </row>
    <row r="109" spans="1:44" x14ac:dyDescent="0.2">
      <c r="A109">
        <v>107</v>
      </c>
      <c r="B109" s="22">
        <f>A109/1440</f>
        <v>7.4305555555555555E-2</v>
      </c>
      <c r="C109" s="23">
        <v>1.1567000000000001</v>
      </c>
      <c r="D109" s="24">
        <f>C109+P_aux</f>
        <v>1.1717</v>
      </c>
      <c r="E109" s="25">
        <f>AQ108</f>
        <v>0.7447547066917829</v>
      </c>
      <c r="F109" s="24">
        <f>AB108</f>
        <v>0</v>
      </c>
      <c r="G109">
        <f>IF(AND(S108=0,V108&gt;=MinOff),V108,-1)</f>
        <v>27</v>
      </c>
      <c r="H109">
        <f>IF(AND(T108=0,W108&gt;=MinOff),W108,-1)</f>
        <v>26</v>
      </c>
      <c r="I109">
        <f>IF(AND(U108=0,X108&gt;=MinOff),X108,-1)</f>
        <v>1105</v>
      </c>
      <c r="J109">
        <f>IF(AND(S108=1,V108&gt;=MinRun),V108,-1)</f>
        <v>-1</v>
      </c>
      <c r="K109">
        <f>IF(AND(T108=1,W108&gt;=MinRun),W108,-1)</f>
        <v>-1</v>
      </c>
      <c r="L109">
        <f>IF(AND(U108=1,X108&gt;=MinRun),X108,-1)</f>
        <v>-1</v>
      </c>
      <c r="M109">
        <f>IF(MAX(G109:I109)&lt;0,0,MATCH(MAX(G109:I109),G109:I109,0))</f>
        <v>3</v>
      </c>
      <c r="N109">
        <f>IF(MAX(J109:L109)&lt;0,0,MATCH(MAX(J109:L109),J109:L109,0))</f>
        <v>0</v>
      </c>
      <c r="O109" s="24">
        <f>IF(N109=0,0,INDEX(CapVec,N109))</f>
        <v>0</v>
      </c>
      <c r="P109">
        <f>IF(OR(D109&gt;F109+StartMargin,E109&lt;SOC_startT),1,0)</f>
        <v>0</v>
      </c>
      <c r="Q109">
        <f>IF(AND(E109&gt;SOC_stopT,D109&lt;=F109-O109+StopMargin),1,0)</f>
        <v>0</v>
      </c>
      <c r="R109">
        <f>IF(AND(P109=1,M109&gt;0),1,IF(AND(P109=0,Q109=1,N109&gt;0),-1,0))</f>
        <v>0</v>
      </c>
      <c r="S109">
        <f>S108+IF(AND(R109=1,M109=1),1,0)-IF(AND(R109=-1,N109=1),1,0)</f>
        <v>0</v>
      </c>
      <c r="T109">
        <f>T108+IF(AND(R109=1,M109=2),1,0)-IF(AND(R109=-1,N109=2),1,0)</f>
        <v>0</v>
      </c>
      <c r="U109">
        <f>U108+IF(AND(R109=1,M109=3),1,0)-IF(AND(R109=-1,N109=3),1,0)</f>
        <v>0</v>
      </c>
      <c r="V109">
        <f>IF(S109&lt;&gt;S108,0,V108+dt)</f>
        <v>28</v>
      </c>
      <c r="W109">
        <f>IF(T109&lt;&gt;T108,0,W108+dt)</f>
        <v>27</v>
      </c>
      <c r="X109">
        <f>IF(U109&lt;&gt;U108,0,X108+dt)</f>
        <v>1106</v>
      </c>
      <c r="Y109" s="24">
        <f>S109*Cap_1*MIN(1,(V109+dt)/StartRamp)</f>
        <v>0</v>
      </c>
      <c r="Z109" s="24">
        <f>T109*Cap_2*MIN(1,(W109+dt)/StartRamp)</f>
        <v>0</v>
      </c>
      <c r="AA109" s="24">
        <f>U109*Cap_3*MIN(1,(X109+dt)/StartRamp)</f>
        <v>0</v>
      </c>
      <c r="AB109" s="24">
        <f>SUM(Y109:AA109)</f>
        <v>0</v>
      </c>
      <c r="AC109" s="24">
        <f>AB109-D109</f>
        <v>-1.1717</v>
      </c>
      <c r="AD109" s="25">
        <f>MEDIAN(0,(TaperEnd-E109)/(TaperEnd-TaperStart),1)</f>
        <v>1</v>
      </c>
      <c r="AE109" s="24">
        <f>MIN(P_pcs*AD109,MAX(0,SOC_max-E109)*E_nom*60/dt/SQRT(RTE))</f>
        <v>2.5</v>
      </c>
      <c r="AF109" s="24">
        <f>MIN(P_pcs,MAX(0,E109-SOC_min)*E_nom*60/dt*SQRT(RTE))</f>
        <v>2.5</v>
      </c>
      <c r="AG109" s="24">
        <f>IF(AC109&gt;0,MIN(AC109,AE109),0)</f>
        <v>0</v>
      </c>
      <c r="AH109" s="24">
        <f>IF(AC109&lt;0,MIN(-AC109,AF109),0)</f>
        <v>1.1717</v>
      </c>
      <c r="AI109" s="24">
        <f>IF(AC109&gt;0,D109+AG109,AB109)</f>
        <v>0</v>
      </c>
      <c r="AJ109" s="24">
        <f>MAX(0,D109-AI109-AH109)</f>
        <v>0</v>
      </c>
      <c r="AK109" s="25">
        <f>IF(AB109&gt;0,AI109/AB109,0)</f>
        <v>0</v>
      </c>
      <c r="AL109">
        <f>IF(AB109=0,1,MIN(MATCH(MEDIAN(MinStable,AK109,1),FC_L,1),3))</f>
        <v>1</v>
      </c>
      <c r="AM109" s="25">
        <f>INDEX(FC_E1,$AL109)+(MEDIAN(MinStable,$AK109,1)-INDEX(FC_L,$AL109))*(INDEX(FC_E1,$AL109+1)-INDEX(FC_E1,$AL109))/(INDEX(FC_L,$AL109+1)-INDEX(FC_L,$AL109))</f>
        <v>0.36499999999999999</v>
      </c>
      <c r="AN109" s="25">
        <f>INDEX(FC_E2,$AL109)+(MEDIAN(MinStable,$AK109,1)-INDEX(FC_L,$AL109))*(INDEX(FC_E2,$AL109+1)-INDEX(FC_E2,$AL109))/(INDEX(FC_L,$AL109+1)-INDEX(FC_L,$AL109))</f>
        <v>0.36</v>
      </c>
      <c r="AO109" s="25">
        <f>INDEX(FC_E3,$AL109)+(MEDIAN(MinStable,$AK109,1)-INDEX(FC_L,$AL109))*(INDEX(FC_E3,$AL109+1)-INDEX(FC_E3,$AL109))/(INDEX(FC_L,$AL109+1)-INDEX(FC_L,$AL109))</f>
        <v>0.35399999999999998</v>
      </c>
      <c r="AP109" s="26">
        <f>(IF(S109=1,Y109*AK109/AM109,0)+IF(T109=1,Z109*AK109/AN109,0)+IF(U109=1,AA109*AK109/AO109,0))*dt/60</f>
        <v>0</v>
      </c>
      <c r="AQ109" s="25">
        <f>E109+(AG109*SQRT(RTE)-AH109/SQRT(RTE))*dt/60/E_nom</f>
        <v>0.74096974791369397</v>
      </c>
      <c r="AR109">
        <f>IF(R109=1,1,0)</f>
        <v>0</v>
      </c>
    </row>
    <row r="110" spans="1:44" x14ac:dyDescent="0.2">
      <c r="A110">
        <v>108</v>
      </c>
      <c r="B110" s="22">
        <f>A110/1440</f>
        <v>7.4999999999999997E-2</v>
      </c>
      <c r="C110" s="23">
        <v>1.2382</v>
      </c>
      <c r="D110" s="24">
        <f>C110+P_aux</f>
        <v>1.2531999999999999</v>
      </c>
      <c r="E110" s="25">
        <f>AQ109</f>
        <v>0.74096974791369397</v>
      </c>
      <c r="F110" s="24">
        <f>AB109</f>
        <v>0</v>
      </c>
      <c r="G110">
        <f>IF(AND(S109=0,V109&gt;=MinOff),V109,-1)</f>
        <v>28</v>
      </c>
      <c r="H110">
        <f>IF(AND(T109=0,W109&gt;=MinOff),W109,-1)</f>
        <v>27</v>
      </c>
      <c r="I110">
        <f>IF(AND(U109=0,X109&gt;=MinOff),X109,-1)</f>
        <v>1106</v>
      </c>
      <c r="J110">
        <f>IF(AND(S109=1,V109&gt;=MinRun),V109,-1)</f>
        <v>-1</v>
      </c>
      <c r="K110">
        <f>IF(AND(T109=1,W109&gt;=MinRun),W109,-1)</f>
        <v>-1</v>
      </c>
      <c r="L110">
        <f>IF(AND(U109=1,X109&gt;=MinRun),X109,-1)</f>
        <v>-1</v>
      </c>
      <c r="M110">
        <f>IF(MAX(G110:I110)&lt;0,0,MATCH(MAX(G110:I110),G110:I110,0))</f>
        <v>3</v>
      </c>
      <c r="N110">
        <f>IF(MAX(J110:L110)&lt;0,0,MATCH(MAX(J110:L110),J110:L110,0))</f>
        <v>0</v>
      </c>
      <c r="O110" s="24">
        <f>IF(N110=0,0,INDEX(CapVec,N110))</f>
        <v>0</v>
      </c>
      <c r="P110">
        <f>IF(OR(D110&gt;F110+StartMargin,E110&lt;SOC_startT),1,0)</f>
        <v>0</v>
      </c>
      <c r="Q110">
        <f>IF(AND(E110&gt;SOC_stopT,D110&lt;=F110-O110+StopMargin),1,0)</f>
        <v>0</v>
      </c>
      <c r="R110">
        <f>IF(AND(P110=1,M110&gt;0),1,IF(AND(P110=0,Q110=1,N110&gt;0),-1,0))</f>
        <v>0</v>
      </c>
      <c r="S110">
        <f>S109+IF(AND(R110=1,M110=1),1,0)-IF(AND(R110=-1,N110=1),1,0)</f>
        <v>0</v>
      </c>
      <c r="T110">
        <f>T109+IF(AND(R110=1,M110=2),1,0)-IF(AND(R110=-1,N110=2),1,0)</f>
        <v>0</v>
      </c>
      <c r="U110">
        <f>U109+IF(AND(R110=1,M110=3),1,0)-IF(AND(R110=-1,N110=3),1,0)</f>
        <v>0</v>
      </c>
      <c r="V110">
        <f>IF(S110&lt;&gt;S109,0,V109+dt)</f>
        <v>29</v>
      </c>
      <c r="W110">
        <f>IF(T110&lt;&gt;T109,0,W109+dt)</f>
        <v>28</v>
      </c>
      <c r="X110">
        <f>IF(U110&lt;&gt;U109,0,X109+dt)</f>
        <v>1107</v>
      </c>
      <c r="Y110" s="24">
        <f>S110*Cap_1*MIN(1,(V110+dt)/StartRamp)</f>
        <v>0</v>
      </c>
      <c r="Z110" s="24">
        <f>T110*Cap_2*MIN(1,(W110+dt)/StartRamp)</f>
        <v>0</v>
      </c>
      <c r="AA110" s="24">
        <f>U110*Cap_3*MIN(1,(X110+dt)/StartRamp)</f>
        <v>0</v>
      </c>
      <c r="AB110" s="24">
        <f>SUM(Y110:AA110)</f>
        <v>0</v>
      </c>
      <c r="AC110" s="24">
        <f>AB110-D110</f>
        <v>-1.2531999999999999</v>
      </c>
      <c r="AD110" s="25">
        <f>MEDIAN(0,(TaperEnd-E110)/(TaperEnd-TaperStart),1)</f>
        <v>1</v>
      </c>
      <c r="AE110" s="24">
        <f>MIN(P_pcs*AD110,MAX(0,SOC_max-E110)*E_nom*60/dt/SQRT(RTE))</f>
        <v>2.5</v>
      </c>
      <c r="AF110" s="24">
        <f>MIN(P_pcs,MAX(0,E110-SOC_min)*E_nom*60/dt*SQRT(RTE))</f>
        <v>2.5</v>
      </c>
      <c r="AG110" s="24">
        <f>IF(AC110&gt;0,MIN(AC110,AE110),0)</f>
        <v>0</v>
      </c>
      <c r="AH110" s="24">
        <f>IF(AC110&lt;0,MIN(-AC110,AF110),0)</f>
        <v>1.2531999999999999</v>
      </c>
      <c r="AI110" s="24">
        <f>IF(AC110&gt;0,D110+AG110,AB110)</f>
        <v>0</v>
      </c>
      <c r="AJ110" s="24">
        <f>MAX(0,D110-AI110-AH110)</f>
        <v>0</v>
      </c>
      <c r="AK110" s="25">
        <f>IF(AB110&gt;0,AI110/AB110,0)</f>
        <v>0</v>
      </c>
      <c r="AL110">
        <f>IF(AB110=0,1,MIN(MATCH(MEDIAN(MinStable,AK110,1),FC_L,1),3))</f>
        <v>1</v>
      </c>
      <c r="AM110" s="25">
        <f>INDEX(FC_E1,$AL110)+(MEDIAN(MinStable,$AK110,1)-INDEX(FC_L,$AL110))*(INDEX(FC_E1,$AL110+1)-INDEX(FC_E1,$AL110))/(INDEX(FC_L,$AL110+1)-INDEX(FC_L,$AL110))</f>
        <v>0.36499999999999999</v>
      </c>
      <c r="AN110" s="25">
        <f>INDEX(FC_E2,$AL110)+(MEDIAN(MinStable,$AK110,1)-INDEX(FC_L,$AL110))*(INDEX(FC_E2,$AL110+1)-INDEX(FC_E2,$AL110))/(INDEX(FC_L,$AL110+1)-INDEX(FC_L,$AL110))</f>
        <v>0.36</v>
      </c>
      <c r="AO110" s="25">
        <f>INDEX(FC_E3,$AL110)+(MEDIAN(MinStable,$AK110,1)-INDEX(FC_L,$AL110))*(INDEX(FC_E3,$AL110+1)-INDEX(FC_E3,$AL110))/(INDEX(FC_L,$AL110+1)-INDEX(FC_L,$AL110))</f>
        <v>0.35399999999999998</v>
      </c>
      <c r="AP110" s="26">
        <f>(IF(S110=1,Y110*AK110/AM110,0)+IF(T110=1,Z110*AK110/AN110,0)+IF(U110=1,AA110*AK110/AO110,0))*dt/60</f>
        <v>0</v>
      </c>
      <c r="AQ110" s="25">
        <f>E110+(AG110*SQRT(RTE)-AH110/SQRT(RTE))*dt/60/E_nom</f>
        <v>0.73692151855404475</v>
      </c>
      <c r="AR110">
        <f>IF(R110=1,1,0)</f>
        <v>0</v>
      </c>
    </row>
    <row r="111" spans="1:44" x14ac:dyDescent="0.2">
      <c r="A111">
        <v>109</v>
      </c>
      <c r="B111" s="22">
        <f>A111/1440</f>
        <v>7.5694444444444439E-2</v>
      </c>
      <c r="C111" s="23">
        <v>1.6838</v>
      </c>
      <c r="D111" s="24">
        <f>C111+P_aux</f>
        <v>1.6987999999999999</v>
      </c>
      <c r="E111" s="25">
        <f>AQ110</f>
        <v>0.73692151855404475</v>
      </c>
      <c r="F111" s="24">
        <f>AB110</f>
        <v>0</v>
      </c>
      <c r="G111">
        <f>IF(AND(S110=0,V110&gt;=MinOff),V110,-1)</f>
        <v>29</v>
      </c>
      <c r="H111">
        <f>IF(AND(T110=0,W110&gt;=MinOff),W110,-1)</f>
        <v>28</v>
      </c>
      <c r="I111">
        <f>IF(AND(U110=0,X110&gt;=MinOff),X110,-1)</f>
        <v>1107</v>
      </c>
      <c r="J111">
        <f>IF(AND(S110=1,V110&gt;=MinRun),V110,-1)</f>
        <v>-1</v>
      </c>
      <c r="K111">
        <f>IF(AND(T110=1,W110&gt;=MinRun),W110,-1)</f>
        <v>-1</v>
      </c>
      <c r="L111">
        <f>IF(AND(U110=1,X110&gt;=MinRun),X110,-1)</f>
        <v>-1</v>
      </c>
      <c r="M111">
        <f>IF(MAX(G111:I111)&lt;0,0,MATCH(MAX(G111:I111),G111:I111,0))</f>
        <v>3</v>
      </c>
      <c r="N111">
        <f>IF(MAX(J111:L111)&lt;0,0,MATCH(MAX(J111:L111),J111:L111,0))</f>
        <v>0</v>
      </c>
      <c r="O111" s="24">
        <f>IF(N111=0,0,INDEX(CapVec,N111))</f>
        <v>0</v>
      </c>
      <c r="P111">
        <f>IF(OR(D111&gt;F111+StartMargin,E111&lt;SOC_startT),1,0)</f>
        <v>0</v>
      </c>
      <c r="Q111">
        <f>IF(AND(E111&gt;SOC_stopT,D111&lt;=F111-O111+StopMargin),1,0)</f>
        <v>0</v>
      </c>
      <c r="R111">
        <f>IF(AND(P111=1,M111&gt;0),1,IF(AND(P111=0,Q111=1,N111&gt;0),-1,0))</f>
        <v>0</v>
      </c>
      <c r="S111">
        <f>S110+IF(AND(R111=1,M111=1),1,0)-IF(AND(R111=-1,N111=1),1,0)</f>
        <v>0</v>
      </c>
      <c r="T111">
        <f>T110+IF(AND(R111=1,M111=2),1,0)-IF(AND(R111=-1,N111=2),1,0)</f>
        <v>0</v>
      </c>
      <c r="U111">
        <f>U110+IF(AND(R111=1,M111=3),1,0)-IF(AND(R111=-1,N111=3),1,0)</f>
        <v>0</v>
      </c>
      <c r="V111">
        <f>IF(S111&lt;&gt;S110,0,V110+dt)</f>
        <v>30</v>
      </c>
      <c r="W111">
        <f>IF(T111&lt;&gt;T110,0,W110+dt)</f>
        <v>29</v>
      </c>
      <c r="X111">
        <f>IF(U111&lt;&gt;U110,0,X110+dt)</f>
        <v>1108</v>
      </c>
      <c r="Y111" s="24">
        <f>S111*Cap_1*MIN(1,(V111+dt)/StartRamp)</f>
        <v>0</v>
      </c>
      <c r="Z111" s="24">
        <f>T111*Cap_2*MIN(1,(W111+dt)/StartRamp)</f>
        <v>0</v>
      </c>
      <c r="AA111" s="24">
        <f>U111*Cap_3*MIN(1,(X111+dt)/StartRamp)</f>
        <v>0</v>
      </c>
      <c r="AB111" s="24">
        <f>SUM(Y111:AA111)</f>
        <v>0</v>
      </c>
      <c r="AC111" s="24">
        <f>AB111-D111</f>
        <v>-1.6987999999999999</v>
      </c>
      <c r="AD111" s="25">
        <f>MEDIAN(0,(TaperEnd-E111)/(TaperEnd-TaperStart),1)</f>
        <v>1</v>
      </c>
      <c r="AE111" s="24">
        <f>MIN(P_pcs*AD111,MAX(0,SOC_max-E111)*E_nom*60/dt/SQRT(RTE))</f>
        <v>2.5</v>
      </c>
      <c r="AF111" s="24">
        <f>MIN(P_pcs,MAX(0,E111-SOC_min)*E_nom*60/dt*SQRT(RTE))</f>
        <v>2.5</v>
      </c>
      <c r="AG111" s="24">
        <f>IF(AC111&gt;0,MIN(AC111,AE111),0)</f>
        <v>0</v>
      </c>
      <c r="AH111" s="24">
        <f>IF(AC111&lt;0,MIN(-AC111,AF111),0)</f>
        <v>1.6987999999999999</v>
      </c>
      <c r="AI111" s="24">
        <f>IF(AC111&gt;0,D111+AG111,AB111)</f>
        <v>0</v>
      </c>
      <c r="AJ111" s="24">
        <f>MAX(0,D111-AI111-AH111)</f>
        <v>0</v>
      </c>
      <c r="AK111" s="25">
        <f>IF(AB111&gt;0,AI111/AB111,0)</f>
        <v>0</v>
      </c>
      <c r="AL111">
        <f>IF(AB111=0,1,MIN(MATCH(MEDIAN(MinStable,AK111,1),FC_L,1),3))</f>
        <v>1</v>
      </c>
      <c r="AM111" s="25">
        <f>INDEX(FC_E1,$AL111)+(MEDIAN(MinStable,$AK111,1)-INDEX(FC_L,$AL111))*(INDEX(FC_E1,$AL111+1)-INDEX(FC_E1,$AL111))/(INDEX(FC_L,$AL111+1)-INDEX(FC_L,$AL111))</f>
        <v>0.36499999999999999</v>
      </c>
      <c r="AN111" s="25">
        <f>INDEX(FC_E2,$AL111)+(MEDIAN(MinStable,$AK111,1)-INDEX(FC_L,$AL111))*(INDEX(FC_E2,$AL111+1)-INDEX(FC_E2,$AL111))/(INDEX(FC_L,$AL111+1)-INDEX(FC_L,$AL111))</f>
        <v>0.36</v>
      </c>
      <c r="AO111" s="25">
        <f>INDEX(FC_E3,$AL111)+(MEDIAN(MinStable,$AK111,1)-INDEX(FC_L,$AL111))*(INDEX(FC_E3,$AL111+1)-INDEX(FC_E3,$AL111))/(INDEX(FC_L,$AL111+1)-INDEX(FC_L,$AL111))</f>
        <v>0.35399999999999998</v>
      </c>
      <c r="AP111" s="26">
        <f>(IF(S111=1,Y111*AK111/AM111,0)+IF(T111=1,Z111*AK111/AN111,0)+IF(U111=1,AA111*AK111/AO111,0))*dt/60</f>
        <v>0</v>
      </c>
      <c r="AQ111" s="25">
        <f>E111+(AG111*SQRT(RTE)-AH111/SQRT(RTE))*dt/60/E_nom</f>
        <v>0.73143386132760668</v>
      </c>
      <c r="AR111">
        <f>IF(R111=1,1,0)</f>
        <v>0</v>
      </c>
    </row>
    <row r="112" spans="1:44" x14ac:dyDescent="0.2">
      <c r="A112">
        <v>110</v>
      </c>
      <c r="B112" s="22">
        <f>A112/1440</f>
        <v>7.6388888888888895E-2</v>
      </c>
      <c r="C112" s="23">
        <v>1.8013999999999999</v>
      </c>
      <c r="D112" s="24">
        <f>C112+P_aux</f>
        <v>1.8163999999999998</v>
      </c>
      <c r="E112" s="25">
        <f>AQ111</f>
        <v>0.73143386132760668</v>
      </c>
      <c r="F112" s="24">
        <f>AB111</f>
        <v>0</v>
      </c>
      <c r="G112">
        <f>IF(AND(S111=0,V111&gt;=MinOff),V111,-1)</f>
        <v>30</v>
      </c>
      <c r="H112">
        <f>IF(AND(T111=0,W111&gt;=MinOff),W111,-1)</f>
        <v>29</v>
      </c>
      <c r="I112">
        <f>IF(AND(U111=0,X111&gt;=MinOff),X111,-1)</f>
        <v>1108</v>
      </c>
      <c r="J112">
        <f>IF(AND(S111=1,V111&gt;=MinRun),V111,-1)</f>
        <v>-1</v>
      </c>
      <c r="K112">
        <f>IF(AND(T111=1,W111&gt;=MinRun),W111,-1)</f>
        <v>-1</v>
      </c>
      <c r="L112">
        <f>IF(AND(U111=1,X111&gt;=MinRun),X111,-1)</f>
        <v>-1</v>
      </c>
      <c r="M112">
        <f>IF(MAX(G112:I112)&lt;0,0,MATCH(MAX(G112:I112),G112:I112,0))</f>
        <v>3</v>
      </c>
      <c r="N112">
        <f>IF(MAX(J112:L112)&lt;0,0,MATCH(MAX(J112:L112),J112:L112,0))</f>
        <v>0</v>
      </c>
      <c r="O112" s="24">
        <f>IF(N112=0,0,INDEX(CapVec,N112))</f>
        <v>0</v>
      </c>
      <c r="P112">
        <f>IF(OR(D112&gt;F112+StartMargin,E112&lt;SOC_startT),1,0)</f>
        <v>0</v>
      </c>
      <c r="Q112">
        <f>IF(AND(E112&gt;SOC_stopT,D112&lt;=F112-O112+StopMargin),1,0)</f>
        <v>0</v>
      </c>
      <c r="R112">
        <f>IF(AND(P112=1,M112&gt;0),1,IF(AND(P112=0,Q112=1,N112&gt;0),-1,0))</f>
        <v>0</v>
      </c>
      <c r="S112">
        <f>S111+IF(AND(R112=1,M112=1),1,0)-IF(AND(R112=-1,N112=1),1,0)</f>
        <v>0</v>
      </c>
      <c r="T112">
        <f>T111+IF(AND(R112=1,M112=2),1,0)-IF(AND(R112=-1,N112=2),1,0)</f>
        <v>0</v>
      </c>
      <c r="U112">
        <f>U111+IF(AND(R112=1,M112=3),1,0)-IF(AND(R112=-1,N112=3),1,0)</f>
        <v>0</v>
      </c>
      <c r="V112">
        <f>IF(S112&lt;&gt;S111,0,V111+dt)</f>
        <v>31</v>
      </c>
      <c r="W112">
        <f>IF(T112&lt;&gt;T111,0,W111+dt)</f>
        <v>30</v>
      </c>
      <c r="X112">
        <f>IF(U112&lt;&gt;U111,0,X111+dt)</f>
        <v>1109</v>
      </c>
      <c r="Y112" s="24">
        <f>S112*Cap_1*MIN(1,(V112+dt)/StartRamp)</f>
        <v>0</v>
      </c>
      <c r="Z112" s="24">
        <f>T112*Cap_2*MIN(1,(W112+dt)/StartRamp)</f>
        <v>0</v>
      </c>
      <c r="AA112" s="24">
        <f>U112*Cap_3*MIN(1,(X112+dt)/StartRamp)</f>
        <v>0</v>
      </c>
      <c r="AB112" s="24">
        <f>SUM(Y112:AA112)</f>
        <v>0</v>
      </c>
      <c r="AC112" s="24">
        <f>AB112-D112</f>
        <v>-1.8163999999999998</v>
      </c>
      <c r="AD112" s="25">
        <f>MEDIAN(0,(TaperEnd-E112)/(TaperEnd-TaperStart),1)</f>
        <v>1</v>
      </c>
      <c r="AE112" s="24">
        <f>MIN(P_pcs*AD112,MAX(0,SOC_max-E112)*E_nom*60/dt/SQRT(RTE))</f>
        <v>2.5</v>
      </c>
      <c r="AF112" s="24">
        <f>MIN(P_pcs,MAX(0,E112-SOC_min)*E_nom*60/dt*SQRT(RTE))</f>
        <v>2.5</v>
      </c>
      <c r="AG112" s="24">
        <f>IF(AC112&gt;0,MIN(AC112,AE112),0)</f>
        <v>0</v>
      </c>
      <c r="AH112" s="24">
        <f>IF(AC112&lt;0,MIN(-AC112,AF112),0)</f>
        <v>1.8163999999999998</v>
      </c>
      <c r="AI112" s="24">
        <f>IF(AC112&gt;0,D112+AG112,AB112)</f>
        <v>0</v>
      </c>
      <c r="AJ112" s="24">
        <f>MAX(0,D112-AI112-AH112)</f>
        <v>0</v>
      </c>
      <c r="AK112" s="25">
        <f>IF(AB112&gt;0,AI112/AB112,0)</f>
        <v>0</v>
      </c>
      <c r="AL112">
        <f>IF(AB112=0,1,MIN(MATCH(MEDIAN(MinStable,AK112,1),FC_L,1),3))</f>
        <v>1</v>
      </c>
      <c r="AM112" s="25">
        <f>INDEX(FC_E1,$AL112)+(MEDIAN(MinStable,$AK112,1)-INDEX(FC_L,$AL112))*(INDEX(FC_E1,$AL112+1)-INDEX(FC_E1,$AL112))/(INDEX(FC_L,$AL112+1)-INDEX(FC_L,$AL112))</f>
        <v>0.36499999999999999</v>
      </c>
      <c r="AN112" s="25">
        <f>INDEX(FC_E2,$AL112)+(MEDIAN(MinStable,$AK112,1)-INDEX(FC_L,$AL112))*(INDEX(FC_E2,$AL112+1)-INDEX(FC_E2,$AL112))/(INDEX(FC_L,$AL112+1)-INDEX(FC_L,$AL112))</f>
        <v>0.36</v>
      </c>
      <c r="AO112" s="25">
        <f>INDEX(FC_E3,$AL112)+(MEDIAN(MinStable,$AK112,1)-INDEX(FC_L,$AL112))*(INDEX(FC_E3,$AL112+1)-INDEX(FC_E3,$AL112))/(INDEX(FC_L,$AL112+1)-INDEX(FC_L,$AL112))</f>
        <v>0.35399999999999998</v>
      </c>
      <c r="AP112" s="26">
        <f>(IF(S112=1,Y112*AK112/AM112,0)+IF(T112=1,Z112*AK112/AN112,0)+IF(U112=1,AA112*AK112/AO112,0))*dt/60</f>
        <v>0</v>
      </c>
      <c r="AQ112" s="25">
        <f>E112+(AG112*SQRT(RTE)-AH112/SQRT(RTE))*dt/60/E_nom</f>
        <v>0.72556631918838954</v>
      </c>
      <c r="AR112">
        <f>IF(R112=1,1,0)</f>
        <v>0</v>
      </c>
    </row>
    <row r="113" spans="1:44" x14ac:dyDescent="0.2">
      <c r="A113">
        <v>111</v>
      </c>
      <c r="B113" s="22">
        <f>A113/1440</f>
        <v>7.7083333333333337E-2</v>
      </c>
      <c r="C113" s="23">
        <v>1.7467999999999999</v>
      </c>
      <c r="D113" s="24">
        <f>C113+P_aux</f>
        <v>1.7617999999999998</v>
      </c>
      <c r="E113" s="25">
        <f>AQ112</f>
        <v>0.72556631918838954</v>
      </c>
      <c r="F113" s="24">
        <f>AB112</f>
        <v>0</v>
      </c>
      <c r="G113">
        <f>IF(AND(S112=0,V112&gt;=MinOff),V112,-1)</f>
        <v>31</v>
      </c>
      <c r="H113">
        <f>IF(AND(T112=0,W112&gt;=MinOff),W112,-1)</f>
        <v>30</v>
      </c>
      <c r="I113">
        <f>IF(AND(U112=0,X112&gt;=MinOff),X112,-1)</f>
        <v>1109</v>
      </c>
      <c r="J113">
        <f>IF(AND(S112=1,V112&gt;=MinRun),V112,-1)</f>
        <v>-1</v>
      </c>
      <c r="K113">
        <f>IF(AND(T112=1,W112&gt;=MinRun),W112,-1)</f>
        <v>-1</v>
      </c>
      <c r="L113">
        <f>IF(AND(U112=1,X112&gt;=MinRun),X112,-1)</f>
        <v>-1</v>
      </c>
      <c r="M113">
        <f>IF(MAX(G113:I113)&lt;0,0,MATCH(MAX(G113:I113),G113:I113,0))</f>
        <v>3</v>
      </c>
      <c r="N113">
        <f>IF(MAX(J113:L113)&lt;0,0,MATCH(MAX(J113:L113),J113:L113,0))</f>
        <v>0</v>
      </c>
      <c r="O113" s="24">
        <f>IF(N113=0,0,INDEX(CapVec,N113))</f>
        <v>0</v>
      </c>
      <c r="P113">
        <f>IF(OR(D113&gt;F113+StartMargin,E113&lt;SOC_startT),1,0)</f>
        <v>0</v>
      </c>
      <c r="Q113">
        <f>IF(AND(E113&gt;SOC_stopT,D113&lt;=F113-O113+StopMargin),1,0)</f>
        <v>0</v>
      </c>
      <c r="R113">
        <f>IF(AND(P113=1,M113&gt;0),1,IF(AND(P113=0,Q113=1,N113&gt;0),-1,0))</f>
        <v>0</v>
      </c>
      <c r="S113">
        <f>S112+IF(AND(R113=1,M113=1),1,0)-IF(AND(R113=-1,N113=1),1,0)</f>
        <v>0</v>
      </c>
      <c r="T113">
        <f>T112+IF(AND(R113=1,M113=2),1,0)-IF(AND(R113=-1,N113=2),1,0)</f>
        <v>0</v>
      </c>
      <c r="U113">
        <f>U112+IF(AND(R113=1,M113=3),1,0)-IF(AND(R113=-1,N113=3),1,0)</f>
        <v>0</v>
      </c>
      <c r="V113">
        <f>IF(S113&lt;&gt;S112,0,V112+dt)</f>
        <v>32</v>
      </c>
      <c r="W113">
        <f>IF(T113&lt;&gt;T112,0,W112+dt)</f>
        <v>31</v>
      </c>
      <c r="X113">
        <f>IF(U113&lt;&gt;U112,0,X112+dt)</f>
        <v>1110</v>
      </c>
      <c r="Y113" s="24">
        <f>S113*Cap_1*MIN(1,(V113+dt)/StartRamp)</f>
        <v>0</v>
      </c>
      <c r="Z113" s="24">
        <f>T113*Cap_2*MIN(1,(W113+dt)/StartRamp)</f>
        <v>0</v>
      </c>
      <c r="AA113" s="24">
        <f>U113*Cap_3*MIN(1,(X113+dt)/StartRamp)</f>
        <v>0</v>
      </c>
      <c r="AB113" s="24">
        <f>SUM(Y113:AA113)</f>
        <v>0</v>
      </c>
      <c r="AC113" s="24">
        <f>AB113-D113</f>
        <v>-1.7617999999999998</v>
      </c>
      <c r="AD113" s="25">
        <f>MEDIAN(0,(TaperEnd-E113)/(TaperEnd-TaperStart),1)</f>
        <v>1</v>
      </c>
      <c r="AE113" s="24">
        <f>MIN(P_pcs*AD113,MAX(0,SOC_max-E113)*E_nom*60/dt/SQRT(RTE))</f>
        <v>2.5</v>
      </c>
      <c r="AF113" s="24">
        <f>MIN(P_pcs,MAX(0,E113-SOC_min)*E_nom*60/dt*SQRT(RTE))</f>
        <v>2.5</v>
      </c>
      <c r="AG113" s="24">
        <f>IF(AC113&gt;0,MIN(AC113,AE113),0)</f>
        <v>0</v>
      </c>
      <c r="AH113" s="24">
        <f>IF(AC113&lt;0,MIN(-AC113,AF113),0)</f>
        <v>1.7617999999999998</v>
      </c>
      <c r="AI113" s="24">
        <f>IF(AC113&gt;0,D113+AG113,AB113)</f>
        <v>0</v>
      </c>
      <c r="AJ113" s="24">
        <f>MAX(0,D113-AI113-AH113)</f>
        <v>0</v>
      </c>
      <c r="AK113" s="25">
        <f>IF(AB113&gt;0,AI113/AB113,0)</f>
        <v>0</v>
      </c>
      <c r="AL113">
        <f>IF(AB113=0,1,MIN(MATCH(MEDIAN(MinStable,AK113,1),FC_L,1),3))</f>
        <v>1</v>
      </c>
      <c r="AM113" s="25">
        <f>INDEX(FC_E1,$AL113)+(MEDIAN(MinStable,$AK113,1)-INDEX(FC_L,$AL113))*(INDEX(FC_E1,$AL113+1)-INDEX(FC_E1,$AL113))/(INDEX(FC_L,$AL113+1)-INDEX(FC_L,$AL113))</f>
        <v>0.36499999999999999</v>
      </c>
      <c r="AN113" s="25">
        <f>INDEX(FC_E2,$AL113)+(MEDIAN(MinStable,$AK113,1)-INDEX(FC_L,$AL113))*(INDEX(FC_E2,$AL113+1)-INDEX(FC_E2,$AL113))/(INDEX(FC_L,$AL113+1)-INDEX(FC_L,$AL113))</f>
        <v>0.36</v>
      </c>
      <c r="AO113" s="25">
        <f>INDEX(FC_E3,$AL113)+(MEDIAN(MinStable,$AK113,1)-INDEX(FC_L,$AL113))*(INDEX(FC_E3,$AL113+1)-INDEX(FC_E3,$AL113))/(INDEX(FC_L,$AL113+1)-INDEX(FC_L,$AL113))</f>
        <v>0.35399999999999998</v>
      </c>
      <c r="AP113" s="26">
        <f>(IF(S113=1,Y113*AK113/AM113,0)+IF(T113=1,Z113*AK113/AN113,0)+IF(U113=1,AA113*AK113/AO113,0))*dt/60</f>
        <v>0</v>
      </c>
      <c r="AQ113" s="25">
        <f>E113+(AG113*SQRT(RTE)-AH113/SQRT(RTE))*dt/60/E_nom</f>
        <v>0.7198751521872484</v>
      </c>
      <c r="AR113">
        <f>IF(R113=1,1,0)</f>
        <v>0</v>
      </c>
    </row>
    <row r="114" spans="1:44" x14ac:dyDescent="0.2">
      <c r="A114">
        <v>112</v>
      </c>
      <c r="B114" s="22">
        <f>A114/1440</f>
        <v>7.7777777777777779E-2</v>
      </c>
      <c r="C114" s="23">
        <v>1.7023999999999999</v>
      </c>
      <c r="D114" s="24">
        <f>C114+P_aux</f>
        <v>1.7173999999999998</v>
      </c>
      <c r="E114" s="25">
        <f>AQ113</f>
        <v>0.7198751521872484</v>
      </c>
      <c r="F114" s="24">
        <f>AB113</f>
        <v>0</v>
      </c>
      <c r="G114">
        <f>IF(AND(S113=0,V113&gt;=MinOff),V113,-1)</f>
        <v>32</v>
      </c>
      <c r="H114">
        <f>IF(AND(T113=0,W113&gt;=MinOff),W113,-1)</f>
        <v>31</v>
      </c>
      <c r="I114">
        <f>IF(AND(U113=0,X113&gt;=MinOff),X113,-1)</f>
        <v>1110</v>
      </c>
      <c r="J114">
        <f>IF(AND(S113=1,V113&gt;=MinRun),V113,-1)</f>
        <v>-1</v>
      </c>
      <c r="K114">
        <f>IF(AND(T113=1,W113&gt;=MinRun),W113,-1)</f>
        <v>-1</v>
      </c>
      <c r="L114">
        <f>IF(AND(U113=1,X113&gt;=MinRun),X113,-1)</f>
        <v>-1</v>
      </c>
      <c r="M114">
        <f>IF(MAX(G114:I114)&lt;0,0,MATCH(MAX(G114:I114),G114:I114,0))</f>
        <v>3</v>
      </c>
      <c r="N114">
        <f>IF(MAX(J114:L114)&lt;0,0,MATCH(MAX(J114:L114),J114:L114,0))</f>
        <v>0</v>
      </c>
      <c r="O114" s="24">
        <f>IF(N114=0,0,INDEX(CapVec,N114))</f>
        <v>0</v>
      </c>
      <c r="P114">
        <f>IF(OR(D114&gt;F114+StartMargin,E114&lt;SOC_startT),1,0)</f>
        <v>0</v>
      </c>
      <c r="Q114">
        <f>IF(AND(E114&gt;SOC_stopT,D114&lt;=F114-O114+StopMargin),1,0)</f>
        <v>0</v>
      </c>
      <c r="R114">
        <f>IF(AND(P114=1,M114&gt;0),1,IF(AND(P114=0,Q114=1,N114&gt;0),-1,0))</f>
        <v>0</v>
      </c>
      <c r="S114">
        <f>S113+IF(AND(R114=1,M114=1),1,0)-IF(AND(R114=-1,N114=1),1,0)</f>
        <v>0</v>
      </c>
      <c r="T114">
        <f>T113+IF(AND(R114=1,M114=2),1,0)-IF(AND(R114=-1,N114=2),1,0)</f>
        <v>0</v>
      </c>
      <c r="U114">
        <f>U113+IF(AND(R114=1,M114=3),1,0)-IF(AND(R114=-1,N114=3),1,0)</f>
        <v>0</v>
      </c>
      <c r="V114">
        <f>IF(S114&lt;&gt;S113,0,V113+dt)</f>
        <v>33</v>
      </c>
      <c r="W114">
        <f>IF(T114&lt;&gt;T113,0,W113+dt)</f>
        <v>32</v>
      </c>
      <c r="X114">
        <f>IF(U114&lt;&gt;U113,0,X113+dt)</f>
        <v>1111</v>
      </c>
      <c r="Y114" s="24">
        <f>S114*Cap_1*MIN(1,(V114+dt)/StartRamp)</f>
        <v>0</v>
      </c>
      <c r="Z114" s="24">
        <f>T114*Cap_2*MIN(1,(W114+dt)/StartRamp)</f>
        <v>0</v>
      </c>
      <c r="AA114" s="24">
        <f>U114*Cap_3*MIN(1,(X114+dt)/StartRamp)</f>
        <v>0</v>
      </c>
      <c r="AB114" s="24">
        <f>SUM(Y114:AA114)</f>
        <v>0</v>
      </c>
      <c r="AC114" s="24">
        <f>AB114-D114</f>
        <v>-1.7173999999999998</v>
      </c>
      <c r="AD114" s="25">
        <f>MEDIAN(0,(TaperEnd-E114)/(TaperEnd-TaperStart),1)</f>
        <v>1</v>
      </c>
      <c r="AE114" s="24">
        <f>MIN(P_pcs*AD114,MAX(0,SOC_max-E114)*E_nom*60/dt/SQRT(RTE))</f>
        <v>2.5</v>
      </c>
      <c r="AF114" s="24">
        <f>MIN(P_pcs,MAX(0,E114-SOC_min)*E_nom*60/dt*SQRT(RTE))</f>
        <v>2.5</v>
      </c>
      <c r="AG114" s="24">
        <f>IF(AC114&gt;0,MIN(AC114,AE114),0)</f>
        <v>0</v>
      </c>
      <c r="AH114" s="24">
        <f>IF(AC114&lt;0,MIN(-AC114,AF114),0)</f>
        <v>1.7173999999999998</v>
      </c>
      <c r="AI114" s="24">
        <f>IF(AC114&gt;0,D114+AG114,AB114)</f>
        <v>0</v>
      </c>
      <c r="AJ114" s="24">
        <f>MAX(0,D114-AI114-AH114)</f>
        <v>0</v>
      </c>
      <c r="AK114" s="25">
        <f>IF(AB114&gt;0,AI114/AB114,0)</f>
        <v>0</v>
      </c>
      <c r="AL114">
        <f>IF(AB114=0,1,MIN(MATCH(MEDIAN(MinStable,AK114,1),FC_L,1),3))</f>
        <v>1</v>
      </c>
      <c r="AM114" s="25">
        <f>INDEX(FC_E1,$AL114)+(MEDIAN(MinStable,$AK114,1)-INDEX(FC_L,$AL114))*(INDEX(FC_E1,$AL114+1)-INDEX(FC_E1,$AL114))/(INDEX(FC_L,$AL114+1)-INDEX(FC_L,$AL114))</f>
        <v>0.36499999999999999</v>
      </c>
      <c r="AN114" s="25">
        <f>INDEX(FC_E2,$AL114)+(MEDIAN(MinStable,$AK114,1)-INDEX(FC_L,$AL114))*(INDEX(FC_E2,$AL114+1)-INDEX(FC_E2,$AL114))/(INDEX(FC_L,$AL114+1)-INDEX(FC_L,$AL114))</f>
        <v>0.36</v>
      </c>
      <c r="AO114" s="25">
        <f>INDEX(FC_E3,$AL114)+(MEDIAN(MinStable,$AK114,1)-INDEX(FC_L,$AL114))*(INDEX(FC_E3,$AL114+1)-INDEX(FC_E3,$AL114))/(INDEX(FC_L,$AL114+1)-INDEX(FC_L,$AL114))</f>
        <v>0.35399999999999998</v>
      </c>
      <c r="AP114" s="26">
        <f>(IF(S114=1,Y114*AK114/AM114,0)+IF(T114=1,Z114*AK114/AN114,0)+IF(U114=1,AA114*AK114/AO114,0))*dt/60</f>
        <v>0</v>
      </c>
      <c r="AQ114" s="25">
        <f>E114+(AG114*SQRT(RTE)-AH114/SQRT(RTE))*dt/60/E_nom</f>
        <v>0.7143274111225647</v>
      </c>
      <c r="AR114">
        <f>IF(R114=1,1,0)</f>
        <v>0</v>
      </c>
    </row>
    <row r="115" spans="1:44" x14ac:dyDescent="0.2">
      <c r="A115">
        <v>113</v>
      </c>
      <c r="B115" s="22">
        <f>A115/1440</f>
        <v>7.8472222222222221E-2</v>
      </c>
      <c r="C115" s="23">
        <v>1.1455</v>
      </c>
      <c r="D115" s="24">
        <f>C115+P_aux</f>
        <v>1.1604999999999999</v>
      </c>
      <c r="E115" s="25">
        <f>AQ114</f>
        <v>0.7143274111225647</v>
      </c>
      <c r="F115" s="24">
        <f>AB114</f>
        <v>0</v>
      </c>
      <c r="G115">
        <f>IF(AND(S114=0,V114&gt;=MinOff),V114,-1)</f>
        <v>33</v>
      </c>
      <c r="H115">
        <f>IF(AND(T114=0,W114&gt;=MinOff),W114,-1)</f>
        <v>32</v>
      </c>
      <c r="I115">
        <f>IF(AND(U114=0,X114&gt;=MinOff),X114,-1)</f>
        <v>1111</v>
      </c>
      <c r="J115">
        <f>IF(AND(S114=1,V114&gt;=MinRun),V114,-1)</f>
        <v>-1</v>
      </c>
      <c r="K115">
        <f>IF(AND(T114=1,W114&gt;=MinRun),W114,-1)</f>
        <v>-1</v>
      </c>
      <c r="L115">
        <f>IF(AND(U114=1,X114&gt;=MinRun),X114,-1)</f>
        <v>-1</v>
      </c>
      <c r="M115">
        <f>IF(MAX(G115:I115)&lt;0,0,MATCH(MAX(G115:I115),G115:I115,0))</f>
        <v>3</v>
      </c>
      <c r="N115">
        <f>IF(MAX(J115:L115)&lt;0,0,MATCH(MAX(J115:L115),J115:L115,0))</f>
        <v>0</v>
      </c>
      <c r="O115" s="24">
        <f>IF(N115=0,0,INDEX(CapVec,N115))</f>
        <v>0</v>
      </c>
      <c r="P115">
        <f>IF(OR(D115&gt;F115+StartMargin,E115&lt;SOC_startT),1,0)</f>
        <v>0</v>
      </c>
      <c r="Q115">
        <f>IF(AND(E115&gt;SOC_stopT,D115&lt;=F115-O115+StopMargin),1,0)</f>
        <v>0</v>
      </c>
      <c r="R115">
        <f>IF(AND(P115=1,M115&gt;0),1,IF(AND(P115=0,Q115=1,N115&gt;0),-1,0))</f>
        <v>0</v>
      </c>
      <c r="S115">
        <f>S114+IF(AND(R115=1,M115=1),1,0)-IF(AND(R115=-1,N115=1),1,0)</f>
        <v>0</v>
      </c>
      <c r="T115">
        <f>T114+IF(AND(R115=1,M115=2),1,0)-IF(AND(R115=-1,N115=2),1,0)</f>
        <v>0</v>
      </c>
      <c r="U115">
        <f>U114+IF(AND(R115=1,M115=3),1,0)-IF(AND(R115=-1,N115=3),1,0)</f>
        <v>0</v>
      </c>
      <c r="V115">
        <f>IF(S115&lt;&gt;S114,0,V114+dt)</f>
        <v>34</v>
      </c>
      <c r="W115">
        <f>IF(T115&lt;&gt;T114,0,W114+dt)</f>
        <v>33</v>
      </c>
      <c r="X115">
        <f>IF(U115&lt;&gt;U114,0,X114+dt)</f>
        <v>1112</v>
      </c>
      <c r="Y115" s="24">
        <f>S115*Cap_1*MIN(1,(V115+dt)/StartRamp)</f>
        <v>0</v>
      </c>
      <c r="Z115" s="24">
        <f>T115*Cap_2*MIN(1,(W115+dt)/StartRamp)</f>
        <v>0</v>
      </c>
      <c r="AA115" s="24">
        <f>U115*Cap_3*MIN(1,(X115+dt)/StartRamp)</f>
        <v>0</v>
      </c>
      <c r="AB115" s="24">
        <f>SUM(Y115:AA115)</f>
        <v>0</v>
      </c>
      <c r="AC115" s="24">
        <f>AB115-D115</f>
        <v>-1.1604999999999999</v>
      </c>
      <c r="AD115" s="25">
        <f>MEDIAN(0,(TaperEnd-E115)/(TaperEnd-TaperStart),1)</f>
        <v>1</v>
      </c>
      <c r="AE115" s="24">
        <f>MIN(P_pcs*AD115,MAX(0,SOC_max-E115)*E_nom*60/dt/SQRT(RTE))</f>
        <v>2.5</v>
      </c>
      <c r="AF115" s="24">
        <f>MIN(P_pcs,MAX(0,E115-SOC_min)*E_nom*60/dt*SQRT(RTE))</f>
        <v>2.5</v>
      </c>
      <c r="AG115" s="24">
        <f>IF(AC115&gt;0,MIN(AC115,AE115),0)</f>
        <v>0</v>
      </c>
      <c r="AH115" s="24">
        <f>IF(AC115&lt;0,MIN(-AC115,AF115),0)</f>
        <v>1.1604999999999999</v>
      </c>
      <c r="AI115" s="24">
        <f>IF(AC115&gt;0,D115+AG115,AB115)</f>
        <v>0</v>
      </c>
      <c r="AJ115" s="24">
        <f>MAX(0,D115-AI115-AH115)</f>
        <v>0</v>
      </c>
      <c r="AK115" s="25">
        <f>IF(AB115&gt;0,AI115/AB115,0)</f>
        <v>0</v>
      </c>
      <c r="AL115">
        <f>IF(AB115=0,1,MIN(MATCH(MEDIAN(MinStable,AK115,1),FC_L,1),3))</f>
        <v>1</v>
      </c>
      <c r="AM115" s="25">
        <f>INDEX(FC_E1,$AL115)+(MEDIAN(MinStable,$AK115,1)-INDEX(FC_L,$AL115))*(INDEX(FC_E1,$AL115+1)-INDEX(FC_E1,$AL115))/(INDEX(FC_L,$AL115+1)-INDEX(FC_L,$AL115))</f>
        <v>0.36499999999999999</v>
      </c>
      <c r="AN115" s="25">
        <f>INDEX(FC_E2,$AL115)+(MEDIAN(MinStable,$AK115,1)-INDEX(FC_L,$AL115))*(INDEX(FC_E2,$AL115+1)-INDEX(FC_E2,$AL115))/(INDEX(FC_L,$AL115+1)-INDEX(FC_L,$AL115))</f>
        <v>0.36</v>
      </c>
      <c r="AO115" s="25">
        <f>INDEX(FC_E3,$AL115)+(MEDIAN(MinStable,$AK115,1)-INDEX(FC_L,$AL115))*(INDEX(FC_E3,$AL115+1)-INDEX(FC_E3,$AL115))/(INDEX(FC_L,$AL115+1)-INDEX(FC_L,$AL115))</f>
        <v>0.35399999999999998</v>
      </c>
      <c r="AP115" s="26">
        <f>(IF(S115=1,Y115*AK115/AM115,0)+IF(T115=1,Z115*AK115/AN115,0)+IF(U115=1,AA115*AK115/AO115,0))*dt/60</f>
        <v>0</v>
      </c>
      <c r="AQ115" s="25">
        <f>E115+(AG115*SQRT(RTE)-AH115/SQRT(RTE))*dt/60/E_nom</f>
        <v>0.7105786318599786</v>
      </c>
      <c r="AR115">
        <f>IF(R115=1,1,0)</f>
        <v>0</v>
      </c>
    </row>
    <row r="116" spans="1:44" x14ac:dyDescent="0.2">
      <c r="A116">
        <v>114</v>
      </c>
      <c r="B116" s="22">
        <f>A116/1440</f>
        <v>7.9166666666666663E-2</v>
      </c>
      <c r="C116" s="23">
        <v>1.1178999999999999</v>
      </c>
      <c r="D116" s="24">
        <f>C116+P_aux</f>
        <v>1.1328999999999998</v>
      </c>
      <c r="E116" s="25">
        <f>AQ115</f>
        <v>0.7105786318599786</v>
      </c>
      <c r="F116" s="24">
        <f>AB115</f>
        <v>0</v>
      </c>
      <c r="G116">
        <f>IF(AND(S115=0,V115&gt;=MinOff),V115,-1)</f>
        <v>34</v>
      </c>
      <c r="H116">
        <f>IF(AND(T115=0,W115&gt;=MinOff),W115,-1)</f>
        <v>33</v>
      </c>
      <c r="I116">
        <f>IF(AND(U115=0,X115&gt;=MinOff),X115,-1)</f>
        <v>1112</v>
      </c>
      <c r="J116">
        <f>IF(AND(S115=1,V115&gt;=MinRun),V115,-1)</f>
        <v>-1</v>
      </c>
      <c r="K116">
        <f>IF(AND(T115=1,W115&gt;=MinRun),W115,-1)</f>
        <v>-1</v>
      </c>
      <c r="L116">
        <f>IF(AND(U115=1,X115&gt;=MinRun),X115,-1)</f>
        <v>-1</v>
      </c>
      <c r="M116">
        <f>IF(MAX(G116:I116)&lt;0,0,MATCH(MAX(G116:I116),G116:I116,0))</f>
        <v>3</v>
      </c>
      <c r="N116">
        <f>IF(MAX(J116:L116)&lt;0,0,MATCH(MAX(J116:L116),J116:L116,0))</f>
        <v>0</v>
      </c>
      <c r="O116" s="24">
        <f>IF(N116=0,0,INDEX(CapVec,N116))</f>
        <v>0</v>
      </c>
      <c r="P116">
        <f>IF(OR(D116&gt;F116+StartMargin,E116&lt;SOC_startT),1,0)</f>
        <v>0</v>
      </c>
      <c r="Q116">
        <f>IF(AND(E116&gt;SOC_stopT,D116&lt;=F116-O116+StopMargin),1,0)</f>
        <v>0</v>
      </c>
      <c r="R116">
        <f>IF(AND(P116=1,M116&gt;0),1,IF(AND(P116=0,Q116=1,N116&gt;0),-1,0))</f>
        <v>0</v>
      </c>
      <c r="S116">
        <f>S115+IF(AND(R116=1,M116=1),1,0)-IF(AND(R116=-1,N116=1),1,0)</f>
        <v>0</v>
      </c>
      <c r="T116">
        <f>T115+IF(AND(R116=1,M116=2),1,0)-IF(AND(R116=-1,N116=2),1,0)</f>
        <v>0</v>
      </c>
      <c r="U116">
        <f>U115+IF(AND(R116=1,M116=3),1,0)-IF(AND(R116=-1,N116=3),1,0)</f>
        <v>0</v>
      </c>
      <c r="V116">
        <f>IF(S116&lt;&gt;S115,0,V115+dt)</f>
        <v>35</v>
      </c>
      <c r="W116">
        <f>IF(T116&lt;&gt;T115,0,W115+dt)</f>
        <v>34</v>
      </c>
      <c r="X116">
        <f>IF(U116&lt;&gt;U115,0,X115+dt)</f>
        <v>1113</v>
      </c>
      <c r="Y116" s="24">
        <f>S116*Cap_1*MIN(1,(V116+dt)/StartRamp)</f>
        <v>0</v>
      </c>
      <c r="Z116" s="24">
        <f>T116*Cap_2*MIN(1,(W116+dt)/StartRamp)</f>
        <v>0</v>
      </c>
      <c r="AA116" s="24">
        <f>U116*Cap_3*MIN(1,(X116+dt)/StartRamp)</f>
        <v>0</v>
      </c>
      <c r="AB116" s="24">
        <f>SUM(Y116:AA116)</f>
        <v>0</v>
      </c>
      <c r="AC116" s="24">
        <f>AB116-D116</f>
        <v>-1.1328999999999998</v>
      </c>
      <c r="AD116" s="25">
        <f>MEDIAN(0,(TaperEnd-E116)/(TaperEnd-TaperStart),1)</f>
        <v>1</v>
      </c>
      <c r="AE116" s="24">
        <f>MIN(P_pcs*AD116,MAX(0,SOC_max-E116)*E_nom*60/dt/SQRT(RTE))</f>
        <v>2.5</v>
      </c>
      <c r="AF116" s="24">
        <f>MIN(P_pcs,MAX(0,E116-SOC_min)*E_nom*60/dt*SQRT(RTE))</f>
        <v>2.5</v>
      </c>
      <c r="AG116" s="24">
        <f>IF(AC116&gt;0,MIN(AC116,AE116),0)</f>
        <v>0</v>
      </c>
      <c r="AH116" s="24">
        <f>IF(AC116&lt;0,MIN(-AC116,AF116),0)</f>
        <v>1.1328999999999998</v>
      </c>
      <c r="AI116" s="24">
        <f>IF(AC116&gt;0,D116+AG116,AB116)</f>
        <v>0</v>
      </c>
      <c r="AJ116" s="24">
        <f>MAX(0,D116-AI116-AH116)</f>
        <v>0</v>
      </c>
      <c r="AK116" s="25">
        <f>IF(AB116&gt;0,AI116/AB116,0)</f>
        <v>0</v>
      </c>
      <c r="AL116">
        <f>IF(AB116=0,1,MIN(MATCH(MEDIAN(MinStable,AK116,1),FC_L,1),3))</f>
        <v>1</v>
      </c>
      <c r="AM116" s="25">
        <f>INDEX(FC_E1,$AL116)+(MEDIAN(MinStable,$AK116,1)-INDEX(FC_L,$AL116))*(INDEX(FC_E1,$AL116+1)-INDEX(FC_E1,$AL116))/(INDEX(FC_L,$AL116+1)-INDEX(FC_L,$AL116))</f>
        <v>0.36499999999999999</v>
      </c>
      <c r="AN116" s="25">
        <f>INDEX(FC_E2,$AL116)+(MEDIAN(MinStable,$AK116,1)-INDEX(FC_L,$AL116))*(INDEX(FC_E2,$AL116+1)-INDEX(FC_E2,$AL116))/(INDEX(FC_L,$AL116+1)-INDEX(FC_L,$AL116))</f>
        <v>0.36</v>
      </c>
      <c r="AO116" s="25">
        <f>INDEX(FC_E3,$AL116)+(MEDIAN(MinStable,$AK116,1)-INDEX(FC_L,$AL116))*(INDEX(FC_E3,$AL116+1)-INDEX(FC_E3,$AL116))/(INDEX(FC_L,$AL116+1)-INDEX(FC_L,$AL116))</f>
        <v>0.35399999999999998</v>
      </c>
      <c r="AP116" s="26">
        <f>(IF(S116=1,Y116*AK116/AM116,0)+IF(T116=1,Z116*AK116/AN116,0)+IF(U116=1,AA116*AK116/AO116,0))*dt/60</f>
        <v>0</v>
      </c>
      <c r="AQ116" s="25">
        <f>E116+(AG116*SQRT(RTE)-AH116/SQRT(RTE))*dt/60/E_nom</f>
        <v>0.7069190092605957</v>
      </c>
      <c r="AR116">
        <f>IF(R116=1,1,0)</f>
        <v>0</v>
      </c>
    </row>
    <row r="117" spans="1:44" x14ac:dyDescent="0.2">
      <c r="A117">
        <v>115</v>
      </c>
      <c r="B117" s="22">
        <f>A117/1440</f>
        <v>7.9861111111111105E-2</v>
      </c>
      <c r="C117" s="23">
        <v>1.1656</v>
      </c>
      <c r="D117" s="24">
        <f>C117+P_aux</f>
        <v>1.1805999999999999</v>
      </c>
      <c r="E117" s="25">
        <f>AQ116</f>
        <v>0.7069190092605957</v>
      </c>
      <c r="F117" s="24">
        <f>AB116</f>
        <v>0</v>
      </c>
      <c r="G117">
        <f>IF(AND(S116=0,V116&gt;=MinOff),V116,-1)</f>
        <v>35</v>
      </c>
      <c r="H117">
        <f>IF(AND(T116=0,W116&gt;=MinOff),W116,-1)</f>
        <v>34</v>
      </c>
      <c r="I117">
        <f>IF(AND(U116=0,X116&gt;=MinOff),X116,-1)</f>
        <v>1113</v>
      </c>
      <c r="J117">
        <f>IF(AND(S116=1,V116&gt;=MinRun),V116,-1)</f>
        <v>-1</v>
      </c>
      <c r="K117">
        <f>IF(AND(T116=1,W116&gt;=MinRun),W116,-1)</f>
        <v>-1</v>
      </c>
      <c r="L117">
        <f>IF(AND(U116=1,X116&gt;=MinRun),X116,-1)</f>
        <v>-1</v>
      </c>
      <c r="M117">
        <f>IF(MAX(G117:I117)&lt;0,0,MATCH(MAX(G117:I117),G117:I117,0))</f>
        <v>3</v>
      </c>
      <c r="N117">
        <f>IF(MAX(J117:L117)&lt;0,0,MATCH(MAX(J117:L117),J117:L117,0))</f>
        <v>0</v>
      </c>
      <c r="O117" s="24">
        <f>IF(N117=0,0,INDEX(CapVec,N117))</f>
        <v>0</v>
      </c>
      <c r="P117">
        <f>IF(OR(D117&gt;F117+StartMargin,E117&lt;SOC_startT),1,0)</f>
        <v>0</v>
      </c>
      <c r="Q117">
        <f>IF(AND(E117&gt;SOC_stopT,D117&lt;=F117-O117+StopMargin),1,0)</f>
        <v>0</v>
      </c>
      <c r="R117">
        <f>IF(AND(P117=1,M117&gt;0),1,IF(AND(P117=0,Q117=1,N117&gt;0),-1,0))</f>
        <v>0</v>
      </c>
      <c r="S117">
        <f>S116+IF(AND(R117=1,M117=1),1,0)-IF(AND(R117=-1,N117=1),1,0)</f>
        <v>0</v>
      </c>
      <c r="T117">
        <f>T116+IF(AND(R117=1,M117=2),1,0)-IF(AND(R117=-1,N117=2),1,0)</f>
        <v>0</v>
      </c>
      <c r="U117">
        <f>U116+IF(AND(R117=1,M117=3),1,0)-IF(AND(R117=-1,N117=3),1,0)</f>
        <v>0</v>
      </c>
      <c r="V117">
        <f>IF(S117&lt;&gt;S116,0,V116+dt)</f>
        <v>36</v>
      </c>
      <c r="W117">
        <f>IF(T117&lt;&gt;T116,0,W116+dt)</f>
        <v>35</v>
      </c>
      <c r="X117">
        <f>IF(U117&lt;&gt;U116,0,X116+dt)</f>
        <v>1114</v>
      </c>
      <c r="Y117" s="24">
        <f>S117*Cap_1*MIN(1,(V117+dt)/StartRamp)</f>
        <v>0</v>
      </c>
      <c r="Z117" s="24">
        <f>T117*Cap_2*MIN(1,(W117+dt)/StartRamp)</f>
        <v>0</v>
      </c>
      <c r="AA117" s="24">
        <f>U117*Cap_3*MIN(1,(X117+dt)/StartRamp)</f>
        <v>0</v>
      </c>
      <c r="AB117" s="24">
        <f>SUM(Y117:AA117)</f>
        <v>0</v>
      </c>
      <c r="AC117" s="24">
        <f>AB117-D117</f>
        <v>-1.1805999999999999</v>
      </c>
      <c r="AD117" s="25">
        <f>MEDIAN(0,(TaperEnd-E117)/(TaperEnd-TaperStart),1)</f>
        <v>1</v>
      </c>
      <c r="AE117" s="24">
        <f>MIN(P_pcs*AD117,MAX(0,SOC_max-E117)*E_nom*60/dt/SQRT(RTE))</f>
        <v>2.5</v>
      </c>
      <c r="AF117" s="24">
        <f>MIN(P_pcs,MAX(0,E117-SOC_min)*E_nom*60/dt*SQRT(RTE))</f>
        <v>2.5</v>
      </c>
      <c r="AG117" s="24">
        <f>IF(AC117&gt;0,MIN(AC117,AE117),0)</f>
        <v>0</v>
      </c>
      <c r="AH117" s="24">
        <f>IF(AC117&lt;0,MIN(-AC117,AF117),0)</f>
        <v>1.1805999999999999</v>
      </c>
      <c r="AI117" s="24">
        <f>IF(AC117&gt;0,D117+AG117,AB117)</f>
        <v>0</v>
      </c>
      <c r="AJ117" s="24">
        <f>MAX(0,D117-AI117-AH117)</f>
        <v>0</v>
      </c>
      <c r="AK117" s="25">
        <f>IF(AB117&gt;0,AI117/AB117,0)</f>
        <v>0</v>
      </c>
      <c r="AL117">
        <f>IF(AB117=0,1,MIN(MATCH(MEDIAN(MinStable,AK117,1),FC_L,1),3))</f>
        <v>1</v>
      </c>
      <c r="AM117" s="25">
        <f>INDEX(FC_E1,$AL117)+(MEDIAN(MinStable,$AK117,1)-INDEX(FC_L,$AL117))*(INDEX(FC_E1,$AL117+1)-INDEX(FC_E1,$AL117))/(INDEX(FC_L,$AL117+1)-INDEX(FC_L,$AL117))</f>
        <v>0.36499999999999999</v>
      </c>
      <c r="AN117" s="25">
        <f>INDEX(FC_E2,$AL117)+(MEDIAN(MinStable,$AK117,1)-INDEX(FC_L,$AL117))*(INDEX(FC_E2,$AL117+1)-INDEX(FC_E2,$AL117))/(INDEX(FC_L,$AL117+1)-INDEX(FC_L,$AL117))</f>
        <v>0.36</v>
      </c>
      <c r="AO117" s="25">
        <f>INDEX(FC_E3,$AL117)+(MEDIAN(MinStable,$AK117,1)-INDEX(FC_L,$AL117))*(INDEX(FC_E3,$AL117+1)-INDEX(FC_E3,$AL117))/(INDEX(FC_L,$AL117+1)-INDEX(FC_L,$AL117))</f>
        <v>0.35399999999999998</v>
      </c>
      <c r="AP117" s="26">
        <f>(IF(S117=1,Y117*AK117/AM117,0)+IF(T117=1,Z117*AK117/AN117,0)+IF(U117=1,AA117*AK117/AO117,0))*dt/60</f>
        <v>0</v>
      </c>
      <c r="AQ117" s="25">
        <f>E117+(AG117*SQRT(RTE)-AH117/SQRT(RTE))*dt/60/E_nom</f>
        <v>0.70310530068893762</v>
      </c>
      <c r="AR117">
        <f>IF(R117=1,1,0)</f>
        <v>0</v>
      </c>
    </row>
    <row r="118" spans="1:44" x14ac:dyDescent="0.2">
      <c r="A118">
        <v>116</v>
      </c>
      <c r="B118" s="22">
        <f>A118/1440</f>
        <v>8.0555555555555561E-2</v>
      </c>
      <c r="C118" s="23">
        <v>1.1039000000000001</v>
      </c>
      <c r="D118" s="24">
        <f>C118+P_aux</f>
        <v>1.1189</v>
      </c>
      <c r="E118" s="25">
        <f>AQ117</f>
        <v>0.70310530068893762</v>
      </c>
      <c r="F118" s="24">
        <f>AB117</f>
        <v>0</v>
      </c>
      <c r="G118">
        <f>IF(AND(S117=0,V117&gt;=MinOff),V117,-1)</f>
        <v>36</v>
      </c>
      <c r="H118">
        <f>IF(AND(T117=0,W117&gt;=MinOff),W117,-1)</f>
        <v>35</v>
      </c>
      <c r="I118">
        <f>IF(AND(U117=0,X117&gt;=MinOff),X117,-1)</f>
        <v>1114</v>
      </c>
      <c r="J118">
        <f>IF(AND(S117=1,V117&gt;=MinRun),V117,-1)</f>
        <v>-1</v>
      </c>
      <c r="K118">
        <f>IF(AND(T117=1,W117&gt;=MinRun),W117,-1)</f>
        <v>-1</v>
      </c>
      <c r="L118">
        <f>IF(AND(U117=1,X117&gt;=MinRun),X117,-1)</f>
        <v>-1</v>
      </c>
      <c r="M118">
        <f>IF(MAX(G118:I118)&lt;0,0,MATCH(MAX(G118:I118),G118:I118,0))</f>
        <v>3</v>
      </c>
      <c r="N118">
        <f>IF(MAX(J118:L118)&lt;0,0,MATCH(MAX(J118:L118),J118:L118,0))</f>
        <v>0</v>
      </c>
      <c r="O118" s="24">
        <f>IF(N118=0,0,INDEX(CapVec,N118))</f>
        <v>0</v>
      </c>
      <c r="P118">
        <f>IF(OR(D118&gt;F118+StartMargin,E118&lt;SOC_startT),1,0)</f>
        <v>0</v>
      </c>
      <c r="Q118">
        <f>IF(AND(E118&gt;SOC_stopT,D118&lt;=F118-O118+StopMargin),1,0)</f>
        <v>0</v>
      </c>
      <c r="R118">
        <f>IF(AND(P118=1,M118&gt;0),1,IF(AND(P118=0,Q118=1,N118&gt;0),-1,0))</f>
        <v>0</v>
      </c>
      <c r="S118">
        <f>S117+IF(AND(R118=1,M118=1),1,0)-IF(AND(R118=-1,N118=1),1,0)</f>
        <v>0</v>
      </c>
      <c r="T118">
        <f>T117+IF(AND(R118=1,M118=2),1,0)-IF(AND(R118=-1,N118=2),1,0)</f>
        <v>0</v>
      </c>
      <c r="U118">
        <f>U117+IF(AND(R118=1,M118=3),1,0)-IF(AND(R118=-1,N118=3),1,0)</f>
        <v>0</v>
      </c>
      <c r="V118">
        <f>IF(S118&lt;&gt;S117,0,V117+dt)</f>
        <v>37</v>
      </c>
      <c r="W118">
        <f>IF(T118&lt;&gt;T117,0,W117+dt)</f>
        <v>36</v>
      </c>
      <c r="X118">
        <f>IF(U118&lt;&gt;U117,0,X117+dt)</f>
        <v>1115</v>
      </c>
      <c r="Y118" s="24">
        <f>S118*Cap_1*MIN(1,(V118+dt)/StartRamp)</f>
        <v>0</v>
      </c>
      <c r="Z118" s="24">
        <f>T118*Cap_2*MIN(1,(W118+dt)/StartRamp)</f>
        <v>0</v>
      </c>
      <c r="AA118" s="24">
        <f>U118*Cap_3*MIN(1,(X118+dt)/StartRamp)</f>
        <v>0</v>
      </c>
      <c r="AB118" s="24">
        <f>SUM(Y118:AA118)</f>
        <v>0</v>
      </c>
      <c r="AC118" s="24">
        <f>AB118-D118</f>
        <v>-1.1189</v>
      </c>
      <c r="AD118" s="25">
        <f>MEDIAN(0,(TaperEnd-E118)/(TaperEnd-TaperStart),1)</f>
        <v>1</v>
      </c>
      <c r="AE118" s="24">
        <f>MIN(P_pcs*AD118,MAX(0,SOC_max-E118)*E_nom*60/dt/SQRT(RTE))</f>
        <v>2.5</v>
      </c>
      <c r="AF118" s="24">
        <f>MIN(P_pcs,MAX(0,E118-SOC_min)*E_nom*60/dt*SQRT(RTE))</f>
        <v>2.5</v>
      </c>
      <c r="AG118" s="24">
        <f>IF(AC118&gt;0,MIN(AC118,AE118),0)</f>
        <v>0</v>
      </c>
      <c r="AH118" s="24">
        <f>IF(AC118&lt;0,MIN(-AC118,AF118),0)</f>
        <v>1.1189</v>
      </c>
      <c r="AI118" s="24">
        <f>IF(AC118&gt;0,D118+AG118,AB118)</f>
        <v>0</v>
      </c>
      <c r="AJ118" s="24">
        <f>MAX(0,D118-AI118-AH118)</f>
        <v>0</v>
      </c>
      <c r="AK118" s="25">
        <f>IF(AB118&gt;0,AI118/AB118,0)</f>
        <v>0</v>
      </c>
      <c r="AL118">
        <f>IF(AB118=0,1,MIN(MATCH(MEDIAN(MinStable,AK118,1),FC_L,1),3))</f>
        <v>1</v>
      </c>
      <c r="AM118" s="25">
        <f>INDEX(FC_E1,$AL118)+(MEDIAN(MinStable,$AK118,1)-INDEX(FC_L,$AL118))*(INDEX(FC_E1,$AL118+1)-INDEX(FC_E1,$AL118))/(INDEX(FC_L,$AL118+1)-INDEX(FC_L,$AL118))</f>
        <v>0.36499999999999999</v>
      </c>
      <c r="AN118" s="25">
        <f>INDEX(FC_E2,$AL118)+(MEDIAN(MinStable,$AK118,1)-INDEX(FC_L,$AL118))*(INDEX(FC_E2,$AL118+1)-INDEX(FC_E2,$AL118))/(INDEX(FC_L,$AL118+1)-INDEX(FC_L,$AL118))</f>
        <v>0.36</v>
      </c>
      <c r="AO118" s="25">
        <f>INDEX(FC_E3,$AL118)+(MEDIAN(MinStable,$AK118,1)-INDEX(FC_L,$AL118))*(INDEX(FC_E3,$AL118+1)-INDEX(FC_E3,$AL118))/(INDEX(FC_L,$AL118+1)-INDEX(FC_L,$AL118))</f>
        <v>0.35399999999999998</v>
      </c>
      <c r="AP118" s="26">
        <f>(IF(S118=1,Y118*AK118/AM118,0)+IF(T118=1,Z118*AK118/AN118,0)+IF(U118=1,AA118*AK118/AO118,0))*dt/60</f>
        <v>0</v>
      </c>
      <c r="AQ118" s="25">
        <f>E118+(AG118*SQRT(RTE)-AH118/SQRT(RTE))*dt/60/E_nom</f>
        <v>0.6994909024839332</v>
      </c>
      <c r="AR118">
        <f>IF(R118=1,1,0)</f>
        <v>0</v>
      </c>
    </row>
    <row r="119" spans="1:44" x14ac:dyDescent="0.2">
      <c r="A119">
        <v>117</v>
      </c>
      <c r="B119" s="22">
        <f>A119/1440</f>
        <v>8.1250000000000003E-2</v>
      </c>
      <c r="C119" s="23">
        <v>1.1972</v>
      </c>
      <c r="D119" s="24">
        <f>C119+P_aux</f>
        <v>1.2121999999999999</v>
      </c>
      <c r="E119" s="25">
        <f>AQ118</f>
        <v>0.6994909024839332</v>
      </c>
      <c r="F119" s="24">
        <f>AB118</f>
        <v>0</v>
      </c>
      <c r="G119">
        <f>IF(AND(S118=0,V118&gt;=MinOff),V118,-1)</f>
        <v>37</v>
      </c>
      <c r="H119">
        <f>IF(AND(T118=0,W118&gt;=MinOff),W118,-1)</f>
        <v>36</v>
      </c>
      <c r="I119">
        <f>IF(AND(U118=0,X118&gt;=MinOff),X118,-1)</f>
        <v>1115</v>
      </c>
      <c r="J119">
        <f>IF(AND(S118=1,V118&gt;=MinRun),V118,-1)</f>
        <v>-1</v>
      </c>
      <c r="K119">
        <f>IF(AND(T118=1,W118&gt;=MinRun),W118,-1)</f>
        <v>-1</v>
      </c>
      <c r="L119">
        <f>IF(AND(U118=1,X118&gt;=MinRun),X118,-1)</f>
        <v>-1</v>
      </c>
      <c r="M119">
        <f>IF(MAX(G119:I119)&lt;0,0,MATCH(MAX(G119:I119),G119:I119,0))</f>
        <v>3</v>
      </c>
      <c r="N119">
        <f>IF(MAX(J119:L119)&lt;0,0,MATCH(MAX(J119:L119),J119:L119,0))</f>
        <v>0</v>
      </c>
      <c r="O119" s="24">
        <f>IF(N119=0,0,INDEX(CapVec,N119))</f>
        <v>0</v>
      </c>
      <c r="P119">
        <f>IF(OR(D119&gt;F119+StartMargin,E119&lt;SOC_startT),1,0)</f>
        <v>0</v>
      </c>
      <c r="Q119">
        <f>IF(AND(E119&gt;SOC_stopT,D119&lt;=F119-O119+StopMargin),1,0)</f>
        <v>0</v>
      </c>
      <c r="R119">
        <f>IF(AND(P119=1,M119&gt;0),1,IF(AND(P119=0,Q119=1,N119&gt;0),-1,0))</f>
        <v>0</v>
      </c>
      <c r="S119">
        <f>S118+IF(AND(R119=1,M119=1),1,0)-IF(AND(R119=-1,N119=1),1,0)</f>
        <v>0</v>
      </c>
      <c r="T119">
        <f>T118+IF(AND(R119=1,M119=2),1,0)-IF(AND(R119=-1,N119=2),1,0)</f>
        <v>0</v>
      </c>
      <c r="U119">
        <f>U118+IF(AND(R119=1,M119=3),1,0)-IF(AND(R119=-1,N119=3),1,0)</f>
        <v>0</v>
      </c>
      <c r="V119">
        <f>IF(S119&lt;&gt;S118,0,V118+dt)</f>
        <v>38</v>
      </c>
      <c r="W119">
        <f>IF(T119&lt;&gt;T118,0,W118+dt)</f>
        <v>37</v>
      </c>
      <c r="X119">
        <f>IF(U119&lt;&gt;U118,0,X118+dt)</f>
        <v>1116</v>
      </c>
      <c r="Y119" s="24">
        <f>S119*Cap_1*MIN(1,(V119+dt)/StartRamp)</f>
        <v>0</v>
      </c>
      <c r="Z119" s="24">
        <f>T119*Cap_2*MIN(1,(W119+dt)/StartRamp)</f>
        <v>0</v>
      </c>
      <c r="AA119" s="24">
        <f>U119*Cap_3*MIN(1,(X119+dt)/StartRamp)</f>
        <v>0</v>
      </c>
      <c r="AB119" s="24">
        <f>SUM(Y119:AA119)</f>
        <v>0</v>
      </c>
      <c r="AC119" s="24">
        <f>AB119-D119</f>
        <v>-1.2121999999999999</v>
      </c>
      <c r="AD119" s="25">
        <f>MEDIAN(0,(TaperEnd-E119)/(TaperEnd-TaperStart),1)</f>
        <v>1</v>
      </c>
      <c r="AE119" s="24">
        <f>MIN(P_pcs*AD119,MAX(0,SOC_max-E119)*E_nom*60/dt/SQRT(RTE))</f>
        <v>2.5</v>
      </c>
      <c r="AF119" s="24">
        <f>MIN(P_pcs,MAX(0,E119-SOC_min)*E_nom*60/dt*SQRT(RTE))</f>
        <v>2.5</v>
      </c>
      <c r="AG119" s="24">
        <f>IF(AC119&gt;0,MIN(AC119,AE119),0)</f>
        <v>0</v>
      </c>
      <c r="AH119" s="24">
        <f>IF(AC119&lt;0,MIN(-AC119,AF119),0)</f>
        <v>1.2121999999999999</v>
      </c>
      <c r="AI119" s="24">
        <f>IF(AC119&gt;0,D119+AG119,AB119)</f>
        <v>0</v>
      </c>
      <c r="AJ119" s="24">
        <f>MAX(0,D119-AI119-AH119)</f>
        <v>0</v>
      </c>
      <c r="AK119" s="25">
        <f>IF(AB119&gt;0,AI119/AB119,0)</f>
        <v>0</v>
      </c>
      <c r="AL119">
        <f>IF(AB119=0,1,MIN(MATCH(MEDIAN(MinStable,AK119,1),FC_L,1),3))</f>
        <v>1</v>
      </c>
      <c r="AM119" s="25">
        <f>INDEX(FC_E1,$AL119)+(MEDIAN(MinStable,$AK119,1)-INDEX(FC_L,$AL119))*(INDEX(FC_E1,$AL119+1)-INDEX(FC_E1,$AL119))/(INDEX(FC_L,$AL119+1)-INDEX(FC_L,$AL119))</f>
        <v>0.36499999999999999</v>
      </c>
      <c r="AN119" s="25">
        <f>INDEX(FC_E2,$AL119)+(MEDIAN(MinStable,$AK119,1)-INDEX(FC_L,$AL119))*(INDEX(FC_E2,$AL119+1)-INDEX(FC_E2,$AL119))/(INDEX(FC_L,$AL119+1)-INDEX(FC_L,$AL119))</f>
        <v>0.36</v>
      </c>
      <c r="AO119" s="25">
        <f>INDEX(FC_E3,$AL119)+(MEDIAN(MinStable,$AK119,1)-INDEX(FC_L,$AL119))*(INDEX(FC_E3,$AL119+1)-INDEX(FC_E3,$AL119))/(INDEX(FC_L,$AL119+1)-INDEX(FC_L,$AL119))</f>
        <v>0.35399999999999998</v>
      </c>
      <c r="AP119" s="26">
        <f>(IF(S119=1,Y119*AK119/AM119,0)+IF(T119=1,Z119*AK119/AN119,0)+IF(U119=1,AA119*AK119/AO119,0))*dt/60</f>
        <v>0</v>
      </c>
      <c r="AQ119" s="25">
        <f>E119+(AG119*SQRT(RTE)-AH119/SQRT(RTE))*dt/60/E_nom</f>
        <v>0.69557511599353516</v>
      </c>
      <c r="AR119">
        <f>IF(R119=1,1,0)</f>
        <v>0</v>
      </c>
    </row>
    <row r="120" spans="1:44" x14ac:dyDescent="0.2">
      <c r="A120">
        <v>118</v>
      </c>
      <c r="B120" s="22">
        <f>A120/1440</f>
        <v>8.1944444444444445E-2</v>
      </c>
      <c r="C120" s="23">
        <v>1.1215999999999999</v>
      </c>
      <c r="D120" s="24">
        <f>C120+P_aux</f>
        <v>1.1365999999999998</v>
      </c>
      <c r="E120" s="25">
        <f>AQ119</f>
        <v>0.69557511599353516</v>
      </c>
      <c r="F120" s="24">
        <f>AB119</f>
        <v>0</v>
      </c>
      <c r="G120">
        <f>IF(AND(S119=0,V119&gt;=MinOff),V119,-1)</f>
        <v>38</v>
      </c>
      <c r="H120">
        <f>IF(AND(T119=0,W119&gt;=MinOff),W119,-1)</f>
        <v>37</v>
      </c>
      <c r="I120">
        <f>IF(AND(U119=0,X119&gt;=MinOff),X119,-1)</f>
        <v>1116</v>
      </c>
      <c r="J120">
        <f>IF(AND(S119=1,V119&gt;=MinRun),V119,-1)</f>
        <v>-1</v>
      </c>
      <c r="K120">
        <f>IF(AND(T119=1,W119&gt;=MinRun),W119,-1)</f>
        <v>-1</v>
      </c>
      <c r="L120">
        <f>IF(AND(U119=1,X119&gt;=MinRun),X119,-1)</f>
        <v>-1</v>
      </c>
      <c r="M120">
        <f>IF(MAX(G120:I120)&lt;0,0,MATCH(MAX(G120:I120),G120:I120,0))</f>
        <v>3</v>
      </c>
      <c r="N120">
        <f>IF(MAX(J120:L120)&lt;0,0,MATCH(MAX(J120:L120),J120:L120,0))</f>
        <v>0</v>
      </c>
      <c r="O120" s="24">
        <f>IF(N120=0,0,INDEX(CapVec,N120))</f>
        <v>0</v>
      </c>
      <c r="P120">
        <f>IF(OR(D120&gt;F120+StartMargin,E120&lt;SOC_startT),1,0)</f>
        <v>0</v>
      </c>
      <c r="Q120">
        <f>IF(AND(E120&gt;SOC_stopT,D120&lt;=F120-O120+StopMargin),1,0)</f>
        <v>0</v>
      </c>
      <c r="R120">
        <f>IF(AND(P120=1,M120&gt;0),1,IF(AND(P120=0,Q120=1,N120&gt;0),-1,0))</f>
        <v>0</v>
      </c>
      <c r="S120">
        <f>S119+IF(AND(R120=1,M120=1),1,0)-IF(AND(R120=-1,N120=1),1,0)</f>
        <v>0</v>
      </c>
      <c r="T120">
        <f>T119+IF(AND(R120=1,M120=2),1,0)-IF(AND(R120=-1,N120=2),1,0)</f>
        <v>0</v>
      </c>
      <c r="U120">
        <f>U119+IF(AND(R120=1,M120=3),1,0)-IF(AND(R120=-1,N120=3),1,0)</f>
        <v>0</v>
      </c>
      <c r="V120">
        <f>IF(S120&lt;&gt;S119,0,V119+dt)</f>
        <v>39</v>
      </c>
      <c r="W120">
        <f>IF(T120&lt;&gt;T119,0,W119+dt)</f>
        <v>38</v>
      </c>
      <c r="X120">
        <f>IF(U120&lt;&gt;U119,0,X119+dt)</f>
        <v>1117</v>
      </c>
      <c r="Y120" s="24">
        <f>S120*Cap_1*MIN(1,(V120+dt)/StartRamp)</f>
        <v>0</v>
      </c>
      <c r="Z120" s="24">
        <f>T120*Cap_2*MIN(1,(W120+dt)/StartRamp)</f>
        <v>0</v>
      </c>
      <c r="AA120" s="24">
        <f>U120*Cap_3*MIN(1,(X120+dt)/StartRamp)</f>
        <v>0</v>
      </c>
      <c r="AB120" s="24">
        <f>SUM(Y120:AA120)</f>
        <v>0</v>
      </c>
      <c r="AC120" s="24">
        <f>AB120-D120</f>
        <v>-1.1365999999999998</v>
      </c>
      <c r="AD120" s="25">
        <f>MEDIAN(0,(TaperEnd-E120)/(TaperEnd-TaperStart),1)</f>
        <v>1</v>
      </c>
      <c r="AE120" s="24">
        <f>MIN(P_pcs*AD120,MAX(0,SOC_max-E120)*E_nom*60/dt/SQRT(RTE))</f>
        <v>2.5</v>
      </c>
      <c r="AF120" s="24">
        <f>MIN(P_pcs,MAX(0,E120-SOC_min)*E_nom*60/dt*SQRT(RTE))</f>
        <v>2.5</v>
      </c>
      <c r="AG120" s="24">
        <f>IF(AC120&gt;0,MIN(AC120,AE120),0)</f>
        <v>0</v>
      </c>
      <c r="AH120" s="24">
        <f>IF(AC120&lt;0,MIN(-AC120,AF120),0)</f>
        <v>1.1365999999999998</v>
      </c>
      <c r="AI120" s="24">
        <f>IF(AC120&gt;0,D120+AG120,AB120)</f>
        <v>0</v>
      </c>
      <c r="AJ120" s="24">
        <f>MAX(0,D120-AI120-AH120)</f>
        <v>0</v>
      </c>
      <c r="AK120" s="25">
        <f>IF(AB120&gt;0,AI120/AB120,0)</f>
        <v>0</v>
      </c>
      <c r="AL120">
        <f>IF(AB120=0,1,MIN(MATCH(MEDIAN(MinStable,AK120,1),FC_L,1),3))</f>
        <v>1</v>
      </c>
      <c r="AM120" s="25">
        <f>INDEX(FC_E1,$AL120)+(MEDIAN(MinStable,$AK120,1)-INDEX(FC_L,$AL120))*(INDEX(FC_E1,$AL120+1)-INDEX(FC_E1,$AL120))/(INDEX(FC_L,$AL120+1)-INDEX(FC_L,$AL120))</f>
        <v>0.36499999999999999</v>
      </c>
      <c r="AN120" s="25">
        <f>INDEX(FC_E2,$AL120)+(MEDIAN(MinStable,$AK120,1)-INDEX(FC_L,$AL120))*(INDEX(FC_E2,$AL120+1)-INDEX(FC_E2,$AL120))/(INDEX(FC_L,$AL120+1)-INDEX(FC_L,$AL120))</f>
        <v>0.36</v>
      </c>
      <c r="AO120" s="25">
        <f>INDEX(FC_E3,$AL120)+(MEDIAN(MinStable,$AK120,1)-INDEX(FC_L,$AL120))*(INDEX(FC_E3,$AL120+1)-INDEX(FC_E3,$AL120))/(INDEX(FC_L,$AL120+1)-INDEX(FC_L,$AL120))</f>
        <v>0.35399999999999998</v>
      </c>
      <c r="AP120" s="26">
        <f>(IF(S120=1,Y120*AK120/AM120,0)+IF(T120=1,Z120*AK120/AN120,0)+IF(U120=1,AA120*AK120/AO120,0))*dt/60</f>
        <v>0</v>
      </c>
      <c r="AQ120" s="25">
        <f>E120+(AG120*SQRT(RTE)-AH120/SQRT(RTE))*dt/60/E_nom</f>
        <v>0.69190354123278086</v>
      </c>
      <c r="AR120">
        <f>IF(R120=1,1,0)</f>
        <v>0</v>
      </c>
    </row>
    <row r="121" spans="1:44" x14ac:dyDescent="0.2">
      <c r="A121">
        <v>119</v>
      </c>
      <c r="B121" s="22">
        <f>A121/1440</f>
        <v>8.2638888888888887E-2</v>
      </c>
      <c r="C121" s="23">
        <v>1.1598999999999999</v>
      </c>
      <c r="D121" s="24">
        <f>C121+P_aux</f>
        <v>1.1748999999999998</v>
      </c>
      <c r="E121" s="25">
        <f>AQ120</f>
        <v>0.69190354123278086</v>
      </c>
      <c r="F121" s="24">
        <f>AB120</f>
        <v>0</v>
      </c>
      <c r="G121">
        <f>IF(AND(S120=0,V120&gt;=MinOff),V120,-1)</f>
        <v>39</v>
      </c>
      <c r="H121">
        <f>IF(AND(T120=0,W120&gt;=MinOff),W120,-1)</f>
        <v>38</v>
      </c>
      <c r="I121">
        <f>IF(AND(U120=0,X120&gt;=MinOff),X120,-1)</f>
        <v>1117</v>
      </c>
      <c r="J121">
        <f>IF(AND(S120=1,V120&gt;=MinRun),V120,-1)</f>
        <v>-1</v>
      </c>
      <c r="K121">
        <f>IF(AND(T120=1,W120&gt;=MinRun),W120,-1)</f>
        <v>-1</v>
      </c>
      <c r="L121">
        <f>IF(AND(U120=1,X120&gt;=MinRun),X120,-1)</f>
        <v>-1</v>
      </c>
      <c r="M121">
        <f>IF(MAX(G121:I121)&lt;0,0,MATCH(MAX(G121:I121),G121:I121,0))</f>
        <v>3</v>
      </c>
      <c r="N121">
        <f>IF(MAX(J121:L121)&lt;0,0,MATCH(MAX(J121:L121),J121:L121,0))</f>
        <v>0</v>
      </c>
      <c r="O121" s="24">
        <f>IF(N121=0,0,INDEX(CapVec,N121))</f>
        <v>0</v>
      </c>
      <c r="P121">
        <f>IF(OR(D121&gt;F121+StartMargin,E121&lt;SOC_startT),1,0)</f>
        <v>0</v>
      </c>
      <c r="Q121">
        <f>IF(AND(E121&gt;SOC_stopT,D121&lt;=F121-O121+StopMargin),1,0)</f>
        <v>0</v>
      </c>
      <c r="R121">
        <f>IF(AND(P121=1,M121&gt;0),1,IF(AND(P121=0,Q121=1,N121&gt;0),-1,0))</f>
        <v>0</v>
      </c>
      <c r="S121">
        <f>S120+IF(AND(R121=1,M121=1),1,0)-IF(AND(R121=-1,N121=1),1,0)</f>
        <v>0</v>
      </c>
      <c r="T121">
        <f>T120+IF(AND(R121=1,M121=2),1,0)-IF(AND(R121=-1,N121=2),1,0)</f>
        <v>0</v>
      </c>
      <c r="U121">
        <f>U120+IF(AND(R121=1,M121=3),1,0)-IF(AND(R121=-1,N121=3),1,0)</f>
        <v>0</v>
      </c>
      <c r="V121">
        <f>IF(S121&lt;&gt;S120,0,V120+dt)</f>
        <v>40</v>
      </c>
      <c r="W121">
        <f>IF(T121&lt;&gt;T120,0,W120+dt)</f>
        <v>39</v>
      </c>
      <c r="X121">
        <f>IF(U121&lt;&gt;U120,0,X120+dt)</f>
        <v>1118</v>
      </c>
      <c r="Y121" s="24">
        <f>S121*Cap_1*MIN(1,(V121+dt)/StartRamp)</f>
        <v>0</v>
      </c>
      <c r="Z121" s="24">
        <f>T121*Cap_2*MIN(1,(W121+dt)/StartRamp)</f>
        <v>0</v>
      </c>
      <c r="AA121" s="24">
        <f>U121*Cap_3*MIN(1,(X121+dt)/StartRamp)</f>
        <v>0</v>
      </c>
      <c r="AB121" s="24">
        <f>SUM(Y121:AA121)</f>
        <v>0</v>
      </c>
      <c r="AC121" s="24">
        <f>AB121-D121</f>
        <v>-1.1748999999999998</v>
      </c>
      <c r="AD121" s="25">
        <f>MEDIAN(0,(TaperEnd-E121)/(TaperEnd-TaperStart),1)</f>
        <v>1</v>
      </c>
      <c r="AE121" s="24">
        <f>MIN(P_pcs*AD121,MAX(0,SOC_max-E121)*E_nom*60/dt/SQRT(RTE))</f>
        <v>2.5</v>
      </c>
      <c r="AF121" s="24">
        <f>MIN(P_pcs,MAX(0,E121-SOC_min)*E_nom*60/dt*SQRT(RTE))</f>
        <v>2.5</v>
      </c>
      <c r="AG121" s="24">
        <f>IF(AC121&gt;0,MIN(AC121,AE121),0)</f>
        <v>0</v>
      </c>
      <c r="AH121" s="24">
        <f>IF(AC121&lt;0,MIN(-AC121,AF121),0)</f>
        <v>1.1748999999999998</v>
      </c>
      <c r="AI121" s="24">
        <f>IF(AC121&gt;0,D121+AG121,AB121)</f>
        <v>0</v>
      </c>
      <c r="AJ121" s="24">
        <f>MAX(0,D121-AI121-AH121)</f>
        <v>0</v>
      </c>
      <c r="AK121" s="25">
        <f>IF(AB121&gt;0,AI121/AB121,0)</f>
        <v>0</v>
      </c>
      <c r="AL121">
        <f>IF(AB121=0,1,MIN(MATCH(MEDIAN(MinStable,AK121,1),FC_L,1),3))</f>
        <v>1</v>
      </c>
      <c r="AM121" s="25">
        <f>INDEX(FC_E1,$AL121)+(MEDIAN(MinStable,$AK121,1)-INDEX(FC_L,$AL121))*(INDEX(FC_E1,$AL121+1)-INDEX(FC_E1,$AL121))/(INDEX(FC_L,$AL121+1)-INDEX(FC_L,$AL121))</f>
        <v>0.36499999999999999</v>
      </c>
      <c r="AN121" s="25">
        <f>INDEX(FC_E2,$AL121)+(MEDIAN(MinStable,$AK121,1)-INDEX(FC_L,$AL121))*(INDEX(FC_E2,$AL121+1)-INDEX(FC_E2,$AL121))/(INDEX(FC_L,$AL121+1)-INDEX(FC_L,$AL121))</f>
        <v>0.36</v>
      </c>
      <c r="AO121" s="25">
        <f>INDEX(FC_E3,$AL121)+(MEDIAN(MinStable,$AK121,1)-INDEX(FC_L,$AL121))*(INDEX(FC_E3,$AL121+1)-INDEX(FC_E3,$AL121))/(INDEX(FC_L,$AL121+1)-INDEX(FC_L,$AL121))</f>
        <v>0.35399999999999998</v>
      </c>
      <c r="AP121" s="26">
        <f>(IF(S121=1,Y121*AK121/AM121,0)+IF(T121=1,Z121*AK121/AN121,0)+IF(U121=1,AA121*AK121/AO121,0))*dt/60</f>
        <v>0</v>
      </c>
      <c r="AQ121" s="25">
        <f>E121+(AG121*SQRT(RTE)-AH121/SQRT(RTE))*dt/60/E_nom</f>
        <v>0.68810824545026261</v>
      </c>
      <c r="AR121">
        <f>IF(R121=1,1,0)</f>
        <v>0</v>
      </c>
    </row>
    <row r="122" spans="1:44" x14ac:dyDescent="0.2">
      <c r="A122">
        <v>120</v>
      </c>
      <c r="B122" s="22">
        <f>A122/1440</f>
        <v>8.3333333333333329E-2</v>
      </c>
      <c r="C122" s="23">
        <v>1.1302000000000001</v>
      </c>
      <c r="D122" s="24">
        <f>C122+P_aux</f>
        <v>1.1452</v>
      </c>
      <c r="E122" s="25">
        <f>AQ121</f>
        <v>0.68810824545026261</v>
      </c>
      <c r="F122" s="24">
        <f>AB121</f>
        <v>0</v>
      </c>
      <c r="G122">
        <f>IF(AND(S121=0,V121&gt;=MinOff),V121,-1)</f>
        <v>40</v>
      </c>
      <c r="H122">
        <f>IF(AND(T121=0,W121&gt;=MinOff),W121,-1)</f>
        <v>39</v>
      </c>
      <c r="I122">
        <f>IF(AND(U121=0,X121&gt;=MinOff),X121,-1)</f>
        <v>1118</v>
      </c>
      <c r="J122">
        <f>IF(AND(S121=1,V121&gt;=MinRun),V121,-1)</f>
        <v>-1</v>
      </c>
      <c r="K122">
        <f>IF(AND(T121=1,W121&gt;=MinRun),W121,-1)</f>
        <v>-1</v>
      </c>
      <c r="L122">
        <f>IF(AND(U121=1,X121&gt;=MinRun),X121,-1)</f>
        <v>-1</v>
      </c>
      <c r="M122">
        <f>IF(MAX(G122:I122)&lt;0,0,MATCH(MAX(G122:I122),G122:I122,0))</f>
        <v>3</v>
      </c>
      <c r="N122">
        <f>IF(MAX(J122:L122)&lt;0,0,MATCH(MAX(J122:L122),J122:L122,0))</f>
        <v>0</v>
      </c>
      <c r="O122" s="24">
        <f>IF(N122=0,0,INDEX(CapVec,N122))</f>
        <v>0</v>
      </c>
      <c r="P122">
        <f>IF(OR(D122&gt;F122+StartMargin,E122&lt;SOC_startT),1,0)</f>
        <v>0</v>
      </c>
      <c r="Q122">
        <f>IF(AND(E122&gt;SOC_stopT,D122&lt;=F122-O122+StopMargin),1,0)</f>
        <v>0</v>
      </c>
      <c r="R122">
        <f>IF(AND(P122=1,M122&gt;0),1,IF(AND(P122=0,Q122=1,N122&gt;0),-1,0))</f>
        <v>0</v>
      </c>
      <c r="S122">
        <f>S121+IF(AND(R122=1,M122=1),1,0)-IF(AND(R122=-1,N122=1),1,0)</f>
        <v>0</v>
      </c>
      <c r="T122">
        <f>T121+IF(AND(R122=1,M122=2),1,0)-IF(AND(R122=-1,N122=2),1,0)</f>
        <v>0</v>
      </c>
      <c r="U122">
        <f>U121+IF(AND(R122=1,M122=3),1,0)-IF(AND(R122=-1,N122=3),1,0)</f>
        <v>0</v>
      </c>
      <c r="V122">
        <f>IF(S122&lt;&gt;S121,0,V121+dt)</f>
        <v>41</v>
      </c>
      <c r="W122">
        <f>IF(T122&lt;&gt;T121,0,W121+dt)</f>
        <v>40</v>
      </c>
      <c r="X122">
        <f>IF(U122&lt;&gt;U121,0,X121+dt)</f>
        <v>1119</v>
      </c>
      <c r="Y122" s="24">
        <f>S122*Cap_1*MIN(1,(V122+dt)/StartRamp)</f>
        <v>0</v>
      </c>
      <c r="Z122" s="24">
        <f>T122*Cap_2*MIN(1,(W122+dt)/StartRamp)</f>
        <v>0</v>
      </c>
      <c r="AA122" s="24">
        <f>U122*Cap_3*MIN(1,(X122+dt)/StartRamp)</f>
        <v>0</v>
      </c>
      <c r="AB122" s="24">
        <f>SUM(Y122:AA122)</f>
        <v>0</v>
      </c>
      <c r="AC122" s="24">
        <f>AB122-D122</f>
        <v>-1.1452</v>
      </c>
      <c r="AD122" s="25">
        <f>MEDIAN(0,(TaperEnd-E122)/(TaperEnd-TaperStart),1)</f>
        <v>1</v>
      </c>
      <c r="AE122" s="24">
        <f>MIN(P_pcs*AD122,MAX(0,SOC_max-E122)*E_nom*60/dt/SQRT(RTE))</f>
        <v>2.5</v>
      </c>
      <c r="AF122" s="24">
        <f>MIN(P_pcs,MAX(0,E122-SOC_min)*E_nom*60/dt*SQRT(RTE))</f>
        <v>2.5</v>
      </c>
      <c r="AG122" s="24">
        <f>IF(AC122&gt;0,MIN(AC122,AE122),0)</f>
        <v>0</v>
      </c>
      <c r="AH122" s="24">
        <f>IF(AC122&lt;0,MIN(-AC122,AF122),0)</f>
        <v>1.1452</v>
      </c>
      <c r="AI122" s="24">
        <f>IF(AC122&gt;0,D122+AG122,AB122)</f>
        <v>0</v>
      </c>
      <c r="AJ122" s="24">
        <f>MAX(0,D122-AI122-AH122)</f>
        <v>0</v>
      </c>
      <c r="AK122" s="25">
        <f>IF(AB122&gt;0,AI122/AB122,0)</f>
        <v>0</v>
      </c>
      <c r="AL122">
        <f>IF(AB122=0,1,MIN(MATCH(MEDIAN(MinStable,AK122,1),FC_L,1),3))</f>
        <v>1</v>
      </c>
      <c r="AM122" s="25">
        <f>INDEX(FC_E1,$AL122)+(MEDIAN(MinStable,$AK122,1)-INDEX(FC_L,$AL122))*(INDEX(FC_E1,$AL122+1)-INDEX(FC_E1,$AL122))/(INDEX(FC_L,$AL122+1)-INDEX(FC_L,$AL122))</f>
        <v>0.36499999999999999</v>
      </c>
      <c r="AN122" s="25">
        <f>INDEX(FC_E2,$AL122)+(MEDIAN(MinStable,$AK122,1)-INDEX(FC_L,$AL122))*(INDEX(FC_E2,$AL122+1)-INDEX(FC_E2,$AL122))/(INDEX(FC_L,$AL122+1)-INDEX(FC_L,$AL122))</f>
        <v>0.36</v>
      </c>
      <c r="AO122" s="25">
        <f>INDEX(FC_E3,$AL122)+(MEDIAN(MinStable,$AK122,1)-INDEX(FC_L,$AL122))*(INDEX(FC_E3,$AL122+1)-INDEX(FC_E3,$AL122))/(INDEX(FC_L,$AL122+1)-INDEX(FC_L,$AL122))</f>
        <v>0.35399999999999998</v>
      </c>
      <c r="AP122" s="26">
        <f>(IF(S122=1,Y122*AK122/AM122,0)+IF(T122=1,Z122*AK122/AN122,0)+IF(U122=1,AA122*AK122/AO122,0))*dt/60</f>
        <v>0</v>
      </c>
      <c r="AQ122" s="25">
        <f>E122+(AG122*SQRT(RTE)-AH122/SQRT(RTE))*dt/60/E_nom</f>
        <v>0.68440888999010441</v>
      </c>
      <c r="AR122">
        <f>IF(R122=1,1,0)</f>
        <v>0</v>
      </c>
    </row>
    <row r="123" spans="1:44" x14ac:dyDescent="0.2">
      <c r="A123">
        <v>121</v>
      </c>
      <c r="B123" s="22">
        <f>A123/1440</f>
        <v>8.4027777777777785E-2</v>
      </c>
      <c r="C123" s="23">
        <v>1.0911</v>
      </c>
      <c r="D123" s="24">
        <f>C123+P_aux</f>
        <v>1.1060999999999999</v>
      </c>
      <c r="E123" s="25">
        <f>AQ122</f>
        <v>0.68440888999010441</v>
      </c>
      <c r="F123" s="24">
        <f>AB122</f>
        <v>0</v>
      </c>
      <c r="G123">
        <f>IF(AND(S122=0,V122&gt;=MinOff),V122,-1)</f>
        <v>41</v>
      </c>
      <c r="H123">
        <f>IF(AND(T122=0,W122&gt;=MinOff),W122,-1)</f>
        <v>40</v>
      </c>
      <c r="I123">
        <f>IF(AND(U122=0,X122&gt;=MinOff),X122,-1)</f>
        <v>1119</v>
      </c>
      <c r="J123">
        <f>IF(AND(S122=1,V122&gt;=MinRun),V122,-1)</f>
        <v>-1</v>
      </c>
      <c r="K123">
        <f>IF(AND(T122=1,W122&gt;=MinRun),W122,-1)</f>
        <v>-1</v>
      </c>
      <c r="L123">
        <f>IF(AND(U122=1,X122&gt;=MinRun),X122,-1)</f>
        <v>-1</v>
      </c>
      <c r="M123">
        <f>IF(MAX(G123:I123)&lt;0,0,MATCH(MAX(G123:I123),G123:I123,0))</f>
        <v>3</v>
      </c>
      <c r="N123">
        <f>IF(MAX(J123:L123)&lt;0,0,MATCH(MAX(J123:L123),J123:L123,0))</f>
        <v>0</v>
      </c>
      <c r="O123" s="24">
        <f>IF(N123=0,0,INDEX(CapVec,N123))</f>
        <v>0</v>
      </c>
      <c r="P123">
        <f>IF(OR(D123&gt;F123+StartMargin,E123&lt;SOC_startT),1,0)</f>
        <v>0</v>
      </c>
      <c r="Q123">
        <f>IF(AND(E123&gt;SOC_stopT,D123&lt;=F123-O123+StopMargin),1,0)</f>
        <v>0</v>
      </c>
      <c r="R123">
        <f>IF(AND(P123=1,M123&gt;0),1,IF(AND(P123=0,Q123=1,N123&gt;0),-1,0))</f>
        <v>0</v>
      </c>
      <c r="S123">
        <f>S122+IF(AND(R123=1,M123=1),1,0)-IF(AND(R123=-1,N123=1),1,0)</f>
        <v>0</v>
      </c>
      <c r="T123">
        <f>T122+IF(AND(R123=1,M123=2),1,0)-IF(AND(R123=-1,N123=2),1,0)</f>
        <v>0</v>
      </c>
      <c r="U123">
        <f>U122+IF(AND(R123=1,M123=3),1,0)-IF(AND(R123=-1,N123=3),1,0)</f>
        <v>0</v>
      </c>
      <c r="V123">
        <f>IF(S123&lt;&gt;S122,0,V122+dt)</f>
        <v>42</v>
      </c>
      <c r="W123">
        <f>IF(T123&lt;&gt;T122,0,W122+dt)</f>
        <v>41</v>
      </c>
      <c r="X123">
        <f>IF(U123&lt;&gt;U122,0,X122+dt)</f>
        <v>1120</v>
      </c>
      <c r="Y123" s="24">
        <f>S123*Cap_1*MIN(1,(V123+dt)/StartRamp)</f>
        <v>0</v>
      </c>
      <c r="Z123" s="24">
        <f>T123*Cap_2*MIN(1,(W123+dt)/StartRamp)</f>
        <v>0</v>
      </c>
      <c r="AA123" s="24">
        <f>U123*Cap_3*MIN(1,(X123+dt)/StartRamp)</f>
        <v>0</v>
      </c>
      <c r="AB123" s="24">
        <f>SUM(Y123:AA123)</f>
        <v>0</v>
      </c>
      <c r="AC123" s="24">
        <f>AB123-D123</f>
        <v>-1.1060999999999999</v>
      </c>
      <c r="AD123" s="25">
        <f>MEDIAN(0,(TaperEnd-E123)/(TaperEnd-TaperStart),1)</f>
        <v>1</v>
      </c>
      <c r="AE123" s="24">
        <f>MIN(P_pcs*AD123,MAX(0,SOC_max-E123)*E_nom*60/dt/SQRT(RTE))</f>
        <v>2.5</v>
      </c>
      <c r="AF123" s="24">
        <f>MIN(P_pcs,MAX(0,E123-SOC_min)*E_nom*60/dt*SQRT(RTE))</f>
        <v>2.5</v>
      </c>
      <c r="AG123" s="24">
        <f>IF(AC123&gt;0,MIN(AC123,AE123),0)</f>
        <v>0</v>
      </c>
      <c r="AH123" s="24">
        <f>IF(AC123&lt;0,MIN(-AC123,AF123),0)</f>
        <v>1.1060999999999999</v>
      </c>
      <c r="AI123" s="24">
        <f>IF(AC123&gt;0,D123+AG123,AB123)</f>
        <v>0</v>
      </c>
      <c r="AJ123" s="24">
        <f>MAX(0,D123-AI123-AH123)</f>
        <v>0</v>
      </c>
      <c r="AK123" s="25">
        <f>IF(AB123&gt;0,AI123/AB123,0)</f>
        <v>0</v>
      </c>
      <c r="AL123">
        <f>IF(AB123=0,1,MIN(MATCH(MEDIAN(MinStable,AK123,1),FC_L,1),3))</f>
        <v>1</v>
      </c>
      <c r="AM123" s="25">
        <f>INDEX(FC_E1,$AL123)+(MEDIAN(MinStable,$AK123,1)-INDEX(FC_L,$AL123))*(INDEX(FC_E1,$AL123+1)-INDEX(FC_E1,$AL123))/(INDEX(FC_L,$AL123+1)-INDEX(FC_L,$AL123))</f>
        <v>0.36499999999999999</v>
      </c>
      <c r="AN123" s="25">
        <f>INDEX(FC_E2,$AL123)+(MEDIAN(MinStable,$AK123,1)-INDEX(FC_L,$AL123))*(INDEX(FC_E2,$AL123+1)-INDEX(FC_E2,$AL123))/(INDEX(FC_L,$AL123+1)-INDEX(FC_L,$AL123))</f>
        <v>0.36</v>
      </c>
      <c r="AO123" s="25">
        <f>INDEX(FC_E3,$AL123)+(MEDIAN(MinStable,$AK123,1)-INDEX(FC_L,$AL123))*(INDEX(FC_E3,$AL123+1)-INDEX(FC_E3,$AL123))/(INDEX(FC_L,$AL123+1)-INDEX(FC_L,$AL123))</f>
        <v>0.35399999999999998</v>
      </c>
      <c r="AP123" s="26">
        <f>(IF(S123=1,Y123*AK123/AM123,0)+IF(T123=1,Z123*AK123/AN123,0)+IF(U123=1,AA123*AK123/AO123,0))*dt/60</f>
        <v>0</v>
      </c>
      <c r="AQ123" s="25">
        <f>E123+(AG123*SQRT(RTE)-AH123/SQRT(RTE))*dt/60/E_nom</f>
        <v>0.68083583980281748</v>
      </c>
      <c r="AR123">
        <f>IF(R123=1,1,0)</f>
        <v>0</v>
      </c>
    </row>
    <row r="124" spans="1:44" x14ac:dyDescent="0.2">
      <c r="A124">
        <v>122</v>
      </c>
      <c r="B124" s="22">
        <f>A124/1440</f>
        <v>8.4722222222222227E-2</v>
      </c>
      <c r="C124" s="23">
        <v>1.159</v>
      </c>
      <c r="D124" s="24">
        <f>C124+P_aux</f>
        <v>1.1739999999999999</v>
      </c>
      <c r="E124" s="25">
        <f>AQ123</f>
        <v>0.68083583980281748</v>
      </c>
      <c r="F124" s="24">
        <f>AB123</f>
        <v>0</v>
      </c>
      <c r="G124">
        <f>IF(AND(S123=0,V123&gt;=MinOff),V123,-1)</f>
        <v>42</v>
      </c>
      <c r="H124">
        <f>IF(AND(T123=0,W123&gt;=MinOff),W123,-1)</f>
        <v>41</v>
      </c>
      <c r="I124">
        <f>IF(AND(U123=0,X123&gt;=MinOff),X123,-1)</f>
        <v>1120</v>
      </c>
      <c r="J124">
        <f>IF(AND(S123=1,V123&gt;=MinRun),V123,-1)</f>
        <v>-1</v>
      </c>
      <c r="K124">
        <f>IF(AND(T123=1,W123&gt;=MinRun),W123,-1)</f>
        <v>-1</v>
      </c>
      <c r="L124">
        <f>IF(AND(U123=1,X123&gt;=MinRun),X123,-1)</f>
        <v>-1</v>
      </c>
      <c r="M124">
        <f>IF(MAX(G124:I124)&lt;0,0,MATCH(MAX(G124:I124),G124:I124,0))</f>
        <v>3</v>
      </c>
      <c r="N124">
        <f>IF(MAX(J124:L124)&lt;0,0,MATCH(MAX(J124:L124),J124:L124,0))</f>
        <v>0</v>
      </c>
      <c r="O124" s="24">
        <f>IF(N124=0,0,INDEX(CapVec,N124))</f>
        <v>0</v>
      </c>
      <c r="P124">
        <f>IF(OR(D124&gt;F124+StartMargin,E124&lt;SOC_startT),1,0)</f>
        <v>0</v>
      </c>
      <c r="Q124">
        <f>IF(AND(E124&gt;SOC_stopT,D124&lt;=F124-O124+StopMargin),1,0)</f>
        <v>0</v>
      </c>
      <c r="R124">
        <f>IF(AND(P124=1,M124&gt;0),1,IF(AND(P124=0,Q124=1,N124&gt;0),-1,0))</f>
        <v>0</v>
      </c>
      <c r="S124">
        <f>S123+IF(AND(R124=1,M124=1),1,0)-IF(AND(R124=-1,N124=1),1,0)</f>
        <v>0</v>
      </c>
      <c r="T124">
        <f>T123+IF(AND(R124=1,M124=2),1,0)-IF(AND(R124=-1,N124=2),1,0)</f>
        <v>0</v>
      </c>
      <c r="U124">
        <f>U123+IF(AND(R124=1,M124=3),1,0)-IF(AND(R124=-1,N124=3),1,0)</f>
        <v>0</v>
      </c>
      <c r="V124">
        <f>IF(S124&lt;&gt;S123,0,V123+dt)</f>
        <v>43</v>
      </c>
      <c r="W124">
        <f>IF(T124&lt;&gt;T123,0,W123+dt)</f>
        <v>42</v>
      </c>
      <c r="X124">
        <f>IF(U124&lt;&gt;U123,0,X123+dt)</f>
        <v>1121</v>
      </c>
      <c r="Y124" s="24">
        <f>S124*Cap_1*MIN(1,(V124+dt)/StartRamp)</f>
        <v>0</v>
      </c>
      <c r="Z124" s="24">
        <f>T124*Cap_2*MIN(1,(W124+dt)/StartRamp)</f>
        <v>0</v>
      </c>
      <c r="AA124" s="24">
        <f>U124*Cap_3*MIN(1,(X124+dt)/StartRamp)</f>
        <v>0</v>
      </c>
      <c r="AB124" s="24">
        <f>SUM(Y124:AA124)</f>
        <v>0</v>
      </c>
      <c r="AC124" s="24">
        <f>AB124-D124</f>
        <v>-1.1739999999999999</v>
      </c>
      <c r="AD124" s="25">
        <f>MEDIAN(0,(TaperEnd-E124)/(TaperEnd-TaperStart),1)</f>
        <v>1</v>
      </c>
      <c r="AE124" s="24">
        <f>MIN(P_pcs*AD124,MAX(0,SOC_max-E124)*E_nom*60/dt/SQRT(RTE))</f>
        <v>2.5</v>
      </c>
      <c r="AF124" s="24">
        <f>MIN(P_pcs,MAX(0,E124-SOC_min)*E_nom*60/dt*SQRT(RTE))</f>
        <v>2.5</v>
      </c>
      <c r="AG124" s="24">
        <f>IF(AC124&gt;0,MIN(AC124,AE124),0)</f>
        <v>0</v>
      </c>
      <c r="AH124" s="24">
        <f>IF(AC124&lt;0,MIN(-AC124,AF124),0)</f>
        <v>1.1739999999999999</v>
      </c>
      <c r="AI124" s="24">
        <f>IF(AC124&gt;0,D124+AG124,AB124)</f>
        <v>0</v>
      </c>
      <c r="AJ124" s="24">
        <f>MAX(0,D124-AI124-AH124)</f>
        <v>0</v>
      </c>
      <c r="AK124" s="25">
        <f>IF(AB124&gt;0,AI124/AB124,0)</f>
        <v>0</v>
      </c>
      <c r="AL124">
        <f>IF(AB124=0,1,MIN(MATCH(MEDIAN(MinStable,AK124,1),FC_L,1),3))</f>
        <v>1</v>
      </c>
      <c r="AM124" s="25">
        <f>INDEX(FC_E1,$AL124)+(MEDIAN(MinStable,$AK124,1)-INDEX(FC_L,$AL124))*(INDEX(FC_E1,$AL124+1)-INDEX(FC_E1,$AL124))/(INDEX(FC_L,$AL124+1)-INDEX(FC_L,$AL124))</f>
        <v>0.36499999999999999</v>
      </c>
      <c r="AN124" s="25">
        <f>INDEX(FC_E2,$AL124)+(MEDIAN(MinStable,$AK124,1)-INDEX(FC_L,$AL124))*(INDEX(FC_E2,$AL124+1)-INDEX(FC_E2,$AL124))/(INDEX(FC_L,$AL124+1)-INDEX(FC_L,$AL124))</f>
        <v>0.36</v>
      </c>
      <c r="AO124" s="25">
        <f>INDEX(FC_E3,$AL124)+(MEDIAN(MinStable,$AK124,1)-INDEX(FC_L,$AL124))*(INDEX(FC_E3,$AL124+1)-INDEX(FC_E3,$AL124))/(INDEX(FC_L,$AL124+1)-INDEX(FC_L,$AL124))</f>
        <v>0.35399999999999998</v>
      </c>
      <c r="AP124" s="26">
        <f>(IF(S124=1,Y124*AK124/AM124,0)+IF(T124=1,Z124*AK124/AN124,0)+IF(U124=1,AA124*AK124/AO124,0))*dt/60</f>
        <v>0</v>
      </c>
      <c r="AQ124" s="25">
        <f>E124+(AG124*SQRT(RTE)-AH124/SQRT(RTE))*dt/60/E_nom</f>
        <v>0.67704345130279497</v>
      </c>
      <c r="AR124">
        <f>IF(R124=1,1,0)</f>
        <v>0</v>
      </c>
    </row>
    <row r="125" spans="1:44" x14ac:dyDescent="0.2">
      <c r="A125">
        <v>123</v>
      </c>
      <c r="B125" s="22">
        <f>A125/1440</f>
        <v>8.5416666666666669E-2</v>
      </c>
      <c r="C125" s="23">
        <v>1.1813</v>
      </c>
      <c r="D125" s="24">
        <f>C125+P_aux</f>
        <v>1.1962999999999999</v>
      </c>
      <c r="E125" s="25">
        <f>AQ124</f>
        <v>0.67704345130279497</v>
      </c>
      <c r="F125" s="24">
        <f>AB124</f>
        <v>0</v>
      </c>
      <c r="G125">
        <f>IF(AND(S124=0,V124&gt;=MinOff),V124,-1)</f>
        <v>43</v>
      </c>
      <c r="H125">
        <f>IF(AND(T124=0,W124&gt;=MinOff),W124,-1)</f>
        <v>42</v>
      </c>
      <c r="I125">
        <f>IF(AND(U124=0,X124&gt;=MinOff),X124,-1)</f>
        <v>1121</v>
      </c>
      <c r="J125">
        <f>IF(AND(S124=1,V124&gt;=MinRun),V124,-1)</f>
        <v>-1</v>
      </c>
      <c r="K125">
        <f>IF(AND(T124=1,W124&gt;=MinRun),W124,-1)</f>
        <v>-1</v>
      </c>
      <c r="L125">
        <f>IF(AND(U124=1,X124&gt;=MinRun),X124,-1)</f>
        <v>-1</v>
      </c>
      <c r="M125">
        <f>IF(MAX(G125:I125)&lt;0,0,MATCH(MAX(G125:I125),G125:I125,0))</f>
        <v>3</v>
      </c>
      <c r="N125">
        <f>IF(MAX(J125:L125)&lt;0,0,MATCH(MAX(J125:L125),J125:L125,0))</f>
        <v>0</v>
      </c>
      <c r="O125" s="24">
        <f>IF(N125=0,0,INDEX(CapVec,N125))</f>
        <v>0</v>
      </c>
      <c r="P125">
        <f>IF(OR(D125&gt;F125+StartMargin,E125&lt;SOC_startT),1,0)</f>
        <v>0</v>
      </c>
      <c r="Q125">
        <f>IF(AND(E125&gt;SOC_stopT,D125&lt;=F125-O125+StopMargin),1,0)</f>
        <v>0</v>
      </c>
      <c r="R125">
        <f>IF(AND(P125=1,M125&gt;0),1,IF(AND(P125=0,Q125=1,N125&gt;0),-1,0))</f>
        <v>0</v>
      </c>
      <c r="S125">
        <f>S124+IF(AND(R125=1,M125=1),1,0)-IF(AND(R125=-1,N125=1),1,0)</f>
        <v>0</v>
      </c>
      <c r="T125">
        <f>T124+IF(AND(R125=1,M125=2),1,0)-IF(AND(R125=-1,N125=2),1,0)</f>
        <v>0</v>
      </c>
      <c r="U125">
        <f>U124+IF(AND(R125=1,M125=3),1,0)-IF(AND(R125=-1,N125=3),1,0)</f>
        <v>0</v>
      </c>
      <c r="V125">
        <f>IF(S125&lt;&gt;S124,0,V124+dt)</f>
        <v>44</v>
      </c>
      <c r="W125">
        <f>IF(T125&lt;&gt;T124,0,W124+dt)</f>
        <v>43</v>
      </c>
      <c r="X125">
        <f>IF(U125&lt;&gt;U124,0,X124+dt)</f>
        <v>1122</v>
      </c>
      <c r="Y125" s="24">
        <f>S125*Cap_1*MIN(1,(V125+dt)/StartRamp)</f>
        <v>0</v>
      </c>
      <c r="Z125" s="24">
        <f>T125*Cap_2*MIN(1,(W125+dt)/StartRamp)</f>
        <v>0</v>
      </c>
      <c r="AA125" s="24">
        <f>U125*Cap_3*MIN(1,(X125+dt)/StartRamp)</f>
        <v>0</v>
      </c>
      <c r="AB125" s="24">
        <f>SUM(Y125:AA125)</f>
        <v>0</v>
      </c>
      <c r="AC125" s="24">
        <f>AB125-D125</f>
        <v>-1.1962999999999999</v>
      </c>
      <c r="AD125" s="25">
        <f>MEDIAN(0,(TaperEnd-E125)/(TaperEnd-TaperStart),1)</f>
        <v>1</v>
      </c>
      <c r="AE125" s="24">
        <f>MIN(P_pcs*AD125,MAX(0,SOC_max-E125)*E_nom*60/dt/SQRT(RTE))</f>
        <v>2.5</v>
      </c>
      <c r="AF125" s="24">
        <f>MIN(P_pcs,MAX(0,E125-SOC_min)*E_nom*60/dt*SQRT(RTE))</f>
        <v>2.5</v>
      </c>
      <c r="AG125" s="24">
        <f>IF(AC125&gt;0,MIN(AC125,AE125),0)</f>
        <v>0</v>
      </c>
      <c r="AH125" s="24">
        <f>IF(AC125&lt;0,MIN(-AC125,AF125),0)</f>
        <v>1.1962999999999999</v>
      </c>
      <c r="AI125" s="24">
        <f>IF(AC125&gt;0,D125+AG125,AB125)</f>
        <v>0</v>
      </c>
      <c r="AJ125" s="24">
        <f>MAX(0,D125-AI125-AH125)</f>
        <v>0</v>
      </c>
      <c r="AK125" s="25">
        <f>IF(AB125&gt;0,AI125/AB125,0)</f>
        <v>0</v>
      </c>
      <c r="AL125">
        <f>IF(AB125=0,1,MIN(MATCH(MEDIAN(MinStable,AK125,1),FC_L,1),3))</f>
        <v>1</v>
      </c>
      <c r="AM125" s="25">
        <f>INDEX(FC_E1,$AL125)+(MEDIAN(MinStable,$AK125,1)-INDEX(FC_L,$AL125))*(INDEX(FC_E1,$AL125+1)-INDEX(FC_E1,$AL125))/(INDEX(FC_L,$AL125+1)-INDEX(FC_L,$AL125))</f>
        <v>0.36499999999999999</v>
      </c>
      <c r="AN125" s="25">
        <f>INDEX(FC_E2,$AL125)+(MEDIAN(MinStable,$AK125,1)-INDEX(FC_L,$AL125))*(INDEX(FC_E2,$AL125+1)-INDEX(FC_E2,$AL125))/(INDEX(FC_L,$AL125+1)-INDEX(FC_L,$AL125))</f>
        <v>0.36</v>
      </c>
      <c r="AO125" s="25">
        <f>INDEX(FC_E3,$AL125)+(MEDIAN(MinStable,$AK125,1)-INDEX(FC_L,$AL125))*(INDEX(FC_E3,$AL125+1)-INDEX(FC_E3,$AL125))/(INDEX(FC_L,$AL125+1)-INDEX(FC_L,$AL125))</f>
        <v>0.35399999999999998</v>
      </c>
      <c r="AP125" s="26">
        <f>(IF(S125=1,Y125*AK125/AM125,0)+IF(T125=1,Z125*AK125/AN125,0)+IF(U125=1,AA125*AK125/AO125,0))*dt/60</f>
        <v>0</v>
      </c>
      <c r="AQ125" s="25">
        <f>E125+(AG125*SQRT(RTE)-AH125/SQRT(RTE))*dt/60/E_nom</f>
        <v>0.67317902680315533</v>
      </c>
      <c r="AR125">
        <f>IF(R125=1,1,0)</f>
        <v>0</v>
      </c>
    </row>
    <row r="126" spans="1:44" x14ac:dyDescent="0.2">
      <c r="A126">
        <v>124</v>
      </c>
      <c r="B126" s="22">
        <f>A126/1440</f>
        <v>8.611111111111111E-2</v>
      </c>
      <c r="C126" s="23">
        <v>1.2145999999999999</v>
      </c>
      <c r="D126" s="24">
        <f>C126+P_aux</f>
        <v>1.2295999999999998</v>
      </c>
      <c r="E126" s="25">
        <f>AQ125</f>
        <v>0.67317902680315533</v>
      </c>
      <c r="F126" s="24">
        <f>AB125</f>
        <v>0</v>
      </c>
      <c r="G126">
        <f>IF(AND(S125=0,V125&gt;=MinOff),V125,-1)</f>
        <v>44</v>
      </c>
      <c r="H126">
        <f>IF(AND(T125=0,W125&gt;=MinOff),W125,-1)</f>
        <v>43</v>
      </c>
      <c r="I126">
        <f>IF(AND(U125=0,X125&gt;=MinOff),X125,-1)</f>
        <v>1122</v>
      </c>
      <c r="J126">
        <f>IF(AND(S125=1,V125&gt;=MinRun),V125,-1)</f>
        <v>-1</v>
      </c>
      <c r="K126">
        <f>IF(AND(T125=1,W125&gt;=MinRun),W125,-1)</f>
        <v>-1</v>
      </c>
      <c r="L126">
        <f>IF(AND(U125=1,X125&gt;=MinRun),X125,-1)</f>
        <v>-1</v>
      </c>
      <c r="M126">
        <f>IF(MAX(G126:I126)&lt;0,0,MATCH(MAX(G126:I126),G126:I126,0))</f>
        <v>3</v>
      </c>
      <c r="N126">
        <f>IF(MAX(J126:L126)&lt;0,0,MATCH(MAX(J126:L126),J126:L126,0))</f>
        <v>0</v>
      </c>
      <c r="O126" s="24">
        <f>IF(N126=0,0,INDEX(CapVec,N126))</f>
        <v>0</v>
      </c>
      <c r="P126">
        <f>IF(OR(D126&gt;F126+StartMargin,E126&lt;SOC_startT),1,0)</f>
        <v>0</v>
      </c>
      <c r="Q126">
        <f>IF(AND(E126&gt;SOC_stopT,D126&lt;=F126-O126+StopMargin),1,0)</f>
        <v>0</v>
      </c>
      <c r="R126">
        <f>IF(AND(P126=1,M126&gt;0),1,IF(AND(P126=0,Q126=1,N126&gt;0),-1,0))</f>
        <v>0</v>
      </c>
      <c r="S126">
        <f>S125+IF(AND(R126=1,M126=1),1,0)-IF(AND(R126=-1,N126=1),1,0)</f>
        <v>0</v>
      </c>
      <c r="T126">
        <f>T125+IF(AND(R126=1,M126=2),1,0)-IF(AND(R126=-1,N126=2),1,0)</f>
        <v>0</v>
      </c>
      <c r="U126">
        <f>U125+IF(AND(R126=1,M126=3),1,0)-IF(AND(R126=-1,N126=3),1,0)</f>
        <v>0</v>
      </c>
      <c r="V126">
        <f>IF(S126&lt;&gt;S125,0,V125+dt)</f>
        <v>45</v>
      </c>
      <c r="W126">
        <f>IF(T126&lt;&gt;T125,0,W125+dt)</f>
        <v>44</v>
      </c>
      <c r="X126">
        <f>IF(U126&lt;&gt;U125,0,X125+dt)</f>
        <v>1123</v>
      </c>
      <c r="Y126" s="24">
        <f>S126*Cap_1*MIN(1,(V126+dt)/StartRamp)</f>
        <v>0</v>
      </c>
      <c r="Z126" s="24">
        <f>T126*Cap_2*MIN(1,(W126+dt)/StartRamp)</f>
        <v>0</v>
      </c>
      <c r="AA126" s="24">
        <f>U126*Cap_3*MIN(1,(X126+dt)/StartRamp)</f>
        <v>0</v>
      </c>
      <c r="AB126" s="24">
        <f>SUM(Y126:AA126)</f>
        <v>0</v>
      </c>
      <c r="AC126" s="24">
        <f>AB126-D126</f>
        <v>-1.2295999999999998</v>
      </c>
      <c r="AD126" s="25">
        <f>MEDIAN(0,(TaperEnd-E126)/(TaperEnd-TaperStart),1)</f>
        <v>1</v>
      </c>
      <c r="AE126" s="24">
        <f>MIN(P_pcs*AD126,MAX(0,SOC_max-E126)*E_nom*60/dt/SQRT(RTE))</f>
        <v>2.5</v>
      </c>
      <c r="AF126" s="24">
        <f>MIN(P_pcs,MAX(0,E126-SOC_min)*E_nom*60/dt*SQRT(RTE))</f>
        <v>2.5</v>
      </c>
      <c r="AG126" s="24">
        <f>IF(AC126&gt;0,MIN(AC126,AE126),0)</f>
        <v>0</v>
      </c>
      <c r="AH126" s="24">
        <f>IF(AC126&lt;0,MIN(-AC126,AF126),0)</f>
        <v>1.2295999999999998</v>
      </c>
      <c r="AI126" s="24">
        <f>IF(AC126&gt;0,D126+AG126,AB126)</f>
        <v>0</v>
      </c>
      <c r="AJ126" s="24">
        <f>MAX(0,D126-AI126-AH126)</f>
        <v>0</v>
      </c>
      <c r="AK126" s="25">
        <f>IF(AB126&gt;0,AI126/AB126,0)</f>
        <v>0</v>
      </c>
      <c r="AL126">
        <f>IF(AB126=0,1,MIN(MATCH(MEDIAN(MinStable,AK126,1),FC_L,1),3))</f>
        <v>1</v>
      </c>
      <c r="AM126" s="25">
        <f>INDEX(FC_E1,$AL126)+(MEDIAN(MinStable,$AK126,1)-INDEX(FC_L,$AL126))*(INDEX(FC_E1,$AL126+1)-INDEX(FC_E1,$AL126))/(INDEX(FC_L,$AL126+1)-INDEX(FC_L,$AL126))</f>
        <v>0.36499999999999999</v>
      </c>
      <c r="AN126" s="25">
        <f>INDEX(FC_E2,$AL126)+(MEDIAN(MinStable,$AK126,1)-INDEX(FC_L,$AL126))*(INDEX(FC_E2,$AL126+1)-INDEX(FC_E2,$AL126))/(INDEX(FC_L,$AL126+1)-INDEX(FC_L,$AL126))</f>
        <v>0.36</v>
      </c>
      <c r="AO126" s="25">
        <f>INDEX(FC_E3,$AL126)+(MEDIAN(MinStable,$AK126,1)-INDEX(FC_L,$AL126))*(INDEX(FC_E3,$AL126+1)-INDEX(FC_E3,$AL126))/(INDEX(FC_L,$AL126+1)-INDEX(FC_L,$AL126))</f>
        <v>0.35399999999999998</v>
      </c>
      <c r="AP126" s="26">
        <f>(IF(S126=1,Y126*AK126/AM126,0)+IF(T126=1,Z126*AK126/AN126,0)+IF(U126=1,AA126*AK126/AO126,0))*dt/60</f>
        <v>0</v>
      </c>
      <c r="AQ126" s="25">
        <f>E126+(AG126*SQRT(RTE)-AH126/SQRT(RTE))*dt/60/E_nom</f>
        <v>0.66920703285117267</v>
      </c>
      <c r="AR126">
        <f>IF(R126=1,1,0)</f>
        <v>0</v>
      </c>
    </row>
    <row r="127" spans="1:44" x14ac:dyDescent="0.2">
      <c r="A127">
        <v>125</v>
      </c>
      <c r="B127" s="22">
        <f>A127/1440</f>
        <v>8.6805555555555552E-2</v>
      </c>
      <c r="C127" s="23">
        <v>1.0649</v>
      </c>
      <c r="D127" s="24">
        <f>C127+P_aux</f>
        <v>1.0798999999999999</v>
      </c>
      <c r="E127" s="25">
        <f>AQ126</f>
        <v>0.66920703285117267</v>
      </c>
      <c r="F127" s="24">
        <f>AB126</f>
        <v>0</v>
      </c>
      <c r="G127">
        <f>IF(AND(S126=0,V126&gt;=MinOff),V126,-1)</f>
        <v>45</v>
      </c>
      <c r="H127">
        <f>IF(AND(T126=0,W126&gt;=MinOff),W126,-1)</f>
        <v>44</v>
      </c>
      <c r="I127">
        <f>IF(AND(U126=0,X126&gt;=MinOff),X126,-1)</f>
        <v>1123</v>
      </c>
      <c r="J127">
        <f>IF(AND(S126=1,V126&gt;=MinRun),V126,-1)</f>
        <v>-1</v>
      </c>
      <c r="K127">
        <f>IF(AND(T126=1,W126&gt;=MinRun),W126,-1)</f>
        <v>-1</v>
      </c>
      <c r="L127">
        <f>IF(AND(U126=1,X126&gt;=MinRun),X126,-1)</f>
        <v>-1</v>
      </c>
      <c r="M127">
        <f>IF(MAX(G127:I127)&lt;0,0,MATCH(MAX(G127:I127),G127:I127,0))</f>
        <v>3</v>
      </c>
      <c r="N127">
        <f>IF(MAX(J127:L127)&lt;0,0,MATCH(MAX(J127:L127),J127:L127,0))</f>
        <v>0</v>
      </c>
      <c r="O127" s="24">
        <f>IF(N127=0,0,INDEX(CapVec,N127))</f>
        <v>0</v>
      </c>
      <c r="P127">
        <f>IF(OR(D127&gt;F127+StartMargin,E127&lt;SOC_startT),1,0)</f>
        <v>0</v>
      </c>
      <c r="Q127">
        <f>IF(AND(E127&gt;SOC_stopT,D127&lt;=F127-O127+StopMargin),1,0)</f>
        <v>0</v>
      </c>
      <c r="R127">
        <f>IF(AND(P127=1,M127&gt;0),1,IF(AND(P127=0,Q127=1,N127&gt;0),-1,0))</f>
        <v>0</v>
      </c>
      <c r="S127">
        <f>S126+IF(AND(R127=1,M127=1),1,0)-IF(AND(R127=-1,N127=1),1,0)</f>
        <v>0</v>
      </c>
      <c r="T127">
        <f>T126+IF(AND(R127=1,M127=2),1,0)-IF(AND(R127=-1,N127=2),1,0)</f>
        <v>0</v>
      </c>
      <c r="U127">
        <f>U126+IF(AND(R127=1,M127=3),1,0)-IF(AND(R127=-1,N127=3),1,0)</f>
        <v>0</v>
      </c>
      <c r="V127">
        <f>IF(S127&lt;&gt;S126,0,V126+dt)</f>
        <v>46</v>
      </c>
      <c r="W127">
        <f>IF(T127&lt;&gt;T126,0,W126+dt)</f>
        <v>45</v>
      </c>
      <c r="X127">
        <f>IF(U127&lt;&gt;U126,0,X126+dt)</f>
        <v>1124</v>
      </c>
      <c r="Y127" s="24">
        <f>S127*Cap_1*MIN(1,(V127+dt)/StartRamp)</f>
        <v>0</v>
      </c>
      <c r="Z127" s="24">
        <f>T127*Cap_2*MIN(1,(W127+dt)/StartRamp)</f>
        <v>0</v>
      </c>
      <c r="AA127" s="24">
        <f>U127*Cap_3*MIN(1,(X127+dt)/StartRamp)</f>
        <v>0</v>
      </c>
      <c r="AB127" s="24">
        <f>SUM(Y127:AA127)</f>
        <v>0</v>
      </c>
      <c r="AC127" s="24">
        <f>AB127-D127</f>
        <v>-1.0798999999999999</v>
      </c>
      <c r="AD127" s="25">
        <f>MEDIAN(0,(TaperEnd-E127)/(TaperEnd-TaperStart),1)</f>
        <v>1</v>
      </c>
      <c r="AE127" s="24">
        <f>MIN(P_pcs*AD127,MAX(0,SOC_max-E127)*E_nom*60/dt/SQRT(RTE))</f>
        <v>2.5</v>
      </c>
      <c r="AF127" s="24">
        <f>MIN(P_pcs,MAX(0,E127-SOC_min)*E_nom*60/dt*SQRT(RTE))</f>
        <v>2.5</v>
      </c>
      <c r="AG127" s="24">
        <f>IF(AC127&gt;0,MIN(AC127,AE127),0)</f>
        <v>0</v>
      </c>
      <c r="AH127" s="24">
        <f>IF(AC127&lt;0,MIN(-AC127,AF127),0)</f>
        <v>1.0798999999999999</v>
      </c>
      <c r="AI127" s="24">
        <f>IF(AC127&gt;0,D127+AG127,AB127)</f>
        <v>0</v>
      </c>
      <c r="AJ127" s="24">
        <f>MAX(0,D127-AI127-AH127)</f>
        <v>0</v>
      </c>
      <c r="AK127" s="25">
        <f>IF(AB127&gt;0,AI127/AB127,0)</f>
        <v>0</v>
      </c>
      <c r="AL127">
        <f>IF(AB127=0,1,MIN(MATCH(MEDIAN(MinStable,AK127,1),FC_L,1),3))</f>
        <v>1</v>
      </c>
      <c r="AM127" s="25">
        <f>INDEX(FC_E1,$AL127)+(MEDIAN(MinStable,$AK127,1)-INDEX(FC_L,$AL127))*(INDEX(FC_E1,$AL127+1)-INDEX(FC_E1,$AL127))/(INDEX(FC_L,$AL127+1)-INDEX(FC_L,$AL127))</f>
        <v>0.36499999999999999</v>
      </c>
      <c r="AN127" s="25">
        <f>INDEX(FC_E2,$AL127)+(MEDIAN(MinStable,$AK127,1)-INDEX(FC_L,$AL127))*(INDEX(FC_E2,$AL127+1)-INDEX(FC_E2,$AL127))/(INDEX(FC_L,$AL127+1)-INDEX(FC_L,$AL127))</f>
        <v>0.36</v>
      </c>
      <c r="AO127" s="25">
        <f>INDEX(FC_E3,$AL127)+(MEDIAN(MinStable,$AK127,1)-INDEX(FC_L,$AL127))*(INDEX(FC_E3,$AL127+1)-INDEX(FC_E3,$AL127))/(INDEX(FC_L,$AL127+1)-INDEX(FC_L,$AL127))</f>
        <v>0.35399999999999998</v>
      </c>
      <c r="AP127" s="26">
        <f>(IF(S127=1,Y127*AK127/AM127,0)+IF(T127=1,Z127*AK127/AN127,0)+IF(U127=1,AA127*AK127/AO127,0))*dt/60</f>
        <v>0</v>
      </c>
      <c r="AQ127" s="25">
        <f>E127+(AG127*SQRT(RTE)-AH127/SQRT(RTE))*dt/60/E_nom</f>
        <v>0.6657186168876511</v>
      </c>
      <c r="AR127">
        <f>IF(R127=1,1,0)</f>
        <v>0</v>
      </c>
    </row>
    <row r="128" spans="1:44" x14ac:dyDescent="0.2">
      <c r="A128">
        <v>126</v>
      </c>
      <c r="B128" s="22">
        <f>A128/1440</f>
        <v>8.7499999999999994E-2</v>
      </c>
      <c r="C128" s="23">
        <v>1.1124000000000001</v>
      </c>
      <c r="D128" s="24">
        <f>C128+P_aux</f>
        <v>1.1274</v>
      </c>
      <c r="E128" s="25">
        <f>AQ127</f>
        <v>0.6657186168876511</v>
      </c>
      <c r="F128" s="24">
        <f>AB127</f>
        <v>0</v>
      </c>
      <c r="G128">
        <f>IF(AND(S127=0,V127&gt;=MinOff),V127,-1)</f>
        <v>46</v>
      </c>
      <c r="H128">
        <f>IF(AND(T127=0,W127&gt;=MinOff),W127,-1)</f>
        <v>45</v>
      </c>
      <c r="I128">
        <f>IF(AND(U127=0,X127&gt;=MinOff),X127,-1)</f>
        <v>1124</v>
      </c>
      <c r="J128">
        <f>IF(AND(S127=1,V127&gt;=MinRun),V127,-1)</f>
        <v>-1</v>
      </c>
      <c r="K128">
        <f>IF(AND(T127=1,W127&gt;=MinRun),W127,-1)</f>
        <v>-1</v>
      </c>
      <c r="L128">
        <f>IF(AND(U127=1,X127&gt;=MinRun),X127,-1)</f>
        <v>-1</v>
      </c>
      <c r="M128">
        <f>IF(MAX(G128:I128)&lt;0,0,MATCH(MAX(G128:I128),G128:I128,0))</f>
        <v>3</v>
      </c>
      <c r="N128">
        <f>IF(MAX(J128:L128)&lt;0,0,MATCH(MAX(J128:L128),J128:L128,0))</f>
        <v>0</v>
      </c>
      <c r="O128" s="24">
        <f>IF(N128=0,0,INDEX(CapVec,N128))</f>
        <v>0</v>
      </c>
      <c r="P128">
        <f>IF(OR(D128&gt;F128+StartMargin,E128&lt;SOC_startT),1,0)</f>
        <v>0</v>
      </c>
      <c r="Q128">
        <f>IF(AND(E128&gt;SOC_stopT,D128&lt;=F128-O128+StopMargin),1,0)</f>
        <v>0</v>
      </c>
      <c r="R128">
        <f>IF(AND(P128=1,M128&gt;0),1,IF(AND(P128=0,Q128=1,N128&gt;0),-1,0))</f>
        <v>0</v>
      </c>
      <c r="S128">
        <f>S127+IF(AND(R128=1,M128=1),1,0)-IF(AND(R128=-1,N128=1),1,0)</f>
        <v>0</v>
      </c>
      <c r="T128">
        <f>T127+IF(AND(R128=1,M128=2),1,0)-IF(AND(R128=-1,N128=2),1,0)</f>
        <v>0</v>
      </c>
      <c r="U128">
        <f>U127+IF(AND(R128=1,M128=3),1,0)-IF(AND(R128=-1,N128=3),1,0)</f>
        <v>0</v>
      </c>
      <c r="V128">
        <f>IF(S128&lt;&gt;S127,0,V127+dt)</f>
        <v>47</v>
      </c>
      <c r="W128">
        <f>IF(T128&lt;&gt;T127,0,W127+dt)</f>
        <v>46</v>
      </c>
      <c r="X128">
        <f>IF(U128&lt;&gt;U127,0,X127+dt)</f>
        <v>1125</v>
      </c>
      <c r="Y128" s="24">
        <f>S128*Cap_1*MIN(1,(V128+dt)/StartRamp)</f>
        <v>0</v>
      </c>
      <c r="Z128" s="24">
        <f>T128*Cap_2*MIN(1,(W128+dt)/StartRamp)</f>
        <v>0</v>
      </c>
      <c r="AA128" s="24">
        <f>U128*Cap_3*MIN(1,(X128+dt)/StartRamp)</f>
        <v>0</v>
      </c>
      <c r="AB128" s="24">
        <f>SUM(Y128:AA128)</f>
        <v>0</v>
      </c>
      <c r="AC128" s="24">
        <f>AB128-D128</f>
        <v>-1.1274</v>
      </c>
      <c r="AD128" s="25">
        <f>MEDIAN(0,(TaperEnd-E128)/(TaperEnd-TaperStart),1)</f>
        <v>1</v>
      </c>
      <c r="AE128" s="24">
        <f>MIN(P_pcs*AD128,MAX(0,SOC_max-E128)*E_nom*60/dt/SQRT(RTE))</f>
        <v>2.5</v>
      </c>
      <c r="AF128" s="24">
        <f>MIN(P_pcs,MAX(0,E128-SOC_min)*E_nom*60/dt*SQRT(RTE))</f>
        <v>2.5</v>
      </c>
      <c r="AG128" s="24">
        <f>IF(AC128&gt;0,MIN(AC128,AE128),0)</f>
        <v>0</v>
      </c>
      <c r="AH128" s="24">
        <f>IF(AC128&lt;0,MIN(-AC128,AF128),0)</f>
        <v>1.1274</v>
      </c>
      <c r="AI128" s="24">
        <f>IF(AC128&gt;0,D128+AG128,AB128)</f>
        <v>0</v>
      </c>
      <c r="AJ128" s="24">
        <f>MAX(0,D128-AI128-AH128)</f>
        <v>0</v>
      </c>
      <c r="AK128" s="25">
        <f>IF(AB128&gt;0,AI128/AB128,0)</f>
        <v>0</v>
      </c>
      <c r="AL128">
        <f>IF(AB128=0,1,MIN(MATCH(MEDIAN(MinStable,AK128,1),FC_L,1),3))</f>
        <v>1</v>
      </c>
      <c r="AM128" s="25">
        <f>INDEX(FC_E1,$AL128)+(MEDIAN(MinStable,$AK128,1)-INDEX(FC_L,$AL128))*(INDEX(FC_E1,$AL128+1)-INDEX(FC_E1,$AL128))/(INDEX(FC_L,$AL128+1)-INDEX(FC_L,$AL128))</f>
        <v>0.36499999999999999</v>
      </c>
      <c r="AN128" s="25">
        <f>INDEX(FC_E2,$AL128)+(MEDIAN(MinStable,$AK128,1)-INDEX(FC_L,$AL128))*(INDEX(FC_E2,$AL128+1)-INDEX(FC_E2,$AL128))/(INDEX(FC_L,$AL128+1)-INDEX(FC_L,$AL128))</f>
        <v>0.36</v>
      </c>
      <c r="AO128" s="25">
        <f>INDEX(FC_E3,$AL128)+(MEDIAN(MinStable,$AK128,1)-INDEX(FC_L,$AL128))*(INDEX(FC_E3,$AL128+1)-INDEX(FC_E3,$AL128))/(INDEX(FC_L,$AL128+1)-INDEX(FC_L,$AL128))</f>
        <v>0.35399999999999998</v>
      </c>
      <c r="AP128" s="26">
        <f>(IF(S128=1,Y128*AK128/AM128,0)+IF(T128=1,Z128*AK128/AN128,0)+IF(U128=1,AA128*AK128/AO128,0))*dt/60</f>
        <v>0</v>
      </c>
      <c r="AQ128" s="25">
        <f>E128+(AG128*SQRT(RTE)-AH128/SQRT(RTE))*dt/60/E_nom</f>
        <v>0.6620767610146312</v>
      </c>
      <c r="AR128">
        <f>IF(R128=1,1,0)</f>
        <v>0</v>
      </c>
    </row>
    <row r="129" spans="1:44" x14ac:dyDescent="0.2">
      <c r="A129">
        <v>127</v>
      </c>
      <c r="B129" s="22">
        <f>A129/1440</f>
        <v>8.819444444444445E-2</v>
      </c>
      <c r="C129" s="23">
        <v>1.1287</v>
      </c>
      <c r="D129" s="24">
        <f>C129+P_aux</f>
        <v>1.1436999999999999</v>
      </c>
      <c r="E129" s="25">
        <f>AQ128</f>
        <v>0.6620767610146312</v>
      </c>
      <c r="F129" s="24">
        <f>AB128</f>
        <v>0</v>
      </c>
      <c r="G129">
        <f>IF(AND(S128=0,V128&gt;=MinOff),V128,-1)</f>
        <v>47</v>
      </c>
      <c r="H129">
        <f>IF(AND(T128=0,W128&gt;=MinOff),W128,-1)</f>
        <v>46</v>
      </c>
      <c r="I129">
        <f>IF(AND(U128=0,X128&gt;=MinOff),X128,-1)</f>
        <v>1125</v>
      </c>
      <c r="J129">
        <f>IF(AND(S128=1,V128&gt;=MinRun),V128,-1)</f>
        <v>-1</v>
      </c>
      <c r="K129">
        <f>IF(AND(T128=1,W128&gt;=MinRun),W128,-1)</f>
        <v>-1</v>
      </c>
      <c r="L129">
        <f>IF(AND(U128=1,X128&gt;=MinRun),X128,-1)</f>
        <v>-1</v>
      </c>
      <c r="M129">
        <f>IF(MAX(G129:I129)&lt;0,0,MATCH(MAX(G129:I129),G129:I129,0))</f>
        <v>3</v>
      </c>
      <c r="N129">
        <f>IF(MAX(J129:L129)&lt;0,0,MATCH(MAX(J129:L129),J129:L129,0))</f>
        <v>0</v>
      </c>
      <c r="O129" s="24">
        <f>IF(N129=0,0,INDEX(CapVec,N129))</f>
        <v>0</v>
      </c>
      <c r="P129">
        <f>IF(OR(D129&gt;F129+StartMargin,E129&lt;SOC_startT),1,0)</f>
        <v>0</v>
      </c>
      <c r="Q129">
        <f>IF(AND(E129&gt;SOC_stopT,D129&lt;=F129-O129+StopMargin),1,0)</f>
        <v>0</v>
      </c>
      <c r="R129">
        <f>IF(AND(P129=1,M129&gt;0),1,IF(AND(P129=0,Q129=1,N129&gt;0),-1,0))</f>
        <v>0</v>
      </c>
      <c r="S129">
        <f>S128+IF(AND(R129=1,M129=1),1,0)-IF(AND(R129=-1,N129=1),1,0)</f>
        <v>0</v>
      </c>
      <c r="T129">
        <f>T128+IF(AND(R129=1,M129=2),1,0)-IF(AND(R129=-1,N129=2),1,0)</f>
        <v>0</v>
      </c>
      <c r="U129">
        <f>U128+IF(AND(R129=1,M129=3),1,0)-IF(AND(R129=-1,N129=3),1,0)</f>
        <v>0</v>
      </c>
      <c r="V129">
        <f>IF(S129&lt;&gt;S128,0,V128+dt)</f>
        <v>48</v>
      </c>
      <c r="W129">
        <f>IF(T129&lt;&gt;T128,0,W128+dt)</f>
        <v>47</v>
      </c>
      <c r="X129">
        <f>IF(U129&lt;&gt;U128,0,X128+dt)</f>
        <v>1126</v>
      </c>
      <c r="Y129" s="24">
        <f>S129*Cap_1*MIN(1,(V129+dt)/StartRamp)</f>
        <v>0</v>
      </c>
      <c r="Z129" s="24">
        <f>T129*Cap_2*MIN(1,(W129+dt)/StartRamp)</f>
        <v>0</v>
      </c>
      <c r="AA129" s="24">
        <f>U129*Cap_3*MIN(1,(X129+dt)/StartRamp)</f>
        <v>0</v>
      </c>
      <c r="AB129" s="24">
        <f>SUM(Y129:AA129)</f>
        <v>0</v>
      </c>
      <c r="AC129" s="24">
        <f>AB129-D129</f>
        <v>-1.1436999999999999</v>
      </c>
      <c r="AD129" s="25">
        <f>MEDIAN(0,(TaperEnd-E129)/(TaperEnd-TaperStart),1)</f>
        <v>1</v>
      </c>
      <c r="AE129" s="24">
        <f>MIN(P_pcs*AD129,MAX(0,SOC_max-E129)*E_nom*60/dt/SQRT(RTE))</f>
        <v>2.5</v>
      </c>
      <c r="AF129" s="24">
        <f>MIN(P_pcs,MAX(0,E129-SOC_min)*E_nom*60/dt*SQRT(RTE))</f>
        <v>2.5</v>
      </c>
      <c r="AG129" s="24">
        <f>IF(AC129&gt;0,MIN(AC129,AE129),0)</f>
        <v>0</v>
      </c>
      <c r="AH129" s="24">
        <f>IF(AC129&lt;0,MIN(-AC129,AF129),0)</f>
        <v>1.1436999999999999</v>
      </c>
      <c r="AI129" s="24">
        <f>IF(AC129&gt;0,D129+AG129,AB129)</f>
        <v>0</v>
      </c>
      <c r="AJ129" s="24">
        <f>MAX(0,D129-AI129-AH129)</f>
        <v>0</v>
      </c>
      <c r="AK129" s="25">
        <f>IF(AB129&gt;0,AI129/AB129,0)</f>
        <v>0</v>
      </c>
      <c r="AL129">
        <f>IF(AB129=0,1,MIN(MATCH(MEDIAN(MinStable,AK129,1),FC_L,1),3))</f>
        <v>1</v>
      </c>
      <c r="AM129" s="25">
        <f>INDEX(FC_E1,$AL129)+(MEDIAN(MinStable,$AK129,1)-INDEX(FC_L,$AL129))*(INDEX(FC_E1,$AL129+1)-INDEX(FC_E1,$AL129))/(INDEX(FC_L,$AL129+1)-INDEX(FC_L,$AL129))</f>
        <v>0.36499999999999999</v>
      </c>
      <c r="AN129" s="25">
        <f>INDEX(FC_E2,$AL129)+(MEDIAN(MinStable,$AK129,1)-INDEX(FC_L,$AL129))*(INDEX(FC_E2,$AL129+1)-INDEX(FC_E2,$AL129))/(INDEX(FC_L,$AL129+1)-INDEX(FC_L,$AL129))</f>
        <v>0.36</v>
      </c>
      <c r="AO129" s="25">
        <f>INDEX(FC_E3,$AL129)+(MEDIAN(MinStable,$AK129,1)-INDEX(FC_L,$AL129))*(INDEX(FC_E3,$AL129+1)-INDEX(FC_E3,$AL129))/(INDEX(FC_L,$AL129+1)-INDEX(FC_L,$AL129))</f>
        <v>0.35399999999999998</v>
      </c>
      <c r="AP129" s="26">
        <f>(IF(S129=1,Y129*AK129/AM129,0)+IF(T129=1,Z129*AK129/AN129,0)+IF(U129=1,AA129*AK129/AO129,0))*dt/60</f>
        <v>0</v>
      </c>
      <c r="AQ129" s="25">
        <f>E129+(AG129*SQRT(RTE)-AH129/SQRT(RTE))*dt/60/E_nom</f>
        <v>0.65838225102529924</v>
      </c>
      <c r="AR129">
        <f>IF(R129=1,1,0)</f>
        <v>0</v>
      </c>
    </row>
    <row r="130" spans="1:44" x14ac:dyDescent="0.2">
      <c r="A130">
        <v>128</v>
      </c>
      <c r="B130" s="22">
        <f>A130/1440</f>
        <v>8.8888888888888892E-2</v>
      </c>
      <c r="C130" s="23">
        <v>1.0807</v>
      </c>
      <c r="D130" s="24">
        <f>C130+P_aux</f>
        <v>1.0956999999999999</v>
      </c>
      <c r="E130" s="25">
        <f>AQ129</f>
        <v>0.65838225102529924</v>
      </c>
      <c r="F130" s="24">
        <f>AB129</f>
        <v>0</v>
      </c>
      <c r="G130">
        <f>IF(AND(S129=0,V129&gt;=MinOff),V129,-1)</f>
        <v>48</v>
      </c>
      <c r="H130">
        <f>IF(AND(T129=0,W129&gt;=MinOff),W129,-1)</f>
        <v>47</v>
      </c>
      <c r="I130">
        <f>IF(AND(U129=0,X129&gt;=MinOff),X129,-1)</f>
        <v>1126</v>
      </c>
      <c r="J130">
        <f>IF(AND(S129=1,V129&gt;=MinRun),V129,-1)</f>
        <v>-1</v>
      </c>
      <c r="K130">
        <f>IF(AND(T129=1,W129&gt;=MinRun),W129,-1)</f>
        <v>-1</v>
      </c>
      <c r="L130">
        <f>IF(AND(U129=1,X129&gt;=MinRun),X129,-1)</f>
        <v>-1</v>
      </c>
      <c r="M130">
        <f>IF(MAX(G130:I130)&lt;0,0,MATCH(MAX(G130:I130),G130:I130,0))</f>
        <v>3</v>
      </c>
      <c r="N130">
        <f>IF(MAX(J130:L130)&lt;0,0,MATCH(MAX(J130:L130),J130:L130,0))</f>
        <v>0</v>
      </c>
      <c r="O130" s="24">
        <f>IF(N130=0,0,INDEX(CapVec,N130))</f>
        <v>0</v>
      </c>
      <c r="P130">
        <f>IF(OR(D130&gt;F130+StartMargin,E130&lt;SOC_startT),1,0)</f>
        <v>0</v>
      </c>
      <c r="Q130">
        <f>IF(AND(E130&gt;SOC_stopT,D130&lt;=F130-O130+StopMargin),1,0)</f>
        <v>0</v>
      </c>
      <c r="R130">
        <f>IF(AND(P130=1,M130&gt;0),1,IF(AND(P130=0,Q130=1,N130&gt;0),-1,0))</f>
        <v>0</v>
      </c>
      <c r="S130">
        <f>S129+IF(AND(R130=1,M130=1),1,0)-IF(AND(R130=-1,N130=1),1,0)</f>
        <v>0</v>
      </c>
      <c r="T130">
        <f>T129+IF(AND(R130=1,M130=2),1,0)-IF(AND(R130=-1,N130=2),1,0)</f>
        <v>0</v>
      </c>
      <c r="U130">
        <f>U129+IF(AND(R130=1,M130=3),1,0)-IF(AND(R130=-1,N130=3),1,0)</f>
        <v>0</v>
      </c>
      <c r="V130">
        <f>IF(S130&lt;&gt;S129,0,V129+dt)</f>
        <v>49</v>
      </c>
      <c r="W130">
        <f>IF(T130&lt;&gt;T129,0,W129+dt)</f>
        <v>48</v>
      </c>
      <c r="X130">
        <f>IF(U130&lt;&gt;U129,0,X129+dt)</f>
        <v>1127</v>
      </c>
      <c r="Y130" s="24">
        <f>S130*Cap_1*MIN(1,(V130+dt)/StartRamp)</f>
        <v>0</v>
      </c>
      <c r="Z130" s="24">
        <f>T130*Cap_2*MIN(1,(W130+dt)/StartRamp)</f>
        <v>0</v>
      </c>
      <c r="AA130" s="24">
        <f>U130*Cap_3*MIN(1,(X130+dt)/StartRamp)</f>
        <v>0</v>
      </c>
      <c r="AB130" s="24">
        <f>SUM(Y130:AA130)</f>
        <v>0</v>
      </c>
      <c r="AC130" s="24">
        <f>AB130-D130</f>
        <v>-1.0956999999999999</v>
      </c>
      <c r="AD130" s="25">
        <f>MEDIAN(0,(TaperEnd-E130)/(TaperEnd-TaperStart),1)</f>
        <v>1</v>
      </c>
      <c r="AE130" s="24">
        <f>MIN(P_pcs*AD130,MAX(0,SOC_max-E130)*E_nom*60/dt/SQRT(RTE))</f>
        <v>2.5</v>
      </c>
      <c r="AF130" s="24">
        <f>MIN(P_pcs,MAX(0,E130-SOC_min)*E_nom*60/dt*SQRT(RTE))</f>
        <v>2.5</v>
      </c>
      <c r="AG130" s="24">
        <f>IF(AC130&gt;0,MIN(AC130,AE130),0)</f>
        <v>0</v>
      </c>
      <c r="AH130" s="24">
        <f>IF(AC130&lt;0,MIN(-AC130,AF130),0)</f>
        <v>1.0956999999999999</v>
      </c>
      <c r="AI130" s="24">
        <f>IF(AC130&gt;0,D130+AG130,AB130)</f>
        <v>0</v>
      </c>
      <c r="AJ130" s="24">
        <f>MAX(0,D130-AI130-AH130)</f>
        <v>0</v>
      </c>
      <c r="AK130" s="25">
        <f>IF(AB130&gt;0,AI130/AB130,0)</f>
        <v>0</v>
      </c>
      <c r="AL130">
        <f>IF(AB130=0,1,MIN(MATCH(MEDIAN(MinStable,AK130,1),FC_L,1),3))</f>
        <v>1</v>
      </c>
      <c r="AM130" s="25">
        <f>INDEX(FC_E1,$AL130)+(MEDIAN(MinStable,$AK130,1)-INDEX(FC_L,$AL130))*(INDEX(FC_E1,$AL130+1)-INDEX(FC_E1,$AL130))/(INDEX(FC_L,$AL130+1)-INDEX(FC_L,$AL130))</f>
        <v>0.36499999999999999</v>
      </c>
      <c r="AN130" s="25">
        <f>INDEX(FC_E2,$AL130)+(MEDIAN(MinStable,$AK130,1)-INDEX(FC_L,$AL130))*(INDEX(FC_E2,$AL130+1)-INDEX(FC_E2,$AL130))/(INDEX(FC_L,$AL130+1)-INDEX(FC_L,$AL130))</f>
        <v>0.36</v>
      </c>
      <c r="AO130" s="25">
        <f>INDEX(FC_E3,$AL130)+(MEDIAN(MinStable,$AK130,1)-INDEX(FC_L,$AL130))*(INDEX(FC_E3,$AL130+1)-INDEX(FC_E3,$AL130))/(INDEX(FC_L,$AL130+1)-INDEX(FC_L,$AL130))</f>
        <v>0.35399999999999998</v>
      </c>
      <c r="AP130" s="26">
        <f>(IF(S130=1,Y130*AK130/AM130,0)+IF(T130=1,Z130*AK130/AN130,0)+IF(U130=1,AA130*AK130/AO130,0))*dt/60</f>
        <v>0</v>
      </c>
      <c r="AQ130" s="25">
        <f>E130+(AG130*SQRT(RTE)-AH130/SQRT(RTE))*dt/60/E_nom</f>
        <v>0.6548427961024077</v>
      </c>
      <c r="AR130">
        <f>IF(R130=1,1,0)</f>
        <v>0</v>
      </c>
    </row>
    <row r="131" spans="1:44" x14ac:dyDescent="0.2">
      <c r="A131">
        <v>129</v>
      </c>
      <c r="B131" s="22">
        <f>A131/1440</f>
        <v>8.9583333333333334E-2</v>
      </c>
      <c r="C131" s="23">
        <v>1.7102999999999999</v>
      </c>
      <c r="D131" s="24">
        <f>C131+P_aux</f>
        <v>1.7252999999999998</v>
      </c>
      <c r="E131" s="25">
        <f>AQ130</f>
        <v>0.6548427961024077</v>
      </c>
      <c r="F131" s="24">
        <f>AB130</f>
        <v>0</v>
      </c>
      <c r="G131">
        <f>IF(AND(S130=0,V130&gt;=MinOff),V130,-1)</f>
        <v>49</v>
      </c>
      <c r="H131">
        <f>IF(AND(T130=0,W130&gt;=MinOff),W130,-1)</f>
        <v>48</v>
      </c>
      <c r="I131">
        <f>IF(AND(U130=0,X130&gt;=MinOff),X130,-1)</f>
        <v>1127</v>
      </c>
      <c r="J131">
        <f>IF(AND(S130=1,V130&gt;=MinRun),V130,-1)</f>
        <v>-1</v>
      </c>
      <c r="K131">
        <f>IF(AND(T130=1,W130&gt;=MinRun),W130,-1)</f>
        <v>-1</v>
      </c>
      <c r="L131">
        <f>IF(AND(U130=1,X130&gt;=MinRun),X130,-1)</f>
        <v>-1</v>
      </c>
      <c r="M131">
        <f>IF(MAX(G131:I131)&lt;0,0,MATCH(MAX(G131:I131),G131:I131,0))</f>
        <v>3</v>
      </c>
      <c r="N131">
        <f>IF(MAX(J131:L131)&lt;0,0,MATCH(MAX(J131:L131),J131:L131,0))</f>
        <v>0</v>
      </c>
      <c r="O131" s="24">
        <f>IF(N131=0,0,INDEX(CapVec,N131))</f>
        <v>0</v>
      </c>
      <c r="P131">
        <f>IF(OR(D131&gt;F131+StartMargin,E131&lt;SOC_startT),1,0)</f>
        <v>0</v>
      </c>
      <c r="Q131">
        <f>IF(AND(E131&gt;SOC_stopT,D131&lt;=F131-O131+StopMargin),1,0)</f>
        <v>0</v>
      </c>
      <c r="R131">
        <f>IF(AND(P131=1,M131&gt;0),1,IF(AND(P131=0,Q131=1,N131&gt;0),-1,0))</f>
        <v>0</v>
      </c>
      <c r="S131">
        <f>S130+IF(AND(R131=1,M131=1),1,0)-IF(AND(R131=-1,N131=1),1,0)</f>
        <v>0</v>
      </c>
      <c r="T131">
        <f>T130+IF(AND(R131=1,M131=2),1,0)-IF(AND(R131=-1,N131=2),1,0)</f>
        <v>0</v>
      </c>
      <c r="U131">
        <f>U130+IF(AND(R131=1,M131=3),1,0)-IF(AND(R131=-1,N131=3),1,0)</f>
        <v>0</v>
      </c>
      <c r="V131">
        <f>IF(S131&lt;&gt;S130,0,V130+dt)</f>
        <v>50</v>
      </c>
      <c r="W131">
        <f>IF(T131&lt;&gt;T130,0,W130+dt)</f>
        <v>49</v>
      </c>
      <c r="X131">
        <f>IF(U131&lt;&gt;U130,0,X130+dt)</f>
        <v>1128</v>
      </c>
      <c r="Y131" s="24">
        <f>S131*Cap_1*MIN(1,(V131+dt)/StartRamp)</f>
        <v>0</v>
      </c>
      <c r="Z131" s="24">
        <f>T131*Cap_2*MIN(1,(W131+dt)/StartRamp)</f>
        <v>0</v>
      </c>
      <c r="AA131" s="24">
        <f>U131*Cap_3*MIN(1,(X131+dt)/StartRamp)</f>
        <v>0</v>
      </c>
      <c r="AB131" s="24">
        <f>SUM(Y131:AA131)</f>
        <v>0</v>
      </c>
      <c r="AC131" s="24">
        <f>AB131-D131</f>
        <v>-1.7252999999999998</v>
      </c>
      <c r="AD131" s="25">
        <f>MEDIAN(0,(TaperEnd-E131)/(TaperEnd-TaperStart),1)</f>
        <v>1</v>
      </c>
      <c r="AE131" s="24">
        <f>MIN(P_pcs*AD131,MAX(0,SOC_max-E131)*E_nom*60/dt/SQRT(RTE))</f>
        <v>2.5</v>
      </c>
      <c r="AF131" s="24">
        <f>MIN(P_pcs,MAX(0,E131-SOC_min)*E_nom*60/dt*SQRT(RTE))</f>
        <v>2.5</v>
      </c>
      <c r="AG131" s="24">
        <f>IF(AC131&gt;0,MIN(AC131,AE131),0)</f>
        <v>0</v>
      </c>
      <c r="AH131" s="24">
        <f>IF(AC131&lt;0,MIN(-AC131,AF131),0)</f>
        <v>1.7252999999999998</v>
      </c>
      <c r="AI131" s="24">
        <f>IF(AC131&gt;0,D131+AG131,AB131)</f>
        <v>0</v>
      </c>
      <c r="AJ131" s="24">
        <f>MAX(0,D131-AI131-AH131)</f>
        <v>0</v>
      </c>
      <c r="AK131" s="25">
        <f>IF(AB131&gt;0,AI131/AB131,0)</f>
        <v>0</v>
      </c>
      <c r="AL131">
        <f>IF(AB131=0,1,MIN(MATCH(MEDIAN(MinStable,AK131,1),FC_L,1),3))</f>
        <v>1</v>
      </c>
      <c r="AM131" s="25">
        <f>INDEX(FC_E1,$AL131)+(MEDIAN(MinStable,$AK131,1)-INDEX(FC_L,$AL131))*(INDEX(FC_E1,$AL131+1)-INDEX(FC_E1,$AL131))/(INDEX(FC_L,$AL131+1)-INDEX(FC_L,$AL131))</f>
        <v>0.36499999999999999</v>
      </c>
      <c r="AN131" s="25">
        <f>INDEX(FC_E2,$AL131)+(MEDIAN(MinStable,$AK131,1)-INDEX(FC_L,$AL131))*(INDEX(FC_E2,$AL131+1)-INDEX(FC_E2,$AL131))/(INDEX(FC_L,$AL131+1)-INDEX(FC_L,$AL131))</f>
        <v>0.36</v>
      </c>
      <c r="AO131" s="25">
        <f>INDEX(FC_E3,$AL131)+(MEDIAN(MinStable,$AK131,1)-INDEX(FC_L,$AL131))*(INDEX(FC_E3,$AL131+1)-INDEX(FC_E3,$AL131))/(INDEX(FC_L,$AL131+1)-INDEX(FC_L,$AL131))</f>
        <v>0.35399999999999998</v>
      </c>
      <c r="AP131" s="26">
        <f>(IF(S131=1,Y131*AK131/AM131,0)+IF(T131=1,Z131*AK131/AN131,0)+IF(U131=1,AA131*AK131/AO131,0))*dt/60</f>
        <v>0</v>
      </c>
      <c r="AQ131" s="25">
        <f>E131+(AG131*SQRT(RTE)-AH131/SQRT(RTE))*dt/60/E_nom</f>
        <v>0.64926953555803901</v>
      </c>
      <c r="AR131">
        <f>IF(R131=1,1,0)</f>
        <v>0</v>
      </c>
    </row>
    <row r="132" spans="1:44" x14ac:dyDescent="0.2">
      <c r="A132">
        <v>130</v>
      </c>
      <c r="B132" s="22">
        <f>A132/1440</f>
        <v>9.0277777777777776E-2</v>
      </c>
      <c r="C132" s="23">
        <v>1.7125999999999999</v>
      </c>
      <c r="D132" s="24">
        <f>C132+P_aux</f>
        <v>1.7275999999999998</v>
      </c>
      <c r="E132" s="25">
        <f>AQ131</f>
        <v>0.64926953555803901</v>
      </c>
      <c r="F132" s="24">
        <f>AB131</f>
        <v>0</v>
      </c>
      <c r="G132">
        <f>IF(AND(S131=0,V131&gt;=MinOff),V131,-1)</f>
        <v>50</v>
      </c>
      <c r="H132">
        <f>IF(AND(T131=0,W131&gt;=MinOff),W131,-1)</f>
        <v>49</v>
      </c>
      <c r="I132">
        <f>IF(AND(U131=0,X131&gt;=MinOff),X131,-1)</f>
        <v>1128</v>
      </c>
      <c r="J132">
        <f>IF(AND(S131=1,V131&gt;=MinRun),V131,-1)</f>
        <v>-1</v>
      </c>
      <c r="K132">
        <f>IF(AND(T131=1,W131&gt;=MinRun),W131,-1)</f>
        <v>-1</v>
      </c>
      <c r="L132">
        <f>IF(AND(U131=1,X131&gt;=MinRun),X131,-1)</f>
        <v>-1</v>
      </c>
      <c r="M132">
        <f>IF(MAX(G132:I132)&lt;0,0,MATCH(MAX(G132:I132),G132:I132,0))</f>
        <v>3</v>
      </c>
      <c r="N132">
        <f>IF(MAX(J132:L132)&lt;0,0,MATCH(MAX(J132:L132),J132:L132,0))</f>
        <v>0</v>
      </c>
      <c r="O132" s="24">
        <f>IF(N132=0,0,INDEX(CapVec,N132))</f>
        <v>0</v>
      </c>
      <c r="P132">
        <f>IF(OR(D132&gt;F132+StartMargin,E132&lt;SOC_startT),1,0)</f>
        <v>0</v>
      </c>
      <c r="Q132">
        <f>IF(AND(E132&gt;SOC_stopT,D132&lt;=F132-O132+StopMargin),1,0)</f>
        <v>0</v>
      </c>
      <c r="R132">
        <f>IF(AND(P132=1,M132&gt;0),1,IF(AND(P132=0,Q132=1,N132&gt;0),-1,0))</f>
        <v>0</v>
      </c>
      <c r="S132">
        <f>S131+IF(AND(R132=1,M132=1),1,0)-IF(AND(R132=-1,N132=1),1,0)</f>
        <v>0</v>
      </c>
      <c r="T132">
        <f>T131+IF(AND(R132=1,M132=2),1,0)-IF(AND(R132=-1,N132=2),1,0)</f>
        <v>0</v>
      </c>
      <c r="U132">
        <f>U131+IF(AND(R132=1,M132=3),1,0)-IF(AND(R132=-1,N132=3),1,0)</f>
        <v>0</v>
      </c>
      <c r="V132">
        <f>IF(S132&lt;&gt;S131,0,V131+dt)</f>
        <v>51</v>
      </c>
      <c r="W132">
        <f>IF(T132&lt;&gt;T131,0,W131+dt)</f>
        <v>50</v>
      </c>
      <c r="X132">
        <f>IF(U132&lt;&gt;U131,0,X131+dt)</f>
        <v>1129</v>
      </c>
      <c r="Y132" s="24">
        <f>S132*Cap_1*MIN(1,(V132+dt)/StartRamp)</f>
        <v>0</v>
      </c>
      <c r="Z132" s="24">
        <f>T132*Cap_2*MIN(1,(W132+dt)/StartRamp)</f>
        <v>0</v>
      </c>
      <c r="AA132" s="24">
        <f>U132*Cap_3*MIN(1,(X132+dt)/StartRamp)</f>
        <v>0</v>
      </c>
      <c r="AB132" s="24">
        <f>SUM(Y132:AA132)</f>
        <v>0</v>
      </c>
      <c r="AC132" s="24">
        <f>AB132-D132</f>
        <v>-1.7275999999999998</v>
      </c>
      <c r="AD132" s="25">
        <f>MEDIAN(0,(TaperEnd-E132)/(TaperEnd-TaperStart),1)</f>
        <v>1</v>
      </c>
      <c r="AE132" s="24">
        <f>MIN(P_pcs*AD132,MAX(0,SOC_max-E132)*E_nom*60/dt/SQRT(RTE))</f>
        <v>2.5</v>
      </c>
      <c r="AF132" s="24">
        <f>MIN(P_pcs,MAX(0,E132-SOC_min)*E_nom*60/dt*SQRT(RTE))</f>
        <v>2.5</v>
      </c>
      <c r="AG132" s="24">
        <f>IF(AC132&gt;0,MIN(AC132,AE132),0)</f>
        <v>0</v>
      </c>
      <c r="AH132" s="24">
        <f>IF(AC132&lt;0,MIN(-AC132,AF132),0)</f>
        <v>1.7275999999999998</v>
      </c>
      <c r="AI132" s="24">
        <f>IF(AC132&gt;0,D132+AG132,AB132)</f>
        <v>0</v>
      </c>
      <c r="AJ132" s="24">
        <f>MAX(0,D132-AI132-AH132)</f>
        <v>0</v>
      </c>
      <c r="AK132" s="25">
        <f>IF(AB132&gt;0,AI132/AB132,0)</f>
        <v>0</v>
      </c>
      <c r="AL132">
        <f>IF(AB132=0,1,MIN(MATCH(MEDIAN(MinStable,AK132,1),FC_L,1),3))</f>
        <v>1</v>
      </c>
      <c r="AM132" s="25">
        <f>INDEX(FC_E1,$AL132)+(MEDIAN(MinStable,$AK132,1)-INDEX(FC_L,$AL132))*(INDEX(FC_E1,$AL132+1)-INDEX(FC_E1,$AL132))/(INDEX(FC_L,$AL132+1)-INDEX(FC_L,$AL132))</f>
        <v>0.36499999999999999</v>
      </c>
      <c r="AN132" s="25">
        <f>INDEX(FC_E2,$AL132)+(MEDIAN(MinStable,$AK132,1)-INDEX(FC_L,$AL132))*(INDEX(FC_E2,$AL132+1)-INDEX(FC_E2,$AL132))/(INDEX(FC_L,$AL132+1)-INDEX(FC_L,$AL132))</f>
        <v>0.36</v>
      </c>
      <c r="AO132" s="25">
        <f>INDEX(FC_E3,$AL132)+(MEDIAN(MinStable,$AK132,1)-INDEX(FC_L,$AL132))*(INDEX(FC_E3,$AL132+1)-INDEX(FC_E3,$AL132))/(INDEX(FC_L,$AL132+1)-INDEX(FC_L,$AL132))</f>
        <v>0.35399999999999998</v>
      </c>
      <c r="AP132" s="26">
        <f>(IF(S132=1,Y132*AK132/AM132,0)+IF(T132=1,Z132*AK132/AN132,0)+IF(U132=1,AA132*AK132/AO132,0))*dt/60</f>
        <v>0</v>
      </c>
      <c r="AQ132" s="25">
        <f>E132+(AG132*SQRT(RTE)-AH132/SQRT(RTE))*dt/60/E_nom</f>
        <v>0.64368884529173676</v>
      </c>
      <c r="AR132">
        <f>IF(R132=1,1,0)</f>
        <v>0</v>
      </c>
    </row>
    <row r="133" spans="1:44" x14ac:dyDescent="0.2">
      <c r="A133">
        <v>131</v>
      </c>
      <c r="B133" s="22">
        <f>A133/1440</f>
        <v>9.0972222222222218E-2</v>
      </c>
      <c r="C133" s="23">
        <v>1.1801999999999999</v>
      </c>
      <c r="D133" s="24">
        <f>C133+P_aux</f>
        <v>1.1951999999999998</v>
      </c>
      <c r="E133" s="25">
        <f>AQ132</f>
        <v>0.64368884529173676</v>
      </c>
      <c r="F133" s="24">
        <f>AB132</f>
        <v>0</v>
      </c>
      <c r="G133">
        <f>IF(AND(S132=0,V132&gt;=MinOff),V132,-1)</f>
        <v>51</v>
      </c>
      <c r="H133">
        <f>IF(AND(T132=0,W132&gt;=MinOff),W132,-1)</f>
        <v>50</v>
      </c>
      <c r="I133">
        <f>IF(AND(U132=0,X132&gt;=MinOff),X132,-1)</f>
        <v>1129</v>
      </c>
      <c r="J133">
        <f>IF(AND(S132=1,V132&gt;=MinRun),V132,-1)</f>
        <v>-1</v>
      </c>
      <c r="K133">
        <f>IF(AND(T132=1,W132&gt;=MinRun),W132,-1)</f>
        <v>-1</v>
      </c>
      <c r="L133">
        <f>IF(AND(U132=1,X132&gt;=MinRun),X132,-1)</f>
        <v>-1</v>
      </c>
      <c r="M133">
        <f>IF(MAX(G133:I133)&lt;0,0,MATCH(MAX(G133:I133),G133:I133,0))</f>
        <v>3</v>
      </c>
      <c r="N133">
        <f>IF(MAX(J133:L133)&lt;0,0,MATCH(MAX(J133:L133),J133:L133,0))</f>
        <v>0</v>
      </c>
      <c r="O133" s="24">
        <f>IF(N133=0,0,INDEX(CapVec,N133))</f>
        <v>0</v>
      </c>
      <c r="P133">
        <f>IF(OR(D133&gt;F133+StartMargin,E133&lt;SOC_startT),1,0)</f>
        <v>0</v>
      </c>
      <c r="Q133">
        <f>IF(AND(E133&gt;SOC_stopT,D133&lt;=F133-O133+StopMargin),1,0)</f>
        <v>0</v>
      </c>
      <c r="R133">
        <f>IF(AND(P133=1,M133&gt;0),1,IF(AND(P133=0,Q133=1,N133&gt;0),-1,0))</f>
        <v>0</v>
      </c>
      <c r="S133">
        <f>S132+IF(AND(R133=1,M133=1),1,0)-IF(AND(R133=-1,N133=1),1,0)</f>
        <v>0</v>
      </c>
      <c r="T133">
        <f>T132+IF(AND(R133=1,M133=2),1,0)-IF(AND(R133=-1,N133=2),1,0)</f>
        <v>0</v>
      </c>
      <c r="U133">
        <f>U132+IF(AND(R133=1,M133=3),1,0)-IF(AND(R133=-1,N133=3),1,0)</f>
        <v>0</v>
      </c>
      <c r="V133">
        <f>IF(S133&lt;&gt;S132,0,V132+dt)</f>
        <v>52</v>
      </c>
      <c r="W133">
        <f>IF(T133&lt;&gt;T132,0,W132+dt)</f>
        <v>51</v>
      </c>
      <c r="X133">
        <f>IF(U133&lt;&gt;U132,0,X132+dt)</f>
        <v>1130</v>
      </c>
      <c r="Y133" s="24">
        <f>S133*Cap_1*MIN(1,(V133+dt)/StartRamp)</f>
        <v>0</v>
      </c>
      <c r="Z133" s="24">
        <f>T133*Cap_2*MIN(1,(W133+dt)/StartRamp)</f>
        <v>0</v>
      </c>
      <c r="AA133" s="24">
        <f>U133*Cap_3*MIN(1,(X133+dt)/StartRamp)</f>
        <v>0</v>
      </c>
      <c r="AB133" s="24">
        <f>SUM(Y133:AA133)</f>
        <v>0</v>
      </c>
      <c r="AC133" s="24">
        <f>AB133-D133</f>
        <v>-1.1951999999999998</v>
      </c>
      <c r="AD133" s="25">
        <f>MEDIAN(0,(TaperEnd-E133)/(TaperEnd-TaperStart),1)</f>
        <v>1</v>
      </c>
      <c r="AE133" s="24">
        <f>MIN(P_pcs*AD133,MAX(0,SOC_max-E133)*E_nom*60/dt/SQRT(RTE))</f>
        <v>2.5</v>
      </c>
      <c r="AF133" s="24">
        <f>MIN(P_pcs,MAX(0,E133-SOC_min)*E_nom*60/dt*SQRT(RTE))</f>
        <v>2.5</v>
      </c>
      <c r="AG133" s="24">
        <f>IF(AC133&gt;0,MIN(AC133,AE133),0)</f>
        <v>0</v>
      </c>
      <c r="AH133" s="24">
        <f>IF(AC133&lt;0,MIN(-AC133,AF133),0)</f>
        <v>1.1951999999999998</v>
      </c>
      <c r="AI133" s="24">
        <f>IF(AC133&gt;0,D133+AG133,AB133)</f>
        <v>0</v>
      </c>
      <c r="AJ133" s="24">
        <f>MAX(0,D133-AI133-AH133)</f>
        <v>0</v>
      </c>
      <c r="AK133" s="25">
        <f>IF(AB133&gt;0,AI133/AB133,0)</f>
        <v>0</v>
      </c>
      <c r="AL133">
        <f>IF(AB133=0,1,MIN(MATCH(MEDIAN(MinStable,AK133,1),FC_L,1),3))</f>
        <v>1</v>
      </c>
      <c r="AM133" s="25">
        <f>INDEX(FC_E1,$AL133)+(MEDIAN(MinStable,$AK133,1)-INDEX(FC_L,$AL133))*(INDEX(FC_E1,$AL133+1)-INDEX(FC_E1,$AL133))/(INDEX(FC_L,$AL133+1)-INDEX(FC_L,$AL133))</f>
        <v>0.36499999999999999</v>
      </c>
      <c r="AN133" s="25">
        <f>INDEX(FC_E2,$AL133)+(MEDIAN(MinStable,$AK133,1)-INDEX(FC_L,$AL133))*(INDEX(FC_E2,$AL133+1)-INDEX(FC_E2,$AL133))/(INDEX(FC_L,$AL133+1)-INDEX(FC_L,$AL133))</f>
        <v>0.36</v>
      </c>
      <c r="AO133" s="25">
        <f>INDEX(FC_E3,$AL133)+(MEDIAN(MinStable,$AK133,1)-INDEX(FC_L,$AL133))*(INDEX(FC_E3,$AL133+1)-INDEX(FC_E3,$AL133))/(INDEX(FC_L,$AL133+1)-INDEX(FC_L,$AL133))</f>
        <v>0.35399999999999998</v>
      </c>
      <c r="AP133" s="26">
        <f>(IF(S133=1,Y133*AK133/AM133,0)+IF(T133=1,Z133*AK133/AN133,0)+IF(U133=1,AA133*AK133/AO133,0))*dt/60</f>
        <v>0</v>
      </c>
      <c r="AQ133" s="25">
        <f>E133+(AG133*SQRT(RTE)-AH133/SQRT(RTE))*dt/60/E_nom</f>
        <v>0.63982797413736969</v>
      </c>
      <c r="AR133">
        <f>IF(R133=1,1,0)</f>
        <v>0</v>
      </c>
    </row>
    <row r="134" spans="1:44" x14ac:dyDescent="0.2">
      <c r="A134">
        <v>132</v>
      </c>
      <c r="B134" s="22">
        <f>A134/1440</f>
        <v>9.166666666666666E-2</v>
      </c>
      <c r="C134" s="23">
        <v>1.1741999999999999</v>
      </c>
      <c r="D134" s="24">
        <f>C134+P_aux</f>
        <v>1.1891999999999998</v>
      </c>
      <c r="E134" s="25">
        <f>AQ133</f>
        <v>0.63982797413736969</v>
      </c>
      <c r="F134" s="24">
        <f>AB133</f>
        <v>0</v>
      </c>
      <c r="G134">
        <f>IF(AND(S133=0,V133&gt;=MinOff),V133,-1)</f>
        <v>52</v>
      </c>
      <c r="H134">
        <f>IF(AND(T133=0,W133&gt;=MinOff),W133,-1)</f>
        <v>51</v>
      </c>
      <c r="I134">
        <f>IF(AND(U133=0,X133&gt;=MinOff),X133,-1)</f>
        <v>1130</v>
      </c>
      <c r="J134">
        <f>IF(AND(S133=1,V133&gt;=MinRun),V133,-1)</f>
        <v>-1</v>
      </c>
      <c r="K134">
        <f>IF(AND(T133=1,W133&gt;=MinRun),W133,-1)</f>
        <v>-1</v>
      </c>
      <c r="L134">
        <f>IF(AND(U133=1,X133&gt;=MinRun),X133,-1)</f>
        <v>-1</v>
      </c>
      <c r="M134">
        <f>IF(MAX(G134:I134)&lt;0,0,MATCH(MAX(G134:I134),G134:I134,0))</f>
        <v>3</v>
      </c>
      <c r="N134">
        <f>IF(MAX(J134:L134)&lt;0,0,MATCH(MAX(J134:L134),J134:L134,0))</f>
        <v>0</v>
      </c>
      <c r="O134" s="24">
        <f>IF(N134=0,0,INDEX(CapVec,N134))</f>
        <v>0</v>
      </c>
      <c r="P134">
        <f>IF(OR(D134&gt;F134+StartMargin,E134&lt;SOC_startT),1,0)</f>
        <v>0</v>
      </c>
      <c r="Q134">
        <f>IF(AND(E134&gt;SOC_stopT,D134&lt;=F134-O134+StopMargin),1,0)</f>
        <v>0</v>
      </c>
      <c r="R134">
        <f>IF(AND(P134=1,M134&gt;0),1,IF(AND(P134=0,Q134=1,N134&gt;0),-1,0))</f>
        <v>0</v>
      </c>
      <c r="S134">
        <f>S133+IF(AND(R134=1,M134=1),1,0)-IF(AND(R134=-1,N134=1),1,0)</f>
        <v>0</v>
      </c>
      <c r="T134">
        <f>T133+IF(AND(R134=1,M134=2),1,0)-IF(AND(R134=-1,N134=2),1,0)</f>
        <v>0</v>
      </c>
      <c r="U134">
        <f>U133+IF(AND(R134=1,M134=3),1,0)-IF(AND(R134=-1,N134=3),1,0)</f>
        <v>0</v>
      </c>
      <c r="V134">
        <f>IF(S134&lt;&gt;S133,0,V133+dt)</f>
        <v>53</v>
      </c>
      <c r="W134">
        <f>IF(T134&lt;&gt;T133,0,W133+dt)</f>
        <v>52</v>
      </c>
      <c r="X134">
        <f>IF(U134&lt;&gt;U133,0,X133+dt)</f>
        <v>1131</v>
      </c>
      <c r="Y134" s="24">
        <f>S134*Cap_1*MIN(1,(V134+dt)/StartRamp)</f>
        <v>0</v>
      </c>
      <c r="Z134" s="24">
        <f>T134*Cap_2*MIN(1,(W134+dt)/StartRamp)</f>
        <v>0</v>
      </c>
      <c r="AA134" s="24">
        <f>U134*Cap_3*MIN(1,(X134+dt)/StartRamp)</f>
        <v>0</v>
      </c>
      <c r="AB134" s="24">
        <f>SUM(Y134:AA134)</f>
        <v>0</v>
      </c>
      <c r="AC134" s="24">
        <f>AB134-D134</f>
        <v>-1.1891999999999998</v>
      </c>
      <c r="AD134" s="25">
        <f>MEDIAN(0,(TaperEnd-E134)/(TaperEnd-TaperStart),1)</f>
        <v>1</v>
      </c>
      <c r="AE134" s="24">
        <f>MIN(P_pcs*AD134,MAX(0,SOC_max-E134)*E_nom*60/dt/SQRT(RTE))</f>
        <v>2.5</v>
      </c>
      <c r="AF134" s="24">
        <f>MIN(P_pcs,MAX(0,E134-SOC_min)*E_nom*60/dt*SQRT(RTE))</f>
        <v>2.5</v>
      </c>
      <c r="AG134" s="24">
        <f>IF(AC134&gt;0,MIN(AC134,AE134),0)</f>
        <v>0</v>
      </c>
      <c r="AH134" s="24">
        <f>IF(AC134&lt;0,MIN(-AC134,AF134),0)</f>
        <v>1.1891999999999998</v>
      </c>
      <c r="AI134" s="24">
        <f>IF(AC134&gt;0,D134+AG134,AB134)</f>
        <v>0</v>
      </c>
      <c r="AJ134" s="24">
        <f>MAX(0,D134-AI134-AH134)</f>
        <v>0</v>
      </c>
      <c r="AK134" s="25">
        <f>IF(AB134&gt;0,AI134/AB134,0)</f>
        <v>0</v>
      </c>
      <c r="AL134">
        <f>IF(AB134=0,1,MIN(MATCH(MEDIAN(MinStable,AK134,1),FC_L,1),3))</f>
        <v>1</v>
      </c>
      <c r="AM134" s="25">
        <f>INDEX(FC_E1,$AL134)+(MEDIAN(MinStable,$AK134,1)-INDEX(FC_L,$AL134))*(INDEX(FC_E1,$AL134+1)-INDEX(FC_E1,$AL134))/(INDEX(FC_L,$AL134+1)-INDEX(FC_L,$AL134))</f>
        <v>0.36499999999999999</v>
      </c>
      <c r="AN134" s="25">
        <f>INDEX(FC_E2,$AL134)+(MEDIAN(MinStable,$AK134,1)-INDEX(FC_L,$AL134))*(INDEX(FC_E2,$AL134+1)-INDEX(FC_E2,$AL134))/(INDEX(FC_L,$AL134+1)-INDEX(FC_L,$AL134))</f>
        <v>0.36</v>
      </c>
      <c r="AO134" s="25">
        <f>INDEX(FC_E3,$AL134)+(MEDIAN(MinStable,$AK134,1)-INDEX(FC_L,$AL134))*(INDEX(FC_E3,$AL134+1)-INDEX(FC_E3,$AL134))/(INDEX(FC_L,$AL134+1)-INDEX(FC_L,$AL134))</f>
        <v>0.35399999999999998</v>
      </c>
      <c r="AP134" s="26">
        <f>(IF(S134=1,Y134*AK134/AM134,0)+IF(T134=1,Z134*AK134/AN134,0)+IF(U134=1,AA134*AK134/AO134,0))*dt/60</f>
        <v>0</v>
      </c>
      <c r="AQ134" s="25">
        <f>E134+(AG134*SQRT(RTE)-AH134/SQRT(RTE))*dt/60/E_nom</f>
        <v>0.63598648486630771</v>
      </c>
      <c r="AR134">
        <f>IF(R134=1,1,0)</f>
        <v>0</v>
      </c>
    </row>
    <row r="135" spans="1:44" x14ac:dyDescent="0.2">
      <c r="A135">
        <v>133</v>
      </c>
      <c r="B135" s="22">
        <f>A135/1440</f>
        <v>9.2361111111111116E-2</v>
      </c>
      <c r="C135" s="23">
        <v>1.2</v>
      </c>
      <c r="D135" s="24">
        <f>C135+P_aux</f>
        <v>1.2149999999999999</v>
      </c>
      <c r="E135" s="25">
        <f>AQ134</f>
        <v>0.63598648486630771</v>
      </c>
      <c r="F135" s="24">
        <f>AB134</f>
        <v>0</v>
      </c>
      <c r="G135">
        <f>IF(AND(S134=0,V134&gt;=MinOff),V134,-1)</f>
        <v>53</v>
      </c>
      <c r="H135">
        <f>IF(AND(T134=0,W134&gt;=MinOff),W134,-1)</f>
        <v>52</v>
      </c>
      <c r="I135">
        <f>IF(AND(U134=0,X134&gt;=MinOff),X134,-1)</f>
        <v>1131</v>
      </c>
      <c r="J135">
        <f>IF(AND(S134=1,V134&gt;=MinRun),V134,-1)</f>
        <v>-1</v>
      </c>
      <c r="K135">
        <f>IF(AND(T134=1,W134&gt;=MinRun),W134,-1)</f>
        <v>-1</v>
      </c>
      <c r="L135">
        <f>IF(AND(U134=1,X134&gt;=MinRun),X134,-1)</f>
        <v>-1</v>
      </c>
      <c r="M135">
        <f>IF(MAX(G135:I135)&lt;0,0,MATCH(MAX(G135:I135),G135:I135,0))</f>
        <v>3</v>
      </c>
      <c r="N135">
        <f>IF(MAX(J135:L135)&lt;0,0,MATCH(MAX(J135:L135),J135:L135,0))</f>
        <v>0</v>
      </c>
      <c r="O135" s="24">
        <f>IF(N135=0,0,INDEX(CapVec,N135))</f>
        <v>0</v>
      </c>
      <c r="P135">
        <f>IF(OR(D135&gt;F135+StartMargin,E135&lt;SOC_startT),1,0)</f>
        <v>0</v>
      </c>
      <c r="Q135">
        <f>IF(AND(E135&gt;SOC_stopT,D135&lt;=F135-O135+StopMargin),1,0)</f>
        <v>0</v>
      </c>
      <c r="R135">
        <f>IF(AND(P135=1,M135&gt;0),1,IF(AND(P135=0,Q135=1,N135&gt;0),-1,0))</f>
        <v>0</v>
      </c>
      <c r="S135">
        <f>S134+IF(AND(R135=1,M135=1),1,0)-IF(AND(R135=-1,N135=1),1,0)</f>
        <v>0</v>
      </c>
      <c r="T135">
        <f>T134+IF(AND(R135=1,M135=2),1,0)-IF(AND(R135=-1,N135=2),1,0)</f>
        <v>0</v>
      </c>
      <c r="U135">
        <f>U134+IF(AND(R135=1,M135=3),1,0)-IF(AND(R135=-1,N135=3),1,0)</f>
        <v>0</v>
      </c>
      <c r="V135">
        <f>IF(S135&lt;&gt;S134,0,V134+dt)</f>
        <v>54</v>
      </c>
      <c r="W135">
        <f>IF(T135&lt;&gt;T134,0,W134+dt)</f>
        <v>53</v>
      </c>
      <c r="X135">
        <f>IF(U135&lt;&gt;U134,0,X134+dt)</f>
        <v>1132</v>
      </c>
      <c r="Y135" s="24">
        <f>S135*Cap_1*MIN(1,(V135+dt)/StartRamp)</f>
        <v>0</v>
      </c>
      <c r="Z135" s="24">
        <f>T135*Cap_2*MIN(1,(W135+dt)/StartRamp)</f>
        <v>0</v>
      </c>
      <c r="AA135" s="24">
        <f>U135*Cap_3*MIN(1,(X135+dt)/StartRamp)</f>
        <v>0</v>
      </c>
      <c r="AB135" s="24">
        <f>SUM(Y135:AA135)</f>
        <v>0</v>
      </c>
      <c r="AC135" s="24">
        <f>AB135-D135</f>
        <v>-1.2149999999999999</v>
      </c>
      <c r="AD135" s="25">
        <f>MEDIAN(0,(TaperEnd-E135)/(TaperEnd-TaperStart),1)</f>
        <v>1</v>
      </c>
      <c r="AE135" s="24">
        <f>MIN(P_pcs*AD135,MAX(0,SOC_max-E135)*E_nom*60/dt/SQRT(RTE))</f>
        <v>2.5</v>
      </c>
      <c r="AF135" s="24">
        <f>MIN(P_pcs,MAX(0,E135-SOC_min)*E_nom*60/dt*SQRT(RTE))</f>
        <v>2.5</v>
      </c>
      <c r="AG135" s="24">
        <f>IF(AC135&gt;0,MIN(AC135,AE135),0)</f>
        <v>0</v>
      </c>
      <c r="AH135" s="24">
        <f>IF(AC135&lt;0,MIN(-AC135,AF135),0)</f>
        <v>1.2149999999999999</v>
      </c>
      <c r="AI135" s="24">
        <f>IF(AC135&gt;0,D135+AG135,AB135)</f>
        <v>0</v>
      </c>
      <c r="AJ135" s="24">
        <f>MAX(0,D135-AI135-AH135)</f>
        <v>0</v>
      </c>
      <c r="AK135" s="25">
        <f>IF(AB135&gt;0,AI135/AB135,0)</f>
        <v>0</v>
      </c>
      <c r="AL135">
        <f>IF(AB135=0,1,MIN(MATCH(MEDIAN(MinStable,AK135,1),FC_L,1),3))</f>
        <v>1</v>
      </c>
      <c r="AM135" s="25">
        <f>INDEX(FC_E1,$AL135)+(MEDIAN(MinStable,$AK135,1)-INDEX(FC_L,$AL135))*(INDEX(FC_E1,$AL135+1)-INDEX(FC_E1,$AL135))/(INDEX(FC_L,$AL135+1)-INDEX(FC_L,$AL135))</f>
        <v>0.36499999999999999</v>
      </c>
      <c r="AN135" s="25">
        <f>INDEX(FC_E2,$AL135)+(MEDIAN(MinStable,$AK135,1)-INDEX(FC_L,$AL135))*(INDEX(FC_E2,$AL135+1)-INDEX(FC_E2,$AL135))/(INDEX(FC_L,$AL135+1)-INDEX(FC_L,$AL135))</f>
        <v>0.36</v>
      </c>
      <c r="AO135" s="25">
        <f>INDEX(FC_E3,$AL135)+(MEDIAN(MinStable,$AK135,1)-INDEX(FC_L,$AL135))*(INDEX(FC_E3,$AL135+1)-INDEX(FC_E3,$AL135))/(INDEX(FC_L,$AL135+1)-INDEX(FC_L,$AL135))</f>
        <v>0.35399999999999998</v>
      </c>
      <c r="AP135" s="26">
        <f>(IF(S135=1,Y135*AK135/AM135,0)+IF(T135=1,Z135*AK135/AN135,0)+IF(U135=1,AA135*AK135/AO135,0))*dt/60</f>
        <v>0</v>
      </c>
      <c r="AQ135" s="25">
        <f>E135+(AG135*SQRT(RTE)-AH135/SQRT(RTE))*dt/60/E_nom</f>
        <v>0.63206165349703403</v>
      </c>
      <c r="AR135">
        <f>IF(R135=1,1,0)</f>
        <v>0</v>
      </c>
    </row>
    <row r="136" spans="1:44" x14ac:dyDescent="0.2">
      <c r="A136">
        <v>134</v>
      </c>
      <c r="B136" s="22">
        <f>A136/1440</f>
        <v>9.3055555555555558E-2</v>
      </c>
      <c r="C136" s="23">
        <v>1.1910000000000001</v>
      </c>
      <c r="D136" s="24">
        <f>C136+P_aux</f>
        <v>1.206</v>
      </c>
      <c r="E136" s="25">
        <f>AQ135</f>
        <v>0.63206165349703403</v>
      </c>
      <c r="F136" s="24">
        <f>AB135</f>
        <v>0</v>
      </c>
      <c r="G136">
        <f>IF(AND(S135=0,V135&gt;=MinOff),V135,-1)</f>
        <v>54</v>
      </c>
      <c r="H136">
        <f>IF(AND(T135=0,W135&gt;=MinOff),W135,-1)</f>
        <v>53</v>
      </c>
      <c r="I136">
        <f>IF(AND(U135=0,X135&gt;=MinOff),X135,-1)</f>
        <v>1132</v>
      </c>
      <c r="J136">
        <f>IF(AND(S135=1,V135&gt;=MinRun),V135,-1)</f>
        <v>-1</v>
      </c>
      <c r="K136">
        <f>IF(AND(T135=1,W135&gt;=MinRun),W135,-1)</f>
        <v>-1</v>
      </c>
      <c r="L136">
        <f>IF(AND(U135=1,X135&gt;=MinRun),X135,-1)</f>
        <v>-1</v>
      </c>
      <c r="M136">
        <f>IF(MAX(G136:I136)&lt;0,0,MATCH(MAX(G136:I136),G136:I136,0))</f>
        <v>3</v>
      </c>
      <c r="N136">
        <f>IF(MAX(J136:L136)&lt;0,0,MATCH(MAX(J136:L136),J136:L136,0))</f>
        <v>0</v>
      </c>
      <c r="O136" s="24">
        <f>IF(N136=0,0,INDEX(CapVec,N136))</f>
        <v>0</v>
      </c>
      <c r="P136">
        <f>IF(OR(D136&gt;F136+StartMargin,E136&lt;SOC_startT),1,0)</f>
        <v>0</v>
      </c>
      <c r="Q136">
        <f>IF(AND(E136&gt;SOC_stopT,D136&lt;=F136-O136+StopMargin),1,0)</f>
        <v>0</v>
      </c>
      <c r="R136">
        <f>IF(AND(P136=1,M136&gt;0),1,IF(AND(P136=0,Q136=1,N136&gt;0),-1,0))</f>
        <v>0</v>
      </c>
      <c r="S136">
        <f>S135+IF(AND(R136=1,M136=1),1,0)-IF(AND(R136=-1,N136=1),1,0)</f>
        <v>0</v>
      </c>
      <c r="T136">
        <f>T135+IF(AND(R136=1,M136=2),1,0)-IF(AND(R136=-1,N136=2),1,0)</f>
        <v>0</v>
      </c>
      <c r="U136">
        <f>U135+IF(AND(R136=1,M136=3),1,0)-IF(AND(R136=-1,N136=3),1,0)</f>
        <v>0</v>
      </c>
      <c r="V136">
        <f>IF(S136&lt;&gt;S135,0,V135+dt)</f>
        <v>55</v>
      </c>
      <c r="W136">
        <f>IF(T136&lt;&gt;T135,0,W135+dt)</f>
        <v>54</v>
      </c>
      <c r="X136">
        <f>IF(U136&lt;&gt;U135,0,X135+dt)</f>
        <v>1133</v>
      </c>
      <c r="Y136" s="24">
        <f>S136*Cap_1*MIN(1,(V136+dt)/StartRamp)</f>
        <v>0</v>
      </c>
      <c r="Z136" s="24">
        <f>T136*Cap_2*MIN(1,(W136+dt)/StartRamp)</f>
        <v>0</v>
      </c>
      <c r="AA136" s="24">
        <f>U136*Cap_3*MIN(1,(X136+dt)/StartRamp)</f>
        <v>0</v>
      </c>
      <c r="AB136" s="24">
        <f>SUM(Y136:AA136)</f>
        <v>0</v>
      </c>
      <c r="AC136" s="24">
        <f>AB136-D136</f>
        <v>-1.206</v>
      </c>
      <c r="AD136" s="25">
        <f>MEDIAN(0,(TaperEnd-E136)/(TaperEnd-TaperStart),1)</f>
        <v>1</v>
      </c>
      <c r="AE136" s="24">
        <f>MIN(P_pcs*AD136,MAX(0,SOC_max-E136)*E_nom*60/dt/SQRT(RTE))</f>
        <v>2.5</v>
      </c>
      <c r="AF136" s="24">
        <f>MIN(P_pcs,MAX(0,E136-SOC_min)*E_nom*60/dt*SQRT(RTE))</f>
        <v>2.5</v>
      </c>
      <c r="AG136" s="24">
        <f>IF(AC136&gt;0,MIN(AC136,AE136),0)</f>
        <v>0</v>
      </c>
      <c r="AH136" s="24">
        <f>IF(AC136&lt;0,MIN(-AC136,AF136),0)</f>
        <v>1.206</v>
      </c>
      <c r="AI136" s="24">
        <f>IF(AC136&gt;0,D136+AG136,AB136)</f>
        <v>0</v>
      </c>
      <c r="AJ136" s="24">
        <f>MAX(0,D136-AI136-AH136)</f>
        <v>0</v>
      </c>
      <c r="AK136" s="25">
        <f>IF(AB136&gt;0,AI136/AB136,0)</f>
        <v>0</v>
      </c>
      <c r="AL136">
        <f>IF(AB136=0,1,MIN(MATCH(MEDIAN(MinStable,AK136,1),FC_L,1),3))</f>
        <v>1</v>
      </c>
      <c r="AM136" s="25">
        <f>INDEX(FC_E1,$AL136)+(MEDIAN(MinStable,$AK136,1)-INDEX(FC_L,$AL136))*(INDEX(FC_E1,$AL136+1)-INDEX(FC_E1,$AL136))/(INDEX(FC_L,$AL136+1)-INDEX(FC_L,$AL136))</f>
        <v>0.36499999999999999</v>
      </c>
      <c r="AN136" s="25">
        <f>INDEX(FC_E2,$AL136)+(MEDIAN(MinStable,$AK136,1)-INDEX(FC_L,$AL136))*(INDEX(FC_E2,$AL136+1)-INDEX(FC_E2,$AL136))/(INDEX(FC_L,$AL136+1)-INDEX(FC_L,$AL136))</f>
        <v>0.36</v>
      </c>
      <c r="AO136" s="25">
        <f>INDEX(FC_E3,$AL136)+(MEDIAN(MinStable,$AK136,1)-INDEX(FC_L,$AL136))*(INDEX(FC_E3,$AL136+1)-INDEX(FC_E3,$AL136))/(INDEX(FC_L,$AL136+1)-INDEX(FC_L,$AL136))</f>
        <v>0.35399999999999998</v>
      </c>
      <c r="AP136" s="26">
        <f>(IF(S136=1,Y136*AK136/AM136,0)+IF(T136=1,Z136*AK136/AN136,0)+IF(U136=1,AA136*AK136/AO136,0))*dt/60</f>
        <v>0</v>
      </c>
      <c r="AQ136" s="25">
        <f>E136+(AG136*SQRT(RTE)-AH136/SQRT(RTE))*dt/60/E_nom</f>
        <v>0.62816589495271791</v>
      </c>
      <c r="AR136">
        <f>IF(R136=1,1,0)</f>
        <v>0</v>
      </c>
    </row>
    <row r="137" spans="1:44" x14ac:dyDescent="0.2">
      <c r="A137">
        <v>135</v>
      </c>
      <c r="B137" s="22">
        <f>A137/1440</f>
        <v>9.375E-2</v>
      </c>
      <c r="C137" s="23">
        <v>1.1113999999999999</v>
      </c>
      <c r="D137" s="24">
        <f>C137+P_aux</f>
        <v>1.1263999999999998</v>
      </c>
      <c r="E137" s="25">
        <f>AQ136</f>
        <v>0.62816589495271791</v>
      </c>
      <c r="F137" s="24">
        <f>AB136</f>
        <v>0</v>
      </c>
      <c r="G137">
        <f>IF(AND(S136=0,V136&gt;=MinOff),V136,-1)</f>
        <v>55</v>
      </c>
      <c r="H137">
        <f>IF(AND(T136=0,W136&gt;=MinOff),W136,-1)</f>
        <v>54</v>
      </c>
      <c r="I137">
        <f>IF(AND(U136=0,X136&gt;=MinOff),X136,-1)</f>
        <v>1133</v>
      </c>
      <c r="J137">
        <f>IF(AND(S136=1,V136&gt;=MinRun),V136,-1)</f>
        <v>-1</v>
      </c>
      <c r="K137">
        <f>IF(AND(T136=1,W136&gt;=MinRun),W136,-1)</f>
        <v>-1</v>
      </c>
      <c r="L137">
        <f>IF(AND(U136=1,X136&gt;=MinRun),X136,-1)</f>
        <v>-1</v>
      </c>
      <c r="M137">
        <f>IF(MAX(G137:I137)&lt;0,0,MATCH(MAX(G137:I137),G137:I137,0))</f>
        <v>3</v>
      </c>
      <c r="N137">
        <f>IF(MAX(J137:L137)&lt;0,0,MATCH(MAX(J137:L137),J137:L137,0))</f>
        <v>0</v>
      </c>
      <c r="O137" s="24">
        <f>IF(N137=0,0,INDEX(CapVec,N137))</f>
        <v>0</v>
      </c>
      <c r="P137">
        <f>IF(OR(D137&gt;F137+StartMargin,E137&lt;SOC_startT),1,0)</f>
        <v>0</v>
      </c>
      <c r="Q137">
        <f>IF(AND(E137&gt;SOC_stopT,D137&lt;=F137-O137+StopMargin),1,0)</f>
        <v>0</v>
      </c>
      <c r="R137">
        <f>IF(AND(P137=1,M137&gt;0),1,IF(AND(P137=0,Q137=1,N137&gt;0),-1,0))</f>
        <v>0</v>
      </c>
      <c r="S137">
        <f>S136+IF(AND(R137=1,M137=1),1,0)-IF(AND(R137=-1,N137=1),1,0)</f>
        <v>0</v>
      </c>
      <c r="T137">
        <f>T136+IF(AND(R137=1,M137=2),1,0)-IF(AND(R137=-1,N137=2),1,0)</f>
        <v>0</v>
      </c>
      <c r="U137">
        <f>U136+IF(AND(R137=1,M137=3),1,0)-IF(AND(R137=-1,N137=3),1,0)</f>
        <v>0</v>
      </c>
      <c r="V137">
        <f>IF(S137&lt;&gt;S136,0,V136+dt)</f>
        <v>56</v>
      </c>
      <c r="W137">
        <f>IF(T137&lt;&gt;T136,0,W136+dt)</f>
        <v>55</v>
      </c>
      <c r="X137">
        <f>IF(U137&lt;&gt;U136,0,X136+dt)</f>
        <v>1134</v>
      </c>
      <c r="Y137" s="24">
        <f>S137*Cap_1*MIN(1,(V137+dt)/StartRamp)</f>
        <v>0</v>
      </c>
      <c r="Z137" s="24">
        <f>T137*Cap_2*MIN(1,(W137+dt)/StartRamp)</f>
        <v>0</v>
      </c>
      <c r="AA137" s="24">
        <f>U137*Cap_3*MIN(1,(X137+dt)/StartRamp)</f>
        <v>0</v>
      </c>
      <c r="AB137" s="24">
        <f>SUM(Y137:AA137)</f>
        <v>0</v>
      </c>
      <c r="AC137" s="24">
        <f>AB137-D137</f>
        <v>-1.1263999999999998</v>
      </c>
      <c r="AD137" s="25">
        <f>MEDIAN(0,(TaperEnd-E137)/(TaperEnd-TaperStart),1)</f>
        <v>1</v>
      </c>
      <c r="AE137" s="24">
        <f>MIN(P_pcs*AD137,MAX(0,SOC_max-E137)*E_nom*60/dt/SQRT(RTE))</f>
        <v>2.5</v>
      </c>
      <c r="AF137" s="24">
        <f>MIN(P_pcs,MAX(0,E137-SOC_min)*E_nom*60/dt*SQRT(RTE))</f>
        <v>2.5</v>
      </c>
      <c r="AG137" s="24">
        <f>IF(AC137&gt;0,MIN(AC137,AE137),0)</f>
        <v>0</v>
      </c>
      <c r="AH137" s="24">
        <f>IF(AC137&lt;0,MIN(-AC137,AF137),0)</f>
        <v>1.1263999999999998</v>
      </c>
      <c r="AI137" s="24">
        <f>IF(AC137&gt;0,D137+AG137,AB137)</f>
        <v>0</v>
      </c>
      <c r="AJ137" s="24">
        <f>MAX(0,D137-AI137-AH137)</f>
        <v>0</v>
      </c>
      <c r="AK137" s="25">
        <f>IF(AB137&gt;0,AI137/AB137,0)</f>
        <v>0</v>
      </c>
      <c r="AL137">
        <f>IF(AB137=0,1,MIN(MATCH(MEDIAN(MinStable,AK137,1),FC_L,1),3))</f>
        <v>1</v>
      </c>
      <c r="AM137" s="25">
        <f>INDEX(FC_E1,$AL137)+(MEDIAN(MinStable,$AK137,1)-INDEX(FC_L,$AL137))*(INDEX(FC_E1,$AL137+1)-INDEX(FC_E1,$AL137))/(INDEX(FC_L,$AL137+1)-INDEX(FC_L,$AL137))</f>
        <v>0.36499999999999999</v>
      </c>
      <c r="AN137" s="25">
        <f>INDEX(FC_E2,$AL137)+(MEDIAN(MinStable,$AK137,1)-INDEX(FC_L,$AL137))*(INDEX(FC_E2,$AL137+1)-INDEX(FC_E2,$AL137))/(INDEX(FC_L,$AL137+1)-INDEX(FC_L,$AL137))</f>
        <v>0.36</v>
      </c>
      <c r="AO137" s="25">
        <f>INDEX(FC_E3,$AL137)+(MEDIAN(MinStable,$AK137,1)-INDEX(FC_L,$AL137))*(INDEX(FC_E3,$AL137+1)-INDEX(FC_E3,$AL137))/(INDEX(FC_L,$AL137+1)-INDEX(FC_L,$AL137))</f>
        <v>0.35399999999999998</v>
      </c>
      <c r="AP137" s="26">
        <f>(IF(S137=1,Y137*AK137/AM137,0)+IF(T137=1,Z137*AK137/AN137,0)+IF(U137=1,AA137*AK137/AO137,0))*dt/60</f>
        <v>0</v>
      </c>
      <c r="AQ137" s="25">
        <f>E137+(AG137*SQRT(RTE)-AH137/SQRT(RTE))*dt/60/E_nom</f>
        <v>0.62452726939358216</v>
      </c>
      <c r="AR137">
        <f>IF(R137=1,1,0)</f>
        <v>0</v>
      </c>
    </row>
    <row r="138" spans="1:44" x14ac:dyDescent="0.2">
      <c r="A138">
        <v>136</v>
      </c>
      <c r="B138" s="22">
        <f>A138/1440</f>
        <v>9.4444444444444442E-2</v>
      </c>
      <c r="C138" s="23">
        <v>1.1344000000000001</v>
      </c>
      <c r="D138" s="24">
        <f>C138+P_aux</f>
        <v>1.1494</v>
      </c>
      <c r="E138" s="25">
        <f>AQ137</f>
        <v>0.62452726939358216</v>
      </c>
      <c r="F138" s="24">
        <f>AB137</f>
        <v>0</v>
      </c>
      <c r="G138">
        <f>IF(AND(S137=0,V137&gt;=MinOff),V137,-1)</f>
        <v>56</v>
      </c>
      <c r="H138">
        <f>IF(AND(T137=0,W137&gt;=MinOff),W137,-1)</f>
        <v>55</v>
      </c>
      <c r="I138">
        <f>IF(AND(U137=0,X137&gt;=MinOff),X137,-1)</f>
        <v>1134</v>
      </c>
      <c r="J138">
        <f>IF(AND(S137=1,V137&gt;=MinRun),V137,-1)</f>
        <v>-1</v>
      </c>
      <c r="K138">
        <f>IF(AND(T137=1,W137&gt;=MinRun),W137,-1)</f>
        <v>-1</v>
      </c>
      <c r="L138">
        <f>IF(AND(U137=1,X137&gt;=MinRun),X137,-1)</f>
        <v>-1</v>
      </c>
      <c r="M138">
        <f>IF(MAX(G138:I138)&lt;0,0,MATCH(MAX(G138:I138),G138:I138,0))</f>
        <v>3</v>
      </c>
      <c r="N138">
        <f>IF(MAX(J138:L138)&lt;0,0,MATCH(MAX(J138:L138),J138:L138,0))</f>
        <v>0</v>
      </c>
      <c r="O138" s="24">
        <f>IF(N138=0,0,INDEX(CapVec,N138))</f>
        <v>0</v>
      </c>
      <c r="P138">
        <f>IF(OR(D138&gt;F138+StartMargin,E138&lt;SOC_startT),1,0)</f>
        <v>0</v>
      </c>
      <c r="Q138">
        <f>IF(AND(E138&gt;SOC_stopT,D138&lt;=F138-O138+StopMargin),1,0)</f>
        <v>0</v>
      </c>
      <c r="R138">
        <f>IF(AND(P138=1,M138&gt;0),1,IF(AND(P138=0,Q138=1,N138&gt;0),-1,0))</f>
        <v>0</v>
      </c>
      <c r="S138">
        <f>S137+IF(AND(R138=1,M138=1),1,0)-IF(AND(R138=-1,N138=1),1,0)</f>
        <v>0</v>
      </c>
      <c r="T138">
        <f>T137+IF(AND(R138=1,M138=2),1,0)-IF(AND(R138=-1,N138=2),1,0)</f>
        <v>0</v>
      </c>
      <c r="U138">
        <f>U137+IF(AND(R138=1,M138=3),1,0)-IF(AND(R138=-1,N138=3),1,0)</f>
        <v>0</v>
      </c>
      <c r="V138">
        <f>IF(S138&lt;&gt;S137,0,V137+dt)</f>
        <v>57</v>
      </c>
      <c r="W138">
        <f>IF(T138&lt;&gt;T137,0,W137+dt)</f>
        <v>56</v>
      </c>
      <c r="X138">
        <f>IF(U138&lt;&gt;U137,0,X137+dt)</f>
        <v>1135</v>
      </c>
      <c r="Y138" s="24">
        <f>S138*Cap_1*MIN(1,(V138+dt)/StartRamp)</f>
        <v>0</v>
      </c>
      <c r="Z138" s="24">
        <f>T138*Cap_2*MIN(1,(W138+dt)/StartRamp)</f>
        <v>0</v>
      </c>
      <c r="AA138" s="24">
        <f>U138*Cap_3*MIN(1,(X138+dt)/StartRamp)</f>
        <v>0</v>
      </c>
      <c r="AB138" s="24">
        <f>SUM(Y138:AA138)</f>
        <v>0</v>
      </c>
      <c r="AC138" s="24">
        <f>AB138-D138</f>
        <v>-1.1494</v>
      </c>
      <c r="AD138" s="25">
        <f>MEDIAN(0,(TaperEnd-E138)/(TaperEnd-TaperStart),1)</f>
        <v>1</v>
      </c>
      <c r="AE138" s="24">
        <f>MIN(P_pcs*AD138,MAX(0,SOC_max-E138)*E_nom*60/dt/SQRT(RTE))</f>
        <v>2.5</v>
      </c>
      <c r="AF138" s="24">
        <f>MIN(P_pcs,MAX(0,E138-SOC_min)*E_nom*60/dt*SQRT(RTE))</f>
        <v>2.5</v>
      </c>
      <c r="AG138" s="24">
        <f>IF(AC138&gt;0,MIN(AC138,AE138),0)</f>
        <v>0</v>
      </c>
      <c r="AH138" s="24">
        <f>IF(AC138&lt;0,MIN(-AC138,AF138),0)</f>
        <v>1.1494</v>
      </c>
      <c r="AI138" s="24">
        <f>IF(AC138&gt;0,D138+AG138,AB138)</f>
        <v>0</v>
      </c>
      <c r="AJ138" s="24">
        <f>MAX(0,D138-AI138-AH138)</f>
        <v>0</v>
      </c>
      <c r="AK138" s="25">
        <f>IF(AB138&gt;0,AI138/AB138,0)</f>
        <v>0</v>
      </c>
      <c r="AL138">
        <f>IF(AB138=0,1,MIN(MATCH(MEDIAN(MinStable,AK138,1),FC_L,1),3))</f>
        <v>1</v>
      </c>
      <c r="AM138" s="25">
        <f>INDEX(FC_E1,$AL138)+(MEDIAN(MinStable,$AK138,1)-INDEX(FC_L,$AL138))*(INDEX(FC_E1,$AL138+1)-INDEX(FC_E1,$AL138))/(INDEX(FC_L,$AL138+1)-INDEX(FC_L,$AL138))</f>
        <v>0.36499999999999999</v>
      </c>
      <c r="AN138" s="25">
        <f>INDEX(FC_E2,$AL138)+(MEDIAN(MinStable,$AK138,1)-INDEX(FC_L,$AL138))*(INDEX(FC_E2,$AL138+1)-INDEX(FC_E2,$AL138))/(INDEX(FC_L,$AL138+1)-INDEX(FC_L,$AL138))</f>
        <v>0.36</v>
      </c>
      <c r="AO138" s="25">
        <f>INDEX(FC_E3,$AL138)+(MEDIAN(MinStable,$AK138,1)-INDEX(FC_L,$AL138))*(INDEX(FC_E3,$AL138+1)-INDEX(FC_E3,$AL138))/(INDEX(FC_L,$AL138+1)-INDEX(FC_L,$AL138))</f>
        <v>0.35399999999999998</v>
      </c>
      <c r="AP138" s="26">
        <f>(IF(S138=1,Y138*AK138/AM138,0)+IF(T138=1,Z138*AK138/AN138,0)+IF(U138=1,AA138*AK138/AO138,0))*dt/60</f>
        <v>0</v>
      </c>
      <c r="AQ138" s="25">
        <f>E138+(AG138*SQRT(RTE)-AH138/SQRT(RTE))*dt/60/E_nom</f>
        <v>0.62081434661511037</v>
      </c>
      <c r="AR138">
        <f>IF(R138=1,1,0)</f>
        <v>0</v>
      </c>
    </row>
    <row r="139" spans="1:44" x14ac:dyDescent="0.2">
      <c r="A139">
        <v>137</v>
      </c>
      <c r="B139" s="22">
        <f>A139/1440</f>
        <v>9.5138888888888884E-2</v>
      </c>
      <c r="C139" s="23">
        <v>1.2798</v>
      </c>
      <c r="D139" s="24">
        <f>C139+P_aux</f>
        <v>1.2948</v>
      </c>
      <c r="E139" s="25">
        <f>AQ138</f>
        <v>0.62081434661511037</v>
      </c>
      <c r="F139" s="24">
        <f>AB138</f>
        <v>0</v>
      </c>
      <c r="G139">
        <f>IF(AND(S138=0,V138&gt;=MinOff),V138,-1)</f>
        <v>57</v>
      </c>
      <c r="H139">
        <f>IF(AND(T138=0,W138&gt;=MinOff),W138,-1)</f>
        <v>56</v>
      </c>
      <c r="I139">
        <f>IF(AND(U138=0,X138&gt;=MinOff),X138,-1)</f>
        <v>1135</v>
      </c>
      <c r="J139">
        <f>IF(AND(S138=1,V138&gt;=MinRun),V138,-1)</f>
        <v>-1</v>
      </c>
      <c r="K139">
        <f>IF(AND(T138=1,W138&gt;=MinRun),W138,-1)</f>
        <v>-1</v>
      </c>
      <c r="L139">
        <f>IF(AND(U138=1,X138&gt;=MinRun),X138,-1)</f>
        <v>-1</v>
      </c>
      <c r="M139">
        <f>IF(MAX(G139:I139)&lt;0,0,MATCH(MAX(G139:I139),G139:I139,0))</f>
        <v>3</v>
      </c>
      <c r="N139">
        <f>IF(MAX(J139:L139)&lt;0,0,MATCH(MAX(J139:L139),J139:L139,0))</f>
        <v>0</v>
      </c>
      <c r="O139" s="24">
        <f>IF(N139=0,0,INDEX(CapVec,N139))</f>
        <v>0</v>
      </c>
      <c r="P139">
        <f>IF(OR(D139&gt;F139+StartMargin,E139&lt;SOC_startT),1,0)</f>
        <v>0</v>
      </c>
      <c r="Q139">
        <f>IF(AND(E139&gt;SOC_stopT,D139&lt;=F139-O139+StopMargin),1,0)</f>
        <v>0</v>
      </c>
      <c r="R139">
        <f>IF(AND(P139=1,M139&gt;0),1,IF(AND(P139=0,Q139=1,N139&gt;0),-1,0))</f>
        <v>0</v>
      </c>
      <c r="S139">
        <f>S138+IF(AND(R139=1,M139=1),1,0)-IF(AND(R139=-1,N139=1),1,0)</f>
        <v>0</v>
      </c>
      <c r="T139">
        <f>T138+IF(AND(R139=1,M139=2),1,0)-IF(AND(R139=-1,N139=2),1,0)</f>
        <v>0</v>
      </c>
      <c r="U139">
        <f>U138+IF(AND(R139=1,M139=3),1,0)-IF(AND(R139=-1,N139=3),1,0)</f>
        <v>0</v>
      </c>
      <c r="V139">
        <f>IF(S139&lt;&gt;S138,0,V138+dt)</f>
        <v>58</v>
      </c>
      <c r="W139">
        <f>IF(T139&lt;&gt;T138,0,W138+dt)</f>
        <v>57</v>
      </c>
      <c r="X139">
        <f>IF(U139&lt;&gt;U138,0,X138+dt)</f>
        <v>1136</v>
      </c>
      <c r="Y139" s="24">
        <f>S139*Cap_1*MIN(1,(V139+dt)/StartRamp)</f>
        <v>0</v>
      </c>
      <c r="Z139" s="24">
        <f>T139*Cap_2*MIN(1,(W139+dt)/StartRamp)</f>
        <v>0</v>
      </c>
      <c r="AA139" s="24">
        <f>U139*Cap_3*MIN(1,(X139+dt)/StartRamp)</f>
        <v>0</v>
      </c>
      <c r="AB139" s="24">
        <f>SUM(Y139:AA139)</f>
        <v>0</v>
      </c>
      <c r="AC139" s="24">
        <f>AB139-D139</f>
        <v>-1.2948</v>
      </c>
      <c r="AD139" s="25">
        <f>MEDIAN(0,(TaperEnd-E139)/(TaperEnd-TaperStart),1)</f>
        <v>1</v>
      </c>
      <c r="AE139" s="24">
        <f>MIN(P_pcs*AD139,MAX(0,SOC_max-E139)*E_nom*60/dt/SQRT(RTE))</f>
        <v>2.5</v>
      </c>
      <c r="AF139" s="24">
        <f>MIN(P_pcs,MAX(0,E139-SOC_min)*E_nom*60/dt*SQRT(RTE))</f>
        <v>2.5</v>
      </c>
      <c r="AG139" s="24">
        <f>IF(AC139&gt;0,MIN(AC139,AE139),0)</f>
        <v>0</v>
      </c>
      <c r="AH139" s="24">
        <f>IF(AC139&lt;0,MIN(-AC139,AF139),0)</f>
        <v>1.2948</v>
      </c>
      <c r="AI139" s="24">
        <f>IF(AC139&gt;0,D139+AG139,AB139)</f>
        <v>0</v>
      </c>
      <c r="AJ139" s="24">
        <f>MAX(0,D139-AI139-AH139)</f>
        <v>0</v>
      </c>
      <c r="AK139" s="25">
        <f>IF(AB139&gt;0,AI139/AB139,0)</f>
        <v>0</v>
      </c>
      <c r="AL139">
        <f>IF(AB139=0,1,MIN(MATCH(MEDIAN(MinStable,AK139,1),FC_L,1),3))</f>
        <v>1</v>
      </c>
      <c r="AM139" s="25">
        <f>INDEX(FC_E1,$AL139)+(MEDIAN(MinStable,$AK139,1)-INDEX(FC_L,$AL139))*(INDEX(FC_E1,$AL139+1)-INDEX(FC_E1,$AL139))/(INDEX(FC_L,$AL139+1)-INDEX(FC_L,$AL139))</f>
        <v>0.36499999999999999</v>
      </c>
      <c r="AN139" s="25">
        <f>INDEX(FC_E2,$AL139)+(MEDIAN(MinStable,$AK139,1)-INDEX(FC_L,$AL139))*(INDEX(FC_E2,$AL139+1)-INDEX(FC_E2,$AL139))/(INDEX(FC_L,$AL139+1)-INDEX(FC_L,$AL139))</f>
        <v>0.36</v>
      </c>
      <c r="AO139" s="25">
        <f>INDEX(FC_E3,$AL139)+(MEDIAN(MinStable,$AK139,1)-INDEX(FC_L,$AL139))*(INDEX(FC_E3,$AL139+1)-INDEX(FC_E3,$AL139))/(INDEX(FC_L,$AL139+1)-INDEX(FC_L,$AL139))</f>
        <v>0.35399999999999998</v>
      </c>
      <c r="AP139" s="26">
        <f>(IF(S139=1,Y139*AK139/AM139,0)+IF(T139=1,Z139*AK139/AN139,0)+IF(U139=1,AA139*AK139/AO139,0))*dt/60</f>
        <v>0</v>
      </c>
      <c r="AQ139" s="25">
        <f>E139+(AG139*SQRT(RTE)-AH139/SQRT(RTE))*dt/60/E_nom</f>
        <v>0.61663173619787937</v>
      </c>
      <c r="AR139">
        <f>IF(R139=1,1,0)</f>
        <v>0</v>
      </c>
    </row>
    <row r="140" spans="1:44" x14ac:dyDescent="0.2">
      <c r="A140">
        <v>138</v>
      </c>
      <c r="B140" s="22">
        <f>A140/1440</f>
        <v>9.583333333333334E-2</v>
      </c>
      <c r="C140" s="23">
        <v>1.1108</v>
      </c>
      <c r="D140" s="24">
        <f>C140+P_aux</f>
        <v>1.1257999999999999</v>
      </c>
      <c r="E140" s="25">
        <f>AQ139</f>
        <v>0.61663173619787937</v>
      </c>
      <c r="F140" s="24">
        <f>AB139</f>
        <v>0</v>
      </c>
      <c r="G140">
        <f>IF(AND(S139=0,V139&gt;=MinOff),V139,-1)</f>
        <v>58</v>
      </c>
      <c r="H140">
        <f>IF(AND(T139=0,W139&gt;=MinOff),W139,-1)</f>
        <v>57</v>
      </c>
      <c r="I140">
        <f>IF(AND(U139=0,X139&gt;=MinOff),X139,-1)</f>
        <v>1136</v>
      </c>
      <c r="J140">
        <f>IF(AND(S139=1,V139&gt;=MinRun),V139,-1)</f>
        <v>-1</v>
      </c>
      <c r="K140">
        <f>IF(AND(T139=1,W139&gt;=MinRun),W139,-1)</f>
        <v>-1</v>
      </c>
      <c r="L140">
        <f>IF(AND(U139=1,X139&gt;=MinRun),X139,-1)</f>
        <v>-1</v>
      </c>
      <c r="M140">
        <f>IF(MAX(G140:I140)&lt;0,0,MATCH(MAX(G140:I140),G140:I140,0))</f>
        <v>3</v>
      </c>
      <c r="N140">
        <f>IF(MAX(J140:L140)&lt;0,0,MATCH(MAX(J140:L140),J140:L140,0))</f>
        <v>0</v>
      </c>
      <c r="O140" s="24">
        <f>IF(N140=0,0,INDEX(CapVec,N140))</f>
        <v>0</v>
      </c>
      <c r="P140">
        <f>IF(OR(D140&gt;F140+StartMargin,E140&lt;SOC_startT),1,0)</f>
        <v>0</v>
      </c>
      <c r="Q140">
        <f>IF(AND(E140&gt;SOC_stopT,D140&lt;=F140-O140+StopMargin),1,0)</f>
        <v>0</v>
      </c>
      <c r="R140">
        <f>IF(AND(P140=1,M140&gt;0),1,IF(AND(P140=0,Q140=1,N140&gt;0),-1,0))</f>
        <v>0</v>
      </c>
      <c r="S140">
        <f>S139+IF(AND(R140=1,M140=1),1,0)-IF(AND(R140=-1,N140=1),1,0)</f>
        <v>0</v>
      </c>
      <c r="T140">
        <f>T139+IF(AND(R140=1,M140=2),1,0)-IF(AND(R140=-1,N140=2),1,0)</f>
        <v>0</v>
      </c>
      <c r="U140">
        <f>U139+IF(AND(R140=1,M140=3),1,0)-IF(AND(R140=-1,N140=3),1,0)</f>
        <v>0</v>
      </c>
      <c r="V140">
        <f>IF(S140&lt;&gt;S139,0,V139+dt)</f>
        <v>59</v>
      </c>
      <c r="W140">
        <f>IF(T140&lt;&gt;T139,0,W139+dt)</f>
        <v>58</v>
      </c>
      <c r="X140">
        <f>IF(U140&lt;&gt;U139,0,X139+dt)</f>
        <v>1137</v>
      </c>
      <c r="Y140" s="24">
        <f>S140*Cap_1*MIN(1,(V140+dt)/StartRamp)</f>
        <v>0</v>
      </c>
      <c r="Z140" s="24">
        <f>T140*Cap_2*MIN(1,(W140+dt)/StartRamp)</f>
        <v>0</v>
      </c>
      <c r="AA140" s="24">
        <f>U140*Cap_3*MIN(1,(X140+dt)/StartRamp)</f>
        <v>0</v>
      </c>
      <c r="AB140" s="24">
        <f>SUM(Y140:AA140)</f>
        <v>0</v>
      </c>
      <c r="AC140" s="24">
        <f>AB140-D140</f>
        <v>-1.1257999999999999</v>
      </c>
      <c r="AD140" s="25">
        <f>MEDIAN(0,(TaperEnd-E140)/(TaperEnd-TaperStart),1)</f>
        <v>1</v>
      </c>
      <c r="AE140" s="24">
        <f>MIN(P_pcs*AD140,MAX(0,SOC_max-E140)*E_nom*60/dt/SQRT(RTE))</f>
        <v>2.5</v>
      </c>
      <c r="AF140" s="24">
        <f>MIN(P_pcs,MAX(0,E140-SOC_min)*E_nom*60/dt*SQRT(RTE))</f>
        <v>2.5</v>
      </c>
      <c r="AG140" s="24">
        <f>IF(AC140&gt;0,MIN(AC140,AE140),0)</f>
        <v>0</v>
      </c>
      <c r="AH140" s="24">
        <f>IF(AC140&lt;0,MIN(-AC140,AF140),0)</f>
        <v>1.1257999999999999</v>
      </c>
      <c r="AI140" s="24">
        <f>IF(AC140&gt;0,D140+AG140,AB140)</f>
        <v>0</v>
      </c>
      <c r="AJ140" s="24">
        <f>MAX(0,D140-AI140-AH140)</f>
        <v>0</v>
      </c>
      <c r="AK140" s="25">
        <f>IF(AB140&gt;0,AI140/AB140,0)</f>
        <v>0</v>
      </c>
      <c r="AL140">
        <f>IF(AB140=0,1,MIN(MATCH(MEDIAN(MinStable,AK140,1),FC_L,1),3))</f>
        <v>1</v>
      </c>
      <c r="AM140" s="25">
        <f>INDEX(FC_E1,$AL140)+(MEDIAN(MinStable,$AK140,1)-INDEX(FC_L,$AL140))*(INDEX(FC_E1,$AL140+1)-INDEX(FC_E1,$AL140))/(INDEX(FC_L,$AL140+1)-INDEX(FC_L,$AL140))</f>
        <v>0.36499999999999999</v>
      </c>
      <c r="AN140" s="25">
        <f>INDEX(FC_E2,$AL140)+(MEDIAN(MinStable,$AK140,1)-INDEX(FC_L,$AL140))*(INDEX(FC_E2,$AL140+1)-INDEX(FC_E2,$AL140))/(INDEX(FC_L,$AL140+1)-INDEX(FC_L,$AL140))</f>
        <v>0.36</v>
      </c>
      <c r="AO140" s="25">
        <f>INDEX(FC_E3,$AL140)+(MEDIAN(MinStable,$AK140,1)-INDEX(FC_L,$AL140))*(INDEX(FC_E3,$AL140+1)-INDEX(FC_E3,$AL140))/(INDEX(FC_L,$AL140+1)-INDEX(FC_L,$AL140))</f>
        <v>0.35399999999999998</v>
      </c>
      <c r="AP140" s="26">
        <f>(IF(S140=1,Y140*AK140/AM140,0)+IF(T140=1,Z140*AK140/AN140,0)+IF(U140=1,AA140*AK140/AO140,0))*dt/60</f>
        <v>0</v>
      </c>
      <c r="AQ140" s="25">
        <f>E140+(AG140*SQRT(RTE)-AH140/SQRT(RTE))*dt/60/E_nom</f>
        <v>0.61299504882707412</v>
      </c>
      <c r="AR140">
        <f>IF(R140=1,1,0)</f>
        <v>0</v>
      </c>
    </row>
    <row r="141" spans="1:44" x14ac:dyDescent="0.2">
      <c r="A141">
        <v>139</v>
      </c>
      <c r="B141" s="22">
        <f>A141/1440</f>
        <v>9.6527777777777782E-2</v>
      </c>
      <c r="C141" s="23">
        <v>1.1356999999999999</v>
      </c>
      <c r="D141" s="24">
        <f>C141+P_aux</f>
        <v>1.1506999999999998</v>
      </c>
      <c r="E141" s="25">
        <f>AQ140</f>
        <v>0.61299504882707412</v>
      </c>
      <c r="F141" s="24">
        <f>AB140</f>
        <v>0</v>
      </c>
      <c r="G141">
        <f>IF(AND(S140=0,V140&gt;=MinOff),V140,-1)</f>
        <v>59</v>
      </c>
      <c r="H141">
        <f>IF(AND(T140=0,W140&gt;=MinOff),W140,-1)</f>
        <v>58</v>
      </c>
      <c r="I141">
        <f>IF(AND(U140=0,X140&gt;=MinOff),X140,-1)</f>
        <v>1137</v>
      </c>
      <c r="J141">
        <f>IF(AND(S140=1,V140&gt;=MinRun),V140,-1)</f>
        <v>-1</v>
      </c>
      <c r="K141">
        <f>IF(AND(T140=1,W140&gt;=MinRun),W140,-1)</f>
        <v>-1</v>
      </c>
      <c r="L141">
        <f>IF(AND(U140=1,X140&gt;=MinRun),X140,-1)</f>
        <v>-1</v>
      </c>
      <c r="M141">
        <f>IF(MAX(G141:I141)&lt;0,0,MATCH(MAX(G141:I141),G141:I141,0))</f>
        <v>3</v>
      </c>
      <c r="N141">
        <f>IF(MAX(J141:L141)&lt;0,0,MATCH(MAX(J141:L141),J141:L141,0))</f>
        <v>0</v>
      </c>
      <c r="O141" s="24">
        <f>IF(N141=0,0,INDEX(CapVec,N141))</f>
        <v>0</v>
      </c>
      <c r="P141">
        <f>IF(OR(D141&gt;F141+StartMargin,E141&lt;SOC_startT),1,0)</f>
        <v>0</v>
      </c>
      <c r="Q141">
        <f>IF(AND(E141&gt;SOC_stopT,D141&lt;=F141-O141+StopMargin),1,0)</f>
        <v>0</v>
      </c>
      <c r="R141">
        <f>IF(AND(P141=1,M141&gt;0),1,IF(AND(P141=0,Q141=1,N141&gt;0),-1,0))</f>
        <v>0</v>
      </c>
      <c r="S141">
        <f>S140+IF(AND(R141=1,M141=1),1,0)-IF(AND(R141=-1,N141=1),1,0)</f>
        <v>0</v>
      </c>
      <c r="T141">
        <f>T140+IF(AND(R141=1,M141=2),1,0)-IF(AND(R141=-1,N141=2),1,0)</f>
        <v>0</v>
      </c>
      <c r="U141">
        <f>U140+IF(AND(R141=1,M141=3),1,0)-IF(AND(R141=-1,N141=3),1,0)</f>
        <v>0</v>
      </c>
      <c r="V141">
        <f>IF(S141&lt;&gt;S140,0,V140+dt)</f>
        <v>60</v>
      </c>
      <c r="W141">
        <f>IF(T141&lt;&gt;T140,0,W140+dt)</f>
        <v>59</v>
      </c>
      <c r="X141">
        <f>IF(U141&lt;&gt;U140,0,X140+dt)</f>
        <v>1138</v>
      </c>
      <c r="Y141" s="24">
        <f>S141*Cap_1*MIN(1,(V141+dt)/StartRamp)</f>
        <v>0</v>
      </c>
      <c r="Z141" s="24">
        <f>T141*Cap_2*MIN(1,(W141+dt)/StartRamp)</f>
        <v>0</v>
      </c>
      <c r="AA141" s="24">
        <f>U141*Cap_3*MIN(1,(X141+dt)/StartRamp)</f>
        <v>0</v>
      </c>
      <c r="AB141" s="24">
        <f>SUM(Y141:AA141)</f>
        <v>0</v>
      </c>
      <c r="AC141" s="24">
        <f>AB141-D141</f>
        <v>-1.1506999999999998</v>
      </c>
      <c r="AD141" s="25">
        <f>MEDIAN(0,(TaperEnd-E141)/(TaperEnd-TaperStart),1)</f>
        <v>1</v>
      </c>
      <c r="AE141" s="24">
        <f>MIN(P_pcs*AD141,MAX(0,SOC_max-E141)*E_nom*60/dt/SQRT(RTE))</f>
        <v>2.5</v>
      </c>
      <c r="AF141" s="24">
        <f>MIN(P_pcs,MAX(0,E141-SOC_min)*E_nom*60/dt*SQRT(RTE))</f>
        <v>2.5</v>
      </c>
      <c r="AG141" s="24">
        <f>IF(AC141&gt;0,MIN(AC141,AE141),0)</f>
        <v>0</v>
      </c>
      <c r="AH141" s="24">
        <f>IF(AC141&lt;0,MIN(-AC141,AF141),0)</f>
        <v>1.1506999999999998</v>
      </c>
      <c r="AI141" s="24">
        <f>IF(AC141&gt;0,D141+AG141,AB141)</f>
        <v>0</v>
      </c>
      <c r="AJ141" s="24">
        <f>MAX(0,D141-AI141-AH141)</f>
        <v>0</v>
      </c>
      <c r="AK141" s="25">
        <f>IF(AB141&gt;0,AI141/AB141,0)</f>
        <v>0</v>
      </c>
      <c r="AL141">
        <f>IF(AB141=0,1,MIN(MATCH(MEDIAN(MinStable,AK141,1),FC_L,1),3))</f>
        <v>1</v>
      </c>
      <c r="AM141" s="25">
        <f>INDEX(FC_E1,$AL141)+(MEDIAN(MinStable,$AK141,1)-INDEX(FC_L,$AL141))*(INDEX(FC_E1,$AL141+1)-INDEX(FC_E1,$AL141))/(INDEX(FC_L,$AL141+1)-INDEX(FC_L,$AL141))</f>
        <v>0.36499999999999999</v>
      </c>
      <c r="AN141" s="25">
        <f>INDEX(FC_E2,$AL141)+(MEDIAN(MinStable,$AK141,1)-INDEX(FC_L,$AL141))*(INDEX(FC_E2,$AL141+1)-INDEX(FC_E2,$AL141))/(INDEX(FC_L,$AL141+1)-INDEX(FC_L,$AL141))</f>
        <v>0.36</v>
      </c>
      <c r="AO141" s="25">
        <f>INDEX(FC_E3,$AL141)+(MEDIAN(MinStable,$AK141,1)-INDEX(FC_L,$AL141))*(INDEX(FC_E3,$AL141+1)-INDEX(FC_E3,$AL141))/(INDEX(FC_L,$AL141+1)-INDEX(FC_L,$AL141))</f>
        <v>0.35399999999999998</v>
      </c>
      <c r="AP141" s="26">
        <f>(IF(S141=1,Y141*AK141/AM141,0)+IF(T141=1,Z141*AK141/AN141,0)+IF(U141=1,AA141*AK141/AO141,0))*dt/60</f>
        <v>0</v>
      </c>
      <c r="AQ141" s="25">
        <f>E141+(AG141*SQRT(RTE)-AH141/SQRT(RTE))*dt/60/E_nom</f>
        <v>0.60927792664055291</v>
      </c>
      <c r="AR141">
        <f>IF(R141=1,1,0)</f>
        <v>0</v>
      </c>
    </row>
    <row r="142" spans="1:44" x14ac:dyDescent="0.2">
      <c r="A142">
        <v>140</v>
      </c>
      <c r="B142" s="22">
        <f>A142/1440</f>
        <v>9.7222222222222224E-2</v>
      </c>
      <c r="C142" s="23">
        <v>1.2114</v>
      </c>
      <c r="D142" s="24">
        <f>C142+P_aux</f>
        <v>1.2263999999999999</v>
      </c>
      <c r="E142" s="25">
        <f>AQ141</f>
        <v>0.60927792664055291</v>
      </c>
      <c r="F142" s="24">
        <f>AB141</f>
        <v>0</v>
      </c>
      <c r="G142">
        <f>IF(AND(S141=0,V141&gt;=MinOff),V141,-1)</f>
        <v>60</v>
      </c>
      <c r="H142">
        <f>IF(AND(T141=0,W141&gt;=MinOff),W141,-1)</f>
        <v>59</v>
      </c>
      <c r="I142">
        <f>IF(AND(U141=0,X141&gt;=MinOff),X141,-1)</f>
        <v>1138</v>
      </c>
      <c r="J142">
        <f>IF(AND(S141=1,V141&gt;=MinRun),V141,-1)</f>
        <v>-1</v>
      </c>
      <c r="K142">
        <f>IF(AND(T141=1,W141&gt;=MinRun),W141,-1)</f>
        <v>-1</v>
      </c>
      <c r="L142">
        <f>IF(AND(U141=1,X141&gt;=MinRun),X141,-1)</f>
        <v>-1</v>
      </c>
      <c r="M142">
        <f>IF(MAX(G142:I142)&lt;0,0,MATCH(MAX(G142:I142),G142:I142,0))</f>
        <v>3</v>
      </c>
      <c r="N142">
        <f>IF(MAX(J142:L142)&lt;0,0,MATCH(MAX(J142:L142),J142:L142,0))</f>
        <v>0</v>
      </c>
      <c r="O142" s="24">
        <f>IF(N142=0,0,INDEX(CapVec,N142))</f>
        <v>0</v>
      </c>
      <c r="P142">
        <f>IF(OR(D142&gt;F142+StartMargin,E142&lt;SOC_startT),1,0)</f>
        <v>0</v>
      </c>
      <c r="Q142">
        <f>IF(AND(E142&gt;SOC_stopT,D142&lt;=F142-O142+StopMargin),1,0)</f>
        <v>0</v>
      </c>
      <c r="R142">
        <f>IF(AND(P142=1,M142&gt;0),1,IF(AND(P142=0,Q142=1,N142&gt;0),-1,0))</f>
        <v>0</v>
      </c>
      <c r="S142">
        <f>S141+IF(AND(R142=1,M142=1),1,0)-IF(AND(R142=-1,N142=1),1,0)</f>
        <v>0</v>
      </c>
      <c r="T142">
        <f>T141+IF(AND(R142=1,M142=2),1,0)-IF(AND(R142=-1,N142=2),1,0)</f>
        <v>0</v>
      </c>
      <c r="U142">
        <f>U141+IF(AND(R142=1,M142=3),1,0)-IF(AND(R142=-1,N142=3),1,0)</f>
        <v>0</v>
      </c>
      <c r="V142">
        <f>IF(S142&lt;&gt;S141,0,V141+dt)</f>
        <v>61</v>
      </c>
      <c r="W142">
        <f>IF(T142&lt;&gt;T141,0,W141+dt)</f>
        <v>60</v>
      </c>
      <c r="X142">
        <f>IF(U142&lt;&gt;U141,0,X141+dt)</f>
        <v>1139</v>
      </c>
      <c r="Y142" s="24">
        <f>S142*Cap_1*MIN(1,(V142+dt)/StartRamp)</f>
        <v>0</v>
      </c>
      <c r="Z142" s="24">
        <f>T142*Cap_2*MIN(1,(W142+dt)/StartRamp)</f>
        <v>0</v>
      </c>
      <c r="AA142" s="24">
        <f>U142*Cap_3*MIN(1,(X142+dt)/StartRamp)</f>
        <v>0</v>
      </c>
      <c r="AB142" s="24">
        <f>SUM(Y142:AA142)</f>
        <v>0</v>
      </c>
      <c r="AC142" s="24">
        <f>AB142-D142</f>
        <v>-1.2263999999999999</v>
      </c>
      <c r="AD142" s="25">
        <f>MEDIAN(0,(TaperEnd-E142)/(TaperEnd-TaperStart),1)</f>
        <v>1</v>
      </c>
      <c r="AE142" s="24">
        <f>MIN(P_pcs*AD142,MAX(0,SOC_max-E142)*E_nom*60/dt/SQRT(RTE))</f>
        <v>2.5</v>
      </c>
      <c r="AF142" s="24">
        <f>MIN(P_pcs,MAX(0,E142-SOC_min)*E_nom*60/dt*SQRT(RTE))</f>
        <v>2.5</v>
      </c>
      <c r="AG142" s="24">
        <f>IF(AC142&gt;0,MIN(AC142,AE142),0)</f>
        <v>0</v>
      </c>
      <c r="AH142" s="24">
        <f>IF(AC142&lt;0,MIN(-AC142,AF142),0)</f>
        <v>1.2263999999999999</v>
      </c>
      <c r="AI142" s="24">
        <f>IF(AC142&gt;0,D142+AG142,AB142)</f>
        <v>0</v>
      </c>
      <c r="AJ142" s="24">
        <f>MAX(0,D142-AI142-AH142)</f>
        <v>0</v>
      </c>
      <c r="AK142" s="25">
        <f>IF(AB142&gt;0,AI142/AB142,0)</f>
        <v>0</v>
      </c>
      <c r="AL142">
        <f>IF(AB142=0,1,MIN(MATCH(MEDIAN(MinStable,AK142,1),FC_L,1),3))</f>
        <v>1</v>
      </c>
      <c r="AM142" s="25">
        <f>INDEX(FC_E1,$AL142)+(MEDIAN(MinStable,$AK142,1)-INDEX(FC_L,$AL142))*(INDEX(FC_E1,$AL142+1)-INDEX(FC_E1,$AL142))/(INDEX(FC_L,$AL142+1)-INDEX(FC_L,$AL142))</f>
        <v>0.36499999999999999</v>
      </c>
      <c r="AN142" s="25">
        <f>INDEX(FC_E2,$AL142)+(MEDIAN(MinStable,$AK142,1)-INDEX(FC_L,$AL142))*(INDEX(FC_E2,$AL142+1)-INDEX(FC_E2,$AL142))/(INDEX(FC_L,$AL142+1)-INDEX(FC_L,$AL142))</f>
        <v>0.36</v>
      </c>
      <c r="AO142" s="25">
        <f>INDEX(FC_E3,$AL142)+(MEDIAN(MinStable,$AK142,1)-INDEX(FC_L,$AL142))*(INDEX(FC_E3,$AL142+1)-INDEX(FC_E3,$AL142))/(INDEX(FC_L,$AL142+1)-INDEX(FC_L,$AL142))</f>
        <v>0.35399999999999998</v>
      </c>
      <c r="AP142" s="26">
        <f>(IF(S142=1,Y142*AK142/AM142,0)+IF(T142=1,Z142*AK142/AN142,0)+IF(U142=1,AA142*AK142/AO142,0))*dt/60</f>
        <v>0</v>
      </c>
      <c r="AQ142" s="25">
        <f>E142+(AG142*SQRT(RTE)-AH142/SQRT(RTE))*dt/60/E_nom</f>
        <v>0.60531626969299956</v>
      </c>
      <c r="AR142">
        <f>IF(R142=1,1,0)</f>
        <v>0</v>
      </c>
    </row>
    <row r="143" spans="1:44" x14ac:dyDescent="0.2">
      <c r="A143">
        <v>141</v>
      </c>
      <c r="B143" s="22">
        <f>A143/1440</f>
        <v>9.7916666666666666E-2</v>
      </c>
      <c r="C143" s="23">
        <v>1.0362</v>
      </c>
      <c r="D143" s="24">
        <f>C143+P_aux</f>
        <v>1.0511999999999999</v>
      </c>
      <c r="E143" s="25">
        <f>AQ142</f>
        <v>0.60531626969299956</v>
      </c>
      <c r="F143" s="24">
        <f>AB142</f>
        <v>0</v>
      </c>
      <c r="G143">
        <f>IF(AND(S142=0,V142&gt;=MinOff),V142,-1)</f>
        <v>61</v>
      </c>
      <c r="H143">
        <f>IF(AND(T142=0,W142&gt;=MinOff),W142,-1)</f>
        <v>60</v>
      </c>
      <c r="I143">
        <f>IF(AND(U142=0,X142&gt;=MinOff),X142,-1)</f>
        <v>1139</v>
      </c>
      <c r="J143">
        <f>IF(AND(S142=1,V142&gt;=MinRun),V142,-1)</f>
        <v>-1</v>
      </c>
      <c r="K143">
        <f>IF(AND(T142=1,W142&gt;=MinRun),W142,-1)</f>
        <v>-1</v>
      </c>
      <c r="L143">
        <f>IF(AND(U142=1,X142&gt;=MinRun),X142,-1)</f>
        <v>-1</v>
      </c>
      <c r="M143">
        <f>IF(MAX(G143:I143)&lt;0,0,MATCH(MAX(G143:I143),G143:I143,0))</f>
        <v>3</v>
      </c>
      <c r="N143">
        <f>IF(MAX(J143:L143)&lt;0,0,MATCH(MAX(J143:L143),J143:L143,0))</f>
        <v>0</v>
      </c>
      <c r="O143" s="24">
        <f>IF(N143=0,0,INDEX(CapVec,N143))</f>
        <v>0</v>
      </c>
      <c r="P143">
        <f>IF(OR(D143&gt;F143+StartMargin,E143&lt;SOC_startT),1,0)</f>
        <v>0</v>
      </c>
      <c r="Q143">
        <f>IF(AND(E143&gt;SOC_stopT,D143&lt;=F143-O143+StopMargin),1,0)</f>
        <v>0</v>
      </c>
      <c r="R143">
        <f>IF(AND(P143=1,M143&gt;0),1,IF(AND(P143=0,Q143=1,N143&gt;0),-1,0))</f>
        <v>0</v>
      </c>
      <c r="S143">
        <f>S142+IF(AND(R143=1,M143=1),1,0)-IF(AND(R143=-1,N143=1),1,0)</f>
        <v>0</v>
      </c>
      <c r="T143">
        <f>T142+IF(AND(R143=1,M143=2),1,0)-IF(AND(R143=-1,N143=2),1,0)</f>
        <v>0</v>
      </c>
      <c r="U143">
        <f>U142+IF(AND(R143=1,M143=3),1,0)-IF(AND(R143=-1,N143=3),1,0)</f>
        <v>0</v>
      </c>
      <c r="V143">
        <f>IF(S143&lt;&gt;S142,0,V142+dt)</f>
        <v>62</v>
      </c>
      <c r="W143">
        <f>IF(T143&lt;&gt;T142,0,W142+dt)</f>
        <v>61</v>
      </c>
      <c r="X143">
        <f>IF(U143&lt;&gt;U142,0,X142+dt)</f>
        <v>1140</v>
      </c>
      <c r="Y143" s="24">
        <f>S143*Cap_1*MIN(1,(V143+dt)/StartRamp)</f>
        <v>0</v>
      </c>
      <c r="Z143" s="24">
        <f>T143*Cap_2*MIN(1,(W143+dt)/StartRamp)</f>
        <v>0</v>
      </c>
      <c r="AA143" s="24">
        <f>U143*Cap_3*MIN(1,(X143+dt)/StartRamp)</f>
        <v>0</v>
      </c>
      <c r="AB143" s="24">
        <f>SUM(Y143:AA143)</f>
        <v>0</v>
      </c>
      <c r="AC143" s="24">
        <f>AB143-D143</f>
        <v>-1.0511999999999999</v>
      </c>
      <c r="AD143" s="25">
        <f>MEDIAN(0,(TaperEnd-E143)/(TaperEnd-TaperStart),1)</f>
        <v>1</v>
      </c>
      <c r="AE143" s="24">
        <f>MIN(P_pcs*AD143,MAX(0,SOC_max-E143)*E_nom*60/dt/SQRT(RTE))</f>
        <v>2.5</v>
      </c>
      <c r="AF143" s="24">
        <f>MIN(P_pcs,MAX(0,E143-SOC_min)*E_nom*60/dt*SQRT(RTE))</f>
        <v>2.5</v>
      </c>
      <c r="AG143" s="24">
        <f>IF(AC143&gt;0,MIN(AC143,AE143),0)</f>
        <v>0</v>
      </c>
      <c r="AH143" s="24">
        <f>IF(AC143&lt;0,MIN(-AC143,AF143),0)</f>
        <v>1.0511999999999999</v>
      </c>
      <c r="AI143" s="24">
        <f>IF(AC143&gt;0,D143+AG143,AB143)</f>
        <v>0</v>
      </c>
      <c r="AJ143" s="24">
        <f>MAX(0,D143-AI143-AH143)</f>
        <v>0</v>
      </c>
      <c r="AK143" s="25">
        <f>IF(AB143&gt;0,AI143/AB143,0)</f>
        <v>0</v>
      </c>
      <c r="AL143">
        <f>IF(AB143=0,1,MIN(MATCH(MEDIAN(MinStable,AK143,1),FC_L,1),3))</f>
        <v>1</v>
      </c>
      <c r="AM143" s="25">
        <f>INDEX(FC_E1,$AL143)+(MEDIAN(MinStable,$AK143,1)-INDEX(FC_L,$AL143))*(INDEX(FC_E1,$AL143+1)-INDEX(FC_E1,$AL143))/(INDEX(FC_L,$AL143+1)-INDEX(FC_L,$AL143))</f>
        <v>0.36499999999999999</v>
      </c>
      <c r="AN143" s="25">
        <f>INDEX(FC_E2,$AL143)+(MEDIAN(MinStable,$AK143,1)-INDEX(FC_L,$AL143))*(INDEX(FC_E2,$AL143+1)-INDEX(FC_E2,$AL143))/(INDEX(FC_L,$AL143+1)-INDEX(FC_L,$AL143))</f>
        <v>0.36</v>
      </c>
      <c r="AO143" s="25">
        <f>INDEX(FC_E3,$AL143)+(MEDIAN(MinStable,$AK143,1)-INDEX(FC_L,$AL143))*(INDEX(FC_E3,$AL143+1)-INDEX(FC_E3,$AL143))/(INDEX(FC_L,$AL143+1)-INDEX(FC_L,$AL143))</f>
        <v>0.35399999999999998</v>
      </c>
      <c r="AP143" s="26">
        <f>(IF(S143=1,Y143*AK143/AM143,0)+IF(T143=1,Z143*AK143/AN143,0)+IF(U143=1,AA143*AK143/AO143,0))*dt/60</f>
        <v>0</v>
      </c>
      <c r="AQ143" s="25">
        <f>E143+(AG143*SQRT(RTE)-AH143/SQRT(RTE))*dt/60/E_nom</f>
        <v>0.60192056373795388</v>
      </c>
      <c r="AR143">
        <f>IF(R143=1,1,0)</f>
        <v>0</v>
      </c>
    </row>
    <row r="144" spans="1:44" x14ac:dyDescent="0.2">
      <c r="A144">
        <v>142</v>
      </c>
      <c r="B144" s="22">
        <f>A144/1440</f>
        <v>9.8611111111111108E-2</v>
      </c>
      <c r="C144" s="23">
        <v>1.1566000000000001</v>
      </c>
      <c r="D144" s="24">
        <f>C144+P_aux</f>
        <v>1.1716</v>
      </c>
      <c r="E144" s="25">
        <f>AQ143</f>
        <v>0.60192056373795388</v>
      </c>
      <c r="F144" s="24">
        <f>AB143</f>
        <v>0</v>
      </c>
      <c r="G144">
        <f>IF(AND(S143=0,V143&gt;=MinOff),V143,-1)</f>
        <v>62</v>
      </c>
      <c r="H144">
        <f>IF(AND(T143=0,W143&gt;=MinOff),W143,-1)</f>
        <v>61</v>
      </c>
      <c r="I144">
        <f>IF(AND(U143=0,X143&gt;=MinOff),X143,-1)</f>
        <v>1140</v>
      </c>
      <c r="J144">
        <f>IF(AND(S143=1,V143&gt;=MinRun),V143,-1)</f>
        <v>-1</v>
      </c>
      <c r="K144">
        <f>IF(AND(T143=1,W143&gt;=MinRun),W143,-1)</f>
        <v>-1</v>
      </c>
      <c r="L144">
        <f>IF(AND(U143=1,X143&gt;=MinRun),X143,-1)</f>
        <v>-1</v>
      </c>
      <c r="M144">
        <f>IF(MAX(G144:I144)&lt;0,0,MATCH(MAX(G144:I144),G144:I144,0))</f>
        <v>3</v>
      </c>
      <c r="N144">
        <f>IF(MAX(J144:L144)&lt;0,0,MATCH(MAX(J144:L144),J144:L144,0))</f>
        <v>0</v>
      </c>
      <c r="O144" s="24">
        <f>IF(N144=0,0,INDEX(CapVec,N144))</f>
        <v>0</v>
      </c>
      <c r="P144">
        <f>IF(OR(D144&gt;F144+StartMargin,E144&lt;SOC_startT),1,0)</f>
        <v>0</v>
      </c>
      <c r="Q144">
        <f>IF(AND(E144&gt;SOC_stopT,D144&lt;=F144-O144+StopMargin),1,0)</f>
        <v>0</v>
      </c>
      <c r="R144">
        <f>IF(AND(P144=1,M144&gt;0),1,IF(AND(P144=0,Q144=1,N144&gt;0),-1,0))</f>
        <v>0</v>
      </c>
      <c r="S144">
        <f>S143+IF(AND(R144=1,M144=1),1,0)-IF(AND(R144=-1,N144=1),1,0)</f>
        <v>0</v>
      </c>
      <c r="T144">
        <f>T143+IF(AND(R144=1,M144=2),1,0)-IF(AND(R144=-1,N144=2),1,0)</f>
        <v>0</v>
      </c>
      <c r="U144">
        <f>U143+IF(AND(R144=1,M144=3),1,0)-IF(AND(R144=-1,N144=3),1,0)</f>
        <v>0</v>
      </c>
      <c r="V144">
        <f>IF(S144&lt;&gt;S143,0,V143+dt)</f>
        <v>63</v>
      </c>
      <c r="W144">
        <f>IF(T144&lt;&gt;T143,0,W143+dt)</f>
        <v>62</v>
      </c>
      <c r="X144">
        <f>IF(U144&lt;&gt;U143,0,X143+dt)</f>
        <v>1141</v>
      </c>
      <c r="Y144" s="24">
        <f>S144*Cap_1*MIN(1,(V144+dt)/StartRamp)</f>
        <v>0</v>
      </c>
      <c r="Z144" s="24">
        <f>T144*Cap_2*MIN(1,(W144+dt)/StartRamp)</f>
        <v>0</v>
      </c>
      <c r="AA144" s="24">
        <f>U144*Cap_3*MIN(1,(X144+dt)/StartRamp)</f>
        <v>0</v>
      </c>
      <c r="AB144" s="24">
        <f>SUM(Y144:AA144)</f>
        <v>0</v>
      </c>
      <c r="AC144" s="24">
        <f>AB144-D144</f>
        <v>-1.1716</v>
      </c>
      <c r="AD144" s="25">
        <f>MEDIAN(0,(TaperEnd-E144)/(TaperEnd-TaperStart),1)</f>
        <v>1</v>
      </c>
      <c r="AE144" s="24">
        <f>MIN(P_pcs*AD144,MAX(0,SOC_max-E144)*E_nom*60/dt/SQRT(RTE))</f>
        <v>2.5</v>
      </c>
      <c r="AF144" s="24">
        <f>MIN(P_pcs,MAX(0,E144-SOC_min)*E_nom*60/dt*SQRT(RTE))</f>
        <v>2.5</v>
      </c>
      <c r="AG144" s="24">
        <f>IF(AC144&gt;0,MIN(AC144,AE144),0)</f>
        <v>0</v>
      </c>
      <c r="AH144" s="24">
        <f>IF(AC144&lt;0,MIN(-AC144,AF144),0)</f>
        <v>1.1716</v>
      </c>
      <c r="AI144" s="24">
        <f>IF(AC144&gt;0,D144+AG144,AB144)</f>
        <v>0</v>
      </c>
      <c r="AJ144" s="24">
        <f>MAX(0,D144-AI144-AH144)</f>
        <v>0</v>
      </c>
      <c r="AK144" s="25">
        <f>IF(AB144&gt;0,AI144/AB144,0)</f>
        <v>0</v>
      </c>
      <c r="AL144">
        <f>IF(AB144=0,1,MIN(MATCH(MEDIAN(MinStable,AK144,1),FC_L,1),3))</f>
        <v>1</v>
      </c>
      <c r="AM144" s="25">
        <f>INDEX(FC_E1,$AL144)+(MEDIAN(MinStable,$AK144,1)-INDEX(FC_L,$AL144))*(INDEX(FC_E1,$AL144+1)-INDEX(FC_E1,$AL144))/(INDEX(FC_L,$AL144+1)-INDEX(FC_L,$AL144))</f>
        <v>0.36499999999999999</v>
      </c>
      <c r="AN144" s="25">
        <f>INDEX(FC_E2,$AL144)+(MEDIAN(MinStable,$AK144,1)-INDEX(FC_L,$AL144))*(INDEX(FC_E2,$AL144+1)-INDEX(FC_E2,$AL144))/(INDEX(FC_L,$AL144+1)-INDEX(FC_L,$AL144))</f>
        <v>0.36</v>
      </c>
      <c r="AO144" s="25">
        <f>INDEX(FC_E3,$AL144)+(MEDIAN(MinStable,$AK144,1)-INDEX(FC_L,$AL144))*(INDEX(FC_E3,$AL144+1)-INDEX(FC_E3,$AL144))/(INDEX(FC_L,$AL144+1)-INDEX(FC_L,$AL144))</f>
        <v>0.35399999999999998</v>
      </c>
      <c r="AP144" s="26">
        <f>(IF(S144=1,Y144*AK144/AM144,0)+IF(T144=1,Z144*AK144/AN144,0)+IF(U144=1,AA144*AK144/AO144,0))*dt/60</f>
        <v>0</v>
      </c>
      <c r="AQ144" s="25">
        <f>E144+(AG144*SQRT(RTE)-AH144/SQRT(RTE))*dt/60/E_nom</f>
        <v>0.59813592799125337</v>
      </c>
      <c r="AR144">
        <f>IF(R144=1,1,0)</f>
        <v>0</v>
      </c>
    </row>
    <row r="145" spans="1:44" x14ac:dyDescent="0.2">
      <c r="A145">
        <v>143</v>
      </c>
      <c r="B145" s="22">
        <f>A145/1440</f>
        <v>9.930555555555555E-2</v>
      </c>
      <c r="C145" s="23">
        <v>1.1520999999999999</v>
      </c>
      <c r="D145" s="24">
        <f>C145+P_aux</f>
        <v>1.1670999999999998</v>
      </c>
      <c r="E145" s="25">
        <f>AQ144</f>
        <v>0.59813592799125337</v>
      </c>
      <c r="F145" s="24">
        <f>AB144</f>
        <v>0</v>
      </c>
      <c r="G145">
        <f>IF(AND(S144=0,V144&gt;=MinOff),V144,-1)</f>
        <v>63</v>
      </c>
      <c r="H145">
        <f>IF(AND(T144=0,W144&gt;=MinOff),W144,-1)</f>
        <v>62</v>
      </c>
      <c r="I145">
        <f>IF(AND(U144=0,X144&gt;=MinOff),X144,-1)</f>
        <v>1141</v>
      </c>
      <c r="J145">
        <f>IF(AND(S144=1,V144&gt;=MinRun),V144,-1)</f>
        <v>-1</v>
      </c>
      <c r="K145">
        <f>IF(AND(T144=1,W144&gt;=MinRun),W144,-1)</f>
        <v>-1</v>
      </c>
      <c r="L145">
        <f>IF(AND(U144=1,X144&gt;=MinRun),X144,-1)</f>
        <v>-1</v>
      </c>
      <c r="M145">
        <f>IF(MAX(G145:I145)&lt;0,0,MATCH(MAX(G145:I145),G145:I145,0))</f>
        <v>3</v>
      </c>
      <c r="N145">
        <f>IF(MAX(J145:L145)&lt;0,0,MATCH(MAX(J145:L145),J145:L145,0))</f>
        <v>0</v>
      </c>
      <c r="O145" s="24">
        <f>IF(N145=0,0,INDEX(CapVec,N145))</f>
        <v>0</v>
      </c>
      <c r="P145">
        <f>IF(OR(D145&gt;F145+StartMargin,E145&lt;SOC_startT),1,0)</f>
        <v>0</v>
      </c>
      <c r="Q145">
        <f>IF(AND(E145&gt;SOC_stopT,D145&lt;=F145-O145+StopMargin),1,0)</f>
        <v>0</v>
      </c>
      <c r="R145">
        <f>IF(AND(P145=1,M145&gt;0),1,IF(AND(P145=0,Q145=1,N145&gt;0),-1,0))</f>
        <v>0</v>
      </c>
      <c r="S145">
        <f>S144+IF(AND(R145=1,M145=1),1,0)-IF(AND(R145=-1,N145=1),1,0)</f>
        <v>0</v>
      </c>
      <c r="T145">
        <f>T144+IF(AND(R145=1,M145=2),1,0)-IF(AND(R145=-1,N145=2),1,0)</f>
        <v>0</v>
      </c>
      <c r="U145">
        <f>U144+IF(AND(R145=1,M145=3),1,0)-IF(AND(R145=-1,N145=3),1,0)</f>
        <v>0</v>
      </c>
      <c r="V145">
        <f>IF(S145&lt;&gt;S144,0,V144+dt)</f>
        <v>64</v>
      </c>
      <c r="W145">
        <f>IF(T145&lt;&gt;T144,0,W144+dt)</f>
        <v>63</v>
      </c>
      <c r="X145">
        <f>IF(U145&lt;&gt;U144,0,X144+dt)</f>
        <v>1142</v>
      </c>
      <c r="Y145" s="24">
        <f>S145*Cap_1*MIN(1,(V145+dt)/StartRamp)</f>
        <v>0</v>
      </c>
      <c r="Z145" s="24">
        <f>T145*Cap_2*MIN(1,(W145+dt)/StartRamp)</f>
        <v>0</v>
      </c>
      <c r="AA145" s="24">
        <f>U145*Cap_3*MIN(1,(X145+dt)/StartRamp)</f>
        <v>0</v>
      </c>
      <c r="AB145" s="24">
        <f>SUM(Y145:AA145)</f>
        <v>0</v>
      </c>
      <c r="AC145" s="24">
        <f>AB145-D145</f>
        <v>-1.1670999999999998</v>
      </c>
      <c r="AD145" s="25">
        <f>MEDIAN(0,(TaperEnd-E145)/(TaperEnd-TaperStart),1)</f>
        <v>1</v>
      </c>
      <c r="AE145" s="24">
        <f>MIN(P_pcs*AD145,MAX(0,SOC_max-E145)*E_nom*60/dt/SQRT(RTE))</f>
        <v>2.5</v>
      </c>
      <c r="AF145" s="24">
        <f>MIN(P_pcs,MAX(0,E145-SOC_min)*E_nom*60/dt*SQRT(RTE))</f>
        <v>2.5</v>
      </c>
      <c r="AG145" s="24">
        <f>IF(AC145&gt;0,MIN(AC145,AE145),0)</f>
        <v>0</v>
      </c>
      <c r="AH145" s="24">
        <f>IF(AC145&lt;0,MIN(-AC145,AF145),0)</f>
        <v>1.1670999999999998</v>
      </c>
      <c r="AI145" s="24">
        <f>IF(AC145&gt;0,D145+AG145,AB145)</f>
        <v>0</v>
      </c>
      <c r="AJ145" s="24">
        <f>MAX(0,D145-AI145-AH145)</f>
        <v>0</v>
      </c>
      <c r="AK145" s="25">
        <f>IF(AB145&gt;0,AI145/AB145,0)</f>
        <v>0</v>
      </c>
      <c r="AL145">
        <f>IF(AB145=0,1,MIN(MATCH(MEDIAN(MinStable,AK145,1),FC_L,1),3))</f>
        <v>1</v>
      </c>
      <c r="AM145" s="25">
        <f>INDEX(FC_E1,$AL145)+(MEDIAN(MinStable,$AK145,1)-INDEX(FC_L,$AL145))*(INDEX(FC_E1,$AL145+1)-INDEX(FC_E1,$AL145))/(INDEX(FC_L,$AL145+1)-INDEX(FC_L,$AL145))</f>
        <v>0.36499999999999999</v>
      </c>
      <c r="AN145" s="25">
        <f>INDEX(FC_E2,$AL145)+(MEDIAN(MinStable,$AK145,1)-INDEX(FC_L,$AL145))*(INDEX(FC_E2,$AL145+1)-INDEX(FC_E2,$AL145))/(INDEX(FC_L,$AL145+1)-INDEX(FC_L,$AL145))</f>
        <v>0.36</v>
      </c>
      <c r="AO145" s="25">
        <f>INDEX(FC_E3,$AL145)+(MEDIAN(MinStable,$AK145,1)-INDEX(FC_L,$AL145))*(INDEX(FC_E3,$AL145+1)-INDEX(FC_E3,$AL145))/(INDEX(FC_L,$AL145+1)-INDEX(FC_L,$AL145))</f>
        <v>0.35399999999999998</v>
      </c>
      <c r="AP145" s="26">
        <f>(IF(S145=1,Y145*AK145/AM145,0)+IF(T145=1,Z145*AK145/AN145,0)+IF(U145=1,AA145*AK145/AO145,0))*dt/60</f>
        <v>0</v>
      </c>
      <c r="AQ145" s="25">
        <f>E145+(AG145*SQRT(RTE)-AH145/SQRT(RTE))*dt/60/E_nom</f>
        <v>0.59436582865703169</v>
      </c>
      <c r="AR145">
        <f>IF(R145=1,1,0)</f>
        <v>0</v>
      </c>
    </row>
    <row r="146" spans="1:44" x14ac:dyDescent="0.2">
      <c r="A146">
        <v>144</v>
      </c>
      <c r="B146" s="22">
        <f>A146/1440</f>
        <v>0.1</v>
      </c>
      <c r="C146" s="23">
        <v>1.1652</v>
      </c>
      <c r="D146" s="24">
        <f>C146+P_aux</f>
        <v>1.1801999999999999</v>
      </c>
      <c r="E146" s="25">
        <f>AQ145</f>
        <v>0.59436582865703169</v>
      </c>
      <c r="F146" s="24">
        <f>AB145</f>
        <v>0</v>
      </c>
      <c r="G146">
        <f>IF(AND(S145=0,V145&gt;=MinOff),V145,-1)</f>
        <v>64</v>
      </c>
      <c r="H146">
        <f>IF(AND(T145=0,W145&gt;=MinOff),W145,-1)</f>
        <v>63</v>
      </c>
      <c r="I146">
        <f>IF(AND(U145=0,X145&gt;=MinOff),X145,-1)</f>
        <v>1142</v>
      </c>
      <c r="J146">
        <f>IF(AND(S145=1,V145&gt;=MinRun),V145,-1)</f>
        <v>-1</v>
      </c>
      <c r="K146">
        <f>IF(AND(T145=1,W145&gt;=MinRun),W145,-1)</f>
        <v>-1</v>
      </c>
      <c r="L146">
        <f>IF(AND(U145=1,X145&gt;=MinRun),X145,-1)</f>
        <v>-1</v>
      </c>
      <c r="M146">
        <f>IF(MAX(G146:I146)&lt;0,0,MATCH(MAX(G146:I146),G146:I146,0))</f>
        <v>3</v>
      </c>
      <c r="N146">
        <f>IF(MAX(J146:L146)&lt;0,0,MATCH(MAX(J146:L146),J146:L146,0))</f>
        <v>0</v>
      </c>
      <c r="O146" s="24">
        <f>IF(N146=0,0,INDEX(CapVec,N146))</f>
        <v>0</v>
      </c>
      <c r="P146">
        <f>IF(OR(D146&gt;F146+StartMargin,E146&lt;SOC_startT),1,0)</f>
        <v>0</v>
      </c>
      <c r="Q146">
        <f>IF(AND(E146&gt;SOC_stopT,D146&lt;=F146-O146+StopMargin),1,0)</f>
        <v>0</v>
      </c>
      <c r="R146">
        <f>IF(AND(P146=1,M146&gt;0),1,IF(AND(P146=0,Q146=1,N146&gt;0),-1,0))</f>
        <v>0</v>
      </c>
      <c r="S146">
        <f>S145+IF(AND(R146=1,M146=1),1,0)-IF(AND(R146=-1,N146=1),1,0)</f>
        <v>0</v>
      </c>
      <c r="T146">
        <f>T145+IF(AND(R146=1,M146=2),1,0)-IF(AND(R146=-1,N146=2),1,0)</f>
        <v>0</v>
      </c>
      <c r="U146">
        <f>U145+IF(AND(R146=1,M146=3),1,0)-IF(AND(R146=-1,N146=3),1,0)</f>
        <v>0</v>
      </c>
      <c r="V146">
        <f>IF(S146&lt;&gt;S145,0,V145+dt)</f>
        <v>65</v>
      </c>
      <c r="W146">
        <f>IF(T146&lt;&gt;T145,0,W145+dt)</f>
        <v>64</v>
      </c>
      <c r="X146">
        <f>IF(U146&lt;&gt;U145,0,X145+dt)</f>
        <v>1143</v>
      </c>
      <c r="Y146" s="24">
        <f>S146*Cap_1*MIN(1,(V146+dt)/StartRamp)</f>
        <v>0</v>
      </c>
      <c r="Z146" s="24">
        <f>T146*Cap_2*MIN(1,(W146+dt)/StartRamp)</f>
        <v>0</v>
      </c>
      <c r="AA146" s="24">
        <f>U146*Cap_3*MIN(1,(X146+dt)/StartRamp)</f>
        <v>0</v>
      </c>
      <c r="AB146" s="24">
        <f>SUM(Y146:AA146)</f>
        <v>0</v>
      </c>
      <c r="AC146" s="24">
        <f>AB146-D146</f>
        <v>-1.1801999999999999</v>
      </c>
      <c r="AD146" s="25">
        <f>MEDIAN(0,(TaperEnd-E146)/(TaperEnd-TaperStart),1)</f>
        <v>1</v>
      </c>
      <c r="AE146" s="24">
        <f>MIN(P_pcs*AD146,MAX(0,SOC_max-E146)*E_nom*60/dt/SQRT(RTE))</f>
        <v>2.5</v>
      </c>
      <c r="AF146" s="24">
        <f>MIN(P_pcs,MAX(0,E146-SOC_min)*E_nom*60/dt*SQRT(RTE))</f>
        <v>2.5</v>
      </c>
      <c r="AG146" s="24">
        <f>IF(AC146&gt;0,MIN(AC146,AE146),0)</f>
        <v>0</v>
      </c>
      <c r="AH146" s="24">
        <f>IF(AC146&lt;0,MIN(-AC146,AF146),0)</f>
        <v>1.1801999999999999</v>
      </c>
      <c r="AI146" s="24">
        <f>IF(AC146&gt;0,D146+AG146,AB146)</f>
        <v>0</v>
      </c>
      <c r="AJ146" s="24">
        <f>MAX(0,D146-AI146-AH146)</f>
        <v>0</v>
      </c>
      <c r="AK146" s="25">
        <f>IF(AB146&gt;0,AI146/AB146,0)</f>
        <v>0</v>
      </c>
      <c r="AL146">
        <f>IF(AB146=0,1,MIN(MATCH(MEDIAN(MinStable,AK146,1),FC_L,1),3))</f>
        <v>1</v>
      </c>
      <c r="AM146" s="25">
        <f>INDEX(FC_E1,$AL146)+(MEDIAN(MinStable,$AK146,1)-INDEX(FC_L,$AL146))*(INDEX(FC_E1,$AL146+1)-INDEX(FC_E1,$AL146))/(INDEX(FC_L,$AL146+1)-INDEX(FC_L,$AL146))</f>
        <v>0.36499999999999999</v>
      </c>
      <c r="AN146" s="25">
        <f>INDEX(FC_E2,$AL146)+(MEDIAN(MinStable,$AK146,1)-INDEX(FC_L,$AL146))*(INDEX(FC_E2,$AL146+1)-INDEX(FC_E2,$AL146))/(INDEX(FC_L,$AL146+1)-INDEX(FC_L,$AL146))</f>
        <v>0.36</v>
      </c>
      <c r="AO146" s="25">
        <f>INDEX(FC_E3,$AL146)+(MEDIAN(MinStable,$AK146,1)-INDEX(FC_L,$AL146))*(INDEX(FC_E3,$AL146+1)-INDEX(FC_E3,$AL146))/(INDEX(FC_L,$AL146+1)-INDEX(FC_L,$AL146))</f>
        <v>0.35399999999999998</v>
      </c>
      <c r="AP146" s="26">
        <f>(IF(S146=1,Y146*AK146/AM146,0)+IF(T146=1,Z146*AK146/AN146,0)+IF(U146=1,AA146*AK146/AO146,0))*dt/60</f>
        <v>0</v>
      </c>
      <c r="AQ146" s="25">
        <f>E146+(AG146*SQRT(RTE)-AH146/SQRT(RTE))*dt/60/E_nom</f>
        <v>0.59055341221092728</v>
      </c>
      <c r="AR146">
        <f>IF(R146=1,1,0)</f>
        <v>0</v>
      </c>
    </row>
    <row r="147" spans="1:44" x14ac:dyDescent="0.2">
      <c r="A147">
        <v>145</v>
      </c>
      <c r="B147" s="22">
        <f>A147/1440</f>
        <v>0.10069444444444445</v>
      </c>
      <c r="C147" s="23">
        <v>1.1395999999999999</v>
      </c>
      <c r="D147" s="24">
        <f>C147+P_aux</f>
        <v>1.1545999999999998</v>
      </c>
      <c r="E147" s="25">
        <f>AQ146</f>
        <v>0.59055341221092728</v>
      </c>
      <c r="F147" s="24">
        <f>AB146</f>
        <v>0</v>
      </c>
      <c r="G147">
        <f>IF(AND(S146=0,V146&gt;=MinOff),V146,-1)</f>
        <v>65</v>
      </c>
      <c r="H147">
        <f>IF(AND(T146=0,W146&gt;=MinOff),W146,-1)</f>
        <v>64</v>
      </c>
      <c r="I147">
        <f>IF(AND(U146=0,X146&gt;=MinOff),X146,-1)</f>
        <v>1143</v>
      </c>
      <c r="J147">
        <f>IF(AND(S146=1,V146&gt;=MinRun),V146,-1)</f>
        <v>-1</v>
      </c>
      <c r="K147">
        <f>IF(AND(T146=1,W146&gt;=MinRun),W146,-1)</f>
        <v>-1</v>
      </c>
      <c r="L147">
        <f>IF(AND(U146=1,X146&gt;=MinRun),X146,-1)</f>
        <v>-1</v>
      </c>
      <c r="M147">
        <f>IF(MAX(G147:I147)&lt;0,0,MATCH(MAX(G147:I147),G147:I147,0))</f>
        <v>3</v>
      </c>
      <c r="N147">
        <f>IF(MAX(J147:L147)&lt;0,0,MATCH(MAX(J147:L147),J147:L147,0))</f>
        <v>0</v>
      </c>
      <c r="O147" s="24">
        <f>IF(N147=0,0,INDEX(CapVec,N147))</f>
        <v>0</v>
      </c>
      <c r="P147">
        <f>IF(OR(D147&gt;F147+StartMargin,E147&lt;SOC_startT),1,0)</f>
        <v>0</v>
      </c>
      <c r="Q147">
        <f>IF(AND(E147&gt;SOC_stopT,D147&lt;=F147-O147+StopMargin),1,0)</f>
        <v>0</v>
      </c>
      <c r="R147">
        <f>IF(AND(P147=1,M147&gt;0),1,IF(AND(P147=0,Q147=1,N147&gt;0),-1,0))</f>
        <v>0</v>
      </c>
      <c r="S147">
        <f>S146+IF(AND(R147=1,M147=1),1,0)-IF(AND(R147=-1,N147=1),1,0)</f>
        <v>0</v>
      </c>
      <c r="T147">
        <f>T146+IF(AND(R147=1,M147=2),1,0)-IF(AND(R147=-1,N147=2),1,0)</f>
        <v>0</v>
      </c>
      <c r="U147">
        <f>U146+IF(AND(R147=1,M147=3),1,0)-IF(AND(R147=-1,N147=3),1,0)</f>
        <v>0</v>
      </c>
      <c r="V147">
        <f>IF(S147&lt;&gt;S146,0,V146+dt)</f>
        <v>66</v>
      </c>
      <c r="W147">
        <f>IF(T147&lt;&gt;T146,0,W146+dt)</f>
        <v>65</v>
      </c>
      <c r="X147">
        <f>IF(U147&lt;&gt;U146,0,X146+dt)</f>
        <v>1144</v>
      </c>
      <c r="Y147" s="24">
        <f>S147*Cap_1*MIN(1,(V147+dt)/StartRamp)</f>
        <v>0</v>
      </c>
      <c r="Z147" s="24">
        <f>T147*Cap_2*MIN(1,(W147+dt)/StartRamp)</f>
        <v>0</v>
      </c>
      <c r="AA147" s="24">
        <f>U147*Cap_3*MIN(1,(X147+dt)/StartRamp)</f>
        <v>0</v>
      </c>
      <c r="AB147" s="24">
        <f>SUM(Y147:AA147)</f>
        <v>0</v>
      </c>
      <c r="AC147" s="24">
        <f>AB147-D147</f>
        <v>-1.1545999999999998</v>
      </c>
      <c r="AD147" s="25">
        <f>MEDIAN(0,(TaperEnd-E147)/(TaperEnd-TaperStart),1)</f>
        <v>1</v>
      </c>
      <c r="AE147" s="24">
        <f>MIN(P_pcs*AD147,MAX(0,SOC_max-E147)*E_nom*60/dt/SQRT(RTE))</f>
        <v>2.5</v>
      </c>
      <c r="AF147" s="24">
        <f>MIN(P_pcs,MAX(0,E147-SOC_min)*E_nom*60/dt*SQRT(RTE))</f>
        <v>2.5</v>
      </c>
      <c r="AG147" s="24">
        <f>IF(AC147&gt;0,MIN(AC147,AE147),0)</f>
        <v>0</v>
      </c>
      <c r="AH147" s="24">
        <f>IF(AC147&lt;0,MIN(-AC147,AF147),0)</f>
        <v>1.1545999999999998</v>
      </c>
      <c r="AI147" s="24">
        <f>IF(AC147&gt;0,D147+AG147,AB147)</f>
        <v>0</v>
      </c>
      <c r="AJ147" s="24">
        <f>MAX(0,D147-AI147-AH147)</f>
        <v>0</v>
      </c>
      <c r="AK147" s="25">
        <f>IF(AB147&gt;0,AI147/AB147,0)</f>
        <v>0</v>
      </c>
      <c r="AL147">
        <f>IF(AB147=0,1,MIN(MATCH(MEDIAN(MinStable,AK147,1),FC_L,1),3))</f>
        <v>1</v>
      </c>
      <c r="AM147" s="25">
        <f>INDEX(FC_E1,$AL147)+(MEDIAN(MinStable,$AK147,1)-INDEX(FC_L,$AL147))*(INDEX(FC_E1,$AL147+1)-INDEX(FC_E1,$AL147))/(INDEX(FC_L,$AL147+1)-INDEX(FC_L,$AL147))</f>
        <v>0.36499999999999999</v>
      </c>
      <c r="AN147" s="25">
        <f>INDEX(FC_E2,$AL147)+(MEDIAN(MinStable,$AK147,1)-INDEX(FC_L,$AL147))*(INDEX(FC_E2,$AL147+1)-INDEX(FC_E2,$AL147))/(INDEX(FC_L,$AL147+1)-INDEX(FC_L,$AL147))</f>
        <v>0.36</v>
      </c>
      <c r="AO147" s="25">
        <f>INDEX(FC_E3,$AL147)+(MEDIAN(MinStable,$AK147,1)-INDEX(FC_L,$AL147))*(INDEX(FC_E3,$AL147+1)-INDEX(FC_E3,$AL147))/(INDEX(FC_L,$AL147+1)-INDEX(FC_L,$AL147))</f>
        <v>0.35399999999999998</v>
      </c>
      <c r="AP147" s="26">
        <f>(IF(S147=1,Y147*AK147/AM147,0)+IF(T147=1,Z147*AK147/AN147,0)+IF(U147=1,AA147*AK147/AO147,0))*dt/60</f>
        <v>0</v>
      </c>
      <c r="AQ147" s="25">
        <f>E147+(AG147*SQRT(RTE)-AH147/SQRT(RTE))*dt/60/E_nom</f>
        <v>0.58682369180025773</v>
      </c>
      <c r="AR147">
        <f>IF(R147=1,1,0)</f>
        <v>0</v>
      </c>
    </row>
    <row r="148" spans="1:44" x14ac:dyDescent="0.2">
      <c r="A148">
        <v>146</v>
      </c>
      <c r="B148" s="22">
        <f>A148/1440</f>
        <v>0.10138888888888889</v>
      </c>
      <c r="C148" s="23">
        <v>1.1739999999999999</v>
      </c>
      <c r="D148" s="24">
        <f>C148+P_aux</f>
        <v>1.1889999999999998</v>
      </c>
      <c r="E148" s="25">
        <f>AQ147</f>
        <v>0.58682369180025773</v>
      </c>
      <c r="F148" s="24">
        <f>AB147</f>
        <v>0</v>
      </c>
      <c r="G148">
        <f>IF(AND(S147=0,V147&gt;=MinOff),V147,-1)</f>
        <v>66</v>
      </c>
      <c r="H148">
        <f>IF(AND(T147=0,W147&gt;=MinOff),W147,-1)</f>
        <v>65</v>
      </c>
      <c r="I148">
        <f>IF(AND(U147=0,X147&gt;=MinOff),X147,-1)</f>
        <v>1144</v>
      </c>
      <c r="J148">
        <f>IF(AND(S147=1,V147&gt;=MinRun),V147,-1)</f>
        <v>-1</v>
      </c>
      <c r="K148">
        <f>IF(AND(T147=1,W147&gt;=MinRun),W147,-1)</f>
        <v>-1</v>
      </c>
      <c r="L148">
        <f>IF(AND(U147=1,X147&gt;=MinRun),X147,-1)</f>
        <v>-1</v>
      </c>
      <c r="M148">
        <f>IF(MAX(G148:I148)&lt;0,0,MATCH(MAX(G148:I148),G148:I148,0))</f>
        <v>3</v>
      </c>
      <c r="N148">
        <f>IF(MAX(J148:L148)&lt;0,0,MATCH(MAX(J148:L148),J148:L148,0))</f>
        <v>0</v>
      </c>
      <c r="O148" s="24">
        <f>IF(N148=0,0,INDEX(CapVec,N148))</f>
        <v>0</v>
      </c>
      <c r="P148">
        <f>IF(OR(D148&gt;F148+StartMargin,E148&lt;SOC_startT),1,0)</f>
        <v>0</v>
      </c>
      <c r="Q148">
        <f>IF(AND(E148&gt;SOC_stopT,D148&lt;=F148-O148+StopMargin),1,0)</f>
        <v>0</v>
      </c>
      <c r="R148">
        <f>IF(AND(P148=1,M148&gt;0),1,IF(AND(P148=0,Q148=1,N148&gt;0),-1,0))</f>
        <v>0</v>
      </c>
      <c r="S148">
        <f>S147+IF(AND(R148=1,M148=1),1,0)-IF(AND(R148=-1,N148=1),1,0)</f>
        <v>0</v>
      </c>
      <c r="T148">
        <f>T147+IF(AND(R148=1,M148=2),1,0)-IF(AND(R148=-1,N148=2),1,0)</f>
        <v>0</v>
      </c>
      <c r="U148">
        <f>U147+IF(AND(R148=1,M148=3),1,0)-IF(AND(R148=-1,N148=3),1,0)</f>
        <v>0</v>
      </c>
      <c r="V148">
        <f>IF(S148&lt;&gt;S147,0,V147+dt)</f>
        <v>67</v>
      </c>
      <c r="W148">
        <f>IF(T148&lt;&gt;T147,0,W147+dt)</f>
        <v>66</v>
      </c>
      <c r="X148">
        <f>IF(U148&lt;&gt;U147,0,X147+dt)</f>
        <v>1145</v>
      </c>
      <c r="Y148" s="24">
        <f>S148*Cap_1*MIN(1,(V148+dt)/StartRamp)</f>
        <v>0</v>
      </c>
      <c r="Z148" s="24">
        <f>T148*Cap_2*MIN(1,(W148+dt)/StartRamp)</f>
        <v>0</v>
      </c>
      <c r="AA148" s="24">
        <f>U148*Cap_3*MIN(1,(X148+dt)/StartRamp)</f>
        <v>0</v>
      </c>
      <c r="AB148" s="24">
        <f>SUM(Y148:AA148)</f>
        <v>0</v>
      </c>
      <c r="AC148" s="24">
        <f>AB148-D148</f>
        <v>-1.1889999999999998</v>
      </c>
      <c r="AD148" s="25">
        <f>MEDIAN(0,(TaperEnd-E148)/(TaperEnd-TaperStart),1)</f>
        <v>1</v>
      </c>
      <c r="AE148" s="24">
        <f>MIN(P_pcs*AD148,MAX(0,SOC_max-E148)*E_nom*60/dt/SQRT(RTE))</f>
        <v>2.5</v>
      </c>
      <c r="AF148" s="24">
        <f>MIN(P_pcs,MAX(0,E148-SOC_min)*E_nom*60/dt*SQRT(RTE))</f>
        <v>2.5</v>
      </c>
      <c r="AG148" s="24">
        <f>IF(AC148&gt;0,MIN(AC148,AE148),0)</f>
        <v>0</v>
      </c>
      <c r="AH148" s="24">
        <f>IF(AC148&lt;0,MIN(-AC148,AF148),0)</f>
        <v>1.1889999999999998</v>
      </c>
      <c r="AI148" s="24">
        <f>IF(AC148&gt;0,D148+AG148,AB148)</f>
        <v>0</v>
      </c>
      <c r="AJ148" s="24">
        <f>MAX(0,D148-AI148-AH148)</f>
        <v>0</v>
      </c>
      <c r="AK148" s="25">
        <f>IF(AB148&gt;0,AI148/AB148,0)</f>
        <v>0</v>
      </c>
      <c r="AL148">
        <f>IF(AB148=0,1,MIN(MATCH(MEDIAN(MinStable,AK148,1),FC_L,1),3))</f>
        <v>1</v>
      </c>
      <c r="AM148" s="25">
        <f>INDEX(FC_E1,$AL148)+(MEDIAN(MinStable,$AK148,1)-INDEX(FC_L,$AL148))*(INDEX(FC_E1,$AL148+1)-INDEX(FC_E1,$AL148))/(INDEX(FC_L,$AL148+1)-INDEX(FC_L,$AL148))</f>
        <v>0.36499999999999999</v>
      </c>
      <c r="AN148" s="25">
        <f>INDEX(FC_E2,$AL148)+(MEDIAN(MinStable,$AK148,1)-INDEX(FC_L,$AL148))*(INDEX(FC_E2,$AL148+1)-INDEX(FC_E2,$AL148))/(INDEX(FC_L,$AL148+1)-INDEX(FC_L,$AL148))</f>
        <v>0.36</v>
      </c>
      <c r="AO148" s="25">
        <f>INDEX(FC_E3,$AL148)+(MEDIAN(MinStable,$AK148,1)-INDEX(FC_L,$AL148))*(INDEX(FC_E3,$AL148+1)-INDEX(FC_E3,$AL148))/(INDEX(FC_L,$AL148+1)-INDEX(FC_L,$AL148))</f>
        <v>0.35399999999999998</v>
      </c>
      <c r="AP148" s="26">
        <f>(IF(S148=1,Y148*AK148/AM148,0)+IF(T148=1,Z148*AK148/AN148,0)+IF(U148=1,AA148*AK148/AO148,0))*dt/60</f>
        <v>0</v>
      </c>
      <c r="AQ148" s="25">
        <f>E148+(AG148*SQRT(RTE)-AH148/SQRT(RTE))*dt/60/E_nom</f>
        <v>0.58298284859197258</v>
      </c>
      <c r="AR148">
        <f>IF(R148=1,1,0)</f>
        <v>0</v>
      </c>
    </row>
    <row r="149" spans="1:44" x14ac:dyDescent="0.2">
      <c r="A149">
        <v>147</v>
      </c>
      <c r="B149" s="22">
        <f>A149/1440</f>
        <v>0.10208333333333333</v>
      </c>
      <c r="C149" s="23">
        <v>1.1537999999999999</v>
      </c>
      <c r="D149" s="24">
        <f>C149+P_aux</f>
        <v>1.1687999999999998</v>
      </c>
      <c r="E149" s="25">
        <f>AQ148</f>
        <v>0.58298284859197258</v>
      </c>
      <c r="F149" s="24">
        <f>AB148</f>
        <v>0</v>
      </c>
      <c r="G149">
        <f>IF(AND(S148=0,V148&gt;=MinOff),V148,-1)</f>
        <v>67</v>
      </c>
      <c r="H149">
        <f>IF(AND(T148=0,W148&gt;=MinOff),W148,-1)</f>
        <v>66</v>
      </c>
      <c r="I149">
        <f>IF(AND(U148=0,X148&gt;=MinOff),X148,-1)</f>
        <v>1145</v>
      </c>
      <c r="J149">
        <f>IF(AND(S148=1,V148&gt;=MinRun),V148,-1)</f>
        <v>-1</v>
      </c>
      <c r="K149">
        <f>IF(AND(T148=1,W148&gt;=MinRun),W148,-1)</f>
        <v>-1</v>
      </c>
      <c r="L149">
        <f>IF(AND(U148=1,X148&gt;=MinRun),X148,-1)</f>
        <v>-1</v>
      </c>
      <c r="M149">
        <f>IF(MAX(G149:I149)&lt;0,0,MATCH(MAX(G149:I149),G149:I149,0))</f>
        <v>3</v>
      </c>
      <c r="N149">
        <f>IF(MAX(J149:L149)&lt;0,0,MATCH(MAX(J149:L149),J149:L149,0))</f>
        <v>0</v>
      </c>
      <c r="O149" s="24">
        <f>IF(N149=0,0,INDEX(CapVec,N149))</f>
        <v>0</v>
      </c>
      <c r="P149">
        <f>IF(OR(D149&gt;F149+StartMargin,E149&lt;SOC_startT),1,0)</f>
        <v>0</v>
      </c>
      <c r="Q149">
        <f>IF(AND(E149&gt;SOC_stopT,D149&lt;=F149-O149+StopMargin),1,0)</f>
        <v>0</v>
      </c>
      <c r="R149">
        <f>IF(AND(P149=1,M149&gt;0),1,IF(AND(P149=0,Q149=1,N149&gt;0),-1,0))</f>
        <v>0</v>
      </c>
      <c r="S149">
        <f>S148+IF(AND(R149=1,M149=1),1,0)-IF(AND(R149=-1,N149=1),1,0)</f>
        <v>0</v>
      </c>
      <c r="T149">
        <f>T148+IF(AND(R149=1,M149=2),1,0)-IF(AND(R149=-1,N149=2),1,0)</f>
        <v>0</v>
      </c>
      <c r="U149">
        <f>U148+IF(AND(R149=1,M149=3),1,0)-IF(AND(R149=-1,N149=3),1,0)</f>
        <v>0</v>
      </c>
      <c r="V149">
        <f>IF(S149&lt;&gt;S148,0,V148+dt)</f>
        <v>68</v>
      </c>
      <c r="W149">
        <f>IF(T149&lt;&gt;T148,0,W148+dt)</f>
        <v>67</v>
      </c>
      <c r="X149">
        <f>IF(U149&lt;&gt;U148,0,X148+dt)</f>
        <v>1146</v>
      </c>
      <c r="Y149" s="24">
        <f>S149*Cap_1*MIN(1,(V149+dt)/StartRamp)</f>
        <v>0</v>
      </c>
      <c r="Z149" s="24">
        <f>T149*Cap_2*MIN(1,(W149+dt)/StartRamp)</f>
        <v>0</v>
      </c>
      <c r="AA149" s="24">
        <f>U149*Cap_3*MIN(1,(X149+dt)/StartRamp)</f>
        <v>0</v>
      </c>
      <c r="AB149" s="24">
        <f>SUM(Y149:AA149)</f>
        <v>0</v>
      </c>
      <c r="AC149" s="24">
        <f>AB149-D149</f>
        <v>-1.1687999999999998</v>
      </c>
      <c r="AD149" s="25">
        <f>MEDIAN(0,(TaperEnd-E149)/(TaperEnd-TaperStart),1)</f>
        <v>1</v>
      </c>
      <c r="AE149" s="24">
        <f>MIN(P_pcs*AD149,MAX(0,SOC_max-E149)*E_nom*60/dt/SQRT(RTE))</f>
        <v>2.5</v>
      </c>
      <c r="AF149" s="24">
        <f>MIN(P_pcs,MAX(0,E149-SOC_min)*E_nom*60/dt*SQRT(RTE))</f>
        <v>2.5</v>
      </c>
      <c r="AG149" s="24">
        <f>IF(AC149&gt;0,MIN(AC149,AE149),0)</f>
        <v>0</v>
      </c>
      <c r="AH149" s="24">
        <f>IF(AC149&lt;0,MIN(-AC149,AF149),0)</f>
        <v>1.1687999999999998</v>
      </c>
      <c r="AI149" s="24">
        <f>IF(AC149&gt;0,D149+AG149,AB149)</f>
        <v>0</v>
      </c>
      <c r="AJ149" s="24">
        <f>MAX(0,D149-AI149-AH149)</f>
        <v>0</v>
      </c>
      <c r="AK149" s="25">
        <f>IF(AB149&gt;0,AI149/AB149,0)</f>
        <v>0</v>
      </c>
      <c r="AL149">
        <f>IF(AB149=0,1,MIN(MATCH(MEDIAN(MinStable,AK149,1),FC_L,1),3))</f>
        <v>1</v>
      </c>
      <c r="AM149" s="25">
        <f>INDEX(FC_E1,$AL149)+(MEDIAN(MinStable,$AK149,1)-INDEX(FC_L,$AL149))*(INDEX(FC_E1,$AL149+1)-INDEX(FC_E1,$AL149))/(INDEX(FC_L,$AL149+1)-INDEX(FC_L,$AL149))</f>
        <v>0.36499999999999999</v>
      </c>
      <c r="AN149" s="25">
        <f>INDEX(FC_E2,$AL149)+(MEDIAN(MinStable,$AK149,1)-INDEX(FC_L,$AL149))*(INDEX(FC_E2,$AL149+1)-INDEX(FC_E2,$AL149))/(INDEX(FC_L,$AL149+1)-INDEX(FC_L,$AL149))</f>
        <v>0.36</v>
      </c>
      <c r="AO149" s="25">
        <f>INDEX(FC_E3,$AL149)+(MEDIAN(MinStable,$AK149,1)-INDEX(FC_L,$AL149))*(INDEX(FC_E3,$AL149+1)-INDEX(FC_E3,$AL149))/(INDEX(FC_L,$AL149+1)-INDEX(FC_L,$AL149))</f>
        <v>0.35399999999999998</v>
      </c>
      <c r="AP149" s="26">
        <f>(IF(S149=1,Y149*AK149/AM149,0)+IF(T149=1,Z149*AK149/AN149,0)+IF(U149=1,AA149*AK149/AO149,0))*dt/60</f>
        <v>0</v>
      </c>
      <c r="AQ149" s="25">
        <f>E149+(AG149*SQRT(RTE)-AH149/SQRT(RTE))*dt/60/E_nom</f>
        <v>0.57920725772414772</v>
      </c>
      <c r="AR149">
        <f>IF(R149=1,1,0)</f>
        <v>0</v>
      </c>
    </row>
    <row r="150" spans="1:44" x14ac:dyDescent="0.2">
      <c r="A150">
        <v>148</v>
      </c>
      <c r="B150" s="22">
        <f>A150/1440</f>
        <v>0.10277777777777777</v>
      </c>
      <c r="C150" s="23">
        <v>1.2685999999999999</v>
      </c>
      <c r="D150" s="24">
        <f>C150+P_aux</f>
        <v>1.2835999999999999</v>
      </c>
      <c r="E150" s="25">
        <f>AQ149</f>
        <v>0.57920725772414772</v>
      </c>
      <c r="F150" s="24">
        <f>AB149</f>
        <v>0</v>
      </c>
      <c r="G150">
        <f>IF(AND(S149=0,V149&gt;=MinOff),V149,-1)</f>
        <v>68</v>
      </c>
      <c r="H150">
        <f>IF(AND(T149=0,W149&gt;=MinOff),W149,-1)</f>
        <v>67</v>
      </c>
      <c r="I150">
        <f>IF(AND(U149=0,X149&gt;=MinOff),X149,-1)</f>
        <v>1146</v>
      </c>
      <c r="J150">
        <f>IF(AND(S149=1,V149&gt;=MinRun),V149,-1)</f>
        <v>-1</v>
      </c>
      <c r="K150">
        <f>IF(AND(T149=1,W149&gt;=MinRun),W149,-1)</f>
        <v>-1</v>
      </c>
      <c r="L150">
        <f>IF(AND(U149=1,X149&gt;=MinRun),X149,-1)</f>
        <v>-1</v>
      </c>
      <c r="M150">
        <f>IF(MAX(G150:I150)&lt;0,0,MATCH(MAX(G150:I150),G150:I150,0))</f>
        <v>3</v>
      </c>
      <c r="N150">
        <f>IF(MAX(J150:L150)&lt;0,0,MATCH(MAX(J150:L150),J150:L150,0))</f>
        <v>0</v>
      </c>
      <c r="O150" s="24">
        <f>IF(N150=0,0,INDEX(CapVec,N150))</f>
        <v>0</v>
      </c>
      <c r="P150">
        <f>IF(OR(D150&gt;F150+StartMargin,E150&lt;SOC_startT),1,0)</f>
        <v>0</v>
      </c>
      <c r="Q150">
        <f>IF(AND(E150&gt;SOC_stopT,D150&lt;=F150-O150+StopMargin),1,0)</f>
        <v>0</v>
      </c>
      <c r="R150">
        <f>IF(AND(P150=1,M150&gt;0),1,IF(AND(P150=0,Q150=1,N150&gt;0),-1,0))</f>
        <v>0</v>
      </c>
      <c r="S150">
        <f>S149+IF(AND(R150=1,M150=1),1,0)-IF(AND(R150=-1,N150=1),1,0)</f>
        <v>0</v>
      </c>
      <c r="T150">
        <f>T149+IF(AND(R150=1,M150=2),1,0)-IF(AND(R150=-1,N150=2),1,0)</f>
        <v>0</v>
      </c>
      <c r="U150">
        <f>U149+IF(AND(R150=1,M150=3),1,0)-IF(AND(R150=-1,N150=3),1,0)</f>
        <v>0</v>
      </c>
      <c r="V150">
        <f>IF(S150&lt;&gt;S149,0,V149+dt)</f>
        <v>69</v>
      </c>
      <c r="W150">
        <f>IF(T150&lt;&gt;T149,0,W149+dt)</f>
        <v>68</v>
      </c>
      <c r="X150">
        <f>IF(U150&lt;&gt;U149,0,X149+dt)</f>
        <v>1147</v>
      </c>
      <c r="Y150" s="24">
        <f>S150*Cap_1*MIN(1,(V150+dt)/StartRamp)</f>
        <v>0</v>
      </c>
      <c r="Z150" s="24">
        <f>T150*Cap_2*MIN(1,(W150+dt)/StartRamp)</f>
        <v>0</v>
      </c>
      <c r="AA150" s="24">
        <f>U150*Cap_3*MIN(1,(X150+dt)/StartRamp)</f>
        <v>0</v>
      </c>
      <c r="AB150" s="24">
        <f>SUM(Y150:AA150)</f>
        <v>0</v>
      </c>
      <c r="AC150" s="24">
        <f>AB150-D150</f>
        <v>-1.2835999999999999</v>
      </c>
      <c r="AD150" s="25">
        <f>MEDIAN(0,(TaperEnd-E150)/(TaperEnd-TaperStart),1)</f>
        <v>1</v>
      </c>
      <c r="AE150" s="24">
        <f>MIN(P_pcs*AD150,MAX(0,SOC_max-E150)*E_nom*60/dt/SQRT(RTE))</f>
        <v>2.5</v>
      </c>
      <c r="AF150" s="24">
        <f>MIN(P_pcs,MAX(0,E150-SOC_min)*E_nom*60/dt*SQRT(RTE))</f>
        <v>2.5</v>
      </c>
      <c r="AG150" s="24">
        <f>IF(AC150&gt;0,MIN(AC150,AE150),0)</f>
        <v>0</v>
      </c>
      <c r="AH150" s="24">
        <f>IF(AC150&lt;0,MIN(-AC150,AF150),0)</f>
        <v>1.2835999999999999</v>
      </c>
      <c r="AI150" s="24">
        <f>IF(AC150&gt;0,D150+AG150,AB150)</f>
        <v>0</v>
      </c>
      <c r="AJ150" s="24">
        <f>MAX(0,D150-AI150-AH150)</f>
        <v>0</v>
      </c>
      <c r="AK150" s="25">
        <f>IF(AB150&gt;0,AI150/AB150,0)</f>
        <v>0</v>
      </c>
      <c r="AL150">
        <f>IF(AB150=0,1,MIN(MATCH(MEDIAN(MinStable,AK150,1),FC_L,1),3))</f>
        <v>1</v>
      </c>
      <c r="AM150" s="25">
        <f>INDEX(FC_E1,$AL150)+(MEDIAN(MinStable,$AK150,1)-INDEX(FC_L,$AL150))*(INDEX(FC_E1,$AL150+1)-INDEX(FC_E1,$AL150))/(INDEX(FC_L,$AL150+1)-INDEX(FC_L,$AL150))</f>
        <v>0.36499999999999999</v>
      </c>
      <c r="AN150" s="25">
        <f>INDEX(FC_E2,$AL150)+(MEDIAN(MinStable,$AK150,1)-INDEX(FC_L,$AL150))*(INDEX(FC_E2,$AL150+1)-INDEX(FC_E2,$AL150))/(INDEX(FC_L,$AL150+1)-INDEX(FC_L,$AL150))</f>
        <v>0.36</v>
      </c>
      <c r="AO150" s="25">
        <f>INDEX(FC_E3,$AL150)+(MEDIAN(MinStable,$AK150,1)-INDEX(FC_L,$AL150))*(INDEX(FC_E3,$AL150+1)-INDEX(FC_E3,$AL150))/(INDEX(FC_L,$AL150+1)-INDEX(FC_L,$AL150))</f>
        <v>0.35399999999999998</v>
      </c>
      <c r="AP150" s="26">
        <f>(IF(S150=1,Y150*AK150/AM150,0)+IF(T150=1,Z150*AK150/AN150,0)+IF(U150=1,AA150*AK150/AO150,0))*dt/60</f>
        <v>0</v>
      </c>
      <c r="AQ150" s="25">
        <f>E150+(AG150*SQRT(RTE)-AH150/SQRT(RTE))*dt/60/E_nom</f>
        <v>0.57506082682241955</v>
      </c>
      <c r="AR150">
        <f>IF(R150=1,1,0)</f>
        <v>0</v>
      </c>
    </row>
    <row r="151" spans="1:44" x14ac:dyDescent="0.2">
      <c r="A151">
        <v>149</v>
      </c>
      <c r="B151" s="22">
        <f>A151/1440</f>
        <v>0.10347222222222222</v>
      </c>
      <c r="C151" s="23">
        <v>1.2702</v>
      </c>
      <c r="D151" s="24">
        <f>C151+P_aux</f>
        <v>1.2851999999999999</v>
      </c>
      <c r="E151" s="25">
        <f>AQ150</f>
        <v>0.57506082682241955</v>
      </c>
      <c r="F151" s="24">
        <f>AB150</f>
        <v>0</v>
      </c>
      <c r="G151">
        <f>IF(AND(S150=0,V150&gt;=MinOff),V150,-1)</f>
        <v>69</v>
      </c>
      <c r="H151">
        <f>IF(AND(T150=0,W150&gt;=MinOff),W150,-1)</f>
        <v>68</v>
      </c>
      <c r="I151">
        <f>IF(AND(U150=0,X150&gt;=MinOff),X150,-1)</f>
        <v>1147</v>
      </c>
      <c r="J151">
        <f>IF(AND(S150=1,V150&gt;=MinRun),V150,-1)</f>
        <v>-1</v>
      </c>
      <c r="K151">
        <f>IF(AND(T150=1,W150&gt;=MinRun),W150,-1)</f>
        <v>-1</v>
      </c>
      <c r="L151">
        <f>IF(AND(U150=1,X150&gt;=MinRun),X150,-1)</f>
        <v>-1</v>
      </c>
      <c r="M151">
        <f>IF(MAX(G151:I151)&lt;0,0,MATCH(MAX(G151:I151),G151:I151,0))</f>
        <v>3</v>
      </c>
      <c r="N151">
        <f>IF(MAX(J151:L151)&lt;0,0,MATCH(MAX(J151:L151),J151:L151,0))</f>
        <v>0</v>
      </c>
      <c r="O151" s="24">
        <f>IF(N151=0,0,INDEX(CapVec,N151))</f>
        <v>0</v>
      </c>
      <c r="P151">
        <f>IF(OR(D151&gt;F151+StartMargin,E151&lt;SOC_startT),1,0)</f>
        <v>0</v>
      </c>
      <c r="Q151">
        <f>IF(AND(E151&gt;SOC_stopT,D151&lt;=F151-O151+StopMargin),1,0)</f>
        <v>0</v>
      </c>
      <c r="R151">
        <f>IF(AND(P151=1,M151&gt;0),1,IF(AND(P151=0,Q151=1,N151&gt;0),-1,0))</f>
        <v>0</v>
      </c>
      <c r="S151">
        <f>S150+IF(AND(R151=1,M151=1),1,0)-IF(AND(R151=-1,N151=1),1,0)</f>
        <v>0</v>
      </c>
      <c r="T151">
        <f>T150+IF(AND(R151=1,M151=2),1,0)-IF(AND(R151=-1,N151=2),1,0)</f>
        <v>0</v>
      </c>
      <c r="U151">
        <f>U150+IF(AND(R151=1,M151=3),1,0)-IF(AND(R151=-1,N151=3),1,0)</f>
        <v>0</v>
      </c>
      <c r="V151">
        <f>IF(S151&lt;&gt;S150,0,V150+dt)</f>
        <v>70</v>
      </c>
      <c r="W151">
        <f>IF(T151&lt;&gt;T150,0,W150+dt)</f>
        <v>69</v>
      </c>
      <c r="X151">
        <f>IF(U151&lt;&gt;U150,0,X150+dt)</f>
        <v>1148</v>
      </c>
      <c r="Y151" s="24">
        <f>S151*Cap_1*MIN(1,(V151+dt)/StartRamp)</f>
        <v>0</v>
      </c>
      <c r="Z151" s="24">
        <f>T151*Cap_2*MIN(1,(W151+dt)/StartRamp)</f>
        <v>0</v>
      </c>
      <c r="AA151" s="24">
        <f>U151*Cap_3*MIN(1,(X151+dt)/StartRamp)</f>
        <v>0</v>
      </c>
      <c r="AB151" s="24">
        <f>SUM(Y151:AA151)</f>
        <v>0</v>
      </c>
      <c r="AC151" s="24">
        <f>AB151-D151</f>
        <v>-1.2851999999999999</v>
      </c>
      <c r="AD151" s="25">
        <f>MEDIAN(0,(TaperEnd-E151)/(TaperEnd-TaperStart),1)</f>
        <v>1</v>
      </c>
      <c r="AE151" s="24">
        <f>MIN(P_pcs*AD151,MAX(0,SOC_max-E151)*E_nom*60/dt/SQRT(RTE))</f>
        <v>2.5</v>
      </c>
      <c r="AF151" s="24">
        <f>MIN(P_pcs,MAX(0,E151-SOC_min)*E_nom*60/dt*SQRT(RTE))</f>
        <v>2.5</v>
      </c>
      <c r="AG151" s="24">
        <f>IF(AC151&gt;0,MIN(AC151,AE151),0)</f>
        <v>0</v>
      </c>
      <c r="AH151" s="24">
        <f>IF(AC151&lt;0,MIN(-AC151,AF151),0)</f>
        <v>1.2851999999999999</v>
      </c>
      <c r="AI151" s="24">
        <f>IF(AC151&gt;0,D151+AG151,AB151)</f>
        <v>0</v>
      </c>
      <c r="AJ151" s="24">
        <f>MAX(0,D151-AI151-AH151)</f>
        <v>0</v>
      </c>
      <c r="AK151" s="25">
        <f>IF(AB151&gt;0,AI151/AB151,0)</f>
        <v>0</v>
      </c>
      <c r="AL151">
        <f>IF(AB151=0,1,MIN(MATCH(MEDIAN(MinStable,AK151,1),FC_L,1),3))</f>
        <v>1</v>
      </c>
      <c r="AM151" s="25">
        <f>INDEX(FC_E1,$AL151)+(MEDIAN(MinStable,$AK151,1)-INDEX(FC_L,$AL151))*(INDEX(FC_E1,$AL151+1)-INDEX(FC_E1,$AL151))/(INDEX(FC_L,$AL151+1)-INDEX(FC_L,$AL151))</f>
        <v>0.36499999999999999</v>
      </c>
      <c r="AN151" s="25">
        <f>INDEX(FC_E2,$AL151)+(MEDIAN(MinStable,$AK151,1)-INDEX(FC_L,$AL151))*(INDEX(FC_E2,$AL151+1)-INDEX(FC_E2,$AL151))/(INDEX(FC_L,$AL151+1)-INDEX(FC_L,$AL151))</f>
        <v>0.36</v>
      </c>
      <c r="AO151" s="25">
        <f>INDEX(FC_E3,$AL151)+(MEDIAN(MinStable,$AK151,1)-INDEX(FC_L,$AL151))*(INDEX(FC_E3,$AL151+1)-INDEX(FC_E3,$AL151))/(INDEX(FC_L,$AL151+1)-INDEX(FC_L,$AL151))</f>
        <v>0.35399999999999998</v>
      </c>
      <c r="AP151" s="26">
        <f>(IF(S151=1,Y151*AK151/AM151,0)+IF(T151=1,Z151*AK151/AN151,0)+IF(U151=1,AA151*AK151/AO151,0))*dt/60</f>
        <v>0</v>
      </c>
      <c r="AQ151" s="25">
        <f>E151+(AG151*SQRT(RTE)-AH151/SQRT(RTE))*dt/60/E_nom</f>
        <v>0.57090922741847661</v>
      </c>
      <c r="AR151">
        <f>IF(R151=1,1,0)</f>
        <v>0</v>
      </c>
    </row>
    <row r="152" spans="1:44" x14ac:dyDescent="0.2">
      <c r="A152">
        <v>150</v>
      </c>
      <c r="B152" s="22">
        <f>A152/1440</f>
        <v>0.10416666666666667</v>
      </c>
      <c r="C152" s="23">
        <v>1.2001999999999999</v>
      </c>
      <c r="D152" s="24">
        <f>C152+P_aux</f>
        <v>1.2151999999999998</v>
      </c>
      <c r="E152" s="25">
        <f>AQ151</f>
        <v>0.57090922741847661</v>
      </c>
      <c r="F152" s="24">
        <f>AB151</f>
        <v>0</v>
      </c>
      <c r="G152">
        <f>IF(AND(S151=0,V151&gt;=MinOff),V151,-1)</f>
        <v>70</v>
      </c>
      <c r="H152">
        <f>IF(AND(T151=0,W151&gt;=MinOff),W151,-1)</f>
        <v>69</v>
      </c>
      <c r="I152">
        <f>IF(AND(U151=0,X151&gt;=MinOff),X151,-1)</f>
        <v>1148</v>
      </c>
      <c r="J152">
        <f>IF(AND(S151=1,V151&gt;=MinRun),V151,-1)</f>
        <v>-1</v>
      </c>
      <c r="K152">
        <f>IF(AND(T151=1,W151&gt;=MinRun),W151,-1)</f>
        <v>-1</v>
      </c>
      <c r="L152">
        <f>IF(AND(U151=1,X151&gt;=MinRun),X151,-1)</f>
        <v>-1</v>
      </c>
      <c r="M152">
        <f>IF(MAX(G152:I152)&lt;0,0,MATCH(MAX(G152:I152),G152:I152,0))</f>
        <v>3</v>
      </c>
      <c r="N152">
        <f>IF(MAX(J152:L152)&lt;0,0,MATCH(MAX(J152:L152),J152:L152,0))</f>
        <v>0</v>
      </c>
      <c r="O152" s="24">
        <f>IF(N152=0,0,INDEX(CapVec,N152))</f>
        <v>0</v>
      </c>
      <c r="P152">
        <f>IF(OR(D152&gt;F152+StartMargin,E152&lt;SOC_startT),1,0)</f>
        <v>0</v>
      </c>
      <c r="Q152">
        <f>IF(AND(E152&gt;SOC_stopT,D152&lt;=F152-O152+StopMargin),1,0)</f>
        <v>0</v>
      </c>
      <c r="R152">
        <f>IF(AND(P152=1,M152&gt;0),1,IF(AND(P152=0,Q152=1,N152&gt;0),-1,0))</f>
        <v>0</v>
      </c>
      <c r="S152">
        <f>S151+IF(AND(R152=1,M152=1),1,0)-IF(AND(R152=-1,N152=1),1,0)</f>
        <v>0</v>
      </c>
      <c r="T152">
        <f>T151+IF(AND(R152=1,M152=2),1,0)-IF(AND(R152=-1,N152=2),1,0)</f>
        <v>0</v>
      </c>
      <c r="U152">
        <f>U151+IF(AND(R152=1,M152=3),1,0)-IF(AND(R152=-1,N152=3),1,0)</f>
        <v>0</v>
      </c>
      <c r="V152">
        <f>IF(S152&lt;&gt;S151,0,V151+dt)</f>
        <v>71</v>
      </c>
      <c r="W152">
        <f>IF(T152&lt;&gt;T151,0,W151+dt)</f>
        <v>70</v>
      </c>
      <c r="X152">
        <f>IF(U152&lt;&gt;U151,0,X151+dt)</f>
        <v>1149</v>
      </c>
      <c r="Y152" s="24">
        <f>S152*Cap_1*MIN(1,(V152+dt)/StartRamp)</f>
        <v>0</v>
      </c>
      <c r="Z152" s="24">
        <f>T152*Cap_2*MIN(1,(W152+dt)/StartRamp)</f>
        <v>0</v>
      </c>
      <c r="AA152" s="24">
        <f>U152*Cap_3*MIN(1,(X152+dt)/StartRamp)</f>
        <v>0</v>
      </c>
      <c r="AB152" s="24">
        <f>SUM(Y152:AA152)</f>
        <v>0</v>
      </c>
      <c r="AC152" s="24">
        <f>AB152-D152</f>
        <v>-1.2151999999999998</v>
      </c>
      <c r="AD152" s="25">
        <f>MEDIAN(0,(TaperEnd-E152)/(TaperEnd-TaperStart),1)</f>
        <v>1</v>
      </c>
      <c r="AE152" s="24">
        <f>MIN(P_pcs*AD152,MAX(0,SOC_max-E152)*E_nom*60/dt/SQRT(RTE))</f>
        <v>2.5</v>
      </c>
      <c r="AF152" s="24">
        <f>MIN(P_pcs,MAX(0,E152-SOC_min)*E_nom*60/dt*SQRT(RTE))</f>
        <v>2.5</v>
      </c>
      <c r="AG152" s="24">
        <f>IF(AC152&gt;0,MIN(AC152,AE152),0)</f>
        <v>0</v>
      </c>
      <c r="AH152" s="24">
        <f>IF(AC152&lt;0,MIN(-AC152,AF152),0)</f>
        <v>1.2151999999999998</v>
      </c>
      <c r="AI152" s="24">
        <f>IF(AC152&gt;0,D152+AG152,AB152)</f>
        <v>0</v>
      </c>
      <c r="AJ152" s="24">
        <f>MAX(0,D152-AI152-AH152)</f>
        <v>0</v>
      </c>
      <c r="AK152" s="25">
        <f>IF(AB152&gt;0,AI152/AB152,0)</f>
        <v>0</v>
      </c>
      <c r="AL152">
        <f>IF(AB152=0,1,MIN(MATCH(MEDIAN(MinStable,AK152,1),FC_L,1),3))</f>
        <v>1</v>
      </c>
      <c r="AM152" s="25">
        <f>INDEX(FC_E1,$AL152)+(MEDIAN(MinStable,$AK152,1)-INDEX(FC_L,$AL152))*(INDEX(FC_E1,$AL152+1)-INDEX(FC_E1,$AL152))/(INDEX(FC_L,$AL152+1)-INDEX(FC_L,$AL152))</f>
        <v>0.36499999999999999</v>
      </c>
      <c r="AN152" s="25">
        <f>INDEX(FC_E2,$AL152)+(MEDIAN(MinStable,$AK152,1)-INDEX(FC_L,$AL152))*(INDEX(FC_E2,$AL152+1)-INDEX(FC_E2,$AL152))/(INDEX(FC_L,$AL152+1)-INDEX(FC_L,$AL152))</f>
        <v>0.36</v>
      </c>
      <c r="AO152" s="25">
        <f>INDEX(FC_E3,$AL152)+(MEDIAN(MinStable,$AK152,1)-INDEX(FC_L,$AL152))*(INDEX(FC_E3,$AL152+1)-INDEX(FC_E3,$AL152))/(INDEX(FC_L,$AL152+1)-INDEX(FC_L,$AL152))</f>
        <v>0.35399999999999998</v>
      </c>
      <c r="AP152" s="26">
        <f>(IF(S152=1,Y152*AK152/AM152,0)+IF(T152=1,Z152*AK152/AN152,0)+IF(U152=1,AA152*AK152/AO152,0))*dt/60</f>
        <v>0</v>
      </c>
      <c r="AQ152" s="25">
        <f>E152+(AG152*SQRT(RTE)-AH152/SQRT(RTE))*dt/60/E_nom</f>
        <v>0.56698374998642609</v>
      </c>
      <c r="AR152">
        <f>IF(R152=1,1,0)</f>
        <v>0</v>
      </c>
    </row>
    <row r="153" spans="1:44" x14ac:dyDescent="0.2">
      <c r="A153">
        <v>151</v>
      </c>
      <c r="B153" s="22">
        <f>A153/1440</f>
        <v>0.10486111111111111</v>
      </c>
      <c r="C153" s="23">
        <v>1.1931</v>
      </c>
      <c r="D153" s="24">
        <f>C153+P_aux</f>
        <v>1.2081</v>
      </c>
      <c r="E153" s="25">
        <f>AQ152</f>
        <v>0.56698374998642609</v>
      </c>
      <c r="F153" s="24">
        <f>AB152</f>
        <v>0</v>
      </c>
      <c r="G153">
        <f>IF(AND(S152=0,V152&gt;=MinOff),V152,-1)</f>
        <v>71</v>
      </c>
      <c r="H153">
        <f>IF(AND(T152=0,W152&gt;=MinOff),W152,-1)</f>
        <v>70</v>
      </c>
      <c r="I153">
        <f>IF(AND(U152=0,X152&gt;=MinOff),X152,-1)</f>
        <v>1149</v>
      </c>
      <c r="J153">
        <f>IF(AND(S152=1,V152&gt;=MinRun),V152,-1)</f>
        <v>-1</v>
      </c>
      <c r="K153">
        <f>IF(AND(T152=1,W152&gt;=MinRun),W152,-1)</f>
        <v>-1</v>
      </c>
      <c r="L153">
        <f>IF(AND(U152=1,X152&gt;=MinRun),X152,-1)</f>
        <v>-1</v>
      </c>
      <c r="M153">
        <f>IF(MAX(G153:I153)&lt;0,0,MATCH(MAX(G153:I153),G153:I153,0))</f>
        <v>3</v>
      </c>
      <c r="N153">
        <f>IF(MAX(J153:L153)&lt;0,0,MATCH(MAX(J153:L153),J153:L153,0))</f>
        <v>0</v>
      </c>
      <c r="O153" s="24">
        <f>IF(N153=0,0,INDEX(CapVec,N153))</f>
        <v>0</v>
      </c>
      <c r="P153">
        <f>IF(OR(D153&gt;F153+StartMargin,E153&lt;SOC_startT),1,0)</f>
        <v>0</v>
      </c>
      <c r="Q153">
        <f>IF(AND(E153&gt;SOC_stopT,D153&lt;=F153-O153+StopMargin),1,0)</f>
        <v>0</v>
      </c>
      <c r="R153">
        <f>IF(AND(P153=1,M153&gt;0),1,IF(AND(P153=0,Q153=1,N153&gt;0),-1,0))</f>
        <v>0</v>
      </c>
      <c r="S153">
        <f>S152+IF(AND(R153=1,M153=1),1,0)-IF(AND(R153=-1,N153=1),1,0)</f>
        <v>0</v>
      </c>
      <c r="T153">
        <f>T152+IF(AND(R153=1,M153=2),1,0)-IF(AND(R153=-1,N153=2),1,0)</f>
        <v>0</v>
      </c>
      <c r="U153">
        <f>U152+IF(AND(R153=1,M153=3),1,0)-IF(AND(R153=-1,N153=3),1,0)</f>
        <v>0</v>
      </c>
      <c r="V153">
        <f>IF(S153&lt;&gt;S152,0,V152+dt)</f>
        <v>72</v>
      </c>
      <c r="W153">
        <f>IF(T153&lt;&gt;T152,0,W152+dt)</f>
        <v>71</v>
      </c>
      <c r="X153">
        <f>IF(U153&lt;&gt;U152,0,X152+dt)</f>
        <v>1150</v>
      </c>
      <c r="Y153" s="24">
        <f>S153*Cap_1*MIN(1,(V153+dt)/StartRamp)</f>
        <v>0</v>
      </c>
      <c r="Z153" s="24">
        <f>T153*Cap_2*MIN(1,(W153+dt)/StartRamp)</f>
        <v>0</v>
      </c>
      <c r="AA153" s="24">
        <f>U153*Cap_3*MIN(1,(X153+dt)/StartRamp)</f>
        <v>0</v>
      </c>
      <c r="AB153" s="24">
        <f>SUM(Y153:AA153)</f>
        <v>0</v>
      </c>
      <c r="AC153" s="24">
        <f>AB153-D153</f>
        <v>-1.2081</v>
      </c>
      <c r="AD153" s="25">
        <f>MEDIAN(0,(TaperEnd-E153)/(TaperEnd-TaperStart),1)</f>
        <v>1</v>
      </c>
      <c r="AE153" s="24">
        <f>MIN(P_pcs*AD153,MAX(0,SOC_max-E153)*E_nom*60/dt/SQRT(RTE))</f>
        <v>2.5</v>
      </c>
      <c r="AF153" s="24">
        <f>MIN(P_pcs,MAX(0,E153-SOC_min)*E_nom*60/dt*SQRT(RTE))</f>
        <v>2.5</v>
      </c>
      <c r="AG153" s="24">
        <f>IF(AC153&gt;0,MIN(AC153,AE153),0)</f>
        <v>0</v>
      </c>
      <c r="AH153" s="24">
        <f>IF(AC153&lt;0,MIN(-AC153,AF153),0)</f>
        <v>1.2081</v>
      </c>
      <c r="AI153" s="24">
        <f>IF(AC153&gt;0,D153+AG153,AB153)</f>
        <v>0</v>
      </c>
      <c r="AJ153" s="24">
        <f>MAX(0,D153-AI153-AH153)</f>
        <v>0</v>
      </c>
      <c r="AK153" s="25">
        <f>IF(AB153&gt;0,AI153/AB153,0)</f>
        <v>0</v>
      </c>
      <c r="AL153">
        <f>IF(AB153=0,1,MIN(MATCH(MEDIAN(MinStable,AK153,1),FC_L,1),3))</f>
        <v>1</v>
      </c>
      <c r="AM153" s="25">
        <f>INDEX(FC_E1,$AL153)+(MEDIAN(MinStable,$AK153,1)-INDEX(FC_L,$AL153))*(INDEX(FC_E1,$AL153+1)-INDEX(FC_E1,$AL153))/(INDEX(FC_L,$AL153+1)-INDEX(FC_L,$AL153))</f>
        <v>0.36499999999999999</v>
      </c>
      <c r="AN153" s="25">
        <f>INDEX(FC_E2,$AL153)+(MEDIAN(MinStable,$AK153,1)-INDEX(FC_L,$AL153))*(INDEX(FC_E2,$AL153+1)-INDEX(FC_E2,$AL153))/(INDEX(FC_L,$AL153+1)-INDEX(FC_L,$AL153))</f>
        <v>0.36</v>
      </c>
      <c r="AO153" s="25">
        <f>INDEX(FC_E3,$AL153)+(MEDIAN(MinStable,$AK153,1)-INDEX(FC_L,$AL153))*(INDEX(FC_E3,$AL153+1)-INDEX(FC_E3,$AL153))/(INDEX(FC_L,$AL153+1)-INDEX(FC_L,$AL153))</f>
        <v>0.35399999999999998</v>
      </c>
      <c r="AP153" s="26">
        <f>(IF(S153=1,Y153*AK153/AM153,0)+IF(T153=1,Z153*AK153/AN153,0)+IF(U153=1,AA153*AK153/AO153,0))*dt/60</f>
        <v>0</v>
      </c>
      <c r="AQ153" s="25">
        <f>E153+(AG153*SQRT(RTE)-AH153/SQRT(RTE))*dt/60/E_nom</f>
        <v>0.56308120778295312</v>
      </c>
      <c r="AR153">
        <f>IF(R153=1,1,0)</f>
        <v>0</v>
      </c>
    </row>
    <row r="154" spans="1:44" x14ac:dyDescent="0.2">
      <c r="A154">
        <v>152</v>
      </c>
      <c r="B154" s="22">
        <f>A154/1440</f>
        <v>0.10555555555555556</v>
      </c>
      <c r="C154" s="23">
        <v>1.1677999999999999</v>
      </c>
      <c r="D154" s="24">
        <f>C154+P_aux</f>
        <v>1.1827999999999999</v>
      </c>
      <c r="E154" s="25">
        <f>AQ153</f>
        <v>0.56308120778295312</v>
      </c>
      <c r="F154" s="24">
        <f>AB153</f>
        <v>0</v>
      </c>
      <c r="G154">
        <f>IF(AND(S153=0,V153&gt;=MinOff),V153,-1)</f>
        <v>72</v>
      </c>
      <c r="H154">
        <f>IF(AND(T153=0,W153&gt;=MinOff),W153,-1)</f>
        <v>71</v>
      </c>
      <c r="I154">
        <f>IF(AND(U153=0,X153&gt;=MinOff),X153,-1)</f>
        <v>1150</v>
      </c>
      <c r="J154">
        <f>IF(AND(S153=1,V153&gt;=MinRun),V153,-1)</f>
        <v>-1</v>
      </c>
      <c r="K154">
        <f>IF(AND(T153=1,W153&gt;=MinRun),W153,-1)</f>
        <v>-1</v>
      </c>
      <c r="L154">
        <f>IF(AND(U153=1,X153&gt;=MinRun),X153,-1)</f>
        <v>-1</v>
      </c>
      <c r="M154">
        <f>IF(MAX(G154:I154)&lt;0,0,MATCH(MAX(G154:I154),G154:I154,0))</f>
        <v>3</v>
      </c>
      <c r="N154">
        <f>IF(MAX(J154:L154)&lt;0,0,MATCH(MAX(J154:L154),J154:L154,0))</f>
        <v>0</v>
      </c>
      <c r="O154" s="24">
        <f>IF(N154=0,0,INDEX(CapVec,N154))</f>
        <v>0</v>
      </c>
      <c r="P154">
        <f>IF(OR(D154&gt;F154+StartMargin,E154&lt;SOC_startT),1,0)</f>
        <v>0</v>
      </c>
      <c r="Q154">
        <f>IF(AND(E154&gt;SOC_stopT,D154&lt;=F154-O154+StopMargin),1,0)</f>
        <v>0</v>
      </c>
      <c r="R154">
        <f>IF(AND(P154=1,M154&gt;0),1,IF(AND(P154=0,Q154=1,N154&gt;0),-1,0))</f>
        <v>0</v>
      </c>
      <c r="S154">
        <f>S153+IF(AND(R154=1,M154=1),1,0)-IF(AND(R154=-1,N154=1),1,0)</f>
        <v>0</v>
      </c>
      <c r="T154">
        <f>T153+IF(AND(R154=1,M154=2),1,0)-IF(AND(R154=-1,N154=2),1,0)</f>
        <v>0</v>
      </c>
      <c r="U154">
        <f>U153+IF(AND(R154=1,M154=3),1,0)-IF(AND(R154=-1,N154=3),1,0)</f>
        <v>0</v>
      </c>
      <c r="V154">
        <f>IF(S154&lt;&gt;S153,0,V153+dt)</f>
        <v>73</v>
      </c>
      <c r="W154">
        <f>IF(T154&lt;&gt;T153,0,W153+dt)</f>
        <v>72</v>
      </c>
      <c r="X154">
        <f>IF(U154&lt;&gt;U153,0,X153+dt)</f>
        <v>1151</v>
      </c>
      <c r="Y154" s="24">
        <f>S154*Cap_1*MIN(1,(V154+dt)/StartRamp)</f>
        <v>0</v>
      </c>
      <c r="Z154" s="24">
        <f>T154*Cap_2*MIN(1,(W154+dt)/StartRamp)</f>
        <v>0</v>
      </c>
      <c r="AA154" s="24">
        <f>U154*Cap_3*MIN(1,(X154+dt)/StartRamp)</f>
        <v>0</v>
      </c>
      <c r="AB154" s="24">
        <f>SUM(Y154:AA154)</f>
        <v>0</v>
      </c>
      <c r="AC154" s="24">
        <f>AB154-D154</f>
        <v>-1.1827999999999999</v>
      </c>
      <c r="AD154" s="25">
        <f>MEDIAN(0,(TaperEnd-E154)/(TaperEnd-TaperStart),1)</f>
        <v>1</v>
      </c>
      <c r="AE154" s="24">
        <f>MIN(P_pcs*AD154,MAX(0,SOC_max-E154)*E_nom*60/dt/SQRT(RTE))</f>
        <v>2.5</v>
      </c>
      <c r="AF154" s="24">
        <f>MIN(P_pcs,MAX(0,E154-SOC_min)*E_nom*60/dt*SQRT(RTE))</f>
        <v>2.5</v>
      </c>
      <c r="AG154" s="24">
        <f>IF(AC154&gt;0,MIN(AC154,AE154),0)</f>
        <v>0</v>
      </c>
      <c r="AH154" s="24">
        <f>IF(AC154&lt;0,MIN(-AC154,AF154),0)</f>
        <v>1.1827999999999999</v>
      </c>
      <c r="AI154" s="24">
        <f>IF(AC154&gt;0,D154+AG154,AB154)</f>
        <v>0</v>
      </c>
      <c r="AJ154" s="24">
        <f>MAX(0,D154-AI154-AH154)</f>
        <v>0</v>
      </c>
      <c r="AK154" s="25">
        <f>IF(AB154&gt;0,AI154/AB154,0)</f>
        <v>0</v>
      </c>
      <c r="AL154">
        <f>IF(AB154=0,1,MIN(MATCH(MEDIAN(MinStable,AK154,1),FC_L,1),3))</f>
        <v>1</v>
      </c>
      <c r="AM154" s="25">
        <f>INDEX(FC_E1,$AL154)+(MEDIAN(MinStable,$AK154,1)-INDEX(FC_L,$AL154))*(INDEX(FC_E1,$AL154+1)-INDEX(FC_E1,$AL154))/(INDEX(FC_L,$AL154+1)-INDEX(FC_L,$AL154))</f>
        <v>0.36499999999999999</v>
      </c>
      <c r="AN154" s="25">
        <f>INDEX(FC_E2,$AL154)+(MEDIAN(MinStable,$AK154,1)-INDEX(FC_L,$AL154))*(INDEX(FC_E2,$AL154+1)-INDEX(FC_E2,$AL154))/(INDEX(FC_L,$AL154+1)-INDEX(FC_L,$AL154))</f>
        <v>0.36</v>
      </c>
      <c r="AO154" s="25">
        <f>INDEX(FC_E3,$AL154)+(MEDIAN(MinStable,$AK154,1)-INDEX(FC_L,$AL154))*(INDEX(FC_E3,$AL154+1)-INDEX(FC_E3,$AL154))/(INDEX(FC_L,$AL154+1)-INDEX(FC_L,$AL154))</f>
        <v>0.35399999999999998</v>
      </c>
      <c r="AP154" s="26">
        <f>(IF(S154=1,Y154*AK154/AM154,0)+IF(T154=1,Z154*AK154/AN154,0)+IF(U154=1,AA154*AK154/AO154,0))*dt/60</f>
        <v>0</v>
      </c>
      <c r="AQ154" s="25">
        <f>E154+(AG154*SQRT(RTE)-AH154/SQRT(RTE))*dt/60/E_nom</f>
        <v>0.55926039252074988</v>
      </c>
      <c r="AR154">
        <f>IF(R154=1,1,0)</f>
        <v>0</v>
      </c>
    </row>
    <row r="155" spans="1:44" x14ac:dyDescent="0.2">
      <c r="A155">
        <v>153</v>
      </c>
      <c r="B155" s="22">
        <f>A155/1440</f>
        <v>0.10625</v>
      </c>
      <c r="C155" s="23">
        <v>1.1185</v>
      </c>
      <c r="D155" s="24">
        <f>C155+P_aux</f>
        <v>1.1335</v>
      </c>
      <c r="E155" s="25">
        <f>AQ154</f>
        <v>0.55926039252074988</v>
      </c>
      <c r="F155" s="24">
        <f>AB154</f>
        <v>0</v>
      </c>
      <c r="G155">
        <f>IF(AND(S154=0,V154&gt;=MinOff),V154,-1)</f>
        <v>73</v>
      </c>
      <c r="H155">
        <f>IF(AND(T154=0,W154&gt;=MinOff),W154,-1)</f>
        <v>72</v>
      </c>
      <c r="I155">
        <f>IF(AND(U154=0,X154&gt;=MinOff),X154,-1)</f>
        <v>1151</v>
      </c>
      <c r="J155">
        <f>IF(AND(S154=1,V154&gt;=MinRun),V154,-1)</f>
        <v>-1</v>
      </c>
      <c r="K155">
        <f>IF(AND(T154=1,W154&gt;=MinRun),W154,-1)</f>
        <v>-1</v>
      </c>
      <c r="L155">
        <f>IF(AND(U154=1,X154&gt;=MinRun),X154,-1)</f>
        <v>-1</v>
      </c>
      <c r="M155">
        <f>IF(MAX(G155:I155)&lt;0,0,MATCH(MAX(G155:I155),G155:I155,0))</f>
        <v>3</v>
      </c>
      <c r="N155">
        <f>IF(MAX(J155:L155)&lt;0,0,MATCH(MAX(J155:L155),J155:L155,0))</f>
        <v>0</v>
      </c>
      <c r="O155" s="24">
        <f>IF(N155=0,0,INDEX(CapVec,N155))</f>
        <v>0</v>
      </c>
      <c r="P155">
        <f>IF(OR(D155&gt;F155+StartMargin,E155&lt;SOC_startT),1,0)</f>
        <v>0</v>
      </c>
      <c r="Q155">
        <f>IF(AND(E155&gt;SOC_stopT,D155&lt;=F155-O155+StopMargin),1,0)</f>
        <v>0</v>
      </c>
      <c r="R155">
        <f>IF(AND(P155=1,M155&gt;0),1,IF(AND(P155=0,Q155=1,N155&gt;0),-1,0))</f>
        <v>0</v>
      </c>
      <c r="S155">
        <f>S154+IF(AND(R155=1,M155=1),1,0)-IF(AND(R155=-1,N155=1),1,0)</f>
        <v>0</v>
      </c>
      <c r="T155">
        <f>T154+IF(AND(R155=1,M155=2),1,0)-IF(AND(R155=-1,N155=2),1,0)</f>
        <v>0</v>
      </c>
      <c r="U155">
        <f>U154+IF(AND(R155=1,M155=3),1,0)-IF(AND(R155=-1,N155=3),1,0)</f>
        <v>0</v>
      </c>
      <c r="V155">
        <f>IF(S155&lt;&gt;S154,0,V154+dt)</f>
        <v>74</v>
      </c>
      <c r="W155">
        <f>IF(T155&lt;&gt;T154,0,W154+dt)</f>
        <v>73</v>
      </c>
      <c r="X155">
        <f>IF(U155&lt;&gt;U154,0,X154+dt)</f>
        <v>1152</v>
      </c>
      <c r="Y155" s="24">
        <f>S155*Cap_1*MIN(1,(V155+dt)/StartRamp)</f>
        <v>0</v>
      </c>
      <c r="Z155" s="24">
        <f>T155*Cap_2*MIN(1,(W155+dt)/StartRamp)</f>
        <v>0</v>
      </c>
      <c r="AA155" s="24">
        <f>U155*Cap_3*MIN(1,(X155+dt)/StartRamp)</f>
        <v>0</v>
      </c>
      <c r="AB155" s="24">
        <f>SUM(Y155:AA155)</f>
        <v>0</v>
      </c>
      <c r="AC155" s="24">
        <f>AB155-D155</f>
        <v>-1.1335</v>
      </c>
      <c r="AD155" s="25">
        <f>MEDIAN(0,(TaperEnd-E155)/(TaperEnd-TaperStart),1)</f>
        <v>1</v>
      </c>
      <c r="AE155" s="24">
        <f>MIN(P_pcs*AD155,MAX(0,SOC_max-E155)*E_nom*60/dt/SQRT(RTE))</f>
        <v>2.5</v>
      </c>
      <c r="AF155" s="24">
        <f>MIN(P_pcs,MAX(0,E155-SOC_min)*E_nom*60/dt*SQRT(RTE))</f>
        <v>2.5</v>
      </c>
      <c r="AG155" s="24">
        <f>IF(AC155&gt;0,MIN(AC155,AE155),0)</f>
        <v>0</v>
      </c>
      <c r="AH155" s="24">
        <f>IF(AC155&lt;0,MIN(-AC155,AF155),0)</f>
        <v>1.1335</v>
      </c>
      <c r="AI155" s="24">
        <f>IF(AC155&gt;0,D155+AG155,AB155)</f>
        <v>0</v>
      </c>
      <c r="AJ155" s="24">
        <f>MAX(0,D155-AI155-AH155)</f>
        <v>0</v>
      </c>
      <c r="AK155" s="25">
        <f>IF(AB155&gt;0,AI155/AB155,0)</f>
        <v>0</v>
      </c>
      <c r="AL155">
        <f>IF(AB155=0,1,MIN(MATCH(MEDIAN(MinStable,AK155,1),FC_L,1),3))</f>
        <v>1</v>
      </c>
      <c r="AM155" s="25">
        <f>INDEX(FC_E1,$AL155)+(MEDIAN(MinStable,$AK155,1)-INDEX(FC_L,$AL155))*(INDEX(FC_E1,$AL155+1)-INDEX(FC_E1,$AL155))/(INDEX(FC_L,$AL155+1)-INDEX(FC_L,$AL155))</f>
        <v>0.36499999999999999</v>
      </c>
      <c r="AN155" s="25">
        <f>INDEX(FC_E2,$AL155)+(MEDIAN(MinStable,$AK155,1)-INDEX(FC_L,$AL155))*(INDEX(FC_E2,$AL155+1)-INDEX(FC_E2,$AL155))/(INDEX(FC_L,$AL155+1)-INDEX(FC_L,$AL155))</f>
        <v>0.36</v>
      </c>
      <c r="AO155" s="25">
        <f>INDEX(FC_E3,$AL155)+(MEDIAN(MinStable,$AK155,1)-INDEX(FC_L,$AL155))*(INDEX(FC_E3,$AL155+1)-INDEX(FC_E3,$AL155))/(INDEX(FC_L,$AL155+1)-INDEX(FC_L,$AL155))</f>
        <v>0.35399999999999998</v>
      </c>
      <c r="AP155" s="26">
        <f>(IF(S155=1,Y155*AK155/AM155,0)+IF(T155=1,Z155*AK155/AN155,0)+IF(U155=1,AA155*AK155/AO155,0))*dt/60</f>
        <v>0</v>
      </c>
      <c r="AQ155" s="25">
        <f>E155+(AG155*SQRT(RTE)-AH155/SQRT(RTE))*dt/60/E_nom</f>
        <v>0.55559883173303648</v>
      </c>
      <c r="AR155">
        <f>IF(R155=1,1,0)</f>
        <v>0</v>
      </c>
    </row>
    <row r="156" spans="1:44" x14ac:dyDescent="0.2">
      <c r="A156">
        <v>154</v>
      </c>
      <c r="B156" s="22">
        <f>A156/1440</f>
        <v>0.10694444444444444</v>
      </c>
      <c r="C156" s="23">
        <v>1.1251</v>
      </c>
      <c r="D156" s="24">
        <f>C156+P_aux</f>
        <v>1.1400999999999999</v>
      </c>
      <c r="E156" s="25">
        <f>AQ155</f>
        <v>0.55559883173303648</v>
      </c>
      <c r="F156" s="24">
        <f>AB155</f>
        <v>0</v>
      </c>
      <c r="G156">
        <f>IF(AND(S155=0,V155&gt;=MinOff),V155,-1)</f>
        <v>74</v>
      </c>
      <c r="H156">
        <f>IF(AND(T155=0,W155&gt;=MinOff),W155,-1)</f>
        <v>73</v>
      </c>
      <c r="I156">
        <f>IF(AND(U155=0,X155&gt;=MinOff),X155,-1)</f>
        <v>1152</v>
      </c>
      <c r="J156">
        <f>IF(AND(S155=1,V155&gt;=MinRun),V155,-1)</f>
        <v>-1</v>
      </c>
      <c r="K156">
        <f>IF(AND(T155=1,W155&gt;=MinRun),W155,-1)</f>
        <v>-1</v>
      </c>
      <c r="L156">
        <f>IF(AND(U155=1,X155&gt;=MinRun),X155,-1)</f>
        <v>-1</v>
      </c>
      <c r="M156">
        <f>IF(MAX(G156:I156)&lt;0,0,MATCH(MAX(G156:I156),G156:I156,0))</f>
        <v>3</v>
      </c>
      <c r="N156">
        <f>IF(MAX(J156:L156)&lt;0,0,MATCH(MAX(J156:L156),J156:L156,0))</f>
        <v>0</v>
      </c>
      <c r="O156" s="24">
        <f>IF(N156=0,0,INDEX(CapVec,N156))</f>
        <v>0</v>
      </c>
      <c r="P156">
        <f>IF(OR(D156&gt;F156+StartMargin,E156&lt;SOC_startT),1,0)</f>
        <v>0</v>
      </c>
      <c r="Q156">
        <f>IF(AND(E156&gt;SOC_stopT,D156&lt;=F156-O156+StopMargin),1,0)</f>
        <v>0</v>
      </c>
      <c r="R156">
        <f>IF(AND(P156=1,M156&gt;0),1,IF(AND(P156=0,Q156=1,N156&gt;0),-1,0))</f>
        <v>0</v>
      </c>
      <c r="S156">
        <f>S155+IF(AND(R156=1,M156=1),1,0)-IF(AND(R156=-1,N156=1),1,0)</f>
        <v>0</v>
      </c>
      <c r="T156">
        <f>T155+IF(AND(R156=1,M156=2),1,0)-IF(AND(R156=-1,N156=2),1,0)</f>
        <v>0</v>
      </c>
      <c r="U156">
        <f>U155+IF(AND(R156=1,M156=3),1,0)-IF(AND(R156=-1,N156=3),1,0)</f>
        <v>0</v>
      </c>
      <c r="V156">
        <f>IF(S156&lt;&gt;S155,0,V155+dt)</f>
        <v>75</v>
      </c>
      <c r="W156">
        <f>IF(T156&lt;&gt;T155,0,W155+dt)</f>
        <v>74</v>
      </c>
      <c r="X156">
        <f>IF(U156&lt;&gt;U155,0,X155+dt)</f>
        <v>1153</v>
      </c>
      <c r="Y156" s="24">
        <f>S156*Cap_1*MIN(1,(V156+dt)/StartRamp)</f>
        <v>0</v>
      </c>
      <c r="Z156" s="24">
        <f>T156*Cap_2*MIN(1,(W156+dt)/StartRamp)</f>
        <v>0</v>
      </c>
      <c r="AA156" s="24">
        <f>U156*Cap_3*MIN(1,(X156+dt)/StartRamp)</f>
        <v>0</v>
      </c>
      <c r="AB156" s="24">
        <f>SUM(Y156:AA156)</f>
        <v>0</v>
      </c>
      <c r="AC156" s="24">
        <f>AB156-D156</f>
        <v>-1.1400999999999999</v>
      </c>
      <c r="AD156" s="25">
        <f>MEDIAN(0,(TaperEnd-E156)/(TaperEnd-TaperStart),1)</f>
        <v>1</v>
      </c>
      <c r="AE156" s="24">
        <f>MIN(P_pcs*AD156,MAX(0,SOC_max-E156)*E_nom*60/dt/SQRT(RTE))</f>
        <v>2.5</v>
      </c>
      <c r="AF156" s="24">
        <f>MIN(P_pcs,MAX(0,E156-SOC_min)*E_nom*60/dt*SQRT(RTE))</f>
        <v>2.5</v>
      </c>
      <c r="AG156" s="24">
        <f>IF(AC156&gt;0,MIN(AC156,AE156),0)</f>
        <v>0</v>
      </c>
      <c r="AH156" s="24">
        <f>IF(AC156&lt;0,MIN(-AC156,AF156),0)</f>
        <v>1.1400999999999999</v>
      </c>
      <c r="AI156" s="24">
        <f>IF(AC156&gt;0,D156+AG156,AB156)</f>
        <v>0</v>
      </c>
      <c r="AJ156" s="24">
        <f>MAX(0,D156-AI156-AH156)</f>
        <v>0</v>
      </c>
      <c r="AK156" s="25">
        <f>IF(AB156&gt;0,AI156/AB156,0)</f>
        <v>0</v>
      </c>
      <c r="AL156">
        <f>IF(AB156=0,1,MIN(MATCH(MEDIAN(MinStable,AK156,1),FC_L,1),3))</f>
        <v>1</v>
      </c>
      <c r="AM156" s="25">
        <f>INDEX(FC_E1,$AL156)+(MEDIAN(MinStable,$AK156,1)-INDEX(FC_L,$AL156))*(INDEX(FC_E1,$AL156+1)-INDEX(FC_E1,$AL156))/(INDEX(FC_L,$AL156+1)-INDEX(FC_L,$AL156))</f>
        <v>0.36499999999999999</v>
      </c>
      <c r="AN156" s="25">
        <f>INDEX(FC_E2,$AL156)+(MEDIAN(MinStable,$AK156,1)-INDEX(FC_L,$AL156))*(INDEX(FC_E2,$AL156+1)-INDEX(FC_E2,$AL156))/(INDEX(FC_L,$AL156+1)-INDEX(FC_L,$AL156))</f>
        <v>0.36</v>
      </c>
      <c r="AO156" s="25">
        <f>INDEX(FC_E3,$AL156)+(MEDIAN(MinStable,$AK156,1)-INDEX(FC_L,$AL156))*(INDEX(FC_E3,$AL156+1)-INDEX(FC_E3,$AL156))/(INDEX(FC_L,$AL156+1)-INDEX(FC_L,$AL156))</f>
        <v>0.35399999999999998</v>
      </c>
      <c r="AP156" s="26">
        <f>(IF(S156=1,Y156*AK156/AM156,0)+IF(T156=1,Z156*AK156/AN156,0)+IF(U156=1,AA156*AK156/AO156,0))*dt/60</f>
        <v>0</v>
      </c>
      <c r="AQ156" s="25">
        <f>E156+(AG156*SQRT(RTE)-AH156/SQRT(RTE))*dt/60/E_nom</f>
        <v>0.5519159508736875</v>
      </c>
      <c r="AR156">
        <f>IF(R156=1,1,0)</f>
        <v>0</v>
      </c>
    </row>
    <row r="157" spans="1:44" x14ac:dyDescent="0.2">
      <c r="A157">
        <v>155</v>
      </c>
      <c r="B157" s="22">
        <f>A157/1440</f>
        <v>0.1076388888888889</v>
      </c>
      <c r="C157" s="23">
        <v>1.0259</v>
      </c>
      <c r="D157" s="24">
        <f>C157+P_aux</f>
        <v>1.0408999999999999</v>
      </c>
      <c r="E157" s="25">
        <f>AQ156</f>
        <v>0.5519159508736875</v>
      </c>
      <c r="F157" s="24">
        <f>AB156</f>
        <v>0</v>
      </c>
      <c r="G157">
        <f>IF(AND(S156=0,V156&gt;=MinOff),V156,-1)</f>
        <v>75</v>
      </c>
      <c r="H157">
        <f>IF(AND(T156=0,W156&gt;=MinOff),W156,-1)</f>
        <v>74</v>
      </c>
      <c r="I157">
        <f>IF(AND(U156=0,X156&gt;=MinOff),X156,-1)</f>
        <v>1153</v>
      </c>
      <c r="J157">
        <f>IF(AND(S156=1,V156&gt;=MinRun),V156,-1)</f>
        <v>-1</v>
      </c>
      <c r="K157">
        <f>IF(AND(T156=1,W156&gt;=MinRun),W156,-1)</f>
        <v>-1</v>
      </c>
      <c r="L157">
        <f>IF(AND(U156=1,X156&gt;=MinRun),X156,-1)</f>
        <v>-1</v>
      </c>
      <c r="M157">
        <f>IF(MAX(G157:I157)&lt;0,0,MATCH(MAX(G157:I157),G157:I157,0))</f>
        <v>3</v>
      </c>
      <c r="N157">
        <f>IF(MAX(J157:L157)&lt;0,0,MATCH(MAX(J157:L157),J157:L157,0))</f>
        <v>0</v>
      </c>
      <c r="O157" s="24">
        <f>IF(N157=0,0,INDEX(CapVec,N157))</f>
        <v>0</v>
      </c>
      <c r="P157">
        <f>IF(OR(D157&gt;F157+StartMargin,E157&lt;SOC_startT),1,0)</f>
        <v>0</v>
      </c>
      <c r="Q157">
        <f>IF(AND(E157&gt;SOC_stopT,D157&lt;=F157-O157+StopMargin),1,0)</f>
        <v>0</v>
      </c>
      <c r="R157">
        <f>IF(AND(P157=1,M157&gt;0),1,IF(AND(P157=0,Q157=1,N157&gt;0),-1,0))</f>
        <v>0</v>
      </c>
      <c r="S157">
        <f>S156+IF(AND(R157=1,M157=1),1,0)-IF(AND(R157=-1,N157=1),1,0)</f>
        <v>0</v>
      </c>
      <c r="T157">
        <f>T156+IF(AND(R157=1,M157=2),1,0)-IF(AND(R157=-1,N157=2),1,0)</f>
        <v>0</v>
      </c>
      <c r="U157">
        <f>U156+IF(AND(R157=1,M157=3),1,0)-IF(AND(R157=-1,N157=3),1,0)</f>
        <v>0</v>
      </c>
      <c r="V157">
        <f>IF(S157&lt;&gt;S156,0,V156+dt)</f>
        <v>76</v>
      </c>
      <c r="W157">
        <f>IF(T157&lt;&gt;T156,0,W156+dt)</f>
        <v>75</v>
      </c>
      <c r="X157">
        <f>IF(U157&lt;&gt;U156,0,X156+dt)</f>
        <v>1154</v>
      </c>
      <c r="Y157" s="24">
        <f>S157*Cap_1*MIN(1,(V157+dt)/StartRamp)</f>
        <v>0</v>
      </c>
      <c r="Z157" s="24">
        <f>T157*Cap_2*MIN(1,(W157+dt)/StartRamp)</f>
        <v>0</v>
      </c>
      <c r="AA157" s="24">
        <f>U157*Cap_3*MIN(1,(X157+dt)/StartRamp)</f>
        <v>0</v>
      </c>
      <c r="AB157" s="24">
        <f>SUM(Y157:AA157)</f>
        <v>0</v>
      </c>
      <c r="AC157" s="24">
        <f>AB157-D157</f>
        <v>-1.0408999999999999</v>
      </c>
      <c r="AD157" s="25">
        <f>MEDIAN(0,(TaperEnd-E157)/(TaperEnd-TaperStart),1)</f>
        <v>1</v>
      </c>
      <c r="AE157" s="24">
        <f>MIN(P_pcs*AD157,MAX(0,SOC_max-E157)*E_nom*60/dt/SQRT(RTE))</f>
        <v>2.5</v>
      </c>
      <c r="AF157" s="24">
        <f>MIN(P_pcs,MAX(0,E157-SOC_min)*E_nom*60/dt*SQRT(RTE))</f>
        <v>2.5</v>
      </c>
      <c r="AG157" s="24">
        <f>IF(AC157&gt;0,MIN(AC157,AE157),0)</f>
        <v>0</v>
      </c>
      <c r="AH157" s="24">
        <f>IF(AC157&lt;0,MIN(-AC157,AF157),0)</f>
        <v>1.0408999999999999</v>
      </c>
      <c r="AI157" s="24">
        <f>IF(AC157&gt;0,D157+AG157,AB157)</f>
        <v>0</v>
      </c>
      <c r="AJ157" s="24">
        <f>MAX(0,D157-AI157-AH157)</f>
        <v>0</v>
      </c>
      <c r="AK157" s="25">
        <f>IF(AB157&gt;0,AI157/AB157,0)</f>
        <v>0</v>
      </c>
      <c r="AL157">
        <f>IF(AB157=0,1,MIN(MATCH(MEDIAN(MinStable,AK157,1),FC_L,1),3))</f>
        <v>1</v>
      </c>
      <c r="AM157" s="25">
        <f>INDEX(FC_E1,$AL157)+(MEDIAN(MinStable,$AK157,1)-INDEX(FC_L,$AL157))*(INDEX(FC_E1,$AL157+1)-INDEX(FC_E1,$AL157))/(INDEX(FC_L,$AL157+1)-INDEX(FC_L,$AL157))</f>
        <v>0.36499999999999999</v>
      </c>
      <c r="AN157" s="25">
        <f>INDEX(FC_E2,$AL157)+(MEDIAN(MinStable,$AK157,1)-INDEX(FC_L,$AL157))*(INDEX(FC_E2,$AL157+1)-INDEX(FC_E2,$AL157))/(INDEX(FC_L,$AL157+1)-INDEX(FC_L,$AL157))</f>
        <v>0.36</v>
      </c>
      <c r="AO157" s="25">
        <f>INDEX(FC_E3,$AL157)+(MEDIAN(MinStable,$AK157,1)-INDEX(FC_L,$AL157))*(INDEX(FC_E3,$AL157+1)-INDEX(FC_E3,$AL157))/(INDEX(FC_L,$AL157+1)-INDEX(FC_L,$AL157))</f>
        <v>0.35399999999999998</v>
      </c>
      <c r="AP157" s="26">
        <f>(IF(S157=1,Y157*AK157/AM157,0)+IF(T157=1,Z157*AK157/AN157,0)+IF(U157=1,AA157*AK157/AO157,0))*dt/60</f>
        <v>0</v>
      </c>
      <c r="AQ157" s="25">
        <f>E157+(AG157*SQRT(RTE)-AH157/SQRT(RTE))*dt/60/E_nom</f>
        <v>0.5485535171516488</v>
      </c>
      <c r="AR157">
        <f>IF(R157=1,1,0)</f>
        <v>0</v>
      </c>
    </row>
    <row r="158" spans="1:44" x14ac:dyDescent="0.2">
      <c r="A158">
        <v>156</v>
      </c>
      <c r="B158" s="22">
        <f>A158/1440</f>
        <v>0.10833333333333334</v>
      </c>
      <c r="C158" s="23">
        <v>1.1321000000000001</v>
      </c>
      <c r="D158" s="24">
        <f>C158+P_aux</f>
        <v>1.1471</v>
      </c>
      <c r="E158" s="25">
        <f>AQ157</f>
        <v>0.5485535171516488</v>
      </c>
      <c r="F158" s="24">
        <f>AB157</f>
        <v>0</v>
      </c>
      <c r="G158">
        <f>IF(AND(S157=0,V157&gt;=MinOff),V157,-1)</f>
        <v>76</v>
      </c>
      <c r="H158">
        <f>IF(AND(T157=0,W157&gt;=MinOff),W157,-1)</f>
        <v>75</v>
      </c>
      <c r="I158">
        <f>IF(AND(U157=0,X157&gt;=MinOff),X157,-1)</f>
        <v>1154</v>
      </c>
      <c r="J158">
        <f>IF(AND(S157=1,V157&gt;=MinRun),V157,-1)</f>
        <v>-1</v>
      </c>
      <c r="K158">
        <f>IF(AND(T157=1,W157&gt;=MinRun),W157,-1)</f>
        <v>-1</v>
      </c>
      <c r="L158">
        <f>IF(AND(U157=1,X157&gt;=MinRun),X157,-1)</f>
        <v>-1</v>
      </c>
      <c r="M158">
        <f>IF(MAX(G158:I158)&lt;0,0,MATCH(MAX(G158:I158),G158:I158,0))</f>
        <v>3</v>
      </c>
      <c r="N158">
        <f>IF(MAX(J158:L158)&lt;0,0,MATCH(MAX(J158:L158),J158:L158,0))</f>
        <v>0</v>
      </c>
      <c r="O158" s="24">
        <f>IF(N158=0,0,INDEX(CapVec,N158))</f>
        <v>0</v>
      </c>
      <c r="P158">
        <f>IF(OR(D158&gt;F158+StartMargin,E158&lt;SOC_startT),1,0)</f>
        <v>0</v>
      </c>
      <c r="Q158">
        <f>IF(AND(E158&gt;SOC_stopT,D158&lt;=F158-O158+StopMargin),1,0)</f>
        <v>0</v>
      </c>
      <c r="R158">
        <f>IF(AND(P158=1,M158&gt;0),1,IF(AND(P158=0,Q158=1,N158&gt;0),-1,0))</f>
        <v>0</v>
      </c>
      <c r="S158">
        <f>S157+IF(AND(R158=1,M158=1),1,0)-IF(AND(R158=-1,N158=1),1,0)</f>
        <v>0</v>
      </c>
      <c r="T158">
        <f>T157+IF(AND(R158=1,M158=2),1,0)-IF(AND(R158=-1,N158=2),1,0)</f>
        <v>0</v>
      </c>
      <c r="U158">
        <f>U157+IF(AND(R158=1,M158=3),1,0)-IF(AND(R158=-1,N158=3),1,0)</f>
        <v>0</v>
      </c>
      <c r="V158">
        <f>IF(S158&lt;&gt;S157,0,V157+dt)</f>
        <v>77</v>
      </c>
      <c r="W158">
        <f>IF(T158&lt;&gt;T157,0,W157+dt)</f>
        <v>76</v>
      </c>
      <c r="X158">
        <f>IF(U158&lt;&gt;U157,0,X157+dt)</f>
        <v>1155</v>
      </c>
      <c r="Y158" s="24">
        <f>S158*Cap_1*MIN(1,(V158+dt)/StartRamp)</f>
        <v>0</v>
      </c>
      <c r="Z158" s="24">
        <f>T158*Cap_2*MIN(1,(W158+dt)/StartRamp)</f>
        <v>0</v>
      </c>
      <c r="AA158" s="24">
        <f>U158*Cap_3*MIN(1,(X158+dt)/StartRamp)</f>
        <v>0</v>
      </c>
      <c r="AB158" s="24">
        <f>SUM(Y158:AA158)</f>
        <v>0</v>
      </c>
      <c r="AC158" s="24">
        <f>AB158-D158</f>
        <v>-1.1471</v>
      </c>
      <c r="AD158" s="25">
        <f>MEDIAN(0,(TaperEnd-E158)/(TaperEnd-TaperStart),1)</f>
        <v>1</v>
      </c>
      <c r="AE158" s="24">
        <f>MIN(P_pcs*AD158,MAX(0,SOC_max-E158)*E_nom*60/dt/SQRT(RTE))</f>
        <v>2.5</v>
      </c>
      <c r="AF158" s="24">
        <f>MIN(P_pcs,MAX(0,E158-SOC_min)*E_nom*60/dt*SQRT(RTE))</f>
        <v>2.5</v>
      </c>
      <c r="AG158" s="24">
        <f>IF(AC158&gt;0,MIN(AC158,AE158),0)</f>
        <v>0</v>
      </c>
      <c r="AH158" s="24">
        <f>IF(AC158&lt;0,MIN(-AC158,AF158),0)</f>
        <v>1.1471</v>
      </c>
      <c r="AI158" s="24">
        <f>IF(AC158&gt;0,D158+AG158,AB158)</f>
        <v>0</v>
      </c>
      <c r="AJ158" s="24">
        <f>MAX(0,D158-AI158-AH158)</f>
        <v>0</v>
      </c>
      <c r="AK158" s="25">
        <f>IF(AB158&gt;0,AI158/AB158,0)</f>
        <v>0</v>
      </c>
      <c r="AL158">
        <f>IF(AB158=0,1,MIN(MATCH(MEDIAN(MinStable,AK158,1),FC_L,1),3))</f>
        <v>1</v>
      </c>
      <c r="AM158" s="25">
        <f>INDEX(FC_E1,$AL158)+(MEDIAN(MinStable,$AK158,1)-INDEX(FC_L,$AL158))*(INDEX(FC_E1,$AL158+1)-INDEX(FC_E1,$AL158))/(INDEX(FC_L,$AL158+1)-INDEX(FC_L,$AL158))</f>
        <v>0.36499999999999999</v>
      </c>
      <c r="AN158" s="25">
        <f>INDEX(FC_E2,$AL158)+(MEDIAN(MinStable,$AK158,1)-INDEX(FC_L,$AL158))*(INDEX(FC_E2,$AL158+1)-INDEX(FC_E2,$AL158))/(INDEX(FC_L,$AL158+1)-INDEX(FC_L,$AL158))</f>
        <v>0.36</v>
      </c>
      <c r="AO158" s="25">
        <f>INDEX(FC_E3,$AL158)+(MEDIAN(MinStable,$AK158,1)-INDEX(FC_L,$AL158))*(INDEX(FC_E3,$AL158+1)-INDEX(FC_E3,$AL158))/(INDEX(FC_L,$AL158+1)-INDEX(FC_L,$AL158))</f>
        <v>0.35399999999999998</v>
      </c>
      <c r="AP158" s="26">
        <f>(IF(S158=1,Y158*AK158/AM158,0)+IF(T158=1,Z158*AK158/AN158,0)+IF(U158=1,AA158*AK158/AO158,0))*dt/60</f>
        <v>0</v>
      </c>
      <c r="AQ158" s="25">
        <f>E158+(AG158*SQRT(RTE)-AH158/SQRT(RTE))*dt/60/E_nom</f>
        <v>0.54484802409511057</v>
      </c>
      <c r="AR158">
        <f>IF(R158=1,1,0)</f>
        <v>0</v>
      </c>
    </row>
    <row r="159" spans="1:44" x14ac:dyDescent="0.2">
      <c r="A159">
        <v>157</v>
      </c>
      <c r="B159" s="22">
        <f>A159/1440</f>
        <v>0.10902777777777778</v>
      </c>
      <c r="C159" s="23">
        <v>1.1786000000000001</v>
      </c>
      <c r="D159" s="24">
        <f>C159+P_aux</f>
        <v>1.1936</v>
      </c>
      <c r="E159" s="25">
        <f>AQ158</f>
        <v>0.54484802409511057</v>
      </c>
      <c r="F159" s="24">
        <f>AB158</f>
        <v>0</v>
      </c>
      <c r="G159">
        <f>IF(AND(S158=0,V158&gt;=MinOff),V158,-1)</f>
        <v>77</v>
      </c>
      <c r="H159">
        <f>IF(AND(T158=0,W158&gt;=MinOff),W158,-1)</f>
        <v>76</v>
      </c>
      <c r="I159">
        <f>IF(AND(U158=0,X158&gt;=MinOff),X158,-1)</f>
        <v>1155</v>
      </c>
      <c r="J159">
        <f>IF(AND(S158=1,V158&gt;=MinRun),V158,-1)</f>
        <v>-1</v>
      </c>
      <c r="K159">
        <f>IF(AND(T158=1,W158&gt;=MinRun),W158,-1)</f>
        <v>-1</v>
      </c>
      <c r="L159">
        <f>IF(AND(U158=1,X158&gt;=MinRun),X158,-1)</f>
        <v>-1</v>
      </c>
      <c r="M159">
        <f>IF(MAX(G159:I159)&lt;0,0,MATCH(MAX(G159:I159),G159:I159,0))</f>
        <v>3</v>
      </c>
      <c r="N159">
        <f>IF(MAX(J159:L159)&lt;0,0,MATCH(MAX(J159:L159),J159:L159,0))</f>
        <v>0</v>
      </c>
      <c r="O159" s="24">
        <f>IF(N159=0,0,INDEX(CapVec,N159))</f>
        <v>0</v>
      </c>
      <c r="P159">
        <f>IF(OR(D159&gt;F159+StartMargin,E159&lt;SOC_startT),1,0)</f>
        <v>0</v>
      </c>
      <c r="Q159">
        <f>IF(AND(E159&gt;SOC_stopT,D159&lt;=F159-O159+StopMargin),1,0)</f>
        <v>0</v>
      </c>
      <c r="R159">
        <f>IF(AND(P159=1,M159&gt;0),1,IF(AND(P159=0,Q159=1,N159&gt;0),-1,0))</f>
        <v>0</v>
      </c>
      <c r="S159">
        <f>S158+IF(AND(R159=1,M159=1),1,0)-IF(AND(R159=-1,N159=1),1,0)</f>
        <v>0</v>
      </c>
      <c r="T159">
        <f>T158+IF(AND(R159=1,M159=2),1,0)-IF(AND(R159=-1,N159=2),1,0)</f>
        <v>0</v>
      </c>
      <c r="U159">
        <f>U158+IF(AND(R159=1,M159=3),1,0)-IF(AND(R159=-1,N159=3),1,0)</f>
        <v>0</v>
      </c>
      <c r="V159">
        <f>IF(S159&lt;&gt;S158,0,V158+dt)</f>
        <v>78</v>
      </c>
      <c r="W159">
        <f>IF(T159&lt;&gt;T158,0,W158+dt)</f>
        <v>77</v>
      </c>
      <c r="X159">
        <f>IF(U159&lt;&gt;U158,0,X158+dt)</f>
        <v>1156</v>
      </c>
      <c r="Y159" s="24">
        <f>S159*Cap_1*MIN(1,(V159+dt)/StartRamp)</f>
        <v>0</v>
      </c>
      <c r="Z159" s="24">
        <f>T159*Cap_2*MIN(1,(W159+dt)/StartRamp)</f>
        <v>0</v>
      </c>
      <c r="AA159" s="24">
        <f>U159*Cap_3*MIN(1,(X159+dt)/StartRamp)</f>
        <v>0</v>
      </c>
      <c r="AB159" s="24">
        <f>SUM(Y159:AA159)</f>
        <v>0</v>
      </c>
      <c r="AC159" s="24">
        <f>AB159-D159</f>
        <v>-1.1936</v>
      </c>
      <c r="AD159" s="25">
        <f>MEDIAN(0,(TaperEnd-E159)/(TaperEnd-TaperStart),1)</f>
        <v>1</v>
      </c>
      <c r="AE159" s="24">
        <f>MIN(P_pcs*AD159,MAX(0,SOC_max-E159)*E_nom*60/dt/SQRT(RTE))</f>
        <v>2.5</v>
      </c>
      <c r="AF159" s="24">
        <f>MIN(P_pcs,MAX(0,E159-SOC_min)*E_nom*60/dt*SQRT(RTE))</f>
        <v>2.5</v>
      </c>
      <c r="AG159" s="24">
        <f>IF(AC159&gt;0,MIN(AC159,AE159),0)</f>
        <v>0</v>
      </c>
      <c r="AH159" s="24">
        <f>IF(AC159&lt;0,MIN(-AC159,AF159),0)</f>
        <v>1.1936</v>
      </c>
      <c r="AI159" s="24">
        <f>IF(AC159&gt;0,D159+AG159,AB159)</f>
        <v>0</v>
      </c>
      <c r="AJ159" s="24">
        <f>MAX(0,D159-AI159-AH159)</f>
        <v>0</v>
      </c>
      <c r="AK159" s="25">
        <f>IF(AB159&gt;0,AI159/AB159,0)</f>
        <v>0</v>
      </c>
      <c r="AL159">
        <f>IF(AB159=0,1,MIN(MATCH(MEDIAN(MinStable,AK159,1),FC_L,1),3))</f>
        <v>1</v>
      </c>
      <c r="AM159" s="25">
        <f>INDEX(FC_E1,$AL159)+(MEDIAN(MinStable,$AK159,1)-INDEX(FC_L,$AL159))*(INDEX(FC_E1,$AL159+1)-INDEX(FC_E1,$AL159))/(INDEX(FC_L,$AL159+1)-INDEX(FC_L,$AL159))</f>
        <v>0.36499999999999999</v>
      </c>
      <c r="AN159" s="25">
        <f>INDEX(FC_E2,$AL159)+(MEDIAN(MinStable,$AK159,1)-INDEX(FC_L,$AL159))*(INDEX(FC_E2,$AL159+1)-INDEX(FC_E2,$AL159))/(INDEX(FC_L,$AL159+1)-INDEX(FC_L,$AL159))</f>
        <v>0.36</v>
      </c>
      <c r="AO159" s="25">
        <f>INDEX(FC_E3,$AL159)+(MEDIAN(MinStable,$AK159,1)-INDEX(FC_L,$AL159))*(INDEX(FC_E3,$AL159+1)-INDEX(FC_E3,$AL159))/(INDEX(FC_L,$AL159+1)-INDEX(FC_L,$AL159))</f>
        <v>0.35399999999999998</v>
      </c>
      <c r="AP159" s="26">
        <f>(IF(S159=1,Y159*AK159/AM159,0)+IF(T159=1,Z159*AK159/AN159,0)+IF(U159=1,AA159*AK159/AO159,0))*dt/60</f>
        <v>0</v>
      </c>
      <c r="AQ159" s="25">
        <f>E159+(AG159*SQRT(RTE)-AH159/SQRT(RTE))*dt/60/E_nom</f>
        <v>0.54099232144295817</v>
      </c>
      <c r="AR159">
        <f>IF(R159=1,1,0)</f>
        <v>0</v>
      </c>
    </row>
    <row r="160" spans="1:44" x14ac:dyDescent="0.2">
      <c r="A160">
        <v>158</v>
      </c>
      <c r="B160" s="22">
        <f>A160/1440</f>
        <v>0.10972222222222222</v>
      </c>
      <c r="C160" s="23">
        <v>1.1524000000000001</v>
      </c>
      <c r="D160" s="24">
        <f>C160+P_aux</f>
        <v>1.1674</v>
      </c>
      <c r="E160" s="25">
        <f>AQ159</f>
        <v>0.54099232144295817</v>
      </c>
      <c r="F160" s="24">
        <f>AB159</f>
        <v>0</v>
      </c>
      <c r="G160">
        <f>IF(AND(S159=0,V159&gt;=MinOff),V159,-1)</f>
        <v>78</v>
      </c>
      <c r="H160">
        <f>IF(AND(T159=0,W159&gt;=MinOff),W159,-1)</f>
        <v>77</v>
      </c>
      <c r="I160">
        <f>IF(AND(U159=0,X159&gt;=MinOff),X159,-1)</f>
        <v>1156</v>
      </c>
      <c r="J160">
        <f>IF(AND(S159=1,V159&gt;=MinRun),V159,-1)</f>
        <v>-1</v>
      </c>
      <c r="K160">
        <f>IF(AND(T159=1,W159&gt;=MinRun),W159,-1)</f>
        <v>-1</v>
      </c>
      <c r="L160">
        <f>IF(AND(U159=1,X159&gt;=MinRun),X159,-1)</f>
        <v>-1</v>
      </c>
      <c r="M160">
        <f>IF(MAX(G160:I160)&lt;0,0,MATCH(MAX(G160:I160),G160:I160,0))</f>
        <v>3</v>
      </c>
      <c r="N160">
        <f>IF(MAX(J160:L160)&lt;0,0,MATCH(MAX(J160:L160),J160:L160,0))</f>
        <v>0</v>
      </c>
      <c r="O160" s="24">
        <f>IF(N160=0,0,INDEX(CapVec,N160))</f>
        <v>0</v>
      </c>
      <c r="P160">
        <f>IF(OR(D160&gt;F160+StartMargin,E160&lt;SOC_startT),1,0)</f>
        <v>0</v>
      </c>
      <c r="Q160">
        <f>IF(AND(E160&gt;SOC_stopT,D160&lt;=F160-O160+StopMargin),1,0)</f>
        <v>0</v>
      </c>
      <c r="R160">
        <f>IF(AND(P160=1,M160&gt;0),1,IF(AND(P160=0,Q160=1,N160&gt;0),-1,0))</f>
        <v>0</v>
      </c>
      <c r="S160">
        <f>S159+IF(AND(R160=1,M160=1),1,0)-IF(AND(R160=-1,N160=1),1,0)</f>
        <v>0</v>
      </c>
      <c r="T160">
        <f>T159+IF(AND(R160=1,M160=2),1,0)-IF(AND(R160=-1,N160=2),1,0)</f>
        <v>0</v>
      </c>
      <c r="U160">
        <f>U159+IF(AND(R160=1,M160=3),1,0)-IF(AND(R160=-1,N160=3),1,0)</f>
        <v>0</v>
      </c>
      <c r="V160">
        <f>IF(S160&lt;&gt;S159,0,V159+dt)</f>
        <v>79</v>
      </c>
      <c r="W160">
        <f>IF(T160&lt;&gt;T159,0,W159+dt)</f>
        <v>78</v>
      </c>
      <c r="X160">
        <f>IF(U160&lt;&gt;U159,0,X159+dt)</f>
        <v>1157</v>
      </c>
      <c r="Y160" s="24">
        <f>S160*Cap_1*MIN(1,(V160+dt)/StartRamp)</f>
        <v>0</v>
      </c>
      <c r="Z160" s="24">
        <f>T160*Cap_2*MIN(1,(W160+dt)/StartRamp)</f>
        <v>0</v>
      </c>
      <c r="AA160" s="24">
        <f>U160*Cap_3*MIN(1,(X160+dt)/StartRamp)</f>
        <v>0</v>
      </c>
      <c r="AB160" s="24">
        <f>SUM(Y160:AA160)</f>
        <v>0</v>
      </c>
      <c r="AC160" s="24">
        <f>AB160-D160</f>
        <v>-1.1674</v>
      </c>
      <c r="AD160" s="25">
        <f>MEDIAN(0,(TaperEnd-E160)/(TaperEnd-TaperStart),1)</f>
        <v>1</v>
      </c>
      <c r="AE160" s="24">
        <f>MIN(P_pcs*AD160,MAX(0,SOC_max-E160)*E_nom*60/dt/SQRT(RTE))</f>
        <v>2.5</v>
      </c>
      <c r="AF160" s="24">
        <f>MIN(P_pcs,MAX(0,E160-SOC_min)*E_nom*60/dt*SQRT(RTE))</f>
        <v>2.5</v>
      </c>
      <c r="AG160" s="24">
        <f>IF(AC160&gt;0,MIN(AC160,AE160),0)</f>
        <v>0</v>
      </c>
      <c r="AH160" s="24">
        <f>IF(AC160&lt;0,MIN(-AC160,AF160),0)</f>
        <v>1.1674</v>
      </c>
      <c r="AI160" s="24">
        <f>IF(AC160&gt;0,D160+AG160,AB160)</f>
        <v>0</v>
      </c>
      <c r="AJ160" s="24">
        <f>MAX(0,D160-AI160-AH160)</f>
        <v>0</v>
      </c>
      <c r="AK160" s="25">
        <f>IF(AB160&gt;0,AI160/AB160,0)</f>
        <v>0</v>
      </c>
      <c r="AL160">
        <f>IF(AB160=0,1,MIN(MATCH(MEDIAN(MinStable,AK160,1),FC_L,1),3))</f>
        <v>1</v>
      </c>
      <c r="AM160" s="25">
        <f>INDEX(FC_E1,$AL160)+(MEDIAN(MinStable,$AK160,1)-INDEX(FC_L,$AL160))*(INDEX(FC_E1,$AL160+1)-INDEX(FC_E1,$AL160))/(INDEX(FC_L,$AL160+1)-INDEX(FC_L,$AL160))</f>
        <v>0.36499999999999999</v>
      </c>
      <c r="AN160" s="25">
        <f>INDEX(FC_E2,$AL160)+(MEDIAN(MinStable,$AK160,1)-INDEX(FC_L,$AL160))*(INDEX(FC_E2,$AL160+1)-INDEX(FC_E2,$AL160))/(INDEX(FC_L,$AL160+1)-INDEX(FC_L,$AL160))</f>
        <v>0.36</v>
      </c>
      <c r="AO160" s="25">
        <f>INDEX(FC_E3,$AL160)+(MEDIAN(MinStable,$AK160,1)-INDEX(FC_L,$AL160))*(INDEX(FC_E3,$AL160+1)-INDEX(FC_E3,$AL160))/(INDEX(FC_L,$AL160+1)-INDEX(FC_L,$AL160))</f>
        <v>0.35399999999999998</v>
      </c>
      <c r="AP160" s="26">
        <f>(IF(S160=1,Y160*AK160/AM160,0)+IF(T160=1,Z160*AK160/AN160,0)+IF(U160=1,AA160*AK160/AO160,0))*dt/60</f>
        <v>0</v>
      </c>
      <c r="AQ160" s="25">
        <f>E160+(AG160*SQRT(RTE)-AH160/SQRT(RTE))*dt/60/E_nom</f>
        <v>0.53722125301457124</v>
      </c>
      <c r="AR160">
        <f>IF(R160=1,1,0)</f>
        <v>0</v>
      </c>
    </row>
    <row r="161" spans="1:44" x14ac:dyDescent="0.2">
      <c r="A161">
        <v>159</v>
      </c>
      <c r="B161" s="22">
        <f>A161/1440</f>
        <v>0.11041666666666666</v>
      </c>
      <c r="C161" s="23">
        <v>1.1406000000000001</v>
      </c>
      <c r="D161" s="24">
        <f>C161+P_aux</f>
        <v>1.1556</v>
      </c>
      <c r="E161" s="25">
        <f>AQ160</f>
        <v>0.53722125301457124</v>
      </c>
      <c r="F161" s="24">
        <f>AB160</f>
        <v>0</v>
      </c>
      <c r="G161">
        <f>IF(AND(S160=0,V160&gt;=MinOff),V160,-1)</f>
        <v>79</v>
      </c>
      <c r="H161">
        <f>IF(AND(T160=0,W160&gt;=MinOff),W160,-1)</f>
        <v>78</v>
      </c>
      <c r="I161">
        <f>IF(AND(U160=0,X160&gt;=MinOff),X160,-1)</f>
        <v>1157</v>
      </c>
      <c r="J161">
        <f>IF(AND(S160=1,V160&gt;=MinRun),V160,-1)</f>
        <v>-1</v>
      </c>
      <c r="K161">
        <f>IF(AND(T160=1,W160&gt;=MinRun),W160,-1)</f>
        <v>-1</v>
      </c>
      <c r="L161">
        <f>IF(AND(U160=1,X160&gt;=MinRun),X160,-1)</f>
        <v>-1</v>
      </c>
      <c r="M161">
        <f>IF(MAX(G161:I161)&lt;0,0,MATCH(MAX(G161:I161),G161:I161,0))</f>
        <v>3</v>
      </c>
      <c r="N161">
        <f>IF(MAX(J161:L161)&lt;0,0,MATCH(MAX(J161:L161),J161:L161,0))</f>
        <v>0</v>
      </c>
      <c r="O161" s="24">
        <f>IF(N161=0,0,INDEX(CapVec,N161))</f>
        <v>0</v>
      </c>
      <c r="P161">
        <f>IF(OR(D161&gt;F161+StartMargin,E161&lt;SOC_startT),1,0)</f>
        <v>0</v>
      </c>
      <c r="Q161">
        <f>IF(AND(E161&gt;SOC_stopT,D161&lt;=F161-O161+StopMargin),1,0)</f>
        <v>0</v>
      </c>
      <c r="R161">
        <f>IF(AND(P161=1,M161&gt;0),1,IF(AND(P161=0,Q161=1,N161&gt;0),-1,0))</f>
        <v>0</v>
      </c>
      <c r="S161">
        <f>S160+IF(AND(R161=1,M161=1),1,0)-IF(AND(R161=-1,N161=1),1,0)</f>
        <v>0</v>
      </c>
      <c r="T161">
        <f>T160+IF(AND(R161=1,M161=2),1,0)-IF(AND(R161=-1,N161=2),1,0)</f>
        <v>0</v>
      </c>
      <c r="U161">
        <f>U160+IF(AND(R161=1,M161=3),1,0)-IF(AND(R161=-1,N161=3),1,0)</f>
        <v>0</v>
      </c>
      <c r="V161">
        <f>IF(S161&lt;&gt;S160,0,V160+dt)</f>
        <v>80</v>
      </c>
      <c r="W161">
        <f>IF(T161&lt;&gt;T160,0,W160+dt)</f>
        <v>79</v>
      </c>
      <c r="X161">
        <f>IF(U161&lt;&gt;U160,0,X160+dt)</f>
        <v>1158</v>
      </c>
      <c r="Y161" s="24">
        <f>S161*Cap_1*MIN(1,(V161+dt)/StartRamp)</f>
        <v>0</v>
      </c>
      <c r="Z161" s="24">
        <f>T161*Cap_2*MIN(1,(W161+dt)/StartRamp)</f>
        <v>0</v>
      </c>
      <c r="AA161" s="24">
        <f>U161*Cap_3*MIN(1,(X161+dt)/StartRamp)</f>
        <v>0</v>
      </c>
      <c r="AB161" s="24">
        <f>SUM(Y161:AA161)</f>
        <v>0</v>
      </c>
      <c r="AC161" s="24">
        <f>AB161-D161</f>
        <v>-1.1556</v>
      </c>
      <c r="AD161" s="25">
        <f>MEDIAN(0,(TaperEnd-E161)/(TaperEnd-TaperStart),1)</f>
        <v>1</v>
      </c>
      <c r="AE161" s="24">
        <f>MIN(P_pcs*AD161,MAX(0,SOC_max-E161)*E_nom*60/dt/SQRT(RTE))</f>
        <v>2.5</v>
      </c>
      <c r="AF161" s="24">
        <f>MIN(P_pcs,MAX(0,E161-SOC_min)*E_nom*60/dt*SQRT(RTE))</f>
        <v>2.5</v>
      </c>
      <c r="AG161" s="24">
        <f>IF(AC161&gt;0,MIN(AC161,AE161),0)</f>
        <v>0</v>
      </c>
      <c r="AH161" s="24">
        <f>IF(AC161&lt;0,MIN(-AC161,AF161),0)</f>
        <v>1.1556</v>
      </c>
      <c r="AI161" s="24">
        <f>IF(AC161&gt;0,D161+AG161,AB161)</f>
        <v>0</v>
      </c>
      <c r="AJ161" s="24">
        <f>MAX(0,D161-AI161-AH161)</f>
        <v>0</v>
      </c>
      <c r="AK161" s="25">
        <f>IF(AB161&gt;0,AI161/AB161,0)</f>
        <v>0</v>
      </c>
      <c r="AL161">
        <f>IF(AB161=0,1,MIN(MATCH(MEDIAN(MinStable,AK161,1),FC_L,1),3))</f>
        <v>1</v>
      </c>
      <c r="AM161" s="25">
        <f>INDEX(FC_E1,$AL161)+(MEDIAN(MinStable,$AK161,1)-INDEX(FC_L,$AL161))*(INDEX(FC_E1,$AL161+1)-INDEX(FC_E1,$AL161))/(INDEX(FC_L,$AL161+1)-INDEX(FC_L,$AL161))</f>
        <v>0.36499999999999999</v>
      </c>
      <c r="AN161" s="25">
        <f>INDEX(FC_E2,$AL161)+(MEDIAN(MinStable,$AK161,1)-INDEX(FC_L,$AL161))*(INDEX(FC_E2,$AL161+1)-INDEX(FC_E2,$AL161))/(INDEX(FC_L,$AL161+1)-INDEX(FC_L,$AL161))</f>
        <v>0.36</v>
      </c>
      <c r="AO161" s="25">
        <f>INDEX(FC_E3,$AL161)+(MEDIAN(MinStable,$AK161,1)-INDEX(FC_L,$AL161))*(INDEX(FC_E3,$AL161+1)-INDEX(FC_E3,$AL161))/(INDEX(FC_L,$AL161+1)-INDEX(FC_L,$AL161))</f>
        <v>0.35399999999999998</v>
      </c>
      <c r="AP161" s="26">
        <f>(IF(S161=1,Y161*AK161/AM161,0)+IF(T161=1,Z161*AK161/AN161,0)+IF(U161=1,AA161*AK161/AO161,0))*dt/60</f>
        <v>0</v>
      </c>
      <c r="AQ161" s="25">
        <f>E161+(AG161*SQRT(RTE)-AH161/SQRT(RTE))*dt/60/E_nom</f>
        <v>0.53348830229001754</v>
      </c>
      <c r="AR161">
        <f>IF(R161=1,1,0)</f>
        <v>0</v>
      </c>
    </row>
    <row r="162" spans="1:44" x14ac:dyDescent="0.2">
      <c r="A162">
        <v>160</v>
      </c>
      <c r="B162" s="22">
        <f>A162/1440</f>
        <v>0.1111111111111111</v>
      </c>
      <c r="C162" s="23">
        <v>1.1361000000000001</v>
      </c>
      <c r="D162" s="24">
        <f>C162+P_aux</f>
        <v>1.1511</v>
      </c>
      <c r="E162" s="25">
        <f>AQ161</f>
        <v>0.53348830229001754</v>
      </c>
      <c r="F162" s="24">
        <f>AB161</f>
        <v>0</v>
      </c>
      <c r="G162">
        <f>IF(AND(S161=0,V161&gt;=MinOff),V161,-1)</f>
        <v>80</v>
      </c>
      <c r="H162">
        <f>IF(AND(T161=0,W161&gt;=MinOff),W161,-1)</f>
        <v>79</v>
      </c>
      <c r="I162">
        <f>IF(AND(U161=0,X161&gt;=MinOff),X161,-1)</f>
        <v>1158</v>
      </c>
      <c r="J162">
        <f>IF(AND(S161=1,V161&gt;=MinRun),V161,-1)</f>
        <v>-1</v>
      </c>
      <c r="K162">
        <f>IF(AND(T161=1,W161&gt;=MinRun),W161,-1)</f>
        <v>-1</v>
      </c>
      <c r="L162">
        <f>IF(AND(U161=1,X161&gt;=MinRun),X161,-1)</f>
        <v>-1</v>
      </c>
      <c r="M162">
        <f>IF(MAX(G162:I162)&lt;0,0,MATCH(MAX(G162:I162),G162:I162,0))</f>
        <v>3</v>
      </c>
      <c r="N162">
        <f>IF(MAX(J162:L162)&lt;0,0,MATCH(MAX(J162:L162),J162:L162,0))</f>
        <v>0</v>
      </c>
      <c r="O162" s="24">
        <f>IF(N162=0,0,INDEX(CapVec,N162))</f>
        <v>0</v>
      </c>
      <c r="P162">
        <f>IF(OR(D162&gt;F162+StartMargin,E162&lt;SOC_startT),1,0)</f>
        <v>0</v>
      </c>
      <c r="Q162">
        <f>IF(AND(E162&gt;SOC_stopT,D162&lt;=F162-O162+StopMargin),1,0)</f>
        <v>0</v>
      </c>
      <c r="R162">
        <f>IF(AND(P162=1,M162&gt;0),1,IF(AND(P162=0,Q162=1,N162&gt;0),-1,0))</f>
        <v>0</v>
      </c>
      <c r="S162">
        <f>S161+IF(AND(R162=1,M162=1),1,0)-IF(AND(R162=-1,N162=1),1,0)</f>
        <v>0</v>
      </c>
      <c r="T162">
        <f>T161+IF(AND(R162=1,M162=2),1,0)-IF(AND(R162=-1,N162=2),1,0)</f>
        <v>0</v>
      </c>
      <c r="U162">
        <f>U161+IF(AND(R162=1,M162=3),1,0)-IF(AND(R162=-1,N162=3),1,0)</f>
        <v>0</v>
      </c>
      <c r="V162">
        <f>IF(S162&lt;&gt;S161,0,V161+dt)</f>
        <v>81</v>
      </c>
      <c r="W162">
        <f>IF(T162&lt;&gt;T161,0,W161+dt)</f>
        <v>80</v>
      </c>
      <c r="X162">
        <f>IF(U162&lt;&gt;U161,0,X161+dt)</f>
        <v>1159</v>
      </c>
      <c r="Y162" s="24">
        <f>S162*Cap_1*MIN(1,(V162+dt)/StartRamp)</f>
        <v>0</v>
      </c>
      <c r="Z162" s="24">
        <f>T162*Cap_2*MIN(1,(W162+dt)/StartRamp)</f>
        <v>0</v>
      </c>
      <c r="AA162" s="24">
        <f>U162*Cap_3*MIN(1,(X162+dt)/StartRamp)</f>
        <v>0</v>
      </c>
      <c r="AB162" s="24">
        <f>SUM(Y162:AA162)</f>
        <v>0</v>
      </c>
      <c r="AC162" s="24">
        <f>AB162-D162</f>
        <v>-1.1511</v>
      </c>
      <c r="AD162" s="25">
        <f>MEDIAN(0,(TaperEnd-E162)/(TaperEnd-TaperStart),1)</f>
        <v>1</v>
      </c>
      <c r="AE162" s="24">
        <f>MIN(P_pcs*AD162,MAX(0,SOC_max-E162)*E_nom*60/dt/SQRT(RTE))</f>
        <v>2.5</v>
      </c>
      <c r="AF162" s="24">
        <f>MIN(P_pcs,MAX(0,E162-SOC_min)*E_nom*60/dt*SQRT(RTE))</f>
        <v>2.5</v>
      </c>
      <c r="AG162" s="24">
        <f>IF(AC162&gt;0,MIN(AC162,AE162),0)</f>
        <v>0</v>
      </c>
      <c r="AH162" s="24">
        <f>IF(AC162&lt;0,MIN(-AC162,AF162),0)</f>
        <v>1.1511</v>
      </c>
      <c r="AI162" s="24">
        <f>IF(AC162&gt;0,D162+AG162,AB162)</f>
        <v>0</v>
      </c>
      <c r="AJ162" s="24">
        <f>MAX(0,D162-AI162-AH162)</f>
        <v>0</v>
      </c>
      <c r="AK162" s="25">
        <f>IF(AB162&gt;0,AI162/AB162,0)</f>
        <v>0</v>
      </c>
      <c r="AL162">
        <f>IF(AB162=0,1,MIN(MATCH(MEDIAN(MinStable,AK162,1),FC_L,1),3))</f>
        <v>1</v>
      </c>
      <c r="AM162" s="25">
        <f>INDEX(FC_E1,$AL162)+(MEDIAN(MinStable,$AK162,1)-INDEX(FC_L,$AL162))*(INDEX(FC_E1,$AL162+1)-INDEX(FC_E1,$AL162))/(INDEX(FC_L,$AL162+1)-INDEX(FC_L,$AL162))</f>
        <v>0.36499999999999999</v>
      </c>
      <c r="AN162" s="25">
        <f>INDEX(FC_E2,$AL162)+(MEDIAN(MinStable,$AK162,1)-INDEX(FC_L,$AL162))*(INDEX(FC_E2,$AL162+1)-INDEX(FC_E2,$AL162))/(INDEX(FC_L,$AL162+1)-INDEX(FC_L,$AL162))</f>
        <v>0.36</v>
      </c>
      <c r="AO162" s="25">
        <f>INDEX(FC_E3,$AL162)+(MEDIAN(MinStable,$AK162,1)-INDEX(FC_L,$AL162))*(INDEX(FC_E3,$AL162+1)-INDEX(FC_E3,$AL162))/(INDEX(FC_L,$AL162+1)-INDEX(FC_L,$AL162))</f>
        <v>0.35399999999999998</v>
      </c>
      <c r="AP162" s="26">
        <f>(IF(S162=1,Y162*AK162/AM162,0)+IF(T162=1,Z162*AK162/AN162,0)+IF(U162=1,AA162*AK162/AO162,0))*dt/60</f>
        <v>0</v>
      </c>
      <c r="AQ162" s="25">
        <f>E162+(AG162*SQRT(RTE)-AH162/SQRT(RTE))*dt/60/E_nom</f>
        <v>0.52976988797794267</v>
      </c>
      <c r="AR162">
        <f>IF(R162=1,1,0)</f>
        <v>0</v>
      </c>
    </row>
    <row r="163" spans="1:44" x14ac:dyDescent="0.2">
      <c r="A163">
        <v>161</v>
      </c>
      <c r="B163" s="22">
        <f>A163/1440</f>
        <v>0.11180555555555556</v>
      </c>
      <c r="C163" s="23">
        <v>1.1620999999999999</v>
      </c>
      <c r="D163" s="24">
        <f>C163+P_aux</f>
        <v>1.1770999999999998</v>
      </c>
      <c r="E163" s="25">
        <f>AQ162</f>
        <v>0.52976988797794267</v>
      </c>
      <c r="F163" s="24">
        <f>AB162</f>
        <v>0</v>
      </c>
      <c r="G163">
        <f>IF(AND(S162=0,V162&gt;=MinOff),V162,-1)</f>
        <v>81</v>
      </c>
      <c r="H163">
        <f>IF(AND(T162=0,W162&gt;=MinOff),W162,-1)</f>
        <v>80</v>
      </c>
      <c r="I163">
        <f>IF(AND(U162=0,X162&gt;=MinOff),X162,-1)</f>
        <v>1159</v>
      </c>
      <c r="J163">
        <f>IF(AND(S162=1,V162&gt;=MinRun),V162,-1)</f>
        <v>-1</v>
      </c>
      <c r="K163">
        <f>IF(AND(T162=1,W162&gt;=MinRun),W162,-1)</f>
        <v>-1</v>
      </c>
      <c r="L163">
        <f>IF(AND(U162=1,X162&gt;=MinRun),X162,-1)</f>
        <v>-1</v>
      </c>
      <c r="M163">
        <f>IF(MAX(G163:I163)&lt;0,0,MATCH(MAX(G163:I163),G163:I163,0))</f>
        <v>3</v>
      </c>
      <c r="N163">
        <f>IF(MAX(J163:L163)&lt;0,0,MATCH(MAX(J163:L163),J163:L163,0))</f>
        <v>0</v>
      </c>
      <c r="O163" s="24">
        <f>IF(N163=0,0,INDEX(CapVec,N163))</f>
        <v>0</v>
      </c>
      <c r="P163">
        <f>IF(OR(D163&gt;F163+StartMargin,E163&lt;SOC_startT),1,0)</f>
        <v>0</v>
      </c>
      <c r="Q163">
        <f>IF(AND(E163&gt;SOC_stopT,D163&lt;=F163-O163+StopMargin),1,0)</f>
        <v>0</v>
      </c>
      <c r="R163">
        <f>IF(AND(P163=1,M163&gt;0),1,IF(AND(P163=0,Q163=1,N163&gt;0),-1,0))</f>
        <v>0</v>
      </c>
      <c r="S163">
        <f>S162+IF(AND(R163=1,M163=1),1,0)-IF(AND(R163=-1,N163=1),1,0)</f>
        <v>0</v>
      </c>
      <c r="T163">
        <f>T162+IF(AND(R163=1,M163=2),1,0)-IF(AND(R163=-1,N163=2),1,0)</f>
        <v>0</v>
      </c>
      <c r="U163">
        <f>U162+IF(AND(R163=1,M163=3),1,0)-IF(AND(R163=-1,N163=3),1,0)</f>
        <v>0</v>
      </c>
      <c r="V163">
        <f>IF(S163&lt;&gt;S162,0,V162+dt)</f>
        <v>82</v>
      </c>
      <c r="W163">
        <f>IF(T163&lt;&gt;T162,0,W162+dt)</f>
        <v>81</v>
      </c>
      <c r="X163">
        <f>IF(U163&lt;&gt;U162,0,X162+dt)</f>
        <v>1160</v>
      </c>
      <c r="Y163" s="24">
        <f>S163*Cap_1*MIN(1,(V163+dt)/StartRamp)</f>
        <v>0</v>
      </c>
      <c r="Z163" s="24">
        <f>T163*Cap_2*MIN(1,(W163+dt)/StartRamp)</f>
        <v>0</v>
      </c>
      <c r="AA163" s="24">
        <f>U163*Cap_3*MIN(1,(X163+dt)/StartRamp)</f>
        <v>0</v>
      </c>
      <c r="AB163" s="24">
        <f>SUM(Y163:AA163)</f>
        <v>0</v>
      </c>
      <c r="AC163" s="24">
        <f>AB163-D163</f>
        <v>-1.1770999999999998</v>
      </c>
      <c r="AD163" s="25">
        <f>MEDIAN(0,(TaperEnd-E163)/(TaperEnd-TaperStart),1)</f>
        <v>1</v>
      </c>
      <c r="AE163" s="24">
        <f>MIN(P_pcs*AD163,MAX(0,SOC_max-E163)*E_nom*60/dt/SQRT(RTE))</f>
        <v>2.5</v>
      </c>
      <c r="AF163" s="24">
        <f>MIN(P_pcs,MAX(0,E163-SOC_min)*E_nom*60/dt*SQRT(RTE))</f>
        <v>2.5</v>
      </c>
      <c r="AG163" s="24">
        <f>IF(AC163&gt;0,MIN(AC163,AE163),0)</f>
        <v>0</v>
      </c>
      <c r="AH163" s="24">
        <f>IF(AC163&lt;0,MIN(-AC163,AF163),0)</f>
        <v>1.1770999999999998</v>
      </c>
      <c r="AI163" s="24">
        <f>IF(AC163&gt;0,D163+AG163,AB163)</f>
        <v>0</v>
      </c>
      <c r="AJ163" s="24">
        <f>MAX(0,D163-AI163-AH163)</f>
        <v>0</v>
      </c>
      <c r="AK163" s="25">
        <f>IF(AB163&gt;0,AI163/AB163,0)</f>
        <v>0</v>
      </c>
      <c r="AL163">
        <f>IF(AB163=0,1,MIN(MATCH(MEDIAN(MinStable,AK163,1),FC_L,1),3))</f>
        <v>1</v>
      </c>
      <c r="AM163" s="25">
        <f>INDEX(FC_E1,$AL163)+(MEDIAN(MinStable,$AK163,1)-INDEX(FC_L,$AL163))*(INDEX(FC_E1,$AL163+1)-INDEX(FC_E1,$AL163))/(INDEX(FC_L,$AL163+1)-INDEX(FC_L,$AL163))</f>
        <v>0.36499999999999999</v>
      </c>
      <c r="AN163" s="25">
        <f>INDEX(FC_E2,$AL163)+(MEDIAN(MinStable,$AK163,1)-INDEX(FC_L,$AL163))*(INDEX(FC_E2,$AL163+1)-INDEX(FC_E2,$AL163))/(INDEX(FC_L,$AL163+1)-INDEX(FC_L,$AL163))</f>
        <v>0.36</v>
      </c>
      <c r="AO163" s="25">
        <f>INDEX(FC_E3,$AL163)+(MEDIAN(MinStable,$AK163,1)-INDEX(FC_L,$AL163))*(INDEX(FC_E3,$AL163+1)-INDEX(FC_E3,$AL163))/(INDEX(FC_L,$AL163+1)-INDEX(FC_L,$AL163))</f>
        <v>0.35399999999999998</v>
      </c>
      <c r="AP163" s="26">
        <f>(IF(S163=1,Y163*AK163/AM163,0)+IF(T163=1,Z163*AK163/AN163,0)+IF(U163=1,AA163*AK163/AO163,0))*dt/60</f>
        <v>0</v>
      </c>
      <c r="AQ163" s="25">
        <f>E163+(AG163*SQRT(RTE)-AH163/SQRT(RTE))*dt/60/E_nom</f>
        <v>0.52596748550487915</v>
      </c>
      <c r="AR163">
        <f>IF(R163=1,1,0)</f>
        <v>0</v>
      </c>
    </row>
    <row r="164" spans="1:44" x14ac:dyDescent="0.2">
      <c r="A164">
        <v>162</v>
      </c>
      <c r="B164" s="22">
        <f>A164/1440</f>
        <v>0.1125</v>
      </c>
      <c r="C164" s="23">
        <v>1.0940000000000001</v>
      </c>
      <c r="D164" s="24">
        <f>C164+P_aux</f>
        <v>1.109</v>
      </c>
      <c r="E164" s="25">
        <f>AQ163</f>
        <v>0.52596748550487915</v>
      </c>
      <c r="F164" s="24">
        <f>AB163</f>
        <v>0</v>
      </c>
      <c r="G164">
        <f>IF(AND(S163=0,V163&gt;=MinOff),V163,-1)</f>
        <v>82</v>
      </c>
      <c r="H164">
        <f>IF(AND(T163=0,W163&gt;=MinOff),W163,-1)</f>
        <v>81</v>
      </c>
      <c r="I164">
        <f>IF(AND(U163=0,X163&gt;=MinOff),X163,-1)</f>
        <v>1160</v>
      </c>
      <c r="J164">
        <f>IF(AND(S163=1,V163&gt;=MinRun),V163,-1)</f>
        <v>-1</v>
      </c>
      <c r="K164">
        <f>IF(AND(T163=1,W163&gt;=MinRun),W163,-1)</f>
        <v>-1</v>
      </c>
      <c r="L164">
        <f>IF(AND(U163=1,X163&gt;=MinRun),X163,-1)</f>
        <v>-1</v>
      </c>
      <c r="M164">
        <f>IF(MAX(G164:I164)&lt;0,0,MATCH(MAX(G164:I164),G164:I164,0))</f>
        <v>3</v>
      </c>
      <c r="N164">
        <f>IF(MAX(J164:L164)&lt;0,0,MATCH(MAX(J164:L164),J164:L164,0))</f>
        <v>0</v>
      </c>
      <c r="O164" s="24">
        <f>IF(N164=0,0,INDEX(CapVec,N164))</f>
        <v>0</v>
      </c>
      <c r="P164">
        <f>IF(OR(D164&gt;F164+StartMargin,E164&lt;SOC_startT),1,0)</f>
        <v>0</v>
      </c>
      <c r="Q164">
        <f>IF(AND(E164&gt;SOC_stopT,D164&lt;=F164-O164+StopMargin),1,0)</f>
        <v>0</v>
      </c>
      <c r="R164">
        <f>IF(AND(P164=1,M164&gt;0),1,IF(AND(P164=0,Q164=1,N164&gt;0),-1,0))</f>
        <v>0</v>
      </c>
      <c r="S164">
        <f>S163+IF(AND(R164=1,M164=1),1,0)-IF(AND(R164=-1,N164=1),1,0)</f>
        <v>0</v>
      </c>
      <c r="T164">
        <f>T163+IF(AND(R164=1,M164=2),1,0)-IF(AND(R164=-1,N164=2),1,0)</f>
        <v>0</v>
      </c>
      <c r="U164">
        <f>U163+IF(AND(R164=1,M164=3),1,0)-IF(AND(R164=-1,N164=3),1,0)</f>
        <v>0</v>
      </c>
      <c r="V164">
        <f>IF(S164&lt;&gt;S163,0,V163+dt)</f>
        <v>83</v>
      </c>
      <c r="W164">
        <f>IF(T164&lt;&gt;T163,0,W163+dt)</f>
        <v>82</v>
      </c>
      <c r="X164">
        <f>IF(U164&lt;&gt;U163,0,X163+dt)</f>
        <v>1161</v>
      </c>
      <c r="Y164" s="24">
        <f>S164*Cap_1*MIN(1,(V164+dt)/StartRamp)</f>
        <v>0</v>
      </c>
      <c r="Z164" s="24">
        <f>T164*Cap_2*MIN(1,(W164+dt)/StartRamp)</f>
        <v>0</v>
      </c>
      <c r="AA164" s="24">
        <f>U164*Cap_3*MIN(1,(X164+dt)/StartRamp)</f>
        <v>0</v>
      </c>
      <c r="AB164" s="24">
        <f>SUM(Y164:AA164)</f>
        <v>0</v>
      </c>
      <c r="AC164" s="24">
        <f>AB164-D164</f>
        <v>-1.109</v>
      </c>
      <c r="AD164" s="25">
        <f>MEDIAN(0,(TaperEnd-E164)/(TaperEnd-TaperStart),1)</f>
        <v>1</v>
      </c>
      <c r="AE164" s="24">
        <f>MIN(P_pcs*AD164,MAX(0,SOC_max-E164)*E_nom*60/dt/SQRT(RTE))</f>
        <v>2.5</v>
      </c>
      <c r="AF164" s="24">
        <f>MIN(P_pcs,MAX(0,E164-SOC_min)*E_nom*60/dt*SQRT(RTE))</f>
        <v>2.5</v>
      </c>
      <c r="AG164" s="24">
        <f>IF(AC164&gt;0,MIN(AC164,AE164),0)</f>
        <v>0</v>
      </c>
      <c r="AH164" s="24">
        <f>IF(AC164&lt;0,MIN(-AC164,AF164),0)</f>
        <v>1.109</v>
      </c>
      <c r="AI164" s="24">
        <f>IF(AC164&gt;0,D164+AG164,AB164)</f>
        <v>0</v>
      </c>
      <c r="AJ164" s="24">
        <f>MAX(0,D164-AI164-AH164)</f>
        <v>0</v>
      </c>
      <c r="AK164" s="25">
        <f>IF(AB164&gt;0,AI164/AB164,0)</f>
        <v>0</v>
      </c>
      <c r="AL164">
        <f>IF(AB164=0,1,MIN(MATCH(MEDIAN(MinStable,AK164,1),FC_L,1),3))</f>
        <v>1</v>
      </c>
      <c r="AM164" s="25">
        <f>INDEX(FC_E1,$AL164)+(MEDIAN(MinStable,$AK164,1)-INDEX(FC_L,$AL164))*(INDEX(FC_E1,$AL164+1)-INDEX(FC_E1,$AL164))/(INDEX(FC_L,$AL164+1)-INDEX(FC_L,$AL164))</f>
        <v>0.36499999999999999</v>
      </c>
      <c r="AN164" s="25">
        <f>INDEX(FC_E2,$AL164)+(MEDIAN(MinStable,$AK164,1)-INDEX(FC_L,$AL164))*(INDEX(FC_E2,$AL164+1)-INDEX(FC_E2,$AL164))/(INDEX(FC_L,$AL164+1)-INDEX(FC_L,$AL164))</f>
        <v>0.36</v>
      </c>
      <c r="AO164" s="25">
        <f>INDEX(FC_E3,$AL164)+(MEDIAN(MinStable,$AK164,1)-INDEX(FC_L,$AL164))*(INDEX(FC_E3,$AL164+1)-INDEX(FC_E3,$AL164))/(INDEX(FC_L,$AL164+1)-INDEX(FC_L,$AL164))</f>
        <v>0.35399999999999998</v>
      </c>
      <c r="AP164" s="26">
        <f>(IF(S164=1,Y164*AK164/AM164,0)+IF(T164=1,Z164*AK164/AN164,0)+IF(U164=1,AA164*AK164/AO164,0))*dt/60</f>
        <v>0</v>
      </c>
      <c r="AQ164" s="25">
        <f>E164+(AG164*SQRT(RTE)-AH164/SQRT(RTE))*dt/60/E_nom</f>
        <v>0.52238506740732804</v>
      </c>
      <c r="AR164">
        <f>IF(R164=1,1,0)</f>
        <v>0</v>
      </c>
    </row>
    <row r="165" spans="1:44" x14ac:dyDescent="0.2">
      <c r="A165">
        <v>163</v>
      </c>
      <c r="B165" s="22">
        <f>A165/1440</f>
        <v>0.11319444444444444</v>
      </c>
      <c r="C165" s="23">
        <v>1.0169999999999999</v>
      </c>
      <c r="D165" s="24">
        <f>C165+P_aux</f>
        <v>1.0319999999999998</v>
      </c>
      <c r="E165" s="25">
        <f>AQ164</f>
        <v>0.52238506740732804</v>
      </c>
      <c r="F165" s="24">
        <f>AB164</f>
        <v>0</v>
      </c>
      <c r="G165">
        <f>IF(AND(S164=0,V164&gt;=MinOff),V164,-1)</f>
        <v>83</v>
      </c>
      <c r="H165">
        <f>IF(AND(T164=0,W164&gt;=MinOff),W164,-1)</f>
        <v>82</v>
      </c>
      <c r="I165">
        <f>IF(AND(U164=0,X164&gt;=MinOff),X164,-1)</f>
        <v>1161</v>
      </c>
      <c r="J165">
        <f>IF(AND(S164=1,V164&gt;=MinRun),V164,-1)</f>
        <v>-1</v>
      </c>
      <c r="K165">
        <f>IF(AND(T164=1,W164&gt;=MinRun),W164,-1)</f>
        <v>-1</v>
      </c>
      <c r="L165">
        <f>IF(AND(U164=1,X164&gt;=MinRun),X164,-1)</f>
        <v>-1</v>
      </c>
      <c r="M165">
        <f>IF(MAX(G165:I165)&lt;0,0,MATCH(MAX(G165:I165),G165:I165,0))</f>
        <v>3</v>
      </c>
      <c r="N165">
        <f>IF(MAX(J165:L165)&lt;0,0,MATCH(MAX(J165:L165),J165:L165,0))</f>
        <v>0</v>
      </c>
      <c r="O165" s="24">
        <f>IF(N165=0,0,INDEX(CapVec,N165))</f>
        <v>0</v>
      </c>
      <c r="P165">
        <f>IF(OR(D165&gt;F165+StartMargin,E165&lt;SOC_startT),1,0)</f>
        <v>0</v>
      </c>
      <c r="Q165">
        <f>IF(AND(E165&gt;SOC_stopT,D165&lt;=F165-O165+StopMargin),1,0)</f>
        <v>0</v>
      </c>
      <c r="R165">
        <f>IF(AND(P165=1,M165&gt;0),1,IF(AND(P165=0,Q165=1,N165&gt;0),-1,0))</f>
        <v>0</v>
      </c>
      <c r="S165">
        <f>S164+IF(AND(R165=1,M165=1),1,0)-IF(AND(R165=-1,N165=1),1,0)</f>
        <v>0</v>
      </c>
      <c r="T165">
        <f>T164+IF(AND(R165=1,M165=2),1,0)-IF(AND(R165=-1,N165=2),1,0)</f>
        <v>0</v>
      </c>
      <c r="U165">
        <f>U164+IF(AND(R165=1,M165=3),1,0)-IF(AND(R165=-1,N165=3),1,0)</f>
        <v>0</v>
      </c>
      <c r="V165">
        <f>IF(S165&lt;&gt;S164,0,V164+dt)</f>
        <v>84</v>
      </c>
      <c r="W165">
        <f>IF(T165&lt;&gt;T164,0,W164+dt)</f>
        <v>83</v>
      </c>
      <c r="X165">
        <f>IF(U165&lt;&gt;U164,0,X164+dt)</f>
        <v>1162</v>
      </c>
      <c r="Y165" s="24">
        <f>S165*Cap_1*MIN(1,(V165+dt)/StartRamp)</f>
        <v>0</v>
      </c>
      <c r="Z165" s="24">
        <f>T165*Cap_2*MIN(1,(W165+dt)/StartRamp)</f>
        <v>0</v>
      </c>
      <c r="AA165" s="24">
        <f>U165*Cap_3*MIN(1,(X165+dt)/StartRamp)</f>
        <v>0</v>
      </c>
      <c r="AB165" s="24">
        <f>SUM(Y165:AA165)</f>
        <v>0</v>
      </c>
      <c r="AC165" s="24">
        <f>AB165-D165</f>
        <v>-1.0319999999999998</v>
      </c>
      <c r="AD165" s="25">
        <f>MEDIAN(0,(TaperEnd-E165)/(TaperEnd-TaperStart),1)</f>
        <v>1</v>
      </c>
      <c r="AE165" s="24">
        <f>MIN(P_pcs*AD165,MAX(0,SOC_max-E165)*E_nom*60/dt/SQRT(RTE))</f>
        <v>2.5</v>
      </c>
      <c r="AF165" s="24">
        <f>MIN(P_pcs,MAX(0,E165-SOC_min)*E_nom*60/dt*SQRT(RTE))</f>
        <v>2.5</v>
      </c>
      <c r="AG165" s="24">
        <f>IF(AC165&gt;0,MIN(AC165,AE165),0)</f>
        <v>0</v>
      </c>
      <c r="AH165" s="24">
        <f>IF(AC165&lt;0,MIN(-AC165,AF165),0)</f>
        <v>1.0319999999999998</v>
      </c>
      <c r="AI165" s="24">
        <f>IF(AC165&gt;0,D165+AG165,AB165)</f>
        <v>0</v>
      </c>
      <c r="AJ165" s="24">
        <f>MAX(0,D165-AI165-AH165)</f>
        <v>0</v>
      </c>
      <c r="AK165" s="25">
        <f>IF(AB165&gt;0,AI165/AB165,0)</f>
        <v>0</v>
      </c>
      <c r="AL165">
        <f>IF(AB165=0,1,MIN(MATCH(MEDIAN(MinStable,AK165,1),FC_L,1),3))</f>
        <v>1</v>
      </c>
      <c r="AM165" s="25">
        <f>INDEX(FC_E1,$AL165)+(MEDIAN(MinStable,$AK165,1)-INDEX(FC_L,$AL165))*(INDEX(FC_E1,$AL165+1)-INDEX(FC_E1,$AL165))/(INDEX(FC_L,$AL165+1)-INDEX(FC_L,$AL165))</f>
        <v>0.36499999999999999</v>
      </c>
      <c r="AN165" s="25">
        <f>INDEX(FC_E2,$AL165)+(MEDIAN(MinStable,$AK165,1)-INDEX(FC_L,$AL165))*(INDEX(FC_E2,$AL165+1)-INDEX(FC_E2,$AL165))/(INDEX(FC_L,$AL165+1)-INDEX(FC_L,$AL165))</f>
        <v>0.36</v>
      </c>
      <c r="AO165" s="25">
        <f>INDEX(FC_E3,$AL165)+(MEDIAN(MinStable,$AK165,1)-INDEX(FC_L,$AL165))*(INDEX(FC_E3,$AL165+1)-INDEX(FC_E3,$AL165))/(INDEX(FC_L,$AL165+1)-INDEX(FC_L,$AL165))</f>
        <v>0.35399999999999998</v>
      </c>
      <c r="AP165" s="26">
        <f>(IF(S165=1,Y165*AK165/AM165,0)+IF(T165=1,Z165*AK165/AN165,0)+IF(U165=1,AA165*AK165/AO165,0))*dt/60</f>
        <v>0</v>
      </c>
      <c r="AQ165" s="25">
        <f>E165+(AG165*SQRT(RTE)-AH165/SQRT(RTE))*dt/60/E_nom</f>
        <v>0.51905138347885849</v>
      </c>
      <c r="AR165">
        <f>IF(R165=1,1,0)</f>
        <v>0</v>
      </c>
    </row>
    <row r="166" spans="1:44" x14ac:dyDescent="0.2">
      <c r="A166">
        <v>164</v>
      </c>
      <c r="B166" s="22">
        <f>A166/1440</f>
        <v>0.11388888888888889</v>
      </c>
      <c r="C166" s="23">
        <v>1.1880999999999999</v>
      </c>
      <c r="D166" s="24">
        <f>C166+P_aux</f>
        <v>1.2030999999999998</v>
      </c>
      <c r="E166" s="25">
        <f>AQ165</f>
        <v>0.51905138347885849</v>
      </c>
      <c r="F166" s="24">
        <f>AB165</f>
        <v>0</v>
      </c>
      <c r="G166">
        <f>IF(AND(S165=0,V165&gt;=MinOff),V165,-1)</f>
        <v>84</v>
      </c>
      <c r="H166">
        <f>IF(AND(T165=0,W165&gt;=MinOff),W165,-1)</f>
        <v>83</v>
      </c>
      <c r="I166">
        <f>IF(AND(U165=0,X165&gt;=MinOff),X165,-1)</f>
        <v>1162</v>
      </c>
      <c r="J166">
        <f>IF(AND(S165=1,V165&gt;=MinRun),V165,-1)</f>
        <v>-1</v>
      </c>
      <c r="K166">
        <f>IF(AND(T165=1,W165&gt;=MinRun),W165,-1)</f>
        <v>-1</v>
      </c>
      <c r="L166">
        <f>IF(AND(U165=1,X165&gt;=MinRun),X165,-1)</f>
        <v>-1</v>
      </c>
      <c r="M166">
        <f>IF(MAX(G166:I166)&lt;0,0,MATCH(MAX(G166:I166),G166:I166,0))</f>
        <v>3</v>
      </c>
      <c r="N166">
        <f>IF(MAX(J166:L166)&lt;0,0,MATCH(MAX(J166:L166),J166:L166,0))</f>
        <v>0</v>
      </c>
      <c r="O166" s="24">
        <f>IF(N166=0,0,INDEX(CapVec,N166))</f>
        <v>0</v>
      </c>
      <c r="P166">
        <f>IF(OR(D166&gt;F166+StartMargin,E166&lt;SOC_startT),1,0)</f>
        <v>0</v>
      </c>
      <c r="Q166">
        <f>IF(AND(E166&gt;SOC_stopT,D166&lt;=F166-O166+StopMargin),1,0)</f>
        <v>0</v>
      </c>
      <c r="R166">
        <f>IF(AND(P166=1,M166&gt;0),1,IF(AND(P166=0,Q166=1,N166&gt;0),-1,0))</f>
        <v>0</v>
      </c>
      <c r="S166">
        <f>S165+IF(AND(R166=1,M166=1),1,0)-IF(AND(R166=-1,N166=1),1,0)</f>
        <v>0</v>
      </c>
      <c r="T166">
        <f>T165+IF(AND(R166=1,M166=2),1,0)-IF(AND(R166=-1,N166=2),1,0)</f>
        <v>0</v>
      </c>
      <c r="U166">
        <f>U165+IF(AND(R166=1,M166=3),1,0)-IF(AND(R166=-1,N166=3),1,0)</f>
        <v>0</v>
      </c>
      <c r="V166">
        <f>IF(S166&lt;&gt;S165,0,V165+dt)</f>
        <v>85</v>
      </c>
      <c r="W166">
        <f>IF(T166&lt;&gt;T165,0,W165+dt)</f>
        <v>84</v>
      </c>
      <c r="X166">
        <f>IF(U166&lt;&gt;U165,0,X165+dt)</f>
        <v>1163</v>
      </c>
      <c r="Y166" s="24">
        <f>S166*Cap_1*MIN(1,(V166+dt)/StartRamp)</f>
        <v>0</v>
      </c>
      <c r="Z166" s="24">
        <f>T166*Cap_2*MIN(1,(W166+dt)/StartRamp)</f>
        <v>0</v>
      </c>
      <c r="AA166" s="24">
        <f>U166*Cap_3*MIN(1,(X166+dt)/StartRamp)</f>
        <v>0</v>
      </c>
      <c r="AB166" s="24">
        <f>SUM(Y166:AA166)</f>
        <v>0</v>
      </c>
      <c r="AC166" s="24">
        <f>AB166-D166</f>
        <v>-1.2030999999999998</v>
      </c>
      <c r="AD166" s="25">
        <f>MEDIAN(0,(TaperEnd-E166)/(TaperEnd-TaperStart),1)</f>
        <v>1</v>
      </c>
      <c r="AE166" s="24">
        <f>MIN(P_pcs*AD166,MAX(0,SOC_max-E166)*E_nom*60/dt/SQRT(RTE))</f>
        <v>2.5</v>
      </c>
      <c r="AF166" s="24">
        <f>MIN(P_pcs,MAX(0,E166-SOC_min)*E_nom*60/dt*SQRT(RTE))</f>
        <v>2.5</v>
      </c>
      <c r="AG166" s="24">
        <f>IF(AC166&gt;0,MIN(AC166,AE166),0)</f>
        <v>0</v>
      </c>
      <c r="AH166" s="24">
        <f>IF(AC166&lt;0,MIN(-AC166,AF166),0)</f>
        <v>1.2030999999999998</v>
      </c>
      <c r="AI166" s="24">
        <f>IF(AC166&gt;0,D166+AG166,AB166)</f>
        <v>0</v>
      </c>
      <c r="AJ166" s="24">
        <f>MAX(0,D166-AI166-AH166)</f>
        <v>0</v>
      </c>
      <c r="AK166" s="25">
        <f>IF(AB166&gt;0,AI166/AB166,0)</f>
        <v>0</v>
      </c>
      <c r="AL166">
        <f>IF(AB166=0,1,MIN(MATCH(MEDIAN(MinStable,AK166,1),FC_L,1),3))</f>
        <v>1</v>
      </c>
      <c r="AM166" s="25">
        <f>INDEX(FC_E1,$AL166)+(MEDIAN(MinStable,$AK166,1)-INDEX(FC_L,$AL166))*(INDEX(FC_E1,$AL166+1)-INDEX(FC_E1,$AL166))/(INDEX(FC_L,$AL166+1)-INDEX(FC_L,$AL166))</f>
        <v>0.36499999999999999</v>
      </c>
      <c r="AN166" s="25">
        <f>INDEX(FC_E2,$AL166)+(MEDIAN(MinStable,$AK166,1)-INDEX(FC_L,$AL166))*(INDEX(FC_E2,$AL166+1)-INDEX(FC_E2,$AL166))/(INDEX(FC_L,$AL166+1)-INDEX(FC_L,$AL166))</f>
        <v>0.36</v>
      </c>
      <c r="AO166" s="25">
        <f>INDEX(FC_E3,$AL166)+(MEDIAN(MinStable,$AK166,1)-INDEX(FC_L,$AL166))*(INDEX(FC_E3,$AL166+1)-INDEX(FC_E3,$AL166))/(INDEX(FC_L,$AL166+1)-INDEX(FC_L,$AL166))</f>
        <v>0.35399999999999998</v>
      </c>
      <c r="AP166" s="26">
        <f>(IF(S166=1,Y166*AK166/AM166,0)+IF(T166=1,Z166*AK166/AN166,0)+IF(U166=1,AA166*AK166/AO166,0))*dt/60</f>
        <v>0</v>
      </c>
      <c r="AQ166" s="25">
        <f>E166+(AG166*SQRT(RTE)-AH166/SQRT(RTE))*dt/60/E_nom</f>
        <v>0.51516499284480644</v>
      </c>
      <c r="AR166">
        <f>IF(R166=1,1,0)</f>
        <v>0</v>
      </c>
    </row>
    <row r="167" spans="1:44" x14ac:dyDescent="0.2">
      <c r="A167">
        <v>165</v>
      </c>
      <c r="B167" s="22">
        <f>A167/1440</f>
        <v>0.11458333333333333</v>
      </c>
      <c r="C167" s="23">
        <v>1.1854</v>
      </c>
      <c r="D167" s="24">
        <f>C167+P_aux</f>
        <v>1.2003999999999999</v>
      </c>
      <c r="E167" s="25">
        <f>AQ166</f>
        <v>0.51516499284480644</v>
      </c>
      <c r="F167" s="24">
        <f>AB166</f>
        <v>0</v>
      </c>
      <c r="G167">
        <f>IF(AND(S166=0,V166&gt;=MinOff),V166,-1)</f>
        <v>85</v>
      </c>
      <c r="H167">
        <f>IF(AND(T166=0,W166&gt;=MinOff),W166,-1)</f>
        <v>84</v>
      </c>
      <c r="I167">
        <f>IF(AND(U166=0,X166&gt;=MinOff),X166,-1)</f>
        <v>1163</v>
      </c>
      <c r="J167">
        <f>IF(AND(S166=1,V166&gt;=MinRun),V166,-1)</f>
        <v>-1</v>
      </c>
      <c r="K167">
        <f>IF(AND(T166=1,W166&gt;=MinRun),W166,-1)</f>
        <v>-1</v>
      </c>
      <c r="L167">
        <f>IF(AND(U166=1,X166&gt;=MinRun),X166,-1)</f>
        <v>-1</v>
      </c>
      <c r="M167">
        <f>IF(MAX(G167:I167)&lt;0,0,MATCH(MAX(G167:I167),G167:I167,0))</f>
        <v>3</v>
      </c>
      <c r="N167">
        <f>IF(MAX(J167:L167)&lt;0,0,MATCH(MAX(J167:L167),J167:L167,0))</f>
        <v>0</v>
      </c>
      <c r="O167" s="24">
        <f>IF(N167=0,0,INDEX(CapVec,N167))</f>
        <v>0</v>
      </c>
      <c r="P167">
        <f>IF(OR(D167&gt;F167+StartMargin,E167&lt;SOC_startT),1,0)</f>
        <v>0</v>
      </c>
      <c r="Q167">
        <f>IF(AND(E167&gt;SOC_stopT,D167&lt;=F167-O167+StopMargin),1,0)</f>
        <v>0</v>
      </c>
      <c r="R167">
        <f>IF(AND(P167=1,M167&gt;0),1,IF(AND(P167=0,Q167=1,N167&gt;0),-1,0))</f>
        <v>0</v>
      </c>
      <c r="S167">
        <f>S166+IF(AND(R167=1,M167=1),1,0)-IF(AND(R167=-1,N167=1),1,0)</f>
        <v>0</v>
      </c>
      <c r="T167">
        <f>T166+IF(AND(R167=1,M167=2),1,0)-IF(AND(R167=-1,N167=2),1,0)</f>
        <v>0</v>
      </c>
      <c r="U167">
        <f>U166+IF(AND(R167=1,M167=3),1,0)-IF(AND(R167=-1,N167=3),1,0)</f>
        <v>0</v>
      </c>
      <c r="V167">
        <f>IF(S167&lt;&gt;S166,0,V166+dt)</f>
        <v>86</v>
      </c>
      <c r="W167">
        <f>IF(T167&lt;&gt;T166,0,W166+dt)</f>
        <v>85</v>
      </c>
      <c r="X167">
        <f>IF(U167&lt;&gt;U166,0,X166+dt)</f>
        <v>1164</v>
      </c>
      <c r="Y167" s="24">
        <f>S167*Cap_1*MIN(1,(V167+dt)/StartRamp)</f>
        <v>0</v>
      </c>
      <c r="Z167" s="24">
        <f>T167*Cap_2*MIN(1,(W167+dt)/StartRamp)</f>
        <v>0</v>
      </c>
      <c r="AA167" s="24">
        <f>U167*Cap_3*MIN(1,(X167+dt)/StartRamp)</f>
        <v>0</v>
      </c>
      <c r="AB167" s="24">
        <f>SUM(Y167:AA167)</f>
        <v>0</v>
      </c>
      <c r="AC167" s="24">
        <f>AB167-D167</f>
        <v>-1.2003999999999999</v>
      </c>
      <c r="AD167" s="25">
        <f>MEDIAN(0,(TaperEnd-E167)/(TaperEnd-TaperStart),1)</f>
        <v>1</v>
      </c>
      <c r="AE167" s="24">
        <f>MIN(P_pcs*AD167,MAX(0,SOC_max-E167)*E_nom*60/dt/SQRT(RTE))</f>
        <v>2.5</v>
      </c>
      <c r="AF167" s="24">
        <f>MIN(P_pcs,MAX(0,E167-SOC_min)*E_nom*60/dt*SQRT(RTE))</f>
        <v>2.5</v>
      </c>
      <c r="AG167" s="24">
        <f>IF(AC167&gt;0,MIN(AC167,AE167),0)</f>
        <v>0</v>
      </c>
      <c r="AH167" s="24">
        <f>IF(AC167&lt;0,MIN(-AC167,AF167),0)</f>
        <v>1.2003999999999999</v>
      </c>
      <c r="AI167" s="24">
        <f>IF(AC167&gt;0,D167+AG167,AB167)</f>
        <v>0</v>
      </c>
      <c r="AJ167" s="24">
        <f>MAX(0,D167-AI167-AH167)</f>
        <v>0</v>
      </c>
      <c r="AK167" s="25">
        <f>IF(AB167&gt;0,AI167/AB167,0)</f>
        <v>0</v>
      </c>
      <c r="AL167">
        <f>IF(AB167=0,1,MIN(MATCH(MEDIAN(MinStable,AK167,1),FC_L,1),3))</f>
        <v>1</v>
      </c>
      <c r="AM167" s="25">
        <f>INDEX(FC_E1,$AL167)+(MEDIAN(MinStable,$AK167,1)-INDEX(FC_L,$AL167))*(INDEX(FC_E1,$AL167+1)-INDEX(FC_E1,$AL167))/(INDEX(FC_L,$AL167+1)-INDEX(FC_L,$AL167))</f>
        <v>0.36499999999999999</v>
      </c>
      <c r="AN167" s="25">
        <f>INDEX(FC_E2,$AL167)+(MEDIAN(MinStable,$AK167,1)-INDEX(FC_L,$AL167))*(INDEX(FC_E2,$AL167+1)-INDEX(FC_E2,$AL167))/(INDEX(FC_L,$AL167+1)-INDEX(FC_L,$AL167))</f>
        <v>0.36</v>
      </c>
      <c r="AO167" s="25">
        <f>INDEX(FC_E3,$AL167)+(MEDIAN(MinStable,$AK167,1)-INDEX(FC_L,$AL167))*(INDEX(FC_E3,$AL167+1)-INDEX(FC_E3,$AL167))/(INDEX(FC_L,$AL167+1)-INDEX(FC_L,$AL167))</f>
        <v>0.35399999999999998</v>
      </c>
      <c r="AP167" s="26">
        <f>(IF(S167=1,Y167*AK167/AM167,0)+IF(T167=1,Z167*AK167/AN167,0)+IF(U167=1,AA167*AK167/AO167,0))*dt/60</f>
        <v>0</v>
      </c>
      <c r="AQ167" s="25">
        <f>E167+(AG167*SQRT(RTE)-AH167/SQRT(RTE))*dt/60/E_nom</f>
        <v>0.51128732405824162</v>
      </c>
      <c r="AR167">
        <f>IF(R167=1,1,0)</f>
        <v>0</v>
      </c>
    </row>
    <row r="168" spans="1:44" x14ac:dyDescent="0.2">
      <c r="A168">
        <v>166</v>
      </c>
      <c r="B168" s="22">
        <f>A168/1440</f>
        <v>0.11527777777777778</v>
      </c>
      <c r="C168" s="23">
        <v>1.1556999999999999</v>
      </c>
      <c r="D168" s="24">
        <f>C168+P_aux</f>
        <v>1.1706999999999999</v>
      </c>
      <c r="E168" s="25">
        <f>AQ167</f>
        <v>0.51128732405824162</v>
      </c>
      <c r="F168" s="24">
        <f>AB167</f>
        <v>0</v>
      </c>
      <c r="G168">
        <f>IF(AND(S167=0,V167&gt;=MinOff),V167,-1)</f>
        <v>86</v>
      </c>
      <c r="H168">
        <f>IF(AND(T167=0,W167&gt;=MinOff),W167,-1)</f>
        <v>85</v>
      </c>
      <c r="I168">
        <f>IF(AND(U167=0,X167&gt;=MinOff),X167,-1)</f>
        <v>1164</v>
      </c>
      <c r="J168">
        <f>IF(AND(S167=1,V167&gt;=MinRun),V167,-1)</f>
        <v>-1</v>
      </c>
      <c r="K168">
        <f>IF(AND(T167=1,W167&gt;=MinRun),W167,-1)</f>
        <v>-1</v>
      </c>
      <c r="L168">
        <f>IF(AND(U167=1,X167&gt;=MinRun),X167,-1)</f>
        <v>-1</v>
      </c>
      <c r="M168">
        <f>IF(MAX(G168:I168)&lt;0,0,MATCH(MAX(G168:I168),G168:I168,0))</f>
        <v>3</v>
      </c>
      <c r="N168">
        <f>IF(MAX(J168:L168)&lt;0,0,MATCH(MAX(J168:L168),J168:L168,0))</f>
        <v>0</v>
      </c>
      <c r="O168" s="24">
        <f>IF(N168=0,0,INDEX(CapVec,N168))</f>
        <v>0</v>
      </c>
      <c r="P168">
        <f>IF(OR(D168&gt;F168+StartMargin,E168&lt;SOC_startT),1,0)</f>
        <v>0</v>
      </c>
      <c r="Q168">
        <f>IF(AND(E168&gt;SOC_stopT,D168&lt;=F168-O168+StopMargin),1,0)</f>
        <v>0</v>
      </c>
      <c r="R168">
        <f>IF(AND(P168=1,M168&gt;0),1,IF(AND(P168=0,Q168=1,N168&gt;0),-1,0))</f>
        <v>0</v>
      </c>
      <c r="S168">
        <f>S167+IF(AND(R168=1,M168=1),1,0)-IF(AND(R168=-1,N168=1),1,0)</f>
        <v>0</v>
      </c>
      <c r="T168">
        <f>T167+IF(AND(R168=1,M168=2),1,0)-IF(AND(R168=-1,N168=2),1,0)</f>
        <v>0</v>
      </c>
      <c r="U168">
        <f>U167+IF(AND(R168=1,M168=3),1,0)-IF(AND(R168=-1,N168=3),1,0)</f>
        <v>0</v>
      </c>
      <c r="V168">
        <f>IF(S168&lt;&gt;S167,0,V167+dt)</f>
        <v>87</v>
      </c>
      <c r="W168">
        <f>IF(T168&lt;&gt;T167,0,W167+dt)</f>
        <v>86</v>
      </c>
      <c r="X168">
        <f>IF(U168&lt;&gt;U167,0,X167+dt)</f>
        <v>1165</v>
      </c>
      <c r="Y168" s="24">
        <f>S168*Cap_1*MIN(1,(V168+dt)/StartRamp)</f>
        <v>0</v>
      </c>
      <c r="Z168" s="24">
        <f>T168*Cap_2*MIN(1,(W168+dt)/StartRamp)</f>
        <v>0</v>
      </c>
      <c r="AA168" s="24">
        <f>U168*Cap_3*MIN(1,(X168+dt)/StartRamp)</f>
        <v>0</v>
      </c>
      <c r="AB168" s="24">
        <f>SUM(Y168:AA168)</f>
        <v>0</v>
      </c>
      <c r="AC168" s="24">
        <f>AB168-D168</f>
        <v>-1.1706999999999999</v>
      </c>
      <c r="AD168" s="25">
        <f>MEDIAN(0,(TaperEnd-E168)/(TaperEnd-TaperStart),1)</f>
        <v>1</v>
      </c>
      <c r="AE168" s="24">
        <f>MIN(P_pcs*AD168,MAX(0,SOC_max-E168)*E_nom*60/dt/SQRT(RTE))</f>
        <v>2.5</v>
      </c>
      <c r="AF168" s="24">
        <f>MIN(P_pcs,MAX(0,E168-SOC_min)*E_nom*60/dt*SQRT(RTE))</f>
        <v>2.5</v>
      </c>
      <c r="AG168" s="24">
        <f>IF(AC168&gt;0,MIN(AC168,AE168),0)</f>
        <v>0</v>
      </c>
      <c r="AH168" s="24">
        <f>IF(AC168&lt;0,MIN(-AC168,AF168),0)</f>
        <v>1.1706999999999999</v>
      </c>
      <c r="AI168" s="24">
        <f>IF(AC168&gt;0,D168+AG168,AB168)</f>
        <v>0</v>
      </c>
      <c r="AJ168" s="24">
        <f>MAX(0,D168-AI168-AH168)</f>
        <v>0</v>
      </c>
      <c r="AK168" s="25">
        <f>IF(AB168&gt;0,AI168/AB168,0)</f>
        <v>0</v>
      </c>
      <c r="AL168">
        <f>IF(AB168=0,1,MIN(MATCH(MEDIAN(MinStable,AK168,1),FC_L,1),3))</f>
        <v>1</v>
      </c>
      <c r="AM168" s="25">
        <f>INDEX(FC_E1,$AL168)+(MEDIAN(MinStable,$AK168,1)-INDEX(FC_L,$AL168))*(INDEX(FC_E1,$AL168+1)-INDEX(FC_E1,$AL168))/(INDEX(FC_L,$AL168+1)-INDEX(FC_L,$AL168))</f>
        <v>0.36499999999999999</v>
      </c>
      <c r="AN168" s="25">
        <f>INDEX(FC_E2,$AL168)+(MEDIAN(MinStable,$AK168,1)-INDEX(FC_L,$AL168))*(INDEX(FC_E2,$AL168+1)-INDEX(FC_E2,$AL168))/(INDEX(FC_L,$AL168+1)-INDEX(FC_L,$AL168))</f>
        <v>0.36</v>
      </c>
      <c r="AO168" s="25">
        <f>INDEX(FC_E3,$AL168)+(MEDIAN(MinStable,$AK168,1)-INDEX(FC_L,$AL168))*(INDEX(FC_E3,$AL168+1)-INDEX(FC_E3,$AL168))/(INDEX(FC_L,$AL168+1)-INDEX(FC_L,$AL168))</f>
        <v>0.35399999999999998</v>
      </c>
      <c r="AP168" s="26">
        <f>(IF(S168=1,Y168*AK168/AM168,0)+IF(T168=1,Z168*AK168/AN168,0)+IF(U168=1,AA168*AK168/AO168,0))*dt/60</f>
        <v>0</v>
      </c>
      <c r="AQ168" s="25">
        <f>E168+(AG168*SQRT(RTE)-AH168/SQRT(RTE))*dt/60/E_nom</f>
        <v>0.50750559559403685</v>
      </c>
      <c r="AR168">
        <f>IF(R168=1,1,0)</f>
        <v>0</v>
      </c>
    </row>
    <row r="169" spans="1:44" x14ac:dyDescent="0.2">
      <c r="A169">
        <v>167</v>
      </c>
      <c r="B169" s="22">
        <f>A169/1440</f>
        <v>0.11597222222222223</v>
      </c>
      <c r="C169" s="23">
        <v>1.105</v>
      </c>
      <c r="D169" s="24">
        <f>C169+P_aux</f>
        <v>1.1199999999999999</v>
      </c>
      <c r="E169" s="25">
        <f>AQ168</f>
        <v>0.50750559559403685</v>
      </c>
      <c r="F169" s="24">
        <f>AB168</f>
        <v>0</v>
      </c>
      <c r="G169">
        <f>IF(AND(S168=0,V168&gt;=MinOff),V168,-1)</f>
        <v>87</v>
      </c>
      <c r="H169">
        <f>IF(AND(T168=0,W168&gt;=MinOff),W168,-1)</f>
        <v>86</v>
      </c>
      <c r="I169">
        <f>IF(AND(U168=0,X168&gt;=MinOff),X168,-1)</f>
        <v>1165</v>
      </c>
      <c r="J169">
        <f>IF(AND(S168=1,V168&gt;=MinRun),V168,-1)</f>
        <v>-1</v>
      </c>
      <c r="K169">
        <f>IF(AND(T168=1,W168&gt;=MinRun),W168,-1)</f>
        <v>-1</v>
      </c>
      <c r="L169">
        <f>IF(AND(U168=1,X168&gt;=MinRun),X168,-1)</f>
        <v>-1</v>
      </c>
      <c r="M169">
        <f>IF(MAX(G169:I169)&lt;0,0,MATCH(MAX(G169:I169),G169:I169,0))</f>
        <v>3</v>
      </c>
      <c r="N169">
        <f>IF(MAX(J169:L169)&lt;0,0,MATCH(MAX(J169:L169),J169:L169,0))</f>
        <v>0</v>
      </c>
      <c r="O169" s="24">
        <f>IF(N169=0,0,INDEX(CapVec,N169))</f>
        <v>0</v>
      </c>
      <c r="P169">
        <f>IF(OR(D169&gt;F169+StartMargin,E169&lt;SOC_startT),1,0)</f>
        <v>0</v>
      </c>
      <c r="Q169">
        <f>IF(AND(E169&gt;SOC_stopT,D169&lt;=F169-O169+StopMargin),1,0)</f>
        <v>0</v>
      </c>
      <c r="R169">
        <f>IF(AND(P169=1,M169&gt;0),1,IF(AND(P169=0,Q169=1,N169&gt;0),-1,0))</f>
        <v>0</v>
      </c>
      <c r="S169">
        <f>S168+IF(AND(R169=1,M169=1),1,0)-IF(AND(R169=-1,N169=1),1,0)</f>
        <v>0</v>
      </c>
      <c r="T169">
        <f>T168+IF(AND(R169=1,M169=2),1,0)-IF(AND(R169=-1,N169=2),1,0)</f>
        <v>0</v>
      </c>
      <c r="U169">
        <f>U168+IF(AND(R169=1,M169=3),1,0)-IF(AND(R169=-1,N169=3),1,0)</f>
        <v>0</v>
      </c>
      <c r="V169">
        <f>IF(S169&lt;&gt;S168,0,V168+dt)</f>
        <v>88</v>
      </c>
      <c r="W169">
        <f>IF(T169&lt;&gt;T168,0,W168+dt)</f>
        <v>87</v>
      </c>
      <c r="X169">
        <f>IF(U169&lt;&gt;U168,0,X168+dt)</f>
        <v>1166</v>
      </c>
      <c r="Y169" s="24">
        <f>S169*Cap_1*MIN(1,(V169+dt)/StartRamp)</f>
        <v>0</v>
      </c>
      <c r="Z169" s="24">
        <f>T169*Cap_2*MIN(1,(W169+dt)/StartRamp)</f>
        <v>0</v>
      </c>
      <c r="AA169" s="24">
        <f>U169*Cap_3*MIN(1,(X169+dt)/StartRamp)</f>
        <v>0</v>
      </c>
      <c r="AB169" s="24">
        <f>SUM(Y169:AA169)</f>
        <v>0</v>
      </c>
      <c r="AC169" s="24">
        <f>AB169-D169</f>
        <v>-1.1199999999999999</v>
      </c>
      <c r="AD169" s="25">
        <f>MEDIAN(0,(TaperEnd-E169)/(TaperEnd-TaperStart),1)</f>
        <v>1</v>
      </c>
      <c r="AE169" s="24">
        <f>MIN(P_pcs*AD169,MAX(0,SOC_max-E169)*E_nom*60/dt/SQRT(RTE))</f>
        <v>2.5</v>
      </c>
      <c r="AF169" s="24">
        <f>MIN(P_pcs,MAX(0,E169-SOC_min)*E_nom*60/dt*SQRT(RTE))</f>
        <v>2.5</v>
      </c>
      <c r="AG169" s="24">
        <f>IF(AC169&gt;0,MIN(AC169,AE169),0)</f>
        <v>0</v>
      </c>
      <c r="AH169" s="24">
        <f>IF(AC169&lt;0,MIN(-AC169,AF169),0)</f>
        <v>1.1199999999999999</v>
      </c>
      <c r="AI169" s="24">
        <f>IF(AC169&gt;0,D169+AG169,AB169)</f>
        <v>0</v>
      </c>
      <c r="AJ169" s="24">
        <f>MAX(0,D169-AI169-AH169)</f>
        <v>0</v>
      </c>
      <c r="AK169" s="25">
        <f>IF(AB169&gt;0,AI169/AB169,0)</f>
        <v>0</v>
      </c>
      <c r="AL169">
        <f>IF(AB169=0,1,MIN(MATCH(MEDIAN(MinStable,AK169,1),FC_L,1),3))</f>
        <v>1</v>
      </c>
      <c r="AM169" s="25">
        <f>INDEX(FC_E1,$AL169)+(MEDIAN(MinStable,$AK169,1)-INDEX(FC_L,$AL169))*(INDEX(FC_E1,$AL169+1)-INDEX(FC_E1,$AL169))/(INDEX(FC_L,$AL169+1)-INDEX(FC_L,$AL169))</f>
        <v>0.36499999999999999</v>
      </c>
      <c r="AN169" s="25">
        <f>INDEX(FC_E2,$AL169)+(MEDIAN(MinStable,$AK169,1)-INDEX(FC_L,$AL169))*(INDEX(FC_E2,$AL169+1)-INDEX(FC_E2,$AL169))/(INDEX(FC_L,$AL169+1)-INDEX(FC_L,$AL169))</f>
        <v>0.36</v>
      </c>
      <c r="AO169" s="25">
        <f>INDEX(FC_E3,$AL169)+(MEDIAN(MinStable,$AK169,1)-INDEX(FC_L,$AL169))*(INDEX(FC_E3,$AL169+1)-INDEX(FC_E3,$AL169))/(INDEX(FC_L,$AL169+1)-INDEX(FC_L,$AL169))</f>
        <v>0.35399999999999998</v>
      </c>
      <c r="AP169" s="26">
        <f>(IF(S169=1,Y169*AK169/AM169,0)+IF(T169=1,Z169*AK169/AN169,0)+IF(U169=1,AA169*AK169/AO169,0))*dt/60</f>
        <v>0</v>
      </c>
      <c r="AQ169" s="25">
        <f>E169+(AG169*SQRT(RTE)-AH169/SQRT(RTE))*dt/60/E_nom</f>
        <v>0.50388764404375985</v>
      </c>
      <c r="AR169">
        <f>IF(R169=1,1,0)</f>
        <v>0</v>
      </c>
    </row>
    <row r="170" spans="1:44" x14ac:dyDescent="0.2">
      <c r="A170">
        <v>168</v>
      </c>
      <c r="B170" s="22">
        <f>A170/1440</f>
        <v>0.11666666666666667</v>
      </c>
      <c r="C170" s="23">
        <v>1.0656000000000001</v>
      </c>
      <c r="D170" s="24">
        <f>C170+P_aux</f>
        <v>1.0806</v>
      </c>
      <c r="E170" s="25">
        <f>AQ169</f>
        <v>0.50388764404375985</v>
      </c>
      <c r="F170" s="24">
        <f>AB169</f>
        <v>0</v>
      </c>
      <c r="G170">
        <f>IF(AND(S169=0,V169&gt;=MinOff),V169,-1)</f>
        <v>88</v>
      </c>
      <c r="H170">
        <f>IF(AND(T169=0,W169&gt;=MinOff),W169,-1)</f>
        <v>87</v>
      </c>
      <c r="I170">
        <f>IF(AND(U169=0,X169&gt;=MinOff),X169,-1)</f>
        <v>1166</v>
      </c>
      <c r="J170">
        <f>IF(AND(S169=1,V169&gt;=MinRun),V169,-1)</f>
        <v>-1</v>
      </c>
      <c r="K170">
        <f>IF(AND(T169=1,W169&gt;=MinRun),W169,-1)</f>
        <v>-1</v>
      </c>
      <c r="L170">
        <f>IF(AND(U169=1,X169&gt;=MinRun),X169,-1)</f>
        <v>-1</v>
      </c>
      <c r="M170">
        <f>IF(MAX(G170:I170)&lt;0,0,MATCH(MAX(G170:I170),G170:I170,0))</f>
        <v>3</v>
      </c>
      <c r="N170">
        <f>IF(MAX(J170:L170)&lt;0,0,MATCH(MAX(J170:L170),J170:L170,0))</f>
        <v>0</v>
      </c>
      <c r="O170" s="24">
        <f>IF(N170=0,0,INDEX(CapVec,N170))</f>
        <v>0</v>
      </c>
      <c r="P170">
        <f>IF(OR(D170&gt;F170+StartMargin,E170&lt;SOC_startT),1,0)</f>
        <v>0</v>
      </c>
      <c r="Q170">
        <f>IF(AND(E170&gt;SOC_stopT,D170&lt;=F170-O170+StopMargin),1,0)</f>
        <v>0</v>
      </c>
      <c r="R170">
        <f>IF(AND(P170=1,M170&gt;0),1,IF(AND(P170=0,Q170=1,N170&gt;0),-1,0))</f>
        <v>0</v>
      </c>
      <c r="S170">
        <f>S169+IF(AND(R170=1,M170=1),1,0)-IF(AND(R170=-1,N170=1),1,0)</f>
        <v>0</v>
      </c>
      <c r="T170">
        <f>T169+IF(AND(R170=1,M170=2),1,0)-IF(AND(R170=-1,N170=2),1,0)</f>
        <v>0</v>
      </c>
      <c r="U170">
        <f>U169+IF(AND(R170=1,M170=3),1,0)-IF(AND(R170=-1,N170=3),1,0)</f>
        <v>0</v>
      </c>
      <c r="V170">
        <f>IF(S170&lt;&gt;S169,0,V169+dt)</f>
        <v>89</v>
      </c>
      <c r="W170">
        <f>IF(T170&lt;&gt;T169,0,W169+dt)</f>
        <v>88</v>
      </c>
      <c r="X170">
        <f>IF(U170&lt;&gt;U169,0,X169+dt)</f>
        <v>1167</v>
      </c>
      <c r="Y170" s="24">
        <f>S170*Cap_1*MIN(1,(V170+dt)/StartRamp)</f>
        <v>0</v>
      </c>
      <c r="Z170" s="24">
        <f>T170*Cap_2*MIN(1,(W170+dt)/StartRamp)</f>
        <v>0</v>
      </c>
      <c r="AA170" s="24">
        <f>U170*Cap_3*MIN(1,(X170+dt)/StartRamp)</f>
        <v>0</v>
      </c>
      <c r="AB170" s="24">
        <f>SUM(Y170:AA170)</f>
        <v>0</v>
      </c>
      <c r="AC170" s="24">
        <f>AB170-D170</f>
        <v>-1.0806</v>
      </c>
      <c r="AD170" s="25">
        <f>MEDIAN(0,(TaperEnd-E170)/(TaperEnd-TaperStart),1)</f>
        <v>1</v>
      </c>
      <c r="AE170" s="24">
        <f>MIN(P_pcs*AD170,MAX(0,SOC_max-E170)*E_nom*60/dt/SQRT(RTE))</f>
        <v>2.5</v>
      </c>
      <c r="AF170" s="24">
        <f>MIN(P_pcs,MAX(0,E170-SOC_min)*E_nom*60/dt*SQRT(RTE))</f>
        <v>2.5</v>
      </c>
      <c r="AG170" s="24">
        <f>IF(AC170&gt;0,MIN(AC170,AE170),0)</f>
        <v>0</v>
      </c>
      <c r="AH170" s="24">
        <f>IF(AC170&lt;0,MIN(-AC170,AF170),0)</f>
        <v>1.0806</v>
      </c>
      <c r="AI170" s="24">
        <f>IF(AC170&gt;0,D170+AG170,AB170)</f>
        <v>0</v>
      </c>
      <c r="AJ170" s="24">
        <f>MAX(0,D170-AI170-AH170)</f>
        <v>0</v>
      </c>
      <c r="AK170" s="25">
        <f>IF(AB170&gt;0,AI170/AB170,0)</f>
        <v>0</v>
      </c>
      <c r="AL170">
        <f>IF(AB170=0,1,MIN(MATCH(MEDIAN(MinStable,AK170,1),FC_L,1),3))</f>
        <v>1</v>
      </c>
      <c r="AM170" s="25">
        <f>INDEX(FC_E1,$AL170)+(MEDIAN(MinStable,$AK170,1)-INDEX(FC_L,$AL170))*(INDEX(FC_E1,$AL170+1)-INDEX(FC_E1,$AL170))/(INDEX(FC_L,$AL170+1)-INDEX(FC_L,$AL170))</f>
        <v>0.36499999999999999</v>
      </c>
      <c r="AN170" s="25">
        <f>INDEX(FC_E2,$AL170)+(MEDIAN(MinStable,$AK170,1)-INDEX(FC_L,$AL170))*(INDEX(FC_E2,$AL170+1)-INDEX(FC_E2,$AL170))/(INDEX(FC_L,$AL170+1)-INDEX(FC_L,$AL170))</f>
        <v>0.36</v>
      </c>
      <c r="AO170" s="25">
        <f>INDEX(FC_E3,$AL170)+(MEDIAN(MinStable,$AK170,1)-INDEX(FC_L,$AL170))*(INDEX(FC_E3,$AL170+1)-INDEX(FC_E3,$AL170))/(INDEX(FC_L,$AL170+1)-INDEX(FC_L,$AL170))</f>
        <v>0.35399999999999998</v>
      </c>
      <c r="AP170" s="26">
        <f>(IF(S170=1,Y170*AK170/AM170,0)+IF(T170=1,Z170*AK170/AN170,0)+IF(U170=1,AA170*AK170/AO170,0))*dt/60</f>
        <v>0</v>
      </c>
      <c r="AQ170" s="25">
        <f>E170+(AG170*SQRT(RTE)-AH170/SQRT(RTE))*dt/60/E_nom</f>
        <v>0.50039696686051938</v>
      </c>
      <c r="AR170">
        <f>IF(R170=1,1,0)</f>
        <v>0</v>
      </c>
    </row>
    <row r="171" spans="1:44" x14ac:dyDescent="0.2">
      <c r="A171">
        <v>169</v>
      </c>
      <c r="B171" s="22">
        <f>A171/1440</f>
        <v>0.11736111111111111</v>
      </c>
      <c r="C171" s="23">
        <v>1.0871</v>
      </c>
      <c r="D171" s="24">
        <f>C171+P_aux</f>
        <v>1.1020999999999999</v>
      </c>
      <c r="E171" s="25">
        <f>AQ170</f>
        <v>0.50039696686051938</v>
      </c>
      <c r="F171" s="24">
        <f>AB170</f>
        <v>0</v>
      </c>
      <c r="G171">
        <f>IF(AND(S170=0,V170&gt;=MinOff),V170,-1)</f>
        <v>89</v>
      </c>
      <c r="H171">
        <f>IF(AND(T170=0,W170&gt;=MinOff),W170,-1)</f>
        <v>88</v>
      </c>
      <c r="I171">
        <f>IF(AND(U170=0,X170&gt;=MinOff),X170,-1)</f>
        <v>1167</v>
      </c>
      <c r="J171">
        <f>IF(AND(S170=1,V170&gt;=MinRun),V170,-1)</f>
        <v>-1</v>
      </c>
      <c r="K171">
        <f>IF(AND(T170=1,W170&gt;=MinRun),W170,-1)</f>
        <v>-1</v>
      </c>
      <c r="L171">
        <f>IF(AND(U170=1,X170&gt;=MinRun),X170,-1)</f>
        <v>-1</v>
      </c>
      <c r="M171">
        <f>IF(MAX(G171:I171)&lt;0,0,MATCH(MAX(G171:I171),G171:I171,0))</f>
        <v>3</v>
      </c>
      <c r="N171">
        <f>IF(MAX(J171:L171)&lt;0,0,MATCH(MAX(J171:L171),J171:L171,0))</f>
        <v>0</v>
      </c>
      <c r="O171" s="24">
        <f>IF(N171=0,0,INDEX(CapVec,N171))</f>
        <v>0</v>
      </c>
      <c r="P171">
        <f>IF(OR(D171&gt;F171+StartMargin,E171&lt;SOC_startT),1,0)</f>
        <v>0</v>
      </c>
      <c r="Q171">
        <f>IF(AND(E171&gt;SOC_stopT,D171&lt;=F171-O171+StopMargin),1,0)</f>
        <v>0</v>
      </c>
      <c r="R171">
        <f>IF(AND(P171=1,M171&gt;0),1,IF(AND(P171=0,Q171=1,N171&gt;0),-1,0))</f>
        <v>0</v>
      </c>
      <c r="S171">
        <f>S170+IF(AND(R171=1,M171=1),1,0)-IF(AND(R171=-1,N171=1),1,0)</f>
        <v>0</v>
      </c>
      <c r="T171">
        <f>T170+IF(AND(R171=1,M171=2),1,0)-IF(AND(R171=-1,N171=2),1,0)</f>
        <v>0</v>
      </c>
      <c r="U171">
        <f>U170+IF(AND(R171=1,M171=3),1,0)-IF(AND(R171=-1,N171=3),1,0)</f>
        <v>0</v>
      </c>
      <c r="V171">
        <f>IF(S171&lt;&gt;S170,0,V170+dt)</f>
        <v>90</v>
      </c>
      <c r="W171">
        <f>IF(T171&lt;&gt;T170,0,W170+dt)</f>
        <v>89</v>
      </c>
      <c r="X171">
        <f>IF(U171&lt;&gt;U170,0,X170+dt)</f>
        <v>1168</v>
      </c>
      <c r="Y171" s="24">
        <f>S171*Cap_1*MIN(1,(V171+dt)/StartRamp)</f>
        <v>0</v>
      </c>
      <c r="Z171" s="24">
        <f>T171*Cap_2*MIN(1,(W171+dt)/StartRamp)</f>
        <v>0</v>
      </c>
      <c r="AA171" s="24">
        <f>U171*Cap_3*MIN(1,(X171+dt)/StartRamp)</f>
        <v>0</v>
      </c>
      <c r="AB171" s="24">
        <f>SUM(Y171:AA171)</f>
        <v>0</v>
      </c>
      <c r="AC171" s="24">
        <f>AB171-D171</f>
        <v>-1.1020999999999999</v>
      </c>
      <c r="AD171" s="25">
        <f>MEDIAN(0,(TaperEnd-E171)/(TaperEnd-TaperStart),1)</f>
        <v>1</v>
      </c>
      <c r="AE171" s="24">
        <f>MIN(P_pcs*AD171,MAX(0,SOC_max-E171)*E_nom*60/dt/SQRT(RTE))</f>
        <v>2.5</v>
      </c>
      <c r="AF171" s="24">
        <f>MIN(P_pcs,MAX(0,E171-SOC_min)*E_nom*60/dt*SQRT(RTE))</f>
        <v>2.5</v>
      </c>
      <c r="AG171" s="24">
        <f>IF(AC171&gt;0,MIN(AC171,AE171),0)</f>
        <v>0</v>
      </c>
      <c r="AH171" s="24">
        <f>IF(AC171&lt;0,MIN(-AC171,AF171),0)</f>
        <v>1.1020999999999999</v>
      </c>
      <c r="AI171" s="24">
        <f>IF(AC171&gt;0,D171+AG171,AB171)</f>
        <v>0</v>
      </c>
      <c r="AJ171" s="24">
        <f>MAX(0,D171-AI171-AH171)</f>
        <v>0</v>
      </c>
      <c r="AK171" s="25">
        <f>IF(AB171&gt;0,AI171/AB171,0)</f>
        <v>0</v>
      </c>
      <c r="AL171">
        <f>IF(AB171=0,1,MIN(MATCH(MEDIAN(MinStable,AK171,1),FC_L,1),3))</f>
        <v>1</v>
      </c>
      <c r="AM171" s="25">
        <f>INDEX(FC_E1,$AL171)+(MEDIAN(MinStable,$AK171,1)-INDEX(FC_L,$AL171))*(INDEX(FC_E1,$AL171+1)-INDEX(FC_E1,$AL171))/(INDEX(FC_L,$AL171+1)-INDEX(FC_L,$AL171))</f>
        <v>0.36499999999999999</v>
      </c>
      <c r="AN171" s="25">
        <f>INDEX(FC_E2,$AL171)+(MEDIAN(MinStable,$AK171,1)-INDEX(FC_L,$AL171))*(INDEX(FC_E2,$AL171+1)-INDEX(FC_E2,$AL171))/(INDEX(FC_L,$AL171+1)-INDEX(FC_L,$AL171))</f>
        <v>0.36</v>
      </c>
      <c r="AO171" s="25">
        <f>INDEX(FC_E3,$AL171)+(MEDIAN(MinStable,$AK171,1)-INDEX(FC_L,$AL171))*(INDEX(FC_E3,$AL171+1)-INDEX(FC_E3,$AL171))/(INDEX(FC_L,$AL171+1)-INDEX(FC_L,$AL171))</f>
        <v>0.35399999999999998</v>
      </c>
      <c r="AP171" s="26">
        <f>(IF(S171=1,Y171*AK171/AM171,0)+IF(T171=1,Z171*AK171/AN171,0)+IF(U171=1,AA171*AK171/AO171,0))*dt/60</f>
        <v>0</v>
      </c>
      <c r="AQ171" s="25">
        <f>E171+(AG171*SQRT(RTE)-AH171/SQRT(RTE))*dt/60/E_nom</f>
        <v>0.49683683792876909</v>
      </c>
      <c r="AR171">
        <f>IF(R171=1,1,0)</f>
        <v>0</v>
      </c>
    </row>
    <row r="172" spans="1:44" x14ac:dyDescent="0.2">
      <c r="A172">
        <v>170</v>
      </c>
      <c r="B172" s="22">
        <f>A172/1440</f>
        <v>0.11805555555555555</v>
      </c>
      <c r="C172" s="23">
        <v>1.2452000000000001</v>
      </c>
      <c r="D172" s="24">
        <f>C172+P_aux</f>
        <v>1.2602</v>
      </c>
      <c r="E172" s="25">
        <f>AQ171</f>
        <v>0.49683683792876909</v>
      </c>
      <c r="F172" s="24">
        <f>AB171</f>
        <v>0</v>
      </c>
      <c r="G172">
        <f>IF(AND(S171=0,V171&gt;=MinOff),V171,-1)</f>
        <v>90</v>
      </c>
      <c r="H172">
        <f>IF(AND(T171=0,W171&gt;=MinOff),W171,-1)</f>
        <v>89</v>
      </c>
      <c r="I172">
        <f>IF(AND(U171=0,X171&gt;=MinOff),X171,-1)</f>
        <v>1168</v>
      </c>
      <c r="J172">
        <f>IF(AND(S171=1,V171&gt;=MinRun),V171,-1)</f>
        <v>-1</v>
      </c>
      <c r="K172">
        <f>IF(AND(T171=1,W171&gt;=MinRun),W171,-1)</f>
        <v>-1</v>
      </c>
      <c r="L172">
        <f>IF(AND(U171=1,X171&gt;=MinRun),X171,-1)</f>
        <v>-1</v>
      </c>
      <c r="M172">
        <f>IF(MAX(G172:I172)&lt;0,0,MATCH(MAX(G172:I172),G172:I172,0))</f>
        <v>3</v>
      </c>
      <c r="N172">
        <f>IF(MAX(J172:L172)&lt;0,0,MATCH(MAX(J172:L172),J172:L172,0))</f>
        <v>0</v>
      </c>
      <c r="O172" s="24">
        <f>IF(N172=0,0,INDEX(CapVec,N172))</f>
        <v>0</v>
      </c>
      <c r="P172">
        <f>IF(OR(D172&gt;F172+StartMargin,E172&lt;SOC_startT),1,0)</f>
        <v>0</v>
      </c>
      <c r="Q172">
        <f>IF(AND(E172&gt;SOC_stopT,D172&lt;=F172-O172+StopMargin),1,0)</f>
        <v>0</v>
      </c>
      <c r="R172">
        <f>IF(AND(P172=1,M172&gt;0),1,IF(AND(P172=0,Q172=1,N172&gt;0),-1,0))</f>
        <v>0</v>
      </c>
      <c r="S172">
        <f>S171+IF(AND(R172=1,M172=1),1,0)-IF(AND(R172=-1,N172=1),1,0)</f>
        <v>0</v>
      </c>
      <c r="T172">
        <f>T171+IF(AND(R172=1,M172=2),1,0)-IF(AND(R172=-1,N172=2),1,0)</f>
        <v>0</v>
      </c>
      <c r="U172">
        <f>U171+IF(AND(R172=1,M172=3),1,0)-IF(AND(R172=-1,N172=3),1,0)</f>
        <v>0</v>
      </c>
      <c r="V172">
        <f>IF(S172&lt;&gt;S171,0,V171+dt)</f>
        <v>91</v>
      </c>
      <c r="W172">
        <f>IF(T172&lt;&gt;T171,0,W171+dt)</f>
        <v>90</v>
      </c>
      <c r="X172">
        <f>IF(U172&lt;&gt;U171,0,X171+dt)</f>
        <v>1169</v>
      </c>
      <c r="Y172" s="24">
        <f>S172*Cap_1*MIN(1,(V172+dt)/StartRamp)</f>
        <v>0</v>
      </c>
      <c r="Z172" s="24">
        <f>T172*Cap_2*MIN(1,(W172+dt)/StartRamp)</f>
        <v>0</v>
      </c>
      <c r="AA172" s="24">
        <f>U172*Cap_3*MIN(1,(X172+dt)/StartRamp)</f>
        <v>0</v>
      </c>
      <c r="AB172" s="24">
        <f>SUM(Y172:AA172)</f>
        <v>0</v>
      </c>
      <c r="AC172" s="24">
        <f>AB172-D172</f>
        <v>-1.2602</v>
      </c>
      <c r="AD172" s="25">
        <f>MEDIAN(0,(TaperEnd-E172)/(TaperEnd-TaperStart),1)</f>
        <v>1</v>
      </c>
      <c r="AE172" s="24">
        <f>MIN(P_pcs*AD172,MAX(0,SOC_max-E172)*E_nom*60/dt/SQRT(RTE))</f>
        <v>2.5</v>
      </c>
      <c r="AF172" s="24">
        <f>MIN(P_pcs,MAX(0,E172-SOC_min)*E_nom*60/dt*SQRT(RTE))</f>
        <v>2.5</v>
      </c>
      <c r="AG172" s="24">
        <f>IF(AC172&gt;0,MIN(AC172,AE172),0)</f>
        <v>0</v>
      </c>
      <c r="AH172" s="24">
        <f>IF(AC172&lt;0,MIN(-AC172,AF172),0)</f>
        <v>1.2602</v>
      </c>
      <c r="AI172" s="24">
        <f>IF(AC172&gt;0,D172+AG172,AB172)</f>
        <v>0</v>
      </c>
      <c r="AJ172" s="24">
        <f>MAX(0,D172-AI172-AH172)</f>
        <v>0</v>
      </c>
      <c r="AK172" s="25">
        <f>IF(AB172&gt;0,AI172/AB172,0)</f>
        <v>0</v>
      </c>
      <c r="AL172">
        <f>IF(AB172=0,1,MIN(MATCH(MEDIAN(MinStable,AK172,1),FC_L,1),3))</f>
        <v>1</v>
      </c>
      <c r="AM172" s="25">
        <f>INDEX(FC_E1,$AL172)+(MEDIAN(MinStable,$AK172,1)-INDEX(FC_L,$AL172))*(INDEX(FC_E1,$AL172+1)-INDEX(FC_E1,$AL172))/(INDEX(FC_L,$AL172+1)-INDEX(FC_L,$AL172))</f>
        <v>0.36499999999999999</v>
      </c>
      <c r="AN172" s="25">
        <f>INDEX(FC_E2,$AL172)+(MEDIAN(MinStable,$AK172,1)-INDEX(FC_L,$AL172))*(INDEX(FC_E2,$AL172+1)-INDEX(FC_E2,$AL172))/(INDEX(FC_L,$AL172+1)-INDEX(FC_L,$AL172))</f>
        <v>0.36</v>
      </c>
      <c r="AO172" s="25">
        <f>INDEX(FC_E3,$AL172)+(MEDIAN(MinStable,$AK172,1)-INDEX(FC_L,$AL172))*(INDEX(FC_E3,$AL172+1)-INDEX(FC_E3,$AL172))/(INDEX(FC_L,$AL172+1)-INDEX(FC_L,$AL172))</f>
        <v>0.35399999999999998</v>
      </c>
      <c r="AP172" s="26">
        <f>(IF(S172=1,Y172*AK172/AM172,0)+IF(T172=1,Z172*AK172/AN172,0)+IF(U172=1,AA172*AK172/AO172,0))*dt/60</f>
        <v>0</v>
      </c>
      <c r="AQ172" s="25">
        <f>E172+(AG172*SQRT(RTE)-AH172/SQRT(RTE))*dt/60/E_nom</f>
        <v>0.49276599637193058</v>
      </c>
      <c r="AR172">
        <f>IF(R172=1,1,0)</f>
        <v>0</v>
      </c>
    </row>
    <row r="173" spans="1:44" x14ac:dyDescent="0.2">
      <c r="A173">
        <v>171</v>
      </c>
      <c r="B173" s="22">
        <f>A173/1440</f>
        <v>0.11874999999999999</v>
      </c>
      <c r="C173" s="23">
        <v>1.2383</v>
      </c>
      <c r="D173" s="24">
        <f>C173+P_aux</f>
        <v>1.2532999999999999</v>
      </c>
      <c r="E173" s="25">
        <f>AQ172</f>
        <v>0.49276599637193058</v>
      </c>
      <c r="F173" s="24">
        <f>AB172</f>
        <v>0</v>
      </c>
      <c r="G173">
        <f>IF(AND(S172=0,V172&gt;=MinOff),V172,-1)</f>
        <v>91</v>
      </c>
      <c r="H173">
        <f>IF(AND(T172=0,W172&gt;=MinOff),W172,-1)</f>
        <v>90</v>
      </c>
      <c r="I173">
        <f>IF(AND(U172=0,X172&gt;=MinOff),X172,-1)</f>
        <v>1169</v>
      </c>
      <c r="J173">
        <f>IF(AND(S172=1,V172&gt;=MinRun),V172,-1)</f>
        <v>-1</v>
      </c>
      <c r="K173">
        <f>IF(AND(T172=1,W172&gt;=MinRun),W172,-1)</f>
        <v>-1</v>
      </c>
      <c r="L173">
        <f>IF(AND(U172=1,X172&gt;=MinRun),X172,-1)</f>
        <v>-1</v>
      </c>
      <c r="M173">
        <f>IF(MAX(G173:I173)&lt;0,0,MATCH(MAX(G173:I173),G173:I173,0))</f>
        <v>3</v>
      </c>
      <c r="N173">
        <f>IF(MAX(J173:L173)&lt;0,0,MATCH(MAX(J173:L173),J173:L173,0))</f>
        <v>0</v>
      </c>
      <c r="O173" s="24">
        <f>IF(N173=0,0,INDEX(CapVec,N173))</f>
        <v>0</v>
      </c>
      <c r="P173">
        <f>IF(OR(D173&gt;F173+StartMargin,E173&lt;SOC_startT),1,0)</f>
        <v>0</v>
      </c>
      <c r="Q173">
        <f>IF(AND(E173&gt;SOC_stopT,D173&lt;=F173-O173+StopMargin),1,0)</f>
        <v>0</v>
      </c>
      <c r="R173">
        <f>IF(AND(P173=1,M173&gt;0),1,IF(AND(P173=0,Q173=1,N173&gt;0),-1,0))</f>
        <v>0</v>
      </c>
      <c r="S173">
        <f>S172+IF(AND(R173=1,M173=1),1,0)-IF(AND(R173=-1,N173=1),1,0)</f>
        <v>0</v>
      </c>
      <c r="T173">
        <f>T172+IF(AND(R173=1,M173=2),1,0)-IF(AND(R173=-1,N173=2),1,0)</f>
        <v>0</v>
      </c>
      <c r="U173">
        <f>U172+IF(AND(R173=1,M173=3),1,0)-IF(AND(R173=-1,N173=3),1,0)</f>
        <v>0</v>
      </c>
      <c r="V173">
        <f>IF(S173&lt;&gt;S172,0,V172+dt)</f>
        <v>92</v>
      </c>
      <c r="W173">
        <f>IF(T173&lt;&gt;T172,0,W172+dt)</f>
        <v>91</v>
      </c>
      <c r="X173">
        <f>IF(U173&lt;&gt;U172,0,X172+dt)</f>
        <v>1170</v>
      </c>
      <c r="Y173" s="24">
        <f>S173*Cap_1*MIN(1,(V173+dt)/StartRamp)</f>
        <v>0</v>
      </c>
      <c r="Z173" s="24">
        <f>T173*Cap_2*MIN(1,(W173+dt)/StartRamp)</f>
        <v>0</v>
      </c>
      <c r="AA173" s="24">
        <f>U173*Cap_3*MIN(1,(X173+dt)/StartRamp)</f>
        <v>0</v>
      </c>
      <c r="AB173" s="24">
        <f>SUM(Y173:AA173)</f>
        <v>0</v>
      </c>
      <c r="AC173" s="24">
        <f>AB173-D173</f>
        <v>-1.2532999999999999</v>
      </c>
      <c r="AD173" s="25">
        <f>MEDIAN(0,(TaperEnd-E173)/(TaperEnd-TaperStart),1)</f>
        <v>1</v>
      </c>
      <c r="AE173" s="24">
        <f>MIN(P_pcs*AD173,MAX(0,SOC_max-E173)*E_nom*60/dt/SQRT(RTE))</f>
        <v>2.5</v>
      </c>
      <c r="AF173" s="24">
        <f>MIN(P_pcs,MAX(0,E173-SOC_min)*E_nom*60/dt*SQRT(RTE))</f>
        <v>2.5</v>
      </c>
      <c r="AG173" s="24">
        <f>IF(AC173&gt;0,MIN(AC173,AE173),0)</f>
        <v>0</v>
      </c>
      <c r="AH173" s="24">
        <f>IF(AC173&lt;0,MIN(-AC173,AF173),0)</f>
        <v>1.2532999999999999</v>
      </c>
      <c r="AI173" s="24">
        <f>IF(AC173&gt;0,D173+AG173,AB173)</f>
        <v>0</v>
      </c>
      <c r="AJ173" s="24">
        <f>MAX(0,D173-AI173-AH173)</f>
        <v>0</v>
      </c>
      <c r="AK173" s="25">
        <f>IF(AB173&gt;0,AI173/AB173,0)</f>
        <v>0</v>
      </c>
      <c r="AL173">
        <f>IF(AB173=0,1,MIN(MATCH(MEDIAN(MinStable,AK173,1),FC_L,1),3))</f>
        <v>1</v>
      </c>
      <c r="AM173" s="25">
        <f>INDEX(FC_E1,$AL173)+(MEDIAN(MinStable,$AK173,1)-INDEX(FC_L,$AL173))*(INDEX(FC_E1,$AL173+1)-INDEX(FC_E1,$AL173))/(INDEX(FC_L,$AL173+1)-INDEX(FC_L,$AL173))</f>
        <v>0.36499999999999999</v>
      </c>
      <c r="AN173" s="25">
        <f>INDEX(FC_E2,$AL173)+(MEDIAN(MinStable,$AK173,1)-INDEX(FC_L,$AL173))*(INDEX(FC_E2,$AL173+1)-INDEX(FC_E2,$AL173))/(INDEX(FC_L,$AL173+1)-INDEX(FC_L,$AL173))</f>
        <v>0.36</v>
      </c>
      <c r="AO173" s="25">
        <f>INDEX(FC_E3,$AL173)+(MEDIAN(MinStable,$AK173,1)-INDEX(FC_L,$AL173))*(INDEX(FC_E3,$AL173+1)-INDEX(FC_E3,$AL173))/(INDEX(FC_L,$AL173+1)-INDEX(FC_L,$AL173))</f>
        <v>0.35399999999999998</v>
      </c>
      <c r="AP173" s="26">
        <f>(IF(S173=1,Y173*AK173/AM173,0)+IF(T173=1,Z173*AK173/AN173,0)+IF(U173=1,AA173*AK173/AO173,0))*dt/60</f>
        <v>0</v>
      </c>
      <c r="AQ173" s="25">
        <f>E173+(AG173*SQRT(RTE)-AH173/SQRT(RTE))*dt/60/E_nom</f>
        <v>0.4887174439808929</v>
      </c>
      <c r="AR173">
        <f>IF(R173=1,1,0)</f>
        <v>0</v>
      </c>
    </row>
    <row r="174" spans="1:44" x14ac:dyDescent="0.2">
      <c r="A174">
        <v>172</v>
      </c>
      <c r="B174" s="22">
        <f>A174/1440</f>
        <v>0.11944444444444445</v>
      </c>
      <c r="C174" s="23">
        <v>1.1918</v>
      </c>
      <c r="D174" s="24">
        <f>C174+P_aux</f>
        <v>1.2067999999999999</v>
      </c>
      <c r="E174" s="25">
        <f>AQ173</f>
        <v>0.4887174439808929</v>
      </c>
      <c r="F174" s="24">
        <f>AB173</f>
        <v>0</v>
      </c>
      <c r="G174">
        <f>IF(AND(S173=0,V173&gt;=MinOff),V173,-1)</f>
        <v>92</v>
      </c>
      <c r="H174">
        <f>IF(AND(T173=0,W173&gt;=MinOff),W173,-1)</f>
        <v>91</v>
      </c>
      <c r="I174">
        <f>IF(AND(U173=0,X173&gt;=MinOff),X173,-1)</f>
        <v>1170</v>
      </c>
      <c r="J174">
        <f>IF(AND(S173=1,V173&gt;=MinRun),V173,-1)</f>
        <v>-1</v>
      </c>
      <c r="K174">
        <f>IF(AND(T173=1,W173&gt;=MinRun),W173,-1)</f>
        <v>-1</v>
      </c>
      <c r="L174">
        <f>IF(AND(U173=1,X173&gt;=MinRun),X173,-1)</f>
        <v>-1</v>
      </c>
      <c r="M174">
        <f>IF(MAX(G174:I174)&lt;0,0,MATCH(MAX(G174:I174),G174:I174,0))</f>
        <v>3</v>
      </c>
      <c r="N174">
        <f>IF(MAX(J174:L174)&lt;0,0,MATCH(MAX(J174:L174),J174:L174,0))</f>
        <v>0</v>
      </c>
      <c r="O174" s="24">
        <f>IF(N174=0,0,INDEX(CapVec,N174))</f>
        <v>0</v>
      </c>
      <c r="P174">
        <f>IF(OR(D174&gt;F174+StartMargin,E174&lt;SOC_startT),1,0)</f>
        <v>0</v>
      </c>
      <c r="Q174">
        <f>IF(AND(E174&gt;SOC_stopT,D174&lt;=F174-O174+StopMargin),1,0)</f>
        <v>0</v>
      </c>
      <c r="R174">
        <f>IF(AND(P174=1,M174&gt;0),1,IF(AND(P174=0,Q174=1,N174&gt;0),-1,0))</f>
        <v>0</v>
      </c>
      <c r="S174">
        <f>S173+IF(AND(R174=1,M174=1),1,0)-IF(AND(R174=-1,N174=1),1,0)</f>
        <v>0</v>
      </c>
      <c r="T174">
        <f>T173+IF(AND(R174=1,M174=2),1,0)-IF(AND(R174=-1,N174=2),1,0)</f>
        <v>0</v>
      </c>
      <c r="U174">
        <f>U173+IF(AND(R174=1,M174=3),1,0)-IF(AND(R174=-1,N174=3),1,0)</f>
        <v>0</v>
      </c>
      <c r="V174">
        <f>IF(S174&lt;&gt;S173,0,V173+dt)</f>
        <v>93</v>
      </c>
      <c r="W174">
        <f>IF(T174&lt;&gt;T173,0,W173+dt)</f>
        <v>92</v>
      </c>
      <c r="X174">
        <f>IF(U174&lt;&gt;U173,0,X173+dt)</f>
        <v>1171</v>
      </c>
      <c r="Y174" s="24">
        <f>S174*Cap_1*MIN(1,(V174+dt)/StartRamp)</f>
        <v>0</v>
      </c>
      <c r="Z174" s="24">
        <f>T174*Cap_2*MIN(1,(W174+dt)/StartRamp)</f>
        <v>0</v>
      </c>
      <c r="AA174" s="24">
        <f>U174*Cap_3*MIN(1,(X174+dt)/StartRamp)</f>
        <v>0</v>
      </c>
      <c r="AB174" s="24">
        <f>SUM(Y174:AA174)</f>
        <v>0</v>
      </c>
      <c r="AC174" s="24">
        <f>AB174-D174</f>
        <v>-1.2067999999999999</v>
      </c>
      <c r="AD174" s="25">
        <f>MEDIAN(0,(TaperEnd-E174)/(TaperEnd-TaperStart),1)</f>
        <v>1</v>
      </c>
      <c r="AE174" s="24">
        <f>MIN(P_pcs*AD174,MAX(0,SOC_max-E174)*E_nom*60/dt/SQRT(RTE))</f>
        <v>2.5</v>
      </c>
      <c r="AF174" s="24">
        <f>MIN(P_pcs,MAX(0,E174-SOC_min)*E_nom*60/dt*SQRT(RTE))</f>
        <v>2.5</v>
      </c>
      <c r="AG174" s="24">
        <f>IF(AC174&gt;0,MIN(AC174,AE174),0)</f>
        <v>0</v>
      </c>
      <c r="AH174" s="24">
        <f>IF(AC174&lt;0,MIN(-AC174,AF174),0)</f>
        <v>1.2067999999999999</v>
      </c>
      <c r="AI174" s="24">
        <f>IF(AC174&gt;0,D174+AG174,AB174)</f>
        <v>0</v>
      </c>
      <c r="AJ174" s="24">
        <f>MAX(0,D174-AI174-AH174)</f>
        <v>0</v>
      </c>
      <c r="AK174" s="25">
        <f>IF(AB174&gt;0,AI174/AB174,0)</f>
        <v>0</v>
      </c>
      <c r="AL174">
        <f>IF(AB174=0,1,MIN(MATCH(MEDIAN(MinStable,AK174,1),FC_L,1),3))</f>
        <v>1</v>
      </c>
      <c r="AM174" s="25">
        <f>INDEX(FC_E1,$AL174)+(MEDIAN(MinStable,$AK174,1)-INDEX(FC_L,$AL174))*(INDEX(FC_E1,$AL174+1)-INDEX(FC_E1,$AL174))/(INDEX(FC_L,$AL174+1)-INDEX(FC_L,$AL174))</f>
        <v>0.36499999999999999</v>
      </c>
      <c r="AN174" s="25">
        <f>INDEX(FC_E2,$AL174)+(MEDIAN(MinStable,$AK174,1)-INDEX(FC_L,$AL174))*(INDEX(FC_E2,$AL174+1)-INDEX(FC_E2,$AL174))/(INDEX(FC_L,$AL174+1)-INDEX(FC_L,$AL174))</f>
        <v>0.36</v>
      </c>
      <c r="AO174" s="25">
        <f>INDEX(FC_E3,$AL174)+(MEDIAN(MinStable,$AK174,1)-INDEX(FC_L,$AL174))*(INDEX(FC_E3,$AL174+1)-INDEX(FC_E3,$AL174))/(INDEX(FC_L,$AL174+1)-INDEX(FC_L,$AL174))</f>
        <v>0.35399999999999998</v>
      </c>
      <c r="AP174" s="26">
        <f>(IF(S174=1,Y174*AK174/AM174,0)+IF(T174=1,Z174*AK174/AN174,0)+IF(U174=1,AA174*AK174/AO174,0))*dt/60</f>
        <v>0</v>
      </c>
      <c r="AQ174" s="25">
        <f>E174+(AG174*SQRT(RTE)-AH174/SQRT(RTE))*dt/60/E_nom</f>
        <v>0.48481910118546939</v>
      </c>
      <c r="AR174">
        <f>IF(R174=1,1,0)</f>
        <v>0</v>
      </c>
    </row>
    <row r="175" spans="1:44" x14ac:dyDescent="0.2">
      <c r="A175">
        <v>173</v>
      </c>
      <c r="B175" s="22">
        <f>A175/1440</f>
        <v>0.12013888888888889</v>
      </c>
      <c r="C175" s="23">
        <v>1.1768000000000001</v>
      </c>
      <c r="D175" s="24">
        <f>C175+P_aux</f>
        <v>1.1918</v>
      </c>
      <c r="E175" s="25">
        <f>AQ174</f>
        <v>0.48481910118546939</v>
      </c>
      <c r="F175" s="24">
        <f>AB174</f>
        <v>0</v>
      </c>
      <c r="G175">
        <f>IF(AND(S174=0,V174&gt;=MinOff),V174,-1)</f>
        <v>93</v>
      </c>
      <c r="H175">
        <f>IF(AND(T174=0,W174&gt;=MinOff),W174,-1)</f>
        <v>92</v>
      </c>
      <c r="I175">
        <f>IF(AND(U174=0,X174&gt;=MinOff),X174,-1)</f>
        <v>1171</v>
      </c>
      <c r="J175">
        <f>IF(AND(S174=1,V174&gt;=MinRun),V174,-1)</f>
        <v>-1</v>
      </c>
      <c r="K175">
        <f>IF(AND(T174=1,W174&gt;=MinRun),W174,-1)</f>
        <v>-1</v>
      </c>
      <c r="L175">
        <f>IF(AND(U174=1,X174&gt;=MinRun),X174,-1)</f>
        <v>-1</v>
      </c>
      <c r="M175">
        <f>IF(MAX(G175:I175)&lt;0,0,MATCH(MAX(G175:I175),G175:I175,0))</f>
        <v>3</v>
      </c>
      <c r="N175">
        <f>IF(MAX(J175:L175)&lt;0,0,MATCH(MAX(J175:L175),J175:L175,0))</f>
        <v>0</v>
      </c>
      <c r="O175" s="24">
        <f>IF(N175=0,0,INDEX(CapVec,N175))</f>
        <v>0</v>
      </c>
      <c r="P175">
        <f>IF(OR(D175&gt;F175+StartMargin,E175&lt;SOC_startT),1,0)</f>
        <v>0</v>
      </c>
      <c r="Q175">
        <f>IF(AND(E175&gt;SOC_stopT,D175&lt;=F175-O175+StopMargin),1,0)</f>
        <v>0</v>
      </c>
      <c r="R175">
        <f>IF(AND(P175=1,M175&gt;0),1,IF(AND(P175=0,Q175=1,N175&gt;0),-1,0))</f>
        <v>0</v>
      </c>
      <c r="S175">
        <f>S174+IF(AND(R175=1,M175=1),1,0)-IF(AND(R175=-1,N175=1),1,0)</f>
        <v>0</v>
      </c>
      <c r="T175">
        <f>T174+IF(AND(R175=1,M175=2),1,0)-IF(AND(R175=-1,N175=2),1,0)</f>
        <v>0</v>
      </c>
      <c r="U175">
        <f>U174+IF(AND(R175=1,M175=3),1,0)-IF(AND(R175=-1,N175=3),1,0)</f>
        <v>0</v>
      </c>
      <c r="V175">
        <f>IF(S175&lt;&gt;S174,0,V174+dt)</f>
        <v>94</v>
      </c>
      <c r="W175">
        <f>IF(T175&lt;&gt;T174,0,W174+dt)</f>
        <v>93</v>
      </c>
      <c r="X175">
        <f>IF(U175&lt;&gt;U174,0,X174+dt)</f>
        <v>1172</v>
      </c>
      <c r="Y175" s="24">
        <f>S175*Cap_1*MIN(1,(V175+dt)/StartRamp)</f>
        <v>0</v>
      </c>
      <c r="Z175" s="24">
        <f>T175*Cap_2*MIN(1,(W175+dt)/StartRamp)</f>
        <v>0</v>
      </c>
      <c r="AA175" s="24">
        <f>U175*Cap_3*MIN(1,(X175+dt)/StartRamp)</f>
        <v>0</v>
      </c>
      <c r="AB175" s="24">
        <f>SUM(Y175:AA175)</f>
        <v>0</v>
      </c>
      <c r="AC175" s="24">
        <f>AB175-D175</f>
        <v>-1.1918</v>
      </c>
      <c r="AD175" s="25">
        <f>MEDIAN(0,(TaperEnd-E175)/(TaperEnd-TaperStart),1)</f>
        <v>1</v>
      </c>
      <c r="AE175" s="24">
        <f>MIN(P_pcs*AD175,MAX(0,SOC_max-E175)*E_nom*60/dt/SQRT(RTE))</f>
        <v>2.5</v>
      </c>
      <c r="AF175" s="24">
        <f>MIN(P_pcs,MAX(0,E175-SOC_min)*E_nom*60/dt*SQRT(RTE))</f>
        <v>2.5</v>
      </c>
      <c r="AG175" s="24">
        <f>IF(AC175&gt;0,MIN(AC175,AE175),0)</f>
        <v>0</v>
      </c>
      <c r="AH175" s="24">
        <f>IF(AC175&lt;0,MIN(-AC175,AF175),0)</f>
        <v>1.1918</v>
      </c>
      <c r="AI175" s="24">
        <f>IF(AC175&gt;0,D175+AG175,AB175)</f>
        <v>0</v>
      </c>
      <c r="AJ175" s="24">
        <f>MAX(0,D175-AI175-AH175)</f>
        <v>0</v>
      </c>
      <c r="AK175" s="25">
        <f>IF(AB175&gt;0,AI175/AB175,0)</f>
        <v>0</v>
      </c>
      <c r="AL175">
        <f>IF(AB175=0,1,MIN(MATCH(MEDIAN(MinStable,AK175,1),FC_L,1),3))</f>
        <v>1</v>
      </c>
      <c r="AM175" s="25">
        <f>INDEX(FC_E1,$AL175)+(MEDIAN(MinStable,$AK175,1)-INDEX(FC_L,$AL175))*(INDEX(FC_E1,$AL175+1)-INDEX(FC_E1,$AL175))/(INDEX(FC_L,$AL175+1)-INDEX(FC_L,$AL175))</f>
        <v>0.36499999999999999</v>
      </c>
      <c r="AN175" s="25">
        <f>INDEX(FC_E2,$AL175)+(MEDIAN(MinStable,$AK175,1)-INDEX(FC_L,$AL175))*(INDEX(FC_E2,$AL175+1)-INDEX(FC_E2,$AL175))/(INDEX(FC_L,$AL175+1)-INDEX(FC_L,$AL175))</f>
        <v>0.36</v>
      </c>
      <c r="AO175" s="25">
        <f>INDEX(FC_E3,$AL175)+(MEDIAN(MinStable,$AK175,1)-INDEX(FC_L,$AL175))*(INDEX(FC_E3,$AL175+1)-INDEX(FC_E3,$AL175))/(INDEX(FC_L,$AL175+1)-INDEX(FC_L,$AL175))</f>
        <v>0.35399999999999998</v>
      </c>
      <c r="AP175" s="26">
        <f>(IF(S175=1,Y175*AK175/AM175,0)+IF(T175=1,Z175*AK175/AN175,0)+IF(U175=1,AA175*AK175/AO175,0))*dt/60</f>
        <v>0</v>
      </c>
      <c r="AQ175" s="25">
        <f>E175+(AG175*SQRT(RTE)-AH175/SQRT(RTE))*dt/60/E_nom</f>
        <v>0.48096921309830853</v>
      </c>
      <c r="AR175">
        <f>IF(R175=1,1,0)</f>
        <v>0</v>
      </c>
    </row>
    <row r="176" spans="1:44" x14ac:dyDescent="0.2">
      <c r="A176">
        <v>174</v>
      </c>
      <c r="B176" s="22">
        <f>A176/1440</f>
        <v>0.12083333333333333</v>
      </c>
      <c r="C176" s="23">
        <v>1.0558000000000001</v>
      </c>
      <c r="D176" s="24">
        <f>C176+P_aux</f>
        <v>1.0708</v>
      </c>
      <c r="E176" s="25">
        <f>AQ175</f>
        <v>0.48096921309830853</v>
      </c>
      <c r="F176" s="24">
        <f>AB175</f>
        <v>0</v>
      </c>
      <c r="G176">
        <f>IF(AND(S175=0,V175&gt;=MinOff),V175,-1)</f>
        <v>94</v>
      </c>
      <c r="H176">
        <f>IF(AND(T175=0,W175&gt;=MinOff),W175,-1)</f>
        <v>93</v>
      </c>
      <c r="I176">
        <f>IF(AND(U175=0,X175&gt;=MinOff),X175,-1)</f>
        <v>1172</v>
      </c>
      <c r="J176">
        <f>IF(AND(S175=1,V175&gt;=MinRun),V175,-1)</f>
        <v>-1</v>
      </c>
      <c r="K176">
        <f>IF(AND(T175=1,W175&gt;=MinRun),W175,-1)</f>
        <v>-1</v>
      </c>
      <c r="L176">
        <f>IF(AND(U175=1,X175&gt;=MinRun),X175,-1)</f>
        <v>-1</v>
      </c>
      <c r="M176">
        <f>IF(MAX(G176:I176)&lt;0,0,MATCH(MAX(G176:I176),G176:I176,0))</f>
        <v>3</v>
      </c>
      <c r="N176">
        <f>IF(MAX(J176:L176)&lt;0,0,MATCH(MAX(J176:L176),J176:L176,0))</f>
        <v>0</v>
      </c>
      <c r="O176" s="24">
        <f>IF(N176=0,0,INDEX(CapVec,N176))</f>
        <v>0</v>
      </c>
      <c r="P176">
        <f>IF(OR(D176&gt;F176+StartMargin,E176&lt;SOC_startT),1,0)</f>
        <v>0</v>
      </c>
      <c r="Q176">
        <f>IF(AND(E176&gt;SOC_stopT,D176&lt;=F176-O176+StopMargin),1,0)</f>
        <v>0</v>
      </c>
      <c r="R176">
        <f>IF(AND(P176=1,M176&gt;0),1,IF(AND(P176=0,Q176=1,N176&gt;0),-1,0))</f>
        <v>0</v>
      </c>
      <c r="S176">
        <f>S175+IF(AND(R176=1,M176=1),1,0)-IF(AND(R176=-1,N176=1),1,0)</f>
        <v>0</v>
      </c>
      <c r="T176">
        <f>T175+IF(AND(R176=1,M176=2),1,0)-IF(AND(R176=-1,N176=2),1,0)</f>
        <v>0</v>
      </c>
      <c r="U176">
        <f>U175+IF(AND(R176=1,M176=3),1,0)-IF(AND(R176=-1,N176=3),1,0)</f>
        <v>0</v>
      </c>
      <c r="V176">
        <f>IF(S176&lt;&gt;S175,0,V175+dt)</f>
        <v>95</v>
      </c>
      <c r="W176">
        <f>IF(T176&lt;&gt;T175,0,W175+dt)</f>
        <v>94</v>
      </c>
      <c r="X176">
        <f>IF(U176&lt;&gt;U175,0,X175+dt)</f>
        <v>1173</v>
      </c>
      <c r="Y176" s="24">
        <f>S176*Cap_1*MIN(1,(V176+dt)/StartRamp)</f>
        <v>0</v>
      </c>
      <c r="Z176" s="24">
        <f>T176*Cap_2*MIN(1,(W176+dt)/StartRamp)</f>
        <v>0</v>
      </c>
      <c r="AA176" s="24">
        <f>U176*Cap_3*MIN(1,(X176+dt)/StartRamp)</f>
        <v>0</v>
      </c>
      <c r="AB176" s="24">
        <f>SUM(Y176:AA176)</f>
        <v>0</v>
      </c>
      <c r="AC176" s="24">
        <f>AB176-D176</f>
        <v>-1.0708</v>
      </c>
      <c r="AD176" s="25">
        <f>MEDIAN(0,(TaperEnd-E176)/(TaperEnd-TaperStart),1)</f>
        <v>1</v>
      </c>
      <c r="AE176" s="24">
        <f>MIN(P_pcs*AD176,MAX(0,SOC_max-E176)*E_nom*60/dt/SQRT(RTE))</f>
        <v>2.5</v>
      </c>
      <c r="AF176" s="24">
        <f>MIN(P_pcs,MAX(0,E176-SOC_min)*E_nom*60/dt*SQRT(RTE))</f>
        <v>2.5</v>
      </c>
      <c r="AG176" s="24">
        <f>IF(AC176&gt;0,MIN(AC176,AE176),0)</f>
        <v>0</v>
      </c>
      <c r="AH176" s="24">
        <f>IF(AC176&lt;0,MIN(-AC176,AF176),0)</f>
        <v>1.0708</v>
      </c>
      <c r="AI176" s="24">
        <f>IF(AC176&gt;0,D176+AG176,AB176)</f>
        <v>0</v>
      </c>
      <c r="AJ176" s="24">
        <f>MAX(0,D176-AI176-AH176)</f>
        <v>0</v>
      </c>
      <c r="AK176" s="25">
        <f>IF(AB176&gt;0,AI176/AB176,0)</f>
        <v>0</v>
      </c>
      <c r="AL176">
        <f>IF(AB176=0,1,MIN(MATCH(MEDIAN(MinStable,AK176,1),FC_L,1),3))</f>
        <v>1</v>
      </c>
      <c r="AM176" s="25">
        <f>INDEX(FC_E1,$AL176)+(MEDIAN(MinStable,$AK176,1)-INDEX(FC_L,$AL176))*(INDEX(FC_E1,$AL176+1)-INDEX(FC_E1,$AL176))/(INDEX(FC_L,$AL176+1)-INDEX(FC_L,$AL176))</f>
        <v>0.36499999999999999</v>
      </c>
      <c r="AN176" s="25">
        <f>INDEX(FC_E2,$AL176)+(MEDIAN(MinStable,$AK176,1)-INDEX(FC_L,$AL176))*(INDEX(FC_E2,$AL176+1)-INDEX(FC_E2,$AL176))/(INDEX(FC_L,$AL176+1)-INDEX(FC_L,$AL176))</f>
        <v>0.36</v>
      </c>
      <c r="AO176" s="25">
        <f>INDEX(FC_E3,$AL176)+(MEDIAN(MinStable,$AK176,1)-INDEX(FC_L,$AL176))*(INDEX(FC_E3,$AL176+1)-INDEX(FC_E3,$AL176))/(INDEX(FC_L,$AL176+1)-INDEX(FC_L,$AL176))</f>
        <v>0.35399999999999998</v>
      </c>
      <c r="AP176" s="26">
        <f>(IF(S176=1,Y176*AK176/AM176,0)+IF(T176=1,Z176*AK176/AN176,0)+IF(U176=1,AA176*AK176/AO176,0))*dt/60</f>
        <v>0</v>
      </c>
      <c r="AQ176" s="25">
        <f>E176+(AG176*SQRT(RTE)-AH176/SQRT(RTE))*dt/60/E_nom</f>
        <v>0.47751019299113295</v>
      </c>
      <c r="AR176">
        <f>IF(R176=1,1,0)</f>
        <v>0</v>
      </c>
    </row>
    <row r="177" spans="1:44" x14ac:dyDescent="0.2">
      <c r="A177">
        <v>175</v>
      </c>
      <c r="B177" s="22">
        <f>A177/1440</f>
        <v>0.12152777777777778</v>
      </c>
      <c r="C177" s="23">
        <v>1.0219</v>
      </c>
      <c r="D177" s="24">
        <f>C177+P_aux</f>
        <v>1.0368999999999999</v>
      </c>
      <c r="E177" s="25">
        <f>AQ176</f>
        <v>0.47751019299113295</v>
      </c>
      <c r="F177" s="24">
        <f>AB176</f>
        <v>0</v>
      </c>
      <c r="G177">
        <f>IF(AND(S176=0,V176&gt;=MinOff),V176,-1)</f>
        <v>95</v>
      </c>
      <c r="H177">
        <f>IF(AND(T176=0,W176&gt;=MinOff),W176,-1)</f>
        <v>94</v>
      </c>
      <c r="I177">
        <f>IF(AND(U176=0,X176&gt;=MinOff),X176,-1)</f>
        <v>1173</v>
      </c>
      <c r="J177">
        <f>IF(AND(S176=1,V176&gt;=MinRun),V176,-1)</f>
        <v>-1</v>
      </c>
      <c r="K177">
        <f>IF(AND(T176=1,W176&gt;=MinRun),W176,-1)</f>
        <v>-1</v>
      </c>
      <c r="L177">
        <f>IF(AND(U176=1,X176&gt;=MinRun),X176,-1)</f>
        <v>-1</v>
      </c>
      <c r="M177">
        <f>IF(MAX(G177:I177)&lt;0,0,MATCH(MAX(G177:I177),G177:I177,0))</f>
        <v>3</v>
      </c>
      <c r="N177">
        <f>IF(MAX(J177:L177)&lt;0,0,MATCH(MAX(J177:L177),J177:L177,0))</f>
        <v>0</v>
      </c>
      <c r="O177" s="24">
        <f>IF(N177=0,0,INDEX(CapVec,N177))</f>
        <v>0</v>
      </c>
      <c r="P177">
        <f>IF(OR(D177&gt;F177+StartMargin,E177&lt;SOC_startT),1,0)</f>
        <v>0</v>
      </c>
      <c r="Q177">
        <f>IF(AND(E177&gt;SOC_stopT,D177&lt;=F177-O177+StopMargin),1,0)</f>
        <v>0</v>
      </c>
      <c r="R177">
        <f>IF(AND(P177=1,M177&gt;0),1,IF(AND(P177=0,Q177=1,N177&gt;0),-1,0))</f>
        <v>0</v>
      </c>
      <c r="S177">
        <f>S176+IF(AND(R177=1,M177=1),1,0)-IF(AND(R177=-1,N177=1),1,0)</f>
        <v>0</v>
      </c>
      <c r="T177">
        <f>T176+IF(AND(R177=1,M177=2),1,0)-IF(AND(R177=-1,N177=2),1,0)</f>
        <v>0</v>
      </c>
      <c r="U177">
        <f>U176+IF(AND(R177=1,M177=3),1,0)-IF(AND(R177=-1,N177=3),1,0)</f>
        <v>0</v>
      </c>
      <c r="V177">
        <f>IF(S177&lt;&gt;S176,0,V176+dt)</f>
        <v>96</v>
      </c>
      <c r="W177">
        <f>IF(T177&lt;&gt;T176,0,W176+dt)</f>
        <v>95</v>
      </c>
      <c r="X177">
        <f>IF(U177&lt;&gt;U176,0,X176+dt)</f>
        <v>1174</v>
      </c>
      <c r="Y177" s="24">
        <f>S177*Cap_1*MIN(1,(V177+dt)/StartRamp)</f>
        <v>0</v>
      </c>
      <c r="Z177" s="24">
        <f>T177*Cap_2*MIN(1,(W177+dt)/StartRamp)</f>
        <v>0</v>
      </c>
      <c r="AA177" s="24">
        <f>U177*Cap_3*MIN(1,(X177+dt)/StartRamp)</f>
        <v>0</v>
      </c>
      <c r="AB177" s="24">
        <f>SUM(Y177:AA177)</f>
        <v>0</v>
      </c>
      <c r="AC177" s="24">
        <f>AB177-D177</f>
        <v>-1.0368999999999999</v>
      </c>
      <c r="AD177" s="25">
        <f>MEDIAN(0,(TaperEnd-E177)/(TaperEnd-TaperStart),1)</f>
        <v>1</v>
      </c>
      <c r="AE177" s="24">
        <f>MIN(P_pcs*AD177,MAX(0,SOC_max-E177)*E_nom*60/dt/SQRT(RTE))</f>
        <v>2.5</v>
      </c>
      <c r="AF177" s="24">
        <f>MIN(P_pcs,MAX(0,E177-SOC_min)*E_nom*60/dt*SQRT(RTE))</f>
        <v>2.5</v>
      </c>
      <c r="AG177" s="24">
        <f>IF(AC177&gt;0,MIN(AC177,AE177),0)</f>
        <v>0</v>
      </c>
      <c r="AH177" s="24">
        <f>IF(AC177&lt;0,MIN(-AC177,AF177),0)</f>
        <v>1.0368999999999999</v>
      </c>
      <c r="AI177" s="24">
        <f>IF(AC177&gt;0,D177+AG177,AB177)</f>
        <v>0</v>
      </c>
      <c r="AJ177" s="24">
        <f>MAX(0,D177-AI177-AH177)</f>
        <v>0</v>
      </c>
      <c r="AK177" s="25">
        <f>IF(AB177&gt;0,AI177/AB177,0)</f>
        <v>0</v>
      </c>
      <c r="AL177">
        <f>IF(AB177=0,1,MIN(MATCH(MEDIAN(MinStable,AK177,1),FC_L,1),3))</f>
        <v>1</v>
      </c>
      <c r="AM177" s="25">
        <f>INDEX(FC_E1,$AL177)+(MEDIAN(MinStable,$AK177,1)-INDEX(FC_L,$AL177))*(INDEX(FC_E1,$AL177+1)-INDEX(FC_E1,$AL177))/(INDEX(FC_L,$AL177+1)-INDEX(FC_L,$AL177))</f>
        <v>0.36499999999999999</v>
      </c>
      <c r="AN177" s="25">
        <f>INDEX(FC_E2,$AL177)+(MEDIAN(MinStable,$AK177,1)-INDEX(FC_L,$AL177))*(INDEX(FC_E2,$AL177+1)-INDEX(FC_E2,$AL177))/(INDEX(FC_L,$AL177+1)-INDEX(FC_L,$AL177))</f>
        <v>0.36</v>
      </c>
      <c r="AO177" s="25">
        <f>INDEX(FC_E3,$AL177)+(MEDIAN(MinStable,$AK177,1)-INDEX(FC_L,$AL177))*(INDEX(FC_E3,$AL177+1)-INDEX(FC_E3,$AL177))/(INDEX(FC_L,$AL177+1)-INDEX(FC_L,$AL177))</f>
        <v>0.35399999999999998</v>
      </c>
      <c r="AP177" s="26">
        <f>(IF(S177=1,Y177*AK177/AM177,0)+IF(T177=1,Z177*AK177/AN177,0)+IF(U177=1,AA177*AK177/AO177,0))*dt/60</f>
        <v>0</v>
      </c>
      <c r="AQ177" s="25">
        <f>E177+(AG177*SQRT(RTE)-AH177/SQRT(RTE))*dt/60/E_nom</f>
        <v>0.47416068052463095</v>
      </c>
      <c r="AR177">
        <f>IF(R177=1,1,0)</f>
        <v>0</v>
      </c>
    </row>
    <row r="178" spans="1:44" x14ac:dyDescent="0.2">
      <c r="A178">
        <v>176</v>
      </c>
      <c r="B178" s="22">
        <f>A178/1440</f>
        <v>0.12222222222222222</v>
      </c>
      <c r="C178" s="23">
        <v>1.119</v>
      </c>
      <c r="D178" s="24">
        <f>C178+P_aux</f>
        <v>1.1339999999999999</v>
      </c>
      <c r="E178" s="25">
        <f>AQ177</f>
        <v>0.47416068052463095</v>
      </c>
      <c r="F178" s="24">
        <f>AB177</f>
        <v>0</v>
      </c>
      <c r="G178">
        <f>IF(AND(S177=0,V177&gt;=MinOff),V177,-1)</f>
        <v>96</v>
      </c>
      <c r="H178">
        <f>IF(AND(T177=0,W177&gt;=MinOff),W177,-1)</f>
        <v>95</v>
      </c>
      <c r="I178">
        <f>IF(AND(U177=0,X177&gt;=MinOff),X177,-1)</f>
        <v>1174</v>
      </c>
      <c r="J178">
        <f>IF(AND(S177=1,V177&gt;=MinRun),V177,-1)</f>
        <v>-1</v>
      </c>
      <c r="K178">
        <f>IF(AND(T177=1,W177&gt;=MinRun),W177,-1)</f>
        <v>-1</v>
      </c>
      <c r="L178">
        <f>IF(AND(U177=1,X177&gt;=MinRun),X177,-1)</f>
        <v>-1</v>
      </c>
      <c r="M178">
        <f>IF(MAX(G178:I178)&lt;0,0,MATCH(MAX(G178:I178),G178:I178,0))</f>
        <v>3</v>
      </c>
      <c r="N178">
        <f>IF(MAX(J178:L178)&lt;0,0,MATCH(MAX(J178:L178),J178:L178,0))</f>
        <v>0</v>
      </c>
      <c r="O178" s="24">
        <f>IF(N178=0,0,INDEX(CapVec,N178))</f>
        <v>0</v>
      </c>
      <c r="P178">
        <f>IF(OR(D178&gt;F178+StartMargin,E178&lt;SOC_startT),1,0)</f>
        <v>0</v>
      </c>
      <c r="Q178">
        <f>IF(AND(E178&gt;SOC_stopT,D178&lt;=F178-O178+StopMargin),1,0)</f>
        <v>0</v>
      </c>
      <c r="R178">
        <f>IF(AND(P178=1,M178&gt;0),1,IF(AND(P178=0,Q178=1,N178&gt;0),-1,0))</f>
        <v>0</v>
      </c>
      <c r="S178">
        <f>S177+IF(AND(R178=1,M178=1),1,0)-IF(AND(R178=-1,N178=1),1,0)</f>
        <v>0</v>
      </c>
      <c r="T178">
        <f>T177+IF(AND(R178=1,M178=2),1,0)-IF(AND(R178=-1,N178=2),1,0)</f>
        <v>0</v>
      </c>
      <c r="U178">
        <f>U177+IF(AND(R178=1,M178=3),1,0)-IF(AND(R178=-1,N178=3),1,0)</f>
        <v>0</v>
      </c>
      <c r="V178">
        <f>IF(S178&lt;&gt;S177,0,V177+dt)</f>
        <v>97</v>
      </c>
      <c r="W178">
        <f>IF(T178&lt;&gt;T177,0,W177+dt)</f>
        <v>96</v>
      </c>
      <c r="X178">
        <f>IF(U178&lt;&gt;U177,0,X177+dt)</f>
        <v>1175</v>
      </c>
      <c r="Y178" s="24">
        <f>S178*Cap_1*MIN(1,(V178+dt)/StartRamp)</f>
        <v>0</v>
      </c>
      <c r="Z178" s="24">
        <f>T178*Cap_2*MIN(1,(W178+dt)/StartRamp)</f>
        <v>0</v>
      </c>
      <c r="AA178" s="24">
        <f>U178*Cap_3*MIN(1,(X178+dt)/StartRamp)</f>
        <v>0</v>
      </c>
      <c r="AB178" s="24">
        <f>SUM(Y178:AA178)</f>
        <v>0</v>
      </c>
      <c r="AC178" s="24">
        <f>AB178-D178</f>
        <v>-1.1339999999999999</v>
      </c>
      <c r="AD178" s="25">
        <f>MEDIAN(0,(TaperEnd-E178)/(TaperEnd-TaperStart),1)</f>
        <v>1</v>
      </c>
      <c r="AE178" s="24">
        <f>MIN(P_pcs*AD178,MAX(0,SOC_max-E178)*E_nom*60/dt/SQRT(RTE))</f>
        <v>2.5</v>
      </c>
      <c r="AF178" s="24">
        <f>MIN(P_pcs,MAX(0,E178-SOC_min)*E_nom*60/dt*SQRT(RTE))</f>
        <v>2.5</v>
      </c>
      <c r="AG178" s="24">
        <f>IF(AC178&gt;0,MIN(AC178,AE178),0)</f>
        <v>0</v>
      </c>
      <c r="AH178" s="24">
        <f>IF(AC178&lt;0,MIN(-AC178,AF178),0)</f>
        <v>1.1339999999999999</v>
      </c>
      <c r="AI178" s="24">
        <f>IF(AC178&gt;0,D178+AG178,AB178)</f>
        <v>0</v>
      </c>
      <c r="AJ178" s="24">
        <f>MAX(0,D178-AI178-AH178)</f>
        <v>0</v>
      </c>
      <c r="AK178" s="25">
        <f>IF(AB178&gt;0,AI178/AB178,0)</f>
        <v>0</v>
      </c>
      <c r="AL178">
        <f>IF(AB178=0,1,MIN(MATCH(MEDIAN(MinStable,AK178,1),FC_L,1),3))</f>
        <v>1</v>
      </c>
      <c r="AM178" s="25">
        <f>INDEX(FC_E1,$AL178)+(MEDIAN(MinStable,$AK178,1)-INDEX(FC_L,$AL178))*(INDEX(FC_E1,$AL178+1)-INDEX(FC_E1,$AL178))/(INDEX(FC_L,$AL178+1)-INDEX(FC_L,$AL178))</f>
        <v>0.36499999999999999</v>
      </c>
      <c r="AN178" s="25">
        <f>INDEX(FC_E2,$AL178)+(MEDIAN(MinStable,$AK178,1)-INDEX(FC_L,$AL178))*(INDEX(FC_E2,$AL178+1)-INDEX(FC_E2,$AL178))/(INDEX(FC_L,$AL178+1)-INDEX(FC_L,$AL178))</f>
        <v>0.36</v>
      </c>
      <c r="AO178" s="25">
        <f>INDEX(FC_E3,$AL178)+(MEDIAN(MinStable,$AK178,1)-INDEX(FC_L,$AL178))*(INDEX(FC_E3,$AL178+1)-INDEX(FC_E3,$AL178))/(INDEX(FC_L,$AL178+1)-INDEX(FC_L,$AL178))</f>
        <v>0.35399999999999998</v>
      </c>
      <c r="AP178" s="26">
        <f>(IF(S178=1,Y178*AK178/AM178,0)+IF(T178=1,Z178*AK178/AN178,0)+IF(U178=1,AA178*AK178/AO178,0))*dt/60</f>
        <v>0</v>
      </c>
      <c r="AQ178" s="25">
        <f>E178+(AG178*SQRT(RTE)-AH178/SQRT(RTE))*dt/60/E_nom</f>
        <v>0.47049750457997547</v>
      </c>
      <c r="AR178">
        <f>IF(R178=1,1,0)</f>
        <v>0</v>
      </c>
    </row>
    <row r="179" spans="1:44" x14ac:dyDescent="0.2">
      <c r="A179">
        <v>177</v>
      </c>
      <c r="B179" s="22">
        <f>A179/1440</f>
        <v>0.12291666666666666</v>
      </c>
      <c r="C179" s="23">
        <v>1.0886</v>
      </c>
      <c r="D179" s="24">
        <f>C179+P_aux</f>
        <v>1.1035999999999999</v>
      </c>
      <c r="E179" s="25">
        <f>AQ178</f>
        <v>0.47049750457997547</v>
      </c>
      <c r="F179" s="24">
        <f>AB178</f>
        <v>0</v>
      </c>
      <c r="G179">
        <f>IF(AND(S178=0,V178&gt;=MinOff),V178,-1)</f>
        <v>97</v>
      </c>
      <c r="H179">
        <f>IF(AND(T178=0,W178&gt;=MinOff),W178,-1)</f>
        <v>96</v>
      </c>
      <c r="I179">
        <f>IF(AND(U178=0,X178&gt;=MinOff),X178,-1)</f>
        <v>1175</v>
      </c>
      <c r="J179">
        <f>IF(AND(S178=1,V178&gt;=MinRun),V178,-1)</f>
        <v>-1</v>
      </c>
      <c r="K179">
        <f>IF(AND(T178=1,W178&gt;=MinRun),W178,-1)</f>
        <v>-1</v>
      </c>
      <c r="L179">
        <f>IF(AND(U178=1,X178&gt;=MinRun),X178,-1)</f>
        <v>-1</v>
      </c>
      <c r="M179">
        <f>IF(MAX(G179:I179)&lt;0,0,MATCH(MAX(G179:I179),G179:I179,0))</f>
        <v>3</v>
      </c>
      <c r="N179">
        <f>IF(MAX(J179:L179)&lt;0,0,MATCH(MAX(J179:L179),J179:L179,0))</f>
        <v>0</v>
      </c>
      <c r="O179" s="24">
        <f>IF(N179=0,0,INDEX(CapVec,N179))</f>
        <v>0</v>
      </c>
      <c r="P179">
        <f>IF(OR(D179&gt;F179+StartMargin,E179&lt;SOC_startT),1,0)</f>
        <v>0</v>
      </c>
      <c r="Q179">
        <f>IF(AND(E179&gt;SOC_stopT,D179&lt;=F179-O179+StopMargin),1,0)</f>
        <v>0</v>
      </c>
      <c r="R179">
        <f>IF(AND(P179=1,M179&gt;0),1,IF(AND(P179=0,Q179=1,N179&gt;0),-1,0))</f>
        <v>0</v>
      </c>
      <c r="S179">
        <f>S178+IF(AND(R179=1,M179=1),1,0)-IF(AND(R179=-1,N179=1),1,0)</f>
        <v>0</v>
      </c>
      <c r="T179">
        <f>T178+IF(AND(R179=1,M179=2),1,0)-IF(AND(R179=-1,N179=2),1,0)</f>
        <v>0</v>
      </c>
      <c r="U179">
        <f>U178+IF(AND(R179=1,M179=3),1,0)-IF(AND(R179=-1,N179=3),1,0)</f>
        <v>0</v>
      </c>
      <c r="V179">
        <f>IF(S179&lt;&gt;S178,0,V178+dt)</f>
        <v>98</v>
      </c>
      <c r="W179">
        <f>IF(T179&lt;&gt;T178,0,W178+dt)</f>
        <v>97</v>
      </c>
      <c r="X179">
        <f>IF(U179&lt;&gt;U178,0,X178+dt)</f>
        <v>1176</v>
      </c>
      <c r="Y179" s="24">
        <f>S179*Cap_1*MIN(1,(V179+dt)/StartRamp)</f>
        <v>0</v>
      </c>
      <c r="Z179" s="24">
        <f>T179*Cap_2*MIN(1,(W179+dt)/StartRamp)</f>
        <v>0</v>
      </c>
      <c r="AA179" s="24">
        <f>U179*Cap_3*MIN(1,(X179+dt)/StartRamp)</f>
        <v>0</v>
      </c>
      <c r="AB179" s="24">
        <f>SUM(Y179:AA179)</f>
        <v>0</v>
      </c>
      <c r="AC179" s="24">
        <f>AB179-D179</f>
        <v>-1.1035999999999999</v>
      </c>
      <c r="AD179" s="25">
        <f>MEDIAN(0,(TaperEnd-E179)/(TaperEnd-TaperStart),1)</f>
        <v>1</v>
      </c>
      <c r="AE179" s="24">
        <f>MIN(P_pcs*AD179,MAX(0,SOC_max-E179)*E_nom*60/dt/SQRT(RTE))</f>
        <v>2.5</v>
      </c>
      <c r="AF179" s="24">
        <f>MIN(P_pcs,MAX(0,E179-SOC_min)*E_nom*60/dt*SQRT(RTE))</f>
        <v>2.5</v>
      </c>
      <c r="AG179" s="24">
        <f>IF(AC179&gt;0,MIN(AC179,AE179),0)</f>
        <v>0</v>
      </c>
      <c r="AH179" s="24">
        <f>IF(AC179&lt;0,MIN(-AC179,AF179),0)</f>
        <v>1.1035999999999999</v>
      </c>
      <c r="AI179" s="24">
        <f>IF(AC179&gt;0,D179+AG179,AB179)</f>
        <v>0</v>
      </c>
      <c r="AJ179" s="24">
        <f>MAX(0,D179-AI179-AH179)</f>
        <v>0</v>
      </c>
      <c r="AK179" s="25">
        <f>IF(AB179&gt;0,AI179/AB179,0)</f>
        <v>0</v>
      </c>
      <c r="AL179">
        <f>IF(AB179=0,1,MIN(MATCH(MEDIAN(MinStable,AK179,1),FC_L,1),3))</f>
        <v>1</v>
      </c>
      <c r="AM179" s="25">
        <f>INDEX(FC_E1,$AL179)+(MEDIAN(MinStable,$AK179,1)-INDEX(FC_L,$AL179))*(INDEX(FC_E1,$AL179+1)-INDEX(FC_E1,$AL179))/(INDEX(FC_L,$AL179+1)-INDEX(FC_L,$AL179))</f>
        <v>0.36499999999999999</v>
      </c>
      <c r="AN179" s="25">
        <f>INDEX(FC_E2,$AL179)+(MEDIAN(MinStable,$AK179,1)-INDEX(FC_L,$AL179))*(INDEX(FC_E2,$AL179+1)-INDEX(FC_E2,$AL179))/(INDEX(FC_L,$AL179+1)-INDEX(FC_L,$AL179))</f>
        <v>0.36</v>
      </c>
      <c r="AO179" s="25">
        <f>INDEX(FC_E3,$AL179)+(MEDIAN(MinStable,$AK179,1)-INDEX(FC_L,$AL179))*(INDEX(FC_E3,$AL179+1)-INDEX(FC_E3,$AL179))/(INDEX(FC_L,$AL179+1)-INDEX(FC_L,$AL179))</f>
        <v>0.35399999999999998</v>
      </c>
      <c r="AP179" s="26">
        <f>(IF(S179=1,Y179*AK179/AM179,0)+IF(T179=1,Z179*AK179/AN179,0)+IF(U179=1,AA179*AK179/AO179,0))*dt/60</f>
        <v>0</v>
      </c>
      <c r="AQ179" s="25">
        <f>E179+(AG179*SQRT(RTE)-AH179/SQRT(RTE))*dt/60/E_nom</f>
        <v>0.46693253017739894</v>
      </c>
      <c r="AR179">
        <f>IF(R179=1,1,0)</f>
        <v>0</v>
      </c>
    </row>
    <row r="180" spans="1:44" x14ac:dyDescent="0.2">
      <c r="A180">
        <v>178</v>
      </c>
      <c r="B180" s="22">
        <f>A180/1440</f>
        <v>0.12361111111111112</v>
      </c>
      <c r="C180" s="23">
        <v>1.2019</v>
      </c>
      <c r="D180" s="24">
        <f>C180+P_aux</f>
        <v>1.2168999999999999</v>
      </c>
      <c r="E180" s="25">
        <f>AQ179</f>
        <v>0.46693253017739894</v>
      </c>
      <c r="F180" s="24">
        <f>AB179</f>
        <v>0</v>
      </c>
      <c r="G180">
        <f>IF(AND(S179=0,V179&gt;=MinOff),V179,-1)</f>
        <v>98</v>
      </c>
      <c r="H180">
        <f>IF(AND(T179=0,W179&gt;=MinOff),W179,-1)</f>
        <v>97</v>
      </c>
      <c r="I180">
        <f>IF(AND(U179=0,X179&gt;=MinOff),X179,-1)</f>
        <v>1176</v>
      </c>
      <c r="J180">
        <f>IF(AND(S179=1,V179&gt;=MinRun),V179,-1)</f>
        <v>-1</v>
      </c>
      <c r="K180">
        <f>IF(AND(T179=1,W179&gt;=MinRun),W179,-1)</f>
        <v>-1</v>
      </c>
      <c r="L180">
        <f>IF(AND(U179=1,X179&gt;=MinRun),X179,-1)</f>
        <v>-1</v>
      </c>
      <c r="M180">
        <f>IF(MAX(G180:I180)&lt;0,0,MATCH(MAX(G180:I180),G180:I180,0))</f>
        <v>3</v>
      </c>
      <c r="N180">
        <f>IF(MAX(J180:L180)&lt;0,0,MATCH(MAX(J180:L180),J180:L180,0))</f>
        <v>0</v>
      </c>
      <c r="O180" s="24">
        <f>IF(N180=0,0,INDEX(CapVec,N180))</f>
        <v>0</v>
      </c>
      <c r="P180">
        <f>IF(OR(D180&gt;F180+StartMargin,E180&lt;SOC_startT),1,0)</f>
        <v>0</v>
      </c>
      <c r="Q180">
        <f>IF(AND(E180&gt;SOC_stopT,D180&lt;=F180-O180+StopMargin),1,0)</f>
        <v>0</v>
      </c>
      <c r="R180">
        <f>IF(AND(P180=1,M180&gt;0),1,IF(AND(P180=0,Q180=1,N180&gt;0),-1,0))</f>
        <v>0</v>
      </c>
      <c r="S180">
        <f>S179+IF(AND(R180=1,M180=1),1,0)-IF(AND(R180=-1,N180=1),1,0)</f>
        <v>0</v>
      </c>
      <c r="T180">
        <f>T179+IF(AND(R180=1,M180=2),1,0)-IF(AND(R180=-1,N180=2),1,0)</f>
        <v>0</v>
      </c>
      <c r="U180">
        <f>U179+IF(AND(R180=1,M180=3),1,0)-IF(AND(R180=-1,N180=3),1,0)</f>
        <v>0</v>
      </c>
      <c r="V180">
        <f>IF(S180&lt;&gt;S179,0,V179+dt)</f>
        <v>99</v>
      </c>
      <c r="W180">
        <f>IF(T180&lt;&gt;T179,0,W179+dt)</f>
        <v>98</v>
      </c>
      <c r="X180">
        <f>IF(U180&lt;&gt;U179,0,X179+dt)</f>
        <v>1177</v>
      </c>
      <c r="Y180" s="24">
        <f>S180*Cap_1*MIN(1,(V180+dt)/StartRamp)</f>
        <v>0</v>
      </c>
      <c r="Z180" s="24">
        <f>T180*Cap_2*MIN(1,(W180+dt)/StartRamp)</f>
        <v>0</v>
      </c>
      <c r="AA180" s="24">
        <f>U180*Cap_3*MIN(1,(X180+dt)/StartRamp)</f>
        <v>0</v>
      </c>
      <c r="AB180" s="24">
        <f>SUM(Y180:AA180)</f>
        <v>0</v>
      </c>
      <c r="AC180" s="24">
        <f>AB180-D180</f>
        <v>-1.2168999999999999</v>
      </c>
      <c r="AD180" s="25">
        <f>MEDIAN(0,(TaperEnd-E180)/(TaperEnd-TaperStart),1)</f>
        <v>1</v>
      </c>
      <c r="AE180" s="24">
        <f>MIN(P_pcs*AD180,MAX(0,SOC_max-E180)*E_nom*60/dt/SQRT(RTE))</f>
        <v>2.5</v>
      </c>
      <c r="AF180" s="24">
        <f>MIN(P_pcs,MAX(0,E180-SOC_min)*E_nom*60/dt*SQRT(RTE))</f>
        <v>2.5</v>
      </c>
      <c r="AG180" s="24">
        <f>IF(AC180&gt;0,MIN(AC180,AE180),0)</f>
        <v>0</v>
      </c>
      <c r="AH180" s="24">
        <f>IF(AC180&lt;0,MIN(-AC180,AF180),0)</f>
        <v>1.2168999999999999</v>
      </c>
      <c r="AI180" s="24">
        <f>IF(AC180&gt;0,D180+AG180,AB180)</f>
        <v>0</v>
      </c>
      <c r="AJ180" s="24">
        <f>MAX(0,D180-AI180-AH180)</f>
        <v>0</v>
      </c>
      <c r="AK180" s="25">
        <f>IF(AB180&gt;0,AI180/AB180,0)</f>
        <v>0</v>
      </c>
      <c r="AL180">
        <f>IF(AB180=0,1,MIN(MATCH(MEDIAN(MinStable,AK180,1),FC_L,1),3))</f>
        <v>1</v>
      </c>
      <c r="AM180" s="25">
        <f>INDEX(FC_E1,$AL180)+(MEDIAN(MinStable,$AK180,1)-INDEX(FC_L,$AL180))*(INDEX(FC_E1,$AL180+1)-INDEX(FC_E1,$AL180))/(INDEX(FC_L,$AL180+1)-INDEX(FC_L,$AL180))</f>
        <v>0.36499999999999999</v>
      </c>
      <c r="AN180" s="25">
        <f>INDEX(FC_E2,$AL180)+(MEDIAN(MinStable,$AK180,1)-INDEX(FC_L,$AL180))*(INDEX(FC_E2,$AL180+1)-INDEX(FC_E2,$AL180))/(INDEX(FC_L,$AL180+1)-INDEX(FC_L,$AL180))</f>
        <v>0.36</v>
      </c>
      <c r="AO180" s="25">
        <f>INDEX(FC_E3,$AL180)+(MEDIAN(MinStable,$AK180,1)-INDEX(FC_L,$AL180))*(INDEX(FC_E3,$AL180+1)-INDEX(FC_E3,$AL180))/(INDEX(FC_L,$AL180+1)-INDEX(FC_L,$AL180))</f>
        <v>0.35399999999999998</v>
      </c>
      <c r="AP180" s="26">
        <f>(IF(S180=1,Y180*AK180/AM180,0)+IF(T180=1,Z180*AK180/AN180,0)+IF(U180=1,AA180*AK180/AO180,0))*dt/60</f>
        <v>0</v>
      </c>
      <c r="AQ180" s="25">
        <f>E180+(AG180*SQRT(RTE)-AH180/SQRT(RTE))*dt/60/E_nom</f>
        <v>0.46300156121174529</v>
      </c>
      <c r="AR180">
        <f>IF(R180=1,1,0)</f>
        <v>0</v>
      </c>
    </row>
    <row r="181" spans="1:44" x14ac:dyDescent="0.2">
      <c r="A181">
        <v>179</v>
      </c>
      <c r="B181" s="22">
        <f>A181/1440</f>
        <v>0.12430555555555556</v>
      </c>
      <c r="C181" s="23">
        <v>1.1776</v>
      </c>
      <c r="D181" s="24">
        <f>C181+P_aux</f>
        <v>1.1925999999999999</v>
      </c>
      <c r="E181" s="25">
        <f>AQ180</f>
        <v>0.46300156121174529</v>
      </c>
      <c r="F181" s="24">
        <f>AB180</f>
        <v>0</v>
      </c>
      <c r="G181">
        <f>IF(AND(S180=0,V180&gt;=MinOff),V180,-1)</f>
        <v>99</v>
      </c>
      <c r="H181">
        <f>IF(AND(T180=0,W180&gt;=MinOff),W180,-1)</f>
        <v>98</v>
      </c>
      <c r="I181">
        <f>IF(AND(U180=0,X180&gt;=MinOff),X180,-1)</f>
        <v>1177</v>
      </c>
      <c r="J181">
        <f>IF(AND(S180=1,V180&gt;=MinRun),V180,-1)</f>
        <v>-1</v>
      </c>
      <c r="K181">
        <f>IF(AND(T180=1,W180&gt;=MinRun),W180,-1)</f>
        <v>-1</v>
      </c>
      <c r="L181">
        <f>IF(AND(U180=1,X180&gt;=MinRun),X180,-1)</f>
        <v>-1</v>
      </c>
      <c r="M181">
        <f>IF(MAX(G181:I181)&lt;0,0,MATCH(MAX(G181:I181),G181:I181,0))</f>
        <v>3</v>
      </c>
      <c r="N181">
        <f>IF(MAX(J181:L181)&lt;0,0,MATCH(MAX(J181:L181),J181:L181,0))</f>
        <v>0</v>
      </c>
      <c r="O181" s="24">
        <f>IF(N181=0,0,INDEX(CapVec,N181))</f>
        <v>0</v>
      </c>
      <c r="P181">
        <f>IF(OR(D181&gt;F181+StartMargin,E181&lt;SOC_startT),1,0)</f>
        <v>0</v>
      </c>
      <c r="Q181">
        <f>IF(AND(E181&gt;SOC_stopT,D181&lt;=F181-O181+StopMargin),1,0)</f>
        <v>0</v>
      </c>
      <c r="R181">
        <f>IF(AND(P181=1,M181&gt;0),1,IF(AND(P181=0,Q181=1,N181&gt;0),-1,0))</f>
        <v>0</v>
      </c>
      <c r="S181">
        <f>S180+IF(AND(R181=1,M181=1),1,0)-IF(AND(R181=-1,N181=1),1,0)</f>
        <v>0</v>
      </c>
      <c r="T181">
        <f>T180+IF(AND(R181=1,M181=2),1,0)-IF(AND(R181=-1,N181=2),1,0)</f>
        <v>0</v>
      </c>
      <c r="U181">
        <f>U180+IF(AND(R181=1,M181=3),1,0)-IF(AND(R181=-1,N181=3),1,0)</f>
        <v>0</v>
      </c>
      <c r="V181">
        <f>IF(S181&lt;&gt;S180,0,V180+dt)</f>
        <v>100</v>
      </c>
      <c r="W181">
        <f>IF(T181&lt;&gt;T180,0,W180+dt)</f>
        <v>99</v>
      </c>
      <c r="X181">
        <f>IF(U181&lt;&gt;U180,0,X180+dt)</f>
        <v>1178</v>
      </c>
      <c r="Y181" s="24">
        <f>S181*Cap_1*MIN(1,(V181+dt)/StartRamp)</f>
        <v>0</v>
      </c>
      <c r="Z181" s="24">
        <f>T181*Cap_2*MIN(1,(W181+dt)/StartRamp)</f>
        <v>0</v>
      </c>
      <c r="AA181" s="24">
        <f>U181*Cap_3*MIN(1,(X181+dt)/StartRamp)</f>
        <v>0</v>
      </c>
      <c r="AB181" s="24">
        <f>SUM(Y181:AA181)</f>
        <v>0</v>
      </c>
      <c r="AC181" s="24">
        <f>AB181-D181</f>
        <v>-1.1925999999999999</v>
      </c>
      <c r="AD181" s="25">
        <f>MEDIAN(0,(TaperEnd-E181)/(TaperEnd-TaperStart),1)</f>
        <v>1</v>
      </c>
      <c r="AE181" s="24">
        <f>MIN(P_pcs*AD181,MAX(0,SOC_max-E181)*E_nom*60/dt/SQRT(RTE))</f>
        <v>2.5</v>
      </c>
      <c r="AF181" s="24">
        <f>MIN(P_pcs,MAX(0,E181-SOC_min)*E_nom*60/dt*SQRT(RTE))</f>
        <v>2.5</v>
      </c>
      <c r="AG181" s="24">
        <f>IF(AC181&gt;0,MIN(AC181,AE181),0)</f>
        <v>0</v>
      </c>
      <c r="AH181" s="24">
        <f>IF(AC181&lt;0,MIN(-AC181,AF181),0)</f>
        <v>1.1925999999999999</v>
      </c>
      <c r="AI181" s="24">
        <f>IF(AC181&gt;0,D181+AG181,AB181)</f>
        <v>0</v>
      </c>
      <c r="AJ181" s="24">
        <f>MAX(0,D181-AI181-AH181)</f>
        <v>0</v>
      </c>
      <c r="AK181" s="25">
        <f>IF(AB181&gt;0,AI181/AB181,0)</f>
        <v>0</v>
      </c>
      <c r="AL181">
        <f>IF(AB181=0,1,MIN(MATCH(MEDIAN(MinStable,AK181,1),FC_L,1),3))</f>
        <v>1</v>
      </c>
      <c r="AM181" s="25">
        <f>INDEX(FC_E1,$AL181)+(MEDIAN(MinStable,$AK181,1)-INDEX(FC_L,$AL181))*(INDEX(FC_E1,$AL181+1)-INDEX(FC_E1,$AL181))/(INDEX(FC_L,$AL181+1)-INDEX(FC_L,$AL181))</f>
        <v>0.36499999999999999</v>
      </c>
      <c r="AN181" s="25">
        <f>INDEX(FC_E2,$AL181)+(MEDIAN(MinStable,$AK181,1)-INDEX(FC_L,$AL181))*(INDEX(FC_E2,$AL181+1)-INDEX(FC_E2,$AL181))/(INDEX(FC_L,$AL181+1)-INDEX(FC_L,$AL181))</f>
        <v>0.36</v>
      </c>
      <c r="AO181" s="25">
        <f>INDEX(FC_E3,$AL181)+(MEDIAN(MinStable,$AK181,1)-INDEX(FC_L,$AL181))*(INDEX(FC_E3,$AL181+1)-INDEX(FC_E3,$AL181))/(INDEX(FC_L,$AL181+1)-INDEX(FC_L,$AL181))</f>
        <v>0.35399999999999998</v>
      </c>
      <c r="AP181" s="26">
        <f>(IF(S181=1,Y181*AK181/AM181,0)+IF(T181=1,Z181*AK181/AN181,0)+IF(U181=1,AA181*AK181/AO181,0))*dt/60</f>
        <v>0</v>
      </c>
      <c r="AQ181" s="25">
        <f>E181+(AG181*SQRT(RTE)-AH181/SQRT(RTE))*dt/60/E_nom</f>
        <v>0.45914908887347711</v>
      </c>
      <c r="AR181">
        <f>IF(R181=1,1,0)</f>
        <v>0</v>
      </c>
    </row>
    <row r="182" spans="1:44" x14ac:dyDescent="0.2">
      <c r="A182">
        <v>180</v>
      </c>
      <c r="B182" s="22">
        <f>A182/1440</f>
        <v>0.125</v>
      </c>
      <c r="C182" s="23">
        <v>1.1389</v>
      </c>
      <c r="D182" s="24">
        <f>C182+P_aux</f>
        <v>1.1538999999999999</v>
      </c>
      <c r="E182" s="25">
        <f>AQ181</f>
        <v>0.45914908887347711</v>
      </c>
      <c r="F182" s="24">
        <f>AB181</f>
        <v>0</v>
      </c>
      <c r="G182">
        <f>IF(AND(S181=0,V181&gt;=MinOff),V181,-1)</f>
        <v>100</v>
      </c>
      <c r="H182">
        <f>IF(AND(T181=0,W181&gt;=MinOff),W181,-1)</f>
        <v>99</v>
      </c>
      <c r="I182">
        <f>IF(AND(U181=0,X181&gt;=MinOff),X181,-1)</f>
        <v>1178</v>
      </c>
      <c r="J182">
        <f>IF(AND(S181=1,V181&gt;=MinRun),V181,-1)</f>
        <v>-1</v>
      </c>
      <c r="K182">
        <f>IF(AND(T181=1,W181&gt;=MinRun),W181,-1)</f>
        <v>-1</v>
      </c>
      <c r="L182">
        <f>IF(AND(U181=1,X181&gt;=MinRun),X181,-1)</f>
        <v>-1</v>
      </c>
      <c r="M182">
        <f>IF(MAX(G182:I182)&lt;0,0,MATCH(MAX(G182:I182),G182:I182,0))</f>
        <v>3</v>
      </c>
      <c r="N182">
        <f>IF(MAX(J182:L182)&lt;0,0,MATCH(MAX(J182:L182),J182:L182,0))</f>
        <v>0</v>
      </c>
      <c r="O182" s="24">
        <f>IF(N182=0,0,INDEX(CapVec,N182))</f>
        <v>0</v>
      </c>
      <c r="P182">
        <f>IF(OR(D182&gt;F182+StartMargin,E182&lt;SOC_startT),1,0)</f>
        <v>0</v>
      </c>
      <c r="Q182">
        <f>IF(AND(E182&gt;SOC_stopT,D182&lt;=F182-O182+StopMargin),1,0)</f>
        <v>0</v>
      </c>
      <c r="R182">
        <f>IF(AND(P182=1,M182&gt;0),1,IF(AND(P182=0,Q182=1,N182&gt;0),-1,0))</f>
        <v>0</v>
      </c>
      <c r="S182">
        <f>S181+IF(AND(R182=1,M182=1),1,0)-IF(AND(R182=-1,N182=1),1,0)</f>
        <v>0</v>
      </c>
      <c r="T182">
        <f>T181+IF(AND(R182=1,M182=2),1,0)-IF(AND(R182=-1,N182=2),1,0)</f>
        <v>0</v>
      </c>
      <c r="U182">
        <f>U181+IF(AND(R182=1,M182=3),1,0)-IF(AND(R182=-1,N182=3),1,0)</f>
        <v>0</v>
      </c>
      <c r="V182">
        <f>IF(S182&lt;&gt;S181,0,V181+dt)</f>
        <v>101</v>
      </c>
      <c r="W182">
        <f>IF(T182&lt;&gt;T181,0,W181+dt)</f>
        <v>100</v>
      </c>
      <c r="X182">
        <f>IF(U182&lt;&gt;U181,0,X181+dt)</f>
        <v>1179</v>
      </c>
      <c r="Y182" s="24">
        <f>S182*Cap_1*MIN(1,(V182+dt)/StartRamp)</f>
        <v>0</v>
      </c>
      <c r="Z182" s="24">
        <f>T182*Cap_2*MIN(1,(W182+dt)/StartRamp)</f>
        <v>0</v>
      </c>
      <c r="AA182" s="24">
        <f>U182*Cap_3*MIN(1,(X182+dt)/StartRamp)</f>
        <v>0</v>
      </c>
      <c r="AB182" s="24">
        <f>SUM(Y182:AA182)</f>
        <v>0</v>
      </c>
      <c r="AC182" s="24">
        <f>AB182-D182</f>
        <v>-1.1538999999999999</v>
      </c>
      <c r="AD182" s="25">
        <f>MEDIAN(0,(TaperEnd-E182)/(TaperEnd-TaperStart),1)</f>
        <v>1</v>
      </c>
      <c r="AE182" s="24">
        <f>MIN(P_pcs*AD182,MAX(0,SOC_max-E182)*E_nom*60/dt/SQRT(RTE))</f>
        <v>2.5</v>
      </c>
      <c r="AF182" s="24">
        <f>MIN(P_pcs,MAX(0,E182-SOC_min)*E_nom*60/dt*SQRT(RTE))</f>
        <v>2.5</v>
      </c>
      <c r="AG182" s="24">
        <f>IF(AC182&gt;0,MIN(AC182,AE182),0)</f>
        <v>0</v>
      </c>
      <c r="AH182" s="24">
        <f>IF(AC182&lt;0,MIN(-AC182,AF182),0)</f>
        <v>1.1538999999999999</v>
      </c>
      <c r="AI182" s="24">
        <f>IF(AC182&gt;0,D182+AG182,AB182)</f>
        <v>0</v>
      </c>
      <c r="AJ182" s="24">
        <f>MAX(0,D182-AI182-AH182)</f>
        <v>0</v>
      </c>
      <c r="AK182" s="25">
        <f>IF(AB182&gt;0,AI182/AB182,0)</f>
        <v>0</v>
      </c>
      <c r="AL182">
        <f>IF(AB182=0,1,MIN(MATCH(MEDIAN(MinStable,AK182,1),FC_L,1),3))</f>
        <v>1</v>
      </c>
      <c r="AM182" s="25">
        <f>INDEX(FC_E1,$AL182)+(MEDIAN(MinStable,$AK182,1)-INDEX(FC_L,$AL182))*(INDEX(FC_E1,$AL182+1)-INDEX(FC_E1,$AL182))/(INDEX(FC_L,$AL182+1)-INDEX(FC_L,$AL182))</f>
        <v>0.36499999999999999</v>
      </c>
      <c r="AN182" s="25">
        <f>INDEX(FC_E2,$AL182)+(MEDIAN(MinStable,$AK182,1)-INDEX(FC_L,$AL182))*(INDEX(FC_E2,$AL182+1)-INDEX(FC_E2,$AL182))/(INDEX(FC_L,$AL182+1)-INDEX(FC_L,$AL182))</f>
        <v>0.36</v>
      </c>
      <c r="AO182" s="25">
        <f>INDEX(FC_E3,$AL182)+(MEDIAN(MinStable,$AK182,1)-INDEX(FC_L,$AL182))*(INDEX(FC_E3,$AL182+1)-INDEX(FC_E3,$AL182))/(INDEX(FC_L,$AL182+1)-INDEX(FC_L,$AL182))</f>
        <v>0.35399999999999998</v>
      </c>
      <c r="AP182" s="26">
        <f>(IF(S182=1,Y182*AK182/AM182,0)+IF(T182=1,Z182*AK182/AN182,0)+IF(U182=1,AA182*AK182/AO182,0))*dt/60</f>
        <v>0</v>
      </c>
      <c r="AQ182" s="25">
        <f>E182+(AG182*SQRT(RTE)-AH182/SQRT(RTE))*dt/60/E_nom</f>
        <v>0.45542162968252653</v>
      </c>
      <c r="AR182">
        <f>IF(R182=1,1,0)</f>
        <v>0</v>
      </c>
    </row>
    <row r="183" spans="1:44" x14ac:dyDescent="0.2">
      <c r="A183">
        <v>181</v>
      </c>
      <c r="B183" s="22">
        <f>A183/1440</f>
        <v>0.12569444444444444</v>
      </c>
      <c r="C183" s="23">
        <v>1.0956999999999999</v>
      </c>
      <c r="D183" s="24">
        <f>C183+P_aux</f>
        <v>1.1106999999999998</v>
      </c>
      <c r="E183" s="25">
        <f>AQ182</f>
        <v>0.45542162968252653</v>
      </c>
      <c r="F183" s="24">
        <f>AB182</f>
        <v>0</v>
      </c>
      <c r="G183">
        <f>IF(AND(S182=0,V182&gt;=MinOff),V182,-1)</f>
        <v>101</v>
      </c>
      <c r="H183">
        <f>IF(AND(T182=0,W182&gt;=MinOff),W182,-1)</f>
        <v>100</v>
      </c>
      <c r="I183">
        <f>IF(AND(U182=0,X182&gt;=MinOff),X182,-1)</f>
        <v>1179</v>
      </c>
      <c r="J183">
        <f>IF(AND(S182=1,V182&gt;=MinRun),V182,-1)</f>
        <v>-1</v>
      </c>
      <c r="K183">
        <f>IF(AND(T182=1,W182&gt;=MinRun),W182,-1)</f>
        <v>-1</v>
      </c>
      <c r="L183">
        <f>IF(AND(U182=1,X182&gt;=MinRun),X182,-1)</f>
        <v>-1</v>
      </c>
      <c r="M183">
        <f>IF(MAX(G183:I183)&lt;0,0,MATCH(MAX(G183:I183),G183:I183,0))</f>
        <v>3</v>
      </c>
      <c r="N183">
        <f>IF(MAX(J183:L183)&lt;0,0,MATCH(MAX(J183:L183),J183:L183,0))</f>
        <v>0</v>
      </c>
      <c r="O183" s="24">
        <f>IF(N183=0,0,INDEX(CapVec,N183))</f>
        <v>0</v>
      </c>
      <c r="P183">
        <f>IF(OR(D183&gt;F183+StartMargin,E183&lt;SOC_startT),1,0)</f>
        <v>0</v>
      </c>
      <c r="Q183">
        <f>IF(AND(E183&gt;SOC_stopT,D183&lt;=F183-O183+StopMargin),1,0)</f>
        <v>0</v>
      </c>
      <c r="R183">
        <f>IF(AND(P183=1,M183&gt;0),1,IF(AND(P183=0,Q183=1,N183&gt;0),-1,0))</f>
        <v>0</v>
      </c>
      <c r="S183">
        <f>S182+IF(AND(R183=1,M183=1),1,0)-IF(AND(R183=-1,N183=1),1,0)</f>
        <v>0</v>
      </c>
      <c r="T183">
        <f>T182+IF(AND(R183=1,M183=2),1,0)-IF(AND(R183=-1,N183=2),1,0)</f>
        <v>0</v>
      </c>
      <c r="U183">
        <f>U182+IF(AND(R183=1,M183=3),1,0)-IF(AND(R183=-1,N183=3),1,0)</f>
        <v>0</v>
      </c>
      <c r="V183">
        <f>IF(S183&lt;&gt;S182,0,V182+dt)</f>
        <v>102</v>
      </c>
      <c r="W183">
        <f>IF(T183&lt;&gt;T182,0,W182+dt)</f>
        <v>101</v>
      </c>
      <c r="X183">
        <f>IF(U183&lt;&gt;U182,0,X182+dt)</f>
        <v>1180</v>
      </c>
      <c r="Y183" s="24">
        <f>S183*Cap_1*MIN(1,(V183+dt)/StartRamp)</f>
        <v>0</v>
      </c>
      <c r="Z183" s="24">
        <f>T183*Cap_2*MIN(1,(W183+dt)/StartRamp)</f>
        <v>0</v>
      </c>
      <c r="AA183" s="24">
        <f>U183*Cap_3*MIN(1,(X183+dt)/StartRamp)</f>
        <v>0</v>
      </c>
      <c r="AB183" s="24">
        <f>SUM(Y183:AA183)</f>
        <v>0</v>
      </c>
      <c r="AC183" s="24">
        <f>AB183-D183</f>
        <v>-1.1106999999999998</v>
      </c>
      <c r="AD183" s="25">
        <f>MEDIAN(0,(TaperEnd-E183)/(TaperEnd-TaperStart),1)</f>
        <v>1</v>
      </c>
      <c r="AE183" s="24">
        <f>MIN(P_pcs*AD183,MAX(0,SOC_max-E183)*E_nom*60/dt/SQRT(RTE))</f>
        <v>2.5</v>
      </c>
      <c r="AF183" s="24">
        <f>MIN(P_pcs,MAX(0,E183-SOC_min)*E_nom*60/dt*SQRT(RTE))</f>
        <v>2.5</v>
      </c>
      <c r="AG183" s="24">
        <f>IF(AC183&gt;0,MIN(AC183,AE183),0)</f>
        <v>0</v>
      </c>
      <c r="AH183" s="24">
        <f>IF(AC183&lt;0,MIN(-AC183,AF183),0)</f>
        <v>1.1106999999999998</v>
      </c>
      <c r="AI183" s="24">
        <f>IF(AC183&gt;0,D183+AG183,AB183)</f>
        <v>0</v>
      </c>
      <c r="AJ183" s="24">
        <f>MAX(0,D183-AI183-AH183)</f>
        <v>0</v>
      </c>
      <c r="AK183" s="25">
        <f>IF(AB183&gt;0,AI183/AB183,0)</f>
        <v>0</v>
      </c>
      <c r="AL183">
        <f>IF(AB183=0,1,MIN(MATCH(MEDIAN(MinStable,AK183,1),FC_L,1),3))</f>
        <v>1</v>
      </c>
      <c r="AM183" s="25">
        <f>INDEX(FC_E1,$AL183)+(MEDIAN(MinStable,$AK183,1)-INDEX(FC_L,$AL183))*(INDEX(FC_E1,$AL183+1)-INDEX(FC_E1,$AL183))/(INDEX(FC_L,$AL183+1)-INDEX(FC_L,$AL183))</f>
        <v>0.36499999999999999</v>
      </c>
      <c r="AN183" s="25">
        <f>INDEX(FC_E2,$AL183)+(MEDIAN(MinStable,$AK183,1)-INDEX(FC_L,$AL183))*(INDEX(FC_E2,$AL183+1)-INDEX(FC_E2,$AL183))/(INDEX(FC_L,$AL183+1)-INDEX(FC_L,$AL183))</f>
        <v>0.36</v>
      </c>
      <c r="AO183" s="25">
        <f>INDEX(FC_E3,$AL183)+(MEDIAN(MinStable,$AK183,1)-INDEX(FC_L,$AL183))*(INDEX(FC_E3,$AL183+1)-INDEX(FC_E3,$AL183))/(INDEX(FC_L,$AL183+1)-INDEX(FC_L,$AL183))</f>
        <v>0.35399999999999998</v>
      </c>
      <c r="AP183" s="26">
        <f>(IF(S183=1,Y183*AK183/AM183,0)+IF(T183=1,Z183*AK183/AN183,0)+IF(U183=1,AA183*AK183/AO183,0))*dt/60</f>
        <v>0</v>
      </c>
      <c r="AQ183" s="25">
        <f>E183+(AG183*SQRT(RTE)-AH183/SQRT(RTE))*dt/60/E_nom</f>
        <v>0.45183372005137235</v>
      </c>
      <c r="AR183">
        <f>IF(R183=1,1,0)</f>
        <v>0</v>
      </c>
    </row>
    <row r="184" spans="1:44" x14ac:dyDescent="0.2">
      <c r="A184">
        <v>182</v>
      </c>
      <c r="B184" s="22">
        <f>A184/1440</f>
        <v>0.12638888888888888</v>
      </c>
      <c r="C184" s="23">
        <v>1.2177</v>
      </c>
      <c r="D184" s="24">
        <f>C184+P_aux</f>
        <v>1.2326999999999999</v>
      </c>
      <c r="E184" s="25">
        <f>AQ183</f>
        <v>0.45183372005137235</v>
      </c>
      <c r="F184" s="24">
        <f>AB183</f>
        <v>0</v>
      </c>
      <c r="G184">
        <f>IF(AND(S183=0,V183&gt;=MinOff),V183,-1)</f>
        <v>102</v>
      </c>
      <c r="H184">
        <f>IF(AND(T183=0,W183&gt;=MinOff),W183,-1)</f>
        <v>101</v>
      </c>
      <c r="I184">
        <f>IF(AND(U183=0,X183&gt;=MinOff),X183,-1)</f>
        <v>1180</v>
      </c>
      <c r="J184">
        <f>IF(AND(S183=1,V183&gt;=MinRun),V183,-1)</f>
        <v>-1</v>
      </c>
      <c r="K184">
        <f>IF(AND(T183=1,W183&gt;=MinRun),W183,-1)</f>
        <v>-1</v>
      </c>
      <c r="L184">
        <f>IF(AND(U183=1,X183&gt;=MinRun),X183,-1)</f>
        <v>-1</v>
      </c>
      <c r="M184">
        <f>IF(MAX(G184:I184)&lt;0,0,MATCH(MAX(G184:I184),G184:I184,0))</f>
        <v>3</v>
      </c>
      <c r="N184">
        <f>IF(MAX(J184:L184)&lt;0,0,MATCH(MAX(J184:L184),J184:L184,0))</f>
        <v>0</v>
      </c>
      <c r="O184" s="24">
        <f>IF(N184=0,0,INDEX(CapVec,N184))</f>
        <v>0</v>
      </c>
      <c r="P184">
        <f>IF(OR(D184&gt;F184+StartMargin,E184&lt;SOC_startT),1,0)</f>
        <v>0</v>
      </c>
      <c r="Q184">
        <f>IF(AND(E184&gt;SOC_stopT,D184&lt;=F184-O184+StopMargin),1,0)</f>
        <v>0</v>
      </c>
      <c r="R184">
        <f>IF(AND(P184=1,M184&gt;0),1,IF(AND(P184=0,Q184=1,N184&gt;0),-1,0))</f>
        <v>0</v>
      </c>
      <c r="S184">
        <f>S183+IF(AND(R184=1,M184=1),1,0)-IF(AND(R184=-1,N184=1),1,0)</f>
        <v>0</v>
      </c>
      <c r="T184">
        <f>T183+IF(AND(R184=1,M184=2),1,0)-IF(AND(R184=-1,N184=2),1,0)</f>
        <v>0</v>
      </c>
      <c r="U184">
        <f>U183+IF(AND(R184=1,M184=3),1,0)-IF(AND(R184=-1,N184=3),1,0)</f>
        <v>0</v>
      </c>
      <c r="V184">
        <f>IF(S184&lt;&gt;S183,0,V183+dt)</f>
        <v>103</v>
      </c>
      <c r="W184">
        <f>IF(T184&lt;&gt;T183,0,W183+dt)</f>
        <v>102</v>
      </c>
      <c r="X184">
        <f>IF(U184&lt;&gt;U183,0,X183+dt)</f>
        <v>1181</v>
      </c>
      <c r="Y184" s="24">
        <f>S184*Cap_1*MIN(1,(V184+dt)/StartRamp)</f>
        <v>0</v>
      </c>
      <c r="Z184" s="24">
        <f>T184*Cap_2*MIN(1,(W184+dt)/StartRamp)</f>
        <v>0</v>
      </c>
      <c r="AA184" s="24">
        <f>U184*Cap_3*MIN(1,(X184+dt)/StartRamp)</f>
        <v>0</v>
      </c>
      <c r="AB184" s="24">
        <f>SUM(Y184:AA184)</f>
        <v>0</v>
      </c>
      <c r="AC184" s="24">
        <f>AB184-D184</f>
        <v>-1.2326999999999999</v>
      </c>
      <c r="AD184" s="25">
        <f>MEDIAN(0,(TaperEnd-E184)/(TaperEnd-TaperStart),1)</f>
        <v>1</v>
      </c>
      <c r="AE184" s="24">
        <f>MIN(P_pcs*AD184,MAX(0,SOC_max-E184)*E_nom*60/dt/SQRT(RTE))</f>
        <v>2.5</v>
      </c>
      <c r="AF184" s="24">
        <f>MIN(P_pcs,MAX(0,E184-SOC_min)*E_nom*60/dt*SQRT(RTE))</f>
        <v>2.5</v>
      </c>
      <c r="AG184" s="24">
        <f>IF(AC184&gt;0,MIN(AC184,AE184),0)</f>
        <v>0</v>
      </c>
      <c r="AH184" s="24">
        <f>IF(AC184&lt;0,MIN(-AC184,AF184),0)</f>
        <v>1.2326999999999999</v>
      </c>
      <c r="AI184" s="24">
        <f>IF(AC184&gt;0,D184+AG184,AB184)</f>
        <v>0</v>
      </c>
      <c r="AJ184" s="24">
        <f>MAX(0,D184-AI184-AH184)</f>
        <v>0</v>
      </c>
      <c r="AK184" s="25">
        <f>IF(AB184&gt;0,AI184/AB184,0)</f>
        <v>0</v>
      </c>
      <c r="AL184">
        <f>IF(AB184=0,1,MIN(MATCH(MEDIAN(MinStable,AK184,1),FC_L,1),3))</f>
        <v>1</v>
      </c>
      <c r="AM184" s="25">
        <f>INDEX(FC_E1,$AL184)+(MEDIAN(MinStable,$AK184,1)-INDEX(FC_L,$AL184))*(INDEX(FC_E1,$AL184+1)-INDEX(FC_E1,$AL184))/(INDEX(FC_L,$AL184+1)-INDEX(FC_L,$AL184))</f>
        <v>0.36499999999999999</v>
      </c>
      <c r="AN184" s="25">
        <f>INDEX(FC_E2,$AL184)+(MEDIAN(MinStable,$AK184,1)-INDEX(FC_L,$AL184))*(INDEX(FC_E2,$AL184+1)-INDEX(FC_E2,$AL184))/(INDEX(FC_L,$AL184+1)-INDEX(FC_L,$AL184))</f>
        <v>0.36</v>
      </c>
      <c r="AO184" s="25">
        <f>INDEX(FC_E3,$AL184)+(MEDIAN(MinStable,$AK184,1)-INDEX(FC_L,$AL184))*(INDEX(FC_E3,$AL184+1)-INDEX(FC_E3,$AL184))/(INDEX(FC_L,$AL184+1)-INDEX(FC_L,$AL184))</f>
        <v>0.35399999999999998</v>
      </c>
      <c r="AP184" s="26">
        <f>(IF(S184=1,Y184*AK184/AM184,0)+IF(T184=1,Z184*AK184/AN184,0)+IF(U184=1,AA184*AK184/AO184,0))*dt/60</f>
        <v>0</v>
      </c>
      <c r="AQ184" s="25">
        <f>E184+(AG184*SQRT(RTE)-AH184/SQRT(RTE))*dt/60/E_nom</f>
        <v>0.44785171212634867</v>
      </c>
      <c r="AR184">
        <f>IF(R184=1,1,0)</f>
        <v>0</v>
      </c>
    </row>
    <row r="185" spans="1:44" x14ac:dyDescent="0.2">
      <c r="A185">
        <v>183</v>
      </c>
      <c r="B185" s="22">
        <f>A185/1440</f>
        <v>0.12708333333333333</v>
      </c>
      <c r="C185" s="23">
        <v>1.0779000000000001</v>
      </c>
      <c r="D185" s="24">
        <f>C185+P_aux</f>
        <v>1.0929</v>
      </c>
      <c r="E185" s="25">
        <f>AQ184</f>
        <v>0.44785171212634867</v>
      </c>
      <c r="F185" s="24">
        <f>AB184</f>
        <v>0</v>
      </c>
      <c r="G185">
        <f>IF(AND(S184=0,V184&gt;=MinOff),V184,-1)</f>
        <v>103</v>
      </c>
      <c r="H185">
        <f>IF(AND(T184=0,W184&gt;=MinOff),W184,-1)</f>
        <v>102</v>
      </c>
      <c r="I185">
        <f>IF(AND(U184=0,X184&gt;=MinOff),X184,-1)</f>
        <v>1181</v>
      </c>
      <c r="J185">
        <f>IF(AND(S184=1,V184&gt;=MinRun),V184,-1)</f>
        <v>-1</v>
      </c>
      <c r="K185">
        <f>IF(AND(T184=1,W184&gt;=MinRun),W184,-1)</f>
        <v>-1</v>
      </c>
      <c r="L185">
        <f>IF(AND(U184=1,X184&gt;=MinRun),X184,-1)</f>
        <v>-1</v>
      </c>
      <c r="M185">
        <f>IF(MAX(G185:I185)&lt;0,0,MATCH(MAX(G185:I185),G185:I185,0))</f>
        <v>3</v>
      </c>
      <c r="N185">
        <f>IF(MAX(J185:L185)&lt;0,0,MATCH(MAX(J185:L185),J185:L185,0))</f>
        <v>0</v>
      </c>
      <c r="O185" s="24">
        <f>IF(N185=0,0,INDEX(CapVec,N185))</f>
        <v>0</v>
      </c>
      <c r="P185">
        <f>IF(OR(D185&gt;F185+StartMargin,E185&lt;SOC_startT),1,0)</f>
        <v>0</v>
      </c>
      <c r="Q185">
        <f>IF(AND(E185&gt;SOC_stopT,D185&lt;=F185-O185+StopMargin),1,0)</f>
        <v>0</v>
      </c>
      <c r="R185">
        <f>IF(AND(P185=1,M185&gt;0),1,IF(AND(P185=0,Q185=1,N185&gt;0),-1,0))</f>
        <v>0</v>
      </c>
      <c r="S185">
        <f>S184+IF(AND(R185=1,M185=1),1,0)-IF(AND(R185=-1,N185=1),1,0)</f>
        <v>0</v>
      </c>
      <c r="T185">
        <f>T184+IF(AND(R185=1,M185=2),1,0)-IF(AND(R185=-1,N185=2),1,0)</f>
        <v>0</v>
      </c>
      <c r="U185">
        <f>U184+IF(AND(R185=1,M185=3),1,0)-IF(AND(R185=-1,N185=3),1,0)</f>
        <v>0</v>
      </c>
      <c r="V185">
        <f>IF(S185&lt;&gt;S184,0,V184+dt)</f>
        <v>104</v>
      </c>
      <c r="W185">
        <f>IF(T185&lt;&gt;T184,0,W184+dt)</f>
        <v>103</v>
      </c>
      <c r="X185">
        <f>IF(U185&lt;&gt;U184,0,X184+dt)</f>
        <v>1182</v>
      </c>
      <c r="Y185" s="24">
        <f>S185*Cap_1*MIN(1,(V185+dt)/StartRamp)</f>
        <v>0</v>
      </c>
      <c r="Z185" s="24">
        <f>T185*Cap_2*MIN(1,(W185+dt)/StartRamp)</f>
        <v>0</v>
      </c>
      <c r="AA185" s="24">
        <f>U185*Cap_3*MIN(1,(X185+dt)/StartRamp)</f>
        <v>0</v>
      </c>
      <c r="AB185" s="24">
        <f>SUM(Y185:AA185)</f>
        <v>0</v>
      </c>
      <c r="AC185" s="24">
        <f>AB185-D185</f>
        <v>-1.0929</v>
      </c>
      <c r="AD185" s="25">
        <f>MEDIAN(0,(TaperEnd-E185)/(TaperEnd-TaperStart),1)</f>
        <v>1</v>
      </c>
      <c r="AE185" s="24">
        <f>MIN(P_pcs*AD185,MAX(0,SOC_max-E185)*E_nom*60/dt/SQRT(RTE))</f>
        <v>2.5</v>
      </c>
      <c r="AF185" s="24">
        <f>MIN(P_pcs,MAX(0,E185-SOC_min)*E_nom*60/dt*SQRT(RTE))</f>
        <v>2.5</v>
      </c>
      <c r="AG185" s="24">
        <f>IF(AC185&gt;0,MIN(AC185,AE185),0)</f>
        <v>0</v>
      </c>
      <c r="AH185" s="24">
        <f>IF(AC185&lt;0,MIN(-AC185,AF185),0)</f>
        <v>1.0929</v>
      </c>
      <c r="AI185" s="24">
        <f>IF(AC185&gt;0,D185+AG185,AB185)</f>
        <v>0</v>
      </c>
      <c r="AJ185" s="24">
        <f>MAX(0,D185-AI185-AH185)</f>
        <v>0</v>
      </c>
      <c r="AK185" s="25">
        <f>IF(AB185&gt;0,AI185/AB185,0)</f>
        <v>0</v>
      </c>
      <c r="AL185">
        <f>IF(AB185=0,1,MIN(MATCH(MEDIAN(MinStable,AK185,1),FC_L,1),3))</f>
        <v>1</v>
      </c>
      <c r="AM185" s="25">
        <f>INDEX(FC_E1,$AL185)+(MEDIAN(MinStable,$AK185,1)-INDEX(FC_L,$AL185))*(INDEX(FC_E1,$AL185+1)-INDEX(FC_E1,$AL185))/(INDEX(FC_L,$AL185+1)-INDEX(FC_L,$AL185))</f>
        <v>0.36499999999999999</v>
      </c>
      <c r="AN185" s="25">
        <f>INDEX(FC_E2,$AL185)+(MEDIAN(MinStable,$AK185,1)-INDEX(FC_L,$AL185))*(INDEX(FC_E2,$AL185+1)-INDEX(FC_E2,$AL185))/(INDEX(FC_L,$AL185+1)-INDEX(FC_L,$AL185))</f>
        <v>0.36</v>
      </c>
      <c r="AO185" s="25">
        <f>INDEX(FC_E3,$AL185)+(MEDIAN(MinStable,$AK185,1)-INDEX(FC_L,$AL185))*(INDEX(FC_E3,$AL185+1)-INDEX(FC_E3,$AL185))/(INDEX(FC_L,$AL185+1)-INDEX(FC_L,$AL185))</f>
        <v>0.35399999999999998</v>
      </c>
      <c r="AP185" s="26">
        <f>(IF(S185=1,Y185*AK185/AM185,0)+IF(T185=1,Z185*AK185/AN185,0)+IF(U185=1,AA185*AK185/AO185,0))*dt/60</f>
        <v>0</v>
      </c>
      <c r="AQ185" s="25">
        <f>E185+(AG185*SQRT(RTE)-AH185/SQRT(RTE))*dt/60/E_nom</f>
        <v>0.44432130208233278</v>
      </c>
      <c r="AR185">
        <f>IF(R185=1,1,0)</f>
        <v>0</v>
      </c>
    </row>
    <row r="186" spans="1:44" x14ac:dyDescent="0.2">
      <c r="A186">
        <v>184</v>
      </c>
      <c r="B186" s="22">
        <f>A186/1440</f>
        <v>0.12777777777777777</v>
      </c>
      <c r="C186" s="23">
        <v>1.0736000000000001</v>
      </c>
      <c r="D186" s="24">
        <f>C186+P_aux</f>
        <v>1.0886</v>
      </c>
      <c r="E186" s="25">
        <f>AQ185</f>
        <v>0.44432130208233278</v>
      </c>
      <c r="F186" s="24">
        <f>AB185</f>
        <v>0</v>
      </c>
      <c r="G186">
        <f>IF(AND(S185=0,V185&gt;=MinOff),V185,-1)</f>
        <v>104</v>
      </c>
      <c r="H186">
        <f>IF(AND(T185=0,W185&gt;=MinOff),W185,-1)</f>
        <v>103</v>
      </c>
      <c r="I186">
        <f>IF(AND(U185=0,X185&gt;=MinOff),X185,-1)</f>
        <v>1182</v>
      </c>
      <c r="J186">
        <f>IF(AND(S185=1,V185&gt;=MinRun),V185,-1)</f>
        <v>-1</v>
      </c>
      <c r="K186">
        <f>IF(AND(T185=1,W185&gt;=MinRun),W185,-1)</f>
        <v>-1</v>
      </c>
      <c r="L186">
        <f>IF(AND(U185=1,X185&gt;=MinRun),X185,-1)</f>
        <v>-1</v>
      </c>
      <c r="M186">
        <f>IF(MAX(G186:I186)&lt;0,0,MATCH(MAX(G186:I186),G186:I186,0))</f>
        <v>3</v>
      </c>
      <c r="N186">
        <f>IF(MAX(J186:L186)&lt;0,0,MATCH(MAX(J186:L186),J186:L186,0))</f>
        <v>0</v>
      </c>
      <c r="O186" s="24">
        <f>IF(N186=0,0,INDEX(CapVec,N186))</f>
        <v>0</v>
      </c>
      <c r="P186">
        <f>IF(OR(D186&gt;F186+StartMargin,E186&lt;SOC_startT),1,0)</f>
        <v>0</v>
      </c>
      <c r="Q186">
        <f>IF(AND(E186&gt;SOC_stopT,D186&lt;=F186-O186+StopMargin),1,0)</f>
        <v>0</v>
      </c>
      <c r="R186">
        <f>IF(AND(P186=1,M186&gt;0),1,IF(AND(P186=0,Q186=1,N186&gt;0),-1,0))</f>
        <v>0</v>
      </c>
      <c r="S186">
        <f>S185+IF(AND(R186=1,M186=1),1,0)-IF(AND(R186=-1,N186=1),1,0)</f>
        <v>0</v>
      </c>
      <c r="T186">
        <f>T185+IF(AND(R186=1,M186=2),1,0)-IF(AND(R186=-1,N186=2),1,0)</f>
        <v>0</v>
      </c>
      <c r="U186">
        <f>U185+IF(AND(R186=1,M186=3),1,0)-IF(AND(R186=-1,N186=3),1,0)</f>
        <v>0</v>
      </c>
      <c r="V186">
        <f>IF(S186&lt;&gt;S185,0,V185+dt)</f>
        <v>105</v>
      </c>
      <c r="W186">
        <f>IF(T186&lt;&gt;T185,0,W185+dt)</f>
        <v>104</v>
      </c>
      <c r="X186">
        <f>IF(U186&lt;&gt;U185,0,X185+dt)</f>
        <v>1183</v>
      </c>
      <c r="Y186" s="24">
        <f>S186*Cap_1*MIN(1,(V186+dt)/StartRamp)</f>
        <v>0</v>
      </c>
      <c r="Z186" s="24">
        <f>T186*Cap_2*MIN(1,(W186+dt)/StartRamp)</f>
        <v>0</v>
      </c>
      <c r="AA186" s="24">
        <f>U186*Cap_3*MIN(1,(X186+dt)/StartRamp)</f>
        <v>0</v>
      </c>
      <c r="AB186" s="24">
        <f>SUM(Y186:AA186)</f>
        <v>0</v>
      </c>
      <c r="AC186" s="24">
        <f>AB186-D186</f>
        <v>-1.0886</v>
      </c>
      <c r="AD186" s="25">
        <f>MEDIAN(0,(TaperEnd-E186)/(TaperEnd-TaperStart),1)</f>
        <v>1</v>
      </c>
      <c r="AE186" s="24">
        <f>MIN(P_pcs*AD186,MAX(0,SOC_max-E186)*E_nom*60/dt/SQRT(RTE))</f>
        <v>2.5</v>
      </c>
      <c r="AF186" s="24">
        <f>MIN(P_pcs,MAX(0,E186-SOC_min)*E_nom*60/dt*SQRT(RTE))</f>
        <v>2.5</v>
      </c>
      <c r="AG186" s="24">
        <f>IF(AC186&gt;0,MIN(AC186,AE186),0)</f>
        <v>0</v>
      </c>
      <c r="AH186" s="24">
        <f>IF(AC186&lt;0,MIN(-AC186,AF186),0)</f>
        <v>1.0886</v>
      </c>
      <c r="AI186" s="24">
        <f>IF(AC186&gt;0,D186+AG186,AB186)</f>
        <v>0</v>
      </c>
      <c r="AJ186" s="24">
        <f>MAX(0,D186-AI186-AH186)</f>
        <v>0</v>
      </c>
      <c r="AK186" s="25">
        <f>IF(AB186&gt;0,AI186/AB186,0)</f>
        <v>0</v>
      </c>
      <c r="AL186">
        <f>IF(AB186=0,1,MIN(MATCH(MEDIAN(MinStable,AK186,1),FC_L,1),3))</f>
        <v>1</v>
      </c>
      <c r="AM186" s="25">
        <f>INDEX(FC_E1,$AL186)+(MEDIAN(MinStable,$AK186,1)-INDEX(FC_L,$AL186))*(INDEX(FC_E1,$AL186+1)-INDEX(FC_E1,$AL186))/(INDEX(FC_L,$AL186+1)-INDEX(FC_L,$AL186))</f>
        <v>0.36499999999999999</v>
      </c>
      <c r="AN186" s="25">
        <f>INDEX(FC_E2,$AL186)+(MEDIAN(MinStable,$AK186,1)-INDEX(FC_L,$AL186))*(INDEX(FC_E2,$AL186+1)-INDEX(FC_E2,$AL186))/(INDEX(FC_L,$AL186+1)-INDEX(FC_L,$AL186))</f>
        <v>0.36</v>
      </c>
      <c r="AO186" s="25">
        <f>INDEX(FC_E3,$AL186)+(MEDIAN(MinStable,$AK186,1)-INDEX(FC_L,$AL186))*(INDEX(FC_E3,$AL186+1)-INDEX(FC_E3,$AL186))/(INDEX(FC_L,$AL186+1)-INDEX(FC_L,$AL186))</f>
        <v>0.35399999999999998</v>
      </c>
      <c r="AP186" s="26">
        <f>(IF(S186=1,Y186*AK186/AM186,0)+IF(T186=1,Z186*AK186/AN186,0)+IF(U186=1,AA186*AK186/AO186,0))*dt/60</f>
        <v>0</v>
      </c>
      <c r="AQ186" s="25">
        <f>E186+(AG186*SQRT(RTE)-AH186/SQRT(RTE))*dt/60/E_nom</f>
        <v>0.4408047823880189</v>
      </c>
      <c r="AR186">
        <f>IF(R186=1,1,0)</f>
        <v>0</v>
      </c>
    </row>
    <row r="187" spans="1:44" x14ac:dyDescent="0.2">
      <c r="A187">
        <v>185</v>
      </c>
      <c r="B187" s="22">
        <f>A187/1440</f>
        <v>0.12847222222222221</v>
      </c>
      <c r="C187" s="23">
        <v>1.0998000000000001</v>
      </c>
      <c r="D187" s="24">
        <f>C187+P_aux</f>
        <v>1.1148</v>
      </c>
      <c r="E187" s="25">
        <f>AQ186</f>
        <v>0.4408047823880189</v>
      </c>
      <c r="F187" s="24">
        <f>AB186</f>
        <v>0</v>
      </c>
      <c r="G187">
        <f>IF(AND(S186=0,V186&gt;=MinOff),V186,-1)</f>
        <v>105</v>
      </c>
      <c r="H187">
        <f>IF(AND(T186=0,W186&gt;=MinOff),W186,-1)</f>
        <v>104</v>
      </c>
      <c r="I187">
        <f>IF(AND(U186=0,X186&gt;=MinOff),X186,-1)</f>
        <v>1183</v>
      </c>
      <c r="J187">
        <f>IF(AND(S186=1,V186&gt;=MinRun),V186,-1)</f>
        <v>-1</v>
      </c>
      <c r="K187">
        <f>IF(AND(T186=1,W186&gt;=MinRun),W186,-1)</f>
        <v>-1</v>
      </c>
      <c r="L187">
        <f>IF(AND(U186=1,X186&gt;=MinRun),X186,-1)</f>
        <v>-1</v>
      </c>
      <c r="M187">
        <f>IF(MAX(G187:I187)&lt;0,0,MATCH(MAX(G187:I187),G187:I187,0))</f>
        <v>3</v>
      </c>
      <c r="N187">
        <f>IF(MAX(J187:L187)&lt;0,0,MATCH(MAX(J187:L187),J187:L187,0))</f>
        <v>0</v>
      </c>
      <c r="O187" s="24">
        <f>IF(N187=0,0,INDEX(CapVec,N187))</f>
        <v>0</v>
      </c>
      <c r="P187">
        <f>IF(OR(D187&gt;F187+StartMargin,E187&lt;SOC_startT),1,0)</f>
        <v>0</v>
      </c>
      <c r="Q187">
        <f>IF(AND(E187&gt;SOC_stopT,D187&lt;=F187-O187+StopMargin),1,0)</f>
        <v>0</v>
      </c>
      <c r="R187">
        <f>IF(AND(P187=1,M187&gt;0),1,IF(AND(P187=0,Q187=1,N187&gt;0),-1,0))</f>
        <v>0</v>
      </c>
      <c r="S187">
        <f>S186+IF(AND(R187=1,M187=1),1,0)-IF(AND(R187=-1,N187=1),1,0)</f>
        <v>0</v>
      </c>
      <c r="T187">
        <f>T186+IF(AND(R187=1,M187=2),1,0)-IF(AND(R187=-1,N187=2),1,0)</f>
        <v>0</v>
      </c>
      <c r="U187">
        <f>U186+IF(AND(R187=1,M187=3),1,0)-IF(AND(R187=-1,N187=3),1,0)</f>
        <v>0</v>
      </c>
      <c r="V187">
        <f>IF(S187&lt;&gt;S186,0,V186+dt)</f>
        <v>106</v>
      </c>
      <c r="W187">
        <f>IF(T187&lt;&gt;T186,0,W186+dt)</f>
        <v>105</v>
      </c>
      <c r="X187">
        <f>IF(U187&lt;&gt;U186,0,X186+dt)</f>
        <v>1184</v>
      </c>
      <c r="Y187" s="24">
        <f>S187*Cap_1*MIN(1,(V187+dt)/StartRamp)</f>
        <v>0</v>
      </c>
      <c r="Z187" s="24">
        <f>T187*Cap_2*MIN(1,(W187+dt)/StartRamp)</f>
        <v>0</v>
      </c>
      <c r="AA187" s="24">
        <f>U187*Cap_3*MIN(1,(X187+dt)/StartRamp)</f>
        <v>0</v>
      </c>
      <c r="AB187" s="24">
        <f>SUM(Y187:AA187)</f>
        <v>0</v>
      </c>
      <c r="AC187" s="24">
        <f>AB187-D187</f>
        <v>-1.1148</v>
      </c>
      <c r="AD187" s="25">
        <f>MEDIAN(0,(TaperEnd-E187)/(TaperEnd-TaperStart),1)</f>
        <v>1</v>
      </c>
      <c r="AE187" s="24">
        <f>MIN(P_pcs*AD187,MAX(0,SOC_max-E187)*E_nom*60/dt/SQRT(RTE))</f>
        <v>2.5</v>
      </c>
      <c r="AF187" s="24">
        <f>MIN(P_pcs,MAX(0,E187-SOC_min)*E_nom*60/dt*SQRT(RTE))</f>
        <v>2.5</v>
      </c>
      <c r="AG187" s="24">
        <f>IF(AC187&gt;0,MIN(AC187,AE187),0)</f>
        <v>0</v>
      </c>
      <c r="AH187" s="24">
        <f>IF(AC187&lt;0,MIN(-AC187,AF187),0)</f>
        <v>1.1148</v>
      </c>
      <c r="AI187" s="24">
        <f>IF(AC187&gt;0,D187+AG187,AB187)</f>
        <v>0</v>
      </c>
      <c r="AJ187" s="24">
        <f>MAX(0,D187-AI187-AH187)</f>
        <v>0</v>
      </c>
      <c r="AK187" s="25">
        <f>IF(AB187&gt;0,AI187/AB187,0)</f>
        <v>0</v>
      </c>
      <c r="AL187">
        <f>IF(AB187=0,1,MIN(MATCH(MEDIAN(MinStable,AK187,1),FC_L,1),3))</f>
        <v>1</v>
      </c>
      <c r="AM187" s="25">
        <f>INDEX(FC_E1,$AL187)+(MEDIAN(MinStable,$AK187,1)-INDEX(FC_L,$AL187))*(INDEX(FC_E1,$AL187+1)-INDEX(FC_E1,$AL187))/(INDEX(FC_L,$AL187+1)-INDEX(FC_L,$AL187))</f>
        <v>0.36499999999999999</v>
      </c>
      <c r="AN187" s="25">
        <f>INDEX(FC_E2,$AL187)+(MEDIAN(MinStable,$AK187,1)-INDEX(FC_L,$AL187))*(INDEX(FC_E2,$AL187+1)-INDEX(FC_E2,$AL187))/(INDEX(FC_L,$AL187+1)-INDEX(FC_L,$AL187))</f>
        <v>0.36</v>
      </c>
      <c r="AO187" s="25">
        <f>INDEX(FC_E3,$AL187)+(MEDIAN(MinStable,$AK187,1)-INDEX(FC_L,$AL187))*(INDEX(FC_E3,$AL187+1)-INDEX(FC_E3,$AL187))/(INDEX(FC_L,$AL187+1)-INDEX(FC_L,$AL187))</f>
        <v>0.35399999999999998</v>
      </c>
      <c r="AP187" s="26">
        <f>(IF(S187=1,Y187*AK187/AM187,0)+IF(T187=1,Z187*AK187/AN187,0)+IF(U187=1,AA187*AK187/AO187,0))*dt/60</f>
        <v>0</v>
      </c>
      <c r="AQ187" s="25">
        <f>E187+(AG187*SQRT(RTE)-AH187/SQRT(RTE))*dt/60/E_nom</f>
        <v>0.4372036284699396</v>
      </c>
      <c r="AR187">
        <f>IF(R187=1,1,0)</f>
        <v>0</v>
      </c>
    </row>
    <row r="188" spans="1:44" x14ac:dyDescent="0.2">
      <c r="A188">
        <v>186</v>
      </c>
      <c r="B188" s="22">
        <f>A188/1440</f>
        <v>0.12916666666666668</v>
      </c>
      <c r="C188" s="23">
        <v>1.1268</v>
      </c>
      <c r="D188" s="24">
        <f>C188+P_aux</f>
        <v>1.1417999999999999</v>
      </c>
      <c r="E188" s="25">
        <f>AQ187</f>
        <v>0.4372036284699396</v>
      </c>
      <c r="F188" s="24">
        <f>AB187</f>
        <v>0</v>
      </c>
      <c r="G188">
        <f>IF(AND(S187=0,V187&gt;=MinOff),V187,-1)</f>
        <v>106</v>
      </c>
      <c r="H188">
        <f>IF(AND(T187=0,W187&gt;=MinOff),W187,-1)</f>
        <v>105</v>
      </c>
      <c r="I188">
        <f>IF(AND(U187=0,X187&gt;=MinOff),X187,-1)</f>
        <v>1184</v>
      </c>
      <c r="J188">
        <f>IF(AND(S187=1,V187&gt;=MinRun),V187,-1)</f>
        <v>-1</v>
      </c>
      <c r="K188">
        <f>IF(AND(T187=1,W187&gt;=MinRun),W187,-1)</f>
        <v>-1</v>
      </c>
      <c r="L188">
        <f>IF(AND(U187=1,X187&gt;=MinRun),X187,-1)</f>
        <v>-1</v>
      </c>
      <c r="M188">
        <f>IF(MAX(G188:I188)&lt;0,0,MATCH(MAX(G188:I188),G188:I188,0))</f>
        <v>3</v>
      </c>
      <c r="N188">
        <f>IF(MAX(J188:L188)&lt;0,0,MATCH(MAX(J188:L188),J188:L188,0))</f>
        <v>0</v>
      </c>
      <c r="O188" s="24">
        <f>IF(N188=0,0,INDEX(CapVec,N188))</f>
        <v>0</v>
      </c>
      <c r="P188">
        <f>IF(OR(D188&gt;F188+StartMargin,E188&lt;SOC_startT),1,0)</f>
        <v>0</v>
      </c>
      <c r="Q188">
        <f>IF(AND(E188&gt;SOC_stopT,D188&lt;=F188-O188+StopMargin),1,0)</f>
        <v>0</v>
      </c>
      <c r="R188">
        <f>IF(AND(P188=1,M188&gt;0),1,IF(AND(P188=0,Q188=1,N188&gt;0),-1,0))</f>
        <v>0</v>
      </c>
      <c r="S188">
        <f>S187+IF(AND(R188=1,M188=1),1,0)-IF(AND(R188=-1,N188=1),1,0)</f>
        <v>0</v>
      </c>
      <c r="T188">
        <f>T187+IF(AND(R188=1,M188=2),1,0)-IF(AND(R188=-1,N188=2),1,0)</f>
        <v>0</v>
      </c>
      <c r="U188">
        <f>U187+IF(AND(R188=1,M188=3),1,0)-IF(AND(R188=-1,N188=3),1,0)</f>
        <v>0</v>
      </c>
      <c r="V188">
        <f>IF(S188&lt;&gt;S187,0,V187+dt)</f>
        <v>107</v>
      </c>
      <c r="W188">
        <f>IF(T188&lt;&gt;T187,0,W187+dt)</f>
        <v>106</v>
      </c>
      <c r="X188">
        <f>IF(U188&lt;&gt;U187,0,X187+dt)</f>
        <v>1185</v>
      </c>
      <c r="Y188" s="24">
        <f>S188*Cap_1*MIN(1,(V188+dt)/StartRamp)</f>
        <v>0</v>
      </c>
      <c r="Z188" s="24">
        <f>T188*Cap_2*MIN(1,(W188+dt)/StartRamp)</f>
        <v>0</v>
      </c>
      <c r="AA188" s="24">
        <f>U188*Cap_3*MIN(1,(X188+dt)/StartRamp)</f>
        <v>0</v>
      </c>
      <c r="AB188" s="24">
        <f>SUM(Y188:AA188)</f>
        <v>0</v>
      </c>
      <c r="AC188" s="24">
        <f>AB188-D188</f>
        <v>-1.1417999999999999</v>
      </c>
      <c r="AD188" s="25">
        <f>MEDIAN(0,(TaperEnd-E188)/(TaperEnd-TaperStart),1)</f>
        <v>1</v>
      </c>
      <c r="AE188" s="24">
        <f>MIN(P_pcs*AD188,MAX(0,SOC_max-E188)*E_nom*60/dt/SQRT(RTE))</f>
        <v>2.5</v>
      </c>
      <c r="AF188" s="24">
        <f>MIN(P_pcs,MAX(0,E188-SOC_min)*E_nom*60/dt*SQRT(RTE))</f>
        <v>2.5</v>
      </c>
      <c r="AG188" s="24">
        <f>IF(AC188&gt;0,MIN(AC188,AE188),0)</f>
        <v>0</v>
      </c>
      <c r="AH188" s="24">
        <f>IF(AC188&lt;0,MIN(-AC188,AF188),0)</f>
        <v>1.1417999999999999</v>
      </c>
      <c r="AI188" s="24">
        <f>IF(AC188&gt;0,D188+AG188,AB188)</f>
        <v>0</v>
      </c>
      <c r="AJ188" s="24">
        <f>MAX(0,D188-AI188-AH188)</f>
        <v>0</v>
      </c>
      <c r="AK188" s="25">
        <f>IF(AB188&gt;0,AI188/AB188,0)</f>
        <v>0</v>
      </c>
      <c r="AL188">
        <f>IF(AB188=0,1,MIN(MATCH(MEDIAN(MinStable,AK188,1),FC_L,1),3))</f>
        <v>1</v>
      </c>
      <c r="AM188" s="25">
        <f>INDEX(FC_E1,$AL188)+(MEDIAN(MinStable,$AK188,1)-INDEX(FC_L,$AL188))*(INDEX(FC_E1,$AL188+1)-INDEX(FC_E1,$AL188))/(INDEX(FC_L,$AL188+1)-INDEX(FC_L,$AL188))</f>
        <v>0.36499999999999999</v>
      </c>
      <c r="AN188" s="25">
        <f>INDEX(FC_E2,$AL188)+(MEDIAN(MinStable,$AK188,1)-INDEX(FC_L,$AL188))*(INDEX(FC_E2,$AL188+1)-INDEX(FC_E2,$AL188))/(INDEX(FC_L,$AL188+1)-INDEX(FC_L,$AL188))</f>
        <v>0.36</v>
      </c>
      <c r="AO188" s="25">
        <f>INDEX(FC_E3,$AL188)+(MEDIAN(MinStable,$AK188,1)-INDEX(FC_L,$AL188))*(INDEX(FC_E3,$AL188+1)-INDEX(FC_E3,$AL188))/(INDEX(FC_L,$AL188+1)-INDEX(FC_L,$AL188))</f>
        <v>0.35399999999999998</v>
      </c>
      <c r="AP188" s="26">
        <f>(IF(S188=1,Y188*AK188/AM188,0)+IF(T188=1,Z188*AK188/AN188,0)+IF(U188=1,AA188*AK188/AO188,0))*dt/60</f>
        <v>0</v>
      </c>
      <c r="AQ188" s="25">
        <f>E188+(AG188*SQRT(RTE)-AH188/SQRT(RTE))*dt/60/E_nom</f>
        <v>0.43351525607698754</v>
      </c>
      <c r="AR188">
        <f>IF(R188=1,1,0)</f>
        <v>0</v>
      </c>
    </row>
    <row r="189" spans="1:44" x14ac:dyDescent="0.2">
      <c r="A189">
        <v>187</v>
      </c>
      <c r="B189" s="22">
        <f>A189/1440</f>
        <v>0.12986111111111112</v>
      </c>
      <c r="C189" s="23">
        <v>1.1395</v>
      </c>
      <c r="D189" s="24">
        <f>C189+P_aux</f>
        <v>1.1544999999999999</v>
      </c>
      <c r="E189" s="25">
        <f>AQ188</f>
        <v>0.43351525607698754</v>
      </c>
      <c r="F189" s="24">
        <f>AB188</f>
        <v>0</v>
      </c>
      <c r="G189">
        <f>IF(AND(S188=0,V188&gt;=MinOff),V188,-1)</f>
        <v>107</v>
      </c>
      <c r="H189">
        <f>IF(AND(T188=0,W188&gt;=MinOff),W188,-1)</f>
        <v>106</v>
      </c>
      <c r="I189">
        <f>IF(AND(U188=0,X188&gt;=MinOff),X188,-1)</f>
        <v>1185</v>
      </c>
      <c r="J189">
        <f>IF(AND(S188=1,V188&gt;=MinRun),V188,-1)</f>
        <v>-1</v>
      </c>
      <c r="K189">
        <f>IF(AND(T188=1,W188&gt;=MinRun),W188,-1)</f>
        <v>-1</v>
      </c>
      <c r="L189">
        <f>IF(AND(U188=1,X188&gt;=MinRun),X188,-1)</f>
        <v>-1</v>
      </c>
      <c r="M189">
        <f>IF(MAX(G189:I189)&lt;0,0,MATCH(MAX(G189:I189),G189:I189,0))</f>
        <v>3</v>
      </c>
      <c r="N189">
        <f>IF(MAX(J189:L189)&lt;0,0,MATCH(MAX(J189:L189),J189:L189,0))</f>
        <v>0</v>
      </c>
      <c r="O189" s="24">
        <f>IF(N189=0,0,INDEX(CapVec,N189))</f>
        <v>0</v>
      </c>
      <c r="P189">
        <f>IF(OR(D189&gt;F189+StartMargin,E189&lt;SOC_startT),1,0)</f>
        <v>0</v>
      </c>
      <c r="Q189">
        <f>IF(AND(E189&gt;SOC_stopT,D189&lt;=F189-O189+StopMargin),1,0)</f>
        <v>0</v>
      </c>
      <c r="R189">
        <f>IF(AND(P189=1,M189&gt;0),1,IF(AND(P189=0,Q189=1,N189&gt;0),-1,0))</f>
        <v>0</v>
      </c>
      <c r="S189">
        <f>S188+IF(AND(R189=1,M189=1),1,0)-IF(AND(R189=-1,N189=1),1,0)</f>
        <v>0</v>
      </c>
      <c r="T189">
        <f>T188+IF(AND(R189=1,M189=2),1,0)-IF(AND(R189=-1,N189=2),1,0)</f>
        <v>0</v>
      </c>
      <c r="U189">
        <f>U188+IF(AND(R189=1,M189=3),1,0)-IF(AND(R189=-1,N189=3),1,0)</f>
        <v>0</v>
      </c>
      <c r="V189">
        <f>IF(S189&lt;&gt;S188,0,V188+dt)</f>
        <v>108</v>
      </c>
      <c r="W189">
        <f>IF(T189&lt;&gt;T188,0,W188+dt)</f>
        <v>107</v>
      </c>
      <c r="X189">
        <f>IF(U189&lt;&gt;U188,0,X188+dt)</f>
        <v>1186</v>
      </c>
      <c r="Y189" s="24">
        <f>S189*Cap_1*MIN(1,(V189+dt)/StartRamp)</f>
        <v>0</v>
      </c>
      <c r="Z189" s="24">
        <f>T189*Cap_2*MIN(1,(W189+dt)/StartRamp)</f>
        <v>0</v>
      </c>
      <c r="AA189" s="24">
        <f>U189*Cap_3*MIN(1,(X189+dt)/StartRamp)</f>
        <v>0</v>
      </c>
      <c r="AB189" s="24">
        <f>SUM(Y189:AA189)</f>
        <v>0</v>
      </c>
      <c r="AC189" s="24">
        <f>AB189-D189</f>
        <v>-1.1544999999999999</v>
      </c>
      <c r="AD189" s="25">
        <f>MEDIAN(0,(TaperEnd-E189)/(TaperEnd-TaperStart),1)</f>
        <v>1</v>
      </c>
      <c r="AE189" s="24">
        <f>MIN(P_pcs*AD189,MAX(0,SOC_max-E189)*E_nom*60/dt/SQRT(RTE))</f>
        <v>2.5</v>
      </c>
      <c r="AF189" s="24">
        <f>MIN(P_pcs,MAX(0,E189-SOC_min)*E_nom*60/dt*SQRT(RTE))</f>
        <v>2.5</v>
      </c>
      <c r="AG189" s="24">
        <f>IF(AC189&gt;0,MIN(AC189,AE189),0)</f>
        <v>0</v>
      </c>
      <c r="AH189" s="24">
        <f>IF(AC189&lt;0,MIN(-AC189,AF189),0)</f>
        <v>1.1544999999999999</v>
      </c>
      <c r="AI189" s="24">
        <f>IF(AC189&gt;0,D189+AG189,AB189)</f>
        <v>0</v>
      </c>
      <c r="AJ189" s="24">
        <f>MAX(0,D189-AI189-AH189)</f>
        <v>0</v>
      </c>
      <c r="AK189" s="25">
        <f>IF(AB189&gt;0,AI189/AB189,0)</f>
        <v>0</v>
      </c>
      <c r="AL189">
        <f>IF(AB189=0,1,MIN(MATCH(MEDIAN(MinStable,AK189,1),FC_L,1),3))</f>
        <v>1</v>
      </c>
      <c r="AM189" s="25">
        <f>INDEX(FC_E1,$AL189)+(MEDIAN(MinStable,$AK189,1)-INDEX(FC_L,$AL189))*(INDEX(FC_E1,$AL189+1)-INDEX(FC_E1,$AL189))/(INDEX(FC_L,$AL189+1)-INDEX(FC_L,$AL189))</f>
        <v>0.36499999999999999</v>
      </c>
      <c r="AN189" s="25">
        <f>INDEX(FC_E2,$AL189)+(MEDIAN(MinStable,$AK189,1)-INDEX(FC_L,$AL189))*(INDEX(FC_E2,$AL189+1)-INDEX(FC_E2,$AL189))/(INDEX(FC_L,$AL189+1)-INDEX(FC_L,$AL189))</f>
        <v>0.36</v>
      </c>
      <c r="AO189" s="25">
        <f>INDEX(FC_E3,$AL189)+(MEDIAN(MinStable,$AK189,1)-INDEX(FC_L,$AL189))*(INDEX(FC_E3,$AL189+1)-INDEX(FC_E3,$AL189))/(INDEX(FC_L,$AL189+1)-INDEX(FC_L,$AL189))</f>
        <v>0.35399999999999998</v>
      </c>
      <c r="AP189" s="26">
        <f>(IF(S189=1,Y189*AK189/AM189,0)+IF(T189=1,Z189*AK189/AN189,0)+IF(U189=1,AA189*AK189/AO189,0))*dt/60</f>
        <v>0</v>
      </c>
      <c r="AQ189" s="25">
        <f>E189+(AG189*SQRT(RTE)-AH189/SQRT(RTE))*dt/60/E_nom</f>
        <v>0.42978585869770647</v>
      </c>
      <c r="AR189">
        <f>IF(R189=1,1,0)</f>
        <v>0</v>
      </c>
    </row>
    <row r="190" spans="1:44" x14ac:dyDescent="0.2">
      <c r="A190">
        <v>188</v>
      </c>
      <c r="B190" s="22">
        <f>A190/1440</f>
        <v>0.13055555555555556</v>
      </c>
      <c r="C190" s="23">
        <v>1.2257</v>
      </c>
      <c r="D190" s="24">
        <f>C190+P_aux</f>
        <v>1.2406999999999999</v>
      </c>
      <c r="E190" s="25">
        <f>AQ189</f>
        <v>0.42978585869770647</v>
      </c>
      <c r="F190" s="24">
        <f>AB189</f>
        <v>0</v>
      </c>
      <c r="G190">
        <f>IF(AND(S189=0,V189&gt;=MinOff),V189,-1)</f>
        <v>108</v>
      </c>
      <c r="H190">
        <f>IF(AND(T189=0,W189&gt;=MinOff),W189,-1)</f>
        <v>107</v>
      </c>
      <c r="I190">
        <f>IF(AND(U189=0,X189&gt;=MinOff),X189,-1)</f>
        <v>1186</v>
      </c>
      <c r="J190">
        <f>IF(AND(S189=1,V189&gt;=MinRun),V189,-1)</f>
        <v>-1</v>
      </c>
      <c r="K190">
        <f>IF(AND(T189=1,W189&gt;=MinRun),W189,-1)</f>
        <v>-1</v>
      </c>
      <c r="L190">
        <f>IF(AND(U189=1,X189&gt;=MinRun),X189,-1)</f>
        <v>-1</v>
      </c>
      <c r="M190">
        <f>IF(MAX(G190:I190)&lt;0,0,MATCH(MAX(G190:I190),G190:I190,0))</f>
        <v>3</v>
      </c>
      <c r="N190">
        <f>IF(MAX(J190:L190)&lt;0,0,MATCH(MAX(J190:L190),J190:L190,0))</f>
        <v>0</v>
      </c>
      <c r="O190" s="24">
        <f>IF(N190=0,0,INDEX(CapVec,N190))</f>
        <v>0</v>
      </c>
      <c r="P190">
        <f>IF(OR(D190&gt;F190+StartMargin,E190&lt;SOC_startT),1,0)</f>
        <v>0</v>
      </c>
      <c r="Q190">
        <f>IF(AND(E190&gt;SOC_stopT,D190&lt;=F190-O190+StopMargin),1,0)</f>
        <v>0</v>
      </c>
      <c r="R190">
        <f>IF(AND(P190=1,M190&gt;0),1,IF(AND(P190=0,Q190=1,N190&gt;0),-1,0))</f>
        <v>0</v>
      </c>
      <c r="S190">
        <f>S189+IF(AND(R190=1,M190=1),1,0)-IF(AND(R190=-1,N190=1),1,0)</f>
        <v>0</v>
      </c>
      <c r="T190">
        <f>T189+IF(AND(R190=1,M190=2),1,0)-IF(AND(R190=-1,N190=2),1,0)</f>
        <v>0</v>
      </c>
      <c r="U190">
        <f>U189+IF(AND(R190=1,M190=3),1,0)-IF(AND(R190=-1,N190=3),1,0)</f>
        <v>0</v>
      </c>
      <c r="V190">
        <f>IF(S190&lt;&gt;S189,0,V189+dt)</f>
        <v>109</v>
      </c>
      <c r="W190">
        <f>IF(T190&lt;&gt;T189,0,W189+dt)</f>
        <v>108</v>
      </c>
      <c r="X190">
        <f>IF(U190&lt;&gt;U189,0,X189+dt)</f>
        <v>1187</v>
      </c>
      <c r="Y190" s="24">
        <f>S190*Cap_1*MIN(1,(V190+dt)/StartRamp)</f>
        <v>0</v>
      </c>
      <c r="Z190" s="24">
        <f>T190*Cap_2*MIN(1,(W190+dt)/StartRamp)</f>
        <v>0</v>
      </c>
      <c r="AA190" s="24">
        <f>U190*Cap_3*MIN(1,(X190+dt)/StartRamp)</f>
        <v>0</v>
      </c>
      <c r="AB190" s="24">
        <f>SUM(Y190:AA190)</f>
        <v>0</v>
      </c>
      <c r="AC190" s="24">
        <f>AB190-D190</f>
        <v>-1.2406999999999999</v>
      </c>
      <c r="AD190" s="25">
        <f>MEDIAN(0,(TaperEnd-E190)/(TaperEnd-TaperStart),1)</f>
        <v>1</v>
      </c>
      <c r="AE190" s="24">
        <f>MIN(P_pcs*AD190,MAX(0,SOC_max-E190)*E_nom*60/dt/SQRT(RTE))</f>
        <v>2.5</v>
      </c>
      <c r="AF190" s="24">
        <f>MIN(P_pcs,MAX(0,E190-SOC_min)*E_nom*60/dt*SQRT(RTE))</f>
        <v>2.5</v>
      </c>
      <c r="AG190" s="24">
        <f>IF(AC190&gt;0,MIN(AC190,AE190),0)</f>
        <v>0</v>
      </c>
      <c r="AH190" s="24">
        <f>IF(AC190&lt;0,MIN(-AC190,AF190),0)</f>
        <v>1.2406999999999999</v>
      </c>
      <c r="AI190" s="24">
        <f>IF(AC190&gt;0,D190+AG190,AB190)</f>
        <v>0</v>
      </c>
      <c r="AJ190" s="24">
        <f>MAX(0,D190-AI190-AH190)</f>
        <v>0</v>
      </c>
      <c r="AK190" s="25">
        <f>IF(AB190&gt;0,AI190/AB190,0)</f>
        <v>0</v>
      </c>
      <c r="AL190">
        <f>IF(AB190=0,1,MIN(MATCH(MEDIAN(MinStable,AK190,1),FC_L,1),3))</f>
        <v>1</v>
      </c>
      <c r="AM190" s="25">
        <f>INDEX(FC_E1,$AL190)+(MEDIAN(MinStable,$AK190,1)-INDEX(FC_L,$AL190))*(INDEX(FC_E1,$AL190+1)-INDEX(FC_E1,$AL190))/(INDEX(FC_L,$AL190+1)-INDEX(FC_L,$AL190))</f>
        <v>0.36499999999999999</v>
      </c>
      <c r="AN190" s="25">
        <f>INDEX(FC_E2,$AL190)+(MEDIAN(MinStable,$AK190,1)-INDEX(FC_L,$AL190))*(INDEX(FC_E2,$AL190+1)-INDEX(FC_E2,$AL190))/(INDEX(FC_L,$AL190+1)-INDEX(FC_L,$AL190))</f>
        <v>0.36</v>
      </c>
      <c r="AO190" s="25">
        <f>INDEX(FC_E3,$AL190)+(MEDIAN(MinStable,$AK190,1)-INDEX(FC_L,$AL190))*(INDEX(FC_E3,$AL190+1)-INDEX(FC_E3,$AL190))/(INDEX(FC_L,$AL190+1)-INDEX(FC_L,$AL190))</f>
        <v>0.35399999999999998</v>
      </c>
      <c r="AP190" s="26">
        <f>(IF(S190=1,Y190*AK190/AM190,0)+IF(T190=1,Z190*AK190/AN190,0)+IF(U190=1,AA190*AK190/AO190,0))*dt/60</f>
        <v>0</v>
      </c>
      <c r="AQ190" s="25">
        <f>E190+(AG190*SQRT(RTE)-AH190/SQRT(RTE))*dt/60/E_nom</f>
        <v>0.42577800826160939</v>
      </c>
      <c r="AR190">
        <f>IF(R190=1,1,0)</f>
        <v>0</v>
      </c>
    </row>
    <row r="191" spans="1:44" x14ac:dyDescent="0.2">
      <c r="A191">
        <v>189</v>
      </c>
      <c r="B191" s="22">
        <f>A191/1440</f>
        <v>0.13125000000000001</v>
      </c>
      <c r="C191" s="23">
        <v>1.1205000000000001</v>
      </c>
      <c r="D191" s="24">
        <f>C191+P_aux</f>
        <v>1.1355</v>
      </c>
      <c r="E191" s="25">
        <f>AQ190</f>
        <v>0.42577800826160939</v>
      </c>
      <c r="F191" s="24">
        <f>AB190</f>
        <v>0</v>
      </c>
      <c r="G191">
        <f>IF(AND(S190=0,V190&gt;=MinOff),V190,-1)</f>
        <v>109</v>
      </c>
      <c r="H191">
        <f>IF(AND(T190=0,W190&gt;=MinOff),W190,-1)</f>
        <v>108</v>
      </c>
      <c r="I191">
        <f>IF(AND(U190=0,X190&gt;=MinOff),X190,-1)</f>
        <v>1187</v>
      </c>
      <c r="J191">
        <f>IF(AND(S190=1,V190&gt;=MinRun),V190,-1)</f>
        <v>-1</v>
      </c>
      <c r="K191">
        <f>IF(AND(T190=1,W190&gt;=MinRun),W190,-1)</f>
        <v>-1</v>
      </c>
      <c r="L191">
        <f>IF(AND(U190=1,X190&gt;=MinRun),X190,-1)</f>
        <v>-1</v>
      </c>
      <c r="M191">
        <f>IF(MAX(G191:I191)&lt;0,0,MATCH(MAX(G191:I191),G191:I191,0))</f>
        <v>3</v>
      </c>
      <c r="N191">
        <f>IF(MAX(J191:L191)&lt;0,0,MATCH(MAX(J191:L191),J191:L191,0))</f>
        <v>0</v>
      </c>
      <c r="O191" s="24">
        <f>IF(N191=0,0,INDEX(CapVec,N191))</f>
        <v>0</v>
      </c>
      <c r="P191">
        <f>IF(OR(D191&gt;F191+StartMargin,E191&lt;SOC_startT),1,0)</f>
        <v>0</v>
      </c>
      <c r="Q191">
        <f>IF(AND(E191&gt;SOC_stopT,D191&lt;=F191-O191+StopMargin),1,0)</f>
        <v>0</v>
      </c>
      <c r="R191">
        <f>IF(AND(P191=1,M191&gt;0),1,IF(AND(P191=0,Q191=1,N191&gt;0),-1,0))</f>
        <v>0</v>
      </c>
      <c r="S191">
        <f>S190+IF(AND(R191=1,M191=1),1,0)-IF(AND(R191=-1,N191=1),1,0)</f>
        <v>0</v>
      </c>
      <c r="T191">
        <f>T190+IF(AND(R191=1,M191=2),1,0)-IF(AND(R191=-1,N191=2),1,0)</f>
        <v>0</v>
      </c>
      <c r="U191">
        <f>U190+IF(AND(R191=1,M191=3),1,0)-IF(AND(R191=-1,N191=3),1,0)</f>
        <v>0</v>
      </c>
      <c r="V191">
        <f>IF(S191&lt;&gt;S190,0,V190+dt)</f>
        <v>110</v>
      </c>
      <c r="W191">
        <f>IF(T191&lt;&gt;T190,0,W190+dt)</f>
        <v>109</v>
      </c>
      <c r="X191">
        <f>IF(U191&lt;&gt;U190,0,X190+dt)</f>
        <v>1188</v>
      </c>
      <c r="Y191" s="24">
        <f>S191*Cap_1*MIN(1,(V191+dt)/StartRamp)</f>
        <v>0</v>
      </c>
      <c r="Z191" s="24">
        <f>T191*Cap_2*MIN(1,(W191+dt)/StartRamp)</f>
        <v>0</v>
      </c>
      <c r="AA191" s="24">
        <f>U191*Cap_3*MIN(1,(X191+dt)/StartRamp)</f>
        <v>0</v>
      </c>
      <c r="AB191" s="24">
        <f>SUM(Y191:AA191)</f>
        <v>0</v>
      </c>
      <c r="AC191" s="24">
        <f>AB191-D191</f>
        <v>-1.1355</v>
      </c>
      <c r="AD191" s="25">
        <f>MEDIAN(0,(TaperEnd-E191)/(TaperEnd-TaperStart),1)</f>
        <v>1</v>
      </c>
      <c r="AE191" s="24">
        <f>MIN(P_pcs*AD191,MAX(0,SOC_max-E191)*E_nom*60/dt/SQRT(RTE))</f>
        <v>2.5</v>
      </c>
      <c r="AF191" s="24">
        <f>MIN(P_pcs,MAX(0,E191-SOC_min)*E_nom*60/dt*SQRT(RTE))</f>
        <v>2.5</v>
      </c>
      <c r="AG191" s="24">
        <f>IF(AC191&gt;0,MIN(AC191,AE191),0)</f>
        <v>0</v>
      </c>
      <c r="AH191" s="24">
        <f>IF(AC191&lt;0,MIN(-AC191,AF191),0)</f>
        <v>1.1355</v>
      </c>
      <c r="AI191" s="24">
        <f>IF(AC191&gt;0,D191+AG191,AB191)</f>
        <v>0</v>
      </c>
      <c r="AJ191" s="24">
        <f>MAX(0,D191-AI191-AH191)</f>
        <v>0</v>
      </c>
      <c r="AK191" s="25">
        <f>IF(AB191&gt;0,AI191/AB191,0)</f>
        <v>0</v>
      </c>
      <c r="AL191">
        <f>IF(AB191=0,1,MIN(MATCH(MEDIAN(MinStable,AK191,1),FC_L,1),3))</f>
        <v>1</v>
      </c>
      <c r="AM191" s="25">
        <f>INDEX(FC_E1,$AL191)+(MEDIAN(MinStable,$AK191,1)-INDEX(FC_L,$AL191))*(INDEX(FC_E1,$AL191+1)-INDEX(FC_E1,$AL191))/(INDEX(FC_L,$AL191+1)-INDEX(FC_L,$AL191))</f>
        <v>0.36499999999999999</v>
      </c>
      <c r="AN191" s="25">
        <f>INDEX(FC_E2,$AL191)+(MEDIAN(MinStable,$AK191,1)-INDEX(FC_L,$AL191))*(INDEX(FC_E2,$AL191+1)-INDEX(FC_E2,$AL191))/(INDEX(FC_L,$AL191+1)-INDEX(FC_L,$AL191))</f>
        <v>0.36</v>
      </c>
      <c r="AO191" s="25">
        <f>INDEX(FC_E3,$AL191)+(MEDIAN(MinStable,$AK191,1)-INDEX(FC_L,$AL191))*(INDEX(FC_E3,$AL191+1)-INDEX(FC_E3,$AL191))/(INDEX(FC_L,$AL191+1)-INDEX(FC_L,$AL191))</f>
        <v>0.35399999999999998</v>
      </c>
      <c r="AP191" s="26">
        <f>(IF(S191=1,Y191*AK191/AM191,0)+IF(T191=1,Z191*AK191/AN191,0)+IF(U191=1,AA191*AK191/AO191,0))*dt/60</f>
        <v>0</v>
      </c>
      <c r="AQ191" s="25">
        <f>E191+(AG191*SQRT(RTE)-AH191/SQRT(RTE))*dt/60/E_nom</f>
        <v>0.42210998684612766</v>
      </c>
      <c r="AR191">
        <f>IF(R191=1,1,0)</f>
        <v>0</v>
      </c>
    </row>
    <row r="192" spans="1:44" x14ac:dyDescent="0.2">
      <c r="A192">
        <v>190</v>
      </c>
      <c r="B192" s="22">
        <f>A192/1440</f>
        <v>0.13194444444444445</v>
      </c>
      <c r="C192" s="23">
        <v>1.1451</v>
      </c>
      <c r="D192" s="24">
        <f>C192+P_aux</f>
        <v>1.1600999999999999</v>
      </c>
      <c r="E192" s="25">
        <f>AQ191</f>
        <v>0.42210998684612766</v>
      </c>
      <c r="F192" s="24">
        <f>AB191</f>
        <v>0</v>
      </c>
      <c r="G192">
        <f>IF(AND(S191=0,V191&gt;=MinOff),V191,-1)</f>
        <v>110</v>
      </c>
      <c r="H192">
        <f>IF(AND(T191=0,W191&gt;=MinOff),W191,-1)</f>
        <v>109</v>
      </c>
      <c r="I192">
        <f>IF(AND(U191=0,X191&gt;=MinOff),X191,-1)</f>
        <v>1188</v>
      </c>
      <c r="J192">
        <f>IF(AND(S191=1,V191&gt;=MinRun),V191,-1)</f>
        <v>-1</v>
      </c>
      <c r="K192">
        <f>IF(AND(T191=1,W191&gt;=MinRun),W191,-1)</f>
        <v>-1</v>
      </c>
      <c r="L192">
        <f>IF(AND(U191=1,X191&gt;=MinRun),X191,-1)</f>
        <v>-1</v>
      </c>
      <c r="M192">
        <f>IF(MAX(G192:I192)&lt;0,0,MATCH(MAX(G192:I192),G192:I192,0))</f>
        <v>3</v>
      </c>
      <c r="N192">
        <f>IF(MAX(J192:L192)&lt;0,0,MATCH(MAX(J192:L192),J192:L192,0))</f>
        <v>0</v>
      </c>
      <c r="O192" s="24">
        <f>IF(N192=0,0,INDEX(CapVec,N192))</f>
        <v>0</v>
      </c>
      <c r="P192">
        <f>IF(OR(D192&gt;F192+StartMargin,E192&lt;SOC_startT),1,0)</f>
        <v>0</v>
      </c>
      <c r="Q192">
        <f>IF(AND(E192&gt;SOC_stopT,D192&lt;=F192-O192+StopMargin),1,0)</f>
        <v>0</v>
      </c>
      <c r="R192">
        <f>IF(AND(P192=1,M192&gt;0),1,IF(AND(P192=0,Q192=1,N192&gt;0),-1,0))</f>
        <v>0</v>
      </c>
      <c r="S192">
        <f>S191+IF(AND(R192=1,M192=1),1,0)-IF(AND(R192=-1,N192=1),1,0)</f>
        <v>0</v>
      </c>
      <c r="T192">
        <f>T191+IF(AND(R192=1,M192=2),1,0)-IF(AND(R192=-1,N192=2),1,0)</f>
        <v>0</v>
      </c>
      <c r="U192">
        <f>U191+IF(AND(R192=1,M192=3),1,0)-IF(AND(R192=-1,N192=3),1,0)</f>
        <v>0</v>
      </c>
      <c r="V192">
        <f>IF(S192&lt;&gt;S191,0,V191+dt)</f>
        <v>111</v>
      </c>
      <c r="W192">
        <f>IF(T192&lt;&gt;T191,0,W191+dt)</f>
        <v>110</v>
      </c>
      <c r="X192">
        <f>IF(U192&lt;&gt;U191,0,X191+dt)</f>
        <v>1189</v>
      </c>
      <c r="Y192" s="24">
        <f>S192*Cap_1*MIN(1,(V192+dt)/StartRamp)</f>
        <v>0</v>
      </c>
      <c r="Z192" s="24">
        <f>T192*Cap_2*MIN(1,(W192+dt)/StartRamp)</f>
        <v>0</v>
      </c>
      <c r="AA192" s="24">
        <f>U192*Cap_3*MIN(1,(X192+dt)/StartRamp)</f>
        <v>0</v>
      </c>
      <c r="AB192" s="24">
        <f>SUM(Y192:AA192)</f>
        <v>0</v>
      </c>
      <c r="AC192" s="24">
        <f>AB192-D192</f>
        <v>-1.1600999999999999</v>
      </c>
      <c r="AD192" s="25">
        <f>MEDIAN(0,(TaperEnd-E192)/(TaperEnd-TaperStart),1)</f>
        <v>1</v>
      </c>
      <c r="AE192" s="24">
        <f>MIN(P_pcs*AD192,MAX(0,SOC_max-E192)*E_nom*60/dt/SQRT(RTE))</f>
        <v>2.5</v>
      </c>
      <c r="AF192" s="24">
        <f>MIN(P_pcs,MAX(0,E192-SOC_min)*E_nom*60/dt*SQRT(RTE))</f>
        <v>2.5</v>
      </c>
      <c r="AG192" s="24">
        <f>IF(AC192&gt;0,MIN(AC192,AE192),0)</f>
        <v>0</v>
      </c>
      <c r="AH192" s="24">
        <f>IF(AC192&lt;0,MIN(-AC192,AF192),0)</f>
        <v>1.1600999999999999</v>
      </c>
      <c r="AI192" s="24">
        <f>IF(AC192&gt;0,D192+AG192,AB192)</f>
        <v>0</v>
      </c>
      <c r="AJ192" s="24">
        <f>MAX(0,D192-AI192-AH192)</f>
        <v>0</v>
      </c>
      <c r="AK192" s="25">
        <f>IF(AB192&gt;0,AI192/AB192,0)</f>
        <v>0</v>
      </c>
      <c r="AL192">
        <f>IF(AB192=0,1,MIN(MATCH(MEDIAN(MinStable,AK192,1),FC_L,1),3))</f>
        <v>1</v>
      </c>
      <c r="AM192" s="25">
        <f>INDEX(FC_E1,$AL192)+(MEDIAN(MinStable,$AK192,1)-INDEX(FC_L,$AL192))*(INDEX(FC_E1,$AL192+1)-INDEX(FC_E1,$AL192))/(INDEX(FC_L,$AL192+1)-INDEX(FC_L,$AL192))</f>
        <v>0.36499999999999999</v>
      </c>
      <c r="AN192" s="25">
        <f>INDEX(FC_E2,$AL192)+(MEDIAN(MinStable,$AK192,1)-INDEX(FC_L,$AL192))*(INDEX(FC_E2,$AL192+1)-INDEX(FC_E2,$AL192))/(INDEX(FC_L,$AL192+1)-INDEX(FC_L,$AL192))</f>
        <v>0.36</v>
      </c>
      <c r="AO192" s="25">
        <f>INDEX(FC_E3,$AL192)+(MEDIAN(MinStable,$AK192,1)-INDEX(FC_L,$AL192))*(INDEX(FC_E3,$AL192+1)-INDEX(FC_E3,$AL192))/(INDEX(FC_L,$AL192+1)-INDEX(FC_L,$AL192))</f>
        <v>0.35399999999999998</v>
      </c>
      <c r="AP192" s="26">
        <f>(IF(S192=1,Y192*AK192/AM192,0)+IF(T192=1,Z192*AK192/AN192,0)+IF(U192=1,AA192*AK192/AO192,0))*dt/60</f>
        <v>0</v>
      </c>
      <c r="AQ192" s="25">
        <f>E192+(AG192*SQRT(RTE)-AH192/SQRT(RTE))*dt/60/E_nom</f>
        <v>0.41836249970909517</v>
      </c>
      <c r="AR192">
        <f>IF(R192=1,1,0)</f>
        <v>0</v>
      </c>
    </row>
    <row r="193" spans="1:44" x14ac:dyDescent="0.2">
      <c r="A193">
        <v>191</v>
      </c>
      <c r="B193" s="22">
        <f>A193/1440</f>
        <v>0.13263888888888889</v>
      </c>
      <c r="C193" s="23">
        <v>1.2059</v>
      </c>
      <c r="D193" s="24">
        <f>C193+P_aux</f>
        <v>1.2208999999999999</v>
      </c>
      <c r="E193" s="25">
        <f>AQ192</f>
        <v>0.41836249970909517</v>
      </c>
      <c r="F193" s="24">
        <f>AB192</f>
        <v>0</v>
      </c>
      <c r="G193">
        <f>IF(AND(S192=0,V192&gt;=MinOff),V192,-1)</f>
        <v>111</v>
      </c>
      <c r="H193">
        <f>IF(AND(T192=0,W192&gt;=MinOff),W192,-1)</f>
        <v>110</v>
      </c>
      <c r="I193">
        <f>IF(AND(U192=0,X192&gt;=MinOff),X192,-1)</f>
        <v>1189</v>
      </c>
      <c r="J193">
        <f>IF(AND(S192=1,V192&gt;=MinRun),V192,-1)</f>
        <v>-1</v>
      </c>
      <c r="K193">
        <f>IF(AND(T192=1,W192&gt;=MinRun),W192,-1)</f>
        <v>-1</v>
      </c>
      <c r="L193">
        <f>IF(AND(U192=1,X192&gt;=MinRun),X192,-1)</f>
        <v>-1</v>
      </c>
      <c r="M193">
        <f>IF(MAX(G193:I193)&lt;0,0,MATCH(MAX(G193:I193),G193:I193,0))</f>
        <v>3</v>
      </c>
      <c r="N193">
        <f>IF(MAX(J193:L193)&lt;0,0,MATCH(MAX(J193:L193),J193:L193,0))</f>
        <v>0</v>
      </c>
      <c r="O193" s="24">
        <f>IF(N193=0,0,INDEX(CapVec,N193))</f>
        <v>0</v>
      </c>
      <c r="P193">
        <f>IF(OR(D193&gt;F193+StartMargin,E193&lt;SOC_startT),1,0)</f>
        <v>0</v>
      </c>
      <c r="Q193">
        <f>IF(AND(E193&gt;SOC_stopT,D193&lt;=F193-O193+StopMargin),1,0)</f>
        <v>0</v>
      </c>
      <c r="R193">
        <f>IF(AND(P193=1,M193&gt;0),1,IF(AND(P193=0,Q193=1,N193&gt;0),-1,0))</f>
        <v>0</v>
      </c>
      <c r="S193">
        <f>S192+IF(AND(R193=1,M193=1),1,0)-IF(AND(R193=-1,N193=1),1,0)</f>
        <v>0</v>
      </c>
      <c r="T193">
        <f>T192+IF(AND(R193=1,M193=2),1,0)-IF(AND(R193=-1,N193=2),1,0)</f>
        <v>0</v>
      </c>
      <c r="U193">
        <f>U192+IF(AND(R193=1,M193=3),1,0)-IF(AND(R193=-1,N193=3),1,0)</f>
        <v>0</v>
      </c>
      <c r="V193">
        <f>IF(S193&lt;&gt;S192,0,V192+dt)</f>
        <v>112</v>
      </c>
      <c r="W193">
        <f>IF(T193&lt;&gt;T192,0,W192+dt)</f>
        <v>111</v>
      </c>
      <c r="X193">
        <f>IF(U193&lt;&gt;U192,0,X192+dt)</f>
        <v>1190</v>
      </c>
      <c r="Y193" s="24">
        <f>S193*Cap_1*MIN(1,(V193+dt)/StartRamp)</f>
        <v>0</v>
      </c>
      <c r="Z193" s="24">
        <f>T193*Cap_2*MIN(1,(W193+dt)/StartRamp)</f>
        <v>0</v>
      </c>
      <c r="AA193" s="24">
        <f>U193*Cap_3*MIN(1,(X193+dt)/StartRamp)</f>
        <v>0</v>
      </c>
      <c r="AB193" s="24">
        <f>SUM(Y193:AA193)</f>
        <v>0</v>
      </c>
      <c r="AC193" s="24">
        <f>AB193-D193</f>
        <v>-1.2208999999999999</v>
      </c>
      <c r="AD193" s="25">
        <f>MEDIAN(0,(TaperEnd-E193)/(TaperEnd-TaperStart),1)</f>
        <v>1</v>
      </c>
      <c r="AE193" s="24">
        <f>MIN(P_pcs*AD193,MAX(0,SOC_max-E193)*E_nom*60/dt/SQRT(RTE))</f>
        <v>2.5</v>
      </c>
      <c r="AF193" s="24">
        <f>MIN(P_pcs,MAX(0,E193-SOC_min)*E_nom*60/dt*SQRT(RTE))</f>
        <v>2.5</v>
      </c>
      <c r="AG193" s="24">
        <f>IF(AC193&gt;0,MIN(AC193,AE193),0)</f>
        <v>0</v>
      </c>
      <c r="AH193" s="24">
        <f>IF(AC193&lt;0,MIN(-AC193,AF193),0)</f>
        <v>1.2208999999999999</v>
      </c>
      <c r="AI193" s="24">
        <f>IF(AC193&gt;0,D193+AG193,AB193)</f>
        <v>0</v>
      </c>
      <c r="AJ193" s="24">
        <f>MAX(0,D193-AI193-AH193)</f>
        <v>0</v>
      </c>
      <c r="AK193" s="25">
        <f>IF(AB193&gt;0,AI193/AB193,0)</f>
        <v>0</v>
      </c>
      <c r="AL193">
        <f>IF(AB193=0,1,MIN(MATCH(MEDIAN(MinStable,AK193,1),FC_L,1),3))</f>
        <v>1</v>
      </c>
      <c r="AM193" s="25">
        <f>INDEX(FC_E1,$AL193)+(MEDIAN(MinStable,$AK193,1)-INDEX(FC_L,$AL193))*(INDEX(FC_E1,$AL193+1)-INDEX(FC_E1,$AL193))/(INDEX(FC_L,$AL193+1)-INDEX(FC_L,$AL193))</f>
        <v>0.36499999999999999</v>
      </c>
      <c r="AN193" s="25">
        <f>INDEX(FC_E2,$AL193)+(MEDIAN(MinStable,$AK193,1)-INDEX(FC_L,$AL193))*(INDEX(FC_E2,$AL193+1)-INDEX(FC_E2,$AL193))/(INDEX(FC_L,$AL193+1)-INDEX(FC_L,$AL193))</f>
        <v>0.36</v>
      </c>
      <c r="AO193" s="25">
        <f>INDEX(FC_E3,$AL193)+(MEDIAN(MinStable,$AK193,1)-INDEX(FC_L,$AL193))*(INDEX(FC_E3,$AL193+1)-INDEX(FC_E3,$AL193))/(INDEX(FC_L,$AL193+1)-INDEX(FC_L,$AL193))</f>
        <v>0.35399999999999998</v>
      </c>
      <c r="AP193" s="26">
        <f>(IF(S193=1,Y193*AK193/AM193,0)+IF(T193=1,Z193*AK193/AN193,0)+IF(U193=1,AA193*AK193/AO193,0))*dt/60</f>
        <v>0</v>
      </c>
      <c r="AQ193" s="25">
        <f>E193+(AG193*SQRT(RTE)-AH193/SQRT(RTE))*dt/60/E_nom</f>
        <v>0.41441860948790482</v>
      </c>
      <c r="AR193">
        <f>IF(R193=1,1,0)</f>
        <v>0</v>
      </c>
    </row>
    <row r="194" spans="1:44" x14ac:dyDescent="0.2">
      <c r="A194">
        <v>192</v>
      </c>
      <c r="B194" s="22">
        <f>A194/1440</f>
        <v>0.13333333333333333</v>
      </c>
      <c r="C194" s="23">
        <v>1.0078</v>
      </c>
      <c r="D194" s="24">
        <f>C194+P_aux</f>
        <v>1.0227999999999999</v>
      </c>
      <c r="E194" s="25">
        <f>AQ193</f>
        <v>0.41441860948790482</v>
      </c>
      <c r="F194" s="24">
        <f>AB193</f>
        <v>0</v>
      </c>
      <c r="G194">
        <f>IF(AND(S193=0,V193&gt;=MinOff),V193,-1)</f>
        <v>112</v>
      </c>
      <c r="H194">
        <f>IF(AND(T193=0,W193&gt;=MinOff),W193,-1)</f>
        <v>111</v>
      </c>
      <c r="I194">
        <f>IF(AND(U193=0,X193&gt;=MinOff),X193,-1)</f>
        <v>1190</v>
      </c>
      <c r="J194">
        <f>IF(AND(S193=1,V193&gt;=MinRun),V193,-1)</f>
        <v>-1</v>
      </c>
      <c r="K194">
        <f>IF(AND(T193=1,W193&gt;=MinRun),W193,-1)</f>
        <v>-1</v>
      </c>
      <c r="L194">
        <f>IF(AND(U193=1,X193&gt;=MinRun),X193,-1)</f>
        <v>-1</v>
      </c>
      <c r="M194">
        <f>IF(MAX(G194:I194)&lt;0,0,MATCH(MAX(G194:I194),G194:I194,0))</f>
        <v>3</v>
      </c>
      <c r="N194">
        <f>IF(MAX(J194:L194)&lt;0,0,MATCH(MAX(J194:L194),J194:L194,0))</f>
        <v>0</v>
      </c>
      <c r="O194" s="24">
        <f>IF(N194=0,0,INDEX(CapVec,N194))</f>
        <v>0</v>
      </c>
      <c r="P194">
        <f>IF(OR(D194&gt;F194+StartMargin,E194&lt;SOC_startT),1,0)</f>
        <v>0</v>
      </c>
      <c r="Q194">
        <f>IF(AND(E194&gt;SOC_stopT,D194&lt;=F194-O194+StopMargin),1,0)</f>
        <v>0</v>
      </c>
      <c r="R194">
        <f>IF(AND(P194=1,M194&gt;0),1,IF(AND(P194=0,Q194=1,N194&gt;0),-1,0))</f>
        <v>0</v>
      </c>
      <c r="S194">
        <f>S193+IF(AND(R194=1,M194=1),1,0)-IF(AND(R194=-1,N194=1),1,0)</f>
        <v>0</v>
      </c>
      <c r="T194">
        <f>T193+IF(AND(R194=1,M194=2),1,0)-IF(AND(R194=-1,N194=2),1,0)</f>
        <v>0</v>
      </c>
      <c r="U194">
        <f>U193+IF(AND(R194=1,M194=3),1,0)-IF(AND(R194=-1,N194=3),1,0)</f>
        <v>0</v>
      </c>
      <c r="V194">
        <f>IF(S194&lt;&gt;S193,0,V193+dt)</f>
        <v>113</v>
      </c>
      <c r="W194">
        <f>IF(T194&lt;&gt;T193,0,W193+dt)</f>
        <v>112</v>
      </c>
      <c r="X194">
        <f>IF(U194&lt;&gt;U193,0,X193+dt)</f>
        <v>1191</v>
      </c>
      <c r="Y194" s="24">
        <f>S194*Cap_1*MIN(1,(V194+dt)/StartRamp)</f>
        <v>0</v>
      </c>
      <c r="Z194" s="24">
        <f>T194*Cap_2*MIN(1,(W194+dt)/StartRamp)</f>
        <v>0</v>
      </c>
      <c r="AA194" s="24">
        <f>U194*Cap_3*MIN(1,(X194+dt)/StartRamp)</f>
        <v>0</v>
      </c>
      <c r="AB194" s="24">
        <f>SUM(Y194:AA194)</f>
        <v>0</v>
      </c>
      <c r="AC194" s="24">
        <f>AB194-D194</f>
        <v>-1.0227999999999999</v>
      </c>
      <c r="AD194" s="25">
        <f>MEDIAN(0,(TaperEnd-E194)/(TaperEnd-TaperStart),1)</f>
        <v>1</v>
      </c>
      <c r="AE194" s="24">
        <f>MIN(P_pcs*AD194,MAX(0,SOC_max-E194)*E_nom*60/dt/SQRT(RTE))</f>
        <v>2.5</v>
      </c>
      <c r="AF194" s="24">
        <f>MIN(P_pcs,MAX(0,E194-SOC_min)*E_nom*60/dt*SQRT(RTE))</f>
        <v>2.5</v>
      </c>
      <c r="AG194" s="24">
        <f>IF(AC194&gt;0,MIN(AC194,AE194),0)</f>
        <v>0</v>
      </c>
      <c r="AH194" s="24">
        <f>IF(AC194&lt;0,MIN(-AC194,AF194),0)</f>
        <v>1.0227999999999999</v>
      </c>
      <c r="AI194" s="24">
        <f>IF(AC194&gt;0,D194+AG194,AB194)</f>
        <v>0</v>
      </c>
      <c r="AJ194" s="24">
        <f>MAX(0,D194-AI194-AH194)</f>
        <v>0</v>
      </c>
      <c r="AK194" s="25">
        <f>IF(AB194&gt;0,AI194/AB194,0)</f>
        <v>0</v>
      </c>
      <c r="AL194">
        <f>IF(AB194=0,1,MIN(MATCH(MEDIAN(MinStable,AK194,1),FC_L,1),3))</f>
        <v>1</v>
      </c>
      <c r="AM194" s="25">
        <f>INDEX(FC_E1,$AL194)+(MEDIAN(MinStable,$AK194,1)-INDEX(FC_L,$AL194))*(INDEX(FC_E1,$AL194+1)-INDEX(FC_E1,$AL194))/(INDEX(FC_L,$AL194+1)-INDEX(FC_L,$AL194))</f>
        <v>0.36499999999999999</v>
      </c>
      <c r="AN194" s="25">
        <f>INDEX(FC_E2,$AL194)+(MEDIAN(MinStable,$AK194,1)-INDEX(FC_L,$AL194))*(INDEX(FC_E2,$AL194+1)-INDEX(FC_E2,$AL194))/(INDEX(FC_L,$AL194+1)-INDEX(FC_L,$AL194))</f>
        <v>0.36</v>
      </c>
      <c r="AO194" s="25">
        <f>INDEX(FC_E3,$AL194)+(MEDIAN(MinStable,$AK194,1)-INDEX(FC_L,$AL194))*(INDEX(FC_E3,$AL194+1)-INDEX(FC_E3,$AL194))/(INDEX(FC_L,$AL194+1)-INDEX(FC_L,$AL194))</f>
        <v>0.35399999999999998</v>
      </c>
      <c r="AP194" s="26">
        <f>(IF(S194=1,Y194*AK194/AM194,0)+IF(T194=1,Z194*AK194/AN194,0)+IF(U194=1,AA194*AK194/AO194,0))*dt/60</f>
        <v>0</v>
      </c>
      <c r="AQ194" s="25">
        <f>E194+(AG194*SQRT(RTE)-AH194/SQRT(RTE))*dt/60/E_nom</f>
        <v>0.41111464444716972</v>
      </c>
      <c r="AR194">
        <f>IF(R194=1,1,0)</f>
        <v>0</v>
      </c>
    </row>
    <row r="195" spans="1:44" x14ac:dyDescent="0.2">
      <c r="A195">
        <v>193</v>
      </c>
      <c r="B195" s="22">
        <f>A195/1440</f>
        <v>0.13402777777777777</v>
      </c>
      <c r="C195" s="23">
        <v>1.1835</v>
      </c>
      <c r="D195" s="24">
        <f>C195+P_aux</f>
        <v>1.1984999999999999</v>
      </c>
      <c r="E195" s="25">
        <f>AQ194</f>
        <v>0.41111464444716972</v>
      </c>
      <c r="F195" s="24">
        <f>AB194</f>
        <v>0</v>
      </c>
      <c r="G195">
        <f>IF(AND(S194=0,V194&gt;=MinOff),V194,-1)</f>
        <v>113</v>
      </c>
      <c r="H195">
        <f>IF(AND(T194=0,W194&gt;=MinOff),W194,-1)</f>
        <v>112</v>
      </c>
      <c r="I195">
        <f>IF(AND(U194=0,X194&gt;=MinOff),X194,-1)</f>
        <v>1191</v>
      </c>
      <c r="J195">
        <f>IF(AND(S194=1,V194&gt;=MinRun),V194,-1)</f>
        <v>-1</v>
      </c>
      <c r="K195">
        <f>IF(AND(T194=1,W194&gt;=MinRun),W194,-1)</f>
        <v>-1</v>
      </c>
      <c r="L195">
        <f>IF(AND(U194=1,X194&gt;=MinRun),X194,-1)</f>
        <v>-1</v>
      </c>
      <c r="M195">
        <f>IF(MAX(G195:I195)&lt;0,0,MATCH(MAX(G195:I195),G195:I195,0))</f>
        <v>3</v>
      </c>
      <c r="N195">
        <f>IF(MAX(J195:L195)&lt;0,0,MATCH(MAX(J195:L195),J195:L195,0))</f>
        <v>0</v>
      </c>
      <c r="O195" s="24">
        <f>IF(N195=0,0,INDEX(CapVec,N195))</f>
        <v>0</v>
      </c>
      <c r="P195">
        <f>IF(OR(D195&gt;F195+StartMargin,E195&lt;SOC_startT),1,0)</f>
        <v>0</v>
      </c>
      <c r="Q195">
        <f>IF(AND(E195&gt;SOC_stopT,D195&lt;=F195-O195+StopMargin),1,0)</f>
        <v>0</v>
      </c>
      <c r="R195">
        <f>IF(AND(P195=1,M195&gt;0),1,IF(AND(P195=0,Q195=1,N195&gt;0),-1,0))</f>
        <v>0</v>
      </c>
      <c r="S195">
        <f>S194+IF(AND(R195=1,M195=1),1,0)-IF(AND(R195=-1,N195=1),1,0)</f>
        <v>0</v>
      </c>
      <c r="T195">
        <f>T194+IF(AND(R195=1,M195=2),1,0)-IF(AND(R195=-1,N195=2),1,0)</f>
        <v>0</v>
      </c>
      <c r="U195">
        <f>U194+IF(AND(R195=1,M195=3),1,0)-IF(AND(R195=-1,N195=3),1,0)</f>
        <v>0</v>
      </c>
      <c r="V195">
        <f>IF(S195&lt;&gt;S194,0,V194+dt)</f>
        <v>114</v>
      </c>
      <c r="W195">
        <f>IF(T195&lt;&gt;T194,0,W194+dt)</f>
        <v>113</v>
      </c>
      <c r="X195">
        <f>IF(U195&lt;&gt;U194,0,X194+dt)</f>
        <v>1192</v>
      </c>
      <c r="Y195" s="24">
        <f>S195*Cap_1*MIN(1,(V195+dt)/StartRamp)</f>
        <v>0</v>
      </c>
      <c r="Z195" s="24">
        <f>T195*Cap_2*MIN(1,(W195+dt)/StartRamp)</f>
        <v>0</v>
      </c>
      <c r="AA195" s="24">
        <f>U195*Cap_3*MIN(1,(X195+dt)/StartRamp)</f>
        <v>0</v>
      </c>
      <c r="AB195" s="24">
        <f>SUM(Y195:AA195)</f>
        <v>0</v>
      </c>
      <c r="AC195" s="24">
        <f>AB195-D195</f>
        <v>-1.1984999999999999</v>
      </c>
      <c r="AD195" s="25">
        <f>MEDIAN(0,(TaperEnd-E195)/(TaperEnd-TaperStart),1)</f>
        <v>1</v>
      </c>
      <c r="AE195" s="24">
        <f>MIN(P_pcs*AD195,MAX(0,SOC_max-E195)*E_nom*60/dt/SQRT(RTE))</f>
        <v>2.5</v>
      </c>
      <c r="AF195" s="24">
        <f>MIN(P_pcs,MAX(0,E195-SOC_min)*E_nom*60/dt*SQRT(RTE))</f>
        <v>2.5</v>
      </c>
      <c r="AG195" s="24">
        <f>IF(AC195&gt;0,MIN(AC195,AE195),0)</f>
        <v>0</v>
      </c>
      <c r="AH195" s="24">
        <f>IF(AC195&lt;0,MIN(-AC195,AF195),0)</f>
        <v>1.1984999999999999</v>
      </c>
      <c r="AI195" s="24">
        <f>IF(AC195&gt;0,D195+AG195,AB195)</f>
        <v>0</v>
      </c>
      <c r="AJ195" s="24">
        <f>MAX(0,D195-AI195-AH195)</f>
        <v>0</v>
      </c>
      <c r="AK195" s="25">
        <f>IF(AB195&gt;0,AI195/AB195,0)</f>
        <v>0</v>
      </c>
      <c r="AL195">
        <f>IF(AB195=0,1,MIN(MATCH(MEDIAN(MinStable,AK195,1),FC_L,1),3))</f>
        <v>1</v>
      </c>
      <c r="AM195" s="25">
        <f>INDEX(FC_E1,$AL195)+(MEDIAN(MinStable,$AK195,1)-INDEX(FC_L,$AL195))*(INDEX(FC_E1,$AL195+1)-INDEX(FC_E1,$AL195))/(INDEX(FC_L,$AL195+1)-INDEX(FC_L,$AL195))</f>
        <v>0.36499999999999999</v>
      </c>
      <c r="AN195" s="25">
        <f>INDEX(FC_E2,$AL195)+(MEDIAN(MinStable,$AK195,1)-INDEX(FC_L,$AL195))*(INDEX(FC_E2,$AL195+1)-INDEX(FC_E2,$AL195))/(INDEX(FC_L,$AL195+1)-INDEX(FC_L,$AL195))</f>
        <v>0.36</v>
      </c>
      <c r="AO195" s="25">
        <f>INDEX(FC_E3,$AL195)+(MEDIAN(MinStable,$AK195,1)-INDEX(FC_L,$AL195))*(INDEX(FC_E3,$AL195+1)-INDEX(FC_E3,$AL195))/(INDEX(FC_L,$AL195+1)-INDEX(FC_L,$AL195))</f>
        <v>0.35399999999999998</v>
      </c>
      <c r="AP195" s="26">
        <f>(IF(S195=1,Y195*AK195/AM195,0)+IF(T195=1,Z195*AK195/AN195,0)+IF(U195=1,AA195*AK195/AO195,0))*dt/60</f>
        <v>0</v>
      </c>
      <c r="AQ195" s="25">
        <f>E195+(AG195*SQRT(RTE)-AH195/SQRT(RTE))*dt/60/E_nom</f>
        <v>0.40724311325698487</v>
      </c>
      <c r="AR195">
        <f>IF(R195=1,1,0)</f>
        <v>0</v>
      </c>
    </row>
    <row r="196" spans="1:44" x14ac:dyDescent="0.2">
      <c r="A196">
        <v>194</v>
      </c>
      <c r="B196" s="22">
        <f>A196/1440</f>
        <v>0.13472222222222222</v>
      </c>
      <c r="C196" s="23">
        <v>1.1608000000000001</v>
      </c>
      <c r="D196" s="24">
        <f>C196+P_aux</f>
        <v>1.1758</v>
      </c>
      <c r="E196" s="25">
        <f>AQ195</f>
        <v>0.40724311325698487</v>
      </c>
      <c r="F196" s="24">
        <f>AB195</f>
        <v>0</v>
      </c>
      <c r="G196">
        <f>IF(AND(S195=0,V195&gt;=MinOff),V195,-1)</f>
        <v>114</v>
      </c>
      <c r="H196">
        <f>IF(AND(T195=0,W195&gt;=MinOff),W195,-1)</f>
        <v>113</v>
      </c>
      <c r="I196">
        <f>IF(AND(U195=0,X195&gt;=MinOff),X195,-1)</f>
        <v>1192</v>
      </c>
      <c r="J196">
        <f>IF(AND(S195=1,V195&gt;=MinRun),V195,-1)</f>
        <v>-1</v>
      </c>
      <c r="K196">
        <f>IF(AND(T195=1,W195&gt;=MinRun),W195,-1)</f>
        <v>-1</v>
      </c>
      <c r="L196">
        <f>IF(AND(U195=1,X195&gt;=MinRun),X195,-1)</f>
        <v>-1</v>
      </c>
      <c r="M196">
        <f>IF(MAX(G196:I196)&lt;0,0,MATCH(MAX(G196:I196),G196:I196,0))</f>
        <v>3</v>
      </c>
      <c r="N196">
        <f>IF(MAX(J196:L196)&lt;0,0,MATCH(MAX(J196:L196),J196:L196,0))</f>
        <v>0</v>
      </c>
      <c r="O196" s="24">
        <f>IF(N196=0,0,INDEX(CapVec,N196))</f>
        <v>0</v>
      </c>
      <c r="P196">
        <f>IF(OR(D196&gt;F196+StartMargin,E196&lt;SOC_startT),1,0)</f>
        <v>0</v>
      </c>
      <c r="Q196">
        <f>IF(AND(E196&gt;SOC_stopT,D196&lt;=F196-O196+StopMargin),1,0)</f>
        <v>0</v>
      </c>
      <c r="R196">
        <f>IF(AND(P196=1,M196&gt;0),1,IF(AND(P196=0,Q196=1,N196&gt;0),-1,0))</f>
        <v>0</v>
      </c>
      <c r="S196">
        <f>S195+IF(AND(R196=1,M196=1),1,0)-IF(AND(R196=-1,N196=1),1,0)</f>
        <v>0</v>
      </c>
      <c r="T196">
        <f>T195+IF(AND(R196=1,M196=2),1,0)-IF(AND(R196=-1,N196=2),1,0)</f>
        <v>0</v>
      </c>
      <c r="U196">
        <f>U195+IF(AND(R196=1,M196=3),1,0)-IF(AND(R196=-1,N196=3),1,0)</f>
        <v>0</v>
      </c>
      <c r="V196">
        <f>IF(S196&lt;&gt;S195,0,V195+dt)</f>
        <v>115</v>
      </c>
      <c r="W196">
        <f>IF(T196&lt;&gt;T195,0,W195+dt)</f>
        <v>114</v>
      </c>
      <c r="X196">
        <f>IF(U196&lt;&gt;U195,0,X195+dt)</f>
        <v>1193</v>
      </c>
      <c r="Y196" s="24">
        <f>S196*Cap_1*MIN(1,(V196+dt)/StartRamp)</f>
        <v>0</v>
      </c>
      <c r="Z196" s="24">
        <f>T196*Cap_2*MIN(1,(W196+dt)/StartRamp)</f>
        <v>0</v>
      </c>
      <c r="AA196" s="24">
        <f>U196*Cap_3*MIN(1,(X196+dt)/StartRamp)</f>
        <v>0</v>
      </c>
      <c r="AB196" s="24">
        <f>SUM(Y196:AA196)</f>
        <v>0</v>
      </c>
      <c r="AC196" s="24">
        <f>AB196-D196</f>
        <v>-1.1758</v>
      </c>
      <c r="AD196" s="25">
        <f>MEDIAN(0,(TaperEnd-E196)/(TaperEnd-TaperStart),1)</f>
        <v>1</v>
      </c>
      <c r="AE196" s="24">
        <f>MIN(P_pcs*AD196,MAX(0,SOC_max-E196)*E_nom*60/dt/SQRT(RTE))</f>
        <v>2.5</v>
      </c>
      <c r="AF196" s="24">
        <f>MIN(P_pcs,MAX(0,E196-SOC_min)*E_nom*60/dt*SQRT(RTE))</f>
        <v>2.5</v>
      </c>
      <c r="AG196" s="24">
        <f>IF(AC196&gt;0,MIN(AC196,AE196),0)</f>
        <v>0</v>
      </c>
      <c r="AH196" s="24">
        <f>IF(AC196&lt;0,MIN(-AC196,AF196),0)</f>
        <v>1.1758</v>
      </c>
      <c r="AI196" s="24">
        <f>IF(AC196&gt;0,D196+AG196,AB196)</f>
        <v>0</v>
      </c>
      <c r="AJ196" s="24">
        <f>MAX(0,D196-AI196-AH196)</f>
        <v>0</v>
      </c>
      <c r="AK196" s="25">
        <f>IF(AB196&gt;0,AI196/AB196,0)</f>
        <v>0</v>
      </c>
      <c r="AL196">
        <f>IF(AB196=0,1,MIN(MATCH(MEDIAN(MinStable,AK196,1),FC_L,1),3))</f>
        <v>1</v>
      </c>
      <c r="AM196" s="25">
        <f>INDEX(FC_E1,$AL196)+(MEDIAN(MinStable,$AK196,1)-INDEX(FC_L,$AL196))*(INDEX(FC_E1,$AL196+1)-INDEX(FC_E1,$AL196))/(INDEX(FC_L,$AL196+1)-INDEX(FC_L,$AL196))</f>
        <v>0.36499999999999999</v>
      </c>
      <c r="AN196" s="25">
        <f>INDEX(FC_E2,$AL196)+(MEDIAN(MinStable,$AK196,1)-INDEX(FC_L,$AL196))*(INDEX(FC_E2,$AL196+1)-INDEX(FC_E2,$AL196))/(INDEX(FC_L,$AL196+1)-INDEX(FC_L,$AL196))</f>
        <v>0.36</v>
      </c>
      <c r="AO196" s="25">
        <f>INDEX(FC_E3,$AL196)+(MEDIAN(MinStable,$AK196,1)-INDEX(FC_L,$AL196))*(INDEX(FC_E3,$AL196+1)-INDEX(FC_E3,$AL196))/(INDEX(FC_L,$AL196+1)-INDEX(FC_L,$AL196))</f>
        <v>0.35399999999999998</v>
      </c>
      <c r="AP196" s="26">
        <f>(IF(S196=1,Y196*AK196/AM196,0)+IF(T196=1,Z196*AK196/AN196,0)+IF(U196=1,AA196*AK196/AO196,0))*dt/60</f>
        <v>0</v>
      </c>
      <c r="AQ196" s="25">
        <f>E196+(AG196*SQRT(RTE)-AH196/SQRT(RTE))*dt/60/E_nom</f>
        <v>0.40344491019197082</v>
      </c>
      <c r="AR196">
        <f>IF(R196=1,1,0)</f>
        <v>0</v>
      </c>
    </row>
    <row r="197" spans="1:44" x14ac:dyDescent="0.2">
      <c r="A197">
        <v>195</v>
      </c>
      <c r="B197" s="22">
        <f>A197/1440</f>
        <v>0.13541666666666666</v>
      </c>
      <c r="C197" s="23">
        <v>1.1768000000000001</v>
      </c>
      <c r="D197" s="24">
        <f>C197+P_aux</f>
        <v>1.1918</v>
      </c>
      <c r="E197" s="25">
        <f>AQ196</f>
        <v>0.40344491019197082</v>
      </c>
      <c r="F197" s="24">
        <f>AB196</f>
        <v>0</v>
      </c>
      <c r="G197">
        <f>IF(AND(S196=0,V196&gt;=MinOff),V196,-1)</f>
        <v>115</v>
      </c>
      <c r="H197">
        <f>IF(AND(T196=0,W196&gt;=MinOff),W196,-1)</f>
        <v>114</v>
      </c>
      <c r="I197">
        <f>IF(AND(U196=0,X196&gt;=MinOff),X196,-1)</f>
        <v>1193</v>
      </c>
      <c r="J197">
        <f>IF(AND(S196=1,V196&gt;=MinRun),V196,-1)</f>
        <v>-1</v>
      </c>
      <c r="K197">
        <f>IF(AND(T196=1,W196&gt;=MinRun),W196,-1)</f>
        <v>-1</v>
      </c>
      <c r="L197">
        <f>IF(AND(U196=1,X196&gt;=MinRun),X196,-1)</f>
        <v>-1</v>
      </c>
      <c r="M197">
        <f>IF(MAX(G197:I197)&lt;0,0,MATCH(MAX(G197:I197),G197:I197,0))</f>
        <v>3</v>
      </c>
      <c r="N197">
        <f>IF(MAX(J197:L197)&lt;0,0,MATCH(MAX(J197:L197),J197:L197,0))</f>
        <v>0</v>
      </c>
      <c r="O197" s="24">
        <f>IF(N197=0,0,INDEX(CapVec,N197))</f>
        <v>0</v>
      </c>
      <c r="P197">
        <f>IF(OR(D197&gt;F197+StartMargin,E197&lt;SOC_startT),1,0)</f>
        <v>0</v>
      </c>
      <c r="Q197">
        <f>IF(AND(E197&gt;SOC_stopT,D197&lt;=F197-O197+StopMargin),1,0)</f>
        <v>0</v>
      </c>
      <c r="R197">
        <f>IF(AND(P197=1,M197&gt;0),1,IF(AND(P197=0,Q197=1,N197&gt;0),-1,0))</f>
        <v>0</v>
      </c>
      <c r="S197">
        <f>S196+IF(AND(R197=1,M197=1),1,0)-IF(AND(R197=-1,N197=1),1,0)</f>
        <v>0</v>
      </c>
      <c r="T197">
        <f>T196+IF(AND(R197=1,M197=2),1,0)-IF(AND(R197=-1,N197=2),1,0)</f>
        <v>0</v>
      </c>
      <c r="U197">
        <f>U196+IF(AND(R197=1,M197=3),1,0)-IF(AND(R197=-1,N197=3),1,0)</f>
        <v>0</v>
      </c>
      <c r="V197">
        <f>IF(S197&lt;&gt;S196,0,V196+dt)</f>
        <v>116</v>
      </c>
      <c r="W197">
        <f>IF(T197&lt;&gt;T196,0,W196+dt)</f>
        <v>115</v>
      </c>
      <c r="X197">
        <f>IF(U197&lt;&gt;U196,0,X196+dt)</f>
        <v>1194</v>
      </c>
      <c r="Y197" s="24">
        <f>S197*Cap_1*MIN(1,(V197+dt)/StartRamp)</f>
        <v>0</v>
      </c>
      <c r="Z197" s="24">
        <f>T197*Cap_2*MIN(1,(W197+dt)/StartRamp)</f>
        <v>0</v>
      </c>
      <c r="AA197" s="24">
        <f>U197*Cap_3*MIN(1,(X197+dt)/StartRamp)</f>
        <v>0</v>
      </c>
      <c r="AB197" s="24">
        <f>SUM(Y197:AA197)</f>
        <v>0</v>
      </c>
      <c r="AC197" s="24">
        <f>AB197-D197</f>
        <v>-1.1918</v>
      </c>
      <c r="AD197" s="25">
        <f>MEDIAN(0,(TaperEnd-E197)/(TaperEnd-TaperStart),1)</f>
        <v>1</v>
      </c>
      <c r="AE197" s="24">
        <f>MIN(P_pcs*AD197,MAX(0,SOC_max-E197)*E_nom*60/dt/SQRT(RTE))</f>
        <v>2.5</v>
      </c>
      <c r="AF197" s="24">
        <f>MIN(P_pcs,MAX(0,E197-SOC_min)*E_nom*60/dt*SQRT(RTE))</f>
        <v>2.5</v>
      </c>
      <c r="AG197" s="24">
        <f>IF(AC197&gt;0,MIN(AC197,AE197),0)</f>
        <v>0</v>
      </c>
      <c r="AH197" s="24">
        <f>IF(AC197&lt;0,MIN(-AC197,AF197),0)</f>
        <v>1.1918</v>
      </c>
      <c r="AI197" s="24">
        <f>IF(AC197&gt;0,D197+AG197,AB197)</f>
        <v>0</v>
      </c>
      <c r="AJ197" s="24">
        <f>MAX(0,D197-AI197-AH197)</f>
        <v>0</v>
      </c>
      <c r="AK197" s="25">
        <f>IF(AB197&gt;0,AI197/AB197,0)</f>
        <v>0</v>
      </c>
      <c r="AL197">
        <f>IF(AB197=0,1,MIN(MATCH(MEDIAN(MinStable,AK197,1),FC_L,1),3))</f>
        <v>1</v>
      </c>
      <c r="AM197" s="25">
        <f>INDEX(FC_E1,$AL197)+(MEDIAN(MinStable,$AK197,1)-INDEX(FC_L,$AL197))*(INDEX(FC_E1,$AL197+1)-INDEX(FC_E1,$AL197))/(INDEX(FC_L,$AL197+1)-INDEX(FC_L,$AL197))</f>
        <v>0.36499999999999999</v>
      </c>
      <c r="AN197" s="25">
        <f>INDEX(FC_E2,$AL197)+(MEDIAN(MinStable,$AK197,1)-INDEX(FC_L,$AL197))*(INDEX(FC_E2,$AL197+1)-INDEX(FC_E2,$AL197))/(INDEX(FC_L,$AL197+1)-INDEX(FC_L,$AL197))</f>
        <v>0.36</v>
      </c>
      <c r="AO197" s="25">
        <f>INDEX(FC_E3,$AL197)+(MEDIAN(MinStable,$AK197,1)-INDEX(FC_L,$AL197))*(INDEX(FC_E3,$AL197+1)-INDEX(FC_E3,$AL197))/(INDEX(FC_L,$AL197+1)-INDEX(FC_L,$AL197))</f>
        <v>0.35399999999999998</v>
      </c>
      <c r="AP197" s="26">
        <f>(IF(S197=1,Y197*AK197/AM197,0)+IF(T197=1,Z197*AK197/AN197,0)+IF(U197=1,AA197*AK197/AO197,0))*dt/60</f>
        <v>0</v>
      </c>
      <c r="AQ197" s="25">
        <f>E197+(AG197*SQRT(RTE)-AH197/SQRT(RTE))*dt/60/E_nom</f>
        <v>0.39959502210480996</v>
      </c>
      <c r="AR197">
        <f>IF(R197=1,1,0)</f>
        <v>0</v>
      </c>
    </row>
    <row r="198" spans="1:44" x14ac:dyDescent="0.2">
      <c r="A198">
        <v>196</v>
      </c>
      <c r="B198" s="22">
        <f>A198/1440</f>
        <v>0.1361111111111111</v>
      </c>
      <c r="C198" s="23">
        <v>1.1902999999999999</v>
      </c>
      <c r="D198" s="24">
        <f>C198+P_aux</f>
        <v>1.2052999999999998</v>
      </c>
      <c r="E198" s="25">
        <f>AQ197</f>
        <v>0.39959502210480996</v>
      </c>
      <c r="F198" s="24">
        <f>AB197</f>
        <v>0</v>
      </c>
      <c r="G198">
        <f>IF(AND(S197=0,V197&gt;=MinOff),V197,-1)</f>
        <v>116</v>
      </c>
      <c r="H198">
        <f>IF(AND(T197=0,W197&gt;=MinOff),W197,-1)</f>
        <v>115</v>
      </c>
      <c r="I198">
        <f>IF(AND(U197=0,X197&gt;=MinOff),X197,-1)</f>
        <v>1194</v>
      </c>
      <c r="J198">
        <f>IF(AND(S197=1,V197&gt;=MinRun),V197,-1)</f>
        <v>-1</v>
      </c>
      <c r="K198">
        <f>IF(AND(T197=1,W197&gt;=MinRun),W197,-1)</f>
        <v>-1</v>
      </c>
      <c r="L198">
        <f>IF(AND(U197=1,X197&gt;=MinRun),X197,-1)</f>
        <v>-1</v>
      </c>
      <c r="M198">
        <f>IF(MAX(G198:I198)&lt;0,0,MATCH(MAX(G198:I198),G198:I198,0))</f>
        <v>3</v>
      </c>
      <c r="N198">
        <f>IF(MAX(J198:L198)&lt;0,0,MATCH(MAX(J198:L198),J198:L198,0))</f>
        <v>0</v>
      </c>
      <c r="O198" s="24">
        <f>IF(N198=0,0,INDEX(CapVec,N198))</f>
        <v>0</v>
      </c>
      <c r="P198">
        <f>IF(OR(D198&gt;F198+StartMargin,E198&lt;SOC_startT),1,0)</f>
        <v>0</v>
      </c>
      <c r="Q198">
        <f>IF(AND(E198&gt;SOC_stopT,D198&lt;=F198-O198+StopMargin),1,0)</f>
        <v>0</v>
      </c>
      <c r="R198">
        <f>IF(AND(P198=1,M198&gt;0),1,IF(AND(P198=0,Q198=1,N198&gt;0),-1,0))</f>
        <v>0</v>
      </c>
      <c r="S198">
        <f>S197+IF(AND(R198=1,M198=1),1,0)-IF(AND(R198=-1,N198=1),1,0)</f>
        <v>0</v>
      </c>
      <c r="T198">
        <f>T197+IF(AND(R198=1,M198=2),1,0)-IF(AND(R198=-1,N198=2),1,0)</f>
        <v>0</v>
      </c>
      <c r="U198">
        <f>U197+IF(AND(R198=1,M198=3),1,0)-IF(AND(R198=-1,N198=3),1,0)</f>
        <v>0</v>
      </c>
      <c r="V198">
        <f>IF(S198&lt;&gt;S197,0,V197+dt)</f>
        <v>117</v>
      </c>
      <c r="W198">
        <f>IF(T198&lt;&gt;T197,0,W197+dt)</f>
        <v>116</v>
      </c>
      <c r="X198">
        <f>IF(U198&lt;&gt;U197,0,X197+dt)</f>
        <v>1195</v>
      </c>
      <c r="Y198" s="24">
        <f>S198*Cap_1*MIN(1,(V198+dt)/StartRamp)</f>
        <v>0</v>
      </c>
      <c r="Z198" s="24">
        <f>T198*Cap_2*MIN(1,(W198+dt)/StartRamp)</f>
        <v>0</v>
      </c>
      <c r="AA198" s="24">
        <f>U198*Cap_3*MIN(1,(X198+dt)/StartRamp)</f>
        <v>0</v>
      </c>
      <c r="AB198" s="24">
        <f>SUM(Y198:AA198)</f>
        <v>0</v>
      </c>
      <c r="AC198" s="24">
        <f>AB198-D198</f>
        <v>-1.2052999999999998</v>
      </c>
      <c r="AD198" s="25">
        <f>MEDIAN(0,(TaperEnd-E198)/(TaperEnd-TaperStart),1)</f>
        <v>1</v>
      </c>
      <c r="AE198" s="24">
        <f>MIN(P_pcs*AD198,MAX(0,SOC_max-E198)*E_nom*60/dt/SQRT(RTE))</f>
        <v>2.5</v>
      </c>
      <c r="AF198" s="24">
        <f>MIN(P_pcs,MAX(0,E198-SOC_min)*E_nom*60/dt*SQRT(RTE))</f>
        <v>2.5</v>
      </c>
      <c r="AG198" s="24">
        <f>IF(AC198&gt;0,MIN(AC198,AE198),0)</f>
        <v>0</v>
      </c>
      <c r="AH198" s="24">
        <f>IF(AC198&lt;0,MIN(-AC198,AF198),0)</f>
        <v>1.2052999999999998</v>
      </c>
      <c r="AI198" s="24">
        <f>IF(AC198&gt;0,D198+AG198,AB198)</f>
        <v>0</v>
      </c>
      <c r="AJ198" s="24">
        <f>MAX(0,D198-AI198-AH198)</f>
        <v>0</v>
      </c>
      <c r="AK198" s="25">
        <f>IF(AB198&gt;0,AI198/AB198,0)</f>
        <v>0</v>
      </c>
      <c r="AL198">
        <f>IF(AB198=0,1,MIN(MATCH(MEDIAN(MinStable,AK198,1),FC_L,1),3))</f>
        <v>1</v>
      </c>
      <c r="AM198" s="25">
        <f>INDEX(FC_E1,$AL198)+(MEDIAN(MinStable,$AK198,1)-INDEX(FC_L,$AL198))*(INDEX(FC_E1,$AL198+1)-INDEX(FC_E1,$AL198))/(INDEX(FC_L,$AL198+1)-INDEX(FC_L,$AL198))</f>
        <v>0.36499999999999999</v>
      </c>
      <c r="AN198" s="25">
        <f>INDEX(FC_E2,$AL198)+(MEDIAN(MinStable,$AK198,1)-INDEX(FC_L,$AL198))*(INDEX(FC_E2,$AL198+1)-INDEX(FC_E2,$AL198))/(INDEX(FC_L,$AL198+1)-INDEX(FC_L,$AL198))</f>
        <v>0.36</v>
      </c>
      <c r="AO198" s="25">
        <f>INDEX(FC_E3,$AL198)+(MEDIAN(MinStable,$AK198,1)-INDEX(FC_L,$AL198))*(INDEX(FC_E3,$AL198+1)-INDEX(FC_E3,$AL198))/(INDEX(FC_L,$AL198+1)-INDEX(FC_L,$AL198))</f>
        <v>0.35399999999999998</v>
      </c>
      <c r="AP198" s="26">
        <f>(IF(S198=1,Y198*AK198/AM198,0)+IF(T198=1,Z198*AK198/AN198,0)+IF(U198=1,AA198*AK198/AO198,0))*dt/60</f>
        <v>0</v>
      </c>
      <c r="AQ198" s="25">
        <f>E198+(AG198*SQRT(RTE)-AH198/SQRT(RTE))*dt/60/E_nom</f>
        <v>0.39570152478021275</v>
      </c>
      <c r="AR198">
        <f>IF(R198=1,1,0)</f>
        <v>0</v>
      </c>
    </row>
    <row r="199" spans="1:44" x14ac:dyDescent="0.2">
      <c r="A199">
        <v>197</v>
      </c>
      <c r="B199" s="22">
        <f>A199/1440</f>
        <v>0.13680555555555557</v>
      </c>
      <c r="C199" s="23">
        <v>1.1639999999999999</v>
      </c>
      <c r="D199" s="24">
        <f>C199+P_aux</f>
        <v>1.1789999999999998</v>
      </c>
      <c r="E199" s="25">
        <f>AQ198</f>
        <v>0.39570152478021275</v>
      </c>
      <c r="F199" s="24">
        <f>AB198</f>
        <v>0</v>
      </c>
      <c r="G199">
        <f>IF(AND(S198=0,V198&gt;=MinOff),V198,-1)</f>
        <v>117</v>
      </c>
      <c r="H199">
        <f>IF(AND(T198=0,W198&gt;=MinOff),W198,-1)</f>
        <v>116</v>
      </c>
      <c r="I199">
        <f>IF(AND(U198=0,X198&gt;=MinOff),X198,-1)</f>
        <v>1195</v>
      </c>
      <c r="J199">
        <f>IF(AND(S198=1,V198&gt;=MinRun),V198,-1)</f>
        <v>-1</v>
      </c>
      <c r="K199">
        <f>IF(AND(T198=1,W198&gt;=MinRun),W198,-1)</f>
        <v>-1</v>
      </c>
      <c r="L199">
        <f>IF(AND(U198=1,X198&gt;=MinRun),X198,-1)</f>
        <v>-1</v>
      </c>
      <c r="M199">
        <f>IF(MAX(G199:I199)&lt;0,0,MATCH(MAX(G199:I199),G199:I199,0))</f>
        <v>3</v>
      </c>
      <c r="N199">
        <f>IF(MAX(J199:L199)&lt;0,0,MATCH(MAX(J199:L199),J199:L199,0))</f>
        <v>0</v>
      </c>
      <c r="O199" s="24">
        <f>IF(N199=0,0,INDEX(CapVec,N199))</f>
        <v>0</v>
      </c>
      <c r="P199">
        <f>IF(OR(D199&gt;F199+StartMargin,E199&lt;SOC_startT),1,0)</f>
        <v>0</v>
      </c>
      <c r="Q199">
        <f>IF(AND(E199&gt;SOC_stopT,D199&lt;=F199-O199+StopMargin),1,0)</f>
        <v>0</v>
      </c>
      <c r="R199">
        <f>IF(AND(P199=1,M199&gt;0),1,IF(AND(P199=0,Q199=1,N199&gt;0),-1,0))</f>
        <v>0</v>
      </c>
      <c r="S199">
        <f>S198+IF(AND(R199=1,M199=1),1,0)-IF(AND(R199=-1,N199=1),1,0)</f>
        <v>0</v>
      </c>
      <c r="T199">
        <f>T198+IF(AND(R199=1,M199=2),1,0)-IF(AND(R199=-1,N199=2),1,0)</f>
        <v>0</v>
      </c>
      <c r="U199">
        <f>U198+IF(AND(R199=1,M199=3),1,0)-IF(AND(R199=-1,N199=3),1,0)</f>
        <v>0</v>
      </c>
      <c r="V199">
        <f>IF(S199&lt;&gt;S198,0,V198+dt)</f>
        <v>118</v>
      </c>
      <c r="W199">
        <f>IF(T199&lt;&gt;T198,0,W198+dt)</f>
        <v>117</v>
      </c>
      <c r="X199">
        <f>IF(U199&lt;&gt;U198,0,X198+dt)</f>
        <v>1196</v>
      </c>
      <c r="Y199" s="24">
        <f>S199*Cap_1*MIN(1,(V199+dt)/StartRamp)</f>
        <v>0</v>
      </c>
      <c r="Z199" s="24">
        <f>T199*Cap_2*MIN(1,(W199+dt)/StartRamp)</f>
        <v>0</v>
      </c>
      <c r="AA199" s="24">
        <f>U199*Cap_3*MIN(1,(X199+dt)/StartRamp)</f>
        <v>0</v>
      </c>
      <c r="AB199" s="24">
        <f>SUM(Y199:AA199)</f>
        <v>0</v>
      </c>
      <c r="AC199" s="24">
        <f>AB199-D199</f>
        <v>-1.1789999999999998</v>
      </c>
      <c r="AD199" s="25">
        <f>MEDIAN(0,(TaperEnd-E199)/(TaperEnd-TaperStart),1)</f>
        <v>1</v>
      </c>
      <c r="AE199" s="24">
        <f>MIN(P_pcs*AD199,MAX(0,SOC_max-E199)*E_nom*60/dt/SQRT(RTE))</f>
        <v>2.5</v>
      </c>
      <c r="AF199" s="24">
        <f>MIN(P_pcs,MAX(0,E199-SOC_min)*E_nom*60/dt*SQRT(RTE))</f>
        <v>2.5</v>
      </c>
      <c r="AG199" s="24">
        <f>IF(AC199&gt;0,MIN(AC199,AE199),0)</f>
        <v>0</v>
      </c>
      <c r="AH199" s="24">
        <f>IF(AC199&lt;0,MIN(-AC199,AF199),0)</f>
        <v>1.1789999999999998</v>
      </c>
      <c r="AI199" s="24">
        <f>IF(AC199&gt;0,D199+AG199,AB199)</f>
        <v>0</v>
      </c>
      <c r="AJ199" s="24">
        <f>MAX(0,D199-AI199-AH199)</f>
        <v>0</v>
      </c>
      <c r="AK199" s="25">
        <f>IF(AB199&gt;0,AI199/AB199,0)</f>
        <v>0</v>
      </c>
      <c r="AL199">
        <f>IF(AB199=0,1,MIN(MATCH(MEDIAN(MinStable,AK199,1),FC_L,1),3))</f>
        <v>1</v>
      </c>
      <c r="AM199" s="25">
        <f>INDEX(FC_E1,$AL199)+(MEDIAN(MinStable,$AK199,1)-INDEX(FC_L,$AL199))*(INDEX(FC_E1,$AL199+1)-INDEX(FC_E1,$AL199))/(INDEX(FC_L,$AL199+1)-INDEX(FC_L,$AL199))</f>
        <v>0.36499999999999999</v>
      </c>
      <c r="AN199" s="25">
        <f>INDEX(FC_E2,$AL199)+(MEDIAN(MinStable,$AK199,1)-INDEX(FC_L,$AL199))*(INDEX(FC_E2,$AL199+1)-INDEX(FC_E2,$AL199))/(INDEX(FC_L,$AL199+1)-INDEX(FC_L,$AL199))</f>
        <v>0.36</v>
      </c>
      <c r="AO199" s="25">
        <f>INDEX(FC_E3,$AL199)+(MEDIAN(MinStable,$AK199,1)-INDEX(FC_L,$AL199))*(INDEX(FC_E3,$AL199+1)-INDEX(FC_E3,$AL199))/(INDEX(FC_L,$AL199+1)-INDEX(FC_L,$AL199))</f>
        <v>0.35399999999999998</v>
      </c>
      <c r="AP199" s="26">
        <f>(IF(S199=1,Y199*AK199/AM199,0)+IF(T199=1,Z199*AK199/AN199,0)+IF(U199=1,AA199*AK199/AO199,0))*dt/60</f>
        <v>0</v>
      </c>
      <c r="AQ199" s="25">
        <f>E199+(AG199*SQRT(RTE)-AH199/SQRT(RTE))*dt/60/E_nom</f>
        <v>0.39189298471076933</v>
      </c>
      <c r="AR199">
        <f>IF(R199=1,1,0)</f>
        <v>0</v>
      </c>
    </row>
    <row r="200" spans="1:44" x14ac:dyDescent="0.2">
      <c r="A200">
        <v>198</v>
      </c>
      <c r="B200" s="22">
        <f>A200/1440</f>
        <v>0.13750000000000001</v>
      </c>
      <c r="C200" s="23">
        <v>1.1939</v>
      </c>
      <c r="D200" s="24">
        <f>C200+P_aux</f>
        <v>1.2088999999999999</v>
      </c>
      <c r="E200" s="25">
        <f>AQ199</f>
        <v>0.39189298471076933</v>
      </c>
      <c r="F200" s="24">
        <f>AB199</f>
        <v>0</v>
      </c>
      <c r="G200">
        <f>IF(AND(S199=0,V199&gt;=MinOff),V199,-1)</f>
        <v>118</v>
      </c>
      <c r="H200">
        <f>IF(AND(T199=0,W199&gt;=MinOff),W199,-1)</f>
        <v>117</v>
      </c>
      <c r="I200">
        <f>IF(AND(U199=0,X199&gt;=MinOff),X199,-1)</f>
        <v>1196</v>
      </c>
      <c r="J200">
        <f>IF(AND(S199=1,V199&gt;=MinRun),V199,-1)</f>
        <v>-1</v>
      </c>
      <c r="K200">
        <f>IF(AND(T199=1,W199&gt;=MinRun),W199,-1)</f>
        <v>-1</v>
      </c>
      <c r="L200">
        <f>IF(AND(U199=1,X199&gt;=MinRun),X199,-1)</f>
        <v>-1</v>
      </c>
      <c r="M200">
        <f>IF(MAX(G200:I200)&lt;0,0,MATCH(MAX(G200:I200),G200:I200,0))</f>
        <v>3</v>
      </c>
      <c r="N200">
        <f>IF(MAX(J200:L200)&lt;0,0,MATCH(MAX(J200:L200),J200:L200,0))</f>
        <v>0</v>
      </c>
      <c r="O200" s="24">
        <f>IF(N200=0,0,INDEX(CapVec,N200))</f>
        <v>0</v>
      </c>
      <c r="P200">
        <f>IF(OR(D200&gt;F200+StartMargin,E200&lt;SOC_startT),1,0)</f>
        <v>0</v>
      </c>
      <c r="Q200">
        <f>IF(AND(E200&gt;SOC_stopT,D200&lt;=F200-O200+StopMargin),1,0)</f>
        <v>0</v>
      </c>
      <c r="R200">
        <f>IF(AND(P200=1,M200&gt;0),1,IF(AND(P200=0,Q200=1,N200&gt;0),-1,0))</f>
        <v>0</v>
      </c>
      <c r="S200">
        <f>S199+IF(AND(R200=1,M200=1),1,0)-IF(AND(R200=-1,N200=1),1,0)</f>
        <v>0</v>
      </c>
      <c r="T200">
        <f>T199+IF(AND(R200=1,M200=2),1,0)-IF(AND(R200=-1,N200=2),1,0)</f>
        <v>0</v>
      </c>
      <c r="U200">
        <f>U199+IF(AND(R200=1,M200=3),1,0)-IF(AND(R200=-1,N200=3),1,0)</f>
        <v>0</v>
      </c>
      <c r="V200">
        <f>IF(S200&lt;&gt;S199,0,V199+dt)</f>
        <v>119</v>
      </c>
      <c r="W200">
        <f>IF(T200&lt;&gt;T199,0,W199+dt)</f>
        <v>118</v>
      </c>
      <c r="X200">
        <f>IF(U200&lt;&gt;U199,0,X199+dt)</f>
        <v>1197</v>
      </c>
      <c r="Y200" s="24">
        <f>S200*Cap_1*MIN(1,(V200+dt)/StartRamp)</f>
        <v>0</v>
      </c>
      <c r="Z200" s="24">
        <f>T200*Cap_2*MIN(1,(W200+dt)/StartRamp)</f>
        <v>0</v>
      </c>
      <c r="AA200" s="24">
        <f>U200*Cap_3*MIN(1,(X200+dt)/StartRamp)</f>
        <v>0</v>
      </c>
      <c r="AB200" s="24">
        <f>SUM(Y200:AA200)</f>
        <v>0</v>
      </c>
      <c r="AC200" s="24">
        <f>AB200-D200</f>
        <v>-1.2088999999999999</v>
      </c>
      <c r="AD200" s="25">
        <f>MEDIAN(0,(TaperEnd-E200)/(TaperEnd-TaperStart),1)</f>
        <v>1</v>
      </c>
      <c r="AE200" s="24">
        <f>MIN(P_pcs*AD200,MAX(0,SOC_max-E200)*E_nom*60/dt/SQRT(RTE))</f>
        <v>2.5</v>
      </c>
      <c r="AF200" s="24">
        <f>MIN(P_pcs,MAX(0,E200-SOC_min)*E_nom*60/dt*SQRT(RTE))</f>
        <v>2.5</v>
      </c>
      <c r="AG200" s="24">
        <f>IF(AC200&gt;0,MIN(AC200,AE200),0)</f>
        <v>0</v>
      </c>
      <c r="AH200" s="24">
        <f>IF(AC200&lt;0,MIN(-AC200,AF200),0)</f>
        <v>1.2088999999999999</v>
      </c>
      <c r="AI200" s="24">
        <f>IF(AC200&gt;0,D200+AG200,AB200)</f>
        <v>0</v>
      </c>
      <c r="AJ200" s="24">
        <f>MAX(0,D200-AI200-AH200)</f>
        <v>0</v>
      </c>
      <c r="AK200" s="25">
        <f>IF(AB200&gt;0,AI200/AB200,0)</f>
        <v>0</v>
      </c>
      <c r="AL200">
        <f>IF(AB200=0,1,MIN(MATCH(MEDIAN(MinStable,AK200,1),FC_L,1),3))</f>
        <v>1</v>
      </c>
      <c r="AM200" s="25">
        <f>INDEX(FC_E1,$AL200)+(MEDIAN(MinStable,$AK200,1)-INDEX(FC_L,$AL200))*(INDEX(FC_E1,$AL200+1)-INDEX(FC_E1,$AL200))/(INDEX(FC_L,$AL200+1)-INDEX(FC_L,$AL200))</f>
        <v>0.36499999999999999</v>
      </c>
      <c r="AN200" s="25">
        <f>INDEX(FC_E2,$AL200)+(MEDIAN(MinStable,$AK200,1)-INDEX(FC_L,$AL200))*(INDEX(FC_E2,$AL200+1)-INDEX(FC_E2,$AL200))/(INDEX(FC_L,$AL200+1)-INDEX(FC_L,$AL200))</f>
        <v>0.36</v>
      </c>
      <c r="AO200" s="25">
        <f>INDEX(FC_E3,$AL200)+(MEDIAN(MinStable,$AK200,1)-INDEX(FC_L,$AL200))*(INDEX(FC_E3,$AL200+1)-INDEX(FC_E3,$AL200))/(INDEX(FC_L,$AL200+1)-INDEX(FC_L,$AL200))</f>
        <v>0.35399999999999998</v>
      </c>
      <c r="AP200" s="26">
        <f>(IF(S200=1,Y200*AK200/AM200,0)+IF(T200=1,Z200*AK200/AN200,0)+IF(U200=1,AA200*AK200/AO200,0))*dt/60</f>
        <v>0</v>
      </c>
      <c r="AQ200" s="25">
        <f>E200+(AG200*SQRT(RTE)-AH200/SQRT(RTE))*dt/60/E_nom</f>
        <v>0.38798785825618909</v>
      </c>
      <c r="AR200">
        <f>IF(R200=1,1,0)</f>
        <v>0</v>
      </c>
    </row>
    <row r="201" spans="1:44" x14ac:dyDescent="0.2">
      <c r="A201">
        <v>199</v>
      </c>
      <c r="B201" s="22">
        <f>A201/1440</f>
        <v>0.13819444444444445</v>
      </c>
      <c r="C201" s="23">
        <v>1.1672</v>
      </c>
      <c r="D201" s="24">
        <f>C201+P_aux</f>
        <v>1.1821999999999999</v>
      </c>
      <c r="E201" s="25">
        <f>AQ200</f>
        <v>0.38798785825618909</v>
      </c>
      <c r="F201" s="24">
        <f>AB200</f>
        <v>0</v>
      </c>
      <c r="G201">
        <f>IF(AND(S200=0,V200&gt;=MinOff),V200,-1)</f>
        <v>119</v>
      </c>
      <c r="H201">
        <f>IF(AND(T200=0,W200&gt;=MinOff),W200,-1)</f>
        <v>118</v>
      </c>
      <c r="I201">
        <f>IF(AND(U200=0,X200&gt;=MinOff),X200,-1)</f>
        <v>1197</v>
      </c>
      <c r="J201">
        <f>IF(AND(S200=1,V200&gt;=MinRun),V200,-1)</f>
        <v>-1</v>
      </c>
      <c r="K201">
        <f>IF(AND(T200=1,W200&gt;=MinRun),W200,-1)</f>
        <v>-1</v>
      </c>
      <c r="L201">
        <f>IF(AND(U200=1,X200&gt;=MinRun),X200,-1)</f>
        <v>-1</v>
      </c>
      <c r="M201">
        <f>IF(MAX(G201:I201)&lt;0,0,MATCH(MAX(G201:I201),G201:I201,0))</f>
        <v>3</v>
      </c>
      <c r="N201">
        <f>IF(MAX(J201:L201)&lt;0,0,MATCH(MAX(J201:L201),J201:L201,0))</f>
        <v>0</v>
      </c>
      <c r="O201" s="24">
        <f>IF(N201=0,0,INDEX(CapVec,N201))</f>
        <v>0</v>
      </c>
      <c r="P201">
        <f>IF(OR(D201&gt;F201+StartMargin,E201&lt;SOC_startT),1,0)</f>
        <v>0</v>
      </c>
      <c r="Q201">
        <f>IF(AND(E201&gt;SOC_stopT,D201&lt;=F201-O201+StopMargin),1,0)</f>
        <v>0</v>
      </c>
      <c r="R201">
        <f>IF(AND(P201=1,M201&gt;0),1,IF(AND(P201=0,Q201=1,N201&gt;0),-1,0))</f>
        <v>0</v>
      </c>
      <c r="S201">
        <f>S200+IF(AND(R201=1,M201=1),1,0)-IF(AND(R201=-1,N201=1),1,0)</f>
        <v>0</v>
      </c>
      <c r="T201">
        <f>T200+IF(AND(R201=1,M201=2),1,0)-IF(AND(R201=-1,N201=2),1,0)</f>
        <v>0</v>
      </c>
      <c r="U201">
        <f>U200+IF(AND(R201=1,M201=3),1,0)-IF(AND(R201=-1,N201=3),1,0)</f>
        <v>0</v>
      </c>
      <c r="V201">
        <f>IF(S201&lt;&gt;S200,0,V200+dt)</f>
        <v>120</v>
      </c>
      <c r="W201">
        <f>IF(T201&lt;&gt;T200,0,W200+dt)</f>
        <v>119</v>
      </c>
      <c r="X201">
        <f>IF(U201&lt;&gt;U200,0,X200+dt)</f>
        <v>1198</v>
      </c>
      <c r="Y201" s="24">
        <f>S201*Cap_1*MIN(1,(V201+dt)/StartRamp)</f>
        <v>0</v>
      </c>
      <c r="Z201" s="24">
        <f>T201*Cap_2*MIN(1,(W201+dt)/StartRamp)</f>
        <v>0</v>
      </c>
      <c r="AA201" s="24">
        <f>U201*Cap_3*MIN(1,(X201+dt)/StartRamp)</f>
        <v>0</v>
      </c>
      <c r="AB201" s="24">
        <f>SUM(Y201:AA201)</f>
        <v>0</v>
      </c>
      <c r="AC201" s="24">
        <f>AB201-D201</f>
        <v>-1.1821999999999999</v>
      </c>
      <c r="AD201" s="25">
        <f>MEDIAN(0,(TaperEnd-E201)/(TaperEnd-TaperStart),1)</f>
        <v>1</v>
      </c>
      <c r="AE201" s="24">
        <f>MIN(P_pcs*AD201,MAX(0,SOC_max-E201)*E_nom*60/dt/SQRT(RTE))</f>
        <v>2.5</v>
      </c>
      <c r="AF201" s="24">
        <f>MIN(P_pcs,MAX(0,E201-SOC_min)*E_nom*60/dt*SQRT(RTE))</f>
        <v>2.5</v>
      </c>
      <c r="AG201" s="24">
        <f>IF(AC201&gt;0,MIN(AC201,AE201),0)</f>
        <v>0</v>
      </c>
      <c r="AH201" s="24">
        <f>IF(AC201&lt;0,MIN(-AC201,AF201),0)</f>
        <v>1.1821999999999999</v>
      </c>
      <c r="AI201" s="24">
        <f>IF(AC201&gt;0,D201+AG201,AB201)</f>
        <v>0</v>
      </c>
      <c r="AJ201" s="24">
        <f>MAX(0,D201-AI201-AH201)</f>
        <v>0</v>
      </c>
      <c r="AK201" s="25">
        <f>IF(AB201&gt;0,AI201/AB201,0)</f>
        <v>0</v>
      </c>
      <c r="AL201">
        <f>IF(AB201=0,1,MIN(MATCH(MEDIAN(MinStable,AK201,1),FC_L,1),3))</f>
        <v>1</v>
      </c>
      <c r="AM201" s="25">
        <f>INDEX(FC_E1,$AL201)+(MEDIAN(MinStable,$AK201,1)-INDEX(FC_L,$AL201))*(INDEX(FC_E1,$AL201+1)-INDEX(FC_E1,$AL201))/(INDEX(FC_L,$AL201+1)-INDEX(FC_L,$AL201))</f>
        <v>0.36499999999999999</v>
      </c>
      <c r="AN201" s="25">
        <f>INDEX(FC_E2,$AL201)+(MEDIAN(MinStable,$AK201,1)-INDEX(FC_L,$AL201))*(INDEX(FC_E2,$AL201+1)-INDEX(FC_E2,$AL201))/(INDEX(FC_L,$AL201+1)-INDEX(FC_L,$AL201))</f>
        <v>0.36</v>
      </c>
      <c r="AO201" s="25">
        <f>INDEX(FC_E3,$AL201)+(MEDIAN(MinStable,$AK201,1)-INDEX(FC_L,$AL201))*(INDEX(FC_E3,$AL201+1)-INDEX(FC_E3,$AL201))/(INDEX(FC_L,$AL201+1)-INDEX(FC_L,$AL201))</f>
        <v>0.35399999999999998</v>
      </c>
      <c r="AP201" s="26">
        <f>(IF(S201=1,Y201*AK201/AM201,0)+IF(T201=1,Z201*AK201/AN201,0)+IF(U201=1,AA201*AK201/AO201,0))*dt/60</f>
        <v>0</v>
      </c>
      <c r="AQ201" s="25">
        <f>E201+(AG201*SQRT(RTE)-AH201/SQRT(RTE))*dt/60/E_nom</f>
        <v>0.38416898118231635</v>
      </c>
      <c r="AR201">
        <f>IF(R201=1,1,0)</f>
        <v>0</v>
      </c>
    </row>
    <row r="202" spans="1:44" x14ac:dyDescent="0.2">
      <c r="A202">
        <v>200</v>
      </c>
      <c r="B202" s="22">
        <f>A202/1440</f>
        <v>0.1388888888888889</v>
      </c>
      <c r="C202" s="23">
        <v>1.2040999999999999</v>
      </c>
      <c r="D202" s="24">
        <f>C202+P_aux</f>
        <v>1.2190999999999999</v>
      </c>
      <c r="E202" s="25">
        <f>AQ201</f>
        <v>0.38416898118231635</v>
      </c>
      <c r="F202" s="24">
        <f>AB201</f>
        <v>0</v>
      </c>
      <c r="G202">
        <f>IF(AND(S201=0,V201&gt;=MinOff),V201,-1)</f>
        <v>120</v>
      </c>
      <c r="H202">
        <f>IF(AND(T201=0,W201&gt;=MinOff),W201,-1)</f>
        <v>119</v>
      </c>
      <c r="I202">
        <f>IF(AND(U201=0,X201&gt;=MinOff),X201,-1)</f>
        <v>1198</v>
      </c>
      <c r="J202">
        <f>IF(AND(S201=1,V201&gt;=MinRun),V201,-1)</f>
        <v>-1</v>
      </c>
      <c r="K202">
        <f>IF(AND(T201=1,W201&gt;=MinRun),W201,-1)</f>
        <v>-1</v>
      </c>
      <c r="L202">
        <f>IF(AND(U201=1,X201&gt;=MinRun),X201,-1)</f>
        <v>-1</v>
      </c>
      <c r="M202">
        <f>IF(MAX(G202:I202)&lt;0,0,MATCH(MAX(G202:I202),G202:I202,0))</f>
        <v>3</v>
      </c>
      <c r="N202">
        <f>IF(MAX(J202:L202)&lt;0,0,MATCH(MAX(J202:L202),J202:L202,0))</f>
        <v>0</v>
      </c>
      <c r="O202" s="24">
        <f>IF(N202=0,0,INDEX(CapVec,N202))</f>
        <v>0</v>
      </c>
      <c r="P202">
        <f>IF(OR(D202&gt;F202+StartMargin,E202&lt;SOC_startT),1,0)</f>
        <v>0</v>
      </c>
      <c r="Q202">
        <f>IF(AND(E202&gt;SOC_stopT,D202&lt;=F202-O202+StopMargin),1,0)</f>
        <v>0</v>
      </c>
      <c r="R202">
        <f>IF(AND(P202=1,M202&gt;0),1,IF(AND(P202=0,Q202=1,N202&gt;0),-1,0))</f>
        <v>0</v>
      </c>
      <c r="S202">
        <f>S201+IF(AND(R202=1,M202=1),1,0)-IF(AND(R202=-1,N202=1),1,0)</f>
        <v>0</v>
      </c>
      <c r="T202">
        <f>T201+IF(AND(R202=1,M202=2),1,0)-IF(AND(R202=-1,N202=2),1,0)</f>
        <v>0</v>
      </c>
      <c r="U202">
        <f>U201+IF(AND(R202=1,M202=3),1,0)-IF(AND(R202=-1,N202=3),1,0)</f>
        <v>0</v>
      </c>
      <c r="V202">
        <f>IF(S202&lt;&gt;S201,0,V201+dt)</f>
        <v>121</v>
      </c>
      <c r="W202">
        <f>IF(T202&lt;&gt;T201,0,W201+dt)</f>
        <v>120</v>
      </c>
      <c r="X202">
        <f>IF(U202&lt;&gt;U201,0,X201+dt)</f>
        <v>1199</v>
      </c>
      <c r="Y202" s="24">
        <f>S202*Cap_1*MIN(1,(V202+dt)/StartRamp)</f>
        <v>0</v>
      </c>
      <c r="Z202" s="24">
        <f>T202*Cap_2*MIN(1,(W202+dt)/StartRamp)</f>
        <v>0</v>
      </c>
      <c r="AA202" s="24">
        <f>U202*Cap_3*MIN(1,(X202+dt)/StartRamp)</f>
        <v>0</v>
      </c>
      <c r="AB202" s="24">
        <f>SUM(Y202:AA202)</f>
        <v>0</v>
      </c>
      <c r="AC202" s="24">
        <f>AB202-D202</f>
        <v>-1.2190999999999999</v>
      </c>
      <c r="AD202" s="25">
        <f>MEDIAN(0,(TaperEnd-E202)/(TaperEnd-TaperStart),1)</f>
        <v>1</v>
      </c>
      <c r="AE202" s="24">
        <f>MIN(P_pcs*AD202,MAX(0,SOC_max-E202)*E_nom*60/dt/SQRT(RTE))</f>
        <v>2.5</v>
      </c>
      <c r="AF202" s="24">
        <f>MIN(P_pcs,MAX(0,E202-SOC_min)*E_nom*60/dt*SQRT(RTE))</f>
        <v>2.5</v>
      </c>
      <c r="AG202" s="24">
        <f>IF(AC202&gt;0,MIN(AC202,AE202),0)</f>
        <v>0</v>
      </c>
      <c r="AH202" s="24">
        <f>IF(AC202&lt;0,MIN(-AC202,AF202),0)</f>
        <v>1.2190999999999999</v>
      </c>
      <c r="AI202" s="24">
        <f>IF(AC202&gt;0,D202+AG202,AB202)</f>
        <v>0</v>
      </c>
      <c r="AJ202" s="24">
        <f>MAX(0,D202-AI202-AH202)</f>
        <v>0</v>
      </c>
      <c r="AK202" s="25">
        <f>IF(AB202&gt;0,AI202/AB202,0)</f>
        <v>0</v>
      </c>
      <c r="AL202">
        <f>IF(AB202=0,1,MIN(MATCH(MEDIAN(MinStable,AK202,1),FC_L,1),3))</f>
        <v>1</v>
      </c>
      <c r="AM202" s="25">
        <f>INDEX(FC_E1,$AL202)+(MEDIAN(MinStable,$AK202,1)-INDEX(FC_L,$AL202))*(INDEX(FC_E1,$AL202+1)-INDEX(FC_E1,$AL202))/(INDEX(FC_L,$AL202+1)-INDEX(FC_L,$AL202))</f>
        <v>0.36499999999999999</v>
      </c>
      <c r="AN202" s="25">
        <f>INDEX(FC_E2,$AL202)+(MEDIAN(MinStable,$AK202,1)-INDEX(FC_L,$AL202))*(INDEX(FC_E2,$AL202+1)-INDEX(FC_E2,$AL202))/(INDEX(FC_L,$AL202+1)-INDEX(FC_L,$AL202))</f>
        <v>0.36</v>
      </c>
      <c r="AO202" s="25">
        <f>INDEX(FC_E3,$AL202)+(MEDIAN(MinStable,$AK202,1)-INDEX(FC_L,$AL202))*(INDEX(FC_E3,$AL202+1)-INDEX(FC_E3,$AL202))/(INDEX(FC_L,$AL202+1)-INDEX(FC_L,$AL202))</f>
        <v>0.35399999999999998</v>
      </c>
      <c r="AP202" s="26">
        <f>(IF(S202=1,Y202*AK202/AM202,0)+IF(T202=1,Z202*AK202/AN202,0)+IF(U202=1,AA202*AK202/AO202,0))*dt/60</f>
        <v>0</v>
      </c>
      <c r="AQ202" s="25">
        <f>E202+(AG202*SQRT(RTE)-AH202/SQRT(RTE))*dt/60/E_nom</f>
        <v>0.38023090552611749</v>
      </c>
      <c r="AR202">
        <f>IF(R202=1,1,0)</f>
        <v>0</v>
      </c>
    </row>
    <row r="203" spans="1:44" x14ac:dyDescent="0.2">
      <c r="A203">
        <v>201</v>
      </c>
      <c r="B203" s="22">
        <f>A203/1440</f>
        <v>0.13958333333333334</v>
      </c>
      <c r="C203" s="23">
        <v>1.1677999999999999</v>
      </c>
      <c r="D203" s="24">
        <f>C203+P_aux</f>
        <v>1.1827999999999999</v>
      </c>
      <c r="E203" s="25">
        <f>AQ202</f>
        <v>0.38023090552611749</v>
      </c>
      <c r="F203" s="24">
        <f>AB202</f>
        <v>0</v>
      </c>
      <c r="G203">
        <f>IF(AND(S202=0,V202&gt;=MinOff),V202,-1)</f>
        <v>121</v>
      </c>
      <c r="H203">
        <f>IF(AND(T202=0,W202&gt;=MinOff),W202,-1)</f>
        <v>120</v>
      </c>
      <c r="I203">
        <f>IF(AND(U202=0,X202&gt;=MinOff),X202,-1)</f>
        <v>1199</v>
      </c>
      <c r="J203">
        <f>IF(AND(S202=1,V202&gt;=MinRun),V202,-1)</f>
        <v>-1</v>
      </c>
      <c r="K203">
        <f>IF(AND(T202=1,W202&gt;=MinRun),W202,-1)</f>
        <v>-1</v>
      </c>
      <c r="L203">
        <f>IF(AND(U202=1,X202&gt;=MinRun),X202,-1)</f>
        <v>-1</v>
      </c>
      <c r="M203">
        <f>IF(MAX(G203:I203)&lt;0,0,MATCH(MAX(G203:I203),G203:I203,0))</f>
        <v>3</v>
      </c>
      <c r="N203">
        <f>IF(MAX(J203:L203)&lt;0,0,MATCH(MAX(J203:L203),J203:L203,0))</f>
        <v>0</v>
      </c>
      <c r="O203" s="24">
        <f>IF(N203=0,0,INDEX(CapVec,N203))</f>
        <v>0</v>
      </c>
      <c r="P203">
        <f>IF(OR(D203&gt;F203+StartMargin,E203&lt;SOC_startT),1,0)</f>
        <v>0</v>
      </c>
      <c r="Q203">
        <f>IF(AND(E203&gt;SOC_stopT,D203&lt;=F203-O203+StopMargin),1,0)</f>
        <v>0</v>
      </c>
      <c r="R203">
        <f>IF(AND(P203=1,M203&gt;0),1,IF(AND(P203=0,Q203=1,N203&gt;0),-1,0))</f>
        <v>0</v>
      </c>
      <c r="S203">
        <f>S202+IF(AND(R203=1,M203=1),1,0)-IF(AND(R203=-1,N203=1),1,0)</f>
        <v>0</v>
      </c>
      <c r="T203">
        <f>T202+IF(AND(R203=1,M203=2),1,0)-IF(AND(R203=-1,N203=2),1,0)</f>
        <v>0</v>
      </c>
      <c r="U203">
        <f>U202+IF(AND(R203=1,M203=3),1,0)-IF(AND(R203=-1,N203=3),1,0)</f>
        <v>0</v>
      </c>
      <c r="V203">
        <f>IF(S203&lt;&gt;S202,0,V202+dt)</f>
        <v>122</v>
      </c>
      <c r="W203">
        <f>IF(T203&lt;&gt;T202,0,W202+dt)</f>
        <v>121</v>
      </c>
      <c r="X203">
        <f>IF(U203&lt;&gt;U202,0,X202+dt)</f>
        <v>1200</v>
      </c>
      <c r="Y203" s="24">
        <f>S203*Cap_1*MIN(1,(V203+dt)/StartRamp)</f>
        <v>0</v>
      </c>
      <c r="Z203" s="24">
        <f>T203*Cap_2*MIN(1,(W203+dt)/StartRamp)</f>
        <v>0</v>
      </c>
      <c r="AA203" s="24">
        <f>U203*Cap_3*MIN(1,(X203+dt)/StartRamp)</f>
        <v>0</v>
      </c>
      <c r="AB203" s="24">
        <f>SUM(Y203:AA203)</f>
        <v>0</v>
      </c>
      <c r="AC203" s="24">
        <f>AB203-D203</f>
        <v>-1.1827999999999999</v>
      </c>
      <c r="AD203" s="25">
        <f>MEDIAN(0,(TaperEnd-E203)/(TaperEnd-TaperStart),1)</f>
        <v>1</v>
      </c>
      <c r="AE203" s="24">
        <f>MIN(P_pcs*AD203,MAX(0,SOC_max-E203)*E_nom*60/dt/SQRT(RTE))</f>
        <v>2.5</v>
      </c>
      <c r="AF203" s="24">
        <f>MIN(P_pcs,MAX(0,E203-SOC_min)*E_nom*60/dt*SQRT(RTE))</f>
        <v>2.5</v>
      </c>
      <c r="AG203" s="24">
        <f>IF(AC203&gt;0,MIN(AC203,AE203),0)</f>
        <v>0</v>
      </c>
      <c r="AH203" s="24">
        <f>IF(AC203&lt;0,MIN(-AC203,AF203),0)</f>
        <v>1.1827999999999999</v>
      </c>
      <c r="AI203" s="24">
        <f>IF(AC203&gt;0,D203+AG203,AB203)</f>
        <v>0</v>
      </c>
      <c r="AJ203" s="24">
        <f>MAX(0,D203-AI203-AH203)</f>
        <v>0</v>
      </c>
      <c r="AK203" s="25">
        <f>IF(AB203&gt;0,AI203/AB203,0)</f>
        <v>0</v>
      </c>
      <c r="AL203">
        <f>IF(AB203=0,1,MIN(MATCH(MEDIAN(MinStable,AK203,1),FC_L,1),3))</f>
        <v>1</v>
      </c>
      <c r="AM203" s="25">
        <f>INDEX(FC_E1,$AL203)+(MEDIAN(MinStable,$AK203,1)-INDEX(FC_L,$AL203))*(INDEX(FC_E1,$AL203+1)-INDEX(FC_E1,$AL203))/(INDEX(FC_L,$AL203+1)-INDEX(FC_L,$AL203))</f>
        <v>0.36499999999999999</v>
      </c>
      <c r="AN203" s="25">
        <f>INDEX(FC_E2,$AL203)+(MEDIAN(MinStable,$AK203,1)-INDEX(FC_L,$AL203))*(INDEX(FC_E2,$AL203+1)-INDEX(FC_E2,$AL203))/(INDEX(FC_L,$AL203+1)-INDEX(FC_L,$AL203))</f>
        <v>0.36</v>
      </c>
      <c r="AO203" s="25">
        <f>INDEX(FC_E3,$AL203)+(MEDIAN(MinStable,$AK203,1)-INDEX(FC_L,$AL203))*(INDEX(FC_E3,$AL203+1)-INDEX(FC_E3,$AL203))/(INDEX(FC_L,$AL203+1)-INDEX(FC_L,$AL203))</f>
        <v>0.35399999999999998</v>
      </c>
      <c r="AP203" s="26">
        <f>(IF(S203=1,Y203*AK203/AM203,0)+IF(T203=1,Z203*AK203/AN203,0)+IF(U203=1,AA203*AK203/AO203,0))*dt/60</f>
        <v>0</v>
      </c>
      <c r="AQ203" s="25">
        <f>E203+(AG203*SQRT(RTE)-AH203/SQRT(RTE))*dt/60/E_nom</f>
        <v>0.3764100902639142</v>
      </c>
      <c r="AR203">
        <f>IF(R203=1,1,0)</f>
        <v>0</v>
      </c>
    </row>
    <row r="204" spans="1:44" x14ac:dyDescent="0.2">
      <c r="A204">
        <v>202</v>
      </c>
      <c r="B204" s="22">
        <f>A204/1440</f>
        <v>0.14027777777777778</v>
      </c>
      <c r="C204" s="23">
        <v>1.2025999999999999</v>
      </c>
      <c r="D204" s="24">
        <f>C204+P_aux</f>
        <v>1.2175999999999998</v>
      </c>
      <c r="E204" s="25">
        <f>AQ203</f>
        <v>0.3764100902639142</v>
      </c>
      <c r="F204" s="24">
        <f>AB203</f>
        <v>0</v>
      </c>
      <c r="G204">
        <f>IF(AND(S203=0,V203&gt;=MinOff),V203,-1)</f>
        <v>122</v>
      </c>
      <c r="H204">
        <f>IF(AND(T203=0,W203&gt;=MinOff),W203,-1)</f>
        <v>121</v>
      </c>
      <c r="I204">
        <f>IF(AND(U203=0,X203&gt;=MinOff),X203,-1)</f>
        <v>1200</v>
      </c>
      <c r="J204">
        <f>IF(AND(S203=1,V203&gt;=MinRun),V203,-1)</f>
        <v>-1</v>
      </c>
      <c r="K204">
        <f>IF(AND(T203=1,W203&gt;=MinRun),W203,-1)</f>
        <v>-1</v>
      </c>
      <c r="L204">
        <f>IF(AND(U203=1,X203&gt;=MinRun),X203,-1)</f>
        <v>-1</v>
      </c>
      <c r="M204">
        <f>IF(MAX(G204:I204)&lt;0,0,MATCH(MAX(G204:I204),G204:I204,0))</f>
        <v>3</v>
      </c>
      <c r="N204">
        <f>IF(MAX(J204:L204)&lt;0,0,MATCH(MAX(J204:L204),J204:L204,0))</f>
        <v>0</v>
      </c>
      <c r="O204" s="24">
        <f>IF(N204=0,0,INDEX(CapVec,N204))</f>
        <v>0</v>
      </c>
      <c r="P204">
        <f>IF(OR(D204&gt;F204+StartMargin,E204&lt;SOC_startT),1,0)</f>
        <v>0</v>
      </c>
      <c r="Q204">
        <f>IF(AND(E204&gt;SOC_stopT,D204&lt;=F204-O204+StopMargin),1,0)</f>
        <v>0</v>
      </c>
      <c r="R204">
        <f>IF(AND(P204=1,M204&gt;0),1,IF(AND(P204=0,Q204=1,N204&gt;0),-1,0))</f>
        <v>0</v>
      </c>
      <c r="S204">
        <f>S203+IF(AND(R204=1,M204=1),1,0)-IF(AND(R204=-1,N204=1),1,0)</f>
        <v>0</v>
      </c>
      <c r="T204">
        <f>T203+IF(AND(R204=1,M204=2),1,0)-IF(AND(R204=-1,N204=2),1,0)</f>
        <v>0</v>
      </c>
      <c r="U204">
        <f>U203+IF(AND(R204=1,M204=3),1,0)-IF(AND(R204=-1,N204=3),1,0)</f>
        <v>0</v>
      </c>
      <c r="V204">
        <f>IF(S204&lt;&gt;S203,0,V203+dt)</f>
        <v>123</v>
      </c>
      <c r="W204">
        <f>IF(T204&lt;&gt;T203,0,W203+dt)</f>
        <v>122</v>
      </c>
      <c r="X204">
        <f>IF(U204&lt;&gt;U203,0,X203+dt)</f>
        <v>1201</v>
      </c>
      <c r="Y204" s="24">
        <f>S204*Cap_1*MIN(1,(V204+dt)/StartRamp)</f>
        <v>0</v>
      </c>
      <c r="Z204" s="24">
        <f>T204*Cap_2*MIN(1,(W204+dt)/StartRamp)</f>
        <v>0</v>
      </c>
      <c r="AA204" s="24">
        <f>U204*Cap_3*MIN(1,(X204+dt)/StartRamp)</f>
        <v>0</v>
      </c>
      <c r="AB204" s="24">
        <f>SUM(Y204:AA204)</f>
        <v>0</v>
      </c>
      <c r="AC204" s="24">
        <f>AB204-D204</f>
        <v>-1.2175999999999998</v>
      </c>
      <c r="AD204" s="25">
        <f>MEDIAN(0,(TaperEnd-E204)/(TaperEnd-TaperStart),1)</f>
        <v>1</v>
      </c>
      <c r="AE204" s="24">
        <f>MIN(P_pcs*AD204,MAX(0,SOC_max-E204)*E_nom*60/dt/SQRT(RTE))</f>
        <v>2.5</v>
      </c>
      <c r="AF204" s="24">
        <f>MIN(P_pcs,MAX(0,E204-SOC_min)*E_nom*60/dt*SQRT(RTE))</f>
        <v>2.5</v>
      </c>
      <c r="AG204" s="24">
        <f>IF(AC204&gt;0,MIN(AC204,AE204),0)</f>
        <v>0</v>
      </c>
      <c r="AH204" s="24">
        <f>IF(AC204&lt;0,MIN(-AC204,AF204),0)</f>
        <v>1.2175999999999998</v>
      </c>
      <c r="AI204" s="24">
        <f>IF(AC204&gt;0,D204+AG204,AB204)</f>
        <v>0</v>
      </c>
      <c r="AJ204" s="24">
        <f>MAX(0,D204-AI204-AH204)</f>
        <v>0</v>
      </c>
      <c r="AK204" s="25">
        <f>IF(AB204&gt;0,AI204/AB204,0)</f>
        <v>0</v>
      </c>
      <c r="AL204">
        <f>IF(AB204=0,1,MIN(MATCH(MEDIAN(MinStable,AK204,1),FC_L,1),3))</f>
        <v>1</v>
      </c>
      <c r="AM204" s="25">
        <f>INDEX(FC_E1,$AL204)+(MEDIAN(MinStable,$AK204,1)-INDEX(FC_L,$AL204))*(INDEX(FC_E1,$AL204+1)-INDEX(FC_E1,$AL204))/(INDEX(FC_L,$AL204+1)-INDEX(FC_L,$AL204))</f>
        <v>0.36499999999999999</v>
      </c>
      <c r="AN204" s="25">
        <f>INDEX(FC_E2,$AL204)+(MEDIAN(MinStable,$AK204,1)-INDEX(FC_L,$AL204))*(INDEX(FC_E2,$AL204+1)-INDEX(FC_E2,$AL204))/(INDEX(FC_L,$AL204+1)-INDEX(FC_L,$AL204))</f>
        <v>0.36</v>
      </c>
      <c r="AO204" s="25">
        <f>INDEX(FC_E3,$AL204)+(MEDIAN(MinStable,$AK204,1)-INDEX(FC_L,$AL204))*(INDEX(FC_E3,$AL204+1)-INDEX(FC_E3,$AL204))/(INDEX(FC_L,$AL204+1)-INDEX(FC_L,$AL204))</f>
        <v>0.35399999999999998</v>
      </c>
      <c r="AP204" s="26">
        <f>(IF(S204=1,Y204*AK204/AM204,0)+IF(T204=1,Z204*AK204/AN204,0)+IF(U204=1,AA204*AK204/AO204,0))*dt/60</f>
        <v>0</v>
      </c>
      <c r="AQ204" s="25">
        <f>E204+(AG204*SQRT(RTE)-AH204/SQRT(RTE))*dt/60/E_nom</f>
        <v>0.37247686007854158</v>
      </c>
      <c r="AR204">
        <f>IF(R204=1,1,0)</f>
        <v>0</v>
      </c>
    </row>
    <row r="205" spans="1:44" x14ac:dyDescent="0.2">
      <c r="A205">
        <v>203</v>
      </c>
      <c r="B205" s="22">
        <f>A205/1440</f>
        <v>0.14097222222222222</v>
      </c>
      <c r="C205" s="23">
        <v>1.1581999999999999</v>
      </c>
      <c r="D205" s="24">
        <f>C205+P_aux</f>
        <v>1.1731999999999998</v>
      </c>
      <c r="E205" s="25">
        <f>AQ204</f>
        <v>0.37247686007854158</v>
      </c>
      <c r="F205" s="24">
        <f>AB204</f>
        <v>0</v>
      </c>
      <c r="G205">
        <f>IF(AND(S204=0,V204&gt;=MinOff),V204,-1)</f>
        <v>123</v>
      </c>
      <c r="H205">
        <f>IF(AND(T204=0,W204&gt;=MinOff),W204,-1)</f>
        <v>122</v>
      </c>
      <c r="I205">
        <f>IF(AND(U204=0,X204&gt;=MinOff),X204,-1)</f>
        <v>1201</v>
      </c>
      <c r="J205">
        <f>IF(AND(S204=1,V204&gt;=MinRun),V204,-1)</f>
        <v>-1</v>
      </c>
      <c r="K205">
        <f>IF(AND(T204=1,W204&gt;=MinRun),W204,-1)</f>
        <v>-1</v>
      </c>
      <c r="L205">
        <f>IF(AND(U204=1,X204&gt;=MinRun),X204,-1)</f>
        <v>-1</v>
      </c>
      <c r="M205">
        <f>IF(MAX(G205:I205)&lt;0,0,MATCH(MAX(G205:I205),G205:I205,0))</f>
        <v>3</v>
      </c>
      <c r="N205">
        <f>IF(MAX(J205:L205)&lt;0,0,MATCH(MAX(J205:L205),J205:L205,0))</f>
        <v>0</v>
      </c>
      <c r="O205" s="24">
        <f>IF(N205=0,0,INDEX(CapVec,N205))</f>
        <v>0</v>
      </c>
      <c r="P205">
        <f>IF(OR(D205&gt;F205+StartMargin,E205&lt;SOC_startT),1,0)</f>
        <v>0</v>
      </c>
      <c r="Q205">
        <f>IF(AND(E205&gt;SOC_stopT,D205&lt;=F205-O205+StopMargin),1,0)</f>
        <v>0</v>
      </c>
      <c r="R205">
        <f>IF(AND(P205=1,M205&gt;0),1,IF(AND(P205=0,Q205=1,N205&gt;0),-1,0))</f>
        <v>0</v>
      </c>
      <c r="S205">
        <f>S204+IF(AND(R205=1,M205=1),1,0)-IF(AND(R205=-1,N205=1),1,0)</f>
        <v>0</v>
      </c>
      <c r="T205">
        <f>T204+IF(AND(R205=1,M205=2),1,0)-IF(AND(R205=-1,N205=2),1,0)</f>
        <v>0</v>
      </c>
      <c r="U205">
        <f>U204+IF(AND(R205=1,M205=3),1,0)-IF(AND(R205=-1,N205=3),1,0)</f>
        <v>0</v>
      </c>
      <c r="V205">
        <f>IF(S205&lt;&gt;S204,0,V204+dt)</f>
        <v>124</v>
      </c>
      <c r="W205">
        <f>IF(T205&lt;&gt;T204,0,W204+dt)</f>
        <v>123</v>
      </c>
      <c r="X205">
        <f>IF(U205&lt;&gt;U204,0,X204+dt)</f>
        <v>1202</v>
      </c>
      <c r="Y205" s="24">
        <f>S205*Cap_1*MIN(1,(V205+dt)/StartRamp)</f>
        <v>0</v>
      </c>
      <c r="Z205" s="24">
        <f>T205*Cap_2*MIN(1,(W205+dt)/StartRamp)</f>
        <v>0</v>
      </c>
      <c r="AA205" s="24">
        <f>U205*Cap_3*MIN(1,(X205+dt)/StartRamp)</f>
        <v>0</v>
      </c>
      <c r="AB205" s="24">
        <f>SUM(Y205:AA205)</f>
        <v>0</v>
      </c>
      <c r="AC205" s="24">
        <f>AB205-D205</f>
        <v>-1.1731999999999998</v>
      </c>
      <c r="AD205" s="25">
        <f>MEDIAN(0,(TaperEnd-E205)/(TaperEnd-TaperStart),1)</f>
        <v>1</v>
      </c>
      <c r="AE205" s="24">
        <f>MIN(P_pcs*AD205,MAX(0,SOC_max-E205)*E_nom*60/dt/SQRT(RTE))</f>
        <v>2.5</v>
      </c>
      <c r="AF205" s="24">
        <f>MIN(P_pcs,MAX(0,E205-SOC_min)*E_nom*60/dt*SQRT(RTE))</f>
        <v>2.5</v>
      </c>
      <c r="AG205" s="24">
        <f>IF(AC205&gt;0,MIN(AC205,AE205),0)</f>
        <v>0</v>
      </c>
      <c r="AH205" s="24">
        <f>IF(AC205&lt;0,MIN(-AC205,AF205),0)</f>
        <v>1.1731999999999998</v>
      </c>
      <c r="AI205" s="24">
        <f>IF(AC205&gt;0,D205+AG205,AB205)</f>
        <v>0</v>
      </c>
      <c r="AJ205" s="24">
        <f>MAX(0,D205-AI205-AH205)</f>
        <v>0</v>
      </c>
      <c r="AK205" s="25">
        <f>IF(AB205&gt;0,AI205/AB205,0)</f>
        <v>0</v>
      </c>
      <c r="AL205">
        <f>IF(AB205=0,1,MIN(MATCH(MEDIAN(MinStable,AK205,1),FC_L,1),3))</f>
        <v>1</v>
      </c>
      <c r="AM205" s="25">
        <f>INDEX(FC_E1,$AL205)+(MEDIAN(MinStable,$AK205,1)-INDEX(FC_L,$AL205))*(INDEX(FC_E1,$AL205+1)-INDEX(FC_E1,$AL205))/(INDEX(FC_L,$AL205+1)-INDEX(FC_L,$AL205))</f>
        <v>0.36499999999999999</v>
      </c>
      <c r="AN205" s="25">
        <f>INDEX(FC_E2,$AL205)+(MEDIAN(MinStable,$AK205,1)-INDEX(FC_L,$AL205))*(INDEX(FC_E2,$AL205+1)-INDEX(FC_E2,$AL205))/(INDEX(FC_L,$AL205+1)-INDEX(FC_L,$AL205))</f>
        <v>0.36</v>
      </c>
      <c r="AO205" s="25">
        <f>INDEX(FC_E3,$AL205)+(MEDIAN(MinStable,$AK205,1)-INDEX(FC_L,$AL205))*(INDEX(FC_E3,$AL205+1)-INDEX(FC_E3,$AL205))/(INDEX(FC_L,$AL205+1)-INDEX(FC_L,$AL205))</f>
        <v>0.35399999999999998</v>
      </c>
      <c r="AP205" s="26">
        <f>(IF(S205=1,Y205*AK205/AM205,0)+IF(T205=1,Z205*AK205/AN205,0)+IF(U205=1,AA205*AK205/AO205,0))*dt/60</f>
        <v>0</v>
      </c>
      <c r="AQ205" s="25">
        <f>E205+(AG205*SQRT(RTE)-AH205/SQRT(RTE))*dt/60/E_nom</f>
        <v>0.36868705582962641</v>
      </c>
      <c r="AR205">
        <f>IF(R205=1,1,0)</f>
        <v>0</v>
      </c>
    </row>
    <row r="206" spans="1:44" x14ac:dyDescent="0.2">
      <c r="A206">
        <v>204</v>
      </c>
      <c r="B206" s="22">
        <f>A206/1440</f>
        <v>0.14166666666666666</v>
      </c>
      <c r="C206" s="23">
        <v>1.1852</v>
      </c>
      <c r="D206" s="24">
        <f>C206+P_aux</f>
        <v>1.2001999999999999</v>
      </c>
      <c r="E206" s="25">
        <f>AQ205</f>
        <v>0.36868705582962641</v>
      </c>
      <c r="F206" s="24">
        <f>AB205</f>
        <v>0</v>
      </c>
      <c r="G206">
        <f>IF(AND(S205=0,V205&gt;=MinOff),V205,-1)</f>
        <v>124</v>
      </c>
      <c r="H206">
        <f>IF(AND(T205=0,W205&gt;=MinOff),W205,-1)</f>
        <v>123</v>
      </c>
      <c r="I206">
        <f>IF(AND(U205=0,X205&gt;=MinOff),X205,-1)</f>
        <v>1202</v>
      </c>
      <c r="J206">
        <f>IF(AND(S205=1,V205&gt;=MinRun),V205,-1)</f>
        <v>-1</v>
      </c>
      <c r="K206">
        <f>IF(AND(T205=1,W205&gt;=MinRun),W205,-1)</f>
        <v>-1</v>
      </c>
      <c r="L206">
        <f>IF(AND(U205=1,X205&gt;=MinRun),X205,-1)</f>
        <v>-1</v>
      </c>
      <c r="M206">
        <f>IF(MAX(G206:I206)&lt;0,0,MATCH(MAX(G206:I206),G206:I206,0))</f>
        <v>3</v>
      </c>
      <c r="N206">
        <f>IF(MAX(J206:L206)&lt;0,0,MATCH(MAX(J206:L206),J206:L206,0))</f>
        <v>0</v>
      </c>
      <c r="O206" s="24">
        <f>IF(N206=0,0,INDEX(CapVec,N206))</f>
        <v>0</v>
      </c>
      <c r="P206">
        <f>IF(OR(D206&gt;F206+StartMargin,E206&lt;SOC_startT),1,0)</f>
        <v>0</v>
      </c>
      <c r="Q206">
        <f>IF(AND(E206&gt;SOC_stopT,D206&lt;=F206-O206+StopMargin),1,0)</f>
        <v>0</v>
      </c>
      <c r="R206">
        <f>IF(AND(P206=1,M206&gt;0),1,IF(AND(P206=0,Q206=1,N206&gt;0),-1,0))</f>
        <v>0</v>
      </c>
      <c r="S206">
        <f>S205+IF(AND(R206=1,M206=1),1,0)-IF(AND(R206=-1,N206=1),1,0)</f>
        <v>0</v>
      </c>
      <c r="T206">
        <f>T205+IF(AND(R206=1,M206=2),1,0)-IF(AND(R206=-1,N206=2),1,0)</f>
        <v>0</v>
      </c>
      <c r="U206">
        <f>U205+IF(AND(R206=1,M206=3),1,0)-IF(AND(R206=-1,N206=3),1,0)</f>
        <v>0</v>
      </c>
      <c r="V206">
        <f>IF(S206&lt;&gt;S205,0,V205+dt)</f>
        <v>125</v>
      </c>
      <c r="W206">
        <f>IF(T206&lt;&gt;T205,0,W205+dt)</f>
        <v>124</v>
      </c>
      <c r="X206">
        <f>IF(U206&lt;&gt;U205,0,X205+dt)</f>
        <v>1203</v>
      </c>
      <c r="Y206" s="24">
        <f>S206*Cap_1*MIN(1,(V206+dt)/StartRamp)</f>
        <v>0</v>
      </c>
      <c r="Z206" s="24">
        <f>T206*Cap_2*MIN(1,(W206+dt)/StartRamp)</f>
        <v>0</v>
      </c>
      <c r="AA206" s="24">
        <f>U206*Cap_3*MIN(1,(X206+dt)/StartRamp)</f>
        <v>0</v>
      </c>
      <c r="AB206" s="24">
        <f>SUM(Y206:AA206)</f>
        <v>0</v>
      </c>
      <c r="AC206" s="24">
        <f>AB206-D206</f>
        <v>-1.2001999999999999</v>
      </c>
      <c r="AD206" s="25">
        <f>MEDIAN(0,(TaperEnd-E206)/(TaperEnd-TaperStart),1)</f>
        <v>1</v>
      </c>
      <c r="AE206" s="24">
        <f>MIN(P_pcs*AD206,MAX(0,SOC_max-E206)*E_nom*60/dt/SQRT(RTE))</f>
        <v>2.5</v>
      </c>
      <c r="AF206" s="24">
        <f>MIN(P_pcs,MAX(0,E206-SOC_min)*E_nom*60/dt*SQRT(RTE))</f>
        <v>2.5</v>
      </c>
      <c r="AG206" s="24">
        <f>IF(AC206&gt;0,MIN(AC206,AE206),0)</f>
        <v>0</v>
      </c>
      <c r="AH206" s="24">
        <f>IF(AC206&lt;0,MIN(-AC206,AF206),0)</f>
        <v>1.2001999999999999</v>
      </c>
      <c r="AI206" s="24">
        <f>IF(AC206&gt;0,D206+AG206,AB206)</f>
        <v>0</v>
      </c>
      <c r="AJ206" s="24">
        <f>MAX(0,D206-AI206-AH206)</f>
        <v>0</v>
      </c>
      <c r="AK206" s="25">
        <f>IF(AB206&gt;0,AI206/AB206,0)</f>
        <v>0</v>
      </c>
      <c r="AL206">
        <f>IF(AB206=0,1,MIN(MATCH(MEDIAN(MinStable,AK206,1),FC_L,1),3))</f>
        <v>1</v>
      </c>
      <c r="AM206" s="25">
        <f>INDEX(FC_E1,$AL206)+(MEDIAN(MinStable,$AK206,1)-INDEX(FC_L,$AL206))*(INDEX(FC_E1,$AL206+1)-INDEX(FC_E1,$AL206))/(INDEX(FC_L,$AL206+1)-INDEX(FC_L,$AL206))</f>
        <v>0.36499999999999999</v>
      </c>
      <c r="AN206" s="25">
        <f>INDEX(FC_E2,$AL206)+(MEDIAN(MinStable,$AK206,1)-INDEX(FC_L,$AL206))*(INDEX(FC_E2,$AL206+1)-INDEX(FC_E2,$AL206))/(INDEX(FC_L,$AL206+1)-INDEX(FC_L,$AL206))</f>
        <v>0.36</v>
      </c>
      <c r="AO206" s="25">
        <f>INDEX(FC_E3,$AL206)+(MEDIAN(MinStable,$AK206,1)-INDEX(FC_L,$AL206))*(INDEX(FC_E3,$AL206+1)-INDEX(FC_E3,$AL206))/(INDEX(FC_L,$AL206+1)-INDEX(FC_L,$AL206))</f>
        <v>0.35399999999999998</v>
      </c>
      <c r="AP206" s="26">
        <f>(IF(S206=1,Y206*AK206/AM206,0)+IF(T206=1,Z206*AK206/AN206,0)+IF(U206=1,AA206*AK206/AO206,0))*dt/60</f>
        <v>0</v>
      </c>
      <c r="AQ206" s="25">
        <f>E206+(AG206*SQRT(RTE)-AH206/SQRT(RTE))*dt/60/E_nom</f>
        <v>0.36481003310583848</v>
      </c>
      <c r="AR206">
        <f>IF(R206=1,1,0)</f>
        <v>0</v>
      </c>
    </row>
    <row r="207" spans="1:44" x14ac:dyDescent="0.2">
      <c r="A207">
        <v>205</v>
      </c>
      <c r="B207" s="22">
        <f>A207/1440</f>
        <v>0.1423611111111111</v>
      </c>
      <c r="C207" s="23">
        <v>1.0931</v>
      </c>
      <c r="D207" s="24">
        <f>C207+P_aux</f>
        <v>1.1080999999999999</v>
      </c>
      <c r="E207" s="25">
        <f>AQ206</f>
        <v>0.36481003310583848</v>
      </c>
      <c r="F207" s="24">
        <f>AB206</f>
        <v>0</v>
      </c>
      <c r="G207">
        <f>IF(AND(S206=0,V206&gt;=MinOff),V206,-1)</f>
        <v>125</v>
      </c>
      <c r="H207">
        <f>IF(AND(T206=0,W206&gt;=MinOff),W206,-1)</f>
        <v>124</v>
      </c>
      <c r="I207">
        <f>IF(AND(U206=0,X206&gt;=MinOff),X206,-1)</f>
        <v>1203</v>
      </c>
      <c r="J207">
        <f>IF(AND(S206=1,V206&gt;=MinRun),V206,-1)</f>
        <v>-1</v>
      </c>
      <c r="K207">
        <f>IF(AND(T206=1,W206&gt;=MinRun),W206,-1)</f>
        <v>-1</v>
      </c>
      <c r="L207">
        <f>IF(AND(U206=1,X206&gt;=MinRun),X206,-1)</f>
        <v>-1</v>
      </c>
      <c r="M207">
        <f>IF(MAX(G207:I207)&lt;0,0,MATCH(MAX(G207:I207),G207:I207,0))</f>
        <v>3</v>
      </c>
      <c r="N207">
        <f>IF(MAX(J207:L207)&lt;0,0,MATCH(MAX(J207:L207),J207:L207,0))</f>
        <v>0</v>
      </c>
      <c r="O207" s="24">
        <f>IF(N207=0,0,INDEX(CapVec,N207))</f>
        <v>0</v>
      </c>
      <c r="P207">
        <f>IF(OR(D207&gt;F207+StartMargin,E207&lt;SOC_startT),1,0)</f>
        <v>0</v>
      </c>
      <c r="Q207">
        <f>IF(AND(E207&gt;SOC_stopT,D207&lt;=F207-O207+StopMargin),1,0)</f>
        <v>0</v>
      </c>
      <c r="R207">
        <f>IF(AND(P207=1,M207&gt;0),1,IF(AND(P207=0,Q207=1,N207&gt;0),-1,0))</f>
        <v>0</v>
      </c>
      <c r="S207">
        <f>S206+IF(AND(R207=1,M207=1),1,0)-IF(AND(R207=-1,N207=1),1,0)</f>
        <v>0</v>
      </c>
      <c r="T207">
        <f>T206+IF(AND(R207=1,M207=2),1,0)-IF(AND(R207=-1,N207=2),1,0)</f>
        <v>0</v>
      </c>
      <c r="U207">
        <f>U206+IF(AND(R207=1,M207=3),1,0)-IF(AND(R207=-1,N207=3),1,0)</f>
        <v>0</v>
      </c>
      <c r="V207">
        <f>IF(S207&lt;&gt;S206,0,V206+dt)</f>
        <v>126</v>
      </c>
      <c r="W207">
        <f>IF(T207&lt;&gt;T206,0,W206+dt)</f>
        <v>125</v>
      </c>
      <c r="X207">
        <f>IF(U207&lt;&gt;U206,0,X206+dt)</f>
        <v>1204</v>
      </c>
      <c r="Y207" s="24">
        <f>S207*Cap_1*MIN(1,(V207+dt)/StartRamp)</f>
        <v>0</v>
      </c>
      <c r="Z207" s="24">
        <f>T207*Cap_2*MIN(1,(W207+dt)/StartRamp)</f>
        <v>0</v>
      </c>
      <c r="AA207" s="24">
        <f>U207*Cap_3*MIN(1,(X207+dt)/StartRamp)</f>
        <v>0</v>
      </c>
      <c r="AB207" s="24">
        <f>SUM(Y207:AA207)</f>
        <v>0</v>
      </c>
      <c r="AC207" s="24">
        <f>AB207-D207</f>
        <v>-1.1080999999999999</v>
      </c>
      <c r="AD207" s="25">
        <f>MEDIAN(0,(TaperEnd-E207)/(TaperEnd-TaperStart),1)</f>
        <v>1</v>
      </c>
      <c r="AE207" s="24">
        <f>MIN(P_pcs*AD207,MAX(0,SOC_max-E207)*E_nom*60/dt/SQRT(RTE))</f>
        <v>2.5</v>
      </c>
      <c r="AF207" s="24">
        <f>MIN(P_pcs,MAX(0,E207-SOC_min)*E_nom*60/dt*SQRT(RTE))</f>
        <v>2.5</v>
      </c>
      <c r="AG207" s="24">
        <f>IF(AC207&gt;0,MIN(AC207,AE207),0)</f>
        <v>0</v>
      </c>
      <c r="AH207" s="24">
        <f>IF(AC207&lt;0,MIN(-AC207,AF207),0)</f>
        <v>1.1080999999999999</v>
      </c>
      <c r="AI207" s="24">
        <f>IF(AC207&gt;0,D207+AG207,AB207)</f>
        <v>0</v>
      </c>
      <c r="AJ207" s="24">
        <f>MAX(0,D207-AI207-AH207)</f>
        <v>0</v>
      </c>
      <c r="AK207" s="25">
        <f>IF(AB207&gt;0,AI207/AB207,0)</f>
        <v>0</v>
      </c>
      <c r="AL207">
        <f>IF(AB207=0,1,MIN(MATCH(MEDIAN(MinStable,AK207,1),FC_L,1),3))</f>
        <v>1</v>
      </c>
      <c r="AM207" s="25">
        <f>INDEX(FC_E1,$AL207)+(MEDIAN(MinStable,$AK207,1)-INDEX(FC_L,$AL207))*(INDEX(FC_E1,$AL207+1)-INDEX(FC_E1,$AL207))/(INDEX(FC_L,$AL207+1)-INDEX(FC_L,$AL207))</f>
        <v>0.36499999999999999</v>
      </c>
      <c r="AN207" s="25">
        <f>INDEX(FC_E2,$AL207)+(MEDIAN(MinStable,$AK207,1)-INDEX(FC_L,$AL207))*(INDEX(FC_E2,$AL207+1)-INDEX(FC_E2,$AL207))/(INDEX(FC_L,$AL207+1)-INDEX(FC_L,$AL207))</f>
        <v>0.36</v>
      </c>
      <c r="AO207" s="25">
        <f>INDEX(FC_E3,$AL207)+(MEDIAN(MinStable,$AK207,1)-INDEX(FC_L,$AL207))*(INDEX(FC_E3,$AL207+1)-INDEX(FC_E3,$AL207))/(INDEX(FC_L,$AL207+1)-INDEX(FC_L,$AL207))</f>
        <v>0.35399999999999998</v>
      </c>
      <c r="AP207" s="26">
        <f>(IF(S207=1,Y207*AK207/AM207,0)+IF(T207=1,Z207*AK207/AN207,0)+IF(U207=1,AA207*AK207/AO207,0))*dt/60</f>
        <v>0</v>
      </c>
      <c r="AQ207" s="25">
        <f>E207+(AG207*SQRT(RTE)-AH207/SQRT(RTE))*dt/60/E_nom</f>
        <v>0.36123052229078317</v>
      </c>
      <c r="AR207">
        <f>IF(R207=1,1,0)</f>
        <v>0</v>
      </c>
    </row>
    <row r="208" spans="1:44" x14ac:dyDescent="0.2">
      <c r="A208">
        <v>206</v>
      </c>
      <c r="B208" s="22">
        <f>A208/1440</f>
        <v>0.14305555555555555</v>
      </c>
      <c r="C208" s="23">
        <v>1.1242000000000001</v>
      </c>
      <c r="D208" s="24">
        <f>C208+P_aux</f>
        <v>1.1392</v>
      </c>
      <c r="E208" s="25">
        <f>AQ207</f>
        <v>0.36123052229078317</v>
      </c>
      <c r="F208" s="24">
        <f>AB207</f>
        <v>0</v>
      </c>
      <c r="G208">
        <f>IF(AND(S207=0,V207&gt;=MinOff),V207,-1)</f>
        <v>126</v>
      </c>
      <c r="H208">
        <f>IF(AND(T207=0,W207&gt;=MinOff),W207,-1)</f>
        <v>125</v>
      </c>
      <c r="I208">
        <f>IF(AND(U207=0,X207&gt;=MinOff),X207,-1)</f>
        <v>1204</v>
      </c>
      <c r="J208">
        <f>IF(AND(S207=1,V207&gt;=MinRun),V207,-1)</f>
        <v>-1</v>
      </c>
      <c r="K208">
        <f>IF(AND(T207=1,W207&gt;=MinRun),W207,-1)</f>
        <v>-1</v>
      </c>
      <c r="L208">
        <f>IF(AND(U207=1,X207&gt;=MinRun),X207,-1)</f>
        <v>-1</v>
      </c>
      <c r="M208">
        <f>IF(MAX(G208:I208)&lt;0,0,MATCH(MAX(G208:I208),G208:I208,0))</f>
        <v>3</v>
      </c>
      <c r="N208">
        <f>IF(MAX(J208:L208)&lt;0,0,MATCH(MAX(J208:L208),J208:L208,0))</f>
        <v>0</v>
      </c>
      <c r="O208" s="24">
        <f>IF(N208=0,0,INDEX(CapVec,N208))</f>
        <v>0</v>
      </c>
      <c r="P208">
        <f>IF(OR(D208&gt;F208+StartMargin,E208&lt;SOC_startT),1,0)</f>
        <v>0</v>
      </c>
      <c r="Q208">
        <f>IF(AND(E208&gt;SOC_stopT,D208&lt;=F208-O208+StopMargin),1,0)</f>
        <v>0</v>
      </c>
      <c r="R208">
        <f>IF(AND(P208=1,M208&gt;0),1,IF(AND(P208=0,Q208=1,N208&gt;0),-1,0))</f>
        <v>0</v>
      </c>
      <c r="S208">
        <f>S207+IF(AND(R208=1,M208=1),1,0)-IF(AND(R208=-1,N208=1),1,0)</f>
        <v>0</v>
      </c>
      <c r="T208">
        <f>T207+IF(AND(R208=1,M208=2),1,0)-IF(AND(R208=-1,N208=2),1,0)</f>
        <v>0</v>
      </c>
      <c r="U208">
        <f>U207+IF(AND(R208=1,M208=3),1,0)-IF(AND(R208=-1,N208=3),1,0)</f>
        <v>0</v>
      </c>
      <c r="V208">
        <f>IF(S208&lt;&gt;S207,0,V207+dt)</f>
        <v>127</v>
      </c>
      <c r="W208">
        <f>IF(T208&lt;&gt;T207,0,W207+dt)</f>
        <v>126</v>
      </c>
      <c r="X208">
        <f>IF(U208&lt;&gt;U207,0,X207+dt)</f>
        <v>1205</v>
      </c>
      <c r="Y208" s="24">
        <f>S208*Cap_1*MIN(1,(V208+dt)/StartRamp)</f>
        <v>0</v>
      </c>
      <c r="Z208" s="24">
        <f>T208*Cap_2*MIN(1,(W208+dt)/StartRamp)</f>
        <v>0</v>
      </c>
      <c r="AA208" s="24">
        <f>U208*Cap_3*MIN(1,(X208+dt)/StartRamp)</f>
        <v>0</v>
      </c>
      <c r="AB208" s="24">
        <f>SUM(Y208:AA208)</f>
        <v>0</v>
      </c>
      <c r="AC208" s="24">
        <f>AB208-D208</f>
        <v>-1.1392</v>
      </c>
      <c r="AD208" s="25">
        <f>MEDIAN(0,(TaperEnd-E208)/(TaperEnd-TaperStart),1)</f>
        <v>1</v>
      </c>
      <c r="AE208" s="24">
        <f>MIN(P_pcs*AD208,MAX(0,SOC_max-E208)*E_nom*60/dt/SQRT(RTE))</f>
        <v>2.5</v>
      </c>
      <c r="AF208" s="24">
        <f>MIN(P_pcs,MAX(0,E208-SOC_min)*E_nom*60/dt*SQRT(RTE))</f>
        <v>2.5</v>
      </c>
      <c r="AG208" s="24">
        <f>IF(AC208&gt;0,MIN(AC208,AE208),0)</f>
        <v>0</v>
      </c>
      <c r="AH208" s="24">
        <f>IF(AC208&lt;0,MIN(-AC208,AF208),0)</f>
        <v>1.1392</v>
      </c>
      <c r="AI208" s="24">
        <f>IF(AC208&gt;0,D208+AG208,AB208)</f>
        <v>0</v>
      </c>
      <c r="AJ208" s="24">
        <f>MAX(0,D208-AI208-AH208)</f>
        <v>0</v>
      </c>
      <c r="AK208" s="25">
        <f>IF(AB208&gt;0,AI208/AB208,0)</f>
        <v>0</v>
      </c>
      <c r="AL208">
        <f>IF(AB208=0,1,MIN(MATCH(MEDIAN(MinStable,AK208,1),FC_L,1),3))</f>
        <v>1</v>
      </c>
      <c r="AM208" s="25">
        <f>INDEX(FC_E1,$AL208)+(MEDIAN(MinStable,$AK208,1)-INDEX(FC_L,$AL208))*(INDEX(FC_E1,$AL208+1)-INDEX(FC_E1,$AL208))/(INDEX(FC_L,$AL208+1)-INDEX(FC_L,$AL208))</f>
        <v>0.36499999999999999</v>
      </c>
      <c r="AN208" s="25">
        <f>INDEX(FC_E2,$AL208)+(MEDIAN(MinStable,$AK208,1)-INDEX(FC_L,$AL208))*(INDEX(FC_E2,$AL208+1)-INDEX(FC_E2,$AL208))/(INDEX(FC_L,$AL208+1)-INDEX(FC_L,$AL208))</f>
        <v>0.36</v>
      </c>
      <c r="AO208" s="25">
        <f>INDEX(FC_E3,$AL208)+(MEDIAN(MinStable,$AK208,1)-INDEX(FC_L,$AL208))*(INDEX(FC_E3,$AL208+1)-INDEX(FC_E3,$AL208))/(INDEX(FC_L,$AL208+1)-INDEX(FC_L,$AL208))</f>
        <v>0.35399999999999998</v>
      </c>
      <c r="AP208" s="26">
        <f>(IF(S208=1,Y208*AK208/AM208,0)+IF(T208=1,Z208*AK208/AN208,0)+IF(U208=1,AA208*AK208/AO208,0))*dt/60</f>
        <v>0</v>
      </c>
      <c r="AQ208" s="25">
        <f>E208+(AG208*SQRT(RTE)-AH208/SQRT(RTE))*dt/60/E_nom</f>
        <v>0.35755054871392999</v>
      </c>
      <c r="AR208">
        <f>IF(R208=1,1,0)</f>
        <v>0</v>
      </c>
    </row>
    <row r="209" spans="1:44" x14ac:dyDescent="0.2">
      <c r="A209">
        <v>207</v>
      </c>
      <c r="B209" s="22">
        <f>A209/1440</f>
        <v>0.14374999999999999</v>
      </c>
      <c r="C209" s="23">
        <v>1.2011000000000001</v>
      </c>
      <c r="D209" s="24">
        <f>C209+P_aux</f>
        <v>1.2161</v>
      </c>
      <c r="E209" s="25">
        <f>AQ208</f>
        <v>0.35755054871392999</v>
      </c>
      <c r="F209" s="24">
        <f>AB208</f>
        <v>0</v>
      </c>
      <c r="G209">
        <f>IF(AND(S208=0,V208&gt;=MinOff),V208,-1)</f>
        <v>127</v>
      </c>
      <c r="H209">
        <f>IF(AND(T208=0,W208&gt;=MinOff),W208,-1)</f>
        <v>126</v>
      </c>
      <c r="I209">
        <f>IF(AND(U208=0,X208&gt;=MinOff),X208,-1)</f>
        <v>1205</v>
      </c>
      <c r="J209">
        <f>IF(AND(S208=1,V208&gt;=MinRun),V208,-1)</f>
        <v>-1</v>
      </c>
      <c r="K209">
        <f>IF(AND(T208=1,W208&gt;=MinRun),W208,-1)</f>
        <v>-1</v>
      </c>
      <c r="L209">
        <f>IF(AND(U208=1,X208&gt;=MinRun),X208,-1)</f>
        <v>-1</v>
      </c>
      <c r="M209">
        <f>IF(MAX(G209:I209)&lt;0,0,MATCH(MAX(G209:I209),G209:I209,0))</f>
        <v>3</v>
      </c>
      <c r="N209">
        <f>IF(MAX(J209:L209)&lt;0,0,MATCH(MAX(J209:L209),J209:L209,0))</f>
        <v>0</v>
      </c>
      <c r="O209" s="24">
        <f>IF(N209=0,0,INDEX(CapVec,N209))</f>
        <v>0</v>
      </c>
      <c r="P209">
        <f>IF(OR(D209&gt;F209+StartMargin,E209&lt;SOC_startT),1,0)</f>
        <v>0</v>
      </c>
      <c r="Q209">
        <f>IF(AND(E209&gt;SOC_stopT,D209&lt;=F209-O209+StopMargin),1,0)</f>
        <v>0</v>
      </c>
      <c r="R209">
        <f>IF(AND(P209=1,M209&gt;0),1,IF(AND(P209=0,Q209=1,N209&gt;0),-1,0))</f>
        <v>0</v>
      </c>
      <c r="S209">
        <f>S208+IF(AND(R209=1,M209=1),1,0)-IF(AND(R209=-1,N209=1),1,0)</f>
        <v>0</v>
      </c>
      <c r="T209">
        <f>T208+IF(AND(R209=1,M209=2),1,0)-IF(AND(R209=-1,N209=2),1,0)</f>
        <v>0</v>
      </c>
      <c r="U209">
        <f>U208+IF(AND(R209=1,M209=3),1,0)-IF(AND(R209=-1,N209=3),1,0)</f>
        <v>0</v>
      </c>
      <c r="V209">
        <f>IF(S209&lt;&gt;S208,0,V208+dt)</f>
        <v>128</v>
      </c>
      <c r="W209">
        <f>IF(T209&lt;&gt;T208,0,W208+dt)</f>
        <v>127</v>
      </c>
      <c r="X209">
        <f>IF(U209&lt;&gt;U208,0,X208+dt)</f>
        <v>1206</v>
      </c>
      <c r="Y209" s="24">
        <f>S209*Cap_1*MIN(1,(V209+dt)/StartRamp)</f>
        <v>0</v>
      </c>
      <c r="Z209" s="24">
        <f>T209*Cap_2*MIN(1,(W209+dt)/StartRamp)</f>
        <v>0</v>
      </c>
      <c r="AA209" s="24">
        <f>U209*Cap_3*MIN(1,(X209+dt)/StartRamp)</f>
        <v>0</v>
      </c>
      <c r="AB209" s="24">
        <f>SUM(Y209:AA209)</f>
        <v>0</v>
      </c>
      <c r="AC209" s="24">
        <f>AB209-D209</f>
        <v>-1.2161</v>
      </c>
      <c r="AD209" s="25">
        <f>MEDIAN(0,(TaperEnd-E209)/(TaperEnd-TaperStart),1)</f>
        <v>1</v>
      </c>
      <c r="AE209" s="24">
        <f>MIN(P_pcs*AD209,MAX(0,SOC_max-E209)*E_nom*60/dt/SQRT(RTE))</f>
        <v>2.5</v>
      </c>
      <c r="AF209" s="24">
        <f>MIN(P_pcs,MAX(0,E209-SOC_min)*E_nom*60/dt*SQRT(RTE))</f>
        <v>2.5</v>
      </c>
      <c r="AG209" s="24">
        <f>IF(AC209&gt;0,MIN(AC209,AE209),0)</f>
        <v>0</v>
      </c>
      <c r="AH209" s="24">
        <f>IF(AC209&lt;0,MIN(-AC209,AF209),0)</f>
        <v>1.2161</v>
      </c>
      <c r="AI209" s="24">
        <f>IF(AC209&gt;0,D209+AG209,AB209)</f>
        <v>0</v>
      </c>
      <c r="AJ209" s="24">
        <f>MAX(0,D209-AI209-AH209)</f>
        <v>0</v>
      </c>
      <c r="AK209" s="25">
        <f>IF(AB209&gt;0,AI209/AB209,0)</f>
        <v>0</v>
      </c>
      <c r="AL209">
        <f>IF(AB209=0,1,MIN(MATCH(MEDIAN(MinStable,AK209,1),FC_L,1),3))</f>
        <v>1</v>
      </c>
      <c r="AM209" s="25">
        <f>INDEX(FC_E1,$AL209)+(MEDIAN(MinStable,$AK209,1)-INDEX(FC_L,$AL209))*(INDEX(FC_E1,$AL209+1)-INDEX(FC_E1,$AL209))/(INDEX(FC_L,$AL209+1)-INDEX(FC_L,$AL209))</f>
        <v>0.36499999999999999</v>
      </c>
      <c r="AN209" s="25">
        <f>INDEX(FC_E2,$AL209)+(MEDIAN(MinStable,$AK209,1)-INDEX(FC_L,$AL209))*(INDEX(FC_E2,$AL209+1)-INDEX(FC_E2,$AL209))/(INDEX(FC_L,$AL209+1)-INDEX(FC_L,$AL209))</f>
        <v>0.36</v>
      </c>
      <c r="AO209" s="25">
        <f>INDEX(FC_E3,$AL209)+(MEDIAN(MinStable,$AK209,1)-INDEX(FC_L,$AL209))*(INDEX(FC_E3,$AL209+1)-INDEX(FC_E3,$AL209))/(INDEX(FC_L,$AL209+1)-INDEX(FC_L,$AL209))</f>
        <v>0.35399999999999998</v>
      </c>
      <c r="AP209" s="26">
        <f>(IF(S209=1,Y209*AK209/AM209,0)+IF(T209=1,Z209*AK209/AN209,0)+IF(U209=1,AA209*AK209/AO209,0))*dt/60</f>
        <v>0</v>
      </c>
      <c r="AQ209" s="25">
        <f>E209+(AG209*SQRT(RTE)-AH209/SQRT(RTE))*dt/60/E_nom</f>
        <v>0.35362216399938368</v>
      </c>
      <c r="AR209">
        <f>IF(R209=1,1,0)</f>
        <v>0</v>
      </c>
    </row>
    <row r="210" spans="1:44" x14ac:dyDescent="0.2">
      <c r="A210">
        <v>208</v>
      </c>
      <c r="B210" s="22">
        <f>A210/1440</f>
        <v>0.14444444444444443</v>
      </c>
      <c r="C210" s="23">
        <v>1.0968</v>
      </c>
      <c r="D210" s="24">
        <f>C210+P_aux</f>
        <v>1.1117999999999999</v>
      </c>
      <c r="E210" s="25">
        <f>AQ209</f>
        <v>0.35362216399938368</v>
      </c>
      <c r="F210" s="24">
        <f>AB209</f>
        <v>0</v>
      </c>
      <c r="G210">
        <f>IF(AND(S209=0,V209&gt;=MinOff),V209,-1)</f>
        <v>128</v>
      </c>
      <c r="H210">
        <f>IF(AND(T209=0,W209&gt;=MinOff),W209,-1)</f>
        <v>127</v>
      </c>
      <c r="I210">
        <f>IF(AND(U209=0,X209&gt;=MinOff),X209,-1)</f>
        <v>1206</v>
      </c>
      <c r="J210">
        <f>IF(AND(S209=1,V209&gt;=MinRun),V209,-1)</f>
        <v>-1</v>
      </c>
      <c r="K210">
        <f>IF(AND(T209=1,W209&gt;=MinRun),W209,-1)</f>
        <v>-1</v>
      </c>
      <c r="L210">
        <f>IF(AND(U209=1,X209&gt;=MinRun),X209,-1)</f>
        <v>-1</v>
      </c>
      <c r="M210">
        <f>IF(MAX(G210:I210)&lt;0,0,MATCH(MAX(G210:I210),G210:I210,0))</f>
        <v>3</v>
      </c>
      <c r="N210">
        <f>IF(MAX(J210:L210)&lt;0,0,MATCH(MAX(J210:L210),J210:L210,0))</f>
        <v>0</v>
      </c>
      <c r="O210" s="24">
        <f>IF(N210=0,0,INDEX(CapVec,N210))</f>
        <v>0</v>
      </c>
      <c r="P210">
        <f>IF(OR(D210&gt;F210+StartMargin,E210&lt;SOC_startT),1,0)</f>
        <v>0</v>
      </c>
      <c r="Q210">
        <f>IF(AND(E210&gt;SOC_stopT,D210&lt;=F210-O210+StopMargin),1,0)</f>
        <v>0</v>
      </c>
      <c r="R210">
        <f>IF(AND(P210=1,M210&gt;0),1,IF(AND(P210=0,Q210=1,N210&gt;0),-1,0))</f>
        <v>0</v>
      </c>
      <c r="S210">
        <f>S209+IF(AND(R210=1,M210=1),1,0)-IF(AND(R210=-1,N210=1),1,0)</f>
        <v>0</v>
      </c>
      <c r="T210">
        <f>T209+IF(AND(R210=1,M210=2),1,0)-IF(AND(R210=-1,N210=2),1,0)</f>
        <v>0</v>
      </c>
      <c r="U210">
        <f>U209+IF(AND(R210=1,M210=3),1,0)-IF(AND(R210=-1,N210=3),1,0)</f>
        <v>0</v>
      </c>
      <c r="V210">
        <f>IF(S210&lt;&gt;S209,0,V209+dt)</f>
        <v>129</v>
      </c>
      <c r="W210">
        <f>IF(T210&lt;&gt;T209,0,W209+dt)</f>
        <v>128</v>
      </c>
      <c r="X210">
        <f>IF(U210&lt;&gt;U209,0,X209+dt)</f>
        <v>1207</v>
      </c>
      <c r="Y210" s="24">
        <f>S210*Cap_1*MIN(1,(V210+dt)/StartRamp)</f>
        <v>0</v>
      </c>
      <c r="Z210" s="24">
        <f>T210*Cap_2*MIN(1,(W210+dt)/StartRamp)</f>
        <v>0</v>
      </c>
      <c r="AA210" s="24">
        <f>U210*Cap_3*MIN(1,(X210+dt)/StartRamp)</f>
        <v>0</v>
      </c>
      <c r="AB210" s="24">
        <f>SUM(Y210:AA210)</f>
        <v>0</v>
      </c>
      <c r="AC210" s="24">
        <f>AB210-D210</f>
        <v>-1.1117999999999999</v>
      </c>
      <c r="AD210" s="25">
        <f>MEDIAN(0,(TaperEnd-E210)/(TaperEnd-TaperStart),1)</f>
        <v>1</v>
      </c>
      <c r="AE210" s="24">
        <f>MIN(P_pcs*AD210,MAX(0,SOC_max-E210)*E_nom*60/dt/SQRT(RTE))</f>
        <v>2.5</v>
      </c>
      <c r="AF210" s="24">
        <f>MIN(P_pcs,MAX(0,E210-SOC_min)*E_nom*60/dt*SQRT(RTE))</f>
        <v>2.5</v>
      </c>
      <c r="AG210" s="24">
        <f>IF(AC210&gt;0,MIN(AC210,AE210),0)</f>
        <v>0</v>
      </c>
      <c r="AH210" s="24">
        <f>IF(AC210&lt;0,MIN(-AC210,AF210),0)</f>
        <v>1.1117999999999999</v>
      </c>
      <c r="AI210" s="24">
        <f>IF(AC210&gt;0,D210+AG210,AB210)</f>
        <v>0</v>
      </c>
      <c r="AJ210" s="24">
        <f>MAX(0,D210-AI210-AH210)</f>
        <v>0</v>
      </c>
      <c r="AK210" s="25">
        <f>IF(AB210&gt;0,AI210/AB210,0)</f>
        <v>0</v>
      </c>
      <c r="AL210">
        <f>IF(AB210=0,1,MIN(MATCH(MEDIAN(MinStable,AK210,1),FC_L,1),3))</f>
        <v>1</v>
      </c>
      <c r="AM210" s="25">
        <f>INDEX(FC_E1,$AL210)+(MEDIAN(MinStable,$AK210,1)-INDEX(FC_L,$AL210))*(INDEX(FC_E1,$AL210+1)-INDEX(FC_E1,$AL210))/(INDEX(FC_L,$AL210+1)-INDEX(FC_L,$AL210))</f>
        <v>0.36499999999999999</v>
      </c>
      <c r="AN210" s="25">
        <f>INDEX(FC_E2,$AL210)+(MEDIAN(MinStable,$AK210,1)-INDEX(FC_L,$AL210))*(INDEX(FC_E2,$AL210+1)-INDEX(FC_E2,$AL210))/(INDEX(FC_L,$AL210+1)-INDEX(FC_L,$AL210))</f>
        <v>0.36</v>
      </c>
      <c r="AO210" s="25">
        <f>INDEX(FC_E3,$AL210)+(MEDIAN(MinStable,$AK210,1)-INDEX(FC_L,$AL210))*(INDEX(FC_E3,$AL210+1)-INDEX(FC_E3,$AL210))/(INDEX(FC_L,$AL210+1)-INDEX(FC_L,$AL210))</f>
        <v>0.35399999999999998</v>
      </c>
      <c r="AP210" s="26">
        <f>(IF(S210=1,Y210*AK210/AM210,0)+IF(T210=1,Z210*AK210/AN210,0)+IF(U210=1,AA210*AK210/AO210,0))*dt/60</f>
        <v>0</v>
      </c>
      <c r="AQ210" s="25">
        <f>E210+(AG210*SQRT(RTE)-AH210/SQRT(RTE))*dt/60/E_nom</f>
        <v>0.35003070102295691</v>
      </c>
      <c r="AR210">
        <f>IF(R210=1,1,0)</f>
        <v>0</v>
      </c>
    </row>
    <row r="211" spans="1:44" x14ac:dyDescent="0.2">
      <c r="A211">
        <v>209</v>
      </c>
      <c r="B211" s="22">
        <f>A211/1440</f>
        <v>0.1451388888888889</v>
      </c>
      <c r="C211" s="23">
        <v>1.0866</v>
      </c>
      <c r="D211" s="24">
        <f>C211+P_aux</f>
        <v>1.1015999999999999</v>
      </c>
      <c r="E211" s="25">
        <f>AQ210</f>
        <v>0.35003070102295691</v>
      </c>
      <c r="F211" s="24">
        <f>AB210</f>
        <v>0</v>
      </c>
      <c r="G211">
        <f>IF(AND(S210=0,V210&gt;=MinOff),V210,-1)</f>
        <v>129</v>
      </c>
      <c r="H211">
        <f>IF(AND(T210=0,W210&gt;=MinOff),W210,-1)</f>
        <v>128</v>
      </c>
      <c r="I211">
        <f>IF(AND(U210=0,X210&gt;=MinOff),X210,-1)</f>
        <v>1207</v>
      </c>
      <c r="J211">
        <f>IF(AND(S210=1,V210&gt;=MinRun),V210,-1)</f>
        <v>-1</v>
      </c>
      <c r="K211">
        <f>IF(AND(T210=1,W210&gt;=MinRun),W210,-1)</f>
        <v>-1</v>
      </c>
      <c r="L211">
        <f>IF(AND(U210=1,X210&gt;=MinRun),X210,-1)</f>
        <v>-1</v>
      </c>
      <c r="M211">
        <f>IF(MAX(G211:I211)&lt;0,0,MATCH(MAX(G211:I211),G211:I211,0))</f>
        <v>3</v>
      </c>
      <c r="N211">
        <f>IF(MAX(J211:L211)&lt;0,0,MATCH(MAX(J211:L211),J211:L211,0))</f>
        <v>0</v>
      </c>
      <c r="O211" s="24">
        <f>IF(N211=0,0,INDEX(CapVec,N211))</f>
        <v>0</v>
      </c>
      <c r="P211">
        <f>IF(OR(D211&gt;F211+StartMargin,E211&lt;SOC_startT),1,0)</f>
        <v>0</v>
      </c>
      <c r="Q211">
        <f>IF(AND(E211&gt;SOC_stopT,D211&lt;=F211-O211+StopMargin),1,0)</f>
        <v>0</v>
      </c>
      <c r="R211">
        <f>IF(AND(P211=1,M211&gt;0),1,IF(AND(P211=0,Q211=1,N211&gt;0),-1,0))</f>
        <v>0</v>
      </c>
      <c r="S211">
        <f>S210+IF(AND(R211=1,M211=1),1,0)-IF(AND(R211=-1,N211=1),1,0)</f>
        <v>0</v>
      </c>
      <c r="T211">
        <f>T210+IF(AND(R211=1,M211=2),1,0)-IF(AND(R211=-1,N211=2),1,0)</f>
        <v>0</v>
      </c>
      <c r="U211">
        <f>U210+IF(AND(R211=1,M211=3),1,0)-IF(AND(R211=-1,N211=3),1,0)</f>
        <v>0</v>
      </c>
      <c r="V211">
        <f>IF(S211&lt;&gt;S210,0,V210+dt)</f>
        <v>130</v>
      </c>
      <c r="W211">
        <f>IF(T211&lt;&gt;T210,0,W210+dt)</f>
        <v>129</v>
      </c>
      <c r="X211">
        <f>IF(U211&lt;&gt;U210,0,X210+dt)</f>
        <v>1208</v>
      </c>
      <c r="Y211" s="24">
        <f>S211*Cap_1*MIN(1,(V211+dt)/StartRamp)</f>
        <v>0</v>
      </c>
      <c r="Z211" s="24">
        <f>T211*Cap_2*MIN(1,(W211+dt)/StartRamp)</f>
        <v>0</v>
      </c>
      <c r="AA211" s="24">
        <f>U211*Cap_3*MIN(1,(X211+dt)/StartRamp)</f>
        <v>0</v>
      </c>
      <c r="AB211" s="24">
        <f>SUM(Y211:AA211)</f>
        <v>0</v>
      </c>
      <c r="AC211" s="24">
        <f>AB211-D211</f>
        <v>-1.1015999999999999</v>
      </c>
      <c r="AD211" s="25">
        <f>MEDIAN(0,(TaperEnd-E211)/(TaperEnd-TaperStart),1)</f>
        <v>1</v>
      </c>
      <c r="AE211" s="24">
        <f>MIN(P_pcs*AD211,MAX(0,SOC_max-E211)*E_nom*60/dt/SQRT(RTE))</f>
        <v>2.5</v>
      </c>
      <c r="AF211" s="24">
        <f>MIN(P_pcs,MAX(0,E211-SOC_min)*E_nom*60/dt*SQRT(RTE))</f>
        <v>2.5</v>
      </c>
      <c r="AG211" s="24">
        <f>IF(AC211&gt;0,MIN(AC211,AE211),0)</f>
        <v>0</v>
      </c>
      <c r="AH211" s="24">
        <f>IF(AC211&lt;0,MIN(-AC211,AF211),0)</f>
        <v>1.1015999999999999</v>
      </c>
      <c r="AI211" s="24">
        <f>IF(AC211&gt;0,D211+AG211,AB211)</f>
        <v>0</v>
      </c>
      <c r="AJ211" s="24">
        <f>MAX(0,D211-AI211-AH211)</f>
        <v>0</v>
      </c>
      <c r="AK211" s="25">
        <f>IF(AB211&gt;0,AI211/AB211,0)</f>
        <v>0</v>
      </c>
      <c r="AL211">
        <f>IF(AB211=0,1,MIN(MATCH(MEDIAN(MinStable,AK211,1),FC_L,1),3))</f>
        <v>1</v>
      </c>
      <c r="AM211" s="25">
        <f>INDEX(FC_E1,$AL211)+(MEDIAN(MinStable,$AK211,1)-INDEX(FC_L,$AL211))*(INDEX(FC_E1,$AL211+1)-INDEX(FC_E1,$AL211))/(INDEX(FC_L,$AL211+1)-INDEX(FC_L,$AL211))</f>
        <v>0.36499999999999999</v>
      </c>
      <c r="AN211" s="25">
        <f>INDEX(FC_E2,$AL211)+(MEDIAN(MinStable,$AK211,1)-INDEX(FC_L,$AL211))*(INDEX(FC_E2,$AL211+1)-INDEX(FC_E2,$AL211))/(INDEX(FC_L,$AL211+1)-INDEX(FC_L,$AL211))</f>
        <v>0.36</v>
      </c>
      <c r="AO211" s="25">
        <f>INDEX(FC_E3,$AL211)+(MEDIAN(MinStable,$AK211,1)-INDEX(FC_L,$AL211))*(INDEX(FC_E3,$AL211+1)-INDEX(FC_E3,$AL211))/(INDEX(FC_L,$AL211+1)-INDEX(FC_L,$AL211))</f>
        <v>0.35399999999999998</v>
      </c>
      <c r="AP211" s="26">
        <f>(IF(S211=1,Y211*AK211/AM211,0)+IF(T211=1,Z211*AK211/AN211,0)+IF(U211=1,AA211*AK211/AO211,0))*dt/60</f>
        <v>0</v>
      </c>
      <c r="AQ211" s="25">
        <f>E211+(AG211*SQRT(RTE)-AH211/SQRT(RTE))*dt/60/E_nom</f>
        <v>0.34647218724814871</v>
      </c>
      <c r="AR211">
        <f>IF(R211=1,1,0)</f>
        <v>0</v>
      </c>
    </row>
    <row r="212" spans="1:44" x14ac:dyDescent="0.2">
      <c r="A212">
        <v>210</v>
      </c>
      <c r="B212" s="22">
        <f>A212/1440</f>
        <v>0.14583333333333334</v>
      </c>
      <c r="C212" s="23">
        <v>1.1652</v>
      </c>
      <c r="D212" s="24">
        <f>C212+P_aux</f>
        <v>1.1801999999999999</v>
      </c>
      <c r="E212" s="25">
        <f>AQ211</f>
        <v>0.34647218724814871</v>
      </c>
      <c r="F212" s="24">
        <f>AB211</f>
        <v>0</v>
      </c>
      <c r="G212">
        <f>IF(AND(S211=0,V211&gt;=MinOff),V211,-1)</f>
        <v>130</v>
      </c>
      <c r="H212">
        <f>IF(AND(T211=0,W211&gt;=MinOff),W211,-1)</f>
        <v>129</v>
      </c>
      <c r="I212">
        <f>IF(AND(U211=0,X211&gt;=MinOff),X211,-1)</f>
        <v>1208</v>
      </c>
      <c r="J212">
        <f>IF(AND(S211=1,V211&gt;=MinRun),V211,-1)</f>
        <v>-1</v>
      </c>
      <c r="K212">
        <f>IF(AND(T211=1,W211&gt;=MinRun),W211,-1)</f>
        <v>-1</v>
      </c>
      <c r="L212">
        <f>IF(AND(U211=1,X211&gt;=MinRun),X211,-1)</f>
        <v>-1</v>
      </c>
      <c r="M212">
        <f>IF(MAX(G212:I212)&lt;0,0,MATCH(MAX(G212:I212),G212:I212,0))</f>
        <v>3</v>
      </c>
      <c r="N212">
        <f>IF(MAX(J212:L212)&lt;0,0,MATCH(MAX(J212:L212),J212:L212,0))</f>
        <v>0</v>
      </c>
      <c r="O212" s="24">
        <f>IF(N212=0,0,INDEX(CapVec,N212))</f>
        <v>0</v>
      </c>
      <c r="P212">
        <f>IF(OR(D212&gt;F212+StartMargin,E212&lt;SOC_startT),1,0)</f>
        <v>0</v>
      </c>
      <c r="Q212">
        <f>IF(AND(E212&gt;SOC_stopT,D212&lt;=F212-O212+StopMargin),1,0)</f>
        <v>0</v>
      </c>
      <c r="R212">
        <f>IF(AND(P212=1,M212&gt;0),1,IF(AND(P212=0,Q212=1,N212&gt;0),-1,0))</f>
        <v>0</v>
      </c>
      <c r="S212">
        <f>S211+IF(AND(R212=1,M212=1),1,0)-IF(AND(R212=-1,N212=1),1,0)</f>
        <v>0</v>
      </c>
      <c r="T212">
        <f>T211+IF(AND(R212=1,M212=2),1,0)-IF(AND(R212=-1,N212=2),1,0)</f>
        <v>0</v>
      </c>
      <c r="U212">
        <f>U211+IF(AND(R212=1,M212=3),1,0)-IF(AND(R212=-1,N212=3),1,0)</f>
        <v>0</v>
      </c>
      <c r="V212">
        <f>IF(S212&lt;&gt;S211,0,V211+dt)</f>
        <v>131</v>
      </c>
      <c r="W212">
        <f>IF(T212&lt;&gt;T211,0,W211+dt)</f>
        <v>130</v>
      </c>
      <c r="X212">
        <f>IF(U212&lt;&gt;U211,0,X211+dt)</f>
        <v>1209</v>
      </c>
      <c r="Y212" s="24">
        <f>S212*Cap_1*MIN(1,(V212+dt)/StartRamp)</f>
        <v>0</v>
      </c>
      <c r="Z212" s="24">
        <f>T212*Cap_2*MIN(1,(W212+dt)/StartRamp)</f>
        <v>0</v>
      </c>
      <c r="AA212" s="24">
        <f>U212*Cap_3*MIN(1,(X212+dt)/StartRamp)</f>
        <v>0</v>
      </c>
      <c r="AB212" s="24">
        <f>SUM(Y212:AA212)</f>
        <v>0</v>
      </c>
      <c r="AC212" s="24">
        <f>AB212-D212</f>
        <v>-1.1801999999999999</v>
      </c>
      <c r="AD212" s="25">
        <f>MEDIAN(0,(TaperEnd-E212)/(TaperEnd-TaperStart),1)</f>
        <v>1</v>
      </c>
      <c r="AE212" s="24">
        <f>MIN(P_pcs*AD212,MAX(0,SOC_max-E212)*E_nom*60/dt/SQRT(RTE))</f>
        <v>2.5</v>
      </c>
      <c r="AF212" s="24">
        <f>MIN(P_pcs,MAX(0,E212-SOC_min)*E_nom*60/dt*SQRT(RTE))</f>
        <v>2.5</v>
      </c>
      <c r="AG212" s="24">
        <f>IF(AC212&gt;0,MIN(AC212,AE212),0)</f>
        <v>0</v>
      </c>
      <c r="AH212" s="24">
        <f>IF(AC212&lt;0,MIN(-AC212,AF212),0)</f>
        <v>1.1801999999999999</v>
      </c>
      <c r="AI212" s="24">
        <f>IF(AC212&gt;0,D212+AG212,AB212)</f>
        <v>0</v>
      </c>
      <c r="AJ212" s="24">
        <f>MAX(0,D212-AI212-AH212)</f>
        <v>0</v>
      </c>
      <c r="AK212" s="25">
        <f>IF(AB212&gt;0,AI212/AB212,0)</f>
        <v>0</v>
      </c>
      <c r="AL212">
        <f>IF(AB212=0,1,MIN(MATCH(MEDIAN(MinStable,AK212,1),FC_L,1),3))</f>
        <v>1</v>
      </c>
      <c r="AM212" s="25">
        <f>INDEX(FC_E1,$AL212)+(MEDIAN(MinStable,$AK212,1)-INDEX(FC_L,$AL212))*(INDEX(FC_E1,$AL212+1)-INDEX(FC_E1,$AL212))/(INDEX(FC_L,$AL212+1)-INDEX(FC_L,$AL212))</f>
        <v>0.36499999999999999</v>
      </c>
      <c r="AN212" s="25">
        <f>INDEX(FC_E2,$AL212)+(MEDIAN(MinStable,$AK212,1)-INDEX(FC_L,$AL212))*(INDEX(FC_E2,$AL212+1)-INDEX(FC_E2,$AL212))/(INDEX(FC_L,$AL212+1)-INDEX(FC_L,$AL212))</f>
        <v>0.36</v>
      </c>
      <c r="AO212" s="25">
        <f>INDEX(FC_E3,$AL212)+(MEDIAN(MinStable,$AK212,1)-INDEX(FC_L,$AL212))*(INDEX(FC_E3,$AL212+1)-INDEX(FC_E3,$AL212))/(INDEX(FC_L,$AL212+1)-INDEX(FC_L,$AL212))</f>
        <v>0.35399999999999998</v>
      </c>
      <c r="AP212" s="26">
        <f>(IF(S212=1,Y212*AK212/AM212,0)+IF(T212=1,Z212*AK212/AN212,0)+IF(U212=1,AA212*AK212/AO212,0))*dt/60</f>
        <v>0</v>
      </c>
      <c r="AQ212" s="25">
        <f>E212+(AG212*SQRT(RTE)-AH212/SQRT(RTE))*dt/60/E_nom</f>
        <v>0.34265977080204429</v>
      </c>
      <c r="AR212">
        <f>IF(R212=1,1,0)</f>
        <v>0</v>
      </c>
    </row>
    <row r="213" spans="1:44" x14ac:dyDescent="0.2">
      <c r="A213">
        <v>211</v>
      </c>
      <c r="B213" s="22">
        <f>A213/1440</f>
        <v>0.14652777777777778</v>
      </c>
      <c r="C213" s="23">
        <v>1.0813999999999999</v>
      </c>
      <c r="D213" s="24">
        <f>C213+P_aux</f>
        <v>1.0963999999999998</v>
      </c>
      <c r="E213" s="25">
        <f>AQ212</f>
        <v>0.34265977080204429</v>
      </c>
      <c r="F213" s="24">
        <f>AB212</f>
        <v>0</v>
      </c>
      <c r="G213">
        <f>IF(AND(S212=0,V212&gt;=MinOff),V212,-1)</f>
        <v>131</v>
      </c>
      <c r="H213">
        <f>IF(AND(T212=0,W212&gt;=MinOff),W212,-1)</f>
        <v>130</v>
      </c>
      <c r="I213">
        <f>IF(AND(U212=0,X212&gt;=MinOff),X212,-1)</f>
        <v>1209</v>
      </c>
      <c r="J213">
        <f>IF(AND(S212=1,V212&gt;=MinRun),V212,-1)</f>
        <v>-1</v>
      </c>
      <c r="K213">
        <f>IF(AND(T212=1,W212&gt;=MinRun),W212,-1)</f>
        <v>-1</v>
      </c>
      <c r="L213">
        <f>IF(AND(U212=1,X212&gt;=MinRun),X212,-1)</f>
        <v>-1</v>
      </c>
      <c r="M213">
        <f>IF(MAX(G213:I213)&lt;0,0,MATCH(MAX(G213:I213),G213:I213,0))</f>
        <v>3</v>
      </c>
      <c r="N213">
        <f>IF(MAX(J213:L213)&lt;0,0,MATCH(MAX(J213:L213),J213:L213,0))</f>
        <v>0</v>
      </c>
      <c r="O213" s="24">
        <f>IF(N213=0,0,INDEX(CapVec,N213))</f>
        <v>0</v>
      </c>
      <c r="P213">
        <f>IF(OR(D213&gt;F213+StartMargin,E213&lt;SOC_startT),1,0)</f>
        <v>0</v>
      </c>
      <c r="Q213">
        <f>IF(AND(E213&gt;SOC_stopT,D213&lt;=F213-O213+StopMargin),1,0)</f>
        <v>0</v>
      </c>
      <c r="R213">
        <f>IF(AND(P213=1,M213&gt;0),1,IF(AND(P213=0,Q213=1,N213&gt;0),-1,0))</f>
        <v>0</v>
      </c>
      <c r="S213">
        <f>S212+IF(AND(R213=1,M213=1),1,0)-IF(AND(R213=-1,N213=1),1,0)</f>
        <v>0</v>
      </c>
      <c r="T213">
        <f>T212+IF(AND(R213=1,M213=2),1,0)-IF(AND(R213=-1,N213=2),1,0)</f>
        <v>0</v>
      </c>
      <c r="U213">
        <f>U212+IF(AND(R213=1,M213=3),1,0)-IF(AND(R213=-1,N213=3),1,0)</f>
        <v>0</v>
      </c>
      <c r="V213">
        <f>IF(S213&lt;&gt;S212,0,V212+dt)</f>
        <v>132</v>
      </c>
      <c r="W213">
        <f>IF(T213&lt;&gt;T212,0,W212+dt)</f>
        <v>131</v>
      </c>
      <c r="X213">
        <f>IF(U213&lt;&gt;U212,0,X212+dt)</f>
        <v>1210</v>
      </c>
      <c r="Y213" s="24">
        <f>S213*Cap_1*MIN(1,(V213+dt)/StartRamp)</f>
        <v>0</v>
      </c>
      <c r="Z213" s="24">
        <f>T213*Cap_2*MIN(1,(W213+dt)/StartRamp)</f>
        <v>0</v>
      </c>
      <c r="AA213" s="24">
        <f>U213*Cap_3*MIN(1,(X213+dt)/StartRamp)</f>
        <v>0</v>
      </c>
      <c r="AB213" s="24">
        <f>SUM(Y213:AA213)</f>
        <v>0</v>
      </c>
      <c r="AC213" s="24">
        <f>AB213-D213</f>
        <v>-1.0963999999999998</v>
      </c>
      <c r="AD213" s="25">
        <f>MEDIAN(0,(TaperEnd-E213)/(TaperEnd-TaperStart),1)</f>
        <v>1</v>
      </c>
      <c r="AE213" s="24">
        <f>MIN(P_pcs*AD213,MAX(0,SOC_max-E213)*E_nom*60/dt/SQRT(RTE))</f>
        <v>2.5</v>
      </c>
      <c r="AF213" s="24">
        <f>MIN(P_pcs,MAX(0,E213-SOC_min)*E_nom*60/dt*SQRT(RTE))</f>
        <v>2.5</v>
      </c>
      <c r="AG213" s="24">
        <f>IF(AC213&gt;0,MIN(AC213,AE213),0)</f>
        <v>0</v>
      </c>
      <c r="AH213" s="24">
        <f>IF(AC213&lt;0,MIN(-AC213,AF213),0)</f>
        <v>1.0963999999999998</v>
      </c>
      <c r="AI213" s="24">
        <f>IF(AC213&gt;0,D213+AG213,AB213)</f>
        <v>0</v>
      </c>
      <c r="AJ213" s="24">
        <f>MAX(0,D213-AI213-AH213)</f>
        <v>0</v>
      </c>
      <c r="AK213" s="25">
        <f>IF(AB213&gt;0,AI213/AB213,0)</f>
        <v>0</v>
      </c>
      <c r="AL213">
        <f>IF(AB213=0,1,MIN(MATCH(MEDIAN(MinStable,AK213,1),FC_L,1),3))</f>
        <v>1</v>
      </c>
      <c r="AM213" s="25">
        <f>INDEX(FC_E1,$AL213)+(MEDIAN(MinStable,$AK213,1)-INDEX(FC_L,$AL213))*(INDEX(FC_E1,$AL213+1)-INDEX(FC_E1,$AL213))/(INDEX(FC_L,$AL213+1)-INDEX(FC_L,$AL213))</f>
        <v>0.36499999999999999</v>
      </c>
      <c r="AN213" s="25">
        <f>INDEX(FC_E2,$AL213)+(MEDIAN(MinStable,$AK213,1)-INDEX(FC_L,$AL213))*(INDEX(FC_E2,$AL213+1)-INDEX(FC_E2,$AL213))/(INDEX(FC_L,$AL213+1)-INDEX(FC_L,$AL213))</f>
        <v>0.36</v>
      </c>
      <c r="AO213" s="25">
        <f>INDEX(FC_E3,$AL213)+(MEDIAN(MinStable,$AK213,1)-INDEX(FC_L,$AL213))*(INDEX(FC_E3,$AL213+1)-INDEX(FC_E3,$AL213))/(INDEX(FC_L,$AL213+1)-INDEX(FC_L,$AL213))</f>
        <v>0.35399999999999998</v>
      </c>
      <c r="AP213" s="26">
        <f>(IF(S213=1,Y213*AK213/AM213,0)+IF(T213=1,Z213*AK213/AN213,0)+IF(U213=1,AA213*AK213/AO213,0))*dt/60</f>
        <v>0</v>
      </c>
      <c r="AQ213" s="25">
        <f>E213+(AG213*SQRT(RTE)-AH213/SQRT(RTE))*dt/60/E_nom</f>
        <v>0.33911805465943384</v>
      </c>
      <c r="AR213">
        <f>IF(R213=1,1,0)</f>
        <v>0</v>
      </c>
    </row>
    <row r="214" spans="1:44" x14ac:dyDescent="0.2">
      <c r="A214">
        <v>212</v>
      </c>
      <c r="B214" s="22">
        <f>A214/1440</f>
        <v>0.14722222222222223</v>
      </c>
      <c r="C214" s="23">
        <v>1.1937</v>
      </c>
      <c r="D214" s="24">
        <f>C214+P_aux</f>
        <v>1.2086999999999999</v>
      </c>
      <c r="E214" s="25">
        <f>AQ213</f>
        <v>0.33911805465943384</v>
      </c>
      <c r="F214" s="24">
        <f>AB213</f>
        <v>0</v>
      </c>
      <c r="G214">
        <f>IF(AND(S213=0,V213&gt;=MinOff),V213,-1)</f>
        <v>132</v>
      </c>
      <c r="H214">
        <f>IF(AND(T213=0,W213&gt;=MinOff),W213,-1)</f>
        <v>131</v>
      </c>
      <c r="I214">
        <f>IF(AND(U213=0,X213&gt;=MinOff),X213,-1)</f>
        <v>1210</v>
      </c>
      <c r="J214">
        <f>IF(AND(S213=1,V213&gt;=MinRun),V213,-1)</f>
        <v>-1</v>
      </c>
      <c r="K214">
        <f>IF(AND(T213=1,W213&gt;=MinRun),W213,-1)</f>
        <v>-1</v>
      </c>
      <c r="L214">
        <f>IF(AND(U213=1,X213&gt;=MinRun),X213,-1)</f>
        <v>-1</v>
      </c>
      <c r="M214">
        <f>IF(MAX(G214:I214)&lt;0,0,MATCH(MAX(G214:I214),G214:I214,0))</f>
        <v>3</v>
      </c>
      <c r="N214">
        <f>IF(MAX(J214:L214)&lt;0,0,MATCH(MAX(J214:L214),J214:L214,0))</f>
        <v>0</v>
      </c>
      <c r="O214" s="24">
        <f>IF(N214=0,0,INDEX(CapVec,N214))</f>
        <v>0</v>
      </c>
      <c r="P214">
        <f>IF(OR(D214&gt;F214+StartMargin,E214&lt;SOC_startT),1,0)</f>
        <v>0</v>
      </c>
      <c r="Q214">
        <f>IF(AND(E214&gt;SOC_stopT,D214&lt;=F214-O214+StopMargin),1,0)</f>
        <v>0</v>
      </c>
      <c r="R214">
        <f>IF(AND(P214=1,M214&gt;0),1,IF(AND(P214=0,Q214=1,N214&gt;0),-1,0))</f>
        <v>0</v>
      </c>
      <c r="S214">
        <f>S213+IF(AND(R214=1,M214=1),1,0)-IF(AND(R214=-1,N214=1),1,0)</f>
        <v>0</v>
      </c>
      <c r="T214">
        <f>T213+IF(AND(R214=1,M214=2),1,0)-IF(AND(R214=-1,N214=2),1,0)</f>
        <v>0</v>
      </c>
      <c r="U214">
        <f>U213+IF(AND(R214=1,M214=3),1,0)-IF(AND(R214=-1,N214=3),1,0)</f>
        <v>0</v>
      </c>
      <c r="V214">
        <f>IF(S214&lt;&gt;S213,0,V213+dt)</f>
        <v>133</v>
      </c>
      <c r="W214">
        <f>IF(T214&lt;&gt;T213,0,W213+dt)</f>
        <v>132</v>
      </c>
      <c r="X214">
        <f>IF(U214&lt;&gt;U213,0,X213+dt)</f>
        <v>1211</v>
      </c>
      <c r="Y214" s="24">
        <f>S214*Cap_1*MIN(1,(V214+dt)/StartRamp)</f>
        <v>0</v>
      </c>
      <c r="Z214" s="24">
        <f>T214*Cap_2*MIN(1,(W214+dt)/StartRamp)</f>
        <v>0</v>
      </c>
      <c r="AA214" s="24">
        <f>U214*Cap_3*MIN(1,(X214+dt)/StartRamp)</f>
        <v>0</v>
      </c>
      <c r="AB214" s="24">
        <f>SUM(Y214:AA214)</f>
        <v>0</v>
      </c>
      <c r="AC214" s="24">
        <f>AB214-D214</f>
        <v>-1.2086999999999999</v>
      </c>
      <c r="AD214" s="25">
        <f>MEDIAN(0,(TaperEnd-E214)/(TaperEnd-TaperStart),1)</f>
        <v>1</v>
      </c>
      <c r="AE214" s="24">
        <f>MIN(P_pcs*AD214,MAX(0,SOC_max-E214)*E_nom*60/dt/SQRT(RTE))</f>
        <v>2.5</v>
      </c>
      <c r="AF214" s="24">
        <f>MIN(P_pcs,MAX(0,E214-SOC_min)*E_nom*60/dt*SQRT(RTE))</f>
        <v>2.5</v>
      </c>
      <c r="AG214" s="24">
        <f>IF(AC214&gt;0,MIN(AC214,AE214),0)</f>
        <v>0</v>
      </c>
      <c r="AH214" s="24">
        <f>IF(AC214&lt;0,MIN(-AC214,AF214),0)</f>
        <v>1.2086999999999999</v>
      </c>
      <c r="AI214" s="24">
        <f>IF(AC214&gt;0,D214+AG214,AB214)</f>
        <v>0</v>
      </c>
      <c r="AJ214" s="24">
        <f>MAX(0,D214-AI214-AH214)</f>
        <v>0</v>
      </c>
      <c r="AK214" s="25">
        <f>IF(AB214&gt;0,AI214/AB214,0)</f>
        <v>0</v>
      </c>
      <c r="AL214">
        <f>IF(AB214=0,1,MIN(MATCH(MEDIAN(MinStable,AK214,1),FC_L,1),3))</f>
        <v>1</v>
      </c>
      <c r="AM214" s="25">
        <f>INDEX(FC_E1,$AL214)+(MEDIAN(MinStable,$AK214,1)-INDEX(FC_L,$AL214))*(INDEX(FC_E1,$AL214+1)-INDEX(FC_E1,$AL214))/(INDEX(FC_L,$AL214+1)-INDEX(FC_L,$AL214))</f>
        <v>0.36499999999999999</v>
      </c>
      <c r="AN214" s="25">
        <f>INDEX(FC_E2,$AL214)+(MEDIAN(MinStable,$AK214,1)-INDEX(FC_L,$AL214))*(INDEX(FC_E2,$AL214+1)-INDEX(FC_E2,$AL214))/(INDEX(FC_L,$AL214+1)-INDEX(FC_L,$AL214))</f>
        <v>0.36</v>
      </c>
      <c r="AO214" s="25">
        <f>INDEX(FC_E3,$AL214)+(MEDIAN(MinStable,$AK214,1)-INDEX(FC_L,$AL214))*(INDEX(FC_E3,$AL214+1)-INDEX(FC_E3,$AL214))/(INDEX(FC_L,$AL214+1)-INDEX(FC_L,$AL214))</f>
        <v>0.35399999999999998</v>
      </c>
      <c r="AP214" s="26">
        <f>(IF(S214=1,Y214*AK214/AM214,0)+IF(T214=1,Z214*AK214/AN214,0)+IF(U214=1,AA214*AK214/AO214,0))*dt/60</f>
        <v>0</v>
      </c>
      <c r="AQ214" s="25">
        <f>E214+(AG214*SQRT(RTE)-AH214/SQRT(RTE))*dt/60/E_nom</f>
        <v>0.33521357426763043</v>
      </c>
      <c r="AR214">
        <f>IF(R214=1,1,0)</f>
        <v>0</v>
      </c>
    </row>
    <row r="215" spans="1:44" x14ac:dyDescent="0.2">
      <c r="A215">
        <v>213</v>
      </c>
      <c r="B215" s="22">
        <f>A215/1440</f>
        <v>0.14791666666666667</v>
      </c>
      <c r="C215" s="23">
        <v>1.1342000000000001</v>
      </c>
      <c r="D215" s="24">
        <f>C215+P_aux</f>
        <v>1.1492</v>
      </c>
      <c r="E215" s="25">
        <f>AQ214</f>
        <v>0.33521357426763043</v>
      </c>
      <c r="F215" s="24">
        <f>AB214</f>
        <v>0</v>
      </c>
      <c r="G215">
        <f>IF(AND(S214=0,V214&gt;=MinOff),V214,-1)</f>
        <v>133</v>
      </c>
      <c r="H215">
        <f>IF(AND(T214=0,W214&gt;=MinOff),W214,-1)</f>
        <v>132</v>
      </c>
      <c r="I215">
        <f>IF(AND(U214=0,X214&gt;=MinOff),X214,-1)</f>
        <v>1211</v>
      </c>
      <c r="J215">
        <f>IF(AND(S214=1,V214&gt;=MinRun),V214,-1)</f>
        <v>-1</v>
      </c>
      <c r="K215">
        <f>IF(AND(T214=1,W214&gt;=MinRun),W214,-1)</f>
        <v>-1</v>
      </c>
      <c r="L215">
        <f>IF(AND(U214=1,X214&gt;=MinRun),X214,-1)</f>
        <v>-1</v>
      </c>
      <c r="M215">
        <f>IF(MAX(G215:I215)&lt;0,0,MATCH(MAX(G215:I215),G215:I215,0))</f>
        <v>3</v>
      </c>
      <c r="N215">
        <f>IF(MAX(J215:L215)&lt;0,0,MATCH(MAX(J215:L215),J215:L215,0))</f>
        <v>0</v>
      </c>
      <c r="O215" s="24">
        <f>IF(N215=0,0,INDEX(CapVec,N215))</f>
        <v>0</v>
      </c>
      <c r="P215">
        <f>IF(OR(D215&gt;F215+StartMargin,E215&lt;SOC_startT),1,0)</f>
        <v>0</v>
      </c>
      <c r="Q215">
        <f>IF(AND(E215&gt;SOC_stopT,D215&lt;=F215-O215+StopMargin),1,0)</f>
        <v>0</v>
      </c>
      <c r="R215">
        <f>IF(AND(P215=1,M215&gt;0),1,IF(AND(P215=0,Q215=1,N215&gt;0),-1,0))</f>
        <v>0</v>
      </c>
      <c r="S215">
        <f>S214+IF(AND(R215=1,M215=1),1,0)-IF(AND(R215=-1,N215=1),1,0)</f>
        <v>0</v>
      </c>
      <c r="T215">
        <f>T214+IF(AND(R215=1,M215=2),1,0)-IF(AND(R215=-1,N215=2),1,0)</f>
        <v>0</v>
      </c>
      <c r="U215">
        <f>U214+IF(AND(R215=1,M215=3),1,0)-IF(AND(R215=-1,N215=3),1,0)</f>
        <v>0</v>
      </c>
      <c r="V215">
        <f>IF(S215&lt;&gt;S214,0,V214+dt)</f>
        <v>134</v>
      </c>
      <c r="W215">
        <f>IF(T215&lt;&gt;T214,0,W214+dt)</f>
        <v>133</v>
      </c>
      <c r="X215">
        <f>IF(U215&lt;&gt;U214,0,X214+dt)</f>
        <v>1212</v>
      </c>
      <c r="Y215" s="24">
        <f>S215*Cap_1*MIN(1,(V215+dt)/StartRamp)</f>
        <v>0</v>
      </c>
      <c r="Z215" s="24">
        <f>T215*Cap_2*MIN(1,(W215+dt)/StartRamp)</f>
        <v>0</v>
      </c>
      <c r="AA215" s="24">
        <f>U215*Cap_3*MIN(1,(X215+dt)/StartRamp)</f>
        <v>0</v>
      </c>
      <c r="AB215" s="24">
        <f>SUM(Y215:AA215)</f>
        <v>0</v>
      </c>
      <c r="AC215" s="24">
        <f>AB215-D215</f>
        <v>-1.1492</v>
      </c>
      <c r="AD215" s="25">
        <f>MEDIAN(0,(TaperEnd-E215)/(TaperEnd-TaperStart),1)</f>
        <v>1</v>
      </c>
      <c r="AE215" s="24">
        <f>MIN(P_pcs*AD215,MAX(0,SOC_max-E215)*E_nom*60/dt/SQRT(RTE))</f>
        <v>2.5</v>
      </c>
      <c r="AF215" s="24">
        <f>MIN(P_pcs,MAX(0,E215-SOC_min)*E_nom*60/dt*SQRT(RTE))</f>
        <v>2.5</v>
      </c>
      <c r="AG215" s="24">
        <f>IF(AC215&gt;0,MIN(AC215,AE215),0)</f>
        <v>0</v>
      </c>
      <c r="AH215" s="24">
        <f>IF(AC215&lt;0,MIN(-AC215,AF215),0)</f>
        <v>1.1492</v>
      </c>
      <c r="AI215" s="24">
        <f>IF(AC215&gt;0,D215+AG215,AB215)</f>
        <v>0</v>
      </c>
      <c r="AJ215" s="24">
        <f>MAX(0,D215-AI215-AH215)</f>
        <v>0</v>
      </c>
      <c r="AK215" s="25">
        <f>IF(AB215&gt;0,AI215/AB215,0)</f>
        <v>0</v>
      </c>
      <c r="AL215">
        <f>IF(AB215=0,1,MIN(MATCH(MEDIAN(MinStable,AK215,1),FC_L,1),3))</f>
        <v>1</v>
      </c>
      <c r="AM215" s="25">
        <f>INDEX(FC_E1,$AL215)+(MEDIAN(MinStable,$AK215,1)-INDEX(FC_L,$AL215))*(INDEX(FC_E1,$AL215+1)-INDEX(FC_E1,$AL215))/(INDEX(FC_L,$AL215+1)-INDEX(FC_L,$AL215))</f>
        <v>0.36499999999999999</v>
      </c>
      <c r="AN215" s="25">
        <f>INDEX(FC_E2,$AL215)+(MEDIAN(MinStable,$AK215,1)-INDEX(FC_L,$AL215))*(INDEX(FC_E2,$AL215+1)-INDEX(FC_E2,$AL215))/(INDEX(FC_L,$AL215+1)-INDEX(FC_L,$AL215))</f>
        <v>0.36</v>
      </c>
      <c r="AO215" s="25">
        <f>INDEX(FC_E3,$AL215)+(MEDIAN(MinStable,$AK215,1)-INDEX(FC_L,$AL215))*(INDEX(FC_E3,$AL215+1)-INDEX(FC_E3,$AL215))/(INDEX(FC_L,$AL215+1)-INDEX(FC_L,$AL215))</f>
        <v>0.35399999999999998</v>
      </c>
      <c r="AP215" s="26">
        <f>(IF(S215=1,Y215*AK215/AM215,0)+IF(T215=1,Z215*AK215/AN215,0)+IF(U215=1,AA215*AK215/AO215,0))*dt/60</f>
        <v>0</v>
      </c>
      <c r="AQ215" s="25">
        <f>E215+(AG215*SQRT(RTE)-AH215/SQRT(RTE))*dt/60/E_nom</f>
        <v>0.33150129755193547</v>
      </c>
      <c r="AR215">
        <f>IF(R215=1,1,0)</f>
        <v>0</v>
      </c>
    </row>
    <row r="216" spans="1:44" x14ac:dyDescent="0.2">
      <c r="A216">
        <v>214</v>
      </c>
      <c r="B216" s="22">
        <f>A216/1440</f>
        <v>0.14861111111111111</v>
      </c>
      <c r="C216" s="23">
        <v>1.1979</v>
      </c>
      <c r="D216" s="24">
        <f>C216+P_aux</f>
        <v>1.2128999999999999</v>
      </c>
      <c r="E216" s="25">
        <f>AQ215</f>
        <v>0.33150129755193547</v>
      </c>
      <c r="F216" s="24">
        <f>AB215</f>
        <v>0</v>
      </c>
      <c r="G216">
        <f>IF(AND(S215=0,V215&gt;=MinOff),V215,-1)</f>
        <v>134</v>
      </c>
      <c r="H216">
        <f>IF(AND(T215=0,W215&gt;=MinOff),W215,-1)</f>
        <v>133</v>
      </c>
      <c r="I216">
        <f>IF(AND(U215=0,X215&gt;=MinOff),X215,-1)</f>
        <v>1212</v>
      </c>
      <c r="J216">
        <f>IF(AND(S215=1,V215&gt;=MinRun),V215,-1)</f>
        <v>-1</v>
      </c>
      <c r="K216">
        <f>IF(AND(T215=1,W215&gt;=MinRun),W215,-1)</f>
        <v>-1</v>
      </c>
      <c r="L216">
        <f>IF(AND(U215=1,X215&gt;=MinRun),X215,-1)</f>
        <v>-1</v>
      </c>
      <c r="M216">
        <f>IF(MAX(G216:I216)&lt;0,0,MATCH(MAX(G216:I216),G216:I216,0))</f>
        <v>3</v>
      </c>
      <c r="N216">
        <f>IF(MAX(J216:L216)&lt;0,0,MATCH(MAX(J216:L216),J216:L216,0))</f>
        <v>0</v>
      </c>
      <c r="O216" s="24">
        <f>IF(N216=0,0,INDEX(CapVec,N216))</f>
        <v>0</v>
      </c>
      <c r="P216">
        <f>IF(OR(D216&gt;F216+StartMargin,E216&lt;SOC_startT),1,0)</f>
        <v>0</v>
      </c>
      <c r="Q216">
        <f>IF(AND(E216&gt;SOC_stopT,D216&lt;=F216-O216+StopMargin),1,0)</f>
        <v>0</v>
      </c>
      <c r="R216">
        <f>IF(AND(P216=1,M216&gt;0),1,IF(AND(P216=0,Q216=1,N216&gt;0),-1,0))</f>
        <v>0</v>
      </c>
      <c r="S216">
        <f>S215+IF(AND(R216=1,M216=1),1,0)-IF(AND(R216=-1,N216=1),1,0)</f>
        <v>0</v>
      </c>
      <c r="T216">
        <f>T215+IF(AND(R216=1,M216=2),1,0)-IF(AND(R216=-1,N216=2),1,0)</f>
        <v>0</v>
      </c>
      <c r="U216">
        <f>U215+IF(AND(R216=1,M216=3),1,0)-IF(AND(R216=-1,N216=3),1,0)</f>
        <v>0</v>
      </c>
      <c r="V216">
        <f>IF(S216&lt;&gt;S215,0,V215+dt)</f>
        <v>135</v>
      </c>
      <c r="W216">
        <f>IF(T216&lt;&gt;T215,0,W215+dt)</f>
        <v>134</v>
      </c>
      <c r="X216">
        <f>IF(U216&lt;&gt;U215,0,X215+dt)</f>
        <v>1213</v>
      </c>
      <c r="Y216" s="24">
        <f>S216*Cap_1*MIN(1,(V216+dt)/StartRamp)</f>
        <v>0</v>
      </c>
      <c r="Z216" s="24">
        <f>T216*Cap_2*MIN(1,(W216+dt)/StartRamp)</f>
        <v>0</v>
      </c>
      <c r="AA216" s="24">
        <f>U216*Cap_3*MIN(1,(X216+dt)/StartRamp)</f>
        <v>0</v>
      </c>
      <c r="AB216" s="24">
        <f>SUM(Y216:AA216)</f>
        <v>0</v>
      </c>
      <c r="AC216" s="24">
        <f>AB216-D216</f>
        <v>-1.2128999999999999</v>
      </c>
      <c r="AD216" s="25">
        <f>MEDIAN(0,(TaperEnd-E216)/(TaperEnd-TaperStart),1)</f>
        <v>1</v>
      </c>
      <c r="AE216" s="24">
        <f>MIN(P_pcs*AD216,MAX(0,SOC_max-E216)*E_nom*60/dt/SQRT(RTE))</f>
        <v>2.5</v>
      </c>
      <c r="AF216" s="24">
        <f>MIN(P_pcs,MAX(0,E216-SOC_min)*E_nom*60/dt*SQRT(RTE))</f>
        <v>2.5</v>
      </c>
      <c r="AG216" s="24">
        <f>IF(AC216&gt;0,MIN(AC216,AE216),0)</f>
        <v>0</v>
      </c>
      <c r="AH216" s="24">
        <f>IF(AC216&lt;0,MIN(-AC216,AF216),0)</f>
        <v>1.2128999999999999</v>
      </c>
      <c r="AI216" s="24">
        <f>IF(AC216&gt;0,D216+AG216,AB216)</f>
        <v>0</v>
      </c>
      <c r="AJ216" s="24">
        <f>MAX(0,D216-AI216-AH216)</f>
        <v>0</v>
      </c>
      <c r="AK216" s="25">
        <f>IF(AB216&gt;0,AI216/AB216,0)</f>
        <v>0</v>
      </c>
      <c r="AL216">
        <f>IF(AB216=0,1,MIN(MATCH(MEDIAN(MinStable,AK216,1),FC_L,1),3))</f>
        <v>1</v>
      </c>
      <c r="AM216" s="25">
        <f>INDEX(FC_E1,$AL216)+(MEDIAN(MinStable,$AK216,1)-INDEX(FC_L,$AL216))*(INDEX(FC_E1,$AL216+1)-INDEX(FC_E1,$AL216))/(INDEX(FC_L,$AL216+1)-INDEX(FC_L,$AL216))</f>
        <v>0.36499999999999999</v>
      </c>
      <c r="AN216" s="25">
        <f>INDEX(FC_E2,$AL216)+(MEDIAN(MinStable,$AK216,1)-INDEX(FC_L,$AL216))*(INDEX(FC_E2,$AL216+1)-INDEX(FC_E2,$AL216))/(INDEX(FC_L,$AL216+1)-INDEX(FC_L,$AL216))</f>
        <v>0.36</v>
      </c>
      <c r="AO216" s="25">
        <f>INDEX(FC_E3,$AL216)+(MEDIAN(MinStable,$AK216,1)-INDEX(FC_L,$AL216))*(INDEX(FC_E3,$AL216+1)-INDEX(FC_E3,$AL216))/(INDEX(FC_L,$AL216+1)-INDEX(FC_L,$AL216))</f>
        <v>0.35399999999999998</v>
      </c>
      <c r="AP216" s="26">
        <f>(IF(S216=1,Y216*AK216/AM216,0)+IF(T216=1,Z216*AK216/AN216,0)+IF(U216=1,AA216*AK216/AO216,0))*dt/60</f>
        <v>0</v>
      </c>
      <c r="AQ216" s="25">
        <f>E216+(AG216*SQRT(RTE)-AH216/SQRT(RTE))*dt/60/E_nom</f>
        <v>0.32758324984181852</v>
      </c>
      <c r="AR216">
        <f>IF(R216=1,1,0)</f>
        <v>0</v>
      </c>
    </row>
    <row r="217" spans="1:44" x14ac:dyDescent="0.2">
      <c r="A217">
        <v>215</v>
      </c>
      <c r="B217" s="22">
        <f>A217/1440</f>
        <v>0.14930555555555555</v>
      </c>
      <c r="C217" s="23">
        <v>1.2132000000000001</v>
      </c>
      <c r="D217" s="24">
        <f>C217+P_aux</f>
        <v>1.2282</v>
      </c>
      <c r="E217" s="25">
        <f>AQ216</f>
        <v>0.32758324984181852</v>
      </c>
      <c r="F217" s="24">
        <f>AB216</f>
        <v>0</v>
      </c>
      <c r="G217">
        <f>IF(AND(S216=0,V216&gt;=MinOff),V216,-1)</f>
        <v>135</v>
      </c>
      <c r="H217">
        <f>IF(AND(T216=0,W216&gt;=MinOff),W216,-1)</f>
        <v>134</v>
      </c>
      <c r="I217">
        <f>IF(AND(U216=0,X216&gt;=MinOff),X216,-1)</f>
        <v>1213</v>
      </c>
      <c r="J217">
        <f>IF(AND(S216=1,V216&gt;=MinRun),V216,-1)</f>
        <v>-1</v>
      </c>
      <c r="K217">
        <f>IF(AND(T216=1,W216&gt;=MinRun),W216,-1)</f>
        <v>-1</v>
      </c>
      <c r="L217">
        <f>IF(AND(U216=1,X216&gt;=MinRun),X216,-1)</f>
        <v>-1</v>
      </c>
      <c r="M217">
        <f>IF(MAX(G217:I217)&lt;0,0,MATCH(MAX(G217:I217),G217:I217,0))</f>
        <v>3</v>
      </c>
      <c r="N217">
        <f>IF(MAX(J217:L217)&lt;0,0,MATCH(MAX(J217:L217),J217:L217,0))</f>
        <v>0</v>
      </c>
      <c r="O217" s="24">
        <f>IF(N217=0,0,INDEX(CapVec,N217))</f>
        <v>0</v>
      </c>
      <c r="P217">
        <f>IF(OR(D217&gt;F217+StartMargin,E217&lt;SOC_startT),1,0)</f>
        <v>0</v>
      </c>
      <c r="Q217">
        <f>IF(AND(E217&gt;SOC_stopT,D217&lt;=F217-O217+StopMargin),1,0)</f>
        <v>0</v>
      </c>
      <c r="R217">
        <f>IF(AND(P217=1,M217&gt;0),1,IF(AND(P217=0,Q217=1,N217&gt;0),-1,0))</f>
        <v>0</v>
      </c>
      <c r="S217">
        <f>S216+IF(AND(R217=1,M217=1),1,0)-IF(AND(R217=-1,N217=1),1,0)</f>
        <v>0</v>
      </c>
      <c r="T217">
        <f>T216+IF(AND(R217=1,M217=2),1,0)-IF(AND(R217=-1,N217=2),1,0)</f>
        <v>0</v>
      </c>
      <c r="U217">
        <f>U216+IF(AND(R217=1,M217=3),1,0)-IF(AND(R217=-1,N217=3),1,0)</f>
        <v>0</v>
      </c>
      <c r="V217">
        <f>IF(S217&lt;&gt;S216,0,V216+dt)</f>
        <v>136</v>
      </c>
      <c r="W217">
        <f>IF(T217&lt;&gt;T216,0,W216+dt)</f>
        <v>135</v>
      </c>
      <c r="X217">
        <f>IF(U217&lt;&gt;U216,0,X216+dt)</f>
        <v>1214</v>
      </c>
      <c r="Y217" s="24">
        <f>S217*Cap_1*MIN(1,(V217+dt)/StartRamp)</f>
        <v>0</v>
      </c>
      <c r="Z217" s="24">
        <f>T217*Cap_2*MIN(1,(W217+dt)/StartRamp)</f>
        <v>0</v>
      </c>
      <c r="AA217" s="24">
        <f>U217*Cap_3*MIN(1,(X217+dt)/StartRamp)</f>
        <v>0</v>
      </c>
      <c r="AB217" s="24">
        <f>SUM(Y217:AA217)</f>
        <v>0</v>
      </c>
      <c r="AC217" s="24">
        <f>AB217-D217</f>
        <v>-1.2282</v>
      </c>
      <c r="AD217" s="25">
        <f>MEDIAN(0,(TaperEnd-E217)/(TaperEnd-TaperStart),1)</f>
        <v>1</v>
      </c>
      <c r="AE217" s="24">
        <f>MIN(P_pcs*AD217,MAX(0,SOC_max-E217)*E_nom*60/dt/SQRT(RTE))</f>
        <v>2.5</v>
      </c>
      <c r="AF217" s="24">
        <f>MIN(P_pcs,MAX(0,E217-SOC_min)*E_nom*60/dt*SQRT(RTE))</f>
        <v>2.5</v>
      </c>
      <c r="AG217" s="24">
        <f>IF(AC217&gt;0,MIN(AC217,AE217),0)</f>
        <v>0</v>
      </c>
      <c r="AH217" s="24">
        <f>IF(AC217&lt;0,MIN(-AC217,AF217),0)</f>
        <v>1.2282</v>
      </c>
      <c r="AI217" s="24">
        <f>IF(AC217&gt;0,D217+AG217,AB217)</f>
        <v>0</v>
      </c>
      <c r="AJ217" s="24">
        <f>MAX(0,D217-AI217-AH217)</f>
        <v>0</v>
      </c>
      <c r="AK217" s="25">
        <f>IF(AB217&gt;0,AI217/AB217,0)</f>
        <v>0</v>
      </c>
      <c r="AL217">
        <f>IF(AB217=0,1,MIN(MATCH(MEDIAN(MinStable,AK217,1),FC_L,1),3))</f>
        <v>1</v>
      </c>
      <c r="AM217" s="25">
        <f>INDEX(FC_E1,$AL217)+(MEDIAN(MinStable,$AK217,1)-INDEX(FC_L,$AL217))*(INDEX(FC_E1,$AL217+1)-INDEX(FC_E1,$AL217))/(INDEX(FC_L,$AL217+1)-INDEX(FC_L,$AL217))</f>
        <v>0.36499999999999999</v>
      </c>
      <c r="AN217" s="25">
        <f>INDEX(FC_E2,$AL217)+(MEDIAN(MinStable,$AK217,1)-INDEX(FC_L,$AL217))*(INDEX(FC_E2,$AL217+1)-INDEX(FC_E2,$AL217))/(INDEX(FC_L,$AL217+1)-INDEX(FC_L,$AL217))</f>
        <v>0.36</v>
      </c>
      <c r="AO217" s="25">
        <f>INDEX(FC_E3,$AL217)+(MEDIAN(MinStable,$AK217,1)-INDEX(FC_L,$AL217))*(INDEX(FC_E3,$AL217+1)-INDEX(FC_E3,$AL217))/(INDEX(FC_L,$AL217+1)-INDEX(FC_L,$AL217))</f>
        <v>0.35399999999999998</v>
      </c>
      <c r="AP217" s="26">
        <f>(IF(S217=1,Y217*AK217/AM217,0)+IF(T217=1,Z217*AK217/AN217,0)+IF(U217=1,AA217*AK217/AO217,0))*dt/60</f>
        <v>0</v>
      </c>
      <c r="AQ217" s="25">
        <f>E217+(AG217*SQRT(RTE)-AH217/SQRT(RTE))*dt/60/E_nom</f>
        <v>0.32361577832927368</v>
      </c>
      <c r="AR217">
        <f>IF(R217=1,1,0)</f>
        <v>0</v>
      </c>
    </row>
    <row r="218" spans="1:44" x14ac:dyDescent="0.2">
      <c r="A218">
        <v>216</v>
      </c>
      <c r="B218" s="22">
        <f>A218/1440</f>
        <v>0.15</v>
      </c>
      <c r="C218" s="23">
        <v>1.6355</v>
      </c>
      <c r="D218" s="24">
        <f>C218+P_aux</f>
        <v>1.6504999999999999</v>
      </c>
      <c r="E218" s="25">
        <f>AQ217</f>
        <v>0.32361577832927368</v>
      </c>
      <c r="F218" s="24">
        <f>AB217</f>
        <v>0</v>
      </c>
      <c r="G218">
        <f>IF(AND(S217=0,V217&gt;=MinOff),V217,-1)</f>
        <v>136</v>
      </c>
      <c r="H218">
        <f>IF(AND(T217=0,W217&gt;=MinOff),W217,-1)</f>
        <v>135</v>
      </c>
      <c r="I218">
        <f>IF(AND(U217=0,X217&gt;=MinOff),X217,-1)</f>
        <v>1214</v>
      </c>
      <c r="J218">
        <f>IF(AND(S217=1,V217&gt;=MinRun),V217,-1)</f>
        <v>-1</v>
      </c>
      <c r="K218">
        <f>IF(AND(T217=1,W217&gt;=MinRun),W217,-1)</f>
        <v>-1</v>
      </c>
      <c r="L218">
        <f>IF(AND(U217=1,X217&gt;=MinRun),X217,-1)</f>
        <v>-1</v>
      </c>
      <c r="M218">
        <f>IF(MAX(G218:I218)&lt;0,0,MATCH(MAX(G218:I218),G218:I218,0))</f>
        <v>3</v>
      </c>
      <c r="N218">
        <f>IF(MAX(J218:L218)&lt;0,0,MATCH(MAX(J218:L218),J218:L218,0))</f>
        <v>0</v>
      </c>
      <c r="O218" s="24">
        <f>IF(N218=0,0,INDEX(CapVec,N218))</f>
        <v>0</v>
      </c>
      <c r="P218">
        <f>IF(OR(D218&gt;F218+StartMargin,E218&lt;SOC_startT),1,0)</f>
        <v>0</v>
      </c>
      <c r="Q218">
        <f>IF(AND(E218&gt;SOC_stopT,D218&lt;=F218-O218+StopMargin),1,0)</f>
        <v>0</v>
      </c>
      <c r="R218">
        <f>IF(AND(P218=1,M218&gt;0),1,IF(AND(P218=0,Q218=1,N218&gt;0),-1,0))</f>
        <v>0</v>
      </c>
      <c r="S218">
        <f>S217+IF(AND(R218=1,M218=1),1,0)-IF(AND(R218=-1,N218=1),1,0)</f>
        <v>0</v>
      </c>
      <c r="T218">
        <f>T217+IF(AND(R218=1,M218=2),1,0)-IF(AND(R218=-1,N218=2),1,0)</f>
        <v>0</v>
      </c>
      <c r="U218">
        <f>U217+IF(AND(R218=1,M218=3),1,0)-IF(AND(R218=-1,N218=3),1,0)</f>
        <v>0</v>
      </c>
      <c r="V218">
        <f>IF(S218&lt;&gt;S217,0,V217+dt)</f>
        <v>137</v>
      </c>
      <c r="W218">
        <f>IF(T218&lt;&gt;T217,0,W217+dt)</f>
        <v>136</v>
      </c>
      <c r="X218">
        <f>IF(U218&lt;&gt;U217,0,X217+dt)</f>
        <v>1215</v>
      </c>
      <c r="Y218" s="24">
        <f>S218*Cap_1*MIN(1,(V218+dt)/StartRamp)</f>
        <v>0</v>
      </c>
      <c r="Z218" s="24">
        <f>T218*Cap_2*MIN(1,(W218+dt)/StartRamp)</f>
        <v>0</v>
      </c>
      <c r="AA218" s="24">
        <f>U218*Cap_3*MIN(1,(X218+dt)/StartRamp)</f>
        <v>0</v>
      </c>
      <c r="AB218" s="24">
        <f>SUM(Y218:AA218)</f>
        <v>0</v>
      </c>
      <c r="AC218" s="24">
        <f>AB218-D218</f>
        <v>-1.6504999999999999</v>
      </c>
      <c r="AD218" s="25">
        <f>MEDIAN(0,(TaperEnd-E218)/(TaperEnd-TaperStart),1)</f>
        <v>1</v>
      </c>
      <c r="AE218" s="24">
        <f>MIN(P_pcs*AD218,MAX(0,SOC_max-E218)*E_nom*60/dt/SQRT(RTE))</f>
        <v>2.5</v>
      </c>
      <c r="AF218" s="24">
        <f>MIN(P_pcs,MAX(0,E218-SOC_min)*E_nom*60/dt*SQRT(RTE))</f>
        <v>2.5</v>
      </c>
      <c r="AG218" s="24">
        <f>IF(AC218&gt;0,MIN(AC218,AE218),0)</f>
        <v>0</v>
      </c>
      <c r="AH218" s="24">
        <f>IF(AC218&lt;0,MIN(-AC218,AF218),0)</f>
        <v>1.6504999999999999</v>
      </c>
      <c r="AI218" s="24">
        <f>IF(AC218&gt;0,D218+AG218,AB218)</f>
        <v>0</v>
      </c>
      <c r="AJ218" s="24">
        <f>MAX(0,D218-AI218-AH218)</f>
        <v>0</v>
      </c>
      <c r="AK218" s="25">
        <f>IF(AB218&gt;0,AI218/AB218,0)</f>
        <v>0</v>
      </c>
      <c r="AL218">
        <f>IF(AB218=0,1,MIN(MATCH(MEDIAN(MinStable,AK218,1),FC_L,1),3))</f>
        <v>1</v>
      </c>
      <c r="AM218" s="25">
        <f>INDEX(FC_E1,$AL218)+(MEDIAN(MinStable,$AK218,1)-INDEX(FC_L,$AL218))*(INDEX(FC_E1,$AL218+1)-INDEX(FC_E1,$AL218))/(INDEX(FC_L,$AL218+1)-INDEX(FC_L,$AL218))</f>
        <v>0.36499999999999999</v>
      </c>
      <c r="AN218" s="25">
        <f>INDEX(FC_E2,$AL218)+(MEDIAN(MinStable,$AK218,1)-INDEX(FC_L,$AL218))*(INDEX(FC_E2,$AL218+1)-INDEX(FC_E2,$AL218))/(INDEX(FC_L,$AL218+1)-INDEX(FC_L,$AL218))</f>
        <v>0.36</v>
      </c>
      <c r="AO218" s="25">
        <f>INDEX(FC_E3,$AL218)+(MEDIAN(MinStable,$AK218,1)-INDEX(FC_L,$AL218))*(INDEX(FC_E3,$AL218+1)-INDEX(FC_E3,$AL218))/(INDEX(FC_L,$AL218+1)-INDEX(FC_L,$AL218))</f>
        <v>0.35399999999999998</v>
      </c>
      <c r="AP218" s="26">
        <f>(IF(S218=1,Y218*AK218/AM218,0)+IF(T218=1,Z218*AK218/AN218,0)+IF(U218=1,AA218*AK218/AO218,0))*dt/60</f>
        <v>0</v>
      </c>
      <c r="AQ218" s="25">
        <f>E218+(AG218*SQRT(RTE)-AH218/SQRT(RTE))*dt/60/E_nom</f>
        <v>0.31828414526344134</v>
      </c>
      <c r="AR218">
        <f>IF(R218=1,1,0)</f>
        <v>0</v>
      </c>
    </row>
    <row r="219" spans="1:44" x14ac:dyDescent="0.2">
      <c r="A219">
        <v>217</v>
      </c>
      <c r="B219" s="22">
        <f>A219/1440</f>
        <v>0.15069444444444444</v>
      </c>
      <c r="C219" s="23">
        <v>1.7484</v>
      </c>
      <c r="D219" s="24">
        <f>C219+P_aux</f>
        <v>1.7633999999999999</v>
      </c>
      <c r="E219" s="25">
        <f>AQ218</f>
        <v>0.31828414526344134</v>
      </c>
      <c r="F219" s="24">
        <f>AB218</f>
        <v>0</v>
      </c>
      <c r="G219">
        <f>IF(AND(S218=0,V218&gt;=MinOff),V218,-1)</f>
        <v>137</v>
      </c>
      <c r="H219">
        <f>IF(AND(T218=0,W218&gt;=MinOff),W218,-1)</f>
        <v>136</v>
      </c>
      <c r="I219">
        <f>IF(AND(U218=0,X218&gt;=MinOff),X218,-1)</f>
        <v>1215</v>
      </c>
      <c r="J219">
        <f>IF(AND(S218=1,V218&gt;=MinRun),V218,-1)</f>
        <v>-1</v>
      </c>
      <c r="K219">
        <f>IF(AND(T218=1,W218&gt;=MinRun),W218,-1)</f>
        <v>-1</v>
      </c>
      <c r="L219">
        <f>IF(AND(U218=1,X218&gt;=MinRun),X218,-1)</f>
        <v>-1</v>
      </c>
      <c r="M219">
        <f>IF(MAX(G219:I219)&lt;0,0,MATCH(MAX(G219:I219),G219:I219,0))</f>
        <v>3</v>
      </c>
      <c r="N219">
        <f>IF(MAX(J219:L219)&lt;0,0,MATCH(MAX(J219:L219),J219:L219,0))</f>
        <v>0</v>
      </c>
      <c r="O219" s="24">
        <f>IF(N219=0,0,INDEX(CapVec,N219))</f>
        <v>0</v>
      </c>
      <c r="P219">
        <f>IF(OR(D219&gt;F219+StartMargin,E219&lt;SOC_startT),1,0)</f>
        <v>0</v>
      </c>
      <c r="Q219">
        <f>IF(AND(E219&gt;SOC_stopT,D219&lt;=F219-O219+StopMargin),1,0)</f>
        <v>0</v>
      </c>
      <c r="R219">
        <f>IF(AND(P219=1,M219&gt;0),1,IF(AND(P219=0,Q219=1,N219&gt;0),-1,0))</f>
        <v>0</v>
      </c>
      <c r="S219">
        <f>S218+IF(AND(R219=1,M219=1),1,0)-IF(AND(R219=-1,N219=1),1,0)</f>
        <v>0</v>
      </c>
      <c r="T219">
        <f>T218+IF(AND(R219=1,M219=2),1,0)-IF(AND(R219=-1,N219=2),1,0)</f>
        <v>0</v>
      </c>
      <c r="U219">
        <f>U218+IF(AND(R219=1,M219=3),1,0)-IF(AND(R219=-1,N219=3),1,0)</f>
        <v>0</v>
      </c>
      <c r="V219">
        <f>IF(S219&lt;&gt;S218,0,V218+dt)</f>
        <v>138</v>
      </c>
      <c r="W219">
        <f>IF(T219&lt;&gt;T218,0,W218+dt)</f>
        <v>137</v>
      </c>
      <c r="X219">
        <f>IF(U219&lt;&gt;U218,0,X218+dt)</f>
        <v>1216</v>
      </c>
      <c r="Y219" s="24">
        <f>S219*Cap_1*MIN(1,(V219+dt)/StartRamp)</f>
        <v>0</v>
      </c>
      <c r="Z219" s="24">
        <f>T219*Cap_2*MIN(1,(W219+dt)/StartRamp)</f>
        <v>0</v>
      </c>
      <c r="AA219" s="24">
        <f>U219*Cap_3*MIN(1,(X219+dt)/StartRamp)</f>
        <v>0</v>
      </c>
      <c r="AB219" s="24">
        <f>SUM(Y219:AA219)</f>
        <v>0</v>
      </c>
      <c r="AC219" s="24">
        <f>AB219-D219</f>
        <v>-1.7633999999999999</v>
      </c>
      <c r="AD219" s="25">
        <f>MEDIAN(0,(TaperEnd-E219)/(TaperEnd-TaperStart),1)</f>
        <v>1</v>
      </c>
      <c r="AE219" s="24">
        <f>MIN(P_pcs*AD219,MAX(0,SOC_max-E219)*E_nom*60/dt/SQRT(RTE))</f>
        <v>2.5</v>
      </c>
      <c r="AF219" s="24">
        <f>MIN(P_pcs,MAX(0,E219-SOC_min)*E_nom*60/dt*SQRT(RTE))</f>
        <v>2.5</v>
      </c>
      <c r="AG219" s="24">
        <f>IF(AC219&gt;0,MIN(AC219,AE219),0)</f>
        <v>0</v>
      </c>
      <c r="AH219" s="24">
        <f>IF(AC219&lt;0,MIN(-AC219,AF219),0)</f>
        <v>1.7633999999999999</v>
      </c>
      <c r="AI219" s="24">
        <f>IF(AC219&gt;0,D219+AG219,AB219)</f>
        <v>0</v>
      </c>
      <c r="AJ219" s="24">
        <f>MAX(0,D219-AI219-AH219)</f>
        <v>0</v>
      </c>
      <c r="AK219" s="25">
        <f>IF(AB219&gt;0,AI219/AB219,0)</f>
        <v>0</v>
      </c>
      <c r="AL219">
        <f>IF(AB219=0,1,MIN(MATCH(MEDIAN(MinStable,AK219,1),FC_L,1),3))</f>
        <v>1</v>
      </c>
      <c r="AM219" s="25">
        <f>INDEX(FC_E1,$AL219)+(MEDIAN(MinStable,$AK219,1)-INDEX(FC_L,$AL219))*(INDEX(FC_E1,$AL219+1)-INDEX(FC_E1,$AL219))/(INDEX(FC_L,$AL219+1)-INDEX(FC_L,$AL219))</f>
        <v>0.36499999999999999</v>
      </c>
      <c r="AN219" s="25">
        <f>INDEX(FC_E2,$AL219)+(MEDIAN(MinStable,$AK219,1)-INDEX(FC_L,$AL219))*(INDEX(FC_E2,$AL219+1)-INDEX(FC_E2,$AL219))/(INDEX(FC_L,$AL219+1)-INDEX(FC_L,$AL219))</f>
        <v>0.36</v>
      </c>
      <c r="AO219" s="25">
        <f>INDEX(FC_E3,$AL219)+(MEDIAN(MinStable,$AK219,1)-INDEX(FC_L,$AL219))*(INDEX(FC_E3,$AL219+1)-INDEX(FC_E3,$AL219))/(INDEX(FC_L,$AL219+1)-INDEX(FC_L,$AL219))</f>
        <v>0.35399999999999998</v>
      </c>
      <c r="AP219" s="26">
        <f>(IF(S219=1,Y219*AK219/AM219,0)+IF(T219=1,Z219*AK219/AN219,0)+IF(U219=1,AA219*AK219/AO219,0))*dt/60</f>
        <v>0</v>
      </c>
      <c r="AQ219" s="25">
        <f>E219+(AG219*SQRT(RTE)-AH219/SQRT(RTE))*dt/60/E_nom</f>
        <v>0.31258780976008554</v>
      </c>
      <c r="AR219">
        <f>IF(R219=1,1,0)</f>
        <v>0</v>
      </c>
    </row>
    <row r="220" spans="1:44" x14ac:dyDescent="0.2">
      <c r="A220">
        <v>218</v>
      </c>
      <c r="B220" s="22">
        <f>A220/1440</f>
        <v>0.15138888888888888</v>
      </c>
      <c r="C220" s="23">
        <v>1.6518999999999999</v>
      </c>
      <c r="D220" s="24">
        <f>C220+P_aux</f>
        <v>1.6668999999999998</v>
      </c>
      <c r="E220" s="25">
        <f>AQ219</f>
        <v>0.31258780976008554</v>
      </c>
      <c r="F220" s="24">
        <f>AB219</f>
        <v>0</v>
      </c>
      <c r="G220">
        <f>IF(AND(S219=0,V219&gt;=MinOff),V219,-1)</f>
        <v>138</v>
      </c>
      <c r="H220">
        <f>IF(AND(T219=0,W219&gt;=MinOff),W219,-1)</f>
        <v>137</v>
      </c>
      <c r="I220">
        <f>IF(AND(U219=0,X219&gt;=MinOff),X219,-1)</f>
        <v>1216</v>
      </c>
      <c r="J220">
        <f>IF(AND(S219=1,V219&gt;=MinRun),V219,-1)</f>
        <v>-1</v>
      </c>
      <c r="K220">
        <f>IF(AND(T219=1,W219&gt;=MinRun),W219,-1)</f>
        <v>-1</v>
      </c>
      <c r="L220">
        <f>IF(AND(U219=1,X219&gt;=MinRun),X219,-1)</f>
        <v>-1</v>
      </c>
      <c r="M220">
        <f>IF(MAX(G220:I220)&lt;0,0,MATCH(MAX(G220:I220),G220:I220,0))</f>
        <v>3</v>
      </c>
      <c r="N220">
        <f>IF(MAX(J220:L220)&lt;0,0,MATCH(MAX(J220:L220),J220:L220,0))</f>
        <v>0</v>
      </c>
      <c r="O220" s="24">
        <f>IF(N220=0,0,INDEX(CapVec,N220))</f>
        <v>0</v>
      </c>
      <c r="P220">
        <f>IF(OR(D220&gt;F220+StartMargin,E220&lt;SOC_startT),1,0)</f>
        <v>0</v>
      </c>
      <c r="Q220">
        <f>IF(AND(E220&gt;SOC_stopT,D220&lt;=F220-O220+StopMargin),1,0)</f>
        <v>0</v>
      </c>
      <c r="R220">
        <f>IF(AND(P220=1,M220&gt;0),1,IF(AND(P220=0,Q220=1,N220&gt;0),-1,0))</f>
        <v>0</v>
      </c>
      <c r="S220">
        <f>S219+IF(AND(R220=1,M220=1),1,0)-IF(AND(R220=-1,N220=1),1,0)</f>
        <v>0</v>
      </c>
      <c r="T220">
        <f>T219+IF(AND(R220=1,M220=2),1,0)-IF(AND(R220=-1,N220=2),1,0)</f>
        <v>0</v>
      </c>
      <c r="U220">
        <f>U219+IF(AND(R220=1,M220=3),1,0)-IF(AND(R220=-1,N220=3),1,0)</f>
        <v>0</v>
      </c>
      <c r="V220">
        <f>IF(S220&lt;&gt;S219,0,V219+dt)</f>
        <v>139</v>
      </c>
      <c r="W220">
        <f>IF(T220&lt;&gt;T219,0,W219+dt)</f>
        <v>138</v>
      </c>
      <c r="X220">
        <f>IF(U220&lt;&gt;U219,0,X219+dt)</f>
        <v>1217</v>
      </c>
      <c r="Y220" s="24">
        <f>S220*Cap_1*MIN(1,(V220+dt)/StartRamp)</f>
        <v>0</v>
      </c>
      <c r="Z220" s="24">
        <f>T220*Cap_2*MIN(1,(W220+dt)/StartRamp)</f>
        <v>0</v>
      </c>
      <c r="AA220" s="24">
        <f>U220*Cap_3*MIN(1,(X220+dt)/StartRamp)</f>
        <v>0</v>
      </c>
      <c r="AB220" s="24">
        <f>SUM(Y220:AA220)</f>
        <v>0</v>
      </c>
      <c r="AC220" s="24">
        <f>AB220-D220</f>
        <v>-1.6668999999999998</v>
      </c>
      <c r="AD220" s="25">
        <f>MEDIAN(0,(TaperEnd-E220)/(TaperEnd-TaperStart),1)</f>
        <v>1</v>
      </c>
      <c r="AE220" s="24">
        <f>MIN(P_pcs*AD220,MAX(0,SOC_max-E220)*E_nom*60/dt/SQRT(RTE))</f>
        <v>2.5</v>
      </c>
      <c r="AF220" s="24">
        <f>MIN(P_pcs,MAX(0,E220-SOC_min)*E_nom*60/dt*SQRT(RTE))</f>
        <v>2.5</v>
      </c>
      <c r="AG220" s="24">
        <f>IF(AC220&gt;0,MIN(AC220,AE220),0)</f>
        <v>0</v>
      </c>
      <c r="AH220" s="24">
        <f>IF(AC220&lt;0,MIN(-AC220,AF220),0)</f>
        <v>1.6668999999999998</v>
      </c>
      <c r="AI220" s="24">
        <f>IF(AC220&gt;0,D220+AG220,AB220)</f>
        <v>0</v>
      </c>
      <c r="AJ220" s="24">
        <f>MAX(0,D220-AI220-AH220)</f>
        <v>0</v>
      </c>
      <c r="AK220" s="25">
        <f>IF(AB220&gt;0,AI220/AB220,0)</f>
        <v>0</v>
      </c>
      <c r="AL220">
        <f>IF(AB220=0,1,MIN(MATCH(MEDIAN(MinStable,AK220,1),FC_L,1),3))</f>
        <v>1</v>
      </c>
      <c r="AM220" s="25">
        <f>INDEX(FC_E1,$AL220)+(MEDIAN(MinStable,$AK220,1)-INDEX(FC_L,$AL220))*(INDEX(FC_E1,$AL220+1)-INDEX(FC_E1,$AL220))/(INDEX(FC_L,$AL220+1)-INDEX(FC_L,$AL220))</f>
        <v>0.36499999999999999</v>
      </c>
      <c r="AN220" s="25">
        <f>INDEX(FC_E2,$AL220)+(MEDIAN(MinStable,$AK220,1)-INDEX(FC_L,$AL220))*(INDEX(FC_E2,$AL220+1)-INDEX(FC_E2,$AL220))/(INDEX(FC_L,$AL220+1)-INDEX(FC_L,$AL220))</f>
        <v>0.36</v>
      </c>
      <c r="AO220" s="25">
        <f>INDEX(FC_E3,$AL220)+(MEDIAN(MinStable,$AK220,1)-INDEX(FC_L,$AL220))*(INDEX(FC_E3,$AL220+1)-INDEX(FC_E3,$AL220))/(INDEX(FC_L,$AL220+1)-INDEX(FC_L,$AL220))</f>
        <v>0.35399999999999998</v>
      </c>
      <c r="AP220" s="26">
        <f>(IF(S220=1,Y220*AK220/AM220,0)+IF(T220=1,Z220*AK220/AN220,0)+IF(U220=1,AA220*AK220/AO220,0))*dt/60</f>
        <v>0</v>
      </c>
      <c r="AQ220" s="25">
        <f>E220+(AG220*SQRT(RTE)-AH220/SQRT(RTE))*dt/60/E_nom</f>
        <v>0.30720319954655273</v>
      </c>
      <c r="AR220">
        <f>IF(R220=1,1,0)</f>
        <v>0</v>
      </c>
    </row>
    <row r="221" spans="1:44" x14ac:dyDescent="0.2">
      <c r="A221">
        <v>219</v>
      </c>
      <c r="B221" s="22">
        <f>A221/1440</f>
        <v>0.15208333333333332</v>
      </c>
      <c r="C221" s="23">
        <v>1.1500999999999999</v>
      </c>
      <c r="D221" s="24">
        <f>C221+P_aux</f>
        <v>1.1650999999999998</v>
      </c>
      <c r="E221" s="25">
        <f>AQ220</f>
        <v>0.30720319954655273</v>
      </c>
      <c r="F221" s="24">
        <f>AB220</f>
        <v>0</v>
      </c>
      <c r="G221">
        <f>IF(AND(S220=0,V220&gt;=MinOff),V220,-1)</f>
        <v>139</v>
      </c>
      <c r="H221">
        <f>IF(AND(T220=0,W220&gt;=MinOff),W220,-1)</f>
        <v>138</v>
      </c>
      <c r="I221">
        <f>IF(AND(U220=0,X220&gt;=MinOff),X220,-1)</f>
        <v>1217</v>
      </c>
      <c r="J221">
        <f>IF(AND(S220=1,V220&gt;=MinRun),V220,-1)</f>
        <v>-1</v>
      </c>
      <c r="K221">
        <f>IF(AND(T220=1,W220&gt;=MinRun),W220,-1)</f>
        <v>-1</v>
      </c>
      <c r="L221">
        <f>IF(AND(U220=1,X220&gt;=MinRun),X220,-1)</f>
        <v>-1</v>
      </c>
      <c r="M221">
        <f>IF(MAX(G221:I221)&lt;0,0,MATCH(MAX(G221:I221),G221:I221,0))</f>
        <v>3</v>
      </c>
      <c r="N221">
        <f>IF(MAX(J221:L221)&lt;0,0,MATCH(MAX(J221:L221),J221:L221,0))</f>
        <v>0</v>
      </c>
      <c r="O221" s="24">
        <f>IF(N221=0,0,INDEX(CapVec,N221))</f>
        <v>0</v>
      </c>
      <c r="P221">
        <f>IF(OR(D221&gt;F221+StartMargin,E221&lt;SOC_startT),1,0)</f>
        <v>0</v>
      </c>
      <c r="Q221">
        <f>IF(AND(E221&gt;SOC_stopT,D221&lt;=F221-O221+StopMargin),1,0)</f>
        <v>0</v>
      </c>
      <c r="R221">
        <f>IF(AND(P221=1,M221&gt;0),1,IF(AND(P221=0,Q221=1,N221&gt;0),-1,0))</f>
        <v>0</v>
      </c>
      <c r="S221">
        <f>S220+IF(AND(R221=1,M221=1),1,0)-IF(AND(R221=-1,N221=1),1,0)</f>
        <v>0</v>
      </c>
      <c r="T221">
        <f>T220+IF(AND(R221=1,M221=2),1,0)-IF(AND(R221=-1,N221=2),1,0)</f>
        <v>0</v>
      </c>
      <c r="U221">
        <f>U220+IF(AND(R221=1,M221=3),1,0)-IF(AND(R221=-1,N221=3),1,0)</f>
        <v>0</v>
      </c>
      <c r="V221">
        <f>IF(S221&lt;&gt;S220,0,V220+dt)</f>
        <v>140</v>
      </c>
      <c r="W221">
        <f>IF(T221&lt;&gt;T220,0,W220+dt)</f>
        <v>139</v>
      </c>
      <c r="X221">
        <f>IF(U221&lt;&gt;U220,0,X220+dt)</f>
        <v>1218</v>
      </c>
      <c r="Y221" s="24">
        <f>S221*Cap_1*MIN(1,(V221+dt)/StartRamp)</f>
        <v>0</v>
      </c>
      <c r="Z221" s="24">
        <f>T221*Cap_2*MIN(1,(W221+dt)/StartRamp)</f>
        <v>0</v>
      </c>
      <c r="AA221" s="24">
        <f>U221*Cap_3*MIN(1,(X221+dt)/StartRamp)</f>
        <v>0</v>
      </c>
      <c r="AB221" s="24">
        <f>SUM(Y221:AA221)</f>
        <v>0</v>
      </c>
      <c r="AC221" s="24">
        <f>AB221-D221</f>
        <v>-1.1650999999999998</v>
      </c>
      <c r="AD221" s="25">
        <f>MEDIAN(0,(TaperEnd-E221)/(TaperEnd-TaperStart),1)</f>
        <v>1</v>
      </c>
      <c r="AE221" s="24">
        <f>MIN(P_pcs*AD221,MAX(0,SOC_max-E221)*E_nom*60/dt/SQRT(RTE))</f>
        <v>2.5</v>
      </c>
      <c r="AF221" s="24">
        <f>MIN(P_pcs,MAX(0,E221-SOC_min)*E_nom*60/dt*SQRT(RTE))</f>
        <v>2.5</v>
      </c>
      <c r="AG221" s="24">
        <f>IF(AC221&gt;0,MIN(AC221,AE221),0)</f>
        <v>0</v>
      </c>
      <c r="AH221" s="24">
        <f>IF(AC221&lt;0,MIN(-AC221,AF221),0)</f>
        <v>1.1650999999999998</v>
      </c>
      <c r="AI221" s="24">
        <f>IF(AC221&gt;0,D221+AG221,AB221)</f>
        <v>0</v>
      </c>
      <c r="AJ221" s="24">
        <f>MAX(0,D221-AI221-AH221)</f>
        <v>0</v>
      </c>
      <c r="AK221" s="25">
        <f>IF(AB221&gt;0,AI221/AB221,0)</f>
        <v>0</v>
      </c>
      <c r="AL221">
        <f>IF(AB221=0,1,MIN(MATCH(MEDIAN(MinStable,AK221,1),FC_L,1),3))</f>
        <v>1</v>
      </c>
      <c r="AM221" s="25">
        <f>INDEX(FC_E1,$AL221)+(MEDIAN(MinStable,$AK221,1)-INDEX(FC_L,$AL221))*(INDEX(FC_E1,$AL221+1)-INDEX(FC_E1,$AL221))/(INDEX(FC_L,$AL221+1)-INDEX(FC_L,$AL221))</f>
        <v>0.36499999999999999</v>
      </c>
      <c r="AN221" s="25">
        <f>INDEX(FC_E2,$AL221)+(MEDIAN(MinStable,$AK221,1)-INDEX(FC_L,$AL221))*(INDEX(FC_E2,$AL221+1)-INDEX(FC_E2,$AL221))/(INDEX(FC_L,$AL221+1)-INDEX(FC_L,$AL221))</f>
        <v>0.36</v>
      </c>
      <c r="AO221" s="25">
        <f>INDEX(FC_E3,$AL221)+(MEDIAN(MinStable,$AK221,1)-INDEX(FC_L,$AL221))*(INDEX(FC_E3,$AL221+1)-INDEX(FC_E3,$AL221))/(INDEX(FC_L,$AL221+1)-INDEX(FC_L,$AL221))</f>
        <v>0.35399999999999998</v>
      </c>
      <c r="AP221" s="26">
        <f>(IF(S221=1,Y221*AK221/AM221,0)+IF(T221=1,Z221*AK221/AN221,0)+IF(U221=1,AA221*AK221/AO221,0))*dt/60</f>
        <v>0</v>
      </c>
      <c r="AQ221" s="25">
        <f>E221+(AG221*SQRT(RTE)-AH221/SQRT(RTE))*dt/60/E_nom</f>
        <v>0.30343956084009938</v>
      </c>
      <c r="AR221">
        <f>IF(R221=1,1,0)</f>
        <v>0</v>
      </c>
    </row>
    <row r="222" spans="1:44" x14ac:dyDescent="0.2">
      <c r="A222">
        <v>220</v>
      </c>
      <c r="B222" s="22">
        <f>A222/1440</f>
        <v>0.15277777777777779</v>
      </c>
      <c r="C222" s="23">
        <v>1.1687000000000001</v>
      </c>
      <c r="D222" s="24">
        <f>C222+P_aux</f>
        <v>1.1837</v>
      </c>
      <c r="E222" s="25">
        <f>AQ221</f>
        <v>0.30343956084009938</v>
      </c>
      <c r="F222" s="24">
        <f>AB221</f>
        <v>0</v>
      </c>
      <c r="G222">
        <f>IF(AND(S221=0,V221&gt;=MinOff),V221,-1)</f>
        <v>140</v>
      </c>
      <c r="H222">
        <f>IF(AND(T221=0,W221&gt;=MinOff),W221,-1)</f>
        <v>139</v>
      </c>
      <c r="I222">
        <f>IF(AND(U221=0,X221&gt;=MinOff),X221,-1)</f>
        <v>1218</v>
      </c>
      <c r="J222">
        <f>IF(AND(S221=1,V221&gt;=MinRun),V221,-1)</f>
        <v>-1</v>
      </c>
      <c r="K222">
        <f>IF(AND(T221=1,W221&gt;=MinRun),W221,-1)</f>
        <v>-1</v>
      </c>
      <c r="L222">
        <f>IF(AND(U221=1,X221&gt;=MinRun),X221,-1)</f>
        <v>-1</v>
      </c>
      <c r="M222">
        <f>IF(MAX(G222:I222)&lt;0,0,MATCH(MAX(G222:I222),G222:I222,0))</f>
        <v>3</v>
      </c>
      <c r="N222">
        <f>IF(MAX(J222:L222)&lt;0,0,MATCH(MAX(J222:L222),J222:L222,0))</f>
        <v>0</v>
      </c>
      <c r="O222" s="24">
        <f>IF(N222=0,0,INDEX(CapVec,N222))</f>
        <v>0</v>
      </c>
      <c r="P222">
        <f>IF(OR(D222&gt;F222+StartMargin,E222&lt;SOC_startT),1,0)</f>
        <v>0</v>
      </c>
      <c r="Q222">
        <f>IF(AND(E222&gt;SOC_stopT,D222&lt;=F222-O222+StopMargin),1,0)</f>
        <v>0</v>
      </c>
      <c r="R222">
        <f>IF(AND(P222=1,M222&gt;0),1,IF(AND(P222=0,Q222=1,N222&gt;0),-1,0))</f>
        <v>0</v>
      </c>
      <c r="S222">
        <f>S221+IF(AND(R222=1,M222=1),1,0)-IF(AND(R222=-1,N222=1),1,0)</f>
        <v>0</v>
      </c>
      <c r="T222">
        <f>T221+IF(AND(R222=1,M222=2),1,0)-IF(AND(R222=-1,N222=2),1,0)</f>
        <v>0</v>
      </c>
      <c r="U222">
        <f>U221+IF(AND(R222=1,M222=3),1,0)-IF(AND(R222=-1,N222=3),1,0)</f>
        <v>0</v>
      </c>
      <c r="V222">
        <f>IF(S222&lt;&gt;S221,0,V221+dt)</f>
        <v>141</v>
      </c>
      <c r="W222">
        <f>IF(T222&lt;&gt;T221,0,W221+dt)</f>
        <v>140</v>
      </c>
      <c r="X222">
        <f>IF(U222&lt;&gt;U221,0,X221+dt)</f>
        <v>1219</v>
      </c>
      <c r="Y222" s="24">
        <f>S222*Cap_1*MIN(1,(V222+dt)/StartRamp)</f>
        <v>0</v>
      </c>
      <c r="Z222" s="24">
        <f>T222*Cap_2*MIN(1,(W222+dt)/StartRamp)</f>
        <v>0</v>
      </c>
      <c r="AA222" s="24">
        <f>U222*Cap_3*MIN(1,(X222+dt)/StartRamp)</f>
        <v>0</v>
      </c>
      <c r="AB222" s="24">
        <f>SUM(Y222:AA222)</f>
        <v>0</v>
      </c>
      <c r="AC222" s="24">
        <f>AB222-D222</f>
        <v>-1.1837</v>
      </c>
      <c r="AD222" s="25">
        <f>MEDIAN(0,(TaperEnd-E222)/(TaperEnd-TaperStart),1)</f>
        <v>1</v>
      </c>
      <c r="AE222" s="24">
        <f>MIN(P_pcs*AD222,MAX(0,SOC_max-E222)*E_nom*60/dt/SQRT(RTE))</f>
        <v>2.5</v>
      </c>
      <c r="AF222" s="24">
        <f>MIN(P_pcs,MAX(0,E222-SOC_min)*E_nom*60/dt*SQRT(RTE))</f>
        <v>2.5</v>
      </c>
      <c r="AG222" s="24">
        <f>IF(AC222&gt;0,MIN(AC222,AE222),0)</f>
        <v>0</v>
      </c>
      <c r="AH222" s="24">
        <f>IF(AC222&lt;0,MIN(-AC222,AF222),0)</f>
        <v>1.1837</v>
      </c>
      <c r="AI222" s="24">
        <f>IF(AC222&gt;0,D222+AG222,AB222)</f>
        <v>0</v>
      </c>
      <c r="AJ222" s="24">
        <f>MAX(0,D222-AI222-AH222)</f>
        <v>0</v>
      </c>
      <c r="AK222" s="25">
        <f>IF(AB222&gt;0,AI222/AB222,0)</f>
        <v>0</v>
      </c>
      <c r="AL222">
        <f>IF(AB222=0,1,MIN(MATCH(MEDIAN(MinStable,AK222,1),FC_L,1),3))</f>
        <v>1</v>
      </c>
      <c r="AM222" s="25">
        <f>INDEX(FC_E1,$AL222)+(MEDIAN(MinStable,$AK222,1)-INDEX(FC_L,$AL222))*(INDEX(FC_E1,$AL222+1)-INDEX(FC_E1,$AL222))/(INDEX(FC_L,$AL222+1)-INDEX(FC_L,$AL222))</f>
        <v>0.36499999999999999</v>
      </c>
      <c r="AN222" s="25">
        <f>INDEX(FC_E2,$AL222)+(MEDIAN(MinStable,$AK222,1)-INDEX(FC_L,$AL222))*(INDEX(FC_E2,$AL222+1)-INDEX(FC_E2,$AL222))/(INDEX(FC_L,$AL222+1)-INDEX(FC_L,$AL222))</f>
        <v>0.36</v>
      </c>
      <c r="AO222" s="25">
        <f>INDEX(FC_E3,$AL222)+(MEDIAN(MinStable,$AK222,1)-INDEX(FC_L,$AL222))*(INDEX(FC_E3,$AL222+1)-INDEX(FC_E3,$AL222))/(INDEX(FC_L,$AL222+1)-INDEX(FC_L,$AL222))</f>
        <v>0.35399999999999998</v>
      </c>
      <c r="AP222" s="26">
        <f>(IF(S222=1,Y222*AK222/AM222,0)+IF(T222=1,Z222*AK222/AN222,0)+IF(U222=1,AA222*AK222/AO222,0))*dt/60</f>
        <v>0</v>
      </c>
      <c r="AQ222" s="25">
        <f>E222+(AG222*SQRT(RTE)-AH222/SQRT(RTE))*dt/60/E_nom</f>
        <v>0.29961583829540034</v>
      </c>
      <c r="AR222">
        <f>IF(R222=1,1,0)</f>
        <v>0</v>
      </c>
    </row>
    <row r="223" spans="1:44" x14ac:dyDescent="0.2">
      <c r="A223">
        <v>221</v>
      </c>
      <c r="B223" s="22">
        <f>A223/1440</f>
        <v>0.15347222222222223</v>
      </c>
      <c r="C223" s="23">
        <v>1.2373000000000001</v>
      </c>
      <c r="D223" s="24">
        <f>C223+P_aux</f>
        <v>1.2523</v>
      </c>
      <c r="E223" s="25">
        <f>AQ222</f>
        <v>0.29961583829540034</v>
      </c>
      <c r="F223" s="24">
        <f>AB222</f>
        <v>0</v>
      </c>
      <c r="G223">
        <f>IF(AND(S222=0,V222&gt;=MinOff),V222,-1)</f>
        <v>141</v>
      </c>
      <c r="H223">
        <f>IF(AND(T222=0,W222&gt;=MinOff),W222,-1)</f>
        <v>140</v>
      </c>
      <c r="I223">
        <f>IF(AND(U222=0,X222&gt;=MinOff),X222,-1)</f>
        <v>1219</v>
      </c>
      <c r="J223">
        <f>IF(AND(S222=1,V222&gt;=MinRun),V222,-1)</f>
        <v>-1</v>
      </c>
      <c r="K223">
        <f>IF(AND(T222=1,W222&gt;=MinRun),W222,-1)</f>
        <v>-1</v>
      </c>
      <c r="L223">
        <f>IF(AND(U222=1,X222&gt;=MinRun),X222,-1)</f>
        <v>-1</v>
      </c>
      <c r="M223">
        <f>IF(MAX(G223:I223)&lt;0,0,MATCH(MAX(G223:I223),G223:I223,0))</f>
        <v>3</v>
      </c>
      <c r="N223">
        <f>IF(MAX(J223:L223)&lt;0,0,MATCH(MAX(J223:L223),J223:L223,0))</f>
        <v>0</v>
      </c>
      <c r="O223" s="24">
        <f>IF(N223=0,0,INDEX(CapVec,N223))</f>
        <v>0</v>
      </c>
      <c r="P223">
        <f>IF(OR(D223&gt;F223+StartMargin,E223&lt;SOC_startT),1,0)</f>
        <v>1</v>
      </c>
      <c r="Q223">
        <f>IF(AND(E223&gt;SOC_stopT,D223&lt;=F223-O223+StopMargin),1,0)</f>
        <v>0</v>
      </c>
      <c r="R223">
        <f>IF(AND(P223=1,M223&gt;0),1,IF(AND(P223=0,Q223=1,N223&gt;0),-1,0))</f>
        <v>1</v>
      </c>
      <c r="S223">
        <f>S222+IF(AND(R223=1,M223=1),1,0)-IF(AND(R223=-1,N223=1),1,0)</f>
        <v>0</v>
      </c>
      <c r="T223">
        <f>T222+IF(AND(R223=1,M223=2),1,0)-IF(AND(R223=-1,N223=2),1,0)</f>
        <v>0</v>
      </c>
      <c r="U223">
        <f>U222+IF(AND(R223=1,M223=3),1,0)-IF(AND(R223=-1,N223=3),1,0)</f>
        <v>1</v>
      </c>
      <c r="V223">
        <f>IF(S223&lt;&gt;S222,0,V222+dt)</f>
        <v>142</v>
      </c>
      <c r="W223">
        <f>IF(T223&lt;&gt;T222,0,W222+dt)</f>
        <v>141</v>
      </c>
      <c r="X223">
        <f>IF(U223&lt;&gt;U222,0,X222+dt)</f>
        <v>0</v>
      </c>
      <c r="Y223" s="24">
        <f>S223*Cap_1*MIN(1,(V223+dt)/StartRamp)</f>
        <v>0</v>
      </c>
      <c r="Z223" s="24">
        <f>T223*Cap_2*MIN(1,(W223+dt)/StartRamp)</f>
        <v>0</v>
      </c>
      <c r="AA223" s="24">
        <f>U223*Cap_3*MIN(1,(X223+dt)/StartRamp)</f>
        <v>0.55000000000000004</v>
      </c>
      <c r="AB223" s="24">
        <f>SUM(Y223:AA223)</f>
        <v>0.55000000000000004</v>
      </c>
      <c r="AC223" s="24">
        <f>AB223-D223</f>
        <v>-0.70229999999999992</v>
      </c>
      <c r="AD223" s="25">
        <f>MEDIAN(0,(TaperEnd-E223)/(TaperEnd-TaperStart),1)</f>
        <v>1</v>
      </c>
      <c r="AE223" s="24">
        <f>MIN(P_pcs*AD223,MAX(0,SOC_max-E223)*E_nom*60/dt/SQRT(RTE))</f>
        <v>2.5</v>
      </c>
      <c r="AF223" s="24">
        <f>MIN(P_pcs,MAX(0,E223-SOC_min)*E_nom*60/dt*SQRT(RTE))</f>
        <v>2.5</v>
      </c>
      <c r="AG223" s="24">
        <f>IF(AC223&gt;0,MIN(AC223,AE223),0)</f>
        <v>0</v>
      </c>
      <c r="AH223" s="24">
        <f>IF(AC223&lt;0,MIN(-AC223,AF223),0)</f>
        <v>0.70229999999999992</v>
      </c>
      <c r="AI223" s="24">
        <f>IF(AC223&gt;0,D223+AG223,AB223)</f>
        <v>0.55000000000000004</v>
      </c>
      <c r="AJ223" s="24">
        <f>MAX(0,D223-AI223-AH223)</f>
        <v>0</v>
      </c>
      <c r="AK223" s="25">
        <f>IF(AB223&gt;0,AI223/AB223,0)</f>
        <v>1</v>
      </c>
      <c r="AL223">
        <f>IF(AB223=0,1,MIN(MATCH(MEDIAN(MinStable,AK223,1),FC_L,1),3))</f>
        <v>3</v>
      </c>
      <c r="AM223" s="25">
        <f>INDEX(FC_E1,$AL223)+(MEDIAN(MinStable,$AK223,1)-INDEX(FC_L,$AL223))*(INDEX(FC_E1,$AL223+1)-INDEX(FC_E1,$AL223))/(INDEX(FC_L,$AL223+1)-INDEX(FC_L,$AL223))</f>
        <v>0.42799999999999999</v>
      </c>
      <c r="AN223" s="25">
        <f>INDEX(FC_E2,$AL223)+(MEDIAN(MinStable,$AK223,1)-INDEX(FC_L,$AL223))*(INDEX(FC_E2,$AL223+1)-INDEX(FC_E2,$AL223))/(INDEX(FC_L,$AL223+1)-INDEX(FC_L,$AL223))</f>
        <v>0.42199999999999999</v>
      </c>
      <c r="AO223" s="25">
        <f>INDEX(FC_E3,$AL223)+(MEDIAN(MinStable,$AK223,1)-INDEX(FC_L,$AL223))*(INDEX(FC_E3,$AL223+1)-INDEX(FC_E3,$AL223))/(INDEX(FC_L,$AL223+1)-INDEX(FC_L,$AL223))</f>
        <v>0.41499999999999998</v>
      </c>
      <c r="AP223" s="26">
        <f>(IF(S223=1,Y223*AK223/AM223,0)+IF(T223=1,Z223*AK223/AN223,0)+IF(U223=1,AA223*AK223/AO223,0))*dt/60</f>
        <v>2.2088353413654623E-2</v>
      </c>
      <c r="AQ223" s="25">
        <f>E223+(AG223*SQRT(RTE)-AH223/SQRT(RTE))*dt/60/E_nom</f>
        <v>0.29734718885454359</v>
      </c>
      <c r="AR223">
        <f>IF(R223=1,1,0)</f>
        <v>1</v>
      </c>
    </row>
    <row r="224" spans="1:44" x14ac:dyDescent="0.2">
      <c r="A224">
        <v>222</v>
      </c>
      <c r="B224" s="22">
        <f>A224/1440</f>
        <v>0.15416666666666667</v>
      </c>
      <c r="C224" s="23">
        <v>1.1585000000000001</v>
      </c>
      <c r="D224" s="24">
        <f>C224+P_aux</f>
        <v>1.1735</v>
      </c>
      <c r="E224" s="25">
        <f>AQ223</f>
        <v>0.29734718885454359</v>
      </c>
      <c r="F224" s="24">
        <f>AB223</f>
        <v>0.55000000000000004</v>
      </c>
      <c r="G224">
        <f>IF(AND(S223=0,V223&gt;=MinOff),V223,-1)</f>
        <v>142</v>
      </c>
      <c r="H224">
        <f>IF(AND(T223=0,W223&gt;=MinOff),W223,-1)</f>
        <v>141</v>
      </c>
      <c r="I224">
        <f>IF(AND(U223=0,X223&gt;=MinOff),X223,-1)</f>
        <v>-1</v>
      </c>
      <c r="J224">
        <f>IF(AND(S223=1,V223&gt;=MinRun),V223,-1)</f>
        <v>-1</v>
      </c>
      <c r="K224">
        <f>IF(AND(T223=1,W223&gt;=MinRun),W223,-1)</f>
        <v>-1</v>
      </c>
      <c r="L224">
        <f>IF(AND(U223=1,X223&gt;=MinRun),X223,-1)</f>
        <v>-1</v>
      </c>
      <c r="M224">
        <f>IF(MAX(G224:I224)&lt;0,0,MATCH(MAX(G224:I224),G224:I224,0))</f>
        <v>1</v>
      </c>
      <c r="N224">
        <f>IF(MAX(J224:L224)&lt;0,0,MATCH(MAX(J224:L224),J224:L224,0))</f>
        <v>0</v>
      </c>
      <c r="O224" s="24">
        <f>IF(N224=0,0,INDEX(CapVec,N224))</f>
        <v>0</v>
      </c>
      <c r="P224">
        <f>IF(OR(D224&gt;F224+StartMargin,E224&lt;SOC_startT),1,0)</f>
        <v>1</v>
      </c>
      <c r="Q224">
        <f>IF(AND(E224&gt;SOC_stopT,D224&lt;=F224-O224+StopMargin),1,0)</f>
        <v>0</v>
      </c>
      <c r="R224">
        <f>IF(AND(P224=1,M224&gt;0),1,IF(AND(P224=0,Q224=1,N224&gt;0),-1,0))</f>
        <v>1</v>
      </c>
      <c r="S224">
        <f>S223+IF(AND(R224=1,M224=1),1,0)-IF(AND(R224=-1,N224=1),1,0)</f>
        <v>1</v>
      </c>
      <c r="T224">
        <f>T223+IF(AND(R224=1,M224=2),1,0)-IF(AND(R224=-1,N224=2),1,0)</f>
        <v>0</v>
      </c>
      <c r="U224">
        <f>U223+IF(AND(R224=1,M224=3),1,0)-IF(AND(R224=-1,N224=3),1,0)</f>
        <v>1</v>
      </c>
      <c r="V224">
        <f>IF(S224&lt;&gt;S223,0,V223+dt)</f>
        <v>0</v>
      </c>
      <c r="W224">
        <f>IF(T224&lt;&gt;T223,0,W223+dt)</f>
        <v>142</v>
      </c>
      <c r="X224">
        <f>IF(U224&lt;&gt;U223,0,X223+dt)</f>
        <v>1</v>
      </c>
      <c r="Y224" s="24">
        <f>S224*Cap_1*MIN(1,(V224+dt)/StartRamp)</f>
        <v>0.6</v>
      </c>
      <c r="Z224" s="24">
        <f>T224*Cap_2*MIN(1,(W224+dt)/StartRamp)</f>
        <v>0</v>
      </c>
      <c r="AA224" s="24">
        <f>U224*Cap_3*MIN(1,(X224+dt)/StartRamp)</f>
        <v>1.1000000000000001</v>
      </c>
      <c r="AB224" s="24">
        <f>SUM(Y224:AA224)</f>
        <v>1.7000000000000002</v>
      </c>
      <c r="AC224" s="24">
        <f>AB224-D224</f>
        <v>0.52650000000000019</v>
      </c>
      <c r="AD224" s="25">
        <f>MEDIAN(0,(TaperEnd-E224)/(TaperEnd-TaperStart),1)</f>
        <v>1</v>
      </c>
      <c r="AE224" s="24">
        <f>MIN(P_pcs*AD224,MAX(0,SOC_max-E224)*E_nom*60/dt/SQRT(RTE))</f>
        <v>2.5</v>
      </c>
      <c r="AF224" s="24">
        <f>MIN(P_pcs,MAX(0,E224-SOC_min)*E_nom*60/dt*SQRT(RTE))</f>
        <v>2.5</v>
      </c>
      <c r="AG224" s="24">
        <f>IF(AC224&gt;0,MIN(AC224,AE224),0)</f>
        <v>0.52650000000000019</v>
      </c>
      <c r="AH224" s="24">
        <f>IF(AC224&lt;0,MIN(-AC224,AF224),0)</f>
        <v>0</v>
      </c>
      <c r="AI224" s="24">
        <f>IF(AC224&gt;0,D224+AG224,AB224)</f>
        <v>1.7000000000000002</v>
      </c>
      <c r="AJ224" s="24">
        <f>MAX(0,D224-AI224-AH224)</f>
        <v>0</v>
      </c>
      <c r="AK224" s="25">
        <f>IF(AB224&gt;0,AI224/AB224,0)</f>
        <v>1</v>
      </c>
      <c r="AL224">
        <f>IF(AB224=0,1,MIN(MATCH(MEDIAN(MinStable,AK224,1),FC_L,1),3))</f>
        <v>3</v>
      </c>
      <c r="AM224" s="25">
        <f>INDEX(FC_E1,$AL224)+(MEDIAN(MinStable,$AK224,1)-INDEX(FC_L,$AL224))*(INDEX(FC_E1,$AL224+1)-INDEX(FC_E1,$AL224))/(INDEX(FC_L,$AL224+1)-INDEX(FC_L,$AL224))</f>
        <v>0.42799999999999999</v>
      </c>
      <c r="AN224" s="25">
        <f>INDEX(FC_E2,$AL224)+(MEDIAN(MinStable,$AK224,1)-INDEX(FC_L,$AL224))*(INDEX(FC_E2,$AL224+1)-INDEX(FC_E2,$AL224))/(INDEX(FC_L,$AL224+1)-INDEX(FC_L,$AL224))</f>
        <v>0.42199999999999999</v>
      </c>
      <c r="AO224" s="25">
        <f>INDEX(FC_E3,$AL224)+(MEDIAN(MinStable,$AK224,1)-INDEX(FC_L,$AL224))*(INDEX(FC_E3,$AL224+1)-INDEX(FC_E3,$AL224))/(INDEX(FC_L,$AL224+1)-INDEX(FC_L,$AL224))</f>
        <v>0.41499999999999998</v>
      </c>
      <c r="AP224" s="26">
        <f>(IF(S224=1,Y224*AK224/AM224,0)+IF(T224=1,Z224*AK224/AN224,0)+IF(U224=1,AA224*AK224/AO224,0))*dt/60</f>
        <v>6.7541192808617659E-2</v>
      </c>
      <c r="AQ224" s="25">
        <f>E224+(AG224*SQRT(RTE)-AH224/SQRT(RTE))*dt/60/E_nom</f>
        <v>0.29884385788335999</v>
      </c>
      <c r="AR224">
        <f>IF(R224=1,1,0)</f>
        <v>1</v>
      </c>
    </row>
    <row r="225" spans="1:44" x14ac:dyDescent="0.2">
      <c r="A225">
        <v>223</v>
      </c>
      <c r="B225" s="22">
        <f>A225/1440</f>
        <v>0.15486111111111112</v>
      </c>
      <c r="C225" s="23">
        <v>1.1462000000000001</v>
      </c>
      <c r="D225" s="24">
        <f>C225+P_aux</f>
        <v>1.1612</v>
      </c>
      <c r="E225" s="25">
        <f>AQ224</f>
        <v>0.29884385788335999</v>
      </c>
      <c r="F225" s="24">
        <f>AB224</f>
        <v>1.7000000000000002</v>
      </c>
      <c r="G225">
        <f>IF(AND(S224=0,V224&gt;=MinOff),V224,-1)</f>
        <v>-1</v>
      </c>
      <c r="H225">
        <f>IF(AND(T224=0,W224&gt;=MinOff),W224,-1)</f>
        <v>142</v>
      </c>
      <c r="I225">
        <f>IF(AND(U224=0,X224&gt;=MinOff),X224,-1)</f>
        <v>-1</v>
      </c>
      <c r="J225">
        <f>IF(AND(S224=1,V224&gt;=MinRun),V224,-1)</f>
        <v>-1</v>
      </c>
      <c r="K225">
        <f>IF(AND(T224=1,W224&gt;=MinRun),W224,-1)</f>
        <v>-1</v>
      </c>
      <c r="L225">
        <f>IF(AND(U224=1,X224&gt;=MinRun),X224,-1)</f>
        <v>-1</v>
      </c>
      <c r="M225">
        <f>IF(MAX(G225:I225)&lt;0,0,MATCH(MAX(G225:I225),G225:I225,0))</f>
        <v>2</v>
      </c>
      <c r="N225">
        <f>IF(MAX(J225:L225)&lt;0,0,MATCH(MAX(J225:L225),J225:L225,0))</f>
        <v>0</v>
      </c>
      <c r="O225" s="24">
        <f>IF(N225=0,0,INDEX(CapVec,N225))</f>
        <v>0</v>
      </c>
      <c r="P225">
        <f>IF(OR(D225&gt;F225+StartMargin,E225&lt;SOC_startT),1,0)</f>
        <v>1</v>
      </c>
      <c r="Q225">
        <f>IF(AND(E225&gt;SOC_stopT,D225&lt;=F225-O225+StopMargin),1,0)</f>
        <v>0</v>
      </c>
      <c r="R225">
        <f>IF(AND(P225=1,M225&gt;0),1,IF(AND(P225=0,Q225=1,N225&gt;0),-1,0))</f>
        <v>1</v>
      </c>
      <c r="S225">
        <f>S224+IF(AND(R225=1,M225=1),1,0)-IF(AND(R225=-1,N225=1),1,0)</f>
        <v>1</v>
      </c>
      <c r="T225">
        <f>T224+IF(AND(R225=1,M225=2),1,0)-IF(AND(R225=-1,N225=2),1,0)</f>
        <v>1</v>
      </c>
      <c r="U225">
        <f>U224+IF(AND(R225=1,M225=3),1,0)-IF(AND(R225=-1,N225=3),1,0)</f>
        <v>1</v>
      </c>
      <c r="V225">
        <f>IF(S225&lt;&gt;S224,0,V224+dt)</f>
        <v>1</v>
      </c>
      <c r="W225">
        <f>IF(T225&lt;&gt;T224,0,W224+dt)</f>
        <v>0</v>
      </c>
      <c r="X225">
        <f>IF(U225&lt;&gt;U224,0,X224+dt)</f>
        <v>2</v>
      </c>
      <c r="Y225" s="24">
        <f>S225*Cap_1*MIN(1,(V225+dt)/StartRamp)</f>
        <v>1.2</v>
      </c>
      <c r="Z225" s="24">
        <f>T225*Cap_2*MIN(1,(W225+dt)/StartRamp)</f>
        <v>0.55000000000000004</v>
      </c>
      <c r="AA225" s="24">
        <f>U225*Cap_3*MIN(1,(X225+dt)/StartRamp)</f>
        <v>1.1000000000000001</v>
      </c>
      <c r="AB225" s="24">
        <f>SUM(Y225:AA225)</f>
        <v>2.85</v>
      </c>
      <c r="AC225" s="24">
        <f>AB225-D225</f>
        <v>1.6888000000000001</v>
      </c>
      <c r="AD225" s="25">
        <f>MEDIAN(0,(TaperEnd-E225)/(TaperEnd-TaperStart),1)</f>
        <v>1</v>
      </c>
      <c r="AE225" s="24">
        <f>MIN(P_pcs*AD225,MAX(0,SOC_max-E225)*E_nom*60/dt/SQRT(RTE))</f>
        <v>2.5</v>
      </c>
      <c r="AF225" s="24">
        <f>MIN(P_pcs,MAX(0,E225-SOC_min)*E_nom*60/dt*SQRT(RTE))</f>
        <v>2.5</v>
      </c>
      <c r="AG225" s="24">
        <f>IF(AC225&gt;0,MIN(AC225,AE225),0)</f>
        <v>1.6888000000000001</v>
      </c>
      <c r="AH225" s="24">
        <f>IF(AC225&lt;0,MIN(-AC225,AF225),0)</f>
        <v>0</v>
      </c>
      <c r="AI225" s="24">
        <f>IF(AC225&gt;0,D225+AG225,AB225)</f>
        <v>2.85</v>
      </c>
      <c r="AJ225" s="24">
        <f>MAX(0,D225-AI225-AH225)</f>
        <v>0</v>
      </c>
      <c r="AK225" s="25">
        <f>IF(AB225&gt;0,AI225/AB225,0)</f>
        <v>1</v>
      </c>
      <c r="AL225">
        <f>IF(AB225=0,1,MIN(MATCH(MEDIAN(MinStable,AK225,1),FC_L,1),3))</f>
        <v>3</v>
      </c>
      <c r="AM225" s="25">
        <f>INDEX(FC_E1,$AL225)+(MEDIAN(MinStable,$AK225,1)-INDEX(FC_L,$AL225))*(INDEX(FC_E1,$AL225+1)-INDEX(FC_E1,$AL225))/(INDEX(FC_L,$AL225+1)-INDEX(FC_L,$AL225))</f>
        <v>0.42799999999999999</v>
      </c>
      <c r="AN225" s="25">
        <f>INDEX(FC_E2,$AL225)+(MEDIAN(MinStable,$AK225,1)-INDEX(FC_L,$AL225))*(INDEX(FC_E2,$AL225+1)-INDEX(FC_E2,$AL225))/(INDEX(FC_L,$AL225+1)-INDEX(FC_L,$AL225))</f>
        <v>0.42199999999999999</v>
      </c>
      <c r="AO225" s="25">
        <f>INDEX(FC_E3,$AL225)+(MEDIAN(MinStable,$AK225,1)-INDEX(FC_L,$AL225))*(INDEX(FC_E3,$AL225+1)-INDEX(FC_E3,$AL225))/(INDEX(FC_L,$AL225+1)-INDEX(FC_L,$AL225))</f>
        <v>0.41499999999999998</v>
      </c>
      <c r="AP225" s="26">
        <f>(IF(S225=1,Y225*AK225/AM225,0)+IF(T225=1,Z225*AK225/AN225,0)+IF(U225=1,AA225*AK225/AO225,0))*dt/60</f>
        <v>0.11262763771567647</v>
      </c>
      <c r="AQ225" s="25">
        <f>E225+(AG225*SQRT(RTE)-AH225/SQRT(RTE))*dt/60/E_nom</f>
        <v>0.30364456948044471</v>
      </c>
      <c r="AR225">
        <f>IF(R225=1,1,0)</f>
        <v>1</v>
      </c>
    </row>
    <row r="226" spans="1:44" x14ac:dyDescent="0.2">
      <c r="A226">
        <v>224</v>
      </c>
      <c r="B226" s="22">
        <f>A226/1440</f>
        <v>0.15555555555555556</v>
      </c>
      <c r="C226" s="23">
        <v>1.0822000000000001</v>
      </c>
      <c r="D226" s="24">
        <f>C226+P_aux</f>
        <v>1.0972</v>
      </c>
      <c r="E226" s="25">
        <f>AQ225</f>
        <v>0.30364456948044471</v>
      </c>
      <c r="F226" s="24">
        <f>AB225</f>
        <v>2.85</v>
      </c>
      <c r="G226">
        <f>IF(AND(S225=0,V225&gt;=MinOff),V225,-1)</f>
        <v>-1</v>
      </c>
      <c r="H226">
        <f>IF(AND(T225=0,W225&gt;=MinOff),W225,-1)</f>
        <v>-1</v>
      </c>
      <c r="I226">
        <f>IF(AND(U225=0,X225&gt;=MinOff),X225,-1)</f>
        <v>-1</v>
      </c>
      <c r="J226">
        <f>IF(AND(S225=1,V225&gt;=MinRun),V225,-1)</f>
        <v>-1</v>
      </c>
      <c r="K226">
        <f>IF(AND(T225=1,W225&gt;=MinRun),W225,-1)</f>
        <v>-1</v>
      </c>
      <c r="L226">
        <f>IF(AND(U225=1,X225&gt;=MinRun),X225,-1)</f>
        <v>-1</v>
      </c>
      <c r="M226">
        <f>IF(MAX(G226:I226)&lt;0,0,MATCH(MAX(G226:I226),G226:I226,0))</f>
        <v>0</v>
      </c>
      <c r="N226">
        <f>IF(MAX(J226:L226)&lt;0,0,MATCH(MAX(J226:L226),J226:L226,0))</f>
        <v>0</v>
      </c>
      <c r="O226" s="24">
        <f>IF(N226=0,0,INDEX(CapVec,N226))</f>
        <v>0</v>
      </c>
      <c r="P226">
        <f>IF(OR(D226&gt;F226+StartMargin,E226&lt;SOC_startT),1,0)</f>
        <v>0</v>
      </c>
      <c r="Q226">
        <f>IF(AND(E226&gt;SOC_stopT,D226&lt;=F226-O226+StopMargin),1,0)</f>
        <v>0</v>
      </c>
      <c r="R226">
        <f>IF(AND(P226=1,M226&gt;0),1,IF(AND(P226=0,Q226=1,N226&gt;0),-1,0))</f>
        <v>0</v>
      </c>
      <c r="S226">
        <f>S225+IF(AND(R226=1,M226=1),1,0)-IF(AND(R226=-1,N226=1),1,0)</f>
        <v>1</v>
      </c>
      <c r="T226">
        <f>T225+IF(AND(R226=1,M226=2),1,0)-IF(AND(R226=-1,N226=2),1,0)</f>
        <v>1</v>
      </c>
      <c r="U226">
        <f>U225+IF(AND(R226=1,M226=3),1,0)-IF(AND(R226=-1,N226=3),1,0)</f>
        <v>1</v>
      </c>
      <c r="V226">
        <f>IF(S226&lt;&gt;S225,0,V225+dt)</f>
        <v>2</v>
      </c>
      <c r="W226">
        <f>IF(T226&lt;&gt;T225,0,W225+dt)</f>
        <v>1</v>
      </c>
      <c r="X226">
        <f>IF(U226&lt;&gt;U225,0,X225+dt)</f>
        <v>3</v>
      </c>
      <c r="Y226" s="24">
        <f>S226*Cap_1*MIN(1,(V226+dt)/StartRamp)</f>
        <v>1.2</v>
      </c>
      <c r="Z226" s="24">
        <f>T226*Cap_2*MIN(1,(W226+dt)/StartRamp)</f>
        <v>1.1000000000000001</v>
      </c>
      <c r="AA226" s="24">
        <f>U226*Cap_3*MIN(1,(X226+dt)/StartRamp)</f>
        <v>1.1000000000000001</v>
      </c>
      <c r="AB226" s="24">
        <f>SUM(Y226:AA226)</f>
        <v>3.4</v>
      </c>
      <c r="AC226" s="24">
        <f>AB226-D226</f>
        <v>2.3028</v>
      </c>
      <c r="AD226" s="25">
        <f>MEDIAN(0,(TaperEnd-E226)/(TaperEnd-TaperStart),1)</f>
        <v>1</v>
      </c>
      <c r="AE226" s="24">
        <f>MIN(P_pcs*AD226,MAX(0,SOC_max-E226)*E_nom*60/dt/SQRT(RTE))</f>
        <v>2.5</v>
      </c>
      <c r="AF226" s="24">
        <f>MIN(P_pcs,MAX(0,E226-SOC_min)*E_nom*60/dt*SQRT(RTE))</f>
        <v>2.5</v>
      </c>
      <c r="AG226" s="24">
        <f>IF(AC226&gt;0,MIN(AC226,AE226),0)</f>
        <v>2.3028</v>
      </c>
      <c r="AH226" s="24">
        <f>IF(AC226&lt;0,MIN(-AC226,AF226),0)</f>
        <v>0</v>
      </c>
      <c r="AI226" s="24">
        <f>IF(AC226&gt;0,D226+AG226,AB226)</f>
        <v>3.4</v>
      </c>
      <c r="AJ226" s="24">
        <f>MAX(0,D226-AI226-AH226)</f>
        <v>0</v>
      </c>
      <c r="AK226" s="25">
        <f>IF(AB226&gt;0,AI226/AB226,0)</f>
        <v>1</v>
      </c>
      <c r="AL226">
        <f>IF(AB226=0,1,MIN(MATCH(MEDIAN(MinStable,AK226,1),FC_L,1),3))</f>
        <v>3</v>
      </c>
      <c r="AM226" s="25">
        <f>INDEX(FC_E1,$AL226)+(MEDIAN(MinStable,$AK226,1)-INDEX(FC_L,$AL226))*(INDEX(FC_E1,$AL226+1)-INDEX(FC_E1,$AL226))/(INDEX(FC_L,$AL226+1)-INDEX(FC_L,$AL226))</f>
        <v>0.42799999999999999</v>
      </c>
      <c r="AN226" s="25">
        <f>INDEX(FC_E2,$AL226)+(MEDIAN(MinStable,$AK226,1)-INDEX(FC_L,$AL226))*(INDEX(FC_E2,$AL226+1)-INDEX(FC_E2,$AL226))/(INDEX(FC_L,$AL226+1)-INDEX(FC_L,$AL226))</f>
        <v>0.42199999999999999</v>
      </c>
      <c r="AO226" s="25">
        <f>INDEX(FC_E3,$AL226)+(MEDIAN(MinStable,$AK226,1)-INDEX(FC_L,$AL226))*(INDEX(FC_E3,$AL226+1)-INDEX(FC_E3,$AL226))/(INDEX(FC_L,$AL226+1)-INDEX(FC_L,$AL226))</f>
        <v>0.41499999999999998</v>
      </c>
      <c r="AP226" s="26">
        <f>(IF(S226=1,Y226*AK226/AM226,0)+IF(T226=1,Z226*AK226/AN226,0)+IF(U226=1,AA226*AK226/AO226,0))*dt/60</f>
        <v>0.13434959664142687</v>
      </c>
      <c r="AQ226" s="25">
        <f>E226+(AG226*SQRT(RTE)-AH226/SQRT(RTE))*dt/60/E_nom</f>
        <v>0.3101906842754274</v>
      </c>
      <c r="AR226">
        <f>IF(R226=1,1,0)</f>
        <v>0</v>
      </c>
    </row>
    <row r="227" spans="1:44" x14ac:dyDescent="0.2">
      <c r="A227">
        <v>225</v>
      </c>
      <c r="B227" s="22">
        <f>A227/1440</f>
        <v>0.15625</v>
      </c>
      <c r="C227" s="23">
        <v>1.1919999999999999</v>
      </c>
      <c r="D227" s="24">
        <f>C227+P_aux</f>
        <v>1.2069999999999999</v>
      </c>
      <c r="E227" s="25">
        <f>AQ226</f>
        <v>0.3101906842754274</v>
      </c>
      <c r="F227" s="24">
        <f>AB226</f>
        <v>3.4</v>
      </c>
      <c r="G227">
        <f>IF(AND(S226=0,V226&gt;=MinOff),V226,-1)</f>
        <v>-1</v>
      </c>
      <c r="H227">
        <f>IF(AND(T226=0,W226&gt;=MinOff),W226,-1)</f>
        <v>-1</v>
      </c>
      <c r="I227">
        <f>IF(AND(U226=0,X226&gt;=MinOff),X226,-1)</f>
        <v>-1</v>
      </c>
      <c r="J227">
        <f>IF(AND(S226=1,V226&gt;=MinRun),V226,-1)</f>
        <v>-1</v>
      </c>
      <c r="K227">
        <f>IF(AND(T226=1,W226&gt;=MinRun),W226,-1)</f>
        <v>-1</v>
      </c>
      <c r="L227">
        <f>IF(AND(U226=1,X226&gt;=MinRun),X226,-1)</f>
        <v>-1</v>
      </c>
      <c r="M227">
        <f>IF(MAX(G227:I227)&lt;0,0,MATCH(MAX(G227:I227),G227:I227,0))</f>
        <v>0</v>
      </c>
      <c r="N227">
        <f>IF(MAX(J227:L227)&lt;0,0,MATCH(MAX(J227:L227),J227:L227,0))</f>
        <v>0</v>
      </c>
      <c r="O227" s="24">
        <f>IF(N227=0,0,INDEX(CapVec,N227))</f>
        <v>0</v>
      </c>
      <c r="P227">
        <f>IF(OR(D227&gt;F227+StartMargin,E227&lt;SOC_startT),1,0)</f>
        <v>0</v>
      </c>
      <c r="Q227">
        <f>IF(AND(E227&gt;SOC_stopT,D227&lt;=F227-O227+StopMargin),1,0)</f>
        <v>0</v>
      </c>
      <c r="R227">
        <f>IF(AND(P227=1,M227&gt;0),1,IF(AND(P227=0,Q227=1,N227&gt;0),-1,0))</f>
        <v>0</v>
      </c>
      <c r="S227">
        <f>S226+IF(AND(R227=1,M227=1),1,0)-IF(AND(R227=-1,N227=1),1,0)</f>
        <v>1</v>
      </c>
      <c r="T227">
        <f>T226+IF(AND(R227=1,M227=2),1,0)-IF(AND(R227=-1,N227=2),1,0)</f>
        <v>1</v>
      </c>
      <c r="U227">
        <f>U226+IF(AND(R227=1,M227=3),1,0)-IF(AND(R227=-1,N227=3),1,0)</f>
        <v>1</v>
      </c>
      <c r="V227">
        <f>IF(S227&lt;&gt;S226,0,V226+dt)</f>
        <v>3</v>
      </c>
      <c r="W227">
        <f>IF(T227&lt;&gt;T226,0,W226+dt)</f>
        <v>2</v>
      </c>
      <c r="X227">
        <f>IF(U227&lt;&gt;U226,0,X226+dt)</f>
        <v>4</v>
      </c>
      <c r="Y227" s="24">
        <f>S227*Cap_1*MIN(1,(V227+dt)/StartRamp)</f>
        <v>1.2</v>
      </c>
      <c r="Z227" s="24">
        <f>T227*Cap_2*MIN(1,(W227+dt)/StartRamp)</f>
        <v>1.1000000000000001</v>
      </c>
      <c r="AA227" s="24">
        <f>U227*Cap_3*MIN(1,(X227+dt)/StartRamp)</f>
        <v>1.1000000000000001</v>
      </c>
      <c r="AB227" s="24">
        <f>SUM(Y227:AA227)</f>
        <v>3.4</v>
      </c>
      <c r="AC227" s="24">
        <f>AB227-D227</f>
        <v>2.1930000000000001</v>
      </c>
      <c r="AD227" s="25">
        <f>MEDIAN(0,(TaperEnd-E227)/(TaperEnd-TaperStart),1)</f>
        <v>1</v>
      </c>
      <c r="AE227" s="24">
        <f>MIN(P_pcs*AD227,MAX(0,SOC_max-E227)*E_nom*60/dt/SQRT(RTE))</f>
        <v>2.5</v>
      </c>
      <c r="AF227" s="24">
        <f>MIN(P_pcs,MAX(0,E227-SOC_min)*E_nom*60/dt*SQRT(RTE))</f>
        <v>2.5</v>
      </c>
      <c r="AG227" s="24">
        <f>IF(AC227&gt;0,MIN(AC227,AE227),0)</f>
        <v>2.1930000000000001</v>
      </c>
      <c r="AH227" s="24">
        <f>IF(AC227&lt;0,MIN(-AC227,AF227),0)</f>
        <v>0</v>
      </c>
      <c r="AI227" s="24">
        <f>IF(AC227&gt;0,D227+AG227,AB227)</f>
        <v>3.4</v>
      </c>
      <c r="AJ227" s="24">
        <f>MAX(0,D227-AI227-AH227)</f>
        <v>0</v>
      </c>
      <c r="AK227" s="25">
        <f>IF(AB227&gt;0,AI227/AB227,0)</f>
        <v>1</v>
      </c>
      <c r="AL227">
        <f>IF(AB227=0,1,MIN(MATCH(MEDIAN(MinStable,AK227,1),FC_L,1),3))</f>
        <v>3</v>
      </c>
      <c r="AM227" s="25">
        <f>INDEX(FC_E1,$AL227)+(MEDIAN(MinStable,$AK227,1)-INDEX(FC_L,$AL227))*(INDEX(FC_E1,$AL227+1)-INDEX(FC_E1,$AL227))/(INDEX(FC_L,$AL227+1)-INDEX(FC_L,$AL227))</f>
        <v>0.42799999999999999</v>
      </c>
      <c r="AN227" s="25">
        <f>INDEX(FC_E2,$AL227)+(MEDIAN(MinStable,$AK227,1)-INDEX(FC_L,$AL227))*(INDEX(FC_E2,$AL227+1)-INDEX(FC_E2,$AL227))/(INDEX(FC_L,$AL227+1)-INDEX(FC_L,$AL227))</f>
        <v>0.42199999999999999</v>
      </c>
      <c r="AO227" s="25">
        <f>INDEX(FC_E3,$AL227)+(MEDIAN(MinStable,$AK227,1)-INDEX(FC_L,$AL227))*(INDEX(FC_E3,$AL227+1)-INDEX(FC_E3,$AL227))/(INDEX(FC_L,$AL227+1)-INDEX(FC_L,$AL227))</f>
        <v>0.41499999999999998</v>
      </c>
      <c r="AP227" s="26">
        <f>(IF(S227=1,Y227*AK227/AM227,0)+IF(T227=1,Z227*AK227/AN227,0)+IF(U227=1,AA227*AK227/AO227,0))*dt/60</f>
        <v>0.13434959664142687</v>
      </c>
      <c r="AQ227" s="25">
        <f>E227+(AG227*SQRT(RTE)-AH227/SQRT(RTE))*dt/60/E_nom</f>
        <v>0.31642467322166545</v>
      </c>
      <c r="AR227">
        <f>IF(R227=1,1,0)</f>
        <v>0</v>
      </c>
    </row>
    <row r="228" spans="1:44" x14ac:dyDescent="0.2">
      <c r="A228">
        <v>226</v>
      </c>
      <c r="B228" s="22">
        <f>A228/1440</f>
        <v>0.15694444444444444</v>
      </c>
      <c r="C228" s="23">
        <v>1.1580999999999999</v>
      </c>
      <c r="D228" s="24">
        <f>C228+P_aux</f>
        <v>1.1730999999999998</v>
      </c>
      <c r="E228" s="25">
        <f>AQ227</f>
        <v>0.31642467322166545</v>
      </c>
      <c r="F228" s="24">
        <f>AB227</f>
        <v>3.4</v>
      </c>
      <c r="G228">
        <f>IF(AND(S227=0,V227&gt;=MinOff),V227,-1)</f>
        <v>-1</v>
      </c>
      <c r="H228">
        <f>IF(AND(T227=0,W227&gt;=MinOff),W227,-1)</f>
        <v>-1</v>
      </c>
      <c r="I228">
        <f>IF(AND(U227=0,X227&gt;=MinOff),X227,-1)</f>
        <v>-1</v>
      </c>
      <c r="J228">
        <f>IF(AND(S227=1,V227&gt;=MinRun),V227,-1)</f>
        <v>-1</v>
      </c>
      <c r="K228">
        <f>IF(AND(T227=1,W227&gt;=MinRun),W227,-1)</f>
        <v>-1</v>
      </c>
      <c r="L228">
        <f>IF(AND(U227=1,X227&gt;=MinRun),X227,-1)</f>
        <v>-1</v>
      </c>
      <c r="M228">
        <f>IF(MAX(G228:I228)&lt;0,0,MATCH(MAX(G228:I228),G228:I228,0))</f>
        <v>0</v>
      </c>
      <c r="N228">
        <f>IF(MAX(J228:L228)&lt;0,0,MATCH(MAX(J228:L228),J228:L228,0))</f>
        <v>0</v>
      </c>
      <c r="O228" s="24">
        <f>IF(N228=0,0,INDEX(CapVec,N228))</f>
        <v>0</v>
      </c>
      <c r="P228">
        <f>IF(OR(D228&gt;F228+StartMargin,E228&lt;SOC_startT),1,0)</f>
        <v>0</v>
      </c>
      <c r="Q228">
        <f>IF(AND(E228&gt;SOC_stopT,D228&lt;=F228-O228+StopMargin),1,0)</f>
        <v>0</v>
      </c>
      <c r="R228">
        <f>IF(AND(P228=1,M228&gt;0),1,IF(AND(P228=0,Q228=1,N228&gt;0),-1,0))</f>
        <v>0</v>
      </c>
      <c r="S228">
        <f>S227+IF(AND(R228=1,M228=1),1,0)-IF(AND(R228=-1,N228=1),1,0)</f>
        <v>1</v>
      </c>
      <c r="T228">
        <f>T227+IF(AND(R228=1,M228=2),1,0)-IF(AND(R228=-1,N228=2),1,0)</f>
        <v>1</v>
      </c>
      <c r="U228">
        <f>U227+IF(AND(R228=1,M228=3),1,0)-IF(AND(R228=-1,N228=3),1,0)</f>
        <v>1</v>
      </c>
      <c r="V228">
        <f>IF(S228&lt;&gt;S227,0,V227+dt)</f>
        <v>4</v>
      </c>
      <c r="W228">
        <f>IF(T228&lt;&gt;T227,0,W227+dt)</f>
        <v>3</v>
      </c>
      <c r="X228">
        <f>IF(U228&lt;&gt;U227,0,X227+dt)</f>
        <v>5</v>
      </c>
      <c r="Y228" s="24">
        <f>S228*Cap_1*MIN(1,(V228+dt)/StartRamp)</f>
        <v>1.2</v>
      </c>
      <c r="Z228" s="24">
        <f>T228*Cap_2*MIN(1,(W228+dt)/StartRamp)</f>
        <v>1.1000000000000001</v>
      </c>
      <c r="AA228" s="24">
        <f>U228*Cap_3*MIN(1,(X228+dt)/StartRamp)</f>
        <v>1.1000000000000001</v>
      </c>
      <c r="AB228" s="24">
        <f>SUM(Y228:AA228)</f>
        <v>3.4</v>
      </c>
      <c r="AC228" s="24">
        <f>AB228-D228</f>
        <v>2.2269000000000001</v>
      </c>
      <c r="AD228" s="25">
        <f>MEDIAN(0,(TaperEnd-E228)/(TaperEnd-TaperStart),1)</f>
        <v>1</v>
      </c>
      <c r="AE228" s="24">
        <f>MIN(P_pcs*AD228,MAX(0,SOC_max-E228)*E_nom*60/dt/SQRT(RTE))</f>
        <v>2.5</v>
      </c>
      <c r="AF228" s="24">
        <f>MIN(P_pcs,MAX(0,E228-SOC_min)*E_nom*60/dt*SQRT(RTE))</f>
        <v>2.5</v>
      </c>
      <c r="AG228" s="24">
        <f>IF(AC228&gt;0,MIN(AC228,AE228),0)</f>
        <v>2.2269000000000001</v>
      </c>
      <c r="AH228" s="24">
        <f>IF(AC228&lt;0,MIN(-AC228,AF228),0)</f>
        <v>0</v>
      </c>
      <c r="AI228" s="24">
        <f>IF(AC228&gt;0,D228+AG228,AB228)</f>
        <v>3.4</v>
      </c>
      <c r="AJ228" s="24">
        <f>MAX(0,D228-AI228-AH228)</f>
        <v>0</v>
      </c>
      <c r="AK228" s="25">
        <f>IF(AB228&gt;0,AI228/AB228,0)</f>
        <v>1</v>
      </c>
      <c r="AL228">
        <f>IF(AB228=0,1,MIN(MATCH(MEDIAN(MinStable,AK228,1),FC_L,1),3))</f>
        <v>3</v>
      </c>
      <c r="AM228" s="25">
        <f>INDEX(FC_E1,$AL228)+(MEDIAN(MinStable,$AK228,1)-INDEX(FC_L,$AL228))*(INDEX(FC_E1,$AL228+1)-INDEX(FC_E1,$AL228))/(INDEX(FC_L,$AL228+1)-INDEX(FC_L,$AL228))</f>
        <v>0.42799999999999999</v>
      </c>
      <c r="AN228" s="25">
        <f>INDEX(FC_E2,$AL228)+(MEDIAN(MinStable,$AK228,1)-INDEX(FC_L,$AL228))*(INDEX(FC_E2,$AL228+1)-INDEX(FC_E2,$AL228))/(INDEX(FC_L,$AL228+1)-INDEX(FC_L,$AL228))</f>
        <v>0.42199999999999999</v>
      </c>
      <c r="AO228" s="25">
        <f>INDEX(FC_E3,$AL228)+(MEDIAN(MinStable,$AK228,1)-INDEX(FC_L,$AL228))*(INDEX(FC_E3,$AL228+1)-INDEX(FC_E3,$AL228))/(INDEX(FC_L,$AL228+1)-INDEX(FC_L,$AL228))</f>
        <v>0.41499999999999998</v>
      </c>
      <c r="AP228" s="26">
        <f>(IF(S228=1,Y228*AK228/AM228,0)+IF(T228=1,Z228*AK228/AN228,0)+IF(U228=1,AA228*AK228/AO228,0))*dt/60</f>
        <v>0.13434959664142687</v>
      </c>
      <c r="AQ228" s="25">
        <f>E228+(AG228*SQRT(RTE)-AH228/SQRT(RTE))*dt/60/E_nom</f>
        <v>0.32275502889169622</v>
      </c>
      <c r="AR228">
        <f>IF(R228=1,1,0)</f>
        <v>0</v>
      </c>
    </row>
    <row r="229" spans="1:44" x14ac:dyDescent="0.2">
      <c r="A229">
        <v>227</v>
      </c>
      <c r="B229" s="22">
        <f>A229/1440</f>
        <v>0.15763888888888888</v>
      </c>
      <c r="C229" s="23">
        <v>1.0891999999999999</v>
      </c>
      <c r="D229" s="24">
        <f>C229+P_aux</f>
        <v>1.1041999999999998</v>
      </c>
      <c r="E229" s="25">
        <f>AQ228</f>
        <v>0.32275502889169622</v>
      </c>
      <c r="F229" s="24">
        <f>AB228</f>
        <v>3.4</v>
      </c>
      <c r="G229">
        <f>IF(AND(S228=0,V228&gt;=MinOff),V228,-1)</f>
        <v>-1</v>
      </c>
      <c r="H229">
        <f>IF(AND(T228=0,W228&gt;=MinOff),W228,-1)</f>
        <v>-1</v>
      </c>
      <c r="I229">
        <f>IF(AND(U228=0,X228&gt;=MinOff),X228,-1)</f>
        <v>-1</v>
      </c>
      <c r="J229">
        <f>IF(AND(S228=1,V228&gt;=MinRun),V228,-1)</f>
        <v>-1</v>
      </c>
      <c r="K229">
        <f>IF(AND(T228=1,W228&gt;=MinRun),W228,-1)</f>
        <v>-1</v>
      </c>
      <c r="L229">
        <f>IF(AND(U228=1,X228&gt;=MinRun),X228,-1)</f>
        <v>-1</v>
      </c>
      <c r="M229">
        <f>IF(MAX(G229:I229)&lt;0,0,MATCH(MAX(G229:I229),G229:I229,0))</f>
        <v>0</v>
      </c>
      <c r="N229">
        <f>IF(MAX(J229:L229)&lt;0,0,MATCH(MAX(J229:L229),J229:L229,0))</f>
        <v>0</v>
      </c>
      <c r="O229" s="24">
        <f>IF(N229=0,0,INDEX(CapVec,N229))</f>
        <v>0</v>
      </c>
      <c r="P229">
        <f>IF(OR(D229&gt;F229+StartMargin,E229&lt;SOC_startT),1,0)</f>
        <v>0</v>
      </c>
      <c r="Q229">
        <f>IF(AND(E229&gt;SOC_stopT,D229&lt;=F229-O229+StopMargin),1,0)</f>
        <v>0</v>
      </c>
      <c r="R229">
        <f>IF(AND(P229=1,M229&gt;0),1,IF(AND(P229=0,Q229=1,N229&gt;0),-1,0))</f>
        <v>0</v>
      </c>
      <c r="S229">
        <f>S228+IF(AND(R229=1,M229=1),1,0)-IF(AND(R229=-1,N229=1),1,0)</f>
        <v>1</v>
      </c>
      <c r="T229">
        <f>T228+IF(AND(R229=1,M229=2),1,0)-IF(AND(R229=-1,N229=2),1,0)</f>
        <v>1</v>
      </c>
      <c r="U229">
        <f>U228+IF(AND(R229=1,M229=3),1,0)-IF(AND(R229=-1,N229=3),1,0)</f>
        <v>1</v>
      </c>
      <c r="V229">
        <f>IF(S229&lt;&gt;S228,0,V228+dt)</f>
        <v>5</v>
      </c>
      <c r="W229">
        <f>IF(T229&lt;&gt;T228,0,W228+dt)</f>
        <v>4</v>
      </c>
      <c r="X229">
        <f>IF(U229&lt;&gt;U228,0,X228+dt)</f>
        <v>6</v>
      </c>
      <c r="Y229" s="24">
        <f>S229*Cap_1*MIN(1,(V229+dt)/StartRamp)</f>
        <v>1.2</v>
      </c>
      <c r="Z229" s="24">
        <f>T229*Cap_2*MIN(1,(W229+dt)/StartRamp)</f>
        <v>1.1000000000000001</v>
      </c>
      <c r="AA229" s="24">
        <f>U229*Cap_3*MIN(1,(X229+dt)/StartRamp)</f>
        <v>1.1000000000000001</v>
      </c>
      <c r="AB229" s="24">
        <f>SUM(Y229:AA229)</f>
        <v>3.4</v>
      </c>
      <c r="AC229" s="24">
        <f>AB229-D229</f>
        <v>2.2957999999999998</v>
      </c>
      <c r="AD229" s="25">
        <f>MEDIAN(0,(TaperEnd-E229)/(TaperEnd-TaperStart),1)</f>
        <v>1</v>
      </c>
      <c r="AE229" s="24">
        <f>MIN(P_pcs*AD229,MAX(0,SOC_max-E229)*E_nom*60/dt/SQRT(RTE))</f>
        <v>2.5</v>
      </c>
      <c r="AF229" s="24">
        <f>MIN(P_pcs,MAX(0,E229-SOC_min)*E_nom*60/dt*SQRT(RTE))</f>
        <v>2.5</v>
      </c>
      <c r="AG229" s="24">
        <f>IF(AC229&gt;0,MIN(AC229,AE229),0)</f>
        <v>2.2957999999999998</v>
      </c>
      <c r="AH229" s="24">
        <f>IF(AC229&lt;0,MIN(-AC229,AF229),0)</f>
        <v>0</v>
      </c>
      <c r="AI229" s="24">
        <f>IF(AC229&gt;0,D229+AG229,AB229)</f>
        <v>3.3999999999999995</v>
      </c>
      <c r="AJ229" s="24">
        <f>MAX(0,D229-AI229-AH229)</f>
        <v>0</v>
      </c>
      <c r="AK229" s="25">
        <f>IF(AB229&gt;0,AI229/AB229,0)</f>
        <v>0.99999999999999989</v>
      </c>
      <c r="AL229">
        <f>IF(AB229=0,1,MIN(MATCH(MEDIAN(MinStable,AK229,1),FC_L,1),3))</f>
        <v>3</v>
      </c>
      <c r="AM229" s="25">
        <f>INDEX(FC_E1,$AL229)+(MEDIAN(MinStable,$AK229,1)-INDEX(FC_L,$AL229))*(INDEX(FC_E1,$AL229+1)-INDEX(FC_E1,$AL229))/(INDEX(FC_L,$AL229+1)-INDEX(FC_L,$AL229))</f>
        <v>0.42799999999999999</v>
      </c>
      <c r="AN229" s="25">
        <f>INDEX(FC_E2,$AL229)+(MEDIAN(MinStable,$AK229,1)-INDEX(FC_L,$AL229))*(INDEX(FC_E2,$AL229+1)-INDEX(FC_E2,$AL229))/(INDEX(FC_L,$AL229+1)-INDEX(FC_L,$AL229))</f>
        <v>0.42199999999999999</v>
      </c>
      <c r="AO229" s="25">
        <f>INDEX(FC_E3,$AL229)+(MEDIAN(MinStable,$AK229,1)-INDEX(FC_L,$AL229))*(INDEX(FC_E3,$AL229+1)-INDEX(FC_E3,$AL229))/(INDEX(FC_L,$AL229+1)-INDEX(FC_L,$AL229))</f>
        <v>0.41499999999999998</v>
      </c>
      <c r="AP229" s="26">
        <f>(IF(S229=1,Y229*AK229/AM229,0)+IF(T229=1,Z229*AK229/AN229,0)+IF(U229=1,AA229*AK229/AO229,0))*dt/60</f>
        <v>0.13434959664142682</v>
      </c>
      <c r="AQ229" s="25">
        <f>E229+(AG229*SQRT(RTE)-AH229/SQRT(RTE))*dt/60/E_nom</f>
        <v>0.32928124495315236</v>
      </c>
      <c r="AR229">
        <f>IF(R229=1,1,0)</f>
        <v>0</v>
      </c>
    </row>
    <row r="230" spans="1:44" x14ac:dyDescent="0.2">
      <c r="A230">
        <v>228</v>
      </c>
      <c r="B230" s="22">
        <f>A230/1440</f>
        <v>0.15833333333333333</v>
      </c>
      <c r="C230" s="23">
        <v>1.1209</v>
      </c>
      <c r="D230" s="24">
        <f>C230+P_aux</f>
        <v>1.1358999999999999</v>
      </c>
      <c r="E230" s="25">
        <f>AQ229</f>
        <v>0.32928124495315236</v>
      </c>
      <c r="F230" s="24">
        <f>AB229</f>
        <v>3.4</v>
      </c>
      <c r="G230">
        <f>IF(AND(S229=0,V229&gt;=MinOff),V229,-1)</f>
        <v>-1</v>
      </c>
      <c r="H230">
        <f>IF(AND(T229=0,W229&gt;=MinOff),W229,-1)</f>
        <v>-1</v>
      </c>
      <c r="I230">
        <f>IF(AND(U229=0,X229&gt;=MinOff),X229,-1)</f>
        <v>-1</v>
      </c>
      <c r="J230">
        <f>IF(AND(S229=1,V229&gt;=MinRun),V229,-1)</f>
        <v>-1</v>
      </c>
      <c r="K230">
        <f>IF(AND(T229=1,W229&gt;=MinRun),W229,-1)</f>
        <v>-1</v>
      </c>
      <c r="L230">
        <f>IF(AND(U229=1,X229&gt;=MinRun),X229,-1)</f>
        <v>-1</v>
      </c>
      <c r="M230">
        <f>IF(MAX(G230:I230)&lt;0,0,MATCH(MAX(G230:I230),G230:I230,0))</f>
        <v>0</v>
      </c>
      <c r="N230">
        <f>IF(MAX(J230:L230)&lt;0,0,MATCH(MAX(J230:L230),J230:L230,0))</f>
        <v>0</v>
      </c>
      <c r="O230" s="24">
        <f>IF(N230=0,0,INDEX(CapVec,N230))</f>
        <v>0</v>
      </c>
      <c r="P230">
        <f>IF(OR(D230&gt;F230+StartMargin,E230&lt;SOC_startT),1,0)</f>
        <v>0</v>
      </c>
      <c r="Q230">
        <f>IF(AND(E230&gt;SOC_stopT,D230&lt;=F230-O230+StopMargin),1,0)</f>
        <v>0</v>
      </c>
      <c r="R230">
        <f>IF(AND(P230=1,M230&gt;0),1,IF(AND(P230=0,Q230=1,N230&gt;0),-1,0))</f>
        <v>0</v>
      </c>
      <c r="S230">
        <f>S229+IF(AND(R230=1,M230=1),1,0)-IF(AND(R230=-1,N230=1),1,0)</f>
        <v>1</v>
      </c>
      <c r="T230">
        <f>T229+IF(AND(R230=1,M230=2),1,0)-IF(AND(R230=-1,N230=2),1,0)</f>
        <v>1</v>
      </c>
      <c r="U230">
        <f>U229+IF(AND(R230=1,M230=3),1,0)-IF(AND(R230=-1,N230=3),1,0)</f>
        <v>1</v>
      </c>
      <c r="V230">
        <f>IF(S230&lt;&gt;S229,0,V229+dt)</f>
        <v>6</v>
      </c>
      <c r="W230">
        <f>IF(T230&lt;&gt;T229,0,W229+dt)</f>
        <v>5</v>
      </c>
      <c r="X230">
        <f>IF(U230&lt;&gt;U229,0,X229+dt)</f>
        <v>7</v>
      </c>
      <c r="Y230" s="24">
        <f>S230*Cap_1*MIN(1,(V230+dt)/StartRamp)</f>
        <v>1.2</v>
      </c>
      <c r="Z230" s="24">
        <f>T230*Cap_2*MIN(1,(W230+dt)/StartRamp)</f>
        <v>1.1000000000000001</v>
      </c>
      <c r="AA230" s="24">
        <f>U230*Cap_3*MIN(1,(X230+dt)/StartRamp)</f>
        <v>1.1000000000000001</v>
      </c>
      <c r="AB230" s="24">
        <f>SUM(Y230:AA230)</f>
        <v>3.4</v>
      </c>
      <c r="AC230" s="24">
        <f>AB230-D230</f>
        <v>2.2641</v>
      </c>
      <c r="AD230" s="25">
        <f>MEDIAN(0,(TaperEnd-E230)/(TaperEnd-TaperStart),1)</f>
        <v>1</v>
      </c>
      <c r="AE230" s="24">
        <f>MIN(P_pcs*AD230,MAX(0,SOC_max-E230)*E_nom*60/dt/SQRT(RTE))</f>
        <v>2.5</v>
      </c>
      <c r="AF230" s="24">
        <f>MIN(P_pcs,MAX(0,E230-SOC_min)*E_nom*60/dt*SQRT(RTE))</f>
        <v>2.5</v>
      </c>
      <c r="AG230" s="24">
        <f>IF(AC230&gt;0,MIN(AC230,AE230),0)</f>
        <v>2.2641</v>
      </c>
      <c r="AH230" s="24">
        <f>IF(AC230&lt;0,MIN(-AC230,AF230),0)</f>
        <v>0</v>
      </c>
      <c r="AI230" s="24">
        <f>IF(AC230&gt;0,D230+AG230,AB230)</f>
        <v>3.4</v>
      </c>
      <c r="AJ230" s="24">
        <f>MAX(0,D230-AI230-AH230)</f>
        <v>0</v>
      </c>
      <c r="AK230" s="25">
        <f>IF(AB230&gt;0,AI230/AB230,0)</f>
        <v>1</v>
      </c>
      <c r="AL230">
        <f>IF(AB230=0,1,MIN(MATCH(MEDIAN(MinStable,AK230,1),FC_L,1),3))</f>
        <v>3</v>
      </c>
      <c r="AM230" s="25">
        <f>INDEX(FC_E1,$AL230)+(MEDIAN(MinStable,$AK230,1)-INDEX(FC_L,$AL230))*(INDEX(FC_E1,$AL230+1)-INDEX(FC_E1,$AL230))/(INDEX(FC_L,$AL230+1)-INDEX(FC_L,$AL230))</f>
        <v>0.42799999999999999</v>
      </c>
      <c r="AN230" s="25">
        <f>INDEX(FC_E2,$AL230)+(MEDIAN(MinStable,$AK230,1)-INDEX(FC_L,$AL230))*(INDEX(FC_E2,$AL230+1)-INDEX(FC_E2,$AL230))/(INDEX(FC_L,$AL230+1)-INDEX(FC_L,$AL230))</f>
        <v>0.42199999999999999</v>
      </c>
      <c r="AO230" s="25">
        <f>INDEX(FC_E3,$AL230)+(MEDIAN(MinStable,$AK230,1)-INDEX(FC_L,$AL230))*(INDEX(FC_E3,$AL230+1)-INDEX(FC_E3,$AL230))/(INDEX(FC_L,$AL230+1)-INDEX(FC_L,$AL230))</f>
        <v>0.41499999999999998</v>
      </c>
      <c r="AP230" s="26">
        <f>(IF(S230=1,Y230*AK230/AM230,0)+IF(T230=1,Z230*AK230/AN230,0)+IF(U230=1,AA230*AK230/AO230,0))*dt/60</f>
        <v>0.13434959664142687</v>
      </c>
      <c r="AQ230" s="25">
        <f>E230+(AG230*SQRT(RTE)-AH230/SQRT(RTE))*dt/60/E_nom</f>
        <v>0.33571734817849552</v>
      </c>
      <c r="AR230">
        <f>IF(R230=1,1,0)</f>
        <v>0</v>
      </c>
    </row>
    <row r="231" spans="1:44" x14ac:dyDescent="0.2">
      <c r="A231">
        <v>229</v>
      </c>
      <c r="B231" s="22">
        <f>A231/1440</f>
        <v>0.15902777777777777</v>
      </c>
      <c r="C231" s="23">
        <v>1.1701999999999999</v>
      </c>
      <c r="D231" s="24">
        <f>C231+P_aux</f>
        <v>1.1851999999999998</v>
      </c>
      <c r="E231" s="25">
        <f>AQ230</f>
        <v>0.33571734817849552</v>
      </c>
      <c r="F231" s="24">
        <f>AB230</f>
        <v>3.4</v>
      </c>
      <c r="G231">
        <f>IF(AND(S230=0,V230&gt;=MinOff),V230,-1)</f>
        <v>-1</v>
      </c>
      <c r="H231">
        <f>IF(AND(T230=0,W230&gt;=MinOff),W230,-1)</f>
        <v>-1</v>
      </c>
      <c r="I231">
        <f>IF(AND(U230=0,X230&gt;=MinOff),X230,-1)</f>
        <v>-1</v>
      </c>
      <c r="J231">
        <f>IF(AND(S230=1,V230&gt;=MinRun),V230,-1)</f>
        <v>-1</v>
      </c>
      <c r="K231">
        <f>IF(AND(T230=1,W230&gt;=MinRun),W230,-1)</f>
        <v>-1</v>
      </c>
      <c r="L231">
        <f>IF(AND(U230=1,X230&gt;=MinRun),X230,-1)</f>
        <v>-1</v>
      </c>
      <c r="M231">
        <f>IF(MAX(G231:I231)&lt;0,0,MATCH(MAX(G231:I231),G231:I231,0))</f>
        <v>0</v>
      </c>
      <c r="N231">
        <f>IF(MAX(J231:L231)&lt;0,0,MATCH(MAX(J231:L231),J231:L231,0))</f>
        <v>0</v>
      </c>
      <c r="O231" s="24">
        <f>IF(N231=0,0,INDEX(CapVec,N231))</f>
        <v>0</v>
      </c>
      <c r="P231">
        <f>IF(OR(D231&gt;F231+StartMargin,E231&lt;SOC_startT),1,0)</f>
        <v>0</v>
      </c>
      <c r="Q231">
        <f>IF(AND(E231&gt;SOC_stopT,D231&lt;=F231-O231+StopMargin),1,0)</f>
        <v>0</v>
      </c>
      <c r="R231">
        <f>IF(AND(P231=1,M231&gt;0),1,IF(AND(P231=0,Q231=1,N231&gt;0),-1,0))</f>
        <v>0</v>
      </c>
      <c r="S231">
        <f>S230+IF(AND(R231=1,M231=1),1,0)-IF(AND(R231=-1,N231=1),1,0)</f>
        <v>1</v>
      </c>
      <c r="T231">
        <f>T230+IF(AND(R231=1,M231=2),1,0)-IF(AND(R231=-1,N231=2),1,0)</f>
        <v>1</v>
      </c>
      <c r="U231">
        <f>U230+IF(AND(R231=1,M231=3),1,0)-IF(AND(R231=-1,N231=3),1,0)</f>
        <v>1</v>
      </c>
      <c r="V231">
        <f>IF(S231&lt;&gt;S230,0,V230+dt)</f>
        <v>7</v>
      </c>
      <c r="W231">
        <f>IF(T231&lt;&gt;T230,0,W230+dt)</f>
        <v>6</v>
      </c>
      <c r="X231">
        <f>IF(U231&lt;&gt;U230,0,X230+dt)</f>
        <v>8</v>
      </c>
      <c r="Y231" s="24">
        <f>S231*Cap_1*MIN(1,(V231+dt)/StartRamp)</f>
        <v>1.2</v>
      </c>
      <c r="Z231" s="24">
        <f>T231*Cap_2*MIN(1,(W231+dt)/StartRamp)</f>
        <v>1.1000000000000001</v>
      </c>
      <c r="AA231" s="24">
        <f>U231*Cap_3*MIN(1,(X231+dt)/StartRamp)</f>
        <v>1.1000000000000001</v>
      </c>
      <c r="AB231" s="24">
        <f>SUM(Y231:AA231)</f>
        <v>3.4</v>
      </c>
      <c r="AC231" s="24">
        <f>AB231-D231</f>
        <v>2.2148000000000003</v>
      </c>
      <c r="AD231" s="25">
        <f>MEDIAN(0,(TaperEnd-E231)/(TaperEnd-TaperStart),1)</f>
        <v>1</v>
      </c>
      <c r="AE231" s="24">
        <f>MIN(P_pcs*AD231,MAX(0,SOC_max-E231)*E_nom*60/dt/SQRT(RTE))</f>
        <v>2.5</v>
      </c>
      <c r="AF231" s="24">
        <f>MIN(P_pcs,MAX(0,E231-SOC_min)*E_nom*60/dt*SQRT(RTE))</f>
        <v>2.5</v>
      </c>
      <c r="AG231" s="24">
        <f>IF(AC231&gt;0,MIN(AC231,AE231),0)</f>
        <v>2.2148000000000003</v>
      </c>
      <c r="AH231" s="24">
        <f>IF(AC231&lt;0,MIN(-AC231,AF231),0)</f>
        <v>0</v>
      </c>
      <c r="AI231" s="24">
        <f>IF(AC231&gt;0,D231+AG231,AB231)</f>
        <v>3.4000000000000004</v>
      </c>
      <c r="AJ231" s="24">
        <f>MAX(0,D231-AI231-AH231)</f>
        <v>0</v>
      </c>
      <c r="AK231" s="25">
        <f>IF(AB231&gt;0,AI231/AB231,0)</f>
        <v>1.0000000000000002</v>
      </c>
      <c r="AL231">
        <f>IF(AB231=0,1,MIN(MATCH(MEDIAN(MinStable,AK231,1),FC_L,1),3))</f>
        <v>3</v>
      </c>
      <c r="AM231" s="25">
        <f>INDEX(FC_E1,$AL231)+(MEDIAN(MinStable,$AK231,1)-INDEX(FC_L,$AL231))*(INDEX(FC_E1,$AL231+1)-INDEX(FC_E1,$AL231))/(INDEX(FC_L,$AL231+1)-INDEX(FC_L,$AL231))</f>
        <v>0.42799999999999999</v>
      </c>
      <c r="AN231" s="25">
        <f>INDEX(FC_E2,$AL231)+(MEDIAN(MinStable,$AK231,1)-INDEX(FC_L,$AL231))*(INDEX(FC_E2,$AL231+1)-INDEX(FC_E2,$AL231))/(INDEX(FC_L,$AL231+1)-INDEX(FC_L,$AL231))</f>
        <v>0.42199999999999999</v>
      </c>
      <c r="AO231" s="25">
        <f>INDEX(FC_E3,$AL231)+(MEDIAN(MinStable,$AK231,1)-INDEX(FC_L,$AL231))*(INDEX(FC_E3,$AL231+1)-INDEX(FC_E3,$AL231))/(INDEX(FC_L,$AL231+1)-INDEX(FC_L,$AL231))</f>
        <v>0.41499999999999998</v>
      </c>
      <c r="AP231" s="26">
        <f>(IF(S231=1,Y231*AK231/AM231,0)+IF(T231=1,Z231*AK231/AN231,0)+IF(U231=1,AA231*AK231/AO231,0))*dt/60</f>
        <v>0.13434959664142687</v>
      </c>
      <c r="AQ231" s="25">
        <f>E231+(AG231*SQRT(RTE)-AH231/SQRT(RTE))*dt/60/E_nom</f>
        <v>0.34201330746628761</v>
      </c>
      <c r="AR231">
        <f>IF(R231=1,1,0)</f>
        <v>0</v>
      </c>
    </row>
    <row r="232" spans="1:44" x14ac:dyDescent="0.2">
      <c r="A232">
        <v>230</v>
      </c>
      <c r="B232" s="22">
        <f>A232/1440</f>
        <v>0.15972222222222221</v>
      </c>
      <c r="C232" s="23">
        <v>1.0865</v>
      </c>
      <c r="D232" s="24">
        <f>C232+P_aux</f>
        <v>1.1014999999999999</v>
      </c>
      <c r="E232" s="25">
        <f>AQ231</f>
        <v>0.34201330746628761</v>
      </c>
      <c r="F232" s="24">
        <f>AB231</f>
        <v>3.4</v>
      </c>
      <c r="G232">
        <f>IF(AND(S231=0,V231&gt;=MinOff),V231,-1)</f>
        <v>-1</v>
      </c>
      <c r="H232">
        <f>IF(AND(T231=0,W231&gt;=MinOff),W231,-1)</f>
        <v>-1</v>
      </c>
      <c r="I232">
        <f>IF(AND(U231=0,X231&gt;=MinOff),X231,-1)</f>
        <v>-1</v>
      </c>
      <c r="J232">
        <f>IF(AND(S231=1,V231&gt;=MinRun),V231,-1)</f>
        <v>-1</v>
      </c>
      <c r="K232">
        <f>IF(AND(T231=1,W231&gt;=MinRun),W231,-1)</f>
        <v>-1</v>
      </c>
      <c r="L232">
        <f>IF(AND(U231=1,X231&gt;=MinRun),X231,-1)</f>
        <v>-1</v>
      </c>
      <c r="M232">
        <f>IF(MAX(G232:I232)&lt;0,0,MATCH(MAX(G232:I232),G232:I232,0))</f>
        <v>0</v>
      </c>
      <c r="N232">
        <f>IF(MAX(J232:L232)&lt;0,0,MATCH(MAX(J232:L232),J232:L232,0))</f>
        <v>0</v>
      </c>
      <c r="O232" s="24">
        <f>IF(N232=0,0,INDEX(CapVec,N232))</f>
        <v>0</v>
      </c>
      <c r="P232">
        <f>IF(OR(D232&gt;F232+StartMargin,E232&lt;SOC_startT),1,0)</f>
        <v>0</v>
      </c>
      <c r="Q232">
        <f>IF(AND(E232&gt;SOC_stopT,D232&lt;=F232-O232+StopMargin),1,0)</f>
        <v>0</v>
      </c>
      <c r="R232">
        <f>IF(AND(P232=1,M232&gt;0),1,IF(AND(P232=0,Q232=1,N232&gt;0),-1,0))</f>
        <v>0</v>
      </c>
      <c r="S232">
        <f>S231+IF(AND(R232=1,M232=1),1,0)-IF(AND(R232=-1,N232=1),1,0)</f>
        <v>1</v>
      </c>
      <c r="T232">
        <f>T231+IF(AND(R232=1,M232=2),1,0)-IF(AND(R232=-1,N232=2),1,0)</f>
        <v>1</v>
      </c>
      <c r="U232">
        <f>U231+IF(AND(R232=1,M232=3),1,0)-IF(AND(R232=-1,N232=3),1,0)</f>
        <v>1</v>
      </c>
      <c r="V232">
        <f>IF(S232&lt;&gt;S231,0,V231+dt)</f>
        <v>8</v>
      </c>
      <c r="W232">
        <f>IF(T232&lt;&gt;T231,0,W231+dt)</f>
        <v>7</v>
      </c>
      <c r="X232">
        <f>IF(U232&lt;&gt;U231,0,X231+dt)</f>
        <v>9</v>
      </c>
      <c r="Y232" s="24">
        <f>S232*Cap_1*MIN(1,(V232+dt)/StartRamp)</f>
        <v>1.2</v>
      </c>
      <c r="Z232" s="24">
        <f>T232*Cap_2*MIN(1,(W232+dt)/StartRamp)</f>
        <v>1.1000000000000001</v>
      </c>
      <c r="AA232" s="24">
        <f>U232*Cap_3*MIN(1,(X232+dt)/StartRamp)</f>
        <v>1.1000000000000001</v>
      </c>
      <c r="AB232" s="24">
        <f>SUM(Y232:AA232)</f>
        <v>3.4</v>
      </c>
      <c r="AC232" s="24">
        <f>AB232-D232</f>
        <v>2.2984999999999998</v>
      </c>
      <c r="AD232" s="25">
        <f>MEDIAN(0,(TaperEnd-E232)/(TaperEnd-TaperStart),1)</f>
        <v>1</v>
      </c>
      <c r="AE232" s="24">
        <f>MIN(P_pcs*AD232,MAX(0,SOC_max-E232)*E_nom*60/dt/SQRT(RTE))</f>
        <v>2.5</v>
      </c>
      <c r="AF232" s="24">
        <f>MIN(P_pcs,MAX(0,E232-SOC_min)*E_nom*60/dt*SQRT(RTE))</f>
        <v>2.5</v>
      </c>
      <c r="AG232" s="24">
        <f>IF(AC232&gt;0,MIN(AC232,AE232),0)</f>
        <v>2.2984999999999998</v>
      </c>
      <c r="AH232" s="24">
        <f>IF(AC232&lt;0,MIN(-AC232,AF232),0)</f>
        <v>0</v>
      </c>
      <c r="AI232" s="24">
        <f>IF(AC232&gt;0,D232+AG232,AB232)</f>
        <v>3.3999999999999995</v>
      </c>
      <c r="AJ232" s="24">
        <f>MAX(0,D232-AI232-AH232)</f>
        <v>0</v>
      </c>
      <c r="AK232" s="25">
        <f>IF(AB232&gt;0,AI232/AB232,0)</f>
        <v>0.99999999999999989</v>
      </c>
      <c r="AL232">
        <f>IF(AB232=0,1,MIN(MATCH(MEDIAN(MinStable,AK232,1),FC_L,1),3))</f>
        <v>3</v>
      </c>
      <c r="AM232" s="25">
        <f>INDEX(FC_E1,$AL232)+(MEDIAN(MinStable,$AK232,1)-INDEX(FC_L,$AL232))*(INDEX(FC_E1,$AL232+1)-INDEX(FC_E1,$AL232))/(INDEX(FC_L,$AL232+1)-INDEX(FC_L,$AL232))</f>
        <v>0.42799999999999999</v>
      </c>
      <c r="AN232" s="25">
        <f>INDEX(FC_E2,$AL232)+(MEDIAN(MinStable,$AK232,1)-INDEX(FC_L,$AL232))*(INDEX(FC_E2,$AL232+1)-INDEX(FC_E2,$AL232))/(INDEX(FC_L,$AL232+1)-INDEX(FC_L,$AL232))</f>
        <v>0.42199999999999999</v>
      </c>
      <c r="AO232" s="25">
        <f>INDEX(FC_E3,$AL232)+(MEDIAN(MinStable,$AK232,1)-INDEX(FC_L,$AL232))*(INDEX(FC_E3,$AL232+1)-INDEX(FC_E3,$AL232))/(INDEX(FC_L,$AL232+1)-INDEX(FC_L,$AL232))</f>
        <v>0.41499999999999998</v>
      </c>
      <c r="AP232" s="26">
        <f>(IF(S232=1,Y232*AK232/AM232,0)+IF(T232=1,Z232*AK232/AN232,0)+IF(U232=1,AA232*AK232/AO232,0))*dt/60</f>
        <v>0.13434959664142682</v>
      </c>
      <c r="AQ232" s="25">
        <f>E232+(AG232*SQRT(RTE)-AH232/SQRT(RTE))*dt/60/E_nom</f>
        <v>0.34854719875353257</v>
      </c>
      <c r="AR232">
        <f>IF(R232=1,1,0)</f>
        <v>0</v>
      </c>
    </row>
    <row r="233" spans="1:44" x14ac:dyDescent="0.2">
      <c r="A233">
        <v>231</v>
      </c>
      <c r="B233" s="22">
        <f>A233/1440</f>
        <v>0.16041666666666668</v>
      </c>
      <c r="C233" s="23">
        <v>1.2181</v>
      </c>
      <c r="D233" s="24">
        <f>C233+P_aux</f>
        <v>1.2330999999999999</v>
      </c>
      <c r="E233" s="25">
        <f>AQ232</f>
        <v>0.34854719875353257</v>
      </c>
      <c r="F233" s="24">
        <f>AB232</f>
        <v>3.4</v>
      </c>
      <c r="G233">
        <f>IF(AND(S232=0,V232&gt;=MinOff),V232,-1)</f>
        <v>-1</v>
      </c>
      <c r="H233">
        <f>IF(AND(T232=0,W232&gt;=MinOff),W232,-1)</f>
        <v>-1</v>
      </c>
      <c r="I233">
        <f>IF(AND(U232=0,X232&gt;=MinOff),X232,-1)</f>
        <v>-1</v>
      </c>
      <c r="J233">
        <f>IF(AND(S232=1,V232&gt;=MinRun),V232,-1)</f>
        <v>-1</v>
      </c>
      <c r="K233">
        <f>IF(AND(T232=1,W232&gt;=MinRun),W232,-1)</f>
        <v>-1</v>
      </c>
      <c r="L233">
        <f>IF(AND(U232=1,X232&gt;=MinRun),X232,-1)</f>
        <v>-1</v>
      </c>
      <c r="M233">
        <f>IF(MAX(G233:I233)&lt;0,0,MATCH(MAX(G233:I233),G233:I233,0))</f>
        <v>0</v>
      </c>
      <c r="N233">
        <f>IF(MAX(J233:L233)&lt;0,0,MATCH(MAX(J233:L233),J233:L233,0))</f>
        <v>0</v>
      </c>
      <c r="O233" s="24">
        <f>IF(N233=0,0,INDEX(CapVec,N233))</f>
        <v>0</v>
      </c>
      <c r="P233">
        <f>IF(OR(D233&gt;F233+StartMargin,E233&lt;SOC_startT),1,0)</f>
        <v>0</v>
      </c>
      <c r="Q233">
        <f>IF(AND(E233&gt;SOC_stopT,D233&lt;=F233-O233+StopMargin),1,0)</f>
        <v>0</v>
      </c>
      <c r="R233">
        <f>IF(AND(P233=1,M233&gt;0),1,IF(AND(P233=0,Q233=1,N233&gt;0),-1,0))</f>
        <v>0</v>
      </c>
      <c r="S233">
        <f>S232+IF(AND(R233=1,M233=1),1,0)-IF(AND(R233=-1,N233=1),1,0)</f>
        <v>1</v>
      </c>
      <c r="T233">
        <f>T232+IF(AND(R233=1,M233=2),1,0)-IF(AND(R233=-1,N233=2),1,0)</f>
        <v>1</v>
      </c>
      <c r="U233">
        <f>U232+IF(AND(R233=1,M233=3),1,0)-IF(AND(R233=-1,N233=3),1,0)</f>
        <v>1</v>
      </c>
      <c r="V233">
        <f>IF(S233&lt;&gt;S232,0,V232+dt)</f>
        <v>9</v>
      </c>
      <c r="W233">
        <f>IF(T233&lt;&gt;T232,0,W232+dt)</f>
        <v>8</v>
      </c>
      <c r="X233">
        <f>IF(U233&lt;&gt;U232,0,X232+dt)</f>
        <v>10</v>
      </c>
      <c r="Y233" s="24">
        <f>S233*Cap_1*MIN(1,(V233+dt)/StartRamp)</f>
        <v>1.2</v>
      </c>
      <c r="Z233" s="24">
        <f>T233*Cap_2*MIN(1,(W233+dt)/StartRamp)</f>
        <v>1.1000000000000001</v>
      </c>
      <c r="AA233" s="24">
        <f>U233*Cap_3*MIN(1,(X233+dt)/StartRamp)</f>
        <v>1.1000000000000001</v>
      </c>
      <c r="AB233" s="24">
        <f>SUM(Y233:AA233)</f>
        <v>3.4</v>
      </c>
      <c r="AC233" s="24">
        <f>AB233-D233</f>
        <v>2.1669</v>
      </c>
      <c r="AD233" s="25">
        <f>MEDIAN(0,(TaperEnd-E233)/(TaperEnd-TaperStart),1)</f>
        <v>1</v>
      </c>
      <c r="AE233" s="24">
        <f>MIN(P_pcs*AD233,MAX(0,SOC_max-E233)*E_nom*60/dt/SQRT(RTE))</f>
        <v>2.5</v>
      </c>
      <c r="AF233" s="24">
        <f>MIN(P_pcs,MAX(0,E233-SOC_min)*E_nom*60/dt*SQRT(RTE))</f>
        <v>2.5</v>
      </c>
      <c r="AG233" s="24">
        <f>IF(AC233&gt;0,MIN(AC233,AE233),0)</f>
        <v>2.1669</v>
      </c>
      <c r="AH233" s="24">
        <f>IF(AC233&lt;0,MIN(-AC233,AF233),0)</f>
        <v>0</v>
      </c>
      <c r="AI233" s="24">
        <f>IF(AC233&gt;0,D233+AG233,AB233)</f>
        <v>3.4</v>
      </c>
      <c r="AJ233" s="24">
        <f>MAX(0,D233-AI233-AH233)</f>
        <v>0</v>
      </c>
      <c r="AK233" s="25">
        <f>IF(AB233&gt;0,AI233/AB233,0)</f>
        <v>1</v>
      </c>
      <c r="AL233">
        <f>IF(AB233=0,1,MIN(MATCH(MEDIAN(MinStable,AK233,1),FC_L,1),3))</f>
        <v>3</v>
      </c>
      <c r="AM233" s="25">
        <f>INDEX(FC_E1,$AL233)+(MEDIAN(MinStable,$AK233,1)-INDEX(FC_L,$AL233))*(INDEX(FC_E1,$AL233+1)-INDEX(FC_E1,$AL233))/(INDEX(FC_L,$AL233+1)-INDEX(FC_L,$AL233))</f>
        <v>0.42799999999999999</v>
      </c>
      <c r="AN233" s="25">
        <f>INDEX(FC_E2,$AL233)+(MEDIAN(MinStable,$AK233,1)-INDEX(FC_L,$AL233))*(INDEX(FC_E2,$AL233+1)-INDEX(FC_E2,$AL233))/(INDEX(FC_L,$AL233+1)-INDEX(FC_L,$AL233))</f>
        <v>0.42199999999999999</v>
      </c>
      <c r="AO233" s="25">
        <f>INDEX(FC_E3,$AL233)+(MEDIAN(MinStable,$AK233,1)-INDEX(FC_L,$AL233))*(INDEX(FC_E3,$AL233+1)-INDEX(FC_E3,$AL233))/(INDEX(FC_L,$AL233+1)-INDEX(FC_L,$AL233))</f>
        <v>0.41499999999999998</v>
      </c>
      <c r="AP233" s="26">
        <f>(IF(S233=1,Y233*AK233/AM233,0)+IF(T233=1,Z233*AK233/AN233,0)+IF(U233=1,AA233*AK233/AO233,0))*dt/60</f>
        <v>0.13434959664142687</v>
      </c>
      <c r="AQ233" s="25">
        <f>E233+(AG233*SQRT(RTE)-AH233/SQRT(RTE))*dt/60/E_nom</f>
        <v>0.35470699385047888</v>
      </c>
      <c r="AR233">
        <f>IF(R233=1,1,0)</f>
        <v>0</v>
      </c>
    </row>
    <row r="234" spans="1:44" x14ac:dyDescent="0.2">
      <c r="A234">
        <v>232</v>
      </c>
      <c r="B234" s="22">
        <f>A234/1440</f>
        <v>0.16111111111111112</v>
      </c>
      <c r="C234" s="23">
        <v>1.0885</v>
      </c>
      <c r="D234" s="24">
        <f>C234+P_aux</f>
        <v>1.1034999999999999</v>
      </c>
      <c r="E234" s="25">
        <f>AQ233</f>
        <v>0.35470699385047888</v>
      </c>
      <c r="F234" s="24">
        <f>AB233</f>
        <v>3.4</v>
      </c>
      <c r="G234">
        <f>IF(AND(S233=0,V233&gt;=MinOff),V233,-1)</f>
        <v>-1</v>
      </c>
      <c r="H234">
        <f>IF(AND(T233=0,W233&gt;=MinOff),W233,-1)</f>
        <v>-1</v>
      </c>
      <c r="I234">
        <f>IF(AND(U233=0,X233&gt;=MinOff),X233,-1)</f>
        <v>-1</v>
      </c>
      <c r="J234">
        <f>IF(AND(S233=1,V233&gt;=MinRun),V233,-1)</f>
        <v>-1</v>
      </c>
      <c r="K234">
        <f>IF(AND(T233=1,W233&gt;=MinRun),W233,-1)</f>
        <v>-1</v>
      </c>
      <c r="L234">
        <f>IF(AND(U233=1,X233&gt;=MinRun),X233,-1)</f>
        <v>-1</v>
      </c>
      <c r="M234">
        <f>IF(MAX(G234:I234)&lt;0,0,MATCH(MAX(G234:I234),G234:I234,0))</f>
        <v>0</v>
      </c>
      <c r="N234">
        <f>IF(MAX(J234:L234)&lt;0,0,MATCH(MAX(J234:L234),J234:L234,0))</f>
        <v>0</v>
      </c>
      <c r="O234" s="24">
        <f>IF(N234=0,0,INDEX(CapVec,N234))</f>
        <v>0</v>
      </c>
      <c r="P234">
        <f>IF(OR(D234&gt;F234+StartMargin,E234&lt;SOC_startT),1,0)</f>
        <v>0</v>
      </c>
      <c r="Q234">
        <f>IF(AND(E234&gt;SOC_stopT,D234&lt;=F234-O234+StopMargin),1,0)</f>
        <v>0</v>
      </c>
      <c r="R234">
        <f>IF(AND(P234=1,M234&gt;0),1,IF(AND(P234=0,Q234=1,N234&gt;0),-1,0))</f>
        <v>0</v>
      </c>
      <c r="S234">
        <f>S233+IF(AND(R234=1,M234=1),1,0)-IF(AND(R234=-1,N234=1),1,0)</f>
        <v>1</v>
      </c>
      <c r="T234">
        <f>T233+IF(AND(R234=1,M234=2),1,0)-IF(AND(R234=-1,N234=2),1,0)</f>
        <v>1</v>
      </c>
      <c r="U234">
        <f>U233+IF(AND(R234=1,M234=3),1,0)-IF(AND(R234=-1,N234=3),1,0)</f>
        <v>1</v>
      </c>
      <c r="V234">
        <f>IF(S234&lt;&gt;S233,0,V233+dt)</f>
        <v>10</v>
      </c>
      <c r="W234">
        <f>IF(T234&lt;&gt;T233,0,W233+dt)</f>
        <v>9</v>
      </c>
      <c r="X234">
        <f>IF(U234&lt;&gt;U233,0,X233+dt)</f>
        <v>11</v>
      </c>
      <c r="Y234" s="24">
        <f>S234*Cap_1*MIN(1,(V234+dt)/StartRamp)</f>
        <v>1.2</v>
      </c>
      <c r="Z234" s="24">
        <f>T234*Cap_2*MIN(1,(W234+dt)/StartRamp)</f>
        <v>1.1000000000000001</v>
      </c>
      <c r="AA234" s="24">
        <f>U234*Cap_3*MIN(1,(X234+dt)/StartRamp)</f>
        <v>1.1000000000000001</v>
      </c>
      <c r="AB234" s="24">
        <f>SUM(Y234:AA234)</f>
        <v>3.4</v>
      </c>
      <c r="AC234" s="24">
        <f>AB234-D234</f>
        <v>2.2965</v>
      </c>
      <c r="AD234" s="25">
        <f>MEDIAN(0,(TaperEnd-E234)/(TaperEnd-TaperStart),1)</f>
        <v>1</v>
      </c>
      <c r="AE234" s="24">
        <f>MIN(P_pcs*AD234,MAX(0,SOC_max-E234)*E_nom*60/dt/SQRT(RTE))</f>
        <v>2.5</v>
      </c>
      <c r="AF234" s="24">
        <f>MIN(P_pcs,MAX(0,E234-SOC_min)*E_nom*60/dt*SQRT(RTE))</f>
        <v>2.5</v>
      </c>
      <c r="AG234" s="24">
        <f>IF(AC234&gt;0,MIN(AC234,AE234),0)</f>
        <v>2.2965</v>
      </c>
      <c r="AH234" s="24">
        <f>IF(AC234&lt;0,MIN(-AC234,AF234),0)</f>
        <v>0</v>
      </c>
      <c r="AI234" s="24">
        <f>IF(AC234&gt;0,D234+AG234,AB234)</f>
        <v>3.4</v>
      </c>
      <c r="AJ234" s="24">
        <f>MAX(0,D234-AI234-AH234)</f>
        <v>0</v>
      </c>
      <c r="AK234" s="25">
        <f>IF(AB234&gt;0,AI234/AB234,0)</f>
        <v>1</v>
      </c>
      <c r="AL234">
        <f>IF(AB234=0,1,MIN(MATCH(MEDIAN(MinStable,AK234,1),FC_L,1),3))</f>
        <v>3</v>
      </c>
      <c r="AM234" s="25">
        <f>INDEX(FC_E1,$AL234)+(MEDIAN(MinStable,$AK234,1)-INDEX(FC_L,$AL234))*(INDEX(FC_E1,$AL234+1)-INDEX(FC_E1,$AL234))/(INDEX(FC_L,$AL234+1)-INDEX(FC_L,$AL234))</f>
        <v>0.42799999999999999</v>
      </c>
      <c r="AN234" s="25">
        <f>INDEX(FC_E2,$AL234)+(MEDIAN(MinStable,$AK234,1)-INDEX(FC_L,$AL234))*(INDEX(FC_E2,$AL234+1)-INDEX(FC_E2,$AL234))/(INDEX(FC_L,$AL234+1)-INDEX(FC_L,$AL234))</f>
        <v>0.42199999999999999</v>
      </c>
      <c r="AO234" s="25">
        <f>INDEX(FC_E3,$AL234)+(MEDIAN(MinStable,$AK234,1)-INDEX(FC_L,$AL234))*(INDEX(FC_E3,$AL234+1)-INDEX(FC_E3,$AL234))/(INDEX(FC_L,$AL234+1)-INDEX(FC_L,$AL234))</f>
        <v>0.41499999999999998</v>
      </c>
      <c r="AP234" s="26">
        <f>(IF(S234=1,Y234*AK234/AM234,0)+IF(T234=1,Z234*AK234/AN234,0)+IF(U234=1,AA234*AK234/AO234,0))*dt/60</f>
        <v>0.13434959664142687</v>
      </c>
      <c r="AQ234" s="25">
        <f>E234+(AG234*SQRT(RTE)-AH234/SQRT(RTE))*dt/60/E_nom</f>
        <v>0.36123519978528768</v>
      </c>
      <c r="AR234">
        <f>IF(R234=1,1,0)</f>
        <v>0</v>
      </c>
    </row>
    <row r="235" spans="1:44" x14ac:dyDescent="0.2">
      <c r="A235">
        <v>233</v>
      </c>
      <c r="B235" s="22">
        <f>A235/1440</f>
        <v>0.16180555555555556</v>
      </c>
      <c r="C235" s="23">
        <v>1.1348</v>
      </c>
      <c r="D235" s="24">
        <f>C235+P_aux</f>
        <v>1.1497999999999999</v>
      </c>
      <c r="E235" s="25">
        <f>AQ234</f>
        <v>0.36123519978528768</v>
      </c>
      <c r="F235" s="24">
        <f>AB234</f>
        <v>3.4</v>
      </c>
      <c r="G235">
        <f>IF(AND(S234=0,V234&gt;=MinOff),V234,-1)</f>
        <v>-1</v>
      </c>
      <c r="H235">
        <f>IF(AND(T234=0,W234&gt;=MinOff),W234,-1)</f>
        <v>-1</v>
      </c>
      <c r="I235">
        <f>IF(AND(U234=0,X234&gt;=MinOff),X234,-1)</f>
        <v>-1</v>
      </c>
      <c r="J235">
        <f>IF(AND(S234=1,V234&gt;=MinRun),V234,-1)</f>
        <v>-1</v>
      </c>
      <c r="K235">
        <f>IF(AND(T234=1,W234&gt;=MinRun),W234,-1)</f>
        <v>-1</v>
      </c>
      <c r="L235">
        <f>IF(AND(U234=1,X234&gt;=MinRun),X234,-1)</f>
        <v>-1</v>
      </c>
      <c r="M235">
        <f>IF(MAX(G235:I235)&lt;0,0,MATCH(MAX(G235:I235),G235:I235,0))</f>
        <v>0</v>
      </c>
      <c r="N235">
        <f>IF(MAX(J235:L235)&lt;0,0,MATCH(MAX(J235:L235),J235:L235,0))</f>
        <v>0</v>
      </c>
      <c r="O235" s="24">
        <f>IF(N235=0,0,INDEX(CapVec,N235))</f>
        <v>0</v>
      </c>
      <c r="P235">
        <f>IF(OR(D235&gt;F235+StartMargin,E235&lt;SOC_startT),1,0)</f>
        <v>0</v>
      </c>
      <c r="Q235">
        <f>IF(AND(E235&gt;SOC_stopT,D235&lt;=F235-O235+StopMargin),1,0)</f>
        <v>0</v>
      </c>
      <c r="R235">
        <f>IF(AND(P235=1,M235&gt;0),1,IF(AND(P235=0,Q235=1,N235&gt;0),-1,0))</f>
        <v>0</v>
      </c>
      <c r="S235">
        <f>S234+IF(AND(R235=1,M235=1),1,0)-IF(AND(R235=-1,N235=1),1,0)</f>
        <v>1</v>
      </c>
      <c r="T235">
        <f>T234+IF(AND(R235=1,M235=2),1,0)-IF(AND(R235=-1,N235=2),1,0)</f>
        <v>1</v>
      </c>
      <c r="U235">
        <f>U234+IF(AND(R235=1,M235=3),1,0)-IF(AND(R235=-1,N235=3),1,0)</f>
        <v>1</v>
      </c>
      <c r="V235">
        <f>IF(S235&lt;&gt;S234,0,V234+dt)</f>
        <v>11</v>
      </c>
      <c r="W235">
        <f>IF(T235&lt;&gt;T234,0,W234+dt)</f>
        <v>10</v>
      </c>
      <c r="X235">
        <f>IF(U235&lt;&gt;U234,0,X234+dt)</f>
        <v>12</v>
      </c>
      <c r="Y235" s="24">
        <f>S235*Cap_1*MIN(1,(V235+dt)/StartRamp)</f>
        <v>1.2</v>
      </c>
      <c r="Z235" s="24">
        <f>T235*Cap_2*MIN(1,(W235+dt)/StartRamp)</f>
        <v>1.1000000000000001</v>
      </c>
      <c r="AA235" s="24">
        <f>U235*Cap_3*MIN(1,(X235+dt)/StartRamp)</f>
        <v>1.1000000000000001</v>
      </c>
      <c r="AB235" s="24">
        <f>SUM(Y235:AA235)</f>
        <v>3.4</v>
      </c>
      <c r="AC235" s="24">
        <f>AB235-D235</f>
        <v>2.2502</v>
      </c>
      <c r="AD235" s="25">
        <f>MEDIAN(0,(TaperEnd-E235)/(TaperEnd-TaperStart),1)</f>
        <v>1</v>
      </c>
      <c r="AE235" s="24">
        <f>MIN(P_pcs*AD235,MAX(0,SOC_max-E235)*E_nom*60/dt/SQRT(RTE))</f>
        <v>2.5</v>
      </c>
      <c r="AF235" s="24">
        <f>MIN(P_pcs,MAX(0,E235-SOC_min)*E_nom*60/dt*SQRT(RTE))</f>
        <v>2.5</v>
      </c>
      <c r="AG235" s="24">
        <f>IF(AC235&gt;0,MIN(AC235,AE235),0)</f>
        <v>2.2502</v>
      </c>
      <c r="AH235" s="24">
        <f>IF(AC235&lt;0,MIN(-AC235,AF235),0)</f>
        <v>0</v>
      </c>
      <c r="AI235" s="24">
        <f>IF(AC235&gt;0,D235+AG235,AB235)</f>
        <v>3.4</v>
      </c>
      <c r="AJ235" s="24">
        <f>MAX(0,D235-AI235-AH235)</f>
        <v>0</v>
      </c>
      <c r="AK235" s="25">
        <f>IF(AB235&gt;0,AI235/AB235,0)</f>
        <v>1</v>
      </c>
      <c r="AL235">
        <f>IF(AB235=0,1,MIN(MATCH(MEDIAN(MinStable,AK235,1),FC_L,1),3))</f>
        <v>3</v>
      </c>
      <c r="AM235" s="25">
        <f>INDEX(FC_E1,$AL235)+(MEDIAN(MinStable,$AK235,1)-INDEX(FC_L,$AL235))*(INDEX(FC_E1,$AL235+1)-INDEX(FC_E1,$AL235))/(INDEX(FC_L,$AL235+1)-INDEX(FC_L,$AL235))</f>
        <v>0.42799999999999999</v>
      </c>
      <c r="AN235" s="25">
        <f>INDEX(FC_E2,$AL235)+(MEDIAN(MinStable,$AK235,1)-INDEX(FC_L,$AL235))*(INDEX(FC_E2,$AL235+1)-INDEX(FC_E2,$AL235))/(INDEX(FC_L,$AL235+1)-INDEX(FC_L,$AL235))</f>
        <v>0.42199999999999999</v>
      </c>
      <c r="AO235" s="25">
        <f>INDEX(FC_E3,$AL235)+(MEDIAN(MinStable,$AK235,1)-INDEX(FC_L,$AL235))*(INDEX(FC_E3,$AL235+1)-INDEX(FC_E3,$AL235))/(INDEX(FC_L,$AL235+1)-INDEX(FC_L,$AL235))</f>
        <v>0.41499999999999998</v>
      </c>
      <c r="AP235" s="26">
        <f>(IF(S235=1,Y235*AK235/AM235,0)+IF(T235=1,Z235*AK235/AN235,0)+IF(U235=1,AA235*AK235/AO235,0))*dt/60</f>
        <v>0.13434959664142687</v>
      </c>
      <c r="AQ235" s="25">
        <f>E235+(AG235*SQRT(RTE)-AH235/SQRT(RTE))*dt/60/E_nom</f>
        <v>0.36763178981119959</v>
      </c>
      <c r="AR235">
        <f>IF(R235=1,1,0)</f>
        <v>0</v>
      </c>
    </row>
    <row r="236" spans="1:44" x14ac:dyDescent="0.2">
      <c r="A236">
        <v>234</v>
      </c>
      <c r="B236" s="22">
        <f>A236/1440</f>
        <v>0.16250000000000001</v>
      </c>
      <c r="C236" s="23">
        <v>1.1227</v>
      </c>
      <c r="D236" s="24">
        <f>C236+P_aux</f>
        <v>1.1376999999999999</v>
      </c>
      <c r="E236" s="25">
        <f>AQ235</f>
        <v>0.36763178981119959</v>
      </c>
      <c r="F236" s="24">
        <f>AB235</f>
        <v>3.4</v>
      </c>
      <c r="G236">
        <f>IF(AND(S235=0,V235&gt;=MinOff),V235,-1)</f>
        <v>-1</v>
      </c>
      <c r="H236">
        <f>IF(AND(T235=0,W235&gt;=MinOff),W235,-1)</f>
        <v>-1</v>
      </c>
      <c r="I236">
        <f>IF(AND(U235=0,X235&gt;=MinOff),X235,-1)</f>
        <v>-1</v>
      </c>
      <c r="J236">
        <f>IF(AND(S235=1,V235&gt;=MinRun),V235,-1)</f>
        <v>-1</v>
      </c>
      <c r="K236">
        <f>IF(AND(T235=1,W235&gt;=MinRun),W235,-1)</f>
        <v>-1</v>
      </c>
      <c r="L236">
        <f>IF(AND(U235=1,X235&gt;=MinRun),X235,-1)</f>
        <v>-1</v>
      </c>
      <c r="M236">
        <f>IF(MAX(G236:I236)&lt;0,0,MATCH(MAX(G236:I236),G236:I236,0))</f>
        <v>0</v>
      </c>
      <c r="N236">
        <f>IF(MAX(J236:L236)&lt;0,0,MATCH(MAX(J236:L236),J236:L236,0))</f>
        <v>0</v>
      </c>
      <c r="O236" s="24">
        <f>IF(N236=0,0,INDEX(CapVec,N236))</f>
        <v>0</v>
      </c>
      <c r="P236">
        <f>IF(OR(D236&gt;F236+StartMargin,E236&lt;SOC_startT),1,0)</f>
        <v>0</v>
      </c>
      <c r="Q236">
        <f>IF(AND(E236&gt;SOC_stopT,D236&lt;=F236-O236+StopMargin),1,0)</f>
        <v>0</v>
      </c>
      <c r="R236">
        <f>IF(AND(P236=1,M236&gt;0),1,IF(AND(P236=0,Q236=1,N236&gt;0),-1,0))</f>
        <v>0</v>
      </c>
      <c r="S236">
        <f>S235+IF(AND(R236=1,M236=1),1,0)-IF(AND(R236=-1,N236=1),1,0)</f>
        <v>1</v>
      </c>
      <c r="T236">
        <f>T235+IF(AND(R236=1,M236=2),1,0)-IF(AND(R236=-1,N236=2),1,0)</f>
        <v>1</v>
      </c>
      <c r="U236">
        <f>U235+IF(AND(R236=1,M236=3),1,0)-IF(AND(R236=-1,N236=3),1,0)</f>
        <v>1</v>
      </c>
      <c r="V236">
        <f>IF(S236&lt;&gt;S235,0,V235+dt)</f>
        <v>12</v>
      </c>
      <c r="W236">
        <f>IF(T236&lt;&gt;T235,0,W235+dt)</f>
        <v>11</v>
      </c>
      <c r="X236">
        <f>IF(U236&lt;&gt;U235,0,X235+dt)</f>
        <v>13</v>
      </c>
      <c r="Y236" s="24">
        <f>S236*Cap_1*MIN(1,(V236+dt)/StartRamp)</f>
        <v>1.2</v>
      </c>
      <c r="Z236" s="24">
        <f>T236*Cap_2*MIN(1,(W236+dt)/StartRamp)</f>
        <v>1.1000000000000001</v>
      </c>
      <c r="AA236" s="24">
        <f>U236*Cap_3*MIN(1,(X236+dt)/StartRamp)</f>
        <v>1.1000000000000001</v>
      </c>
      <c r="AB236" s="24">
        <f>SUM(Y236:AA236)</f>
        <v>3.4</v>
      </c>
      <c r="AC236" s="24">
        <f>AB236-D236</f>
        <v>2.2622999999999998</v>
      </c>
      <c r="AD236" s="25">
        <f>MEDIAN(0,(TaperEnd-E236)/(TaperEnd-TaperStart),1)</f>
        <v>1</v>
      </c>
      <c r="AE236" s="24">
        <f>MIN(P_pcs*AD236,MAX(0,SOC_max-E236)*E_nom*60/dt/SQRT(RTE))</f>
        <v>2.5</v>
      </c>
      <c r="AF236" s="24">
        <f>MIN(P_pcs,MAX(0,E236-SOC_min)*E_nom*60/dt*SQRT(RTE))</f>
        <v>2.5</v>
      </c>
      <c r="AG236" s="24">
        <f>IF(AC236&gt;0,MIN(AC236,AE236),0)</f>
        <v>2.2622999999999998</v>
      </c>
      <c r="AH236" s="24">
        <f>IF(AC236&lt;0,MIN(-AC236,AF236),0)</f>
        <v>0</v>
      </c>
      <c r="AI236" s="24">
        <f>IF(AC236&gt;0,D236+AG236,AB236)</f>
        <v>3.3999999999999995</v>
      </c>
      <c r="AJ236" s="24">
        <f>MAX(0,D236-AI236-AH236)</f>
        <v>0</v>
      </c>
      <c r="AK236" s="25">
        <f>IF(AB236&gt;0,AI236/AB236,0)</f>
        <v>0.99999999999999989</v>
      </c>
      <c r="AL236">
        <f>IF(AB236=0,1,MIN(MATCH(MEDIAN(MinStable,AK236,1),FC_L,1),3))</f>
        <v>3</v>
      </c>
      <c r="AM236" s="25">
        <f>INDEX(FC_E1,$AL236)+(MEDIAN(MinStable,$AK236,1)-INDEX(FC_L,$AL236))*(INDEX(FC_E1,$AL236+1)-INDEX(FC_E1,$AL236))/(INDEX(FC_L,$AL236+1)-INDEX(FC_L,$AL236))</f>
        <v>0.42799999999999999</v>
      </c>
      <c r="AN236" s="25">
        <f>INDEX(FC_E2,$AL236)+(MEDIAN(MinStable,$AK236,1)-INDEX(FC_L,$AL236))*(INDEX(FC_E2,$AL236+1)-INDEX(FC_E2,$AL236))/(INDEX(FC_L,$AL236+1)-INDEX(FC_L,$AL236))</f>
        <v>0.42199999999999999</v>
      </c>
      <c r="AO236" s="25">
        <f>INDEX(FC_E3,$AL236)+(MEDIAN(MinStable,$AK236,1)-INDEX(FC_L,$AL236))*(INDEX(FC_E3,$AL236+1)-INDEX(FC_E3,$AL236))/(INDEX(FC_L,$AL236+1)-INDEX(FC_L,$AL236))</f>
        <v>0.41499999999999998</v>
      </c>
      <c r="AP236" s="26">
        <f>(IF(S236=1,Y236*AK236/AM236,0)+IF(T236=1,Z236*AK236/AN236,0)+IF(U236=1,AA236*AK236/AO236,0))*dt/60</f>
        <v>0.13434959664142682</v>
      </c>
      <c r="AQ236" s="25">
        <f>E236+(AG236*SQRT(RTE)-AH236/SQRT(RTE))*dt/60/E_nom</f>
        <v>0.37406277621935025</v>
      </c>
      <c r="AR236">
        <f>IF(R236=1,1,0)</f>
        <v>0</v>
      </c>
    </row>
    <row r="237" spans="1:44" x14ac:dyDescent="0.2">
      <c r="A237">
        <v>235</v>
      </c>
      <c r="B237" s="22">
        <f>A237/1440</f>
        <v>0.16319444444444445</v>
      </c>
      <c r="C237" s="23">
        <v>1.1479999999999999</v>
      </c>
      <c r="D237" s="24">
        <f>C237+P_aux</f>
        <v>1.1629999999999998</v>
      </c>
      <c r="E237" s="25">
        <f>AQ236</f>
        <v>0.37406277621935025</v>
      </c>
      <c r="F237" s="24">
        <f>AB236</f>
        <v>3.4</v>
      </c>
      <c r="G237">
        <f>IF(AND(S236=0,V236&gt;=MinOff),V236,-1)</f>
        <v>-1</v>
      </c>
      <c r="H237">
        <f>IF(AND(T236=0,W236&gt;=MinOff),W236,-1)</f>
        <v>-1</v>
      </c>
      <c r="I237">
        <f>IF(AND(U236=0,X236&gt;=MinOff),X236,-1)</f>
        <v>-1</v>
      </c>
      <c r="J237">
        <f>IF(AND(S236=1,V236&gt;=MinRun),V236,-1)</f>
        <v>-1</v>
      </c>
      <c r="K237">
        <f>IF(AND(T236=1,W236&gt;=MinRun),W236,-1)</f>
        <v>-1</v>
      </c>
      <c r="L237">
        <f>IF(AND(U236=1,X236&gt;=MinRun),X236,-1)</f>
        <v>-1</v>
      </c>
      <c r="M237">
        <f>IF(MAX(G237:I237)&lt;0,0,MATCH(MAX(G237:I237),G237:I237,0))</f>
        <v>0</v>
      </c>
      <c r="N237">
        <f>IF(MAX(J237:L237)&lt;0,0,MATCH(MAX(J237:L237),J237:L237,0))</f>
        <v>0</v>
      </c>
      <c r="O237" s="24">
        <f>IF(N237=0,0,INDEX(CapVec,N237))</f>
        <v>0</v>
      </c>
      <c r="P237">
        <f>IF(OR(D237&gt;F237+StartMargin,E237&lt;SOC_startT),1,0)</f>
        <v>0</v>
      </c>
      <c r="Q237">
        <f>IF(AND(E237&gt;SOC_stopT,D237&lt;=F237-O237+StopMargin),1,0)</f>
        <v>0</v>
      </c>
      <c r="R237">
        <f>IF(AND(P237=1,M237&gt;0),1,IF(AND(P237=0,Q237=1,N237&gt;0),-1,0))</f>
        <v>0</v>
      </c>
      <c r="S237">
        <f>S236+IF(AND(R237=1,M237=1),1,0)-IF(AND(R237=-1,N237=1),1,0)</f>
        <v>1</v>
      </c>
      <c r="T237">
        <f>T236+IF(AND(R237=1,M237=2),1,0)-IF(AND(R237=-1,N237=2),1,0)</f>
        <v>1</v>
      </c>
      <c r="U237">
        <f>U236+IF(AND(R237=1,M237=3),1,0)-IF(AND(R237=-1,N237=3),1,0)</f>
        <v>1</v>
      </c>
      <c r="V237">
        <f>IF(S237&lt;&gt;S236,0,V236+dt)</f>
        <v>13</v>
      </c>
      <c r="W237">
        <f>IF(T237&lt;&gt;T236,0,W236+dt)</f>
        <v>12</v>
      </c>
      <c r="X237">
        <f>IF(U237&lt;&gt;U236,0,X236+dt)</f>
        <v>14</v>
      </c>
      <c r="Y237" s="24">
        <f>S237*Cap_1*MIN(1,(V237+dt)/StartRamp)</f>
        <v>1.2</v>
      </c>
      <c r="Z237" s="24">
        <f>T237*Cap_2*MIN(1,(W237+dt)/StartRamp)</f>
        <v>1.1000000000000001</v>
      </c>
      <c r="AA237" s="24">
        <f>U237*Cap_3*MIN(1,(X237+dt)/StartRamp)</f>
        <v>1.1000000000000001</v>
      </c>
      <c r="AB237" s="24">
        <f>SUM(Y237:AA237)</f>
        <v>3.4</v>
      </c>
      <c r="AC237" s="24">
        <f>AB237-D237</f>
        <v>2.2370000000000001</v>
      </c>
      <c r="AD237" s="25">
        <f>MEDIAN(0,(TaperEnd-E237)/(TaperEnd-TaperStart),1)</f>
        <v>1</v>
      </c>
      <c r="AE237" s="24">
        <f>MIN(P_pcs*AD237,MAX(0,SOC_max-E237)*E_nom*60/dt/SQRT(RTE))</f>
        <v>2.5</v>
      </c>
      <c r="AF237" s="24">
        <f>MIN(P_pcs,MAX(0,E237-SOC_min)*E_nom*60/dt*SQRT(RTE))</f>
        <v>2.5</v>
      </c>
      <c r="AG237" s="24">
        <f>IF(AC237&gt;0,MIN(AC237,AE237),0)</f>
        <v>2.2370000000000001</v>
      </c>
      <c r="AH237" s="24">
        <f>IF(AC237&lt;0,MIN(-AC237,AF237),0)</f>
        <v>0</v>
      </c>
      <c r="AI237" s="24">
        <f>IF(AC237&gt;0,D237+AG237,AB237)</f>
        <v>3.4</v>
      </c>
      <c r="AJ237" s="24">
        <f>MAX(0,D237-AI237-AH237)</f>
        <v>0</v>
      </c>
      <c r="AK237" s="25">
        <f>IF(AB237&gt;0,AI237/AB237,0)</f>
        <v>1</v>
      </c>
      <c r="AL237">
        <f>IF(AB237=0,1,MIN(MATCH(MEDIAN(MinStable,AK237,1),FC_L,1),3))</f>
        <v>3</v>
      </c>
      <c r="AM237" s="25">
        <f>INDEX(FC_E1,$AL237)+(MEDIAN(MinStable,$AK237,1)-INDEX(FC_L,$AL237))*(INDEX(FC_E1,$AL237+1)-INDEX(FC_E1,$AL237))/(INDEX(FC_L,$AL237+1)-INDEX(FC_L,$AL237))</f>
        <v>0.42799999999999999</v>
      </c>
      <c r="AN237" s="25">
        <f>INDEX(FC_E2,$AL237)+(MEDIAN(MinStable,$AK237,1)-INDEX(FC_L,$AL237))*(INDEX(FC_E2,$AL237+1)-INDEX(FC_E2,$AL237))/(INDEX(FC_L,$AL237+1)-INDEX(FC_L,$AL237))</f>
        <v>0.42199999999999999</v>
      </c>
      <c r="AO237" s="25">
        <f>INDEX(FC_E3,$AL237)+(MEDIAN(MinStable,$AK237,1)-INDEX(FC_L,$AL237))*(INDEX(FC_E3,$AL237+1)-INDEX(FC_E3,$AL237))/(INDEX(FC_L,$AL237+1)-INDEX(FC_L,$AL237))</f>
        <v>0.41499999999999998</v>
      </c>
      <c r="AP237" s="26">
        <f>(IF(S237=1,Y237*AK237/AM237,0)+IF(T237=1,Z237*AK237/AN237,0)+IF(U237=1,AA237*AK237/AO237,0))*dt/60</f>
        <v>0.13434959664142687</v>
      </c>
      <c r="AQ237" s="25">
        <f>E237+(AG237*SQRT(RTE)-AH237/SQRT(RTE))*dt/60/E_nom</f>
        <v>0.38042184291918357</v>
      </c>
      <c r="AR237">
        <f>IF(R237=1,1,0)</f>
        <v>0</v>
      </c>
    </row>
    <row r="238" spans="1:44" x14ac:dyDescent="0.2">
      <c r="A238">
        <v>236</v>
      </c>
      <c r="B238" s="22">
        <f>A238/1440</f>
        <v>0.16388888888888889</v>
      </c>
      <c r="C238" s="23">
        <v>1.2464999999999999</v>
      </c>
      <c r="D238" s="24">
        <f>C238+P_aux</f>
        <v>1.2614999999999998</v>
      </c>
      <c r="E238" s="25">
        <f>AQ237</f>
        <v>0.38042184291918357</v>
      </c>
      <c r="F238" s="24">
        <f>AB237</f>
        <v>3.4</v>
      </c>
      <c r="G238">
        <f>IF(AND(S237=0,V237&gt;=MinOff),V237,-1)</f>
        <v>-1</v>
      </c>
      <c r="H238">
        <f>IF(AND(T237=0,W237&gt;=MinOff),W237,-1)</f>
        <v>-1</v>
      </c>
      <c r="I238">
        <f>IF(AND(U237=0,X237&gt;=MinOff),X237,-1)</f>
        <v>-1</v>
      </c>
      <c r="J238">
        <f>IF(AND(S237=1,V237&gt;=MinRun),V237,-1)</f>
        <v>-1</v>
      </c>
      <c r="K238">
        <f>IF(AND(T237=1,W237&gt;=MinRun),W237,-1)</f>
        <v>-1</v>
      </c>
      <c r="L238">
        <f>IF(AND(U237=1,X237&gt;=MinRun),X237,-1)</f>
        <v>-1</v>
      </c>
      <c r="M238">
        <f>IF(MAX(G238:I238)&lt;0,0,MATCH(MAX(G238:I238),G238:I238,0))</f>
        <v>0</v>
      </c>
      <c r="N238">
        <f>IF(MAX(J238:L238)&lt;0,0,MATCH(MAX(J238:L238),J238:L238,0))</f>
        <v>0</v>
      </c>
      <c r="O238" s="24">
        <f>IF(N238=0,0,INDEX(CapVec,N238))</f>
        <v>0</v>
      </c>
      <c r="P238">
        <f>IF(OR(D238&gt;F238+StartMargin,E238&lt;SOC_startT),1,0)</f>
        <v>0</v>
      </c>
      <c r="Q238">
        <f>IF(AND(E238&gt;SOC_stopT,D238&lt;=F238-O238+StopMargin),1,0)</f>
        <v>0</v>
      </c>
      <c r="R238">
        <f>IF(AND(P238=1,M238&gt;0),1,IF(AND(P238=0,Q238=1,N238&gt;0),-1,0))</f>
        <v>0</v>
      </c>
      <c r="S238">
        <f>S237+IF(AND(R238=1,M238=1),1,0)-IF(AND(R238=-1,N238=1),1,0)</f>
        <v>1</v>
      </c>
      <c r="T238">
        <f>T237+IF(AND(R238=1,M238=2),1,0)-IF(AND(R238=-1,N238=2),1,0)</f>
        <v>1</v>
      </c>
      <c r="U238">
        <f>U237+IF(AND(R238=1,M238=3),1,0)-IF(AND(R238=-1,N238=3),1,0)</f>
        <v>1</v>
      </c>
      <c r="V238">
        <f>IF(S238&lt;&gt;S237,0,V237+dt)</f>
        <v>14</v>
      </c>
      <c r="W238">
        <f>IF(T238&lt;&gt;T237,0,W237+dt)</f>
        <v>13</v>
      </c>
      <c r="X238">
        <f>IF(U238&lt;&gt;U237,0,X237+dt)</f>
        <v>15</v>
      </c>
      <c r="Y238" s="24">
        <f>S238*Cap_1*MIN(1,(V238+dt)/StartRamp)</f>
        <v>1.2</v>
      </c>
      <c r="Z238" s="24">
        <f>T238*Cap_2*MIN(1,(W238+dt)/StartRamp)</f>
        <v>1.1000000000000001</v>
      </c>
      <c r="AA238" s="24">
        <f>U238*Cap_3*MIN(1,(X238+dt)/StartRamp)</f>
        <v>1.1000000000000001</v>
      </c>
      <c r="AB238" s="24">
        <f>SUM(Y238:AA238)</f>
        <v>3.4</v>
      </c>
      <c r="AC238" s="24">
        <f>AB238-D238</f>
        <v>2.1385000000000001</v>
      </c>
      <c r="AD238" s="25">
        <f>MEDIAN(0,(TaperEnd-E238)/(TaperEnd-TaperStart),1)</f>
        <v>1</v>
      </c>
      <c r="AE238" s="24">
        <f>MIN(P_pcs*AD238,MAX(0,SOC_max-E238)*E_nom*60/dt/SQRT(RTE))</f>
        <v>2.5</v>
      </c>
      <c r="AF238" s="24">
        <f>MIN(P_pcs,MAX(0,E238-SOC_min)*E_nom*60/dt*SQRT(RTE))</f>
        <v>2.5</v>
      </c>
      <c r="AG238" s="24">
        <f>IF(AC238&gt;0,MIN(AC238,AE238),0)</f>
        <v>2.1385000000000001</v>
      </c>
      <c r="AH238" s="24">
        <f>IF(AC238&lt;0,MIN(-AC238,AF238),0)</f>
        <v>0</v>
      </c>
      <c r="AI238" s="24">
        <f>IF(AC238&gt;0,D238+AG238,AB238)</f>
        <v>3.4</v>
      </c>
      <c r="AJ238" s="24">
        <f>MAX(0,D238-AI238-AH238)</f>
        <v>0</v>
      </c>
      <c r="AK238" s="25">
        <f>IF(AB238&gt;0,AI238/AB238,0)</f>
        <v>1</v>
      </c>
      <c r="AL238">
        <f>IF(AB238=0,1,MIN(MATCH(MEDIAN(MinStable,AK238,1),FC_L,1),3))</f>
        <v>3</v>
      </c>
      <c r="AM238" s="25">
        <f>INDEX(FC_E1,$AL238)+(MEDIAN(MinStable,$AK238,1)-INDEX(FC_L,$AL238))*(INDEX(FC_E1,$AL238+1)-INDEX(FC_E1,$AL238))/(INDEX(FC_L,$AL238+1)-INDEX(FC_L,$AL238))</f>
        <v>0.42799999999999999</v>
      </c>
      <c r="AN238" s="25">
        <f>INDEX(FC_E2,$AL238)+(MEDIAN(MinStable,$AK238,1)-INDEX(FC_L,$AL238))*(INDEX(FC_E2,$AL238+1)-INDEX(FC_E2,$AL238))/(INDEX(FC_L,$AL238+1)-INDEX(FC_L,$AL238))</f>
        <v>0.42199999999999999</v>
      </c>
      <c r="AO238" s="25">
        <f>INDEX(FC_E3,$AL238)+(MEDIAN(MinStable,$AK238,1)-INDEX(FC_L,$AL238))*(INDEX(FC_E3,$AL238+1)-INDEX(FC_E3,$AL238))/(INDEX(FC_L,$AL238+1)-INDEX(FC_L,$AL238))</f>
        <v>0.41499999999999998</v>
      </c>
      <c r="AP238" s="26">
        <f>(IF(S238=1,Y238*AK238/AM238,0)+IF(T238=1,Z238*AK238/AN238,0)+IF(U238=1,AA238*AK238/AO238,0))*dt/60</f>
        <v>0.13434959664142687</v>
      </c>
      <c r="AQ238" s="25">
        <f>E238+(AG238*SQRT(RTE)-AH238/SQRT(RTE))*dt/60/E_nom</f>
        <v>0.38650090601153653</v>
      </c>
      <c r="AR238">
        <f>IF(R238=1,1,0)</f>
        <v>0</v>
      </c>
    </row>
    <row r="239" spans="1:44" x14ac:dyDescent="0.2">
      <c r="A239">
        <v>237</v>
      </c>
      <c r="B239" s="22">
        <f>A239/1440</f>
        <v>0.16458333333333333</v>
      </c>
      <c r="C239" s="23">
        <v>1.1175999999999999</v>
      </c>
      <c r="D239" s="24">
        <f>C239+P_aux</f>
        <v>1.1325999999999998</v>
      </c>
      <c r="E239" s="25">
        <f>AQ238</f>
        <v>0.38650090601153653</v>
      </c>
      <c r="F239" s="24">
        <f>AB238</f>
        <v>3.4</v>
      </c>
      <c r="G239">
        <f>IF(AND(S238=0,V238&gt;=MinOff),V238,-1)</f>
        <v>-1</v>
      </c>
      <c r="H239">
        <f>IF(AND(T238=0,W238&gt;=MinOff),W238,-1)</f>
        <v>-1</v>
      </c>
      <c r="I239">
        <f>IF(AND(U238=0,X238&gt;=MinOff),X238,-1)</f>
        <v>-1</v>
      </c>
      <c r="J239">
        <f>IF(AND(S238=1,V238&gt;=MinRun),V238,-1)</f>
        <v>-1</v>
      </c>
      <c r="K239">
        <f>IF(AND(T238=1,W238&gt;=MinRun),W238,-1)</f>
        <v>-1</v>
      </c>
      <c r="L239">
        <f>IF(AND(U238=1,X238&gt;=MinRun),X238,-1)</f>
        <v>-1</v>
      </c>
      <c r="M239">
        <f>IF(MAX(G239:I239)&lt;0,0,MATCH(MAX(G239:I239),G239:I239,0))</f>
        <v>0</v>
      </c>
      <c r="N239">
        <f>IF(MAX(J239:L239)&lt;0,0,MATCH(MAX(J239:L239),J239:L239,0))</f>
        <v>0</v>
      </c>
      <c r="O239" s="24">
        <f>IF(N239=0,0,INDEX(CapVec,N239))</f>
        <v>0</v>
      </c>
      <c r="P239">
        <f>IF(OR(D239&gt;F239+StartMargin,E239&lt;SOC_startT),1,0)</f>
        <v>0</v>
      </c>
      <c r="Q239">
        <f>IF(AND(E239&gt;SOC_stopT,D239&lt;=F239-O239+StopMargin),1,0)</f>
        <v>0</v>
      </c>
      <c r="R239">
        <f>IF(AND(P239=1,M239&gt;0),1,IF(AND(P239=0,Q239=1,N239&gt;0),-1,0))</f>
        <v>0</v>
      </c>
      <c r="S239">
        <f>S238+IF(AND(R239=1,M239=1),1,0)-IF(AND(R239=-1,N239=1),1,0)</f>
        <v>1</v>
      </c>
      <c r="T239">
        <f>T238+IF(AND(R239=1,M239=2),1,0)-IF(AND(R239=-1,N239=2),1,0)</f>
        <v>1</v>
      </c>
      <c r="U239">
        <f>U238+IF(AND(R239=1,M239=3),1,0)-IF(AND(R239=-1,N239=3),1,0)</f>
        <v>1</v>
      </c>
      <c r="V239">
        <f>IF(S239&lt;&gt;S238,0,V238+dt)</f>
        <v>15</v>
      </c>
      <c r="W239">
        <f>IF(T239&lt;&gt;T238,0,W238+dt)</f>
        <v>14</v>
      </c>
      <c r="X239">
        <f>IF(U239&lt;&gt;U238,0,X238+dt)</f>
        <v>16</v>
      </c>
      <c r="Y239" s="24">
        <f>S239*Cap_1*MIN(1,(V239+dt)/StartRamp)</f>
        <v>1.2</v>
      </c>
      <c r="Z239" s="24">
        <f>T239*Cap_2*MIN(1,(W239+dt)/StartRamp)</f>
        <v>1.1000000000000001</v>
      </c>
      <c r="AA239" s="24">
        <f>U239*Cap_3*MIN(1,(X239+dt)/StartRamp)</f>
        <v>1.1000000000000001</v>
      </c>
      <c r="AB239" s="24">
        <f>SUM(Y239:AA239)</f>
        <v>3.4</v>
      </c>
      <c r="AC239" s="24">
        <f>AB239-D239</f>
        <v>2.2674000000000003</v>
      </c>
      <c r="AD239" s="25">
        <f>MEDIAN(0,(TaperEnd-E239)/(TaperEnd-TaperStart),1)</f>
        <v>1</v>
      </c>
      <c r="AE239" s="24">
        <f>MIN(P_pcs*AD239,MAX(0,SOC_max-E239)*E_nom*60/dt/SQRT(RTE))</f>
        <v>2.5</v>
      </c>
      <c r="AF239" s="24">
        <f>MIN(P_pcs,MAX(0,E239-SOC_min)*E_nom*60/dt*SQRT(RTE))</f>
        <v>2.5</v>
      </c>
      <c r="AG239" s="24">
        <f>IF(AC239&gt;0,MIN(AC239,AE239),0)</f>
        <v>2.2674000000000003</v>
      </c>
      <c r="AH239" s="24">
        <f>IF(AC239&lt;0,MIN(-AC239,AF239),0)</f>
        <v>0</v>
      </c>
      <c r="AI239" s="24">
        <f>IF(AC239&gt;0,D239+AG239,AB239)</f>
        <v>3.4000000000000004</v>
      </c>
      <c r="AJ239" s="24">
        <f>MAX(0,D239-AI239-AH239)</f>
        <v>0</v>
      </c>
      <c r="AK239" s="25">
        <f>IF(AB239&gt;0,AI239/AB239,0)</f>
        <v>1.0000000000000002</v>
      </c>
      <c r="AL239">
        <f>IF(AB239=0,1,MIN(MATCH(MEDIAN(MinStable,AK239,1),FC_L,1),3))</f>
        <v>3</v>
      </c>
      <c r="AM239" s="25">
        <f>INDEX(FC_E1,$AL239)+(MEDIAN(MinStable,$AK239,1)-INDEX(FC_L,$AL239))*(INDEX(FC_E1,$AL239+1)-INDEX(FC_E1,$AL239))/(INDEX(FC_L,$AL239+1)-INDEX(FC_L,$AL239))</f>
        <v>0.42799999999999999</v>
      </c>
      <c r="AN239" s="25">
        <f>INDEX(FC_E2,$AL239)+(MEDIAN(MinStable,$AK239,1)-INDEX(FC_L,$AL239))*(INDEX(FC_E2,$AL239+1)-INDEX(FC_E2,$AL239))/(INDEX(FC_L,$AL239+1)-INDEX(FC_L,$AL239))</f>
        <v>0.42199999999999999</v>
      </c>
      <c r="AO239" s="25">
        <f>INDEX(FC_E3,$AL239)+(MEDIAN(MinStable,$AK239,1)-INDEX(FC_L,$AL239))*(INDEX(FC_E3,$AL239+1)-INDEX(FC_E3,$AL239))/(INDEX(FC_L,$AL239+1)-INDEX(FC_L,$AL239))</f>
        <v>0.41499999999999998</v>
      </c>
      <c r="AP239" s="26">
        <f>(IF(S239=1,Y239*AK239/AM239,0)+IF(T239=1,Z239*AK239/AN239,0)+IF(U239=1,AA239*AK239/AO239,0))*dt/60</f>
        <v>0.13434959664142687</v>
      </c>
      <c r="AQ239" s="25">
        <f>E239+(AG239*SQRT(RTE)-AH239/SQRT(RTE))*dt/60/E_nom</f>
        <v>0.39294639006839932</v>
      </c>
      <c r="AR239">
        <f>IF(R239=1,1,0)</f>
        <v>0</v>
      </c>
    </row>
    <row r="240" spans="1:44" x14ac:dyDescent="0.2">
      <c r="A240">
        <v>238</v>
      </c>
      <c r="B240" s="22">
        <f>A240/1440</f>
        <v>0.16527777777777777</v>
      </c>
      <c r="C240" s="23">
        <v>1.1014999999999999</v>
      </c>
      <c r="D240" s="24">
        <f>C240+P_aux</f>
        <v>1.1164999999999998</v>
      </c>
      <c r="E240" s="25">
        <f>AQ239</f>
        <v>0.39294639006839932</v>
      </c>
      <c r="F240" s="24">
        <f>AB239</f>
        <v>3.4</v>
      </c>
      <c r="G240">
        <f>IF(AND(S239=0,V239&gt;=MinOff),V239,-1)</f>
        <v>-1</v>
      </c>
      <c r="H240">
        <f>IF(AND(T239=0,W239&gt;=MinOff),W239,-1)</f>
        <v>-1</v>
      </c>
      <c r="I240">
        <f>IF(AND(U239=0,X239&gt;=MinOff),X239,-1)</f>
        <v>-1</v>
      </c>
      <c r="J240">
        <f>IF(AND(S239=1,V239&gt;=MinRun),V239,-1)</f>
        <v>-1</v>
      </c>
      <c r="K240">
        <f>IF(AND(T239=1,W239&gt;=MinRun),W239,-1)</f>
        <v>-1</v>
      </c>
      <c r="L240">
        <f>IF(AND(U239=1,X239&gt;=MinRun),X239,-1)</f>
        <v>-1</v>
      </c>
      <c r="M240">
        <f>IF(MAX(G240:I240)&lt;0,0,MATCH(MAX(G240:I240),G240:I240,0))</f>
        <v>0</v>
      </c>
      <c r="N240">
        <f>IF(MAX(J240:L240)&lt;0,0,MATCH(MAX(J240:L240),J240:L240,0))</f>
        <v>0</v>
      </c>
      <c r="O240" s="24">
        <f>IF(N240=0,0,INDEX(CapVec,N240))</f>
        <v>0</v>
      </c>
      <c r="P240">
        <f>IF(OR(D240&gt;F240+StartMargin,E240&lt;SOC_startT),1,0)</f>
        <v>0</v>
      </c>
      <c r="Q240">
        <f>IF(AND(E240&gt;SOC_stopT,D240&lt;=F240-O240+StopMargin),1,0)</f>
        <v>0</v>
      </c>
      <c r="R240">
        <f>IF(AND(P240=1,M240&gt;0),1,IF(AND(P240=0,Q240=1,N240&gt;0),-1,0))</f>
        <v>0</v>
      </c>
      <c r="S240">
        <f>S239+IF(AND(R240=1,M240=1),1,0)-IF(AND(R240=-1,N240=1),1,0)</f>
        <v>1</v>
      </c>
      <c r="T240">
        <f>T239+IF(AND(R240=1,M240=2),1,0)-IF(AND(R240=-1,N240=2),1,0)</f>
        <v>1</v>
      </c>
      <c r="U240">
        <f>U239+IF(AND(R240=1,M240=3),1,0)-IF(AND(R240=-1,N240=3),1,0)</f>
        <v>1</v>
      </c>
      <c r="V240">
        <f>IF(S240&lt;&gt;S239,0,V239+dt)</f>
        <v>16</v>
      </c>
      <c r="W240">
        <f>IF(T240&lt;&gt;T239,0,W239+dt)</f>
        <v>15</v>
      </c>
      <c r="X240">
        <f>IF(U240&lt;&gt;U239,0,X239+dt)</f>
        <v>17</v>
      </c>
      <c r="Y240" s="24">
        <f>S240*Cap_1*MIN(1,(V240+dt)/StartRamp)</f>
        <v>1.2</v>
      </c>
      <c r="Z240" s="24">
        <f>T240*Cap_2*MIN(1,(W240+dt)/StartRamp)</f>
        <v>1.1000000000000001</v>
      </c>
      <c r="AA240" s="24">
        <f>U240*Cap_3*MIN(1,(X240+dt)/StartRamp)</f>
        <v>1.1000000000000001</v>
      </c>
      <c r="AB240" s="24">
        <f>SUM(Y240:AA240)</f>
        <v>3.4</v>
      </c>
      <c r="AC240" s="24">
        <f>AB240-D240</f>
        <v>2.2835000000000001</v>
      </c>
      <c r="AD240" s="25">
        <f>MEDIAN(0,(TaperEnd-E240)/(TaperEnd-TaperStart),1)</f>
        <v>1</v>
      </c>
      <c r="AE240" s="24">
        <f>MIN(P_pcs*AD240,MAX(0,SOC_max-E240)*E_nom*60/dt/SQRT(RTE))</f>
        <v>2.5</v>
      </c>
      <c r="AF240" s="24">
        <f>MIN(P_pcs,MAX(0,E240-SOC_min)*E_nom*60/dt*SQRT(RTE))</f>
        <v>2.5</v>
      </c>
      <c r="AG240" s="24">
        <f>IF(AC240&gt;0,MIN(AC240,AE240),0)</f>
        <v>2.2835000000000001</v>
      </c>
      <c r="AH240" s="24">
        <f>IF(AC240&lt;0,MIN(-AC240,AF240),0)</f>
        <v>0</v>
      </c>
      <c r="AI240" s="24">
        <f>IF(AC240&gt;0,D240+AG240,AB240)</f>
        <v>3.4</v>
      </c>
      <c r="AJ240" s="24">
        <f>MAX(0,D240-AI240-AH240)</f>
        <v>0</v>
      </c>
      <c r="AK240" s="25">
        <f>IF(AB240&gt;0,AI240/AB240,0)</f>
        <v>1</v>
      </c>
      <c r="AL240">
        <f>IF(AB240=0,1,MIN(MATCH(MEDIAN(MinStable,AK240,1),FC_L,1),3))</f>
        <v>3</v>
      </c>
      <c r="AM240" s="25">
        <f>INDEX(FC_E1,$AL240)+(MEDIAN(MinStable,$AK240,1)-INDEX(FC_L,$AL240))*(INDEX(FC_E1,$AL240+1)-INDEX(FC_E1,$AL240))/(INDEX(FC_L,$AL240+1)-INDEX(FC_L,$AL240))</f>
        <v>0.42799999999999999</v>
      </c>
      <c r="AN240" s="25">
        <f>INDEX(FC_E2,$AL240)+(MEDIAN(MinStable,$AK240,1)-INDEX(FC_L,$AL240))*(INDEX(FC_E2,$AL240+1)-INDEX(FC_E2,$AL240))/(INDEX(FC_L,$AL240+1)-INDEX(FC_L,$AL240))</f>
        <v>0.42199999999999999</v>
      </c>
      <c r="AO240" s="25">
        <f>INDEX(FC_E3,$AL240)+(MEDIAN(MinStable,$AK240,1)-INDEX(FC_L,$AL240))*(INDEX(FC_E3,$AL240+1)-INDEX(FC_E3,$AL240))/(INDEX(FC_L,$AL240+1)-INDEX(FC_L,$AL240))</f>
        <v>0.41499999999999998</v>
      </c>
      <c r="AP240" s="26">
        <f>(IF(S240=1,Y240*AK240/AM240,0)+IF(T240=1,Z240*AK240/AN240,0)+IF(U240=1,AA240*AK240/AO240,0))*dt/60</f>
        <v>0.13434959664142687</v>
      </c>
      <c r="AQ240" s="25">
        <f>E240+(AG240*SQRT(RTE)-AH240/SQRT(RTE))*dt/60/E_nom</f>
        <v>0.39943764121237313</v>
      </c>
      <c r="AR240">
        <f>IF(R240=1,1,0)</f>
        <v>0</v>
      </c>
    </row>
    <row r="241" spans="1:44" x14ac:dyDescent="0.2">
      <c r="A241">
        <v>239</v>
      </c>
      <c r="B241" s="22">
        <f>A241/1440</f>
        <v>0.16597222222222222</v>
      </c>
      <c r="C241" s="23">
        <v>1.1440999999999999</v>
      </c>
      <c r="D241" s="24">
        <f>C241+P_aux</f>
        <v>1.1590999999999998</v>
      </c>
      <c r="E241" s="25">
        <f>AQ240</f>
        <v>0.39943764121237313</v>
      </c>
      <c r="F241" s="24">
        <f>AB240</f>
        <v>3.4</v>
      </c>
      <c r="G241">
        <f>IF(AND(S240=0,V240&gt;=MinOff),V240,-1)</f>
        <v>-1</v>
      </c>
      <c r="H241">
        <f>IF(AND(T240=0,W240&gt;=MinOff),W240,-1)</f>
        <v>-1</v>
      </c>
      <c r="I241">
        <f>IF(AND(U240=0,X240&gt;=MinOff),X240,-1)</f>
        <v>-1</v>
      </c>
      <c r="J241">
        <f>IF(AND(S240=1,V240&gt;=MinRun),V240,-1)</f>
        <v>-1</v>
      </c>
      <c r="K241">
        <f>IF(AND(T240=1,W240&gt;=MinRun),W240,-1)</f>
        <v>-1</v>
      </c>
      <c r="L241">
        <f>IF(AND(U240=1,X240&gt;=MinRun),X240,-1)</f>
        <v>-1</v>
      </c>
      <c r="M241">
        <f>IF(MAX(G241:I241)&lt;0,0,MATCH(MAX(G241:I241),G241:I241,0))</f>
        <v>0</v>
      </c>
      <c r="N241">
        <f>IF(MAX(J241:L241)&lt;0,0,MATCH(MAX(J241:L241),J241:L241,0))</f>
        <v>0</v>
      </c>
      <c r="O241" s="24">
        <f>IF(N241=0,0,INDEX(CapVec,N241))</f>
        <v>0</v>
      </c>
      <c r="P241">
        <f>IF(OR(D241&gt;F241+StartMargin,E241&lt;SOC_startT),1,0)</f>
        <v>0</v>
      </c>
      <c r="Q241">
        <f>IF(AND(E241&gt;SOC_stopT,D241&lt;=F241-O241+StopMargin),1,0)</f>
        <v>0</v>
      </c>
      <c r="R241">
        <f>IF(AND(P241=1,M241&gt;0),1,IF(AND(P241=0,Q241=1,N241&gt;0),-1,0))</f>
        <v>0</v>
      </c>
      <c r="S241">
        <f>S240+IF(AND(R241=1,M241=1),1,0)-IF(AND(R241=-1,N241=1),1,0)</f>
        <v>1</v>
      </c>
      <c r="T241">
        <f>T240+IF(AND(R241=1,M241=2),1,0)-IF(AND(R241=-1,N241=2),1,0)</f>
        <v>1</v>
      </c>
      <c r="U241">
        <f>U240+IF(AND(R241=1,M241=3),1,0)-IF(AND(R241=-1,N241=3),1,0)</f>
        <v>1</v>
      </c>
      <c r="V241">
        <f>IF(S241&lt;&gt;S240,0,V240+dt)</f>
        <v>17</v>
      </c>
      <c r="W241">
        <f>IF(T241&lt;&gt;T240,0,W240+dt)</f>
        <v>16</v>
      </c>
      <c r="X241">
        <f>IF(U241&lt;&gt;U240,0,X240+dt)</f>
        <v>18</v>
      </c>
      <c r="Y241" s="24">
        <f>S241*Cap_1*MIN(1,(V241+dt)/StartRamp)</f>
        <v>1.2</v>
      </c>
      <c r="Z241" s="24">
        <f>T241*Cap_2*MIN(1,(W241+dt)/StartRamp)</f>
        <v>1.1000000000000001</v>
      </c>
      <c r="AA241" s="24">
        <f>U241*Cap_3*MIN(1,(X241+dt)/StartRamp)</f>
        <v>1.1000000000000001</v>
      </c>
      <c r="AB241" s="24">
        <f>SUM(Y241:AA241)</f>
        <v>3.4</v>
      </c>
      <c r="AC241" s="24">
        <f>AB241-D241</f>
        <v>2.2408999999999999</v>
      </c>
      <c r="AD241" s="25">
        <f>MEDIAN(0,(TaperEnd-E241)/(TaperEnd-TaperStart),1)</f>
        <v>1</v>
      </c>
      <c r="AE241" s="24">
        <f>MIN(P_pcs*AD241,MAX(0,SOC_max-E241)*E_nom*60/dt/SQRT(RTE))</f>
        <v>2.5</v>
      </c>
      <c r="AF241" s="24">
        <f>MIN(P_pcs,MAX(0,E241-SOC_min)*E_nom*60/dt*SQRT(RTE))</f>
        <v>2.5</v>
      </c>
      <c r="AG241" s="24">
        <f>IF(AC241&gt;0,MIN(AC241,AE241),0)</f>
        <v>2.2408999999999999</v>
      </c>
      <c r="AH241" s="24">
        <f>IF(AC241&lt;0,MIN(-AC241,AF241),0)</f>
        <v>0</v>
      </c>
      <c r="AI241" s="24">
        <f>IF(AC241&gt;0,D241+AG241,AB241)</f>
        <v>3.3999999999999995</v>
      </c>
      <c r="AJ241" s="24">
        <f>MAX(0,D241-AI241-AH241)</f>
        <v>0</v>
      </c>
      <c r="AK241" s="25">
        <f>IF(AB241&gt;0,AI241/AB241,0)</f>
        <v>0.99999999999999989</v>
      </c>
      <c r="AL241">
        <f>IF(AB241=0,1,MIN(MATCH(MEDIAN(MinStable,AK241,1),FC_L,1),3))</f>
        <v>3</v>
      </c>
      <c r="AM241" s="25">
        <f>INDEX(FC_E1,$AL241)+(MEDIAN(MinStable,$AK241,1)-INDEX(FC_L,$AL241))*(INDEX(FC_E1,$AL241+1)-INDEX(FC_E1,$AL241))/(INDEX(FC_L,$AL241+1)-INDEX(FC_L,$AL241))</f>
        <v>0.42799999999999999</v>
      </c>
      <c r="AN241" s="25">
        <f>INDEX(FC_E2,$AL241)+(MEDIAN(MinStable,$AK241,1)-INDEX(FC_L,$AL241))*(INDEX(FC_E2,$AL241+1)-INDEX(FC_E2,$AL241))/(INDEX(FC_L,$AL241+1)-INDEX(FC_L,$AL241))</f>
        <v>0.42199999999999999</v>
      </c>
      <c r="AO241" s="25">
        <f>INDEX(FC_E3,$AL241)+(MEDIAN(MinStable,$AK241,1)-INDEX(FC_L,$AL241))*(INDEX(FC_E3,$AL241+1)-INDEX(FC_E3,$AL241))/(INDEX(FC_L,$AL241+1)-INDEX(FC_L,$AL241))</f>
        <v>0.41499999999999998</v>
      </c>
      <c r="AP241" s="26">
        <f>(IF(S241=1,Y241*AK241/AM241,0)+IF(T241=1,Z241*AK241/AN241,0)+IF(U241=1,AA241*AK241/AO241,0))*dt/60</f>
        <v>0.13434959664142682</v>
      </c>
      <c r="AQ241" s="25">
        <f>E241+(AG241*SQRT(RTE)-AH241/SQRT(RTE))*dt/60/E_nom</f>
        <v>0.40580779434945696</v>
      </c>
      <c r="AR241">
        <f>IF(R241=1,1,0)</f>
        <v>0</v>
      </c>
    </row>
    <row r="242" spans="1:44" x14ac:dyDescent="0.2">
      <c r="A242">
        <v>240</v>
      </c>
      <c r="B242" s="22">
        <f>A242/1440</f>
        <v>0.16666666666666666</v>
      </c>
      <c r="C242" s="23">
        <v>1.1792</v>
      </c>
      <c r="D242" s="24">
        <f>C242+P_aux</f>
        <v>1.1941999999999999</v>
      </c>
      <c r="E242" s="25">
        <f>AQ241</f>
        <v>0.40580779434945696</v>
      </c>
      <c r="F242" s="24">
        <f>AB241</f>
        <v>3.4</v>
      </c>
      <c r="G242">
        <f>IF(AND(S241=0,V241&gt;=MinOff),V241,-1)</f>
        <v>-1</v>
      </c>
      <c r="H242">
        <f>IF(AND(T241=0,W241&gt;=MinOff),W241,-1)</f>
        <v>-1</v>
      </c>
      <c r="I242">
        <f>IF(AND(U241=0,X241&gt;=MinOff),X241,-1)</f>
        <v>-1</v>
      </c>
      <c r="J242">
        <f>IF(AND(S241=1,V241&gt;=MinRun),V241,-1)</f>
        <v>-1</v>
      </c>
      <c r="K242">
        <f>IF(AND(T241=1,W241&gt;=MinRun),W241,-1)</f>
        <v>-1</v>
      </c>
      <c r="L242">
        <f>IF(AND(U241=1,X241&gt;=MinRun),X241,-1)</f>
        <v>-1</v>
      </c>
      <c r="M242">
        <f>IF(MAX(G242:I242)&lt;0,0,MATCH(MAX(G242:I242),G242:I242,0))</f>
        <v>0</v>
      </c>
      <c r="N242">
        <f>IF(MAX(J242:L242)&lt;0,0,MATCH(MAX(J242:L242),J242:L242,0))</f>
        <v>0</v>
      </c>
      <c r="O242" s="24">
        <f>IF(N242=0,0,INDEX(CapVec,N242))</f>
        <v>0</v>
      </c>
      <c r="P242">
        <f>IF(OR(D242&gt;F242+StartMargin,E242&lt;SOC_startT),1,0)</f>
        <v>0</v>
      </c>
      <c r="Q242">
        <f>IF(AND(E242&gt;SOC_stopT,D242&lt;=F242-O242+StopMargin),1,0)</f>
        <v>0</v>
      </c>
      <c r="R242">
        <f>IF(AND(P242=1,M242&gt;0),1,IF(AND(P242=0,Q242=1,N242&gt;0),-1,0))</f>
        <v>0</v>
      </c>
      <c r="S242">
        <f>S241+IF(AND(R242=1,M242=1),1,0)-IF(AND(R242=-1,N242=1),1,0)</f>
        <v>1</v>
      </c>
      <c r="T242">
        <f>T241+IF(AND(R242=1,M242=2),1,0)-IF(AND(R242=-1,N242=2),1,0)</f>
        <v>1</v>
      </c>
      <c r="U242">
        <f>U241+IF(AND(R242=1,M242=3),1,0)-IF(AND(R242=-1,N242=3),1,0)</f>
        <v>1</v>
      </c>
      <c r="V242">
        <f>IF(S242&lt;&gt;S241,0,V241+dt)</f>
        <v>18</v>
      </c>
      <c r="W242">
        <f>IF(T242&lt;&gt;T241,0,W241+dt)</f>
        <v>17</v>
      </c>
      <c r="X242">
        <f>IF(U242&lt;&gt;U241,0,X241+dt)</f>
        <v>19</v>
      </c>
      <c r="Y242" s="24">
        <f>S242*Cap_1*MIN(1,(V242+dt)/StartRamp)</f>
        <v>1.2</v>
      </c>
      <c r="Z242" s="24">
        <f>T242*Cap_2*MIN(1,(W242+dt)/StartRamp)</f>
        <v>1.1000000000000001</v>
      </c>
      <c r="AA242" s="24">
        <f>U242*Cap_3*MIN(1,(X242+dt)/StartRamp)</f>
        <v>1.1000000000000001</v>
      </c>
      <c r="AB242" s="24">
        <f>SUM(Y242:AA242)</f>
        <v>3.4</v>
      </c>
      <c r="AC242" s="24">
        <f>AB242-D242</f>
        <v>2.2058</v>
      </c>
      <c r="AD242" s="25">
        <f>MEDIAN(0,(TaperEnd-E242)/(TaperEnd-TaperStart),1)</f>
        <v>1</v>
      </c>
      <c r="AE242" s="24">
        <f>MIN(P_pcs*AD242,MAX(0,SOC_max-E242)*E_nom*60/dt/SQRT(RTE))</f>
        <v>2.5</v>
      </c>
      <c r="AF242" s="24">
        <f>MIN(P_pcs,MAX(0,E242-SOC_min)*E_nom*60/dt*SQRT(RTE))</f>
        <v>2.5</v>
      </c>
      <c r="AG242" s="24">
        <f>IF(AC242&gt;0,MIN(AC242,AE242),0)</f>
        <v>2.2058</v>
      </c>
      <c r="AH242" s="24">
        <f>IF(AC242&lt;0,MIN(-AC242,AF242),0)</f>
        <v>0</v>
      </c>
      <c r="AI242" s="24">
        <f>IF(AC242&gt;0,D242+AG242,AB242)</f>
        <v>3.4</v>
      </c>
      <c r="AJ242" s="24">
        <f>MAX(0,D242-AI242-AH242)</f>
        <v>0</v>
      </c>
      <c r="AK242" s="25">
        <f>IF(AB242&gt;0,AI242/AB242,0)</f>
        <v>1</v>
      </c>
      <c r="AL242">
        <f>IF(AB242=0,1,MIN(MATCH(MEDIAN(MinStable,AK242,1),FC_L,1),3))</f>
        <v>3</v>
      </c>
      <c r="AM242" s="25">
        <f>INDEX(FC_E1,$AL242)+(MEDIAN(MinStable,$AK242,1)-INDEX(FC_L,$AL242))*(INDEX(FC_E1,$AL242+1)-INDEX(FC_E1,$AL242))/(INDEX(FC_L,$AL242+1)-INDEX(FC_L,$AL242))</f>
        <v>0.42799999999999999</v>
      </c>
      <c r="AN242" s="25">
        <f>INDEX(FC_E2,$AL242)+(MEDIAN(MinStable,$AK242,1)-INDEX(FC_L,$AL242))*(INDEX(FC_E2,$AL242+1)-INDEX(FC_E2,$AL242))/(INDEX(FC_L,$AL242+1)-INDEX(FC_L,$AL242))</f>
        <v>0.42199999999999999</v>
      </c>
      <c r="AO242" s="25">
        <f>INDEX(FC_E3,$AL242)+(MEDIAN(MinStable,$AK242,1)-INDEX(FC_L,$AL242))*(INDEX(FC_E3,$AL242+1)-INDEX(FC_E3,$AL242))/(INDEX(FC_L,$AL242+1)-INDEX(FC_L,$AL242))</f>
        <v>0.41499999999999998</v>
      </c>
      <c r="AP242" s="26">
        <f>(IF(S242=1,Y242*AK242/AM242,0)+IF(T242=1,Z242*AK242/AN242,0)+IF(U242=1,AA242*AK242/AO242,0))*dt/60</f>
        <v>0.13434959664142687</v>
      </c>
      <c r="AQ242" s="25">
        <f>E242+(AG242*SQRT(RTE)-AH242/SQRT(RTE))*dt/60/E_nom</f>
        <v>0.41207816955128634</v>
      </c>
      <c r="AR242">
        <f>IF(R242=1,1,0)</f>
        <v>0</v>
      </c>
    </row>
    <row r="243" spans="1:44" x14ac:dyDescent="0.2">
      <c r="A243">
        <v>241</v>
      </c>
      <c r="B243" s="22">
        <f>A243/1440</f>
        <v>0.1673611111111111</v>
      </c>
      <c r="C243" s="23">
        <v>1.206</v>
      </c>
      <c r="D243" s="24">
        <f>C243+P_aux</f>
        <v>1.2209999999999999</v>
      </c>
      <c r="E243" s="25">
        <f>AQ242</f>
        <v>0.41207816955128634</v>
      </c>
      <c r="F243" s="24">
        <f>AB242</f>
        <v>3.4</v>
      </c>
      <c r="G243">
        <f>IF(AND(S242=0,V242&gt;=MinOff),V242,-1)</f>
        <v>-1</v>
      </c>
      <c r="H243">
        <f>IF(AND(T242=0,W242&gt;=MinOff),W242,-1)</f>
        <v>-1</v>
      </c>
      <c r="I243">
        <f>IF(AND(U242=0,X242&gt;=MinOff),X242,-1)</f>
        <v>-1</v>
      </c>
      <c r="J243">
        <f>IF(AND(S242=1,V242&gt;=MinRun),V242,-1)</f>
        <v>-1</v>
      </c>
      <c r="K243">
        <f>IF(AND(T242=1,W242&gt;=MinRun),W242,-1)</f>
        <v>-1</v>
      </c>
      <c r="L243">
        <f>IF(AND(U242=1,X242&gt;=MinRun),X242,-1)</f>
        <v>-1</v>
      </c>
      <c r="M243">
        <f>IF(MAX(G243:I243)&lt;0,0,MATCH(MAX(G243:I243),G243:I243,0))</f>
        <v>0</v>
      </c>
      <c r="N243">
        <f>IF(MAX(J243:L243)&lt;0,0,MATCH(MAX(J243:L243),J243:L243,0))</f>
        <v>0</v>
      </c>
      <c r="O243" s="24">
        <f>IF(N243=0,0,INDEX(CapVec,N243))</f>
        <v>0</v>
      </c>
      <c r="P243">
        <f>IF(OR(D243&gt;F243+StartMargin,E243&lt;SOC_startT),1,0)</f>
        <v>0</v>
      </c>
      <c r="Q243">
        <f>IF(AND(E243&gt;SOC_stopT,D243&lt;=F243-O243+StopMargin),1,0)</f>
        <v>0</v>
      </c>
      <c r="R243">
        <f>IF(AND(P243=1,M243&gt;0),1,IF(AND(P243=0,Q243=1,N243&gt;0),-1,0))</f>
        <v>0</v>
      </c>
      <c r="S243">
        <f>S242+IF(AND(R243=1,M243=1),1,0)-IF(AND(R243=-1,N243=1),1,0)</f>
        <v>1</v>
      </c>
      <c r="T243">
        <f>T242+IF(AND(R243=1,M243=2),1,0)-IF(AND(R243=-1,N243=2),1,0)</f>
        <v>1</v>
      </c>
      <c r="U243">
        <f>U242+IF(AND(R243=1,M243=3),1,0)-IF(AND(R243=-1,N243=3),1,0)</f>
        <v>1</v>
      </c>
      <c r="V243">
        <f>IF(S243&lt;&gt;S242,0,V242+dt)</f>
        <v>19</v>
      </c>
      <c r="W243">
        <f>IF(T243&lt;&gt;T242,0,W242+dt)</f>
        <v>18</v>
      </c>
      <c r="X243">
        <f>IF(U243&lt;&gt;U242,0,X242+dt)</f>
        <v>20</v>
      </c>
      <c r="Y243" s="24">
        <f>S243*Cap_1*MIN(1,(V243+dt)/StartRamp)</f>
        <v>1.2</v>
      </c>
      <c r="Z243" s="24">
        <f>T243*Cap_2*MIN(1,(W243+dt)/StartRamp)</f>
        <v>1.1000000000000001</v>
      </c>
      <c r="AA243" s="24">
        <f>U243*Cap_3*MIN(1,(X243+dt)/StartRamp)</f>
        <v>1.1000000000000001</v>
      </c>
      <c r="AB243" s="24">
        <f>SUM(Y243:AA243)</f>
        <v>3.4</v>
      </c>
      <c r="AC243" s="24">
        <f>AB243-D243</f>
        <v>2.1790000000000003</v>
      </c>
      <c r="AD243" s="25">
        <f>MEDIAN(0,(TaperEnd-E243)/(TaperEnd-TaperStart),1)</f>
        <v>1</v>
      </c>
      <c r="AE243" s="24">
        <f>MIN(P_pcs*AD243,MAX(0,SOC_max-E243)*E_nom*60/dt/SQRT(RTE))</f>
        <v>2.5</v>
      </c>
      <c r="AF243" s="24">
        <f>MIN(P_pcs,MAX(0,E243-SOC_min)*E_nom*60/dt*SQRT(RTE))</f>
        <v>2.5</v>
      </c>
      <c r="AG243" s="24">
        <f>IF(AC243&gt;0,MIN(AC243,AE243),0)</f>
        <v>2.1790000000000003</v>
      </c>
      <c r="AH243" s="24">
        <f>IF(AC243&lt;0,MIN(-AC243,AF243),0)</f>
        <v>0</v>
      </c>
      <c r="AI243" s="24">
        <f>IF(AC243&gt;0,D243+AG243,AB243)</f>
        <v>3.4000000000000004</v>
      </c>
      <c r="AJ243" s="24">
        <f>MAX(0,D243-AI243-AH243)</f>
        <v>0</v>
      </c>
      <c r="AK243" s="25">
        <f>IF(AB243&gt;0,AI243/AB243,0)</f>
        <v>1.0000000000000002</v>
      </c>
      <c r="AL243">
        <f>IF(AB243=0,1,MIN(MATCH(MEDIAN(MinStable,AK243,1),FC_L,1),3))</f>
        <v>3</v>
      </c>
      <c r="AM243" s="25">
        <f>INDEX(FC_E1,$AL243)+(MEDIAN(MinStable,$AK243,1)-INDEX(FC_L,$AL243))*(INDEX(FC_E1,$AL243+1)-INDEX(FC_E1,$AL243))/(INDEX(FC_L,$AL243+1)-INDEX(FC_L,$AL243))</f>
        <v>0.42799999999999999</v>
      </c>
      <c r="AN243" s="25">
        <f>INDEX(FC_E2,$AL243)+(MEDIAN(MinStable,$AK243,1)-INDEX(FC_L,$AL243))*(INDEX(FC_E2,$AL243+1)-INDEX(FC_E2,$AL243))/(INDEX(FC_L,$AL243+1)-INDEX(FC_L,$AL243))</f>
        <v>0.42199999999999999</v>
      </c>
      <c r="AO243" s="25">
        <f>INDEX(FC_E3,$AL243)+(MEDIAN(MinStable,$AK243,1)-INDEX(FC_L,$AL243))*(INDEX(FC_E3,$AL243+1)-INDEX(FC_E3,$AL243))/(INDEX(FC_L,$AL243+1)-INDEX(FC_L,$AL243))</f>
        <v>0.41499999999999998</v>
      </c>
      <c r="AP243" s="26">
        <f>(IF(S243=1,Y243*AK243/AM243,0)+IF(T243=1,Z243*AK243/AN243,0)+IF(U243=1,AA243*AK243/AO243,0))*dt/60</f>
        <v>0.13434959664142687</v>
      </c>
      <c r="AQ243" s="25">
        <f>E243+(AG243*SQRT(RTE)-AH243/SQRT(RTE))*dt/60/E_nom</f>
        <v>0.41827236103047133</v>
      </c>
      <c r="AR243">
        <f>IF(R243=1,1,0)</f>
        <v>0</v>
      </c>
    </row>
    <row r="244" spans="1:44" x14ac:dyDescent="0.2">
      <c r="A244">
        <v>242</v>
      </c>
      <c r="B244" s="22">
        <f>A244/1440</f>
        <v>0.16805555555555557</v>
      </c>
      <c r="C244" s="23">
        <v>1.1657</v>
      </c>
      <c r="D244" s="24">
        <f>C244+P_aux</f>
        <v>1.1806999999999999</v>
      </c>
      <c r="E244" s="25">
        <f>AQ243</f>
        <v>0.41827236103047133</v>
      </c>
      <c r="F244" s="24">
        <f>AB243</f>
        <v>3.4</v>
      </c>
      <c r="G244">
        <f>IF(AND(S243=0,V243&gt;=MinOff),V243,-1)</f>
        <v>-1</v>
      </c>
      <c r="H244">
        <f>IF(AND(T243=0,W243&gt;=MinOff),W243,-1)</f>
        <v>-1</v>
      </c>
      <c r="I244">
        <f>IF(AND(U243=0,X243&gt;=MinOff),X243,-1)</f>
        <v>-1</v>
      </c>
      <c r="J244">
        <f>IF(AND(S243=1,V243&gt;=MinRun),V243,-1)</f>
        <v>-1</v>
      </c>
      <c r="K244">
        <f>IF(AND(T243=1,W243&gt;=MinRun),W243,-1)</f>
        <v>-1</v>
      </c>
      <c r="L244">
        <f>IF(AND(U243=1,X243&gt;=MinRun),X243,-1)</f>
        <v>-1</v>
      </c>
      <c r="M244">
        <f>IF(MAX(G244:I244)&lt;0,0,MATCH(MAX(G244:I244),G244:I244,0))</f>
        <v>0</v>
      </c>
      <c r="N244">
        <f>IF(MAX(J244:L244)&lt;0,0,MATCH(MAX(J244:L244),J244:L244,0))</f>
        <v>0</v>
      </c>
      <c r="O244" s="24">
        <f>IF(N244=0,0,INDEX(CapVec,N244))</f>
        <v>0</v>
      </c>
      <c r="P244">
        <f>IF(OR(D244&gt;F244+StartMargin,E244&lt;SOC_startT),1,0)</f>
        <v>0</v>
      </c>
      <c r="Q244">
        <f>IF(AND(E244&gt;SOC_stopT,D244&lt;=F244-O244+StopMargin),1,0)</f>
        <v>0</v>
      </c>
      <c r="R244">
        <f>IF(AND(P244=1,M244&gt;0),1,IF(AND(P244=0,Q244=1,N244&gt;0),-1,0))</f>
        <v>0</v>
      </c>
      <c r="S244">
        <f>S243+IF(AND(R244=1,M244=1),1,0)-IF(AND(R244=-1,N244=1),1,0)</f>
        <v>1</v>
      </c>
      <c r="T244">
        <f>T243+IF(AND(R244=1,M244=2),1,0)-IF(AND(R244=-1,N244=2),1,0)</f>
        <v>1</v>
      </c>
      <c r="U244">
        <f>U243+IF(AND(R244=1,M244=3),1,0)-IF(AND(R244=-1,N244=3),1,0)</f>
        <v>1</v>
      </c>
      <c r="V244">
        <f>IF(S244&lt;&gt;S243,0,V243+dt)</f>
        <v>20</v>
      </c>
      <c r="W244">
        <f>IF(T244&lt;&gt;T243,0,W243+dt)</f>
        <v>19</v>
      </c>
      <c r="X244">
        <f>IF(U244&lt;&gt;U243,0,X243+dt)</f>
        <v>21</v>
      </c>
      <c r="Y244" s="24">
        <f>S244*Cap_1*MIN(1,(V244+dt)/StartRamp)</f>
        <v>1.2</v>
      </c>
      <c r="Z244" s="24">
        <f>T244*Cap_2*MIN(1,(W244+dt)/StartRamp)</f>
        <v>1.1000000000000001</v>
      </c>
      <c r="AA244" s="24">
        <f>U244*Cap_3*MIN(1,(X244+dt)/StartRamp)</f>
        <v>1.1000000000000001</v>
      </c>
      <c r="AB244" s="24">
        <f>SUM(Y244:AA244)</f>
        <v>3.4</v>
      </c>
      <c r="AC244" s="24">
        <f>AB244-D244</f>
        <v>2.2193000000000001</v>
      </c>
      <c r="AD244" s="25">
        <f>MEDIAN(0,(TaperEnd-E244)/(TaperEnd-TaperStart),1)</f>
        <v>1</v>
      </c>
      <c r="AE244" s="24">
        <f>MIN(P_pcs*AD244,MAX(0,SOC_max-E244)*E_nom*60/dt/SQRT(RTE))</f>
        <v>2.5</v>
      </c>
      <c r="AF244" s="24">
        <f>MIN(P_pcs,MAX(0,E244-SOC_min)*E_nom*60/dt*SQRT(RTE))</f>
        <v>2.5</v>
      </c>
      <c r="AG244" s="24">
        <f>IF(AC244&gt;0,MIN(AC244,AE244),0)</f>
        <v>2.2193000000000001</v>
      </c>
      <c r="AH244" s="24">
        <f>IF(AC244&lt;0,MIN(-AC244,AF244),0)</f>
        <v>0</v>
      </c>
      <c r="AI244" s="24">
        <f>IF(AC244&gt;0,D244+AG244,AB244)</f>
        <v>3.4</v>
      </c>
      <c r="AJ244" s="24">
        <f>MAX(0,D244-AI244-AH244)</f>
        <v>0</v>
      </c>
      <c r="AK244" s="25">
        <f>IF(AB244&gt;0,AI244/AB244,0)</f>
        <v>1</v>
      </c>
      <c r="AL244">
        <f>IF(AB244=0,1,MIN(MATCH(MEDIAN(MinStable,AK244,1),FC_L,1),3))</f>
        <v>3</v>
      </c>
      <c r="AM244" s="25">
        <f>INDEX(FC_E1,$AL244)+(MEDIAN(MinStable,$AK244,1)-INDEX(FC_L,$AL244))*(INDEX(FC_E1,$AL244+1)-INDEX(FC_E1,$AL244))/(INDEX(FC_L,$AL244+1)-INDEX(FC_L,$AL244))</f>
        <v>0.42799999999999999</v>
      </c>
      <c r="AN244" s="25">
        <f>INDEX(FC_E2,$AL244)+(MEDIAN(MinStable,$AK244,1)-INDEX(FC_L,$AL244))*(INDEX(FC_E2,$AL244+1)-INDEX(FC_E2,$AL244))/(INDEX(FC_L,$AL244+1)-INDEX(FC_L,$AL244))</f>
        <v>0.42199999999999999</v>
      </c>
      <c r="AO244" s="25">
        <f>INDEX(FC_E3,$AL244)+(MEDIAN(MinStable,$AK244,1)-INDEX(FC_L,$AL244))*(INDEX(FC_E3,$AL244+1)-INDEX(FC_E3,$AL244))/(INDEX(FC_L,$AL244+1)-INDEX(FC_L,$AL244))</f>
        <v>0.41499999999999998</v>
      </c>
      <c r="AP244" s="26">
        <f>(IF(S244=1,Y244*AK244/AM244,0)+IF(T244=1,Z244*AK244/AN244,0)+IF(U244=1,AA244*AK244/AO244,0))*dt/60</f>
        <v>0.13434959664142687</v>
      </c>
      <c r="AQ244" s="25">
        <f>E244+(AG244*SQRT(RTE)-AH244/SQRT(RTE))*dt/60/E_nom</f>
        <v>0.42458111236124474</v>
      </c>
      <c r="AR244">
        <f>IF(R244=1,1,0)</f>
        <v>0</v>
      </c>
    </row>
    <row r="245" spans="1:44" x14ac:dyDescent="0.2">
      <c r="A245">
        <v>243</v>
      </c>
      <c r="B245" s="22">
        <f>A245/1440</f>
        <v>0.16875000000000001</v>
      </c>
      <c r="C245" s="23">
        <v>1.2321</v>
      </c>
      <c r="D245" s="24">
        <f>C245+P_aux</f>
        <v>1.2470999999999999</v>
      </c>
      <c r="E245" s="25">
        <f>AQ244</f>
        <v>0.42458111236124474</v>
      </c>
      <c r="F245" s="24">
        <f>AB244</f>
        <v>3.4</v>
      </c>
      <c r="G245">
        <f>IF(AND(S244=0,V244&gt;=MinOff),V244,-1)</f>
        <v>-1</v>
      </c>
      <c r="H245">
        <f>IF(AND(T244=0,W244&gt;=MinOff),W244,-1)</f>
        <v>-1</v>
      </c>
      <c r="I245">
        <f>IF(AND(U244=0,X244&gt;=MinOff),X244,-1)</f>
        <v>-1</v>
      </c>
      <c r="J245">
        <f>IF(AND(S244=1,V244&gt;=MinRun),V244,-1)</f>
        <v>-1</v>
      </c>
      <c r="K245">
        <f>IF(AND(T244=1,W244&gt;=MinRun),W244,-1)</f>
        <v>-1</v>
      </c>
      <c r="L245">
        <f>IF(AND(U244=1,X244&gt;=MinRun),X244,-1)</f>
        <v>-1</v>
      </c>
      <c r="M245">
        <f>IF(MAX(G245:I245)&lt;0,0,MATCH(MAX(G245:I245),G245:I245,0))</f>
        <v>0</v>
      </c>
      <c r="N245">
        <f>IF(MAX(J245:L245)&lt;0,0,MATCH(MAX(J245:L245),J245:L245,0))</f>
        <v>0</v>
      </c>
      <c r="O245" s="24">
        <f>IF(N245=0,0,INDEX(CapVec,N245))</f>
        <v>0</v>
      </c>
      <c r="P245">
        <f>IF(OR(D245&gt;F245+StartMargin,E245&lt;SOC_startT),1,0)</f>
        <v>0</v>
      </c>
      <c r="Q245">
        <f>IF(AND(E245&gt;SOC_stopT,D245&lt;=F245-O245+StopMargin),1,0)</f>
        <v>0</v>
      </c>
      <c r="R245">
        <f>IF(AND(P245=1,M245&gt;0),1,IF(AND(P245=0,Q245=1,N245&gt;0),-1,0))</f>
        <v>0</v>
      </c>
      <c r="S245">
        <f>S244+IF(AND(R245=1,M245=1),1,0)-IF(AND(R245=-1,N245=1),1,0)</f>
        <v>1</v>
      </c>
      <c r="T245">
        <f>T244+IF(AND(R245=1,M245=2),1,0)-IF(AND(R245=-1,N245=2),1,0)</f>
        <v>1</v>
      </c>
      <c r="U245">
        <f>U244+IF(AND(R245=1,M245=3),1,0)-IF(AND(R245=-1,N245=3),1,0)</f>
        <v>1</v>
      </c>
      <c r="V245">
        <f>IF(S245&lt;&gt;S244,0,V244+dt)</f>
        <v>21</v>
      </c>
      <c r="W245">
        <f>IF(T245&lt;&gt;T244,0,W244+dt)</f>
        <v>20</v>
      </c>
      <c r="X245">
        <f>IF(U245&lt;&gt;U244,0,X244+dt)</f>
        <v>22</v>
      </c>
      <c r="Y245" s="24">
        <f>S245*Cap_1*MIN(1,(V245+dt)/StartRamp)</f>
        <v>1.2</v>
      </c>
      <c r="Z245" s="24">
        <f>T245*Cap_2*MIN(1,(W245+dt)/StartRamp)</f>
        <v>1.1000000000000001</v>
      </c>
      <c r="AA245" s="24">
        <f>U245*Cap_3*MIN(1,(X245+dt)/StartRamp)</f>
        <v>1.1000000000000001</v>
      </c>
      <c r="AB245" s="24">
        <f>SUM(Y245:AA245)</f>
        <v>3.4</v>
      </c>
      <c r="AC245" s="24">
        <f>AB245-D245</f>
        <v>2.1528999999999998</v>
      </c>
      <c r="AD245" s="25">
        <f>MEDIAN(0,(TaperEnd-E245)/(TaperEnd-TaperStart),1)</f>
        <v>1</v>
      </c>
      <c r="AE245" s="24">
        <f>MIN(P_pcs*AD245,MAX(0,SOC_max-E245)*E_nom*60/dt/SQRT(RTE))</f>
        <v>2.5</v>
      </c>
      <c r="AF245" s="24">
        <f>MIN(P_pcs,MAX(0,E245-SOC_min)*E_nom*60/dt*SQRT(RTE))</f>
        <v>2.5</v>
      </c>
      <c r="AG245" s="24">
        <f>IF(AC245&gt;0,MIN(AC245,AE245),0)</f>
        <v>2.1528999999999998</v>
      </c>
      <c r="AH245" s="24">
        <f>IF(AC245&lt;0,MIN(-AC245,AF245),0)</f>
        <v>0</v>
      </c>
      <c r="AI245" s="24">
        <f>IF(AC245&gt;0,D245+AG245,AB245)</f>
        <v>3.3999999999999995</v>
      </c>
      <c r="AJ245" s="24">
        <f>MAX(0,D245-AI245-AH245)</f>
        <v>0</v>
      </c>
      <c r="AK245" s="25">
        <f>IF(AB245&gt;0,AI245/AB245,0)</f>
        <v>0.99999999999999989</v>
      </c>
      <c r="AL245">
        <f>IF(AB245=0,1,MIN(MATCH(MEDIAN(MinStable,AK245,1),FC_L,1),3))</f>
        <v>3</v>
      </c>
      <c r="AM245" s="25">
        <f>INDEX(FC_E1,$AL245)+(MEDIAN(MinStable,$AK245,1)-INDEX(FC_L,$AL245))*(INDEX(FC_E1,$AL245+1)-INDEX(FC_E1,$AL245))/(INDEX(FC_L,$AL245+1)-INDEX(FC_L,$AL245))</f>
        <v>0.42799999999999999</v>
      </c>
      <c r="AN245" s="25">
        <f>INDEX(FC_E2,$AL245)+(MEDIAN(MinStable,$AK245,1)-INDEX(FC_L,$AL245))*(INDEX(FC_E2,$AL245+1)-INDEX(FC_E2,$AL245))/(INDEX(FC_L,$AL245+1)-INDEX(FC_L,$AL245))</f>
        <v>0.42199999999999999</v>
      </c>
      <c r="AO245" s="25">
        <f>INDEX(FC_E3,$AL245)+(MEDIAN(MinStable,$AK245,1)-INDEX(FC_L,$AL245))*(INDEX(FC_E3,$AL245+1)-INDEX(FC_E3,$AL245))/(INDEX(FC_L,$AL245+1)-INDEX(FC_L,$AL245))</f>
        <v>0.41499999999999998</v>
      </c>
      <c r="AP245" s="26">
        <f>(IF(S245=1,Y245*AK245/AM245,0)+IF(T245=1,Z245*AK245/AN245,0)+IF(U245=1,AA245*AK245/AO245,0))*dt/60</f>
        <v>0.13434959664142682</v>
      </c>
      <c r="AQ245" s="25">
        <f>E245+(AG245*SQRT(RTE)-AH245/SQRT(RTE))*dt/60/E_nom</f>
        <v>0.43070110999113798</v>
      </c>
      <c r="AR245">
        <f>IF(R245=1,1,0)</f>
        <v>0</v>
      </c>
    </row>
    <row r="246" spans="1:44" x14ac:dyDescent="0.2">
      <c r="A246">
        <v>244</v>
      </c>
      <c r="B246" s="22">
        <f>A246/1440</f>
        <v>0.16944444444444445</v>
      </c>
      <c r="C246" s="23">
        <v>1.1762999999999999</v>
      </c>
      <c r="D246" s="24">
        <f>C246+P_aux</f>
        <v>1.1912999999999998</v>
      </c>
      <c r="E246" s="25">
        <f>AQ245</f>
        <v>0.43070110999113798</v>
      </c>
      <c r="F246" s="24">
        <f>AB245</f>
        <v>3.4</v>
      </c>
      <c r="G246">
        <f>IF(AND(S245=0,V245&gt;=MinOff),V245,-1)</f>
        <v>-1</v>
      </c>
      <c r="H246">
        <f>IF(AND(T245=0,W245&gt;=MinOff),W245,-1)</f>
        <v>-1</v>
      </c>
      <c r="I246">
        <f>IF(AND(U245=0,X245&gt;=MinOff),X245,-1)</f>
        <v>-1</v>
      </c>
      <c r="J246">
        <f>IF(AND(S245=1,V245&gt;=MinRun),V245,-1)</f>
        <v>-1</v>
      </c>
      <c r="K246">
        <f>IF(AND(T245=1,W245&gt;=MinRun),W245,-1)</f>
        <v>-1</v>
      </c>
      <c r="L246">
        <f>IF(AND(U245=1,X245&gt;=MinRun),X245,-1)</f>
        <v>-1</v>
      </c>
      <c r="M246">
        <f>IF(MAX(G246:I246)&lt;0,0,MATCH(MAX(G246:I246),G246:I246,0))</f>
        <v>0</v>
      </c>
      <c r="N246">
        <f>IF(MAX(J246:L246)&lt;0,0,MATCH(MAX(J246:L246),J246:L246,0))</f>
        <v>0</v>
      </c>
      <c r="O246" s="24">
        <f>IF(N246=0,0,INDEX(CapVec,N246))</f>
        <v>0</v>
      </c>
      <c r="P246">
        <f>IF(OR(D246&gt;F246+StartMargin,E246&lt;SOC_startT),1,0)</f>
        <v>0</v>
      </c>
      <c r="Q246">
        <f>IF(AND(E246&gt;SOC_stopT,D246&lt;=F246-O246+StopMargin),1,0)</f>
        <v>0</v>
      </c>
      <c r="R246">
        <f>IF(AND(P246=1,M246&gt;0),1,IF(AND(P246=0,Q246=1,N246&gt;0),-1,0))</f>
        <v>0</v>
      </c>
      <c r="S246">
        <f>S245+IF(AND(R246=1,M246=1),1,0)-IF(AND(R246=-1,N246=1),1,0)</f>
        <v>1</v>
      </c>
      <c r="T246">
        <f>T245+IF(AND(R246=1,M246=2),1,0)-IF(AND(R246=-1,N246=2),1,0)</f>
        <v>1</v>
      </c>
      <c r="U246">
        <f>U245+IF(AND(R246=1,M246=3),1,0)-IF(AND(R246=-1,N246=3),1,0)</f>
        <v>1</v>
      </c>
      <c r="V246">
        <f>IF(S246&lt;&gt;S245,0,V245+dt)</f>
        <v>22</v>
      </c>
      <c r="W246">
        <f>IF(T246&lt;&gt;T245,0,W245+dt)</f>
        <v>21</v>
      </c>
      <c r="X246">
        <f>IF(U246&lt;&gt;U245,0,X245+dt)</f>
        <v>23</v>
      </c>
      <c r="Y246" s="24">
        <f>S246*Cap_1*MIN(1,(V246+dt)/StartRamp)</f>
        <v>1.2</v>
      </c>
      <c r="Z246" s="24">
        <f>T246*Cap_2*MIN(1,(W246+dt)/StartRamp)</f>
        <v>1.1000000000000001</v>
      </c>
      <c r="AA246" s="24">
        <f>U246*Cap_3*MIN(1,(X246+dt)/StartRamp)</f>
        <v>1.1000000000000001</v>
      </c>
      <c r="AB246" s="24">
        <f>SUM(Y246:AA246)</f>
        <v>3.4</v>
      </c>
      <c r="AC246" s="24">
        <f>AB246-D246</f>
        <v>2.2087000000000003</v>
      </c>
      <c r="AD246" s="25">
        <f>MEDIAN(0,(TaperEnd-E246)/(TaperEnd-TaperStart),1)</f>
        <v>1</v>
      </c>
      <c r="AE246" s="24">
        <f>MIN(P_pcs*AD246,MAX(0,SOC_max-E246)*E_nom*60/dt/SQRT(RTE))</f>
        <v>2.5</v>
      </c>
      <c r="AF246" s="24">
        <f>MIN(P_pcs,MAX(0,E246-SOC_min)*E_nom*60/dt*SQRT(RTE))</f>
        <v>2.5</v>
      </c>
      <c r="AG246" s="24">
        <f>IF(AC246&gt;0,MIN(AC246,AE246),0)</f>
        <v>2.2087000000000003</v>
      </c>
      <c r="AH246" s="24">
        <f>IF(AC246&lt;0,MIN(-AC246,AF246),0)</f>
        <v>0</v>
      </c>
      <c r="AI246" s="24">
        <f>IF(AC246&gt;0,D246+AG246,AB246)</f>
        <v>3.4000000000000004</v>
      </c>
      <c r="AJ246" s="24">
        <f>MAX(0,D246-AI246-AH246)</f>
        <v>0</v>
      </c>
      <c r="AK246" s="25">
        <f>IF(AB246&gt;0,AI246/AB246,0)</f>
        <v>1.0000000000000002</v>
      </c>
      <c r="AL246">
        <f>IF(AB246=0,1,MIN(MATCH(MEDIAN(MinStable,AK246,1),FC_L,1),3))</f>
        <v>3</v>
      </c>
      <c r="AM246" s="25">
        <f>INDEX(FC_E1,$AL246)+(MEDIAN(MinStable,$AK246,1)-INDEX(FC_L,$AL246))*(INDEX(FC_E1,$AL246+1)-INDEX(FC_E1,$AL246))/(INDEX(FC_L,$AL246+1)-INDEX(FC_L,$AL246))</f>
        <v>0.42799999999999999</v>
      </c>
      <c r="AN246" s="25">
        <f>INDEX(FC_E2,$AL246)+(MEDIAN(MinStable,$AK246,1)-INDEX(FC_L,$AL246))*(INDEX(FC_E2,$AL246+1)-INDEX(FC_E2,$AL246))/(INDEX(FC_L,$AL246+1)-INDEX(FC_L,$AL246))</f>
        <v>0.42199999999999999</v>
      </c>
      <c r="AO246" s="25">
        <f>INDEX(FC_E3,$AL246)+(MEDIAN(MinStable,$AK246,1)-INDEX(FC_L,$AL246))*(INDEX(FC_E3,$AL246+1)-INDEX(FC_E3,$AL246))/(INDEX(FC_L,$AL246+1)-INDEX(FC_L,$AL246))</f>
        <v>0.41499999999999998</v>
      </c>
      <c r="AP246" s="26">
        <f>(IF(S246=1,Y246*AK246/AM246,0)+IF(T246=1,Z246*AK246/AN246,0)+IF(U246=1,AA246*AK246/AO246,0))*dt/60</f>
        <v>0.13434959664142687</v>
      </c>
      <c r="AQ246" s="25">
        <f>E246+(AG246*SQRT(RTE)-AH246/SQRT(RTE))*dt/60/E_nom</f>
        <v>0.43697972895399978</v>
      </c>
      <c r="AR246">
        <f>IF(R246=1,1,0)</f>
        <v>0</v>
      </c>
    </row>
    <row r="247" spans="1:44" x14ac:dyDescent="0.2">
      <c r="A247">
        <v>245</v>
      </c>
      <c r="B247" s="22">
        <f>A247/1440</f>
        <v>0.1701388888888889</v>
      </c>
      <c r="C247" s="23">
        <v>1.1967000000000001</v>
      </c>
      <c r="D247" s="24">
        <f>C247+P_aux</f>
        <v>1.2117</v>
      </c>
      <c r="E247" s="25">
        <f>AQ246</f>
        <v>0.43697972895399978</v>
      </c>
      <c r="F247" s="24">
        <f>AB246</f>
        <v>3.4</v>
      </c>
      <c r="G247">
        <f>IF(AND(S246=0,V246&gt;=MinOff),V246,-1)</f>
        <v>-1</v>
      </c>
      <c r="H247">
        <f>IF(AND(T246=0,W246&gt;=MinOff),W246,-1)</f>
        <v>-1</v>
      </c>
      <c r="I247">
        <f>IF(AND(U246=0,X246&gt;=MinOff),X246,-1)</f>
        <v>-1</v>
      </c>
      <c r="J247">
        <f>IF(AND(S246=1,V246&gt;=MinRun),V246,-1)</f>
        <v>-1</v>
      </c>
      <c r="K247">
        <f>IF(AND(T246=1,W246&gt;=MinRun),W246,-1)</f>
        <v>-1</v>
      </c>
      <c r="L247">
        <f>IF(AND(U246=1,X246&gt;=MinRun),X246,-1)</f>
        <v>-1</v>
      </c>
      <c r="M247">
        <f>IF(MAX(G247:I247)&lt;0,0,MATCH(MAX(G247:I247),G247:I247,0))</f>
        <v>0</v>
      </c>
      <c r="N247">
        <f>IF(MAX(J247:L247)&lt;0,0,MATCH(MAX(J247:L247),J247:L247,0))</f>
        <v>0</v>
      </c>
      <c r="O247" s="24">
        <f>IF(N247=0,0,INDEX(CapVec,N247))</f>
        <v>0</v>
      </c>
      <c r="P247">
        <f>IF(OR(D247&gt;F247+StartMargin,E247&lt;SOC_startT),1,0)</f>
        <v>0</v>
      </c>
      <c r="Q247">
        <f>IF(AND(E247&gt;SOC_stopT,D247&lt;=F247-O247+StopMargin),1,0)</f>
        <v>0</v>
      </c>
      <c r="R247">
        <f>IF(AND(P247=1,M247&gt;0),1,IF(AND(P247=0,Q247=1,N247&gt;0),-1,0))</f>
        <v>0</v>
      </c>
      <c r="S247">
        <f>S246+IF(AND(R247=1,M247=1),1,0)-IF(AND(R247=-1,N247=1),1,0)</f>
        <v>1</v>
      </c>
      <c r="T247">
        <f>T246+IF(AND(R247=1,M247=2),1,0)-IF(AND(R247=-1,N247=2),1,0)</f>
        <v>1</v>
      </c>
      <c r="U247">
        <f>U246+IF(AND(R247=1,M247=3),1,0)-IF(AND(R247=-1,N247=3),1,0)</f>
        <v>1</v>
      </c>
      <c r="V247">
        <f>IF(S247&lt;&gt;S246,0,V246+dt)</f>
        <v>23</v>
      </c>
      <c r="W247">
        <f>IF(T247&lt;&gt;T246,0,W246+dt)</f>
        <v>22</v>
      </c>
      <c r="X247">
        <f>IF(U247&lt;&gt;U246,0,X246+dt)</f>
        <v>24</v>
      </c>
      <c r="Y247" s="24">
        <f>S247*Cap_1*MIN(1,(V247+dt)/StartRamp)</f>
        <v>1.2</v>
      </c>
      <c r="Z247" s="24">
        <f>T247*Cap_2*MIN(1,(W247+dt)/StartRamp)</f>
        <v>1.1000000000000001</v>
      </c>
      <c r="AA247" s="24">
        <f>U247*Cap_3*MIN(1,(X247+dt)/StartRamp)</f>
        <v>1.1000000000000001</v>
      </c>
      <c r="AB247" s="24">
        <f>SUM(Y247:AA247)</f>
        <v>3.4</v>
      </c>
      <c r="AC247" s="24">
        <f>AB247-D247</f>
        <v>2.1882999999999999</v>
      </c>
      <c r="AD247" s="25">
        <f>MEDIAN(0,(TaperEnd-E247)/(TaperEnd-TaperStart),1)</f>
        <v>1</v>
      </c>
      <c r="AE247" s="24">
        <f>MIN(P_pcs*AD247,MAX(0,SOC_max-E247)*E_nom*60/dt/SQRT(RTE))</f>
        <v>2.5</v>
      </c>
      <c r="AF247" s="24">
        <f>MIN(P_pcs,MAX(0,E247-SOC_min)*E_nom*60/dt*SQRT(RTE))</f>
        <v>2.5</v>
      </c>
      <c r="AG247" s="24">
        <f>IF(AC247&gt;0,MIN(AC247,AE247),0)</f>
        <v>2.1882999999999999</v>
      </c>
      <c r="AH247" s="24">
        <f>IF(AC247&lt;0,MIN(-AC247,AF247),0)</f>
        <v>0</v>
      </c>
      <c r="AI247" s="24">
        <f>IF(AC247&gt;0,D247+AG247,AB247)</f>
        <v>3.4</v>
      </c>
      <c r="AJ247" s="24">
        <f>MAX(0,D247-AI247-AH247)</f>
        <v>0</v>
      </c>
      <c r="AK247" s="25">
        <f>IF(AB247&gt;0,AI247/AB247,0)</f>
        <v>1</v>
      </c>
      <c r="AL247">
        <f>IF(AB247=0,1,MIN(MATCH(MEDIAN(MinStable,AK247,1),FC_L,1),3))</f>
        <v>3</v>
      </c>
      <c r="AM247" s="25">
        <f>INDEX(FC_E1,$AL247)+(MEDIAN(MinStable,$AK247,1)-INDEX(FC_L,$AL247))*(INDEX(FC_E1,$AL247+1)-INDEX(FC_E1,$AL247))/(INDEX(FC_L,$AL247+1)-INDEX(FC_L,$AL247))</f>
        <v>0.42799999999999999</v>
      </c>
      <c r="AN247" s="25">
        <f>INDEX(FC_E2,$AL247)+(MEDIAN(MinStable,$AK247,1)-INDEX(FC_L,$AL247))*(INDEX(FC_E2,$AL247+1)-INDEX(FC_E2,$AL247))/(INDEX(FC_L,$AL247+1)-INDEX(FC_L,$AL247))</f>
        <v>0.42199999999999999</v>
      </c>
      <c r="AO247" s="25">
        <f>INDEX(FC_E3,$AL247)+(MEDIAN(MinStable,$AK247,1)-INDEX(FC_L,$AL247))*(INDEX(FC_E3,$AL247+1)-INDEX(FC_E3,$AL247))/(INDEX(FC_L,$AL247+1)-INDEX(FC_L,$AL247))</f>
        <v>0.41499999999999998</v>
      </c>
      <c r="AP247" s="26">
        <f>(IF(S247=1,Y247*AK247/AM247,0)+IF(T247=1,Z247*AK247/AN247,0)+IF(U247=1,AA247*AK247/AO247,0))*dt/60</f>
        <v>0.13434959664142687</v>
      </c>
      <c r="AQ247" s="25">
        <f>E247+(AG247*SQRT(RTE)-AH247/SQRT(RTE))*dt/60/E_nom</f>
        <v>0.44320035732201285</v>
      </c>
      <c r="AR247">
        <f>IF(R247=1,1,0)</f>
        <v>0</v>
      </c>
    </row>
    <row r="248" spans="1:44" x14ac:dyDescent="0.2">
      <c r="A248">
        <v>246</v>
      </c>
      <c r="B248" s="22">
        <f>A248/1440</f>
        <v>0.17083333333333334</v>
      </c>
      <c r="C248" s="23">
        <v>1.1705000000000001</v>
      </c>
      <c r="D248" s="24">
        <f>C248+P_aux</f>
        <v>1.1855</v>
      </c>
      <c r="E248" s="25">
        <f>AQ247</f>
        <v>0.44320035732201285</v>
      </c>
      <c r="F248" s="24">
        <f>AB247</f>
        <v>3.4</v>
      </c>
      <c r="G248">
        <f>IF(AND(S247=0,V247&gt;=MinOff),V247,-1)</f>
        <v>-1</v>
      </c>
      <c r="H248">
        <f>IF(AND(T247=0,W247&gt;=MinOff),W247,-1)</f>
        <v>-1</v>
      </c>
      <c r="I248">
        <f>IF(AND(U247=0,X247&gt;=MinOff),X247,-1)</f>
        <v>-1</v>
      </c>
      <c r="J248">
        <f>IF(AND(S247=1,V247&gt;=MinRun),V247,-1)</f>
        <v>-1</v>
      </c>
      <c r="K248">
        <f>IF(AND(T247=1,W247&gt;=MinRun),W247,-1)</f>
        <v>-1</v>
      </c>
      <c r="L248">
        <f>IF(AND(U247=1,X247&gt;=MinRun),X247,-1)</f>
        <v>-1</v>
      </c>
      <c r="M248">
        <f>IF(MAX(G248:I248)&lt;0,0,MATCH(MAX(G248:I248),G248:I248,0))</f>
        <v>0</v>
      </c>
      <c r="N248">
        <f>IF(MAX(J248:L248)&lt;0,0,MATCH(MAX(J248:L248),J248:L248,0))</f>
        <v>0</v>
      </c>
      <c r="O248" s="24">
        <f>IF(N248=0,0,INDEX(CapVec,N248))</f>
        <v>0</v>
      </c>
      <c r="P248">
        <f>IF(OR(D248&gt;F248+StartMargin,E248&lt;SOC_startT),1,0)</f>
        <v>0</v>
      </c>
      <c r="Q248">
        <f>IF(AND(E248&gt;SOC_stopT,D248&lt;=F248-O248+StopMargin),1,0)</f>
        <v>0</v>
      </c>
      <c r="R248">
        <f>IF(AND(P248=1,M248&gt;0),1,IF(AND(P248=0,Q248=1,N248&gt;0),-1,0))</f>
        <v>0</v>
      </c>
      <c r="S248">
        <f>S247+IF(AND(R248=1,M248=1),1,0)-IF(AND(R248=-1,N248=1),1,0)</f>
        <v>1</v>
      </c>
      <c r="T248">
        <f>T247+IF(AND(R248=1,M248=2),1,0)-IF(AND(R248=-1,N248=2),1,0)</f>
        <v>1</v>
      </c>
      <c r="U248">
        <f>U247+IF(AND(R248=1,M248=3),1,0)-IF(AND(R248=-1,N248=3),1,0)</f>
        <v>1</v>
      </c>
      <c r="V248">
        <f>IF(S248&lt;&gt;S247,0,V247+dt)</f>
        <v>24</v>
      </c>
      <c r="W248">
        <f>IF(T248&lt;&gt;T247,0,W247+dt)</f>
        <v>23</v>
      </c>
      <c r="X248">
        <f>IF(U248&lt;&gt;U247,0,X247+dt)</f>
        <v>25</v>
      </c>
      <c r="Y248" s="24">
        <f>S248*Cap_1*MIN(1,(V248+dt)/StartRamp)</f>
        <v>1.2</v>
      </c>
      <c r="Z248" s="24">
        <f>T248*Cap_2*MIN(1,(W248+dt)/StartRamp)</f>
        <v>1.1000000000000001</v>
      </c>
      <c r="AA248" s="24">
        <f>U248*Cap_3*MIN(1,(X248+dt)/StartRamp)</f>
        <v>1.1000000000000001</v>
      </c>
      <c r="AB248" s="24">
        <f>SUM(Y248:AA248)</f>
        <v>3.4</v>
      </c>
      <c r="AC248" s="24">
        <f>AB248-D248</f>
        <v>2.2145000000000001</v>
      </c>
      <c r="AD248" s="25">
        <f>MEDIAN(0,(TaperEnd-E248)/(TaperEnd-TaperStart),1)</f>
        <v>1</v>
      </c>
      <c r="AE248" s="24">
        <f>MIN(P_pcs*AD248,MAX(0,SOC_max-E248)*E_nom*60/dt/SQRT(RTE))</f>
        <v>2.5</v>
      </c>
      <c r="AF248" s="24">
        <f>MIN(P_pcs,MAX(0,E248-SOC_min)*E_nom*60/dt*SQRT(RTE))</f>
        <v>2.5</v>
      </c>
      <c r="AG248" s="24">
        <f>IF(AC248&gt;0,MIN(AC248,AE248),0)</f>
        <v>2.2145000000000001</v>
      </c>
      <c r="AH248" s="24">
        <f>IF(AC248&lt;0,MIN(-AC248,AF248),0)</f>
        <v>0</v>
      </c>
      <c r="AI248" s="24">
        <f>IF(AC248&gt;0,D248+AG248,AB248)</f>
        <v>3.4000000000000004</v>
      </c>
      <c r="AJ248" s="24">
        <f>MAX(0,D248-AI248-AH248)</f>
        <v>0</v>
      </c>
      <c r="AK248" s="25">
        <f>IF(AB248&gt;0,AI248/AB248,0)</f>
        <v>1.0000000000000002</v>
      </c>
      <c r="AL248">
        <f>IF(AB248=0,1,MIN(MATCH(MEDIAN(MinStable,AK248,1),FC_L,1),3))</f>
        <v>3</v>
      </c>
      <c r="AM248" s="25">
        <f>INDEX(FC_E1,$AL248)+(MEDIAN(MinStable,$AK248,1)-INDEX(FC_L,$AL248))*(INDEX(FC_E1,$AL248+1)-INDEX(FC_E1,$AL248))/(INDEX(FC_L,$AL248+1)-INDEX(FC_L,$AL248))</f>
        <v>0.42799999999999999</v>
      </c>
      <c r="AN248" s="25">
        <f>INDEX(FC_E2,$AL248)+(MEDIAN(MinStable,$AK248,1)-INDEX(FC_L,$AL248))*(INDEX(FC_E2,$AL248+1)-INDEX(FC_E2,$AL248))/(INDEX(FC_L,$AL248+1)-INDEX(FC_L,$AL248))</f>
        <v>0.42199999999999999</v>
      </c>
      <c r="AO248" s="25">
        <f>INDEX(FC_E3,$AL248)+(MEDIAN(MinStable,$AK248,1)-INDEX(FC_L,$AL248))*(INDEX(FC_E3,$AL248+1)-INDEX(FC_E3,$AL248))/(INDEX(FC_L,$AL248+1)-INDEX(FC_L,$AL248))</f>
        <v>0.41499999999999998</v>
      </c>
      <c r="AP248" s="26">
        <f>(IF(S248=1,Y248*AK248/AM248,0)+IF(T248=1,Z248*AK248/AN248,0)+IF(U248=1,AA248*AK248/AO248,0))*dt/60</f>
        <v>0.13434959664142687</v>
      </c>
      <c r="AQ248" s="25">
        <f>E248+(AG248*SQRT(RTE)-AH248/SQRT(RTE))*dt/60/E_nom</f>
        <v>0.4494954638069395</v>
      </c>
      <c r="AR248">
        <f>IF(R248=1,1,0)</f>
        <v>0</v>
      </c>
    </row>
    <row r="249" spans="1:44" x14ac:dyDescent="0.2">
      <c r="A249">
        <v>247</v>
      </c>
      <c r="B249" s="22">
        <f>A249/1440</f>
        <v>0.17152777777777778</v>
      </c>
      <c r="C249" s="23">
        <v>1.2479</v>
      </c>
      <c r="D249" s="24">
        <f>C249+P_aux</f>
        <v>1.2628999999999999</v>
      </c>
      <c r="E249" s="25">
        <f>AQ248</f>
        <v>0.4494954638069395</v>
      </c>
      <c r="F249" s="24">
        <f>AB248</f>
        <v>3.4</v>
      </c>
      <c r="G249">
        <f>IF(AND(S248=0,V248&gt;=MinOff),V248,-1)</f>
        <v>-1</v>
      </c>
      <c r="H249">
        <f>IF(AND(T248=0,W248&gt;=MinOff),W248,-1)</f>
        <v>-1</v>
      </c>
      <c r="I249">
        <f>IF(AND(U248=0,X248&gt;=MinOff),X248,-1)</f>
        <v>-1</v>
      </c>
      <c r="J249">
        <f>IF(AND(S248=1,V248&gt;=MinRun),V248,-1)</f>
        <v>-1</v>
      </c>
      <c r="K249">
        <f>IF(AND(T248=1,W248&gt;=MinRun),W248,-1)</f>
        <v>-1</v>
      </c>
      <c r="L249">
        <f>IF(AND(U248=1,X248&gt;=MinRun),X248,-1)</f>
        <v>-1</v>
      </c>
      <c r="M249">
        <f>IF(MAX(G249:I249)&lt;0,0,MATCH(MAX(G249:I249),G249:I249,0))</f>
        <v>0</v>
      </c>
      <c r="N249">
        <f>IF(MAX(J249:L249)&lt;0,0,MATCH(MAX(J249:L249),J249:L249,0))</f>
        <v>0</v>
      </c>
      <c r="O249" s="24">
        <f>IF(N249=0,0,INDEX(CapVec,N249))</f>
        <v>0</v>
      </c>
      <c r="P249">
        <f>IF(OR(D249&gt;F249+StartMargin,E249&lt;SOC_startT),1,0)</f>
        <v>0</v>
      </c>
      <c r="Q249">
        <f>IF(AND(E249&gt;SOC_stopT,D249&lt;=F249-O249+StopMargin),1,0)</f>
        <v>0</v>
      </c>
      <c r="R249">
        <f>IF(AND(P249=1,M249&gt;0),1,IF(AND(P249=0,Q249=1,N249&gt;0),-1,0))</f>
        <v>0</v>
      </c>
      <c r="S249">
        <f>S248+IF(AND(R249=1,M249=1),1,0)-IF(AND(R249=-1,N249=1),1,0)</f>
        <v>1</v>
      </c>
      <c r="T249">
        <f>T248+IF(AND(R249=1,M249=2),1,0)-IF(AND(R249=-1,N249=2),1,0)</f>
        <v>1</v>
      </c>
      <c r="U249">
        <f>U248+IF(AND(R249=1,M249=3),1,0)-IF(AND(R249=-1,N249=3),1,0)</f>
        <v>1</v>
      </c>
      <c r="V249">
        <f>IF(S249&lt;&gt;S248,0,V248+dt)</f>
        <v>25</v>
      </c>
      <c r="W249">
        <f>IF(T249&lt;&gt;T248,0,W248+dt)</f>
        <v>24</v>
      </c>
      <c r="X249">
        <f>IF(U249&lt;&gt;U248,0,X248+dt)</f>
        <v>26</v>
      </c>
      <c r="Y249" s="24">
        <f>S249*Cap_1*MIN(1,(V249+dt)/StartRamp)</f>
        <v>1.2</v>
      </c>
      <c r="Z249" s="24">
        <f>T249*Cap_2*MIN(1,(W249+dt)/StartRamp)</f>
        <v>1.1000000000000001</v>
      </c>
      <c r="AA249" s="24">
        <f>U249*Cap_3*MIN(1,(X249+dt)/StartRamp)</f>
        <v>1.1000000000000001</v>
      </c>
      <c r="AB249" s="24">
        <f>SUM(Y249:AA249)</f>
        <v>3.4</v>
      </c>
      <c r="AC249" s="24">
        <f>AB249-D249</f>
        <v>2.1371000000000002</v>
      </c>
      <c r="AD249" s="25">
        <f>MEDIAN(0,(TaperEnd-E249)/(TaperEnd-TaperStart),1)</f>
        <v>1</v>
      </c>
      <c r="AE249" s="24">
        <f>MIN(P_pcs*AD249,MAX(0,SOC_max-E249)*E_nom*60/dt/SQRT(RTE))</f>
        <v>2.5</v>
      </c>
      <c r="AF249" s="24">
        <f>MIN(P_pcs,MAX(0,E249-SOC_min)*E_nom*60/dt*SQRT(RTE))</f>
        <v>2.5</v>
      </c>
      <c r="AG249" s="24">
        <f>IF(AC249&gt;0,MIN(AC249,AE249),0)</f>
        <v>2.1371000000000002</v>
      </c>
      <c r="AH249" s="24">
        <f>IF(AC249&lt;0,MIN(-AC249,AF249),0)</f>
        <v>0</v>
      </c>
      <c r="AI249" s="24">
        <f>IF(AC249&gt;0,D249+AG249,AB249)</f>
        <v>3.4000000000000004</v>
      </c>
      <c r="AJ249" s="24">
        <f>MAX(0,D249-AI249-AH249)</f>
        <v>0</v>
      </c>
      <c r="AK249" s="25">
        <f>IF(AB249&gt;0,AI249/AB249,0)</f>
        <v>1.0000000000000002</v>
      </c>
      <c r="AL249">
        <f>IF(AB249=0,1,MIN(MATCH(MEDIAN(MinStable,AK249,1),FC_L,1),3))</f>
        <v>3</v>
      </c>
      <c r="AM249" s="25">
        <f>INDEX(FC_E1,$AL249)+(MEDIAN(MinStable,$AK249,1)-INDEX(FC_L,$AL249))*(INDEX(FC_E1,$AL249+1)-INDEX(FC_E1,$AL249))/(INDEX(FC_L,$AL249+1)-INDEX(FC_L,$AL249))</f>
        <v>0.42799999999999999</v>
      </c>
      <c r="AN249" s="25">
        <f>INDEX(FC_E2,$AL249)+(MEDIAN(MinStable,$AK249,1)-INDEX(FC_L,$AL249))*(INDEX(FC_E2,$AL249+1)-INDEX(FC_E2,$AL249))/(INDEX(FC_L,$AL249+1)-INDEX(FC_L,$AL249))</f>
        <v>0.42199999999999999</v>
      </c>
      <c r="AO249" s="25">
        <f>INDEX(FC_E3,$AL249)+(MEDIAN(MinStable,$AK249,1)-INDEX(FC_L,$AL249))*(INDEX(FC_E3,$AL249+1)-INDEX(FC_E3,$AL249))/(INDEX(FC_L,$AL249+1)-INDEX(FC_L,$AL249))</f>
        <v>0.41499999999999998</v>
      </c>
      <c r="AP249" s="26">
        <f>(IF(S249=1,Y249*AK249/AM249,0)+IF(T249=1,Z249*AK249/AN249,0)+IF(U249=1,AA249*AK249/AO249,0))*dt/60</f>
        <v>0.13434959664142687</v>
      </c>
      <c r="AQ249" s="25">
        <f>E249+(AG249*SQRT(RTE)-AH249/SQRT(RTE))*dt/60/E_nom</f>
        <v>0.45557054715258716</v>
      </c>
      <c r="AR249">
        <f>IF(R249=1,1,0)</f>
        <v>0</v>
      </c>
    </row>
    <row r="250" spans="1:44" x14ac:dyDescent="0.2">
      <c r="A250">
        <v>248</v>
      </c>
      <c r="B250" s="22">
        <f>A250/1440</f>
        <v>0.17222222222222222</v>
      </c>
      <c r="C250" s="23">
        <v>1.3237000000000001</v>
      </c>
      <c r="D250" s="24">
        <f>C250+P_aux</f>
        <v>1.3387</v>
      </c>
      <c r="E250" s="25">
        <f>AQ249</f>
        <v>0.45557054715258716</v>
      </c>
      <c r="F250" s="24">
        <f>AB249</f>
        <v>3.4</v>
      </c>
      <c r="G250">
        <f>IF(AND(S249=0,V249&gt;=MinOff),V249,-1)</f>
        <v>-1</v>
      </c>
      <c r="H250">
        <f>IF(AND(T249=0,W249&gt;=MinOff),W249,-1)</f>
        <v>-1</v>
      </c>
      <c r="I250">
        <f>IF(AND(U249=0,X249&gt;=MinOff),X249,-1)</f>
        <v>-1</v>
      </c>
      <c r="J250">
        <f>IF(AND(S249=1,V249&gt;=MinRun),V249,-1)</f>
        <v>-1</v>
      </c>
      <c r="K250">
        <f>IF(AND(T249=1,W249&gt;=MinRun),W249,-1)</f>
        <v>-1</v>
      </c>
      <c r="L250">
        <f>IF(AND(U249=1,X249&gt;=MinRun),X249,-1)</f>
        <v>-1</v>
      </c>
      <c r="M250">
        <f>IF(MAX(G250:I250)&lt;0,0,MATCH(MAX(G250:I250),G250:I250,0))</f>
        <v>0</v>
      </c>
      <c r="N250">
        <f>IF(MAX(J250:L250)&lt;0,0,MATCH(MAX(J250:L250),J250:L250,0))</f>
        <v>0</v>
      </c>
      <c r="O250" s="24">
        <f>IF(N250=0,0,INDEX(CapVec,N250))</f>
        <v>0</v>
      </c>
      <c r="P250">
        <f>IF(OR(D250&gt;F250+StartMargin,E250&lt;SOC_startT),1,0)</f>
        <v>0</v>
      </c>
      <c r="Q250">
        <f>IF(AND(E250&gt;SOC_stopT,D250&lt;=F250-O250+StopMargin),1,0)</f>
        <v>0</v>
      </c>
      <c r="R250">
        <f>IF(AND(P250=1,M250&gt;0),1,IF(AND(P250=0,Q250=1,N250&gt;0),-1,0))</f>
        <v>0</v>
      </c>
      <c r="S250">
        <f>S249+IF(AND(R250=1,M250=1),1,0)-IF(AND(R250=-1,N250=1),1,0)</f>
        <v>1</v>
      </c>
      <c r="T250">
        <f>T249+IF(AND(R250=1,M250=2),1,0)-IF(AND(R250=-1,N250=2),1,0)</f>
        <v>1</v>
      </c>
      <c r="U250">
        <f>U249+IF(AND(R250=1,M250=3),1,0)-IF(AND(R250=-1,N250=3),1,0)</f>
        <v>1</v>
      </c>
      <c r="V250">
        <f>IF(S250&lt;&gt;S249,0,V249+dt)</f>
        <v>26</v>
      </c>
      <c r="W250">
        <f>IF(T250&lt;&gt;T249,0,W249+dt)</f>
        <v>25</v>
      </c>
      <c r="X250">
        <f>IF(U250&lt;&gt;U249,0,X249+dt)</f>
        <v>27</v>
      </c>
      <c r="Y250" s="24">
        <f>S250*Cap_1*MIN(1,(V250+dt)/StartRamp)</f>
        <v>1.2</v>
      </c>
      <c r="Z250" s="24">
        <f>T250*Cap_2*MIN(1,(W250+dt)/StartRamp)</f>
        <v>1.1000000000000001</v>
      </c>
      <c r="AA250" s="24">
        <f>U250*Cap_3*MIN(1,(X250+dt)/StartRamp)</f>
        <v>1.1000000000000001</v>
      </c>
      <c r="AB250" s="24">
        <f>SUM(Y250:AA250)</f>
        <v>3.4</v>
      </c>
      <c r="AC250" s="24">
        <f>AB250-D250</f>
        <v>2.0613000000000001</v>
      </c>
      <c r="AD250" s="25">
        <f>MEDIAN(0,(TaperEnd-E250)/(TaperEnd-TaperStart),1)</f>
        <v>1</v>
      </c>
      <c r="AE250" s="24">
        <f>MIN(P_pcs*AD250,MAX(0,SOC_max-E250)*E_nom*60/dt/SQRT(RTE))</f>
        <v>2.5</v>
      </c>
      <c r="AF250" s="24">
        <f>MIN(P_pcs,MAX(0,E250-SOC_min)*E_nom*60/dt*SQRT(RTE))</f>
        <v>2.5</v>
      </c>
      <c r="AG250" s="24">
        <f>IF(AC250&gt;0,MIN(AC250,AE250),0)</f>
        <v>2.0613000000000001</v>
      </c>
      <c r="AH250" s="24">
        <f>IF(AC250&lt;0,MIN(-AC250,AF250),0)</f>
        <v>0</v>
      </c>
      <c r="AI250" s="24">
        <f>IF(AC250&gt;0,D250+AG250,AB250)</f>
        <v>3.4000000000000004</v>
      </c>
      <c r="AJ250" s="24">
        <f>MAX(0,D250-AI250-AH250)</f>
        <v>0</v>
      </c>
      <c r="AK250" s="25">
        <f>IF(AB250&gt;0,AI250/AB250,0)</f>
        <v>1.0000000000000002</v>
      </c>
      <c r="AL250">
        <f>IF(AB250=0,1,MIN(MATCH(MEDIAN(MinStable,AK250,1),FC_L,1),3))</f>
        <v>3</v>
      </c>
      <c r="AM250" s="25">
        <f>INDEX(FC_E1,$AL250)+(MEDIAN(MinStable,$AK250,1)-INDEX(FC_L,$AL250))*(INDEX(FC_E1,$AL250+1)-INDEX(FC_E1,$AL250))/(INDEX(FC_L,$AL250+1)-INDEX(FC_L,$AL250))</f>
        <v>0.42799999999999999</v>
      </c>
      <c r="AN250" s="25">
        <f>INDEX(FC_E2,$AL250)+(MEDIAN(MinStable,$AK250,1)-INDEX(FC_L,$AL250))*(INDEX(FC_E2,$AL250+1)-INDEX(FC_E2,$AL250))/(INDEX(FC_L,$AL250+1)-INDEX(FC_L,$AL250))</f>
        <v>0.42199999999999999</v>
      </c>
      <c r="AO250" s="25">
        <f>INDEX(FC_E3,$AL250)+(MEDIAN(MinStable,$AK250,1)-INDEX(FC_L,$AL250))*(INDEX(FC_E3,$AL250+1)-INDEX(FC_E3,$AL250))/(INDEX(FC_L,$AL250+1)-INDEX(FC_L,$AL250))</f>
        <v>0.41499999999999998</v>
      </c>
      <c r="AP250" s="26">
        <f>(IF(S250=1,Y250*AK250/AM250,0)+IF(T250=1,Z250*AK250/AN250,0)+IF(U250=1,AA250*AK250/AO250,0))*dt/60</f>
        <v>0.13434959664142687</v>
      </c>
      <c r="AQ250" s="25">
        <f>E250+(AG250*SQRT(RTE)-AH250/SQRT(RTE))*dt/60/E_nom</f>
        <v>0.46143015564090473</v>
      </c>
      <c r="AR250">
        <f>IF(R250=1,1,0)</f>
        <v>0</v>
      </c>
    </row>
    <row r="251" spans="1:44" x14ac:dyDescent="0.2">
      <c r="A251">
        <v>249</v>
      </c>
      <c r="B251" s="22">
        <f>A251/1440</f>
        <v>0.17291666666666666</v>
      </c>
      <c r="C251" s="23">
        <v>1.3290999999999999</v>
      </c>
      <c r="D251" s="24">
        <f>C251+P_aux</f>
        <v>1.3440999999999999</v>
      </c>
      <c r="E251" s="25">
        <f>AQ250</f>
        <v>0.46143015564090473</v>
      </c>
      <c r="F251" s="24">
        <f>AB250</f>
        <v>3.4</v>
      </c>
      <c r="G251">
        <f>IF(AND(S250=0,V250&gt;=MinOff),V250,-1)</f>
        <v>-1</v>
      </c>
      <c r="H251">
        <f>IF(AND(T250=0,W250&gt;=MinOff),W250,-1)</f>
        <v>-1</v>
      </c>
      <c r="I251">
        <f>IF(AND(U250=0,X250&gt;=MinOff),X250,-1)</f>
        <v>-1</v>
      </c>
      <c r="J251">
        <f>IF(AND(S250=1,V250&gt;=MinRun),V250,-1)</f>
        <v>-1</v>
      </c>
      <c r="K251">
        <f>IF(AND(T250=1,W250&gt;=MinRun),W250,-1)</f>
        <v>-1</v>
      </c>
      <c r="L251">
        <f>IF(AND(U250=1,X250&gt;=MinRun),X250,-1)</f>
        <v>-1</v>
      </c>
      <c r="M251">
        <f>IF(MAX(G251:I251)&lt;0,0,MATCH(MAX(G251:I251),G251:I251,0))</f>
        <v>0</v>
      </c>
      <c r="N251">
        <f>IF(MAX(J251:L251)&lt;0,0,MATCH(MAX(J251:L251),J251:L251,0))</f>
        <v>0</v>
      </c>
      <c r="O251" s="24">
        <f>IF(N251=0,0,INDEX(CapVec,N251))</f>
        <v>0</v>
      </c>
      <c r="P251">
        <f>IF(OR(D251&gt;F251+StartMargin,E251&lt;SOC_startT),1,0)</f>
        <v>0</v>
      </c>
      <c r="Q251">
        <f>IF(AND(E251&gt;SOC_stopT,D251&lt;=F251-O251+StopMargin),1,0)</f>
        <v>0</v>
      </c>
      <c r="R251">
        <f>IF(AND(P251=1,M251&gt;0),1,IF(AND(P251=0,Q251=1,N251&gt;0),-1,0))</f>
        <v>0</v>
      </c>
      <c r="S251">
        <f>S250+IF(AND(R251=1,M251=1),1,0)-IF(AND(R251=-1,N251=1),1,0)</f>
        <v>1</v>
      </c>
      <c r="T251">
        <f>T250+IF(AND(R251=1,M251=2),1,0)-IF(AND(R251=-1,N251=2),1,0)</f>
        <v>1</v>
      </c>
      <c r="U251">
        <f>U250+IF(AND(R251=1,M251=3),1,0)-IF(AND(R251=-1,N251=3),1,0)</f>
        <v>1</v>
      </c>
      <c r="V251">
        <f>IF(S251&lt;&gt;S250,0,V250+dt)</f>
        <v>27</v>
      </c>
      <c r="W251">
        <f>IF(T251&lt;&gt;T250,0,W250+dt)</f>
        <v>26</v>
      </c>
      <c r="X251">
        <f>IF(U251&lt;&gt;U250,0,X250+dt)</f>
        <v>28</v>
      </c>
      <c r="Y251" s="24">
        <f>S251*Cap_1*MIN(1,(V251+dt)/StartRamp)</f>
        <v>1.2</v>
      </c>
      <c r="Z251" s="24">
        <f>T251*Cap_2*MIN(1,(W251+dt)/StartRamp)</f>
        <v>1.1000000000000001</v>
      </c>
      <c r="AA251" s="24">
        <f>U251*Cap_3*MIN(1,(X251+dt)/StartRamp)</f>
        <v>1.1000000000000001</v>
      </c>
      <c r="AB251" s="24">
        <f>SUM(Y251:AA251)</f>
        <v>3.4</v>
      </c>
      <c r="AC251" s="24">
        <f>AB251-D251</f>
        <v>2.0559000000000003</v>
      </c>
      <c r="AD251" s="25">
        <f>MEDIAN(0,(TaperEnd-E251)/(TaperEnd-TaperStart),1)</f>
        <v>1</v>
      </c>
      <c r="AE251" s="24">
        <f>MIN(P_pcs*AD251,MAX(0,SOC_max-E251)*E_nom*60/dt/SQRT(RTE))</f>
        <v>2.5</v>
      </c>
      <c r="AF251" s="24">
        <f>MIN(P_pcs,MAX(0,E251-SOC_min)*E_nom*60/dt*SQRT(RTE))</f>
        <v>2.5</v>
      </c>
      <c r="AG251" s="24">
        <f>IF(AC251&gt;0,MIN(AC251,AE251),0)</f>
        <v>2.0559000000000003</v>
      </c>
      <c r="AH251" s="24">
        <f>IF(AC251&lt;0,MIN(-AC251,AF251),0)</f>
        <v>0</v>
      </c>
      <c r="AI251" s="24">
        <f>IF(AC251&gt;0,D251+AG251,AB251)</f>
        <v>3.4000000000000004</v>
      </c>
      <c r="AJ251" s="24">
        <f>MAX(0,D251-AI251-AH251)</f>
        <v>0</v>
      </c>
      <c r="AK251" s="25">
        <f>IF(AB251&gt;0,AI251/AB251,0)</f>
        <v>1.0000000000000002</v>
      </c>
      <c r="AL251">
        <f>IF(AB251=0,1,MIN(MATCH(MEDIAN(MinStable,AK251,1),FC_L,1),3))</f>
        <v>3</v>
      </c>
      <c r="AM251" s="25">
        <f>INDEX(FC_E1,$AL251)+(MEDIAN(MinStable,$AK251,1)-INDEX(FC_L,$AL251))*(INDEX(FC_E1,$AL251+1)-INDEX(FC_E1,$AL251))/(INDEX(FC_L,$AL251+1)-INDEX(FC_L,$AL251))</f>
        <v>0.42799999999999999</v>
      </c>
      <c r="AN251" s="25">
        <f>INDEX(FC_E2,$AL251)+(MEDIAN(MinStable,$AK251,1)-INDEX(FC_L,$AL251))*(INDEX(FC_E2,$AL251+1)-INDEX(FC_E2,$AL251))/(INDEX(FC_L,$AL251+1)-INDEX(FC_L,$AL251))</f>
        <v>0.42199999999999999</v>
      </c>
      <c r="AO251" s="25">
        <f>INDEX(FC_E3,$AL251)+(MEDIAN(MinStable,$AK251,1)-INDEX(FC_L,$AL251))*(INDEX(FC_E3,$AL251+1)-INDEX(FC_E3,$AL251))/(INDEX(FC_L,$AL251+1)-INDEX(FC_L,$AL251))</f>
        <v>0.41499999999999998</v>
      </c>
      <c r="AP251" s="26">
        <f>(IF(S251=1,Y251*AK251/AM251,0)+IF(T251=1,Z251*AK251/AN251,0)+IF(U251=1,AA251*AK251/AO251,0))*dt/60</f>
        <v>0.13434959664142687</v>
      </c>
      <c r="AQ251" s="25">
        <f>E251+(AG251*SQRT(RTE)-AH251/SQRT(RTE))*dt/60/E_nom</f>
        <v>0.46727441367764472</v>
      </c>
      <c r="AR251">
        <f>IF(R251=1,1,0)</f>
        <v>0</v>
      </c>
    </row>
    <row r="252" spans="1:44" x14ac:dyDescent="0.2">
      <c r="A252">
        <v>250</v>
      </c>
      <c r="B252" s="22">
        <f>A252/1440</f>
        <v>0.1736111111111111</v>
      </c>
      <c r="C252" s="23">
        <v>1.3368</v>
      </c>
      <c r="D252" s="24">
        <f>C252+P_aux</f>
        <v>1.3517999999999999</v>
      </c>
      <c r="E252" s="25">
        <f>AQ251</f>
        <v>0.46727441367764472</v>
      </c>
      <c r="F252" s="24">
        <f>AB251</f>
        <v>3.4</v>
      </c>
      <c r="G252">
        <f>IF(AND(S251=0,V251&gt;=MinOff),V251,-1)</f>
        <v>-1</v>
      </c>
      <c r="H252">
        <f>IF(AND(T251=0,W251&gt;=MinOff),W251,-1)</f>
        <v>-1</v>
      </c>
      <c r="I252">
        <f>IF(AND(U251=0,X251&gt;=MinOff),X251,-1)</f>
        <v>-1</v>
      </c>
      <c r="J252">
        <f>IF(AND(S251=1,V251&gt;=MinRun),V251,-1)</f>
        <v>-1</v>
      </c>
      <c r="K252">
        <f>IF(AND(T251=1,W251&gt;=MinRun),W251,-1)</f>
        <v>-1</v>
      </c>
      <c r="L252">
        <f>IF(AND(U251=1,X251&gt;=MinRun),X251,-1)</f>
        <v>-1</v>
      </c>
      <c r="M252">
        <f>IF(MAX(G252:I252)&lt;0,0,MATCH(MAX(G252:I252),G252:I252,0))</f>
        <v>0</v>
      </c>
      <c r="N252">
        <f>IF(MAX(J252:L252)&lt;0,0,MATCH(MAX(J252:L252),J252:L252,0))</f>
        <v>0</v>
      </c>
      <c r="O252" s="24">
        <f>IF(N252=0,0,INDEX(CapVec,N252))</f>
        <v>0</v>
      </c>
      <c r="P252">
        <f>IF(OR(D252&gt;F252+StartMargin,E252&lt;SOC_startT),1,0)</f>
        <v>0</v>
      </c>
      <c r="Q252">
        <f>IF(AND(E252&gt;SOC_stopT,D252&lt;=F252-O252+StopMargin),1,0)</f>
        <v>0</v>
      </c>
      <c r="R252">
        <f>IF(AND(P252=1,M252&gt;0),1,IF(AND(P252=0,Q252=1,N252&gt;0),-1,0))</f>
        <v>0</v>
      </c>
      <c r="S252">
        <f>S251+IF(AND(R252=1,M252=1),1,0)-IF(AND(R252=-1,N252=1),1,0)</f>
        <v>1</v>
      </c>
      <c r="T252">
        <f>T251+IF(AND(R252=1,M252=2),1,0)-IF(AND(R252=-1,N252=2),1,0)</f>
        <v>1</v>
      </c>
      <c r="U252">
        <f>U251+IF(AND(R252=1,M252=3),1,0)-IF(AND(R252=-1,N252=3),1,0)</f>
        <v>1</v>
      </c>
      <c r="V252">
        <f>IF(S252&lt;&gt;S251,0,V251+dt)</f>
        <v>28</v>
      </c>
      <c r="W252">
        <f>IF(T252&lt;&gt;T251,0,W251+dt)</f>
        <v>27</v>
      </c>
      <c r="X252">
        <f>IF(U252&lt;&gt;U251,0,X251+dt)</f>
        <v>29</v>
      </c>
      <c r="Y252" s="24">
        <f>S252*Cap_1*MIN(1,(V252+dt)/StartRamp)</f>
        <v>1.2</v>
      </c>
      <c r="Z252" s="24">
        <f>T252*Cap_2*MIN(1,(W252+dt)/StartRamp)</f>
        <v>1.1000000000000001</v>
      </c>
      <c r="AA252" s="24">
        <f>U252*Cap_3*MIN(1,(X252+dt)/StartRamp)</f>
        <v>1.1000000000000001</v>
      </c>
      <c r="AB252" s="24">
        <f>SUM(Y252:AA252)</f>
        <v>3.4</v>
      </c>
      <c r="AC252" s="24">
        <f>AB252-D252</f>
        <v>2.0482</v>
      </c>
      <c r="AD252" s="25">
        <f>MEDIAN(0,(TaperEnd-E252)/(TaperEnd-TaperStart),1)</f>
        <v>1</v>
      </c>
      <c r="AE252" s="24">
        <f>MIN(P_pcs*AD252,MAX(0,SOC_max-E252)*E_nom*60/dt/SQRT(RTE))</f>
        <v>2.5</v>
      </c>
      <c r="AF252" s="24">
        <f>MIN(P_pcs,MAX(0,E252-SOC_min)*E_nom*60/dt*SQRT(RTE))</f>
        <v>2.5</v>
      </c>
      <c r="AG252" s="24">
        <f>IF(AC252&gt;0,MIN(AC252,AE252),0)</f>
        <v>2.0482</v>
      </c>
      <c r="AH252" s="24">
        <f>IF(AC252&lt;0,MIN(-AC252,AF252),0)</f>
        <v>0</v>
      </c>
      <c r="AI252" s="24">
        <f>IF(AC252&gt;0,D252+AG252,AB252)</f>
        <v>3.4</v>
      </c>
      <c r="AJ252" s="24">
        <f>MAX(0,D252-AI252-AH252)</f>
        <v>0</v>
      </c>
      <c r="AK252" s="25">
        <f>IF(AB252&gt;0,AI252/AB252,0)</f>
        <v>1</v>
      </c>
      <c r="AL252">
        <f>IF(AB252=0,1,MIN(MATCH(MEDIAN(MinStable,AK252,1),FC_L,1),3))</f>
        <v>3</v>
      </c>
      <c r="AM252" s="25">
        <f>INDEX(FC_E1,$AL252)+(MEDIAN(MinStable,$AK252,1)-INDEX(FC_L,$AL252))*(INDEX(FC_E1,$AL252+1)-INDEX(FC_E1,$AL252))/(INDEX(FC_L,$AL252+1)-INDEX(FC_L,$AL252))</f>
        <v>0.42799999999999999</v>
      </c>
      <c r="AN252" s="25">
        <f>INDEX(FC_E2,$AL252)+(MEDIAN(MinStable,$AK252,1)-INDEX(FC_L,$AL252))*(INDEX(FC_E2,$AL252+1)-INDEX(FC_E2,$AL252))/(INDEX(FC_L,$AL252+1)-INDEX(FC_L,$AL252))</f>
        <v>0.42199999999999999</v>
      </c>
      <c r="AO252" s="25">
        <f>INDEX(FC_E3,$AL252)+(MEDIAN(MinStable,$AK252,1)-INDEX(FC_L,$AL252))*(INDEX(FC_E3,$AL252+1)-INDEX(FC_E3,$AL252))/(INDEX(FC_L,$AL252+1)-INDEX(FC_L,$AL252))</f>
        <v>0.41499999999999998</v>
      </c>
      <c r="AP252" s="26">
        <f>(IF(S252=1,Y252*AK252/AM252,0)+IF(T252=1,Z252*AK252/AN252,0)+IF(U252=1,AA252*AK252/AO252,0))*dt/60</f>
        <v>0.13434959664142687</v>
      </c>
      <c r="AQ252" s="25">
        <f>E252+(AG252*SQRT(RTE)-AH252/SQRT(RTE))*dt/60/E_nom</f>
        <v>0.47309678310750553</v>
      </c>
      <c r="AR252">
        <f>IF(R252=1,1,0)</f>
        <v>0</v>
      </c>
    </row>
    <row r="253" spans="1:44" x14ac:dyDescent="0.2">
      <c r="A253">
        <v>251</v>
      </c>
      <c r="B253" s="22">
        <f>A253/1440</f>
        <v>0.17430555555555555</v>
      </c>
      <c r="C253" s="23">
        <v>1.3255999999999999</v>
      </c>
      <c r="D253" s="24">
        <f>C253+P_aux</f>
        <v>1.3405999999999998</v>
      </c>
      <c r="E253" s="25">
        <f>AQ252</f>
        <v>0.47309678310750553</v>
      </c>
      <c r="F253" s="24">
        <f>AB252</f>
        <v>3.4</v>
      </c>
      <c r="G253">
        <f>IF(AND(S252=0,V252&gt;=MinOff),V252,-1)</f>
        <v>-1</v>
      </c>
      <c r="H253">
        <f>IF(AND(T252=0,W252&gt;=MinOff),W252,-1)</f>
        <v>-1</v>
      </c>
      <c r="I253">
        <f>IF(AND(U252=0,X252&gt;=MinOff),X252,-1)</f>
        <v>-1</v>
      </c>
      <c r="J253">
        <f>IF(AND(S252=1,V252&gt;=MinRun),V252,-1)</f>
        <v>-1</v>
      </c>
      <c r="K253">
        <f>IF(AND(T252=1,W252&gt;=MinRun),W252,-1)</f>
        <v>-1</v>
      </c>
      <c r="L253">
        <f>IF(AND(U252=1,X252&gt;=MinRun),X252,-1)</f>
        <v>-1</v>
      </c>
      <c r="M253">
        <f>IF(MAX(G253:I253)&lt;0,0,MATCH(MAX(G253:I253),G253:I253,0))</f>
        <v>0</v>
      </c>
      <c r="N253">
        <f>IF(MAX(J253:L253)&lt;0,0,MATCH(MAX(J253:L253),J253:L253,0))</f>
        <v>0</v>
      </c>
      <c r="O253" s="24">
        <f>IF(N253=0,0,INDEX(CapVec,N253))</f>
        <v>0</v>
      </c>
      <c r="P253">
        <f>IF(OR(D253&gt;F253+StartMargin,E253&lt;SOC_startT),1,0)</f>
        <v>0</v>
      </c>
      <c r="Q253">
        <f>IF(AND(E253&gt;SOC_stopT,D253&lt;=F253-O253+StopMargin),1,0)</f>
        <v>0</v>
      </c>
      <c r="R253">
        <f>IF(AND(P253=1,M253&gt;0),1,IF(AND(P253=0,Q253=1,N253&gt;0),-1,0))</f>
        <v>0</v>
      </c>
      <c r="S253">
        <f>S252+IF(AND(R253=1,M253=1),1,0)-IF(AND(R253=-1,N253=1),1,0)</f>
        <v>1</v>
      </c>
      <c r="T253">
        <f>T252+IF(AND(R253=1,M253=2),1,0)-IF(AND(R253=-1,N253=2),1,0)</f>
        <v>1</v>
      </c>
      <c r="U253">
        <f>U252+IF(AND(R253=1,M253=3),1,0)-IF(AND(R253=-1,N253=3),1,0)</f>
        <v>1</v>
      </c>
      <c r="V253">
        <f>IF(S253&lt;&gt;S252,0,V252+dt)</f>
        <v>29</v>
      </c>
      <c r="W253">
        <f>IF(T253&lt;&gt;T252,0,W252+dt)</f>
        <v>28</v>
      </c>
      <c r="X253">
        <f>IF(U253&lt;&gt;U252,0,X252+dt)</f>
        <v>30</v>
      </c>
      <c r="Y253" s="24">
        <f>S253*Cap_1*MIN(1,(V253+dt)/StartRamp)</f>
        <v>1.2</v>
      </c>
      <c r="Z253" s="24">
        <f>T253*Cap_2*MIN(1,(W253+dt)/StartRamp)</f>
        <v>1.1000000000000001</v>
      </c>
      <c r="AA253" s="24">
        <f>U253*Cap_3*MIN(1,(X253+dt)/StartRamp)</f>
        <v>1.1000000000000001</v>
      </c>
      <c r="AB253" s="24">
        <f>SUM(Y253:AA253)</f>
        <v>3.4</v>
      </c>
      <c r="AC253" s="24">
        <f>AB253-D253</f>
        <v>2.0594000000000001</v>
      </c>
      <c r="AD253" s="25">
        <f>MEDIAN(0,(TaperEnd-E253)/(TaperEnd-TaperStart),1)</f>
        <v>1</v>
      </c>
      <c r="AE253" s="24">
        <f>MIN(P_pcs*AD253,MAX(0,SOC_max-E253)*E_nom*60/dt/SQRT(RTE))</f>
        <v>2.5</v>
      </c>
      <c r="AF253" s="24">
        <f>MIN(P_pcs,MAX(0,E253-SOC_min)*E_nom*60/dt*SQRT(RTE))</f>
        <v>2.5</v>
      </c>
      <c r="AG253" s="24">
        <f>IF(AC253&gt;0,MIN(AC253,AE253),0)</f>
        <v>2.0594000000000001</v>
      </c>
      <c r="AH253" s="24">
        <f>IF(AC253&lt;0,MIN(-AC253,AF253),0)</f>
        <v>0</v>
      </c>
      <c r="AI253" s="24">
        <f>IF(AC253&gt;0,D253+AG253,AB253)</f>
        <v>3.4</v>
      </c>
      <c r="AJ253" s="24">
        <f>MAX(0,D253-AI253-AH253)</f>
        <v>0</v>
      </c>
      <c r="AK253" s="25">
        <f>IF(AB253&gt;0,AI253/AB253,0)</f>
        <v>1</v>
      </c>
      <c r="AL253">
        <f>IF(AB253=0,1,MIN(MATCH(MEDIAN(MinStable,AK253,1),FC_L,1),3))</f>
        <v>3</v>
      </c>
      <c r="AM253" s="25">
        <f>INDEX(FC_E1,$AL253)+(MEDIAN(MinStable,$AK253,1)-INDEX(FC_L,$AL253))*(INDEX(FC_E1,$AL253+1)-INDEX(FC_E1,$AL253))/(INDEX(FC_L,$AL253+1)-INDEX(FC_L,$AL253))</f>
        <v>0.42799999999999999</v>
      </c>
      <c r="AN253" s="25">
        <f>INDEX(FC_E2,$AL253)+(MEDIAN(MinStable,$AK253,1)-INDEX(FC_L,$AL253))*(INDEX(FC_E2,$AL253+1)-INDEX(FC_E2,$AL253))/(INDEX(FC_L,$AL253+1)-INDEX(FC_L,$AL253))</f>
        <v>0.42199999999999999</v>
      </c>
      <c r="AO253" s="25">
        <f>INDEX(FC_E3,$AL253)+(MEDIAN(MinStable,$AK253,1)-INDEX(FC_L,$AL253))*(INDEX(FC_E3,$AL253+1)-INDEX(FC_E3,$AL253))/(INDEX(FC_L,$AL253+1)-INDEX(FC_L,$AL253))</f>
        <v>0.41499999999999998</v>
      </c>
      <c r="AP253" s="26">
        <f>(IF(S253=1,Y253*AK253/AM253,0)+IF(T253=1,Z253*AK253/AN253,0)+IF(U253=1,AA253*AK253/AO253,0))*dt/60</f>
        <v>0.13434959664142687</v>
      </c>
      <c r="AQ253" s="25">
        <f>E253+(AG253*SQRT(RTE)-AH253/SQRT(RTE))*dt/60/E_nom</f>
        <v>0.47895099051100876</v>
      </c>
      <c r="AR253">
        <f>IF(R253=1,1,0)</f>
        <v>0</v>
      </c>
    </row>
    <row r="254" spans="1:44" x14ac:dyDescent="0.2">
      <c r="A254">
        <v>252</v>
      </c>
      <c r="B254" s="22">
        <f>A254/1440</f>
        <v>0.17499999999999999</v>
      </c>
      <c r="C254" s="23">
        <v>1.2741</v>
      </c>
      <c r="D254" s="24">
        <f>C254+P_aux</f>
        <v>1.2890999999999999</v>
      </c>
      <c r="E254" s="25">
        <f>AQ253</f>
        <v>0.47895099051100876</v>
      </c>
      <c r="F254" s="24">
        <f>AB253</f>
        <v>3.4</v>
      </c>
      <c r="G254">
        <f>IF(AND(S253=0,V253&gt;=MinOff),V253,-1)</f>
        <v>-1</v>
      </c>
      <c r="H254">
        <f>IF(AND(T253=0,W253&gt;=MinOff),W253,-1)</f>
        <v>-1</v>
      </c>
      <c r="I254">
        <f>IF(AND(U253=0,X253&gt;=MinOff),X253,-1)</f>
        <v>-1</v>
      </c>
      <c r="J254">
        <f>IF(AND(S253=1,V253&gt;=MinRun),V253,-1)</f>
        <v>-1</v>
      </c>
      <c r="K254">
        <f>IF(AND(T253=1,W253&gt;=MinRun),W253,-1)</f>
        <v>-1</v>
      </c>
      <c r="L254">
        <f>IF(AND(U253=1,X253&gt;=MinRun),X253,-1)</f>
        <v>30</v>
      </c>
      <c r="M254">
        <f>IF(MAX(G254:I254)&lt;0,0,MATCH(MAX(G254:I254),G254:I254,0))</f>
        <v>0</v>
      </c>
      <c r="N254">
        <f>IF(MAX(J254:L254)&lt;0,0,MATCH(MAX(J254:L254),J254:L254,0))</f>
        <v>3</v>
      </c>
      <c r="O254" s="24">
        <f>IF(N254=0,0,INDEX(CapVec,N254))</f>
        <v>1.1000000000000001</v>
      </c>
      <c r="P254">
        <f>IF(OR(D254&gt;F254+StartMargin,E254&lt;SOC_startT),1,0)</f>
        <v>0</v>
      </c>
      <c r="Q254">
        <f>IF(AND(E254&gt;SOC_stopT,D254&lt;=F254-O254+StopMargin),1,0)</f>
        <v>0</v>
      </c>
      <c r="R254">
        <f>IF(AND(P254=1,M254&gt;0),1,IF(AND(P254=0,Q254=1,N254&gt;0),-1,0))</f>
        <v>0</v>
      </c>
      <c r="S254">
        <f>S253+IF(AND(R254=1,M254=1),1,0)-IF(AND(R254=-1,N254=1),1,0)</f>
        <v>1</v>
      </c>
      <c r="T254">
        <f>T253+IF(AND(R254=1,M254=2),1,0)-IF(AND(R254=-1,N254=2),1,0)</f>
        <v>1</v>
      </c>
      <c r="U254">
        <f>U253+IF(AND(R254=1,M254=3),1,0)-IF(AND(R254=-1,N254=3),1,0)</f>
        <v>1</v>
      </c>
      <c r="V254">
        <f>IF(S254&lt;&gt;S253,0,V253+dt)</f>
        <v>30</v>
      </c>
      <c r="W254">
        <f>IF(T254&lt;&gt;T253,0,W253+dt)</f>
        <v>29</v>
      </c>
      <c r="X254">
        <f>IF(U254&lt;&gt;U253,0,X253+dt)</f>
        <v>31</v>
      </c>
      <c r="Y254" s="24">
        <f>S254*Cap_1*MIN(1,(V254+dt)/StartRamp)</f>
        <v>1.2</v>
      </c>
      <c r="Z254" s="24">
        <f>T254*Cap_2*MIN(1,(W254+dt)/StartRamp)</f>
        <v>1.1000000000000001</v>
      </c>
      <c r="AA254" s="24">
        <f>U254*Cap_3*MIN(1,(X254+dt)/StartRamp)</f>
        <v>1.1000000000000001</v>
      </c>
      <c r="AB254" s="24">
        <f>SUM(Y254:AA254)</f>
        <v>3.4</v>
      </c>
      <c r="AC254" s="24">
        <f>AB254-D254</f>
        <v>2.1109</v>
      </c>
      <c r="AD254" s="25">
        <f>MEDIAN(0,(TaperEnd-E254)/(TaperEnd-TaperStart),1)</f>
        <v>1</v>
      </c>
      <c r="AE254" s="24">
        <f>MIN(P_pcs*AD254,MAX(0,SOC_max-E254)*E_nom*60/dt/SQRT(RTE))</f>
        <v>2.5</v>
      </c>
      <c r="AF254" s="24">
        <f>MIN(P_pcs,MAX(0,E254-SOC_min)*E_nom*60/dt*SQRT(RTE))</f>
        <v>2.5</v>
      </c>
      <c r="AG254" s="24">
        <f>IF(AC254&gt;0,MIN(AC254,AE254),0)</f>
        <v>2.1109</v>
      </c>
      <c r="AH254" s="24">
        <f>IF(AC254&lt;0,MIN(-AC254,AF254),0)</f>
        <v>0</v>
      </c>
      <c r="AI254" s="24">
        <f>IF(AC254&gt;0,D254+AG254,AB254)</f>
        <v>3.4</v>
      </c>
      <c r="AJ254" s="24">
        <f>MAX(0,D254-AI254-AH254)</f>
        <v>0</v>
      </c>
      <c r="AK254" s="25">
        <f>IF(AB254&gt;0,AI254/AB254,0)</f>
        <v>1</v>
      </c>
      <c r="AL254">
        <f>IF(AB254=0,1,MIN(MATCH(MEDIAN(MinStable,AK254,1),FC_L,1),3))</f>
        <v>3</v>
      </c>
      <c r="AM254" s="25">
        <f>INDEX(FC_E1,$AL254)+(MEDIAN(MinStable,$AK254,1)-INDEX(FC_L,$AL254))*(INDEX(FC_E1,$AL254+1)-INDEX(FC_E1,$AL254))/(INDEX(FC_L,$AL254+1)-INDEX(FC_L,$AL254))</f>
        <v>0.42799999999999999</v>
      </c>
      <c r="AN254" s="25">
        <f>INDEX(FC_E2,$AL254)+(MEDIAN(MinStable,$AK254,1)-INDEX(FC_L,$AL254))*(INDEX(FC_E2,$AL254+1)-INDEX(FC_E2,$AL254))/(INDEX(FC_L,$AL254+1)-INDEX(FC_L,$AL254))</f>
        <v>0.42199999999999999</v>
      </c>
      <c r="AO254" s="25">
        <f>INDEX(FC_E3,$AL254)+(MEDIAN(MinStable,$AK254,1)-INDEX(FC_L,$AL254))*(INDEX(FC_E3,$AL254+1)-INDEX(FC_E3,$AL254))/(INDEX(FC_L,$AL254+1)-INDEX(FC_L,$AL254))</f>
        <v>0.41499999999999998</v>
      </c>
      <c r="AP254" s="26">
        <f>(IF(S254=1,Y254*AK254/AM254,0)+IF(T254=1,Z254*AK254/AN254,0)+IF(U254=1,AA254*AK254/AO254,0))*dt/60</f>
        <v>0.13434959664142687</v>
      </c>
      <c r="AQ254" s="25">
        <f>E254+(AG254*SQRT(RTE)-AH254/SQRT(RTE))*dt/60/E_nom</f>
        <v>0.48495159573974289</v>
      </c>
      <c r="AR254">
        <f>IF(R254=1,1,0)</f>
        <v>0</v>
      </c>
    </row>
    <row r="255" spans="1:44" x14ac:dyDescent="0.2">
      <c r="A255">
        <v>253</v>
      </c>
      <c r="B255" s="22">
        <f>A255/1440</f>
        <v>0.17569444444444443</v>
      </c>
      <c r="C255" s="23">
        <v>1.3085</v>
      </c>
      <c r="D255" s="24">
        <f>C255+P_aux</f>
        <v>1.3234999999999999</v>
      </c>
      <c r="E255" s="25">
        <f>AQ254</f>
        <v>0.48495159573974289</v>
      </c>
      <c r="F255" s="24">
        <f>AB254</f>
        <v>3.4</v>
      </c>
      <c r="G255">
        <f>IF(AND(S254=0,V254&gt;=MinOff),V254,-1)</f>
        <v>-1</v>
      </c>
      <c r="H255">
        <f>IF(AND(T254=0,W254&gt;=MinOff),W254,-1)</f>
        <v>-1</v>
      </c>
      <c r="I255">
        <f>IF(AND(U254=0,X254&gt;=MinOff),X254,-1)</f>
        <v>-1</v>
      </c>
      <c r="J255">
        <f>IF(AND(S254=1,V254&gt;=MinRun),V254,-1)</f>
        <v>30</v>
      </c>
      <c r="K255">
        <f>IF(AND(T254=1,W254&gt;=MinRun),W254,-1)</f>
        <v>-1</v>
      </c>
      <c r="L255">
        <f>IF(AND(U254=1,X254&gt;=MinRun),X254,-1)</f>
        <v>31</v>
      </c>
      <c r="M255">
        <f>IF(MAX(G255:I255)&lt;0,0,MATCH(MAX(G255:I255),G255:I255,0))</f>
        <v>0</v>
      </c>
      <c r="N255">
        <f>IF(MAX(J255:L255)&lt;0,0,MATCH(MAX(J255:L255),J255:L255,0))</f>
        <v>3</v>
      </c>
      <c r="O255" s="24">
        <f>IF(N255=0,0,INDEX(CapVec,N255))</f>
        <v>1.1000000000000001</v>
      </c>
      <c r="P255">
        <f>IF(OR(D255&gt;F255+StartMargin,E255&lt;SOC_startT),1,0)</f>
        <v>0</v>
      </c>
      <c r="Q255">
        <f>IF(AND(E255&gt;SOC_stopT,D255&lt;=F255-O255+StopMargin),1,0)</f>
        <v>0</v>
      </c>
      <c r="R255">
        <f>IF(AND(P255=1,M255&gt;0),1,IF(AND(P255=0,Q255=1,N255&gt;0),-1,0))</f>
        <v>0</v>
      </c>
      <c r="S255">
        <f>S254+IF(AND(R255=1,M255=1),1,0)-IF(AND(R255=-1,N255=1),1,0)</f>
        <v>1</v>
      </c>
      <c r="T255">
        <f>T254+IF(AND(R255=1,M255=2),1,0)-IF(AND(R255=-1,N255=2),1,0)</f>
        <v>1</v>
      </c>
      <c r="U255">
        <f>U254+IF(AND(R255=1,M255=3),1,0)-IF(AND(R255=-1,N255=3),1,0)</f>
        <v>1</v>
      </c>
      <c r="V255">
        <f>IF(S255&lt;&gt;S254,0,V254+dt)</f>
        <v>31</v>
      </c>
      <c r="W255">
        <f>IF(T255&lt;&gt;T254,0,W254+dt)</f>
        <v>30</v>
      </c>
      <c r="X255">
        <f>IF(U255&lt;&gt;U254,0,X254+dt)</f>
        <v>32</v>
      </c>
      <c r="Y255" s="24">
        <f>S255*Cap_1*MIN(1,(V255+dt)/StartRamp)</f>
        <v>1.2</v>
      </c>
      <c r="Z255" s="24">
        <f>T255*Cap_2*MIN(1,(W255+dt)/StartRamp)</f>
        <v>1.1000000000000001</v>
      </c>
      <c r="AA255" s="24">
        <f>U255*Cap_3*MIN(1,(X255+dt)/StartRamp)</f>
        <v>1.1000000000000001</v>
      </c>
      <c r="AB255" s="24">
        <f>SUM(Y255:AA255)</f>
        <v>3.4</v>
      </c>
      <c r="AC255" s="24">
        <f>AB255-D255</f>
        <v>2.0765000000000002</v>
      </c>
      <c r="AD255" s="25">
        <f>MEDIAN(0,(TaperEnd-E255)/(TaperEnd-TaperStart),1)</f>
        <v>1</v>
      </c>
      <c r="AE255" s="24">
        <f>MIN(P_pcs*AD255,MAX(0,SOC_max-E255)*E_nom*60/dt/SQRT(RTE))</f>
        <v>2.5</v>
      </c>
      <c r="AF255" s="24">
        <f>MIN(P_pcs,MAX(0,E255-SOC_min)*E_nom*60/dt*SQRT(RTE))</f>
        <v>2.5</v>
      </c>
      <c r="AG255" s="24">
        <f>IF(AC255&gt;0,MIN(AC255,AE255),0)</f>
        <v>2.0765000000000002</v>
      </c>
      <c r="AH255" s="24">
        <f>IF(AC255&lt;0,MIN(-AC255,AF255),0)</f>
        <v>0</v>
      </c>
      <c r="AI255" s="24">
        <f>IF(AC255&gt;0,D255+AG255,AB255)</f>
        <v>3.4000000000000004</v>
      </c>
      <c r="AJ255" s="24">
        <f>MAX(0,D255-AI255-AH255)</f>
        <v>0</v>
      </c>
      <c r="AK255" s="25">
        <f>IF(AB255&gt;0,AI255/AB255,0)</f>
        <v>1.0000000000000002</v>
      </c>
      <c r="AL255">
        <f>IF(AB255=0,1,MIN(MATCH(MEDIAN(MinStable,AK255,1),FC_L,1),3))</f>
        <v>3</v>
      </c>
      <c r="AM255" s="25">
        <f>INDEX(FC_E1,$AL255)+(MEDIAN(MinStable,$AK255,1)-INDEX(FC_L,$AL255))*(INDEX(FC_E1,$AL255+1)-INDEX(FC_E1,$AL255))/(INDEX(FC_L,$AL255+1)-INDEX(FC_L,$AL255))</f>
        <v>0.42799999999999999</v>
      </c>
      <c r="AN255" s="25">
        <f>INDEX(FC_E2,$AL255)+(MEDIAN(MinStable,$AK255,1)-INDEX(FC_L,$AL255))*(INDEX(FC_E2,$AL255+1)-INDEX(FC_E2,$AL255))/(INDEX(FC_L,$AL255+1)-INDEX(FC_L,$AL255))</f>
        <v>0.42199999999999999</v>
      </c>
      <c r="AO255" s="25">
        <f>INDEX(FC_E3,$AL255)+(MEDIAN(MinStable,$AK255,1)-INDEX(FC_L,$AL255))*(INDEX(FC_E3,$AL255+1)-INDEX(FC_E3,$AL255))/(INDEX(FC_L,$AL255+1)-INDEX(FC_L,$AL255))</f>
        <v>0.41499999999999998</v>
      </c>
      <c r="AP255" s="26">
        <f>(IF(S255=1,Y255*AK255/AM255,0)+IF(T255=1,Z255*AK255/AN255,0)+IF(U255=1,AA255*AK255/AO255,0))*dt/60</f>
        <v>0.13434959664142687</v>
      </c>
      <c r="AQ255" s="25">
        <f>E255+(AG255*SQRT(RTE)-AH255/SQRT(RTE))*dt/60/E_nom</f>
        <v>0.49085441290657522</v>
      </c>
      <c r="AR255">
        <f>IF(R255=1,1,0)</f>
        <v>0</v>
      </c>
    </row>
    <row r="256" spans="1:44" x14ac:dyDescent="0.2">
      <c r="A256">
        <v>254</v>
      </c>
      <c r="B256" s="22">
        <f>A256/1440</f>
        <v>0.1763888888888889</v>
      </c>
      <c r="C256" s="23">
        <v>1.4791000000000001</v>
      </c>
      <c r="D256" s="24">
        <f>C256+P_aux</f>
        <v>1.4941</v>
      </c>
      <c r="E256" s="25">
        <f>AQ255</f>
        <v>0.49085441290657522</v>
      </c>
      <c r="F256" s="24">
        <f>AB255</f>
        <v>3.4</v>
      </c>
      <c r="G256">
        <f>IF(AND(S255=0,V255&gt;=MinOff),V255,-1)</f>
        <v>-1</v>
      </c>
      <c r="H256">
        <f>IF(AND(T255=0,W255&gt;=MinOff),W255,-1)</f>
        <v>-1</v>
      </c>
      <c r="I256">
        <f>IF(AND(U255=0,X255&gt;=MinOff),X255,-1)</f>
        <v>-1</v>
      </c>
      <c r="J256">
        <f>IF(AND(S255=1,V255&gt;=MinRun),V255,-1)</f>
        <v>31</v>
      </c>
      <c r="K256">
        <f>IF(AND(T255=1,W255&gt;=MinRun),W255,-1)</f>
        <v>30</v>
      </c>
      <c r="L256">
        <f>IF(AND(U255=1,X255&gt;=MinRun),X255,-1)</f>
        <v>32</v>
      </c>
      <c r="M256">
        <f>IF(MAX(G256:I256)&lt;0,0,MATCH(MAX(G256:I256),G256:I256,0))</f>
        <v>0</v>
      </c>
      <c r="N256">
        <f>IF(MAX(J256:L256)&lt;0,0,MATCH(MAX(J256:L256),J256:L256,0))</f>
        <v>3</v>
      </c>
      <c r="O256" s="24">
        <f>IF(N256=0,0,INDEX(CapVec,N256))</f>
        <v>1.1000000000000001</v>
      </c>
      <c r="P256">
        <f>IF(OR(D256&gt;F256+StartMargin,E256&lt;SOC_startT),1,0)</f>
        <v>0</v>
      </c>
      <c r="Q256">
        <f>IF(AND(E256&gt;SOC_stopT,D256&lt;=F256-O256+StopMargin),1,0)</f>
        <v>0</v>
      </c>
      <c r="R256">
        <f>IF(AND(P256=1,M256&gt;0),1,IF(AND(P256=0,Q256=1,N256&gt;0),-1,0))</f>
        <v>0</v>
      </c>
      <c r="S256">
        <f>S255+IF(AND(R256=1,M256=1),1,0)-IF(AND(R256=-1,N256=1),1,0)</f>
        <v>1</v>
      </c>
      <c r="T256">
        <f>T255+IF(AND(R256=1,M256=2),1,0)-IF(AND(R256=-1,N256=2),1,0)</f>
        <v>1</v>
      </c>
      <c r="U256">
        <f>U255+IF(AND(R256=1,M256=3),1,0)-IF(AND(R256=-1,N256=3),1,0)</f>
        <v>1</v>
      </c>
      <c r="V256">
        <f>IF(S256&lt;&gt;S255,0,V255+dt)</f>
        <v>32</v>
      </c>
      <c r="W256">
        <f>IF(T256&lt;&gt;T255,0,W255+dt)</f>
        <v>31</v>
      </c>
      <c r="X256">
        <f>IF(U256&lt;&gt;U255,0,X255+dt)</f>
        <v>33</v>
      </c>
      <c r="Y256" s="24">
        <f>S256*Cap_1*MIN(1,(V256+dt)/StartRamp)</f>
        <v>1.2</v>
      </c>
      <c r="Z256" s="24">
        <f>T256*Cap_2*MIN(1,(W256+dt)/StartRamp)</f>
        <v>1.1000000000000001</v>
      </c>
      <c r="AA256" s="24">
        <f>U256*Cap_3*MIN(1,(X256+dt)/StartRamp)</f>
        <v>1.1000000000000001</v>
      </c>
      <c r="AB256" s="24">
        <f>SUM(Y256:AA256)</f>
        <v>3.4</v>
      </c>
      <c r="AC256" s="24">
        <f>AB256-D256</f>
        <v>1.9058999999999999</v>
      </c>
      <c r="AD256" s="25">
        <f>MEDIAN(0,(TaperEnd-E256)/(TaperEnd-TaperStart),1)</f>
        <v>1</v>
      </c>
      <c r="AE256" s="24">
        <f>MIN(P_pcs*AD256,MAX(0,SOC_max-E256)*E_nom*60/dt/SQRT(RTE))</f>
        <v>2.5</v>
      </c>
      <c r="AF256" s="24">
        <f>MIN(P_pcs,MAX(0,E256-SOC_min)*E_nom*60/dt*SQRT(RTE))</f>
        <v>2.5</v>
      </c>
      <c r="AG256" s="24">
        <f>IF(AC256&gt;0,MIN(AC256,AE256),0)</f>
        <v>1.9058999999999999</v>
      </c>
      <c r="AH256" s="24">
        <f>IF(AC256&lt;0,MIN(-AC256,AF256),0)</f>
        <v>0</v>
      </c>
      <c r="AI256" s="24">
        <f>IF(AC256&gt;0,D256+AG256,AB256)</f>
        <v>3.4</v>
      </c>
      <c r="AJ256" s="24">
        <f>MAX(0,D256-AI256-AH256)</f>
        <v>0</v>
      </c>
      <c r="AK256" s="25">
        <f>IF(AB256&gt;0,AI256/AB256,0)</f>
        <v>1</v>
      </c>
      <c r="AL256">
        <f>IF(AB256=0,1,MIN(MATCH(MEDIAN(MinStable,AK256,1),FC_L,1),3))</f>
        <v>3</v>
      </c>
      <c r="AM256" s="25">
        <f>INDEX(FC_E1,$AL256)+(MEDIAN(MinStable,$AK256,1)-INDEX(FC_L,$AL256))*(INDEX(FC_E1,$AL256+1)-INDEX(FC_E1,$AL256))/(INDEX(FC_L,$AL256+1)-INDEX(FC_L,$AL256))</f>
        <v>0.42799999999999999</v>
      </c>
      <c r="AN256" s="25">
        <f>INDEX(FC_E2,$AL256)+(MEDIAN(MinStable,$AK256,1)-INDEX(FC_L,$AL256))*(INDEX(FC_E2,$AL256+1)-INDEX(FC_E2,$AL256))/(INDEX(FC_L,$AL256+1)-INDEX(FC_L,$AL256))</f>
        <v>0.42199999999999999</v>
      </c>
      <c r="AO256" s="25">
        <f>INDEX(FC_E3,$AL256)+(MEDIAN(MinStable,$AK256,1)-INDEX(FC_L,$AL256))*(INDEX(FC_E3,$AL256+1)-INDEX(FC_E3,$AL256))/(INDEX(FC_L,$AL256+1)-INDEX(FC_L,$AL256))</f>
        <v>0.41499999999999998</v>
      </c>
      <c r="AP256" s="26">
        <f>(IF(S256=1,Y256*AK256/AM256,0)+IF(T256=1,Z256*AK256/AN256,0)+IF(U256=1,AA256*AK256/AO256,0))*dt/60</f>
        <v>0.13434959664142687</v>
      </c>
      <c r="AQ256" s="25">
        <f>E256+(AG256*SQRT(RTE)-AH256/SQRT(RTE))*dt/60/E_nom</f>
        <v>0.49627226951060399</v>
      </c>
      <c r="AR256">
        <f>IF(R256=1,1,0)</f>
        <v>0</v>
      </c>
    </row>
    <row r="257" spans="1:44" x14ac:dyDescent="0.2">
      <c r="A257">
        <v>255</v>
      </c>
      <c r="B257" s="22">
        <f>A257/1440</f>
        <v>0.17708333333333334</v>
      </c>
      <c r="C257" s="23">
        <v>1.4193</v>
      </c>
      <c r="D257" s="24">
        <f>C257+P_aux</f>
        <v>1.4342999999999999</v>
      </c>
      <c r="E257" s="25">
        <f>AQ256</f>
        <v>0.49627226951060399</v>
      </c>
      <c r="F257" s="24">
        <f>AB256</f>
        <v>3.4</v>
      </c>
      <c r="G257">
        <f>IF(AND(S256=0,V256&gt;=MinOff),V256,-1)</f>
        <v>-1</v>
      </c>
      <c r="H257">
        <f>IF(AND(T256=0,W256&gt;=MinOff),W256,-1)</f>
        <v>-1</v>
      </c>
      <c r="I257">
        <f>IF(AND(U256=0,X256&gt;=MinOff),X256,-1)</f>
        <v>-1</v>
      </c>
      <c r="J257">
        <f>IF(AND(S256=1,V256&gt;=MinRun),V256,-1)</f>
        <v>32</v>
      </c>
      <c r="K257">
        <f>IF(AND(T256=1,W256&gt;=MinRun),W256,-1)</f>
        <v>31</v>
      </c>
      <c r="L257">
        <f>IF(AND(U256=1,X256&gt;=MinRun),X256,-1)</f>
        <v>33</v>
      </c>
      <c r="M257">
        <f>IF(MAX(G257:I257)&lt;0,0,MATCH(MAX(G257:I257),G257:I257,0))</f>
        <v>0</v>
      </c>
      <c r="N257">
        <f>IF(MAX(J257:L257)&lt;0,0,MATCH(MAX(J257:L257),J257:L257,0))</f>
        <v>3</v>
      </c>
      <c r="O257" s="24">
        <f>IF(N257=0,0,INDEX(CapVec,N257))</f>
        <v>1.1000000000000001</v>
      </c>
      <c r="P257">
        <f>IF(OR(D257&gt;F257+StartMargin,E257&lt;SOC_startT),1,0)</f>
        <v>0</v>
      </c>
      <c r="Q257">
        <f>IF(AND(E257&gt;SOC_stopT,D257&lt;=F257-O257+StopMargin),1,0)</f>
        <v>0</v>
      </c>
      <c r="R257">
        <f>IF(AND(P257=1,M257&gt;0),1,IF(AND(P257=0,Q257=1,N257&gt;0),-1,0))</f>
        <v>0</v>
      </c>
      <c r="S257">
        <f>S256+IF(AND(R257=1,M257=1),1,0)-IF(AND(R257=-1,N257=1),1,0)</f>
        <v>1</v>
      </c>
      <c r="T257">
        <f>T256+IF(AND(R257=1,M257=2),1,0)-IF(AND(R257=-1,N257=2),1,0)</f>
        <v>1</v>
      </c>
      <c r="U257">
        <f>U256+IF(AND(R257=1,M257=3),1,0)-IF(AND(R257=-1,N257=3),1,0)</f>
        <v>1</v>
      </c>
      <c r="V257">
        <f>IF(S257&lt;&gt;S256,0,V256+dt)</f>
        <v>33</v>
      </c>
      <c r="W257">
        <f>IF(T257&lt;&gt;T256,0,W256+dt)</f>
        <v>32</v>
      </c>
      <c r="X257">
        <f>IF(U257&lt;&gt;U256,0,X256+dt)</f>
        <v>34</v>
      </c>
      <c r="Y257" s="24">
        <f>S257*Cap_1*MIN(1,(V257+dt)/StartRamp)</f>
        <v>1.2</v>
      </c>
      <c r="Z257" s="24">
        <f>T257*Cap_2*MIN(1,(W257+dt)/StartRamp)</f>
        <v>1.1000000000000001</v>
      </c>
      <c r="AA257" s="24">
        <f>U257*Cap_3*MIN(1,(X257+dt)/StartRamp)</f>
        <v>1.1000000000000001</v>
      </c>
      <c r="AB257" s="24">
        <f>SUM(Y257:AA257)</f>
        <v>3.4</v>
      </c>
      <c r="AC257" s="24">
        <f>AB257-D257</f>
        <v>1.9657</v>
      </c>
      <c r="AD257" s="25">
        <f>MEDIAN(0,(TaperEnd-E257)/(TaperEnd-TaperStart),1)</f>
        <v>1</v>
      </c>
      <c r="AE257" s="24">
        <f>MIN(P_pcs*AD257,MAX(0,SOC_max-E257)*E_nom*60/dt/SQRT(RTE))</f>
        <v>2.5</v>
      </c>
      <c r="AF257" s="24">
        <f>MIN(P_pcs,MAX(0,E257-SOC_min)*E_nom*60/dt*SQRT(RTE))</f>
        <v>2.5</v>
      </c>
      <c r="AG257" s="24">
        <f>IF(AC257&gt;0,MIN(AC257,AE257),0)</f>
        <v>1.9657</v>
      </c>
      <c r="AH257" s="24">
        <f>IF(AC257&lt;0,MIN(-AC257,AF257),0)</f>
        <v>0</v>
      </c>
      <c r="AI257" s="24">
        <f>IF(AC257&gt;0,D257+AG257,AB257)</f>
        <v>3.4</v>
      </c>
      <c r="AJ257" s="24">
        <f>MAX(0,D257-AI257-AH257)</f>
        <v>0</v>
      </c>
      <c r="AK257" s="25">
        <f>IF(AB257&gt;0,AI257/AB257,0)</f>
        <v>1</v>
      </c>
      <c r="AL257">
        <f>IF(AB257=0,1,MIN(MATCH(MEDIAN(MinStable,AK257,1),FC_L,1),3))</f>
        <v>3</v>
      </c>
      <c r="AM257" s="25">
        <f>INDEX(FC_E1,$AL257)+(MEDIAN(MinStable,$AK257,1)-INDEX(FC_L,$AL257))*(INDEX(FC_E1,$AL257+1)-INDEX(FC_E1,$AL257))/(INDEX(FC_L,$AL257+1)-INDEX(FC_L,$AL257))</f>
        <v>0.42799999999999999</v>
      </c>
      <c r="AN257" s="25">
        <f>INDEX(FC_E2,$AL257)+(MEDIAN(MinStable,$AK257,1)-INDEX(FC_L,$AL257))*(INDEX(FC_E2,$AL257+1)-INDEX(FC_E2,$AL257))/(INDEX(FC_L,$AL257+1)-INDEX(FC_L,$AL257))</f>
        <v>0.42199999999999999</v>
      </c>
      <c r="AO257" s="25">
        <f>INDEX(FC_E3,$AL257)+(MEDIAN(MinStable,$AK257,1)-INDEX(FC_L,$AL257))*(INDEX(FC_E3,$AL257+1)-INDEX(FC_E3,$AL257))/(INDEX(FC_L,$AL257+1)-INDEX(FC_L,$AL257))</f>
        <v>0.41499999999999998</v>
      </c>
      <c r="AP257" s="26">
        <f>(IF(S257=1,Y257*AK257/AM257,0)+IF(T257=1,Z257*AK257/AN257,0)+IF(U257=1,AA257*AK257/AO257,0))*dt/60</f>
        <v>0.13434959664142687</v>
      </c>
      <c r="AQ257" s="25">
        <f>E257+(AG257*SQRT(RTE)-AH257/SQRT(RTE))*dt/60/E_nom</f>
        <v>0.50186011815247367</v>
      </c>
      <c r="AR257">
        <f>IF(R257=1,1,0)</f>
        <v>0</v>
      </c>
    </row>
    <row r="258" spans="1:44" x14ac:dyDescent="0.2">
      <c r="A258">
        <v>256</v>
      </c>
      <c r="B258" s="22">
        <f>A258/1440</f>
        <v>0.17777777777777778</v>
      </c>
      <c r="C258" s="23">
        <v>1.3776999999999999</v>
      </c>
      <c r="D258" s="24">
        <f>C258+P_aux</f>
        <v>1.3926999999999998</v>
      </c>
      <c r="E258" s="25">
        <f>AQ257</f>
        <v>0.50186011815247367</v>
      </c>
      <c r="F258" s="24">
        <f>AB257</f>
        <v>3.4</v>
      </c>
      <c r="G258">
        <f>IF(AND(S257=0,V257&gt;=MinOff),V257,-1)</f>
        <v>-1</v>
      </c>
      <c r="H258">
        <f>IF(AND(T257=0,W257&gt;=MinOff),W257,-1)</f>
        <v>-1</v>
      </c>
      <c r="I258">
        <f>IF(AND(U257=0,X257&gt;=MinOff),X257,-1)</f>
        <v>-1</v>
      </c>
      <c r="J258">
        <f>IF(AND(S257=1,V257&gt;=MinRun),V257,-1)</f>
        <v>33</v>
      </c>
      <c r="K258">
        <f>IF(AND(T257=1,W257&gt;=MinRun),W257,-1)</f>
        <v>32</v>
      </c>
      <c r="L258">
        <f>IF(AND(U257=1,X257&gt;=MinRun),X257,-1)</f>
        <v>34</v>
      </c>
      <c r="M258">
        <f>IF(MAX(G258:I258)&lt;0,0,MATCH(MAX(G258:I258),G258:I258,0))</f>
        <v>0</v>
      </c>
      <c r="N258">
        <f>IF(MAX(J258:L258)&lt;0,0,MATCH(MAX(J258:L258),J258:L258,0))</f>
        <v>3</v>
      </c>
      <c r="O258" s="24">
        <f>IF(N258=0,0,INDEX(CapVec,N258))</f>
        <v>1.1000000000000001</v>
      </c>
      <c r="P258">
        <f>IF(OR(D258&gt;F258+StartMargin,E258&lt;SOC_startT),1,0)</f>
        <v>0</v>
      </c>
      <c r="Q258">
        <f>IF(AND(E258&gt;SOC_stopT,D258&lt;=F258-O258+StopMargin),1,0)</f>
        <v>0</v>
      </c>
      <c r="R258">
        <f>IF(AND(P258=1,M258&gt;0),1,IF(AND(P258=0,Q258=1,N258&gt;0),-1,0))</f>
        <v>0</v>
      </c>
      <c r="S258">
        <f>S257+IF(AND(R258=1,M258=1),1,0)-IF(AND(R258=-1,N258=1),1,0)</f>
        <v>1</v>
      </c>
      <c r="T258">
        <f>T257+IF(AND(R258=1,M258=2),1,0)-IF(AND(R258=-1,N258=2),1,0)</f>
        <v>1</v>
      </c>
      <c r="U258">
        <f>U257+IF(AND(R258=1,M258=3),1,0)-IF(AND(R258=-1,N258=3),1,0)</f>
        <v>1</v>
      </c>
      <c r="V258">
        <f>IF(S258&lt;&gt;S257,0,V257+dt)</f>
        <v>34</v>
      </c>
      <c r="W258">
        <f>IF(T258&lt;&gt;T257,0,W257+dt)</f>
        <v>33</v>
      </c>
      <c r="X258">
        <f>IF(U258&lt;&gt;U257,0,X257+dt)</f>
        <v>35</v>
      </c>
      <c r="Y258" s="24">
        <f>S258*Cap_1*MIN(1,(V258+dt)/StartRamp)</f>
        <v>1.2</v>
      </c>
      <c r="Z258" s="24">
        <f>T258*Cap_2*MIN(1,(W258+dt)/StartRamp)</f>
        <v>1.1000000000000001</v>
      </c>
      <c r="AA258" s="24">
        <f>U258*Cap_3*MIN(1,(X258+dt)/StartRamp)</f>
        <v>1.1000000000000001</v>
      </c>
      <c r="AB258" s="24">
        <f>SUM(Y258:AA258)</f>
        <v>3.4</v>
      </c>
      <c r="AC258" s="24">
        <f>AB258-D258</f>
        <v>2.0072999999999999</v>
      </c>
      <c r="AD258" s="25">
        <f>MEDIAN(0,(TaperEnd-E258)/(TaperEnd-TaperStart),1)</f>
        <v>1</v>
      </c>
      <c r="AE258" s="24">
        <f>MIN(P_pcs*AD258,MAX(0,SOC_max-E258)*E_nom*60/dt/SQRT(RTE))</f>
        <v>2.5</v>
      </c>
      <c r="AF258" s="24">
        <f>MIN(P_pcs,MAX(0,E258-SOC_min)*E_nom*60/dt*SQRT(RTE))</f>
        <v>2.5</v>
      </c>
      <c r="AG258" s="24">
        <f>IF(AC258&gt;0,MIN(AC258,AE258),0)</f>
        <v>2.0072999999999999</v>
      </c>
      <c r="AH258" s="24">
        <f>IF(AC258&lt;0,MIN(-AC258,AF258),0)</f>
        <v>0</v>
      </c>
      <c r="AI258" s="24">
        <f>IF(AC258&gt;0,D258+AG258,AB258)</f>
        <v>3.3999999999999995</v>
      </c>
      <c r="AJ258" s="24">
        <f>MAX(0,D258-AI258-AH258)</f>
        <v>0</v>
      </c>
      <c r="AK258" s="25">
        <f>IF(AB258&gt;0,AI258/AB258,0)</f>
        <v>0.99999999999999989</v>
      </c>
      <c r="AL258">
        <f>IF(AB258=0,1,MIN(MATCH(MEDIAN(MinStable,AK258,1),FC_L,1),3))</f>
        <v>3</v>
      </c>
      <c r="AM258" s="25">
        <f>INDEX(FC_E1,$AL258)+(MEDIAN(MinStable,$AK258,1)-INDEX(FC_L,$AL258))*(INDEX(FC_E1,$AL258+1)-INDEX(FC_E1,$AL258))/(INDEX(FC_L,$AL258+1)-INDEX(FC_L,$AL258))</f>
        <v>0.42799999999999999</v>
      </c>
      <c r="AN258" s="25">
        <f>INDEX(FC_E2,$AL258)+(MEDIAN(MinStable,$AK258,1)-INDEX(FC_L,$AL258))*(INDEX(FC_E2,$AL258+1)-INDEX(FC_E2,$AL258))/(INDEX(FC_L,$AL258+1)-INDEX(FC_L,$AL258))</f>
        <v>0.42199999999999999</v>
      </c>
      <c r="AO258" s="25">
        <f>INDEX(FC_E3,$AL258)+(MEDIAN(MinStable,$AK258,1)-INDEX(FC_L,$AL258))*(INDEX(FC_E3,$AL258+1)-INDEX(FC_E3,$AL258))/(INDEX(FC_L,$AL258+1)-INDEX(FC_L,$AL258))</f>
        <v>0.41499999999999998</v>
      </c>
      <c r="AP258" s="26">
        <f>(IF(S258=1,Y258*AK258/AM258,0)+IF(T258=1,Z258*AK258/AN258,0)+IF(U258=1,AA258*AK258/AO258,0))*dt/60</f>
        <v>0.13434959664142682</v>
      </c>
      <c r="AQ258" s="25">
        <f>E258+(AG258*SQRT(RTE)-AH258/SQRT(RTE))*dt/60/E_nom</f>
        <v>0.50756622212501523</v>
      </c>
      <c r="AR258">
        <f>IF(R258=1,1,0)</f>
        <v>0</v>
      </c>
    </row>
    <row r="259" spans="1:44" x14ac:dyDescent="0.2">
      <c r="A259">
        <v>257</v>
      </c>
      <c r="B259" s="22">
        <f>A259/1440</f>
        <v>0.17847222222222223</v>
      </c>
      <c r="C259" s="23">
        <v>1.3895</v>
      </c>
      <c r="D259" s="24">
        <f>C259+P_aux</f>
        <v>1.4044999999999999</v>
      </c>
      <c r="E259" s="25">
        <f>AQ258</f>
        <v>0.50756622212501523</v>
      </c>
      <c r="F259" s="24">
        <f>AB258</f>
        <v>3.4</v>
      </c>
      <c r="G259">
        <f>IF(AND(S258=0,V258&gt;=MinOff),V258,-1)</f>
        <v>-1</v>
      </c>
      <c r="H259">
        <f>IF(AND(T258=0,W258&gt;=MinOff),W258,-1)</f>
        <v>-1</v>
      </c>
      <c r="I259">
        <f>IF(AND(U258=0,X258&gt;=MinOff),X258,-1)</f>
        <v>-1</v>
      </c>
      <c r="J259">
        <f>IF(AND(S258=1,V258&gt;=MinRun),V258,-1)</f>
        <v>34</v>
      </c>
      <c r="K259">
        <f>IF(AND(T258=1,W258&gt;=MinRun),W258,-1)</f>
        <v>33</v>
      </c>
      <c r="L259">
        <f>IF(AND(U258=1,X258&gt;=MinRun),X258,-1)</f>
        <v>35</v>
      </c>
      <c r="M259">
        <f>IF(MAX(G259:I259)&lt;0,0,MATCH(MAX(G259:I259),G259:I259,0))</f>
        <v>0</v>
      </c>
      <c r="N259">
        <f>IF(MAX(J259:L259)&lt;0,0,MATCH(MAX(J259:L259),J259:L259,0))</f>
        <v>3</v>
      </c>
      <c r="O259" s="24">
        <f>IF(N259=0,0,INDEX(CapVec,N259))</f>
        <v>1.1000000000000001</v>
      </c>
      <c r="P259">
        <f>IF(OR(D259&gt;F259+StartMargin,E259&lt;SOC_startT),1,0)</f>
        <v>0</v>
      </c>
      <c r="Q259">
        <f>IF(AND(E259&gt;SOC_stopT,D259&lt;=F259-O259+StopMargin),1,0)</f>
        <v>0</v>
      </c>
      <c r="R259">
        <f>IF(AND(P259=1,M259&gt;0),1,IF(AND(P259=0,Q259=1,N259&gt;0),-1,0))</f>
        <v>0</v>
      </c>
      <c r="S259">
        <f>S258+IF(AND(R259=1,M259=1),1,0)-IF(AND(R259=-1,N259=1),1,0)</f>
        <v>1</v>
      </c>
      <c r="T259">
        <f>T258+IF(AND(R259=1,M259=2),1,0)-IF(AND(R259=-1,N259=2),1,0)</f>
        <v>1</v>
      </c>
      <c r="U259">
        <f>U258+IF(AND(R259=1,M259=3),1,0)-IF(AND(R259=-1,N259=3),1,0)</f>
        <v>1</v>
      </c>
      <c r="V259">
        <f>IF(S259&lt;&gt;S258,0,V258+dt)</f>
        <v>35</v>
      </c>
      <c r="W259">
        <f>IF(T259&lt;&gt;T258,0,W258+dt)</f>
        <v>34</v>
      </c>
      <c r="X259">
        <f>IF(U259&lt;&gt;U258,0,X258+dt)</f>
        <v>36</v>
      </c>
      <c r="Y259" s="24">
        <f>S259*Cap_1*MIN(1,(V259+dt)/StartRamp)</f>
        <v>1.2</v>
      </c>
      <c r="Z259" s="24">
        <f>T259*Cap_2*MIN(1,(W259+dt)/StartRamp)</f>
        <v>1.1000000000000001</v>
      </c>
      <c r="AA259" s="24">
        <f>U259*Cap_3*MIN(1,(X259+dt)/StartRamp)</f>
        <v>1.1000000000000001</v>
      </c>
      <c r="AB259" s="24">
        <f>SUM(Y259:AA259)</f>
        <v>3.4</v>
      </c>
      <c r="AC259" s="24">
        <f>AB259-D259</f>
        <v>1.9955000000000001</v>
      </c>
      <c r="AD259" s="25">
        <f>MEDIAN(0,(TaperEnd-E259)/(TaperEnd-TaperStart),1)</f>
        <v>1</v>
      </c>
      <c r="AE259" s="24">
        <f>MIN(P_pcs*AD259,MAX(0,SOC_max-E259)*E_nom*60/dt/SQRT(RTE))</f>
        <v>2.5</v>
      </c>
      <c r="AF259" s="24">
        <f>MIN(P_pcs,MAX(0,E259-SOC_min)*E_nom*60/dt*SQRT(RTE))</f>
        <v>2.5</v>
      </c>
      <c r="AG259" s="24">
        <f>IF(AC259&gt;0,MIN(AC259,AE259),0)</f>
        <v>1.9955000000000001</v>
      </c>
      <c r="AH259" s="24">
        <f>IF(AC259&lt;0,MIN(-AC259,AF259),0)</f>
        <v>0</v>
      </c>
      <c r="AI259" s="24">
        <f>IF(AC259&gt;0,D259+AG259,AB259)</f>
        <v>3.4</v>
      </c>
      <c r="AJ259" s="24">
        <f>MAX(0,D259-AI259-AH259)</f>
        <v>0</v>
      </c>
      <c r="AK259" s="25">
        <f>IF(AB259&gt;0,AI259/AB259,0)</f>
        <v>1</v>
      </c>
      <c r="AL259">
        <f>IF(AB259=0,1,MIN(MATCH(MEDIAN(MinStable,AK259,1),FC_L,1),3))</f>
        <v>3</v>
      </c>
      <c r="AM259" s="25">
        <f>INDEX(FC_E1,$AL259)+(MEDIAN(MinStable,$AK259,1)-INDEX(FC_L,$AL259))*(INDEX(FC_E1,$AL259+1)-INDEX(FC_E1,$AL259))/(INDEX(FC_L,$AL259+1)-INDEX(FC_L,$AL259))</f>
        <v>0.42799999999999999</v>
      </c>
      <c r="AN259" s="25">
        <f>INDEX(FC_E2,$AL259)+(MEDIAN(MinStable,$AK259,1)-INDEX(FC_L,$AL259))*(INDEX(FC_E2,$AL259+1)-INDEX(FC_E2,$AL259))/(INDEX(FC_L,$AL259+1)-INDEX(FC_L,$AL259))</f>
        <v>0.42199999999999999</v>
      </c>
      <c r="AO259" s="25">
        <f>INDEX(FC_E3,$AL259)+(MEDIAN(MinStable,$AK259,1)-INDEX(FC_L,$AL259))*(INDEX(FC_E3,$AL259+1)-INDEX(FC_E3,$AL259))/(INDEX(FC_L,$AL259+1)-INDEX(FC_L,$AL259))</f>
        <v>0.41499999999999998</v>
      </c>
      <c r="AP259" s="26">
        <f>(IF(S259=1,Y259*AK259/AM259,0)+IF(T259=1,Z259*AK259/AN259,0)+IF(U259=1,AA259*AK259/AO259,0))*dt/60</f>
        <v>0.13434959664142687</v>
      </c>
      <c r="AQ259" s="25">
        <f>E259+(AG259*SQRT(RTE)-AH259/SQRT(RTE))*dt/60/E_nom</f>
        <v>0.51323878251818356</v>
      </c>
      <c r="AR259">
        <f>IF(R259=1,1,0)</f>
        <v>0</v>
      </c>
    </row>
    <row r="260" spans="1:44" x14ac:dyDescent="0.2">
      <c r="A260">
        <v>258</v>
      </c>
      <c r="B260" s="22">
        <f>A260/1440</f>
        <v>0.17916666666666667</v>
      </c>
      <c r="C260" s="23">
        <v>1.3269</v>
      </c>
      <c r="D260" s="24">
        <f>C260+P_aux</f>
        <v>1.3418999999999999</v>
      </c>
      <c r="E260" s="25">
        <f>AQ259</f>
        <v>0.51323878251818356</v>
      </c>
      <c r="F260" s="24">
        <f>AB259</f>
        <v>3.4</v>
      </c>
      <c r="G260">
        <f>IF(AND(S259=0,V259&gt;=MinOff),V259,-1)</f>
        <v>-1</v>
      </c>
      <c r="H260">
        <f>IF(AND(T259=0,W259&gt;=MinOff),W259,-1)</f>
        <v>-1</v>
      </c>
      <c r="I260">
        <f>IF(AND(U259=0,X259&gt;=MinOff),X259,-1)</f>
        <v>-1</v>
      </c>
      <c r="J260">
        <f>IF(AND(S259=1,V259&gt;=MinRun),V259,-1)</f>
        <v>35</v>
      </c>
      <c r="K260">
        <f>IF(AND(T259=1,W259&gt;=MinRun),W259,-1)</f>
        <v>34</v>
      </c>
      <c r="L260">
        <f>IF(AND(U259=1,X259&gt;=MinRun),X259,-1)</f>
        <v>36</v>
      </c>
      <c r="M260">
        <f>IF(MAX(G260:I260)&lt;0,0,MATCH(MAX(G260:I260),G260:I260,0))</f>
        <v>0</v>
      </c>
      <c r="N260">
        <f>IF(MAX(J260:L260)&lt;0,0,MATCH(MAX(J260:L260),J260:L260,0))</f>
        <v>3</v>
      </c>
      <c r="O260" s="24">
        <f>IF(N260=0,0,INDEX(CapVec,N260))</f>
        <v>1.1000000000000001</v>
      </c>
      <c r="P260">
        <f>IF(OR(D260&gt;F260+StartMargin,E260&lt;SOC_startT),1,0)</f>
        <v>0</v>
      </c>
      <c r="Q260">
        <f>IF(AND(E260&gt;SOC_stopT,D260&lt;=F260-O260+StopMargin),1,0)</f>
        <v>0</v>
      </c>
      <c r="R260">
        <f>IF(AND(P260=1,M260&gt;0),1,IF(AND(P260=0,Q260=1,N260&gt;0),-1,0))</f>
        <v>0</v>
      </c>
      <c r="S260">
        <f>S259+IF(AND(R260=1,M260=1),1,0)-IF(AND(R260=-1,N260=1),1,0)</f>
        <v>1</v>
      </c>
      <c r="T260">
        <f>T259+IF(AND(R260=1,M260=2),1,0)-IF(AND(R260=-1,N260=2),1,0)</f>
        <v>1</v>
      </c>
      <c r="U260">
        <f>U259+IF(AND(R260=1,M260=3),1,0)-IF(AND(R260=-1,N260=3),1,0)</f>
        <v>1</v>
      </c>
      <c r="V260">
        <f>IF(S260&lt;&gt;S259,0,V259+dt)</f>
        <v>36</v>
      </c>
      <c r="W260">
        <f>IF(T260&lt;&gt;T259,0,W259+dt)</f>
        <v>35</v>
      </c>
      <c r="X260">
        <f>IF(U260&lt;&gt;U259,0,X259+dt)</f>
        <v>37</v>
      </c>
      <c r="Y260" s="24">
        <f>S260*Cap_1*MIN(1,(V260+dt)/StartRamp)</f>
        <v>1.2</v>
      </c>
      <c r="Z260" s="24">
        <f>T260*Cap_2*MIN(1,(W260+dt)/StartRamp)</f>
        <v>1.1000000000000001</v>
      </c>
      <c r="AA260" s="24">
        <f>U260*Cap_3*MIN(1,(X260+dt)/StartRamp)</f>
        <v>1.1000000000000001</v>
      </c>
      <c r="AB260" s="24">
        <f>SUM(Y260:AA260)</f>
        <v>3.4</v>
      </c>
      <c r="AC260" s="24">
        <f>AB260-D260</f>
        <v>2.0581</v>
      </c>
      <c r="AD260" s="25">
        <f>MEDIAN(0,(TaperEnd-E260)/(TaperEnd-TaperStart),1)</f>
        <v>1</v>
      </c>
      <c r="AE260" s="24">
        <f>MIN(P_pcs*AD260,MAX(0,SOC_max-E260)*E_nom*60/dt/SQRT(RTE))</f>
        <v>2.5</v>
      </c>
      <c r="AF260" s="24">
        <f>MIN(P_pcs,MAX(0,E260-SOC_min)*E_nom*60/dt*SQRT(RTE))</f>
        <v>2.5</v>
      </c>
      <c r="AG260" s="24">
        <f>IF(AC260&gt;0,MIN(AC260,AE260),0)</f>
        <v>2.0581</v>
      </c>
      <c r="AH260" s="24">
        <f>IF(AC260&lt;0,MIN(-AC260,AF260),0)</f>
        <v>0</v>
      </c>
      <c r="AI260" s="24">
        <f>IF(AC260&gt;0,D260+AG260,AB260)</f>
        <v>3.4</v>
      </c>
      <c r="AJ260" s="24">
        <f>MAX(0,D260-AI260-AH260)</f>
        <v>0</v>
      </c>
      <c r="AK260" s="25">
        <f>IF(AB260&gt;0,AI260/AB260,0)</f>
        <v>1</v>
      </c>
      <c r="AL260">
        <f>IF(AB260=0,1,MIN(MATCH(MEDIAN(MinStable,AK260,1),FC_L,1),3))</f>
        <v>3</v>
      </c>
      <c r="AM260" s="25">
        <f>INDEX(FC_E1,$AL260)+(MEDIAN(MinStable,$AK260,1)-INDEX(FC_L,$AL260))*(INDEX(FC_E1,$AL260+1)-INDEX(FC_E1,$AL260))/(INDEX(FC_L,$AL260+1)-INDEX(FC_L,$AL260))</f>
        <v>0.42799999999999999</v>
      </c>
      <c r="AN260" s="25">
        <f>INDEX(FC_E2,$AL260)+(MEDIAN(MinStable,$AK260,1)-INDEX(FC_L,$AL260))*(INDEX(FC_E2,$AL260+1)-INDEX(FC_E2,$AL260))/(INDEX(FC_L,$AL260+1)-INDEX(FC_L,$AL260))</f>
        <v>0.42199999999999999</v>
      </c>
      <c r="AO260" s="25">
        <f>INDEX(FC_E3,$AL260)+(MEDIAN(MinStable,$AK260,1)-INDEX(FC_L,$AL260))*(INDEX(FC_E3,$AL260+1)-INDEX(FC_E3,$AL260))/(INDEX(FC_L,$AL260+1)-INDEX(FC_L,$AL260))</f>
        <v>0.41499999999999998</v>
      </c>
      <c r="AP260" s="26">
        <f>(IF(S260=1,Y260*AK260/AM260,0)+IF(T260=1,Z260*AK260/AN260,0)+IF(U260=1,AA260*AK260/AO260,0))*dt/60</f>
        <v>0.13434959664142687</v>
      </c>
      <c r="AQ260" s="25">
        <f>E260+(AG260*SQRT(RTE)-AH260/SQRT(RTE))*dt/60/E_nom</f>
        <v>0.51908929444260332</v>
      </c>
      <c r="AR260">
        <f>IF(R260=1,1,0)</f>
        <v>0</v>
      </c>
    </row>
    <row r="261" spans="1:44" x14ac:dyDescent="0.2">
      <c r="A261">
        <v>259</v>
      </c>
      <c r="B261" s="22">
        <f>A261/1440</f>
        <v>0.17986111111111111</v>
      </c>
      <c r="C261" s="23">
        <v>1.4748000000000001</v>
      </c>
      <c r="D261" s="24">
        <f>C261+P_aux</f>
        <v>1.4898</v>
      </c>
      <c r="E261" s="25">
        <f>AQ260</f>
        <v>0.51908929444260332</v>
      </c>
      <c r="F261" s="24">
        <f>AB260</f>
        <v>3.4</v>
      </c>
      <c r="G261">
        <f>IF(AND(S260=0,V260&gt;=MinOff),V260,-1)</f>
        <v>-1</v>
      </c>
      <c r="H261">
        <f>IF(AND(T260=0,W260&gt;=MinOff),W260,-1)</f>
        <v>-1</v>
      </c>
      <c r="I261">
        <f>IF(AND(U260=0,X260&gt;=MinOff),X260,-1)</f>
        <v>-1</v>
      </c>
      <c r="J261">
        <f>IF(AND(S260=1,V260&gt;=MinRun),V260,-1)</f>
        <v>36</v>
      </c>
      <c r="K261">
        <f>IF(AND(T260=1,W260&gt;=MinRun),W260,-1)</f>
        <v>35</v>
      </c>
      <c r="L261">
        <f>IF(AND(U260=1,X260&gt;=MinRun),X260,-1)</f>
        <v>37</v>
      </c>
      <c r="M261">
        <f>IF(MAX(G261:I261)&lt;0,0,MATCH(MAX(G261:I261),G261:I261,0))</f>
        <v>0</v>
      </c>
      <c r="N261">
        <f>IF(MAX(J261:L261)&lt;0,0,MATCH(MAX(J261:L261),J261:L261,0))</f>
        <v>3</v>
      </c>
      <c r="O261" s="24">
        <f>IF(N261=0,0,INDEX(CapVec,N261))</f>
        <v>1.1000000000000001</v>
      </c>
      <c r="P261">
        <f>IF(OR(D261&gt;F261+StartMargin,E261&lt;SOC_startT),1,0)</f>
        <v>0</v>
      </c>
      <c r="Q261">
        <f>IF(AND(E261&gt;SOC_stopT,D261&lt;=F261-O261+StopMargin),1,0)</f>
        <v>0</v>
      </c>
      <c r="R261">
        <f>IF(AND(P261=1,M261&gt;0),1,IF(AND(P261=0,Q261=1,N261&gt;0),-1,0))</f>
        <v>0</v>
      </c>
      <c r="S261">
        <f>S260+IF(AND(R261=1,M261=1),1,0)-IF(AND(R261=-1,N261=1),1,0)</f>
        <v>1</v>
      </c>
      <c r="T261">
        <f>T260+IF(AND(R261=1,M261=2),1,0)-IF(AND(R261=-1,N261=2),1,0)</f>
        <v>1</v>
      </c>
      <c r="U261">
        <f>U260+IF(AND(R261=1,M261=3),1,0)-IF(AND(R261=-1,N261=3),1,0)</f>
        <v>1</v>
      </c>
      <c r="V261">
        <f>IF(S261&lt;&gt;S260,0,V260+dt)</f>
        <v>37</v>
      </c>
      <c r="W261">
        <f>IF(T261&lt;&gt;T260,0,W260+dt)</f>
        <v>36</v>
      </c>
      <c r="X261">
        <f>IF(U261&lt;&gt;U260,0,X260+dt)</f>
        <v>38</v>
      </c>
      <c r="Y261" s="24">
        <f>S261*Cap_1*MIN(1,(V261+dt)/StartRamp)</f>
        <v>1.2</v>
      </c>
      <c r="Z261" s="24">
        <f>T261*Cap_2*MIN(1,(W261+dt)/StartRamp)</f>
        <v>1.1000000000000001</v>
      </c>
      <c r="AA261" s="24">
        <f>U261*Cap_3*MIN(1,(X261+dt)/StartRamp)</f>
        <v>1.1000000000000001</v>
      </c>
      <c r="AB261" s="24">
        <f>SUM(Y261:AA261)</f>
        <v>3.4</v>
      </c>
      <c r="AC261" s="24">
        <f>AB261-D261</f>
        <v>1.9101999999999999</v>
      </c>
      <c r="AD261" s="25">
        <f>MEDIAN(0,(TaperEnd-E261)/(TaperEnd-TaperStart),1)</f>
        <v>1</v>
      </c>
      <c r="AE261" s="24">
        <f>MIN(P_pcs*AD261,MAX(0,SOC_max-E261)*E_nom*60/dt/SQRT(RTE))</f>
        <v>2.5</v>
      </c>
      <c r="AF261" s="24">
        <f>MIN(P_pcs,MAX(0,E261-SOC_min)*E_nom*60/dt*SQRT(RTE))</f>
        <v>2.5</v>
      </c>
      <c r="AG261" s="24">
        <f>IF(AC261&gt;0,MIN(AC261,AE261),0)</f>
        <v>1.9101999999999999</v>
      </c>
      <c r="AH261" s="24">
        <f>IF(AC261&lt;0,MIN(-AC261,AF261),0)</f>
        <v>0</v>
      </c>
      <c r="AI261" s="24">
        <f>IF(AC261&gt;0,D261+AG261,AB261)</f>
        <v>3.4</v>
      </c>
      <c r="AJ261" s="24">
        <f>MAX(0,D261-AI261-AH261)</f>
        <v>0</v>
      </c>
      <c r="AK261" s="25">
        <f>IF(AB261&gt;0,AI261/AB261,0)</f>
        <v>1</v>
      </c>
      <c r="AL261">
        <f>IF(AB261=0,1,MIN(MATCH(MEDIAN(MinStable,AK261,1),FC_L,1),3))</f>
        <v>3</v>
      </c>
      <c r="AM261" s="25">
        <f>INDEX(FC_E1,$AL261)+(MEDIAN(MinStable,$AK261,1)-INDEX(FC_L,$AL261))*(INDEX(FC_E1,$AL261+1)-INDEX(FC_E1,$AL261))/(INDEX(FC_L,$AL261+1)-INDEX(FC_L,$AL261))</f>
        <v>0.42799999999999999</v>
      </c>
      <c r="AN261" s="25">
        <f>INDEX(FC_E2,$AL261)+(MEDIAN(MinStable,$AK261,1)-INDEX(FC_L,$AL261))*(INDEX(FC_E2,$AL261+1)-INDEX(FC_E2,$AL261))/(INDEX(FC_L,$AL261+1)-INDEX(FC_L,$AL261))</f>
        <v>0.42199999999999999</v>
      </c>
      <c r="AO261" s="25">
        <f>INDEX(FC_E3,$AL261)+(MEDIAN(MinStable,$AK261,1)-INDEX(FC_L,$AL261))*(INDEX(FC_E3,$AL261+1)-INDEX(FC_E3,$AL261))/(INDEX(FC_L,$AL261+1)-INDEX(FC_L,$AL261))</f>
        <v>0.41499999999999998</v>
      </c>
      <c r="AP261" s="26">
        <f>(IF(S261=1,Y261*AK261/AM261,0)+IF(T261=1,Z261*AK261/AN261,0)+IF(U261=1,AA261*AK261/AO261,0))*dt/60</f>
        <v>0.13434959664142687</v>
      </c>
      <c r="AQ261" s="25">
        <f>E261+(AG261*SQRT(RTE)-AH261/SQRT(RTE))*dt/60/E_nom</f>
        <v>0.52451937455436981</v>
      </c>
      <c r="AR261">
        <f>IF(R261=1,1,0)</f>
        <v>0</v>
      </c>
    </row>
    <row r="262" spans="1:44" x14ac:dyDescent="0.2">
      <c r="A262">
        <v>260</v>
      </c>
      <c r="B262" s="22">
        <f>A262/1440</f>
        <v>0.18055555555555555</v>
      </c>
      <c r="C262" s="23">
        <v>1.5863</v>
      </c>
      <c r="D262" s="24">
        <f>C262+P_aux</f>
        <v>1.6012999999999999</v>
      </c>
      <c r="E262" s="25">
        <f>AQ261</f>
        <v>0.52451937455436981</v>
      </c>
      <c r="F262" s="24">
        <f>AB261</f>
        <v>3.4</v>
      </c>
      <c r="G262">
        <f>IF(AND(S261=0,V261&gt;=MinOff),V261,-1)</f>
        <v>-1</v>
      </c>
      <c r="H262">
        <f>IF(AND(T261=0,W261&gt;=MinOff),W261,-1)</f>
        <v>-1</v>
      </c>
      <c r="I262">
        <f>IF(AND(U261=0,X261&gt;=MinOff),X261,-1)</f>
        <v>-1</v>
      </c>
      <c r="J262">
        <f>IF(AND(S261=1,V261&gt;=MinRun),V261,-1)</f>
        <v>37</v>
      </c>
      <c r="K262">
        <f>IF(AND(T261=1,W261&gt;=MinRun),W261,-1)</f>
        <v>36</v>
      </c>
      <c r="L262">
        <f>IF(AND(U261=1,X261&gt;=MinRun),X261,-1)</f>
        <v>38</v>
      </c>
      <c r="M262">
        <f>IF(MAX(G262:I262)&lt;0,0,MATCH(MAX(G262:I262),G262:I262,0))</f>
        <v>0</v>
      </c>
      <c r="N262">
        <f>IF(MAX(J262:L262)&lt;0,0,MATCH(MAX(J262:L262),J262:L262,0))</f>
        <v>3</v>
      </c>
      <c r="O262" s="24">
        <f>IF(N262=0,0,INDEX(CapVec,N262))</f>
        <v>1.1000000000000001</v>
      </c>
      <c r="P262">
        <f>IF(OR(D262&gt;F262+StartMargin,E262&lt;SOC_startT),1,0)</f>
        <v>0</v>
      </c>
      <c r="Q262">
        <f>IF(AND(E262&gt;SOC_stopT,D262&lt;=F262-O262+StopMargin),1,0)</f>
        <v>0</v>
      </c>
      <c r="R262">
        <f>IF(AND(P262=1,M262&gt;0),1,IF(AND(P262=0,Q262=1,N262&gt;0),-1,0))</f>
        <v>0</v>
      </c>
      <c r="S262">
        <f>S261+IF(AND(R262=1,M262=1),1,0)-IF(AND(R262=-1,N262=1),1,0)</f>
        <v>1</v>
      </c>
      <c r="T262">
        <f>T261+IF(AND(R262=1,M262=2),1,0)-IF(AND(R262=-1,N262=2),1,0)</f>
        <v>1</v>
      </c>
      <c r="U262">
        <f>U261+IF(AND(R262=1,M262=3),1,0)-IF(AND(R262=-1,N262=3),1,0)</f>
        <v>1</v>
      </c>
      <c r="V262">
        <f>IF(S262&lt;&gt;S261,0,V261+dt)</f>
        <v>38</v>
      </c>
      <c r="W262">
        <f>IF(T262&lt;&gt;T261,0,W261+dt)</f>
        <v>37</v>
      </c>
      <c r="X262">
        <f>IF(U262&lt;&gt;U261,0,X261+dt)</f>
        <v>39</v>
      </c>
      <c r="Y262" s="24">
        <f>S262*Cap_1*MIN(1,(V262+dt)/StartRamp)</f>
        <v>1.2</v>
      </c>
      <c r="Z262" s="24">
        <f>T262*Cap_2*MIN(1,(W262+dt)/StartRamp)</f>
        <v>1.1000000000000001</v>
      </c>
      <c r="AA262" s="24">
        <f>U262*Cap_3*MIN(1,(X262+dt)/StartRamp)</f>
        <v>1.1000000000000001</v>
      </c>
      <c r="AB262" s="24">
        <f>SUM(Y262:AA262)</f>
        <v>3.4</v>
      </c>
      <c r="AC262" s="24">
        <f>AB262-D262</f>
        <v>1.7987</v>
      </c>
      <c r="AD262" s="25">
        <f>MEDIAN(0,(TaperEnd-E262)/(TaperEnd-TaperStart),1)</f>
        <v>1</v>
      </c>
      <c r="AE262" s="24">
        <f>MIN(P_pcs*AD262,MAX(0,SOC_max-E262)*E_nom*60/dt/SQRT(RTE))</f>
        <v>2.5</v>
      </c>
      <c r="AF262" s="24">
        <f>MIN(P_pcs,MAX(0,E262-SOC_min)*E_nom*60/dt*SQRT(RTE))</f>
        <v>2.5</v>
      </c>
      <c r="AG262" s="24">
        <f>IF(AC262&gt;0,MIN(AC262,AE262),0)</f>
        <v>1.7987</v>
      </c>
      <c r="AH262" s="24">
        <f>IF(AC262&lt;0,MIN(-AC262,AF262),0)</f>
        <v>0</v>
      </c>
      <c r="AI262" s="24">
        <f>IF(AC262&gt;0,D262+AG262,AB262)</f>
        <v>3.4</v>
      </c>
      <c r="AJ262" s="24">
        <f>MAX(0,D262-AI262-AH262)</f>
        <v>0</v>
      </c>
      <c r="AK262" s="25">
        <f>IF(AB262&gt;0,AI262/AB262,0)</f>
        <v>1</v>
      </c>
      <c r="AL262">
        <f>IF(AB262=0,1,MIN(MATCH(MEDIAN(MinStable,AK262,1),FC_L,1),3))</f>
        <v>3</v>
      </c>
      <c r="AM262" s="25">
        <f>INDEX(FC_E1,$AL262)+(MEDIAN(MinStable,$AK262,1)-INDEX(FC_L,$AL262))*(INDEX(FC_E1,$AL262+1)-INDEX(FC_E1,$AL262))/(INDEX(FC_L,$AL262+1)-INDEX(FC_L,$AL262))</f>
        <v>0.42799999999999999</v>
      </c>
      <c r="AN262" s="25">
        <f>INDEX(FC_E2,$AL262)+(MEDIAN(MinStable,$AK262,1)-INDEX(FC_L,$AL262))*(INDEX(FC_E2,$AL262+1)-INDEX(FC_E2,$AL262))/(INDEX(FC_L,$AL262+1)-INDEX(FC_L,$AL262))</f>
        <v>0.42199999999999999</v>
      </c>
      <c r="AO262" s="25">
        <f>INDEX(FC_E3,$AL262)+(MEDIAN(MinStable,$AK262,1)-INDEX(FC_L,$AL262))*(INDEX(FC_E3,$AL262+1)-INDEX(FC_E3,$AL262))/(INDEX(FC_L,$AL262+1)-INDEX(FC_L,$AL262))</f>
        <v>0.41499999999999998</v>
      </c>
      <c r="AP262" s="26">
        <f>(IF(S262=1,Y262*AK262/AM262,0)+IF(T262=1,Z262*AK262/AN262,0)+IF(U262=1,AA262*AK262/AO262,0))*dt/60</f>
        <v>0.13434959664142687</v>
      </c>
      <c r="AQ262" s="25">
        <f>E262+(AG262*SQRT(RTE)-AH262/SQRT(RTE))*dt/60/E_nom</f>
        <v>0.52963249626782094</v>
      </c>
      <c r="AR262">
        <f>IF(R262=1,1,0)</f>
        <v>0</v>
      </c>
    </row>
    <row r="263" spans="1:44" x14ac:dyDescent="0.2">
      <c r="A263">
        <v>261</v>
      </c>
      <c r="B263" s="22">
        <f>A263/1440</f>
        <v>0.18124999999999999</v>
      </c>
      <c r="C263" s="23">
        <v>1.4216</v>
      </c>
      <c r="D263" s="24">
        <f>C263+P_aux</f>
        <v>1.4365999999999999</v>
      </c>
      <c r="E263" s="25">
        <f>AQ262</f>
        <v>0.52963249626782094</v>
      </c>
      <c r="F263" s="24">
        <f>AB262</f>
        <v>3.4</v>
      </c>
      <c r="G263">
        <f>IF(AND(S262=0,V262&gt;=MinOff),V262,-1)</f>
        <v>-1</v>
      </c>
      <c r="H263">
        <f>IF(AND(T262=0,W262&gt;=MinOff),W262,-1)</f>
        <v>-1</v>
      </c>
      <c r="I263">
        <f>IF(AND(U262=0,X262&gt;=MinOff),X262,-1)</f>
        <v>-1</v>
      </c>
      <c r="J263">
        <f>IF(AND(S262=1,V262&gt;=MinRun),V262,-1)</f>
        <v>38</v>
      </c>
      <c r="K263">
        <f>IF(AND(T262=1,W262&gt;=MinRun),W262,-1)</f>
        <v>37</v>
      </c>
      <c r="L263">
        <f>IF(AND(U262=1,X262&gt;=MinRun),X262,-1)</f>
        <v>39</v>
      </c>
      <c r="M263">
        <f>IF(MAX(G263:I263)&lt;0,0,MATCH(MAX(G263:I263),G263:I263,0))</f>
        <v>0</v>
      </c>
      <c r="N263">
        <f>IF(MAX(J263:L263)&lt;0,0,MATCH(MAX(J263:L263),J263:L263,0))</f>
        <v>3</v>
      </c>
      <c r="O263" s="24">
        <f>IF(N263=0,0,INDEX(CapVec,N263))</f>
        <v>1.1000000000000001</v>
      </c>
      <c r="P263">
        <f>IF(OR(D263&gt;F263+StartMargin,E263&lt;SOC_startT),1,0)</f>
        <v>0</v>
      </c>
      <c r="Q263">
        <f>IF(AND(E263&gt;SOC_stopT,D263&lt;=F263-O263+StopMargin),1,0)</f>
        <v>0</v>
      </c>
      <c r="R263">
        <f>IF(AND(P263=1,M263&gt;0),1,IF(AND(P263=0,Q263=1,N263&gt;0),-1,0))</f>
        <v>0</v>
      </c>
      <c r="S263">
        <f>S262+IF(AND(R263=1,M263=1),1,0)-IF(AND(R263=-1,N263=1),1,0)</f>
        <v>1</v>
      </c>
      <c r="T263">
        <f>T262+IF(AND(R263=1,M263=2),1,0)-IF(AND(R263=-1,N263=2),1,0)</f>
        <v>1</v>
      </c>
      <c r="U263">
        <f>U262+IF(AND(R263=1,M263=3),1,0)-IF(AND(R263=-1,N263=3),1,0)</f>
        <v>1</v>
      </c>
      <c r="V263">
        <f>IF(S263&lt;&gt;S262,0,V262+dt)</f>
        <v>39</v>
      </c>
      <c r="W263">
        <f>IF(T263&lt;&gt;T262,0,W262+dt)</f>
        <v>38</v>
      </c>
      <c r="X263">
        <f>IF(U263&lt;&gt;U262,0,X262+dt)</f>
        <v>40</v>
      </c>
      <c r="Y263" s="24">
        <f>S263*Cap_1*MIN(1,(V263+dt)/StartRamp)</f>
        <v>1.2</v>
      </c>
      <c r="Z263" s="24">
        <f>T263*Cap_2*MIN(1,(W263+dt)/StartRamp)</f>
        <v>1.1000000000000001</v>
      </c>
      <c r="AA263" s="24">
        <f>U263*Cap_3*MIN(1,(X263+dt)/StartRamp)</f>
        <v>1.1000000000000001</v>
      </c>
      <c r="AB263" s="24">
        <f>SUM(Y263:AA263)</f>
        <v>3.4</v>
      </c>
      <c r="AC263" s="24">
        <f>AB263-D263</f>
        <v>1.9634</v>
      </c>
      <c r="AD263" s="25">
        <f>MEDIAN(0,(TaperEnd-E263)/(TaperEnd-TaperStart),1)</f>
        <v>1</v>
      </c>
      <c r="AE263" s="24">
        <f>MIN(P_pcs*AD263,MAX(0,SOC_max-E263)*E_nom*60/dt/SQRT(RTE))</f>
        <v>2.5</v>
      </c>
      <c r="AF263" s="24">
        <f>MIN(P_pcs,MAX(0,E263-SOC_min)*E_nom*60/dt*SQRT(RTE))</f>
        <v>2.5</v>
      </c>
      <c r="AG263" s="24">
        <f>IF(AC263&gt;0,MIN(AC263,AE263),0)</f>
        <v>1.9634</v>
      </c>
      <c r="AH263" s="24">
        <f>IF(AC263&lt;0,MIN(-AC263,AF263),0)</f>
        <v>0</v>
      </c>
      <c r="AI263" s="24">
        <f>IF(AC263&gt;0,D263+AG263,AB263)</f>
        <v>3.4</v>
      </c>
      <c r="AJ263" s="24">
        <f>MAX(0,D263-AI263-AH263)</f>
        <v>0</v>
      </c>
      <c r="AK263" s="25">
        <f>IF(AB263&gt;0,AI263/AB263,0)</f>
        <v>1</v>
      </c>
      <c r="AL263">
        <f>IF(AB263=0,1,MIN(MATCH(MEDIAN(MinStable,AK263,1),FC_L,1),3))</f>
        <v>3</v>
      </c>
      <c r="AM263" s="25">
        <f>INDEX(FC_E1,$AL263)+(MEDIAN(MinStable,$AK263,1)-INDEX(FC_L,$AL263))*(INDEX(FC_E1,$AL263+1)-INDEX(FC_E1,$AL263))/(INDEX(FC_L,$AL263+1)-INDEX(FC_L,$AL263))</f>
        <v>0.42799999999999999</v>
      </c>
      <c r="AN263" s="25">
        <f>INDEX(FC_E2,$AL263)+(MEDIAN(MinStable,$AK263,1)-INDEX(FC_L,$AL263))*(INDEX(FC_E2,$AL263+1)-INDEX(FC_E2,$AL263))/(INDEX(FC_L,$AL263+1)-INDEX(FC_L,$AL263))</f>
        <v>0.42199999999999999</v>
      </c>
      <c r="AO263" s="25">
        <f>INDEX(FC_E3,$AL263)+(MEDIAN(MinStable,$AK263,1)-INDEX(FC_L,$AL263))*(INDEX(FC_E3,$AL263+1)-INDEX(FC_E3,$AL263))/(INDEX(FC_L,$AL263+1)-INDEX(FC_L,$AL263))</f>
        <v>0.41499999999999998</v>
      </c>
      <c r="AP263" s="26">
        <f>(IF(S263=1,Y263*AK263/AM263,0)+IF(T263=1,Z263*AK263/AN263,0)+IF(U263=1,AA263*AK263/AO263,0))*dt/60</f>
        <v>0.13434959664142687</v>
      </c>
      <c r="AQ263" s="25">
        <f>E263+(AG263*SQRT(RTE)-AH263/SQRT(RTE))*dt/60/E_nom</f>
        <v>0.53521380675438901</v>
      </c>
      <c r="AR263">
        <f>IF(R263=1,1,0)</f>
        <v>0</v>
      </c>
    </row>
    <row r="264" spans="1:44" x14ac:dyDescent="0.2">
      <c r="A264">
        <v>262</v>
      </c>
      <c r="B264" s="22">
        <f>A264/1440</f>
        <v>0.18194444444444444</v>
      </c>
      <c r="C264" s="23">
        <v>1.4356</v>
      </c>
      <c r="D264" s="24">
        <f>C264+P_aux</f>
        <v>1.4505999999999999</v>
      </c>
      <c r="E264" s="25">
        <f>AQ263</f>
        <v>0.53521380675438901</v>
      </c>
      <c r="F264" s="24">
        <f>AB263</f>
        <v>3.4</v>
      </c>
      <c r="G264">
        <f>IF(AND(S263=0,V263&gt;=MinOff),V263,-1)</f>
        <v>-1</v>
      </c>
      <c r="H264">
        <f>IF(AND(T263=0,W263&gt;=MinOff),W263,-1)</f>
        <v>-1</v>
      </c>
      <c r="I264">
        <f>IF(AND(U263=0,X263&gt;=MinOff),X263,-1)</f>
        <v>-1</v>
      </c>
      <c r="J264">
        <f>IF(AND(S263=1,V263&gt;=MinRun),V263,-1)</f>
        <v>39</v>
      </c>
      <c r="K264">
        <f>IF(AND(T263=1,W263&gt;=MinRun),W263,-1)</f>
        <v>38</v>
      </c>
      <c r="L264">
        <f>IF(AND(U263=1,X263&gt;=MinRun),X263,-1)</f>
        <v>40</v>
      </c>
      <c r="M264">
        <f>IF(MAX(G264:I264)&lt;0,0,MATCH(MAX(G264:I264),G264:I264,0))</f>
        <v>0</v>
      </c>
      <c r="N264">
        <f>IF(MAX(J264:L264)&lt;0,0,MATCH(MAX(J264:L264),J264:L264,0))</f>
        <v>3</v>
      </c>
      <c r="O264" s="24">
        <f>IF(N264=0,0,INDEX(CapVec,N264))</f>
        <v>1.1000000000000001</v>
      </c>
      <c r="P264">
        <f>IF(OR(D264&gt;F264+StartMargin,E264&lt;SOC_startT),1,0)</f>
        <v>0</v>
      </c>
      <c r="Q264">
        <f>IF(AND(E264&gt;SOC_stopT,D264&lt;=F264-O264+StopMargin),1,0)</f>
        <v>0</v>
      </c>
      <c r="R264">
        <f>IF(AND(P264=1,M264&gt;0),1,IF(AND(P264=0,Q264=1,N264&gt;0),-1,0))</f>
        <v>0</v>
      </c>
      <c r="S264">
        <f>S263+IF(AND(R264=1,M264=1),1,0)-IF(AND(R264=-1,N264=1),1,0)</f>
        <v>1</v>
      </c>
      <c r="T264">
        <f>T263+IF(AND(R264=1,M264=2),1,0)-IF(AND(R264=-1,N264=2),1,0)</f>
        <v>1</v>
      </c>
      <c r="U264">
        <f>U263+IF(AND(R264=1,M264=3),1,0)-IF(AND(R264=-1,N264=3),1,0)</f>
        <v>1</v>
      </c>
      <c r="V264">
        <f>IF(S264&lt;&gt;S263,0,V263+dt)</f>
        <v>40</v>
      </c>
      <c r="W264">
        <f>IF(T264&lt;&gt;T263,0,W263+dt)</f>
        <v>39</v>
      </c>
      <c r="X264">
        <f>IF(U264&lt;&gt;U263,0,X263+dt)</f>
        <v>41</v>
      </c>
      <c r="Y264" s="24">
        <f>S264*Cap_1*MIN(1,(V264+dt)/StartRamp)</f>
        <v>1.2</v>
      </c>
      <c r="Z264" s="24">
        <f>T264*Cap_2*MIN(1,(W264+dt)/StartRamp)</f>
        <v>1.1000000000000001</v>
      </c>
      <c r="AA264" s="24">
        <f>U264*Cap_3*MIN(1,(X264+dt)/StartRamp)</f>
        <v>1.1000000000000001</v>
      </c>
      <c r="AB264" s="24">
        <f>SUM(Y264:AA264)</f>
        <v>3.4</v>
      </c>
      <c r="AC264" s="24">
        <f>AB264-D264</f>
        <v>1.9494</v>
      </c>
      <c r="AD264" s="25">
        <f>MEDIAN(0,(TaperEnd-E264)/(TaperEnd-TaperStart),1)</f>
        <v>1</v>
      </c>
      <c r="AE264" s="24">
        <f>MIN(P_pcs*AD264,MAX(0,SOC_max-E264)*E_nom*60/dt/SQRT(RTE))</f>
        <v>2.5</v>
      </c>
      <c r="AF264" s="24">
        <f>MIN(P_pcs,MAX(0,E264-SOC_min)*E_nom*60/dt*SQRT(RTE))</f>
        <v>2.5</v>
      </c>
      <c r="AG264" s="24">
        <f>IF(AC264&gt;0,MIN(AC264,AE264),0)</f>
        <v>1.9494</v>
      </c>
      <c r="AH264" s="24">
        <f>IF(AC264&lt;0,MIN(-AC264,AF264),0)</f>
        <v>0</v>
      </c>
      <c r="AI264" s="24">
        <f>IF(AC264&gt;0,D264+AG264,AB264)</f>
        <v>3.4</v>
      </c>
      <c r="AJ264" s="24">
        <f>MAX(0,D264-AI264-AH264)</f>
        <v>0</v>
      </c>
      <c r="AK264" s="25">
        <f>IF(AB264&gt;0,AI264/AB264,0)</f>
        <v>1</v>
      </c>
      <c r="AL264">
        <f>IF(AB264=0,1,MIN(MATCH(MEDIAN(MinStable,AK264,1),FC_L,1),3))</f>
        <v>3</v>
      </c>
      <c r="AM264" s="25">
        <f>INDEX(FC_E1,$AL264)+(MEDIAN(MinStable,$AK264,1)-INDEX(FC_L,$AL264))*(INDEX(FC_E1,$AL264+1)-INDEX(FC_E1,$AL264))/(INDEX(FC_L,$AL264+1)-INDEX(FC_L,$AL264))</f>
        <v>0.42799999999999999</v>
      </c>
      <c r="AN264" s="25">
        <f>INDEX(FC_E2,$AL264)+(MEDIAN(MinStable,$AK264,1)-INDEX(FC_L,$AL264))*(INDEX(FC_E2,$AL264+1)-INDEX(FC_E2,$AL264))/(INDEX(FC_L,$AL264+1)-INDEX(FC_L,$AL264))</f>
        <v>0.42199999999999999</v>
      </c>
      <c r="AO264" s="25">
        <f>INDEX(FC_E3,$AL264)+(MEDIAN(MinStable,$AK264,1)-INDEX(FC_L,$AL264))*(INDEX(FC_E3,$AL264+1)-INDEX(FC_E3,$AL264))/(INDEX(FC_L,$AL264+1)-INDEX(FC_L,$AL264))</f>
        <v>0.41499999999999998</v>
      </c>
      <c r="AP264" s="26">
        <f>(IF(S264=1,Y264*AK264/AM264,0)+IF(T264=1,Z264*AK264/AN264,0)+IF(U264=1,AA264*AK264/AO264,0))*dt/60</f>
        <v>0.13434959664142687</v>
      </c>
      <c r="AQ264" s="25">
        <f>E264+(AG264*SQRT(RTE)-AH264/SQRT(RTE))*dt/60/E_nom</f>
        <v>0.54075531977390401</v>
      </c>
      <c r="AR264">
        <f>IF(R264=1,1,0)</f>
        <v>0</v>
      </c>
    </row>
    <row r="265" spans="1:44" x14ac:dyDescent="0.2">
      <c r="A265">
        <v>263</v>
      </c>
      <c r="B265" s="22">
        <f>A265/1440</f>
        <v>0.18263888888888888</v>
      </c>
      <c r="C265" s="23">
        <v>1.4896</v>
      </c>
      <c r="D265" s="24">
        <f>C265+P_aux</f>
        <v>1.5045999999999999</v>
      </c>
      <c r="E265" s="25">
        <f>AQ264</f>
        <v>0.54075531977390401</v>
      </c>
      <c r="F265" s="24">
        <f>AB264</f>
        <v>3.4</v>
      </c>
      <c r="G265">
        <f>IF(AND(S264=0,V264&gt;=MinOff),V264,-1)</f>
        <v>-1</v>
      </c>
      <c r="H265">
        <f>IF(AND(T264=0,W264&gt;=MinOff),W264,-1)</f>
        <v>-1</v>
      </c>
      <c r="I265">
        <f>IF(AND(U264=0,X264&gt;=MinOff),X264,-1)</f>
        <v>-1</v>
      </c>
      <c r="J265">
        <f>IF(AND(S264=1,V264&gt;=MinRun),V264,-1)</f>
        <v>40</v>
      </c>
      <c r="K265">
        <f>IF(AND(T264=1,W264&gt;=MinRun),W264,-1)</f>
        <v>39</v>
      </c>
      <c r="L265">
        <f>IF(AND(U264=1,X264&gt;=MinRun),X264,-1)</f>
        <v>41</v>
      </c>
      <c r="M265">
        <f>IF(MAX(G265:I265)&lt;0,0,MATCH(MAX(G265:I265),G265:I265,0))</f>
        <v>0</v>
      </c>
      <c r="N265">
        <f>IF(MAX(J265:L265)&lt;0,0,MATCH(MAX(J265:L265),J265:L265,0))</f>
        <v>3</v>
      </c>
      <c r="O265" s="24">
        <f>IF(N265=0,0,INDEX(CapVec,N265))</f>
        <v>1.1000000000000001</v>
      </c>
      <c r="P265">
        <f>IF(OR(D265&gt;F265+StartMargin,E265&lt;SOC_startT),1,0)</f>
        <v>0</v>
      </c>
      <c r="Q265">
        <f>IF(AND(E265&gt;SOC_stopT,D265&lt;=F265-O265+StopMargin),1,0)</f>
        <v>0</v>
      </c>
      <c r="R265">
        <f>IF(AND(P265=1,M265&gt;0),1,IF(AND(P265=0,Q265=1,N265&gt;0),-1,0))</f>
        <v>0</v>
      </c>
      <c r="S265">
        <f>S264+IF(AND(R265=1,M265=1),1,0)-IF(AND(R265=-1,N265=1),1,0)</f>
        <v>1</v>
      </c>
      <c r="T265">
        <f>T264+IF(AND(R265=1,M265=2),1,0)-IF(AND(R265=-1,N265=2),1,0)</f>
        <v>1</v>
      </c>
      <c r="U265">
        <f>U264+IF(AND(R265=1,M265=3),1,0)-IF(AND(R265=-1,N265=3),1,0)</f>
        <v>1</v>
      </c>
      <c r="V265">
        <f>IF(S265&lt;&gt;S264,0,V264+dt)</f>
        <v>41</v>
      </c>
      <c r="W265">
        <f>IF(T265&lt;&gt;T264,0,W264+dt)</f>
        <v>40</v>
      </c>
      <c r="X265">
        <f>IF(U265&lt;&gt;U264,0,X264+dt)</f>
        <v>42</v>
      </c>
      <c r="Y265" s="24">
        <f>S265*Cap_1*MIN(1,(V265+dt)/StartRamp)</f>
        <v>1.2</v>
      </c>
      <c r="Z265" s="24">
        <f>T265*Cap_2*MIN(1,(W265+dt)/StartRamp)</f>
        <v>1.1000000000000001</v>
      </c>
      <c r="AA265" s="24">
        <f>U265*Cap_3*MIN(1,(X265+dt)/StartRamp)</f>
        <v>1.1000000000000001</v>
      </c>
      <c r="AB265" s="24">
        <f>SUM(Y265:AA265)</f>
        <v>3.4</v>
      </c>
      <c r="AC265" s="24">
        <f>AB265-D265</f>
        <v>1.8954</v>
      </c>
      <c r="AD265" s="25">
        <f>MEDIAN(0,(TaperEnd-E265)/(TaperEnd-TaperStart),1)</f>
        <v>1</v>
      </c>
      <c r="AE265" s="24">
        <f>MIN(P_pcs*AD265,MAX(0,SOC_max-E265)*E_nom*60/dt/SQRT(RTE))</f>
        <v>2.5</v>
      </c>
      <c r="AF265" s="24">
        <f>MIN(P_pcs,MAX(0,E265-SOC_min)*E_nom*60/dt*SQRT(RTE))</f>
        <v>2.5</v>
      </c>
      <c r="AG265" s="24">
        <f>IF(AC265&gt;0,MIN(AC265,AE265),0)</f>
        <v>1.8954</v>
      </c>
      <c r="AH265" s="24">
        <f>IF(AC265&lt;0,MIN(-AC265,AF265),0)</f>
        <v>0</v>
      </c>
      <c r="AI265" s="24">
        <f>IF(AC265&gt;0,D265+AG265,AB265)</f>
        <v>3.4</v>
      </c>
      <c r="AJ265" s="24">
        <f>MAX(0,D265-AI265-AH265)</f>
        <v>0</v>
      </c>
      <c r="AK265" s="25">
        <f>IF(AB265&gt;0,AI265/AB265,0)</f>
        <v>1</v>
      </c>
      <c r="AL265">
        <f>IF(AB265=0,1,MIN(MATCH(MEDIAN(MinStable,AK265,1),FC_L,1),3))</f>
        <v>3</v>
      </c>
      <c r="AM265" s="25">
        <f>INDEX(FC_E1,$AL265)+(MEDIAN(MinStable,$AK265,1)-INDEX(FC_L,$AL265))*(INDEX(FC_E1,$AL265+1)-INDEX(FC_E1,$AL265))/(INDEX(FC_L,$AL265+1)-INDEX(FC_L,$AL265))</f>
        <v>0.42799999999999999</v>
      </c>
      <c r="AN265" s="25">
        <f>INDEX(FC_E2,$AL265)+(MEDIAN(MinStable,$AK265,1)-INDEX(FC_L,$AL265))*(INDEX(FC_E2,$AL265+1)-INDEX(FC_E2,$AL265))/(INDEX(FC_L,$AL265+1)-INDEX(FC_L,$AL265))</f>
        <v>0.42199999999999999</v>
      </c>
      <c r="AO265" s="25">
        <f>INDEX(FC_E3,$AL265)+(MEDIAN(MinStable,$AK265,1)-INDEX(FC_L,$AL265))*(INDEX(FC_E3,$AL265+1)-INDEX(FC_E3,$AL265))/(INDEX(FC_L,$AL265+1)-INDEX(FC_L,$AL265))</f>
        <v>0.41499999999999998</v>
      </c>
      <c r="AP265" s="26">
        <f>(IF(S265=1,Y265*AK265/AM265,0)+IF(T265=1,Z265*AK265/AN265,0)+IF(U265=1,AA265*AK265/AO265,0))*dt/60</f>
        <v>0.13434959664142687</v>
      </c>
      <c r="AQ265" s="25">
        <f>E265+(AG265*SQRT(RTE)-AH265/SQRT(RTE))*dt/60/E_nom</f>
        <v>0.546143328277643</v>
      </c>
      <c r="AR265">
        <f>IF(R265=1,1,0)</f>
        <v>0</v>
      </c>
    </row>
    <row r="266" spans="1:44" x14ac:dyDescent="0.2">
      <c r="A266">
        <v>264</v>
      </c>
      <c r="B266" s="22">
        <f>A266/1440</f>
        <v>0.18333333333333332</v>
      </c>
      <c r="C266" s="23">
        <v>1.6112</v>
      </c>
      <c r="D266" s="24">
        <f>C266+P_aux</f>
        <v>1.6261999999999999</v>
      </c>
      <c r="E266" s="25">
        <f>AQ265</f>
        <v>0.546143328277643</v>
      </c>
      <c r="F266" s="24">
        <f>AB265</f>
        <v>3.4</v>
      </c>
      <c r="G266">
        <f>IF(AND(S265=0,V265&gt;=MinOff),V265,-1)</f>
        <v>-1</v>
      </c>
      <c r="H266">
        <f>IF(AND(T265=0,W265&gt;=MinOff),W265,-1)</f>
        <v>-1</v>
      </c>
      <c r="I266">
        <f>IF(AND(U265=0,X265&gt;=MinOff),X265,-1)</f>
        <v>-1</v>
      </c>
      <c r="J266">
        <f>IF(AND(S265=1,V265&gt;=MinRun),V265,-1)</f>
        <v>41</v>
      </c>
      <c r="K266">
        <f>IF(AND(T265=1,W265&gt;=MinRun),W265,-1)</f>
        <v>40</v>
      </c>
      <c r="L266">
        <f>IF(AND(U265=1,X265&gt;=MinRun),X265,-1)</f>
        <v>42</v>
      </c>
      <c r="M266">
        <f>IF(MAX(G266:I266)&lt;0,0,MATCH(MAX(G266:I266),G266:I266,0))</f>
        <v>0</v>
      </c>
      <c r="N266">
        <f>IF(MAX(J266:L266)&lt;0,0,MATCH(MAX(J266:L266),J266:L266,0))</f>
        <v>3</v>
      </c>
      <c r="O266" s="24">
        <f>IF(N266=0,0,INDEX(CapVec,N266))</f>
        <v>1.1000000000000001</v>
      </c>
      <c r="P266">
        <f>IF(OR(D266&gt;F266+StartMargin,E266&lt;SOC_startT),1,0)</f>
        <v>0</v>
      </c>
      <c r="Q266">
        <f>IF(AND(E266&gt;SOC_stopT,D266&lt;=F266-O266+StopMargin),1,0)</f>
        <v>0</v>
      </c>
      <c r="R266">
        <f>IF(AND(P266=1,M266&gt;0),1,IF(AND(P266=0,Q266=1,N266&gt;0),-1,0))</f>
        <v>0</v>
      </c>
      <c r="S266">
        <f>S265+IF(AND(R266=1,M266=1),1,0)-IF(AND(R266=-1,N266=1),1,0)</f>
        <v>1</v>
      </c>
      <c r="T266">
        <f>T265+IF(AND(R266=1,M266=2),1,0)-IF(AND(R266=-1,N266=2),1,0)</f>
        <v>1</v>
      </c>
      <c r="U266">
        <f>U265+IF(AND(R266=1,M266=3),1,0)-IF(AND(R266=-1,N266=3),1,0)</f>
        <v>1</v>
      </c>
      <c r="V266">
        <f>IF(S266&lt;&gt;S265,0,V265+dt)</f>
        <v>42</v>
      </c>
      <c r="W266">
        <f>IF(T266&lt;&gt;T265,0,W265+dt)</f>
        <v>41</v>
      </c>
      <c r="X266">
        <f>IF(U266&lt;&gt;U265,0,X265+dt)</f>
        <v>43</v>
      </c>
      <c r="Y266" s="24">
        <f>S266*Cap_1*MIN(1,(V266+dt)/StartRamp)</f>
        <v>1.2</v>
      </c>
      <c r="Z266" s="24">
        <f>T266*Cap_2*MIN(1,(W266+dt)/StartRamp)</f>
        <v>1.1000000000000001</v>
      </c>
      <c r="AA266" s="24">
        <f>U266*Cap_3*MIN(1,(X266+dt)/StartRamp)</f>
        <v>1.1000000000000001</v>
      </c>
      <c r="AB266" s="24">
        <f>SUM(Y266:AA266)</f>
        <v>3.4</v>
      </c>
      <c r="AC266" s="24">
        <f>AB266-D266</f>
        <v>1.7738</v>
      </c>
      <c r="AD266" s="25">
        <f>MEDIAN(0,(TaperEnd-E266)/(TaperEnd-TaperStart),1)</f>
        <v>1</v>
      </c>
      <c r="AE266" s="24">
        <f>MIN(P_pcs*AD266,MAX(0,SOC_max-E266)*E_nom*60/dt/SQRT(RTE))</f>
        <v>2.5</v>
      </c>
      <c r="AF266" s="24">
        <f>MIN(P_pcs,MAX(0,E266-SOC_min)*E_nom*60/dt*SQRT(RTE))</f>
        <v>2.5</v>
      </c>
      <c r="AG266" s="24">
        <f>IF(AC266&gt;0,MIN(AC266,AE266),0)</f>
        <v>1.7738</v>
      </c>
      <c r="AH266" s="24">
        <f>IF(AC266&lt;0,MIN(-AC266,AF266),0)</f>
        <v>0</v>
      </c>
      <c r="AI266" s="24">
        <f>IF(AC266&gt;0,D266+AG266,AB266)</f>
        <v>3.4</v>
      </c>
      <c r="AJ266" s="24">
        <f>MAX(0,D266-AI266-AH266)</f>
        <v>0</v>
      </c>
      <c r="AK266" s="25">
        <f>IF(AB266&gt;0,AI266/AB266,0)</f>
        <v>1</v>
      </c>
      <c r="AL266">
        <f>IF(AB266=0,1,MIN(MATCH(MEDIAN(MinStable,AK266,1),FC_L,1),3))</f>
        <v>3</v>
      </c>
      <c r="AM266" s="25">
        <f>INDEX(FC_E1,$AL266)+(MEDIAN(MinStable,$AK266,1)-INDEX(FC_L,$AL266))*(INDEX(FC_E1,$AL266+1)-INDEX(FC_E1,$AL266))/(INDEX(FC_L,$AL266+1)-INDEX(FC_L,$AL266))</f>
        <v>0.42799999999999999</v>
      </c>
      <c r="AN266" s="25">
        <f>INDEX(FC_E2,$AL266)+(MEDIAN(MinStable,$AK266,1)-INDEX(FC_L,$AL266))*(INDEX(FC_E2,$AL266+1)-INDEX(FC_E2,$AL266))/(INDEX(FC_L,$AL266+1)-INDEX(FC_L,$AL266))</f>
        <v>0.42199999999999999</v>
      </c>
      <c r="AO266" s="25">
        <f>INDEX(FC_E3,$AL266)+(MEDIAN(MinStable,$AK266,1)-INDEX(FC_L,$AL266))*(INDEX(FC_E3,$AL266+1)-INDEX(FC_E3,$AL266))/(INDEX(FC_L,$AL266+1)-INDEX(FC_L,$AL266))</f>
        <v>0.41499999999999998</v>
      </c>
      <c r="AP266" s="26">
        <f>(IF(S266=1,Y266*AK266/AM266,0)+IF(T266=1,Z266*AK266/AN266,0)+IF(U266=1,AA266*AK266/AO266,0))*dt/60</f>
        <v>0.13434959664142687</v>
      </c>
      <c r="AQ266" s="25">
        <f>E266+(AG266*SQRT(RTE)-AH266/SQRT(RTE))*dt/60/E_nom</f>
        <v>0.55118566735326413</v>
      </c>
      <c r="AR266">
        <f>IF(R266=1,1,0)</f>
        <v>0</v>
      </c>
    </row>
    <row r="267" spans="1:44" x14ac:dyDescent="0.2">
      <c r="A267">
        <v>265</v>
      </c>
      <c r="B267" s="22">
        <f>A267/1440</f>
        <v>0.18402777777777779</v>
      </c>
      <c r="C267" s="23">
        <v>1.5028999999999999</v>
      </c>
      <c r="D267" s="24">
        <f>C267+P_aux</f>
        <v>1.5178999999999998</v>
      </c>
      <c r="E267" s="25">
        <f>AQ266</f>
        <v>0.55118566735326413</v>
      </c>
      <c r="F267" s="24">
        <f>AB266</f>
        <v>3.4</v>
      </c>
      <c r="G267">
        <f>IF(AND(S266=0,V266&gt;=MinOff),V266,-1)</f>
        <v>-1</v>
      </c>
      <c r="H267">
        <f>IF(AND(T266=0,W266&gt;=MinOff),W266,-1)</f>
        <v>-1</v>
      </c>
      <c r="I267">
        <f>IF(AND(U266=0,X266&gt;=MinOff),X266,-1)</f>
        <v>-1</v>
      </c>
      <c r="J267">
        <f>IF(AND(S266=1,V266&gt;=MinRun),V266,-1)</f>
        <v>42</v>
      </c>
      <c r="K267">
        <f>IF(AND(T266=1,W266&gt;=MinRun),W266,-1)</f>
        <v>41</v>
      </c>
      <c r="L267">
        <f>IF(AND(U266=1,X266&gt;=MinRun),X266,-1)</f>
        <v>43</v>
      </c>
      <c r="M267">
        <f>IF(MAX(G267:I267)&lt;0,0,MATCH(MAX(G267:I267),G267:I267,0))</f>
        <v>0</v>
      </c>
      <c r="N267">
        <f>IF(MAX(J267:L267)&lt;0,0,MATCH(MAX(J267:L267),J267:L267,0))</f>
        <v>3</v>
      </c>
      <c r="O267" s="24">
        <f>IF(N267=0,0,INDEX(CapVec,N267))</f>
        <v>1.1000000000000001</v>
      </c>
      <c r="P267">
        <f>IF(OR(D267&gt;F267+StartMargin,E267&lt;SOC_startT),1,0)</f>
        <v>0</v>
      </c>
      <c r="Q267">
        <f>IF(AND(E267&gt;SOC_stopT,D267&lt;=F267-O267+StopMargin),1,0)</f>
        <v>0</v>
      </c>
      <c r="R267">
        <f>IF(AND(P267=1,M267&gt;0),1,IF(AND(P267=0,Q267=1,N267&gt;0),-1,0))</f>
        <v>0</v>
      </c>
      <c r="S267">
        <f>S266+IF(AND(R267=1,M267=1),1,0)-IF(AND(R267=-1,N267=1),1,0)</f>
        <v>1</v>
      </c>
      <c r="T267">
        <f>T266+IF(AND(R267=1,M267=2),1,0)-IF(AND(R267=-1,N267=2),1,0)</f>
        <v>1</v>
      </c>
      <c r="U267">
        <f>U266+IF(AND(R267=1,M267=3),1,0)-IF(AND(R267=-1,N267=3),1,0)</f>
        <v>1</v>
      </c>
      <c r="V267">
        <f>IF(S267&lt;&gt;S266,0,V266+dt)</f>
        <v>43</v>
      </c>
      <c r="W267">
        <f>IF(T267&lt;&gt;T266,0,W266+dt)</f>
        <v>42</v>
      </c>
      <c r="X267">
        <f>IF(U267&lt;&gt;U266,0,X266+dt)</f>
        <v>44</v>
      </c>
      <c r="Y267" s="24">
        <f>S267*Cap_1*MIN(1,(V267+dt)/StartRamp)</f>
        <v>1.2</v>
      </c>
      <c r="Z267" s="24">
        <f>T267*Cap_2*MIN(1,(W267+dt)/StartRamp)</f>
        <v>1.1000000000000001</v>
      </c>
      <c r="AA267" s="24">
        <f>U267*Cap_3*MIN(1,(X267+dt)/StartRamp)</f>
        <v>1.1000000000000001</v>
      </c>
      <c r="AB267" s="24">
        <f>SUM(Y267:AA267)</f>
        <v>3.4</v>
      </c>
      <c r="AC267" s="24">
        <f>AB267-D267</f>
        <v>1.8821000000000001</v>
      </c>
      <c r="AD267" s="25">
        <f>MEDIAN(0,(TaperEnd-E267)/(TaperEnd-TaperStart),1)</f>
        <v>1</v>
      </c>
      <c r="AE267" s="24">
        <f>MIN(P_pcs*AD267,MAX(0,SOC_max-E267)*E_nom*60/dt/SQRT(RTE))</f>
        <v>2.5</v>
      </c>
      <c r="AF267" s="24">
        <f>MIN(P_pcs,MAX(0,E267-SOC_min)*E_nom*60/dt*SQRT(RTE))</f>
        <v>2.5</v>
      </c>
      <c r="AG267" s="24">
        <f>IF(AC267&gt;0,MIN(AC267,AE267),0)</f>
        <v>1.8821000000000001</v>
      </c>
      <c r="AH267" s="24">
        <f>IF(AC267&lt;0,MIN(-AC267,AF267),0)</f>
        <v>0</v>
      </c>
      <c r="AI267" s="24">
        <f>IF(AC267&gt;0,D267+AG267,AB267)</f>
        <v>3.4</v>
      </c>
      <c r="AJ267" s="24">
        <f>MAX(0,D267-AI267-AH267)</f>
        <v>0</v>
      </c>
      <c r="AK267" s="25">
        <f>IF(AB267&gt;0,AI267/AB267,0)</f>
        <v>1</v>
      </c>
      <c r="AL267">
        <f>IF(AB267=0,1,MIN(MATCH(MEDIAN(MinStable,AK267,1),FC_L,1),3))</f>
        <v>3</v>
      </c>
      <c r="AM267" s="25">
        <f>INDEX(FC_E1,$AL267)+(MEDIAN(MinStable,$AK267,1)-INDEX(FC_L,$AL267))*(INDEX(FC_E1,$AL267+1)-INDEX(FC_E1,$AL267))/(INDEX(FC_L,$AL267+1)-INDEX(FC_L,$AL267))</f>
        <v>0.42799999999999999</v>
      </c>
      <c r="AN267" s="25">
        <f>INDEX(FC_E2,$AL267)+(MEDIAN(MinStable,$AK267,1)-INDEX(FC_L,$AL267))*(INDEX(FC_E2,$AL267+1)-INDEX(FC_E2,$AL267))/(INDEX(FC_L,$AL267+1)-INDEX(FC_L,$AL267))</f>
        <v>0.42199999999999999</v>
      </c>
      <c r="AO267" s="25">
        <f>INDEX(FC_E3,$AL267)+(MEDIAN(MinStable,$AK267,1)-INDEX(FC_L,$AL267))*(INDEX(FC_E3,$AL267+1)-INDEX(FC_E3,$AL267))/(INDEX(FC_L,$AL267+1)-INDEX(FC_L,$AL267))</f>
        <v>0.41499999999999998</v>
      </c>
      <c r="AP267" s="26">
        <f>(IF(S267=1,Y267*AK267/AM267,0)+IF(T267=1,Z267*AK267/AN267,0)+IF(U267=1,AA267*AK267/AO267,0))*dt/60</f>
        <v>0.13434959664142687</v>
      </c>
      <c r="AQ267" s="25">
        <f>E267+(AG267*SQRT(RTE)-AH267/SQRT(RTE))*dt/60/E_nom</f>
        <v>0.5565358682633027</v>
      </c>
      <c r="AR267">
        <f>IF(R267=1,1,0)</f>
        <v>0</v>
      </c>
    </row>
    <row r="268" spans="1:44" x14ac:dyDescent="0.2">
      <c r="A268">
        <v>266</v>
      </c>
      <c r="B268" s="22">
        <f>A268/1440</f>
        <v>0.18472222222222223</v>
      </c>
      <c r="C268" s="23">
        <v>1.5488999999999999</v>
      </c>
      <c r="D268" s="24">
        <f>C268+P_aux</f>
        <v>1.5638999999999998</v>
      </c>
      <c r="E268" s="25">
        <f>AQ267</f>
        <v>0.5565358682633027</v>
      </c>
      <c r="F268" s="24">
        <f>AB267</f>
        <v>3.4</v>
      </c>
      <c r="G268">
        <f>IF(AND(S267=0,V267&gt;=MinOff),V267,-1)</f>
        <v>-1</v>
      </c>
      <c r="H268">
        <f>IF(AND(T267=0,W267&gt;=MinOff),W267,-1)</f>
        <v>-1</v>
      </c>
      <c r="I268">
        <f>IF(AND(U267=0,X267&gt;=MinOff),X267,-1)</f>
        <v>-1</v>
      </c>
      <c r="J268">
        <f>IF(AND(S267=1,V267&gt;=MinRun),V267,-1)</f>
        <v>43</v>
      </c>
      <c r="K268">
        <f>IF(AND(T267=1,W267&gt;=MinRun),W267,-1)</f>
        <v>42</v>
      </c>
      <c r="L268">
        <f>IF(AND(U267=1,X267&gt;=MinRun),X267,-1)</f>
        <v>44</v>
      </c>
      <c r="M268">
        <f>IF(MAX(G268:I268)&lt;0,0,MATCH(MAX(G268:I268),G268:I268,0))</f>
        <v>0</v>
      </c>
      <c r="N268">
        <f>IF(MAX(J268:L268)&lt;0,0,MATCH(MAX(J268:L268),J268:L268,0))</f>
        <v>3</v>
      </c>
      <c r="O268" s="24">
        <f>IF(N268=0,0,INDEX(CapVec,N268))</f>
        <v>1.1000000000000001</v>
      </c>
      <c r="P268">
        <f>IF(OR(D268&gt;F268+StartMargin,E268&lt;SOC_startT),1,0)</f>
        <v>0</v>
      </c>
      <c r="Q268">
        <f>IF(AND(E268&gt;SOC_stopT,D268&lt;=F268-O268+StopMargin),1,0)</f>
        <v>0</v>
      </c>
      <c r="R268">
        <f>IF(AND(P268=1,M268&gt;0),1,IF(AND(P268=0,Q268=1,N268&gt;0),-1,0))</f>
        <v>0</v>
      </c>
      <c r="S268">
        <f>S267+IF(AND(R268=1,M268=1),1,0)-IF(AND(R268=-1,N268=1),1,0)</f>
        <v>1</v>
      </c>
      <c r="T268">
        <f>T267+IF(AND(R268=1,M268=2),1,0)-IF(AND(R268=-1,N268=2),1,0)</f>
        <v>1</v>
      </c>
      <c r="U268">
        <f>U267+IF(AND(R268=1,M268=3),1,0)-IF(AND(R268=-1,N268=3),1,0)</f>
        <v>1</v>
      </c>
      <c r="V268">
        <f>IF(S268&lt;&gt;S267,0,V267+dt)</f>
        <v>44</v>
      </c>
      <c r="W268">
        <f>IF(T268&lt;&gt;T267,0,W267+dt)</f>
        <v>43</v>
      </c>
      <c r="X268">
        <f>IF(U268&lt;&gt;U267,0,X267+dt)</f>
        <v>45</v>
      </c>
      <c r="Y268" s="24">
        <f>S268*Cap_1*MIN(1,(V268+dt)/StartRamp)</f>
        <v>1.2</v>
      </c>
      <c r="Z268" s="24">
        <f>T268*Cap_2*MIN(1,(W268+dt)/StartRamp)</f>
        <v>1.1000000000000001</v>
      </c>
      <c r="AA268" s="24">
        <f>U268*Cap_3*MIN(1,(X268+dt)/StartRamp)</f>
        <v>1.1000000000000001</v>
      </c>
      <c r="AB268" s="24">
        <f>SUM(Y268:AA268)</f>
        <v>3.4</v>
      </c>
      <c r="AC268" s="24">
        <f>AB268-D268</f>
        <v>1.8361000000000001</v>
      </c>
      <c r="AD268" s="25">
        <f>MEDIAN(0,(TaperEnd-E268)/(TaperEnd-TaperStart),1)</f>
        <v>1</v>
      </c>
      <c r="AE268" s="24">
        <f>MIN(P_pcs*AD268,MAX(0,SOC_max-E268)*E_nom*60/dt/SQRT(RTE))</f>
        <v>2.5</v>
      </c>
      <c r="AF268" s="24">
        <f>MIN(P_pcs,MAX(0,E268-SOC_min)*E_nom*60/dt*SQRT(RTE))</f>
        <v>2.5</v>
      </c>
      <c r="AG268" s="24">
        <f>IF(AC268&gt;0,MIN(AC268,AE268),0)</f>
        <v>1.8361000000000001</v>
      </c>
      <c r="AH268" s="24">
        <f>IF(AC268&lt;0,MIN(-AC268,AF268),0)</f>
        <v>0</v>
      </c>
      <c r="AI268" s="24">
        <f>IF(AC268&gt;0,D268+AG268,AB268)</f>
        <v>3.4</v>
      </c>
      <c r="AJ268" s="24">
        <f>MAX(0,D268-AI268-AH268)</f>
        <v>0</v>
      </c>
      <c r="AK268" s="25">
        <f>IF(AB268&gt;0,AI268/AB268,0)</f>
        <v>1</v>
      </c>
      <c r="AL268">
        <f>IF(AB268=0,1,MIN(MATCH(MEDIAN(MinStable,AK268,1),FC_L,1),3))</f>
        <v>3</v>
      </c>
      <c r="AM268" s="25">
        <f>INDEX(FC_E1,$AL268)+(MEDIAN(MinStable,$AK268,1)-INDEX(FC_L,$AL268))*(INDEX(FC_E1,$AL268+1)-INDEX(FC_E1,$AL268))/(INDEX(FC_L,$AL268+1)-INDEX(FC_L,$AL268))</f>
        <v>0.42799999999999999</v>
      </c>
      <c r="AN268" s="25">
        <f>INDEX(FC_E2,$AL268)+(MEDIAN(MinStable,$AK268,1)-INDEX(FC_L,$AL268))*(INDEX(FC_E2,$AL268+1)-INDEX(FC_E2,$AL268))/(INDEX(FC_L,$AL268+1)-INDEX(FC_L,$AL268))</f>
        <v>0.42199999999999999</v>
      </c>
      <c r="AO268" s="25">
        <f>INDEX(FC_E3,$AL268)+(MEDIAN(MinStable,$AK268,1)-INDEX(FC_L,$AL268))*(INDEX(FC_E3,$AL268+1)-INDEX(FC_E3,$AL268))/(INDEX(FC_L,$AL268+1)-INDEX(FC_L,$AL268))</f>
        <v>0.41499999999999998</v>
      </c>
      <c r="AP268" s="26">
        <f>(IF(S268=1,Y268*AK268/AM268,0)+IF(T268=1,Z268*AK268/AN268,0)+IF(U268=1,AA268*AK268/AO268,0))*dt/60</f>
        <v>0.13434959664142687</v>
      </c>
      <c r="AQ268" s="25">
        <f>E268+(AG268*SQRT(RTE)-AH268/SQRT(RTE))*dt/60/E_nom</f>
        <v>0.56175530606730983</v>
      </c>
      <c r="AR268">
        <f>IF(R268=1,1,0)</f>
        <v>0</v>
      </c>
    </row>
    <row r="269" spans="1:44" x14ac:dyDescent="0.2">
      <c r="A269">
        <v>267</v>
      </c>
      <c r="B269" s="22">
        <f>A269/1440</f>
        <v>0.18541666666666667</v>
      </c>
      <c r="C269" s="23">
        <v>1.5946</v>
      </c>
      <c r="D269" s="24">
        <f>C269+P_aux</f>
        <v>1.6095999999999999</v>
      </c>
      <c r="E269" s="25">
        <f>AQ268</f>
        <v>0.56175530606730983</v>
      </c>
      <c r="F269" s="24">
        <f>AB268</f>
        <v>3.4</v>
      </c>
      <c r="G269">
        <f>IF(AND(S268=0,V268&gt;=MinOff),V268,-1)</f>
        <v>-1</v>
      </c>
      <c r="H269">
        <f>IF(AND(T268=0,W268&gt;=MinOff),W268,-1)</f>
        <v>-1</v>
      </c>
      <c r="I269">
        <f>IF(AND(U268=0,X268&gt;=MinOff),X268,-1)</f>
        <v>-1</v>
      </c>
      <c r="J269">
        <f>IF(AND(S268=1,V268&gt;=MinRun),V268,-1)</f>
        <v>44</v>
      </c>
      <c r="K269">
        <f>IF(AND(T268=1,W268&gt;=MinRun),W268,-1)</f>
        <v>43</v>
      </c>
      <c r="L269">
        <f>IF(AND(U268=1,X268&gt;=MinRun),X268,-1)</f>
        <v>45</v>
      </c>
      <c r="M269">
        <f>IF(MAX(G269:I269)&lt;0,0,MATCH(MAX(G269:I269),G269:I269,0))</f>
        <v>0</v>
      </c>
      <c r="N269">
        <f>IF(MAX(J269:L269)&lt;0,0,MATCH(MAX(J269:L269),J269:L269,0))</f>
        <v>3</v>
      </c>
      <c r="O269" s="24">
        <f>IF(N269=0,0,INDEX(CapVec,N269))</f>
        <v>1.1000000000000001</v>
      </c>
      <c r="P269">
        <f>IF(OR(D269&gt;F269+StartMargin,E269&lt;SOC_startT),1,0)</f>
        <v>0</v>
      </c>
      <c r="Q269">
        <f>IF(AND(E269&gt;SOC_stopT,D269&lt;=F269-O269+StopMargin),1,0)</f>
        <v>0</v>
      </c>
      <c r="R269">
        <f>IF(AND(P269=1,M269&gt;0),1,IF(AND(P269=0,Q269=1,N269&gt;0),-1,0))</f>
        <v>0</v>
      </c>
      <c r="S269">
        <f>S268+IF(AND(R269=1,M269=1),1,0)-IF(AND(R269=-1,N269=1),1,0)</f>
        <v>1</v>
      </c>
      <c r="T269">
        <f>T268+IF(AND(R269=1,M269=2),1,0)-IF(AND(R269=-1,N269=2),1,0)</f>
        <v>1</v>
      </c>
      <c r="U269">
        <f>U268+IF(AND(R269=1,M269=3),1,0)-IF(AND(R269=-1,N269=3),1,0)</f>
        <v>1</v>
      </c>
      <c r="V269">
        <f>IF(S269&lt;&gt;S268,0,V268+dt)</f>
        <v>45</v>
      </c>
      <c r="W269">
        <f>IF(T269&lt;&gt;T268,0,W268+dt)</f>
        <v>44</v>
      </c>
      <c r="X269">
        <f>IF(U269&lt;&gt;U268,0,X268+dt)</f>
        <v>46</v>
      </c>
      <c r="Y269" s="24">
        <f>S269*Cap_1*MIN(1,(V269+dt)/StartRamp)</f>
        <v>1.2</v>
      </c>
      <c r="Z269" s="24">
        <f>T269*Cap_2*MIN(1,(W269+dt)/StartRamp)</f>
        <v>1.1000000000000001</v>
      </c>
      <c r="AA269" s="24">
        <f>U269*Cap_3*MIN(1,(X269+dt)/StartRamp)</f>
        <v>1.1000000000000001</v>
      </c>
      <c r="AB269" s="24">
        <f>SUM(Y269:AA269)</f>
        <v>3.4</v>
      </c>
      <c r="AC269" s="24">
        <f>AB269-D269</f>
        <v>1.7904</v>
      </c>
      <c r="AD269" s="25">
        <f>MEDIAN(0,(TaperEnd-E269)/(TaperEnd-TaperStart),1)</f>
        <v>1</v>
      </c>
      <c r="AE269" s="24">
        <f>MIN(P_pcs*AD269,MAX(0,SOC_max-E269)*E_nom*60/dt/SQRT(RTE))</f>
        <v>2.5</v>
      </c>
      <c r="AF269" s="24">
        <f>MIN(P_pcs,MAX(0,E269-SOC_min)*E_nom*60/dt*SQRT(RTE))</f>
        <v>2.5</v>
      </c>
      <c r="AG269" s="24">
        <f>IF(AC269&gt;0,MIN(AC269,AE269),0)</f>
        <v>1.7904</v>
      </c>
      <c r="AH269" s="24">
        <f>IF(AC269&lt;0,MIN(-AC269,AF269),0)</f>
        <v>0</v>
      </c>
      <c r="AI269" s="24">
        <f>IF(AC269&gt;0,D269+AG269,AB269)</f>
        <v>3.4</v>
      </c>
      <c r="AJ269" s="24">
        <f>MAX(0,D269-AI269-AH269)</f>
        <v>0</v>
      </c>
      <c r="AK269" s="25">
        <f>IF(AB269&gt;0,AI269/AB269,0)</f>
        <v>1</v>
      </c>
      <c r="AL269">
        <f>IF(AB269=0,1,MIN(MATCH(MEDIAN(MinStable,AK269,1),FC_L,1),3))</f>
        <v>3</v>
      </c>
      <c r="AM269" s="25">
        <f>INDEX(FC_E1,$AL269)+(MEDIAN(MinStable,$AK269,1)-INDEX(FC_L,$AL269))*(INDEX(FC_E1,$AL269+1)-INDEX(FC_E1,$AL269))/(INDEX(FC_L,$AL269+1)-INDEX(FC_L,$AL269))</f>
        <v>0.42799999999999999</v>
      </c>
      <c r="AN269" s="25">
        <f>INDEX(FC_E2,$AL269)+(MEDIAN(MinStable,$AK269,1)-INDEX(FC_L,$AL269))*(INDEX(FC_E2,$AL269+1)-INDEX(FC_E2,$AL269))/(INDEX(FC_L,$AL269+1)-INDEX(FC_L,$AL269))</f>
        <v>0.42199999999999999</v>
      </c>
      <c r="AO269" s="25">
        <f>INDEX(FC_E3,$AL269)+(MEDIAN(MinStable,$AK269,1)-INDEX(FC_L,$AL269))*(INDEX(FC_E3,$AL269+1)-INDEX(FC_E3,$AL269))/(INDEX(FC_L,$AL269+1)-INDEX(FC_L,$AL269))</f>
        <v>0.41499999999999998</v>
      </c>
      <c r="AP269" s="26">
        <f>(IF(S269=1,Y269*AK269/AM269,0)+IF(T269=1,Z269*AK269/AN269,0)+IF(U269=1,AA269*AK269/AO269,0))*dt/60</f>
        <v>0.13434959664142687</v>
      </c>
      <c r="AQ269" s="25">
        <f>E269+(AG269*SQRT(RTE)-AH269/SQRT(RTE))*dt/60/E_nom</f>
        <v>0.56684483356815096</v>
      </c>
      <c r="AR269">
        <f>IF(R269=1,1,0)</f>
        <v>0</v>
      </c>
    </row>
    <row r="270" spans="1:44" x14ac:dyDescent="0.2">
      <c r="A270">
        <v>268</v>
      </c>
      <c r="B270" s="22">
        <f>A270/1440</f>
        <v>0.18611111111111112</v>
      </c>
      <c r="C270" s="23">
        <v>1.6464000000000001</v>
      </c>
      <c r="D270" s="24">
        <f>C270+P_aux</f>
        <v>1.6614</v>
      </c>
      <c r="E270" s="25">
        <f>AQ269</f>
        <v>0.56684483356815096</v>
      </c>
      <c r="F270" s="24">
        <f>AB269</f>
        <v>3.4</v>
      </c>
      <c r="G270">
        <f>IF(AND(S269=0,V269&gt;=MinOff),V269,-1)</f>
        <v>-1</v>
      </c>
      <c r="H270">
        <f>IF(AND(T269=0,W269&gt;=MinOff),W269,-1)</f>
        <v>-1</v>
      </c>
      <c r="I270">
        <f>IF(AND(U269=0,X269&gt;=MinOff),X269,-1)</f>
        <v>-1</v>
      </c>
      <c r="J270">
        <f>IF(AND(S269=1,V269&gt;=MinRun),V269,-1)</f>
        <v>45</v>
      </c>
      <c r="K270">
        <f>IF(AND(T269=1,W269&gt;=MinRun),W269,-1)</f>
        <v>44</v>
      </c>
      <c r="L270">
        <f>IF(AND(U269=1,X269&gt;=MinRun),X269,-1)</f>
        <v>46</v>
      </c>
      <c r="M270">
        <f>IF(MAX(G270:I270)&lt;0,0,MATCH(MAX(G270:I270),G270:I270,0))</f>
        <v>0</v>
      </c>
      <c r="N270">
        <f>IF(MAX(J270:L270)&lt;0,0,MATCH(MAX(J270:L270),J270:L270,0))</f>
        <v>3</v>
      </c>
      <c r="O270" s="24">
        <f>IF(N270=0,0,INDEX(CapVec,N270))</f>
        <v>1.1000000000000001</v>
      </c>
      <c r="P270">
        <f>IF(OR(D270&gt;F270+StartMargin,E270&lt;SOC_startT),1,0)</f>
        <v>0</v>
      </c>
      <c r="Q270">
        <f>IF(AND(E270&gt;SOC_stopT,D270&lt;=F270-O270+StopMargin),1,0)</f>
        <v>0</v>
      </c>
      <c r="R270">
        <f>IF(AND(P270=1,M270&gt;0),1,IF(AND(P270=0,Q270=1,N270&gt;0),-1,0))</f>
        <v>0</v>
      </c>
      <c r="S270">
        <f>S269+IF(AND(R270=1,M270=1),1,0)-IF(AND(R270=-1,N270=1),1,0)</f>
        <v>1</v>
      </c>
      <c r="T270">
        <f>T269+IF(AND(R270=1,M270=2),1,0)-IF(AND(R270=-1,N270=2),1,0)</f>
        <v>1</v>
      </c>
      <c r="U270">
        <f>U269+IF(AND(R270=1,M270=3),1,0)-IF(AND(R270=-1,N270=3),1,0)</f>
        <v>1</v>
      </c>
      <c r="V270">
        <f>IF(S270&lt;&gt;S269,0,V269+dt)</f>
        <v>46</v>
      </c>
      <c r="W270">
        <f>IF(T270&lt;&gt;T269,0,W269+dt)</f>
        <v>45</v>
      </c>
      <c r="X270">
        <f>IF(U270&lt;&gt;U269,0,X269+dt)</f>
        <v>47</v>
      </c>
      <c r="Y270" s="24">
        <f>S270*Cap_1*MIN(1,(V270+dt)/StartRamp)</f>
        <v>1.2</v>
      </c>
      <c r="Z270" s="24">
        <f>T270*Cap_2*MIN(1,(W270+dt)/StartRamp)</f>
        <v>1.1000000000000001</v>
      </c>
      <c r="AA270" s="24">
        <f>U270*Cap_3*MIN(1,(X270+dt)/StartRamp)</f>
        <v>1.1000000000000001</v>
      </c>
      <c r="AB270" s="24">
        <f>SUM(Y270:AA270)</f>
        <v>3.4</v>
      </c>
      <c r="AC270" s="24">
        <f>AB270-D270</f>
        <v>1.7385999999999999</v>
      </c>
      <c r="AD270" s="25">
        <f>MEDIAN(0,(TaperEnd-E270)/(TaperEnd-TaperStart),1)</f>
        <v>1</v>
      </c>
      <c r="AE270" s="24">
        <f>MIN(P_pcs*AD270,MAX(0,SOC_max-E270)*E_nom*60/dt/SQRT(RTE))</f>
        <v>2.5</v>
      </c>
      <c r="AF270" s="24">
        <f>MIN(P_pcs,MAX(0,E270-SOC_min)*E_nom*60/dt*SQRT(RTE))</f>
        <v>2.5</v>
      </c>
      <c r="AG270" s="24">
        <f>IF(AC270&gt;0,MIN(AC270,AE270),0)</f>
        <v>1.7385999999999999</v>
      </c>
      <c r="AH270" s="24">
        <f>IF(AC270&lt;0,MIN(-AC270,AF270),0)</f>
        <v>0</v>
      </c>
      <c r="AI270" s="24">
        <f>IF(AC270&gt;0,D270+AG270,AB270)</f>
        <v>3.4</v>
      </c>
      <c r="AJ270" s="24">
        <f>MAX(0,D270-AI270-AH270)</f>
        <v>0</v>
      </c>
      <c r="AK270" s="25">
        <f>IF(AB270&gt;0,AI270/AB270,0)</f>
        <v>1</v>
      </c>
      <c r="AL270">
        <f>IF(AB270=0,1,MIN(MATCH(MEDIAN(MinStable,AK270,1),FC_L,1),3))</f>
        <v>3</v>
      </c>
      <c r="AM270" s="25">
        <f>INDEX(FC_E1,$AL270)+(MEDIAN(MinStable,$AK270,1)-INDEX(FC_L,$AL270))*(INDEX(FC_E1,$AL270+1)-INDEX(FC_E1,$AL270))/(INDEX(FC_L,$AL270+1)-INDEX(FC_L,$AL270))</f>
        <v>0.42799999999999999</v>
      </c>
      <c r="AN270" s="25">
        <f>INDEX(FC_E2,$AL270)+(MEDIAN(MinStable,$AK270,1)-INDEX(FC_L,$AL270))*(INDEX(FC_E2,$AL270+1)-INDEX(FC_E2,$AL270))/(INDEX(FC_L,$AL270+1)-INDEX(FC_L,$AL270))</f>
        <v>0.42199999999999999</v>
      </c>
      <c r="AO270" s="25">
        <f>INDEX(FC_E3,$AL270)+(MEDIAN(MinStable,$AK270,1)-INDEX(FC_L,$AL270))*(INDEX(FC_E3,$AL270+1)-INDEX(FC_E3,$AL270))/(INDEX(FC_L,$AL270+1)-INDEX(FC_L,$AL270))</f>
        <v>0.41499999999999998</v>
      </c>
      <c r="AP270" s="26">
        <f>(IF(S270=1,Y270*AK270/AM270,0)+IF(T270=1,Z270*AK270/AN270,0)+IF(U270=1,AA270*AK270/AO270,0))*dt/60</f>
        <v>0.13434959664142687</v>
      </c>
      <c r="AQ270" s="25">
        <f>E270+(AG270*SQRT(RTE)-AH270/SQRT(RTE))*dt/60/E_nom</f>
        <v>0.57178711044089581</v>
      </c>
      <c r="AR270">
        <f>IF(R270=1,1,0)</f>
        <v>0</v>
      </c>
    </row>
    <row r="271" spans="1:44" x14ac:dyDescent="0.2">
      <c r="A271">
        <v>269</v>
      </c>
      <c r="B271" s="22">
        <f>A271/1440</f>
        <v>0.18680555555555556</v>
      </c>
      <c r="C271" s="23">
        <v>1.6089</v>
      </c>
      <c r="D271" s="24">
        <f>C271+P_aux</f>
        <v>1.6238999999999999</v>
      </c>
      <c r="E271" s="25">
        <f>AQ270</f>
        <v>0.57178711044089581</v>
      </c>
      <c r="F271" s="24">
        <f>AB270</f>
        <v>3.4</v>
      </c>
      <c r="G271">
        <f>IF(AND(S270=0,V270&gt;=MinOff),V270,-1)</f>
        <v>-1</v>
      </c>
      <c r="H271">
        <f>IF(AND(T270=0,W270&gt;=MinOff),W270,-1)</f>
        <v>-1</v>
      </c>
      <c r="I271">
        <f>IF(AND(U270=0,X270&gt;=MinOff),X270,-1)</f>
        <v>-1</v>
      </c>
      <c r="J271">
        <f>IF(AND(S270=1,V270&gt;=MinRun),V270,-1)</f>
        <v>46</v>
      </c>
      <c r="K271">
        <f>IF(AND(T270=1,W270&gt;=MinRun),W270,-1)</f>
        <v>45</v>
      </c>
      <c r="L271">
        <f>IF(AND(U270=1,X270&gt;=MinRun),X270,-1)</f>
        <v>47</v>
      </c>
      <c r="M271">
        <f>IF(MAX(G271:I271)&lt;0,0,MATCH(MAX(G271:I271),G271:I271,0))</f>
        <v>0</v>
      </c>
      <c r="N271">
        <f>IF(MAX(J271:L271)&lt;0,0,MATCH(MAX(J271:L271),J271:L271,0))</f>
        <v>3</v>
      </c>
      <c r="O271" s="24">
        <f>IF(N271=0,0,INDEX(CapVec,N271))</f>
        <v>1.1000000000000001</v>
      </c>
      <c r="P271">
        <f>IF(OR(D271&gt;F271+StartMargin,E271&lt;SOC_startT),1,0)</f>
        <v>0</v>
      </c>
      <c r="Q271">
        <f>IF(AND(E271&gt;SOC_stopT,D271&lt;=F271-O271+StopMargin),1,0)</f>
        <v>0</v>
      </c>
      <c r="R271">
        <f>IF(AND(P271=1,M271&gt;0),1,IF(AND(P271=0,Q271=1,N271&gt;0),-1,0))</f>
        <v>0</v>
      </c>
      <c r="S271">
        <f>S270+IF(AND(R271=1,M271=1),1,0)-IF(AND(R271=-1,N271=1),1,0)</f>
        <v>1</v>
      </c>
      <c r="T271">
        <f>T270+IF(AND(R271=1,M271=2),1,0)-IF(AND(R271=-1,N271=2),1,0)</f>
        <v>1</v>
      </c>
      <c r="U271">
        <f>U270+IF(AND(R271=1,M271=3),1,0)-IF(AND(R271=-1,N271=3),1,0)</f>
        <v>1</v>
      </c>
      <c r="V271">
        <f>IF(S271&lt;&gt;S270,0,V270+dt)</f>
        <v>47</v>
      </c>
      <c r="W271">
        <f>IF(T271&lt;&gt;T270,0,W270+dt)</f>
        <v>46</v>
      </c>
      <c r="X271">
        <f>IF(U271&lt;&gt;U270,0,X270+dt)</f>
        <v>48</v>
      </c>
      <c r="Y271" s="24">
        <f>S271*Cap_1*MIN(1,(V271+dt)/StartRamp)</f>
        <v>1.2</v>
      </c>
      <c r="Z271" s="24">
        <f>T271*Cap_2*MIN(1,(W271+dt)/StartRamp)</f>
        <v>1.1000000000000001</v>
      </c>
      <c r="AA271" s="24">
        <f>U271*Cap_3*MIN(1,(X271+dt)/StartRamp)</f>
        <v>1.1000000000000001</v>
      </c>
      <c r="AB271" s="24">
        <f>SUM(Y271:AA271)</f>
        <v>3.4</v>
      </c>
      <c r="AC271" s="24">
        <f>AB271-D271</f>
        <v>1.7761</v>
      </c>
      <c r="AD271" s="25">
        <f>MEDIAN(0,(TaperEnd-E271)/(TaperEnd-TaperStart),1)</f>
        <v>1</v>
      </c>
      <c r="AE271" s="24">
        <f>MIN(P_pcs*AD271,MAX(0,SOC_max-E271)*E_nom*60/dt/SQRT(RTE))</f>
        <v>2.5</v>
      </c>
      <c r="AF271" s="24">
        <f>MIN(P_pcs,MAX(0,E271-SOC_min)*E_nom*60/dt*SQRT(RTE))</f>
        <v>2.5</v>
      </c>
      <c r="AG271" s="24">
        <f>IF(AC271&gt;0,MIN(AC271,AE271),0)</f>
        <v>1.7761</v>
      </c>
      <c r="AH271" s="24">
        <f>IF(AC271&lt;0,MIN(-AC271,AF271),0)</f>
        <v>0</v>
      </c>
      <c r="AI271" s="24">
        <f>IF(AC271&gt;0,D271+AG271,AB271)</f>
        <v>3.4</v>
      </c>
      <c r="AJ271" s="24">
        <f>MAX(0,D271-AI271-AH271)</f>
        <v>0</v>
      </c>
      <c r="AK271" s="25">
        <f>IF(AB271&gt;0,AI271/AB271,0)</f>
        <v>1</v>
      </c>
      <c r="AL271">
        <f>IF(AB271=0,1,MIN(MATCH(MEDIAN(MinStable,AK271,1),FC_L,1),3))</f>
        <v>3</v>
      </c>
      <c r="AM271" s="25">
        <f>INDEX(FC_E1,$AL271)+(MEDIAN(MinStable,$AK271,1)-INDEX(FC_L,$AL271))*(INDEX(FC_E1,$AL271+1)-INDEX(FC_E1,$AL271))/(INDEX(FC_L,$AL271+1)-INDEX(FC_L,$AL271))</f>
        <v>0.42799999999999999</v>
      </c>
      <c r="AN271" s="25">
        <f>INDEX(FC_E2,$AL271)+(MEDIAN(MinStable,$AK271,1)-INDEX(FC_L,$AL271))*(INDEX(FC_E2,$AL271+1)-INDEX(FC_E2,$AL271))/(INDEX(FC_L,$AL271+1)-INDEX(FC_L,$AL271))</f>
        <v>0.42199999999999999</v>
      </c>
      <c r="AO271" s="25">
        <f>INDEX(FC_E3,$AL271)+(MEDIAN(MinStable,$AK271,1)-INDEX(FC_L,$AL271))*(INDEX(FC_E3,$AL271+1)-INDEX(FC_E3,$AL271))/(INDEX(FC_L,$AL271+1)-INDEX(FC_L,$AL271))</f>
        <v>0.41499999999999998</v>
      </c>
      <c r="AP271" s="26">
        <f>(IF(S271=1,Y271*AK271/AM271,0)+IF(T271=1,Z271*AK271/AN271,0)+IF(U271=1,AA271*AK271/AO271,0))*dt/60</f>
        <v>0.13434959664142687</v>
      </c>
      <c r="AQ271" s="25">
        <f>E271+(AG271*SQRT(RTE)-AH271/SQRT(RTE))*dt/60/E_nom</f>
        <v>0.57683598767181843</v>
      </c>
      <c r="AR271">
        <f>IF(R271=1,1,0)</f>
        <v>0</v>
      </c>
    </row>
    <row r="272" spans="1:44" x14ac:dyDescent="0.2">
      <c r="A272">
        <v>270</v>
      </c>
      <c r="B272" s="22">
        <f>A272/1440</f>
        <v>0.1875</v>
      </c>
      <c r="C272" s="23">
        <v>1.6664000000000001</v>
      </c>
      <c r="D272" s="24">
        <f>C272+P_aux</f>
        <v>1.6814</v>
      </c>
      <c r="E272" s="25">
        <f>AQ271</f>
        <v>0.57683598767181843</v>
      </c>
      <c r="F272" s="24">
        <f>AB271</f>
        <v>3.4</v>
      </c>
      <c r="G272">
        <f>IF(AND(S271=0,V271&gt;=MinOff),V271,-1)</f>
        <v>-1</v>
      </c>
      <c r="H272">
        <f>IF(AND(T271=0,W271&gt;=MinOff),W271,-1)</f>
        <v>-1</v>
      </c>
      <c r="I272">
        <f>IF(AND(U271=0,X271&gt;=MinOff),X271,-1)</f>
        <v>-1</v>
      </c>
      <c r="J272">
        <f>IF(AND(S271=1,V271&gt;=MinRun),V271,-1)</f>
        <v>47</v>
      </c>
      <c r="K272">
        <f>IF(AND(T271=1,W271&gt;=MinRun),W271,-1)</f>
        <v>46</v>
      </c>
      <c r="L272">
        <f>IF(AND(U271=1,X271&gt;=MinRun),X271,-1)</f>
        <v>48</v>
      </c>
      <c r="M272">
        <f>IF(MAX(G272:I272)&lt;0,0,MATCH(MAX(G272:I272),G272:I272,0))</f>
        <v>0</v>
      </c>
      <c r="N272">
        <f>IF(MAX(J272:L272)&lt;0,0,MATCH(MAX(J272:L272),J272:L272,0))</f>
        <v>3</v>
      </c>
      <c r="O272" s="24">
        <f>IF(N272=0,0,INDEX(CapVec,N272))</f>
        <v>1.1000000000000001</v>
      </c>
      <c r="P272">
        <f>IF(OR(D272&gt;F272+StartMargin,E272&lt;SOC_startT),1,0)</f>
        <v>0</v>
      </c>
      <c r="Q272">
        <f>IF(AND(E272&gt;SOC_stopT,D272&lt;=F272-O272+StopMargin),1,0)</f>
        <v>0</v>
      </c>
      <c r="R272">
        <f>IF(AND(P272=1,M272&gt;0),1,IF(AND(P272=0,Q272=1,N272&gt;0),-1,0))</f>
        <v>0</v>
      </c>
      <c r="S272">
        <f>S271+IF(AND(R272=1,M272=1),1,0)-IF(AND(R272=-1,N272=1),1,0)</f>
        <v>1</v>
      </c>
      <c r="T272">
        <f>T271+IF(AND(R272=1,M272=2),1,0)-IF(AND(R272=-1,N272=2),1,0)</f>
        <v>1</v>
      </c>
      <c r="U272">
        <f>U271+IF(AND(R272=1,M272=3),1,0)-IF(AND(R272=-1,N272=3),1,0)</f>
        <v>1</v>
      </c>
      <c r="V272">
        <f>IF(S272&lt;&gt;S271,0,V271+dt)</f>
        <v>48</v>
      </c>
      <c r="W272">
        <f>IF(T272&lt;&gt;T271,0,W271+dt)</f>
        <v>47</v>
      </c>
      <c r="X272">
        <f>IF(U272&lt;&gt;U271,0,X271+dt)</f>
        <v>49</v>
      </c>
      <c r="Y272" s="24">
        <f>S272*Cap_1*MIN(1,(V272+dt)/StartRamp)</f>
        <v>1.2</v>
      </c>
      <c r="Z272" s="24">
        <f>T272*Cap_2*MIN(1,(W272+dt)/StartRamp)</f>
        <v>1.1000000000000001</v>
      </c>
      <c r="AA272" s="24">
        <f>U272*Cap_3*MIN(1,(X272+dt)/StartRamp)</f>
        <v>1.1000000000000001</v>
      </c>
      <c r="AB272" s="24">
        <f>SUM(Y272:AA272)</f>
        <v>3.4</v>
      </c>
      <c r="AC272" s="24">
        <f>AB272-D272</f>
        <v>1.7185999999999999</v>
      </c>
      <c r="AD272" s="25">
        <f>MEDIAN(0,(TaperEnd-E272)/(TaperEnd-TaperStart),1)</f>
        <v>1</v>
      </c>
      <c r="AE272" s="24">
        <f>MIN(P_pcs*AD272,MAX(0,SOC_max-E272)*E_nom*60/dt/SQRT(RTE))</f>
        <v>2.5</v>
      </c>
      <c r="AF272" s="24">
        <f>MIN(P_pcs,MAX(0,E272-SOC_min)*E_nom*60/dt*SQRT(RTE))</f>
        <v>2.5</v>
      </c>
      <c r="AG272" s="24">
        <f>IF(AC272&gt;0,MIN(AC272,AE272),0)</f>
        <v>1.7185999999999999</v>
      </c>
      <c r="AH272" s="24">
        <f>IF(AC272&lt;0,MIN(-AC272,AF272),0)</f>
        <v>0</v>
      </c>
      <c r="AI272" s="24">
        <f>IF(AC272&gt;0,D272+AG272,AB272)</f>
        <v>3.4</v>
      </c>
      <c r="AJ272" s="24">
        <f>MAX(0,D272-AI272-AH272)</f>
        <v>0</v>
      </c>
      <c r="AK272" s="25">
        <f>IF(AB272&gt;0,AI272/AB272,0)</f>
        <v>1</v>
      </c>
      <c r="AL272">
        <f>IF(AB272=0,1,MIN(MATCH(MEDIAN(MinStable,AK272,1),FC_L,1),3))</f>
        <v>3</v>
      </c>
      <c r="AM272" s="25">
        <f>INDEX(FC_E1,$AL272)+(MEDIAN(MinStable,$AK272,1)-INDEX(FC_L,$AL272))*(INDEX(FC_E1,$AL272+1)-INDEX(FC_E1,$AL272))/(INDEX(FC_L,$AL272+1)-INDEX(FC_L,$AL272))</f>
        <v>0.42799999999999999</v>
      </c>
      <c r="AN272" s="25">
        <f>INDEX(FC_E2,$AL272)+(MEDIAN(MinStable,$AK272,1)-INDEX(FC_L,$AL272))*(INDEX(FC_E2,$AL272+1)-INDEX(FC_E2,$AL272))/(INDEX(FC_L,$AL272+1)-INDEX(FC_L,$AL272))</f>
        <v>0.42199999999999999</v>
      </c>
      <c r="AO272" s="25">
        <f>INDEX(FC_E3,$AL272)+(MEDIAN(MinStable,$AK272,1)-INDEX(FC_L,$AL272))*(INDEX(FC_E3,$AL272+1)-INDEX(FC_E3,$AL272))/(INDEX(FC_L,$AL272+1)-INDEX(FC_L,$AL272))</f>
        <v>0.41499999999999998</v>
      </c>
      <c r="AP272" s="26">
        <f>(IF(S272=1,Y272*AK272/AM272,0)+IF(T272=1,Z272*AK272/AN272,0)+IF(U272=1,AA272*AK272/AO272,0))*dt/60</f>
        <v>0.13434959664142687</v>
      </c>
      <c r="AQ272" s="25">
        <f>E272+(AG272*SQRT(RTE)-AH272/SQRT(RTE))*dt/60/E_nom</f>
        <v>0.58172141102020181</v>
      </c>
      <c r="AR272">
        <f>IF(R272=1,1,0)</f>
        <v>0</v>
      </c>
    </row>
    <row r="273" spans="1:44" x14ac:dyDescent="0.2">
      <c r="A273">
        <v>271</v>
      </c>
      <c r="B273" s="22">
        <f>A273/1440</f>
        <v>0.18819444444444444</v>
      </c>
      <c r="C273" s="23">
        <v>1.6071</v>
      </c>
      <c r="D273" s="24">
        <f>C273+P_aux</f>
        <v>1.6220999999999999</v>
      </c>
      <c r="E273" s="25">
        <f>AQ272</f>
        <v>0.58172141102020181</v>
      </c>
      <c r="F273" s="24">
        <f>AB272</f>
        <v>3.4</v>
      </c>
      <c r="G273">
        <f>IF(AND(S272=0,V272&gt;=MinOff),V272,-1)</f>
        <v>-1</v>
      </c>
      <c r="H273">
        <f>IF(AND(T272=0,W272&gt;=MinOff),W272,-1)</f>
        <v>-1</v>
      </c>
      <c r="I273">
        <f>IF(AND(U272=0,X272&gt;=MinOff),X272,-1)</f>
        <v>-1</v>
      </c>
      <c r="J273">
        <f>IF(AND(S272=1,V272&gt;=MinRun),V272,-1)</f>
        <v>48</v>
      </c>
      <c r="K273">
        <f>IF(AND(T272=1,W272&gt;=MinRun),W272,-1)</f>
        <v>47</v>
      </c>
      <c r="L273">
        <f>IF(AND(U272=1,X272&gt;=MinRun),X272,-1)</f>
        <v>49</v>
      </c>
      <c r="M273">
        <f>IF(MAX(G273:I273)&lt;0,0,MATCH(MAX(G273:I273),G273:I273,0))</f>
        <v>0</v>
      </c>
      <c r="N273">
        <f>IF(MAX(J273:L273)&lt;0,0,MATCH(MAX(J273:L273),J273:L273,0))</f>
        <v>3</v>
      </c>
      <c r="O273" s="24">
        <f>IF(N273=0,0,INDEX(CapVec,N273))</f>
        <v>1.1000000000000001</v>
      </c>
      <c r="P273">
        <f>IF(OR(D273&gt;F273+StartMargin,E273&lt;SOC_startT),1,0)</f>
        <v>0</v>
      </c>
      <c r="Q273">
        <f>IF(AND(E273&gt;SOC_stopT,D273&lt;=F273-O273+StopMargin),1,0)</f>
        <v>0</v>
      </c>
      <c r="R273">
        <f>IF(AND(P273=1,M273&gt;0),1,IF(AND(P273=0,Q273=1,N273&gt;0),-1,0))</f>
        <v>0</v>
      </c>
      <c r="S273">
        <f>S272+IF(AND(R273=1,M273=1),1,0)-IF(AND(R273=-1,N273=1),1,0)</f>
        <v>1</v>
      </c>
      <c r="T273">
        <f>T272+IF(AND(R273=1,M273=2),1,0)-IF(AND(R273=-1,N273=2),1,0)</f>
        <v>1</v>
      </c>
      <c r="U273">
        <f>U272+IF(AND(R273=1,M273=3),1,0)-IF(AND(R273=-1,N273=3),1,0)</f>
        <v>1</v>
      </c>
      <c r="V273">
        <f>IF(S273&lt;&gt;S272,0,V272+dt)</f>
        <v>49</v>
      </c>
      <c r="W273">
        <f>IF(T273&lt;&gt;T272,0,W272+dt)</f>
        <v>48</v>
      </c>
      <c r="X273">
        <f>IF(U273&lt;&gt;U272,0,X272+dt)</f>
        <v>50</v>
      </c>
      <c r="Y273" s="24">
        <f>S273*Cap_1*MIN(1,(V273+dt)/StartRamp)</f>
        <v>1.2</v>
      </c>
      <c r="Z273" s="24">
        <f>T273*Cap_2*MIN(1,(W273+dt)/StartRamp)</f>
        <v>1.1000000000000001</v>
      </c>
      <c r="AA273" s="24">
        <f>U273*Cap_3*MIN(1,(X273+dt)/StartRamp)</f>
        <v>1.1000000000000001</v>
      </c>
      <c r="AB273" s="24">
        <f>SUM(Y273:AA273)</f>
        <v>3.4</v>
      </c>
      <c r="AC273" s="24">
        <f>AB273-D273</f>
        <v>1.7779</v>
      </c>
      <c r="AD273" s="25">
        <f>MEDIAN(0,(TaperEnd-E273)/(TaperEnd-TaperStart),1)</f>
        <v>1</v>
      </c>
      <c r="AE273" s="24">
        <f>MIN(P_pcs*AD273,MAX(0,SOC_max-E273)*E_nom*60/dt/SQRT(RTE))</f>
        <v>2.5</v>
      </c>
      <c r="AF273" s="24">
        <f>MIN(P_pcs,MAX(0,E273-SOC_min)*E_nom*60/dt*SQRT(RTE))</f>
        <v>2.5</v>
      </c>
      <c r="AG273" s="24">
        <f>IF(AC273&gt;0,MIN(AC273,AE273),0)</f>
        <v>1.7779</v>
      </c>
      <c r="AH273" s="24">
        <f>IF(AC273&lt;0,MIN(-AC273,AF273),0)</f>
        <v>0</v>
      </c>
      <c r="AI273" s="24">
        <f>IF(AC273&gt;0,D273+AG273,AB273)</f>
        <v>3.4</v>
      </c>
      <c r="AJ273" s="24">
        <f>MAX(0,D273-AI273-AH273)</f>
        <v>0</v>
      </c>
      <c r="AK273" s="25">
        <f>IF(AB273&gt;0,AI273/AB273,0)</f>
        <v>1</v>
      </c>
      <c r="AL273">
        <f>IF(AB273=0,1,MIN(MATCH(MEDIAN(MinStable,AK273,1),FC_L,1),3))</f>
        <v>3</v>
      </c>
      <c r="AM273" s="25">
        <f>INDEX(FC_E1,$AL273)+(MEDIAN(MinStable,$AK273,1)-INDEX(FC_L,$AL273))*(INDEX(FC_E1,$AL273+1)-INDEX(FC_E1,$AL273))/(INDEX(FC_L,$AL273+1)-INDEX(FC_L,$AL273))</f>
        <v>0.42799999999999999</v>
      </c>
      <c r="AN273" s="25">
        <f>INDEX(FC_E2,$AL273)+(MEDIAN(MinStable,$AK273,1)-INDEX(FC_L,$AL273))*(INDEX(FC_E2,$AL273+1)-INDEX(FC_E2,$AL273))/(INDEX(FC_L,$AL273+1)-INDEX(FC_L,$AL273))</f>
        <v>0.42199999999999999</v>
      </c>
      <c r="AO273" s="25">
        <f>INDEX(FC_E3,$AL273)+(MEDIAN(MinStable,$AK273,1)-INDEX(FC_L,$AL273))*(INDEX(FC_E3,$AL273+1)-INDEX(FC_E3,$AL273))/(INDEX(FC_L,$AL273+1)-INDEX(FC_L,$AL273))</f>
        <v>0.41499999999999998</v>
      </c>
      <c r="AP273" s="26">
        <f>(IF(S273=1,Y273*AK273/AM273,0)+IF(T273=1,Z273*AK273/AN273,0)+IF(U273=1,AA273*AK273/AO273,0))*dt/60</f>
        <v>0.13434959664142687</v>
      </c>
      <c r="AQ273" s="25">
        <f>E273+(AG273*SQRT(RTE)-AH273/SQRT(RTE))*dt/60/E_nom</f>
        <v>0.58677540506831705</v>
      </c>
      <c r="AR273">
        <f>IF(R273=1,1,0)</f>
        <v>0</v>
      </c>
    </row>
    <row r="274" spans="1:44" x14ac:dyDescent="0.2">
      <c r="A274">
        <v>272</v>
      </c>
      <c r="B274" s="22">
        <f>A274/1440</f>
        <v>0.18888888888888888</v>
      </c>
      <c r="C274" s="23">
        <v>1.7424999999999999</v>
      </c>
      <c r="D274" s="24">
        <f>C274+P_aux</f>
        <v>1.7574999999999998</v>
      </c>
      <c r="E274" s="25">
        <f>AQ273</f>
        <v>0.58677540506831705</v>
      </c>
      <c r="F274" s="24">
        <f>AB273</f>
        <v>3.4</v>
      </c>
      <c r="G274">
        <f>IF(AND(S273=0,V273&gt;=MinOff),V273,-1)</f>
        <v>-1</v>
      </c>
      <c r="H274">
        <f>IF(AND(T273=0,W273&gt;=MinOff),W273,-1)</f>
        <v>-1</v>
      </c>
      <c r="I274">
        <f>IF(AND(U273=0,X273&gt;=MinOff),X273,-1)</f>
        <v>-1</v>
      </c>
      <c r="J274">
        <f>IF(AND(S273=1,V273&gt;=MinRun),V273,-1)</f>
        <v>49</v>
      </c>
      <c r="K274">
        <f>IF(AND(T273=1,W273&gt;=MinRun),W273,-1)</f>
        <v>48</v>
      </c>
      <c r="L274">
        <f>IF(AND(U273=1,X273&gt;=MinRun),X273,-1)</f>
        <v>50</v>
      </c>
      <c r="M274">
        <f>IF(MAX(G274:I274)&lt;0,0,MATCH(MAX(G274:I274),G274:I274,0))</f>
        <v>0</v>
      </c>
      <c r="N274">
        <f>IF(MAX(J274:L274)&lt;0,0,MATCH(MAX(J274:L274),J274:L274,0))</f>
        <v>3</v>
      </c>
      <c r="O274" s="24">
        <f>IF(N274=0,0,INDEX(CapVec,N274))</f>
        <v>1.1000000000000001</v>
      </c>
      <c r="P274">
        <f>IF(OR(D274&gt;F274+StartMargin,E274&lt;SOC_startT),1,0)</f>
        <v>0</v>
      </c>
      <c r="Q274">
        <f>IF(AND(E274&gt;SOC_stopT,D274&lt;=F274-O274+StopMargin),1,0)</f>
        <v>0</v>
      </c>
      <c r="R274">
        <f>IF(AND(P274=1,M274&gt;0),1,IF(AND(P274=0,Q274=1,N274&gt;0),-1,0))</f>
        <v>0</v>
      </c>
      <c r="S274">
        <f>S273+IF(AND(R274=1,M274=1),1,0)-IF(AND(R274=-1,N274=1),1,0)</f>
        <v>1</v>
      </c>
      <c r="T274">
        <f>T273+IF(AND(R274=1,M274=2),1,0)-IF(AND(R274=-1,N274=2),1,0)</f>
        <v>1</v>
      </c>
      <c r="U274">
        <f>U273+IF(AND(R274=1,M274=3),1,0)-IF(AND(R274=-1,N274=3),1,0)</f>
        <v>1</v>
      </c>
      <c r="V274">
        <f>IF(S274&lt;&gt;S273,0,V273+dt)</f>
        <v>50</v>
      </c>
      <c r="W274">
        <f>IF(T274&lt;&gt;T273,0,W273+dt)</f>
        <v>49</v>
      </c>
      <c r="X274">
        <f>IF(U274&lt;&gt;U273,0,X273+dt)</f>
        <v>51</v>
      </c>
      <c r="Y274" s="24">
        <f>S274*Cap_1*MIN(1,(V274+dt)/StartRamp)</f>
        <v>1.2</v>
      </c>
      <c r="Z274" s="24">
        <f>T274*Cap_2*MIN(1,(W274+dt)/StartRamp)</f>
        <v>1.1000000000000001</v>
      </c>
      <c r="AA274" s="24">
        <f>U274*Cap_3*MIN(1,(X274+dt)/StartRamp)</f>
        <v>1.1000000000000001</v>
      </c>
      <c r="AB274" s="24">
        <f>SUM(Y274:AA274)</f>
        <v>3.4</v>
      </c>
      <c r="AC274" s="24">
        <f>AB274-D274</f>
        <v>1.6425000000000001</v>
      </c>
      <c r="AD274" s="25">
        <f>MEDIAN(0,(TaperEnd-E274)/(TaperEnd-TaperStart),1)</f>
        <v>1</v>
      </c>
      <c r="AE274" s="24">
        <f>MIN(P_pcs*AD274,MAX(0,SOC_max-E274)*E_nom*60/dt/SQRT(RTE))</f>
        <v>2.5</v>
      </c>
      <c r="AF274" s="24">
        <f>MIN(P_pcs,MAX(0,E274-SOC_min)*E_nom*60/dt*SQRT(RTE))</f>
        <v>2.5</v>
      </c>
      <c r="AG274" s="24">
        <f>IF(AC274&gt;0,MIN(AC274,AE274),0)</f>
        <v>1.6425000000000001</v>
      </c>
      <c r="AH274" s="24">
        <f>IF(AC274&lt;0,MIN(-AC274,AF274),0)</f>
        <v>0</v>
      </c>
      <c r="AI274" s="24">
        <f>IF(AC274&gt;0,D274+AG274,AB274)</f>
        <v>3.4</v>
      </c>
      <c r="AJ274" s="24">
        <f>MAX(0,D274-AI274-AH274)</f>
        <v>0</v>
      </c>
      <c r="AK274" s="25">
        <f>IF(AB274&gt;0,AI274/AB274,0)</f>
        <v>1</v>
      </c>
      <c r="AL274">
        <f>IF(AB274=0,1,MIN(MATCH(MEDIAN(MinStable,AK274,1),FC_L,1),3))</f>
        <v>3</v>
      </c>
      <c r="AM274" s="25">
        <f>INDEX(FC_E1,$AL274)+(MEDIAN(MinStable,$AK274,1)-INDEX(FC_L,$AL274))*(INDEX(FC_E1,$AL274+1)-INDEX(FC_E1,$AL274))/(INDEX(FC_L,$AL274+1)-INDEX(FC_L,$AL274))</f>
        <v>0.42799999999999999</v>
      </c>
      <c r="AN274" s="25">
        <f>INDEX(FC_E2,$AL274)+(MEDIAN(MinStable,$AK274,1)-INDEX(FC_L,$AL274))*(INDEX(FC_E2,$AL274+1)-INDEX(FC_E2,$AL274))/(INDEX(FC_L,$AL274+1)-INDEX(FC_L,$AL274))</f>
        <v>0.42199999999999999</v>
      </c>
      <c r="AO274" s="25">
        <f>INDEX(FC_E3,$AL274)+(MEDIAN(MinStable,$AK274,1)-INDEX(FC_L,$AL274))*(INDEX(FC_E3,$AL274+1)-INDEX(FC_E3,$AL274))/(INDEX(FC_L,$AL274+1)-INDEX(FC_L,$AL274))</f>
        <v>0.41499999999999998</v>
      </c>
      <c r="AP274" s="26">
        <f>(IF(S274=1,Y274*AK274/AM274,0)+IF(T274=1,Z274*AK274/AN274,0)+IF(U274=1,AA274*AK274/AO274,0))*dt/60</f>
        <v>0.13434959664142687</v>
      </c>
      <c r="AQ274" s="25">
        <f>E274+(AG274*SQRT(RTE)-AH274/SQRT(RTE))*dt/60/E_nom</f>
        <v>0.5914445007565049</v>
      </c>
      <c r="AR274">
        <f>IF(R274=1,1,0)</f>
        <v>0</v>
      </c>
    </row>
    <row r="275" spans="1:44" x14ac:dyDescent="0.2">
      <c r="A275">
        <v>273</v>
      </c>
      <c r="B275" s="22">
        <f>A275/1440</f>
        <v>0.18958333333333333</v>
      </c>
      <c r="C275" s="23">
        <v>1.6891</v>
      </c>
      <c r="D275" s="24">
        <f>C275+P_aux</f>
        <v>1.7040999999999999</v>
      </c>
      <c r="E275" s="25">
        <f>AQ274</f>
        <v>0.5914445007565049</v>
      </c>
      <c r="F275" s="24">
        <f>AB274</f>
        <v>3.4</v>
      </c>
      <c r="G275">
        <f>IF(AND(S274=0,V274&gt;=MinOff),V274,-1)</f>
        <v>-1</v>
      </c>
      <c r="H275">
        <f>IF(AND(T274=0,W274&gt;=MinOff),W274,-1)</f>
        <v>-1</v>
      </c>
      <c r="I275">
        <f>IF(AND(U274=0,X274&gt;=MinOff),X274,-1)</f>
        <v>-1</v>
      </c>
      <c r="J275">
        <f>IF(AND(S274=1,V274&gt;=MinRun),V274,-1)</f>
        <v>50</v>
      </c>
      <c r="K275">
        <f>IF(AND(T274=1,W274&gt;=MinRun),W274,-1)</f>
        <v>49</v>
      </c>
      <c r="L275">
        <f>IF(AND(U274=1,X274&gt;=MinRun),X274,-1)</f>
        <v>51</v>
      </c>
      <c r="M275">
        <f>IF(MAX(G275:I275)&lt;0,0,MATCH(MAX(G275:I275),G275:I275,0))</f>
        <v>0</v>
      </c>
      <c r="N275">
        <f>IF(MAX(J275:L275)&lt;0,0,MATCH(MAX(J275:L275),J275:L275,0))</f>
        <v>3</v>
      </c>
      <c r="O275" s="24">
        <f>IF(N275=0,0,INDEX(CapVec,N275))</f>
        <v>1.1000000000000001</v>
      </c>
      <c r="P275">
        <f>IF(OR(D275&gt;F275+StartMargin,E275&lt;SOC_startT),1,0)</f>
        <v>0</v>
      </c>
      <c r="Q275">
        <f>IF(AND(E275&gt;SOC_stopT,D275&lt;=F275-O275+StopMargin),1,0)</f>
        <v>0</v>
      </c>
      <c r="R275">
        <f>IF(AND(P275=1,M275&gt;0),1,IF(AND(P275=0,Q275=1,N275&gt;0),-1,0))</f>
        <v>0</v>
      </c>
      <c r="S275">
        <f>S274+IF(AND(R275=1,M275=1),1,0)-IF(AND(R275=-1,N275=1),1,0)</f>
        <v>1</v>
      </c>
      <c r="T275">
        <f>T274+IF(AND(R275=1,M275=2),1,0)-IF(AND(R275=-1,N275=2),1,0)</f>
        <v>1</v>
      </c>
      <c r="U275">
        <f>U274+IF(AND(R275=1,M275=3),1,0)-IF(AND(R275=-1,N275=3),1,0)</f>
        <v>1</v>
      </c>
      <c r="V275">
        <f>IF(S275&lt;&gt;S274,0,V274+dt)</f>
        <v>51</v>
      </c>
      <c r="W275">
        <f>IF(T275&lt;&gt;T274,0,W274+dt)</f>
        <v>50</v>
      </c>
      <c r="X275">
        <f>IF(U275&lt;&gt;U274,0,X274+dt)</f>
        <v>52</v>
      </c>
      <c r="Y275" s="24">
        <f>S275*Cap_1*MIN(1,(V275+dt)/StartRamp)</f>
        <v>1.2</v>
      </c>
      <c r="Z275" s="24">
        <f>T275*Cap_2*MIN(1,(W275+dt)/StartRamp)</f>
        <v>1.1000000000000001</v>
      </c>
      <c r="AA275" s="24">
        <f>U275*Cap_3*MIN(1,(X275+dt)/StartRamp)</f>
        <v>1.1000000000000001</v>
      </c>
      <c r="AB275" s="24">
        <f>SUM(Y275:AA275)</f>
        <v>3.4</v>
      </c>
      <c r="AC275" s="24">
        <f>AB275-D275</f>
        <v>1.6959</v>
      </c>
      <c r="AD275" s="25">
        <f>MEDIAN(0,(TaperEnd-E275)/(TaperEnd-TaperStart),1)</f>
        <v>1</v>
      </c>
      <c r="AE275" s="24">
        <f>MIN(P_pcs*AD275,MAX(0,SOC_max-E275)*E_nom*60/dt/SQRT(RTE))</f>
        <v>2.5</v>
      </c>
      <c r="AF275" s="24">
        <f>MIN(P_pcs,MAX(0,E275-SOC_min)*E_nom*60/dt*SQRT(RTE))</f>
        <v>2.5</v>
      </c>
      <c r="AG275" s="24">
        <f>IF(AC275&gt;0,MIN(AC275,AE275),0)</f>
        <v>1.6959</v>
      </c>
      <c r="AH275" s="24">
        <f>IF(AC275&lt;0,MIN(-AC275,AF275),0)</f>
        <v>0</v>
      </c>
      <c r="AI275" s="24">
        <f>IF(AC275&gt;0,D275+AG275,AB275)</f>
        <v>3.4</v>
      </c>
      <c r="AJ275" s="24">
        <f>MAX(0,D275-AI275-AH275)</f>
        <v>0</v>
      </c>
      <c r="AK275" s="25">
        <f>IF(AB275&gt;0,AI275/AB275,0)</f>
        <v>1</v>
      </c>
      <c r="AL275">
        <f>IF(AB275=0,1,MIN(MATCH(MEDIAN(MinStable,AK275,1),FC_L,1),3))</f>
        <v>3</v>
      </c>
      <c r="AM275" s="25">
        <f>INDEX(FC_E1,$AL275)+(MEDIAN(MinStable,$AK275,1)-INDEX(FC_L,$AL275))*(INDEX(FC_E1,$AL275+1)-INDEX(FC_E1,$AL275))/(INDEX(FC_L,$AL275+1)-INDEX(FC_L,$AL275))</f>
        <v>0.42799999999999999</v>
      </c>
      <c r="AN275" s="25">
        <f>INDEX(FC_E2,$AL275)+(MEDIAN(MinStable,$AK275,1)-INDEX(FC_L,$AL275))*(INDEX(FC_E2,$AL275+1)-INDEX(FC_E2,$AL275))/(INDEX(FC_L,$AL275+1)-INDEX(FC_L,$AL275))</f>
        <v>0.42199999999999999</v>
      </c>
      <c r="AO275" s="25">
        <f>INDEX(FC_E3,$AL275)+(MEDIAN(MinStable,$AK275,1)-INDEX(FC_L,$AL275))*(INDEX(FC_E3,$AL275+1)-INDEX(FC_E3,$AL275))/(INDEX(FC_L,$AL275+1)-INDEX(FC_L,$AL275))</f>
        <v>0.41499999999999998</v>
      </c>
      <c r="AP275" s="26">
        <f>(IF(S275=1,Y275*AK275/AM275,0)+IF(T275=1,Z275*AK275/AN275,0)+IF(U275=1,AA275*AK275/AO275,0))*dt/60</f>
        <v>0.13434959664142687</v>
      </c>
      <c r="AQ275" s="25">
        <f>E275+(AG275*SQRT(RTE)-AH275/SQRT(RTE))*dt/60/E_nom</f>
        <v>0.59626539535473799</v>
      </c>
      <c r="AR275">
        <f>IF(R275=1,1,0)</f>
        <v>0</v>
      </c>
    </row>
    <row r="276" spans="1:44" x14ac:dyDescent="0.2">
      <c r="A276">
        <v>274</v>
      </c>
      <c r="B276" s="22">
        <f>A276/1440</f>
        <v>0.19027777777777777</v>
      </c>
      <c r="C276" s="23">
        <v>1.7262999999999999</v>
      </c>
      <c r="D276" s="24">
        <f>C276+P_aux</f>
        <v>1.7412999999999998</v>
      </c>
      <c r="E276" s="25">
        <f>AQ275</f>
        <v>0.59626539535473799</v>
      </c>
      <c r="F276" s="24">
        <f>AB275</f>
        <v>3.4</v>
      </c>
      <c r="G276">
        <f>IF(AND(S275=0,V275&gt;=MinOff),V275,-1)</f>
        <v>-1</v>
      </c>
      <c r="H276">
        <f>IF(AND(T275=0,W275&gt;=MinOff),W275,-1)</f>
        <v>-1</v>
      </c>
      <c r="I276">
        <f>IF(AND(U275=0,X275&gt;=MinOff),X275,-1)</f>
        <v>-1</v>
      </c>
      <c r="J276">
        <f>IF(AND(S275=1,V275&gt;=MinRun),V275,-1)</f>
        <v>51</v>
      </c>
      <c r="K276">
        <f>IF(AND(T275=1,W275&gt;=MinRun),W275,-1)</f>
        <v>50</v>
      </c>
      <c r="L276">
        <f>IF(AND(U275=1,X275&gt;=MinRun),X275,-1)</f>
        <v>52</v>
      </c>
      <c r="M276">
        <f>IF(MAX(G276:I276)&lt;0,0,MATCH(MAX(G276:I276),G276:I276,0))</f>
        <v>0</v>
      </c>
      <c r="N276">
        <f>IF(MAX(J276:L276)&lt;0,0,MATCH(MAX(J276:L276),J276:L276,0))</f>
        <v>3</v>
      </c>
      <c r="O276" s="24">
        <f>IF(N276=0,0,INDEX(CapVec,N276))</f>
        <v>1.1000000000000001</v>
      </c>
      <c r="P276">
        <f>IF(OR(D276&gt;F276+StartMargin,E276&lt;SOC_startT),1,0)</f>
        <v>0</v>
      </c>
      <c r="Q276">
        <f>IF(AND(E276&gt;SOC_stopT,D276&lt;=F276-O276+StopMargin),1,0)</f>
        <v>0</v>
      </c>
      <c r="R276">
        <f>IF(AND(P276=1,M276&gt;0),1,IF(AND(P276=0,Q276=1,N276&gt;0),-1,0))</f>
        <v>0</v>
      </c>
      <c r="S276">
        <f>S275+IF(AND(R276=1,M276=1),1,0)-IF(AND(R276=-1,N276=1),1,0)</f>
        <v>1</v>
      </c>
      <c r="T276">
        <f>T275+IF(AND(R276=1,M276=2),1,0)-IF(AND(R276=-1,N276=2),1,0)</f>
        <v>1</v>
      </c>
      <c r="U276">
        <f>U275+IF(AND(R276=1,M276=3),1,0)-IF(AND(R276=-1,N276=3),1,0)</f>
        <v>1</v>
      </c>
      <c r="V276">
        <f>IF(S276&lt;&gt;S275,0,V275+dt)</f>
        <v>52</v>
      </c>
      <c r="W276">
        <f>IF(T276&lt;&gt;T275,0,W275+dt)</f>
        <v>51</v>
      </c>
      <c r="X276">
        <f>IF(U276&lt;&gt;U275,0,X275+dt)</f>
        <v>53</v>
      </c>
      <c r="Y276" s="24">
        <f>S276*Cap_1*MIN(1,(V276+dt)/StartRamp)</f>
        <v>1.2</v>
      </c>
      <c r="Z276" s="24">
        <f>T276*Cap_2*MIN(1,(W276+dt)/StartRamp)</f>
        <v>1.1000000000000001</v>
      </c>
      <c r="AA276" s="24">
        <f>U276*Cap_3*MIN(1,(X276+dt)/StartRamp)</f>
        <v>1.1000000000000001</v>
      </c>
      <c r="AB276" s="24">
        <f>SUM(Y276:AA276)</f>
        <v>3.4</v>
      </c>
      <c r="AC276" s="24">
        <f>AB276-D276</f>
        <v>1.6587000000000001</v>
      </c>
      <c r="AD276" s="25">
        <f>MEDIAN(0,(TaperEnd-E276)/(TaperEnd-TaperStart),1)</f>
        <v>1</v>
      </c>
      <c r="AE276" s="24">
        <f>MIN(P_pcs*AD276,MAX(0,SOC_max-E276)*E_nom*60/dt/SQRT(RTE))</f>
        <v>2.5</v>
      </c>
      <c r="AF276" s="24">
        <f>MIN(P_pcs,MAX(0,E276-SOC_min)*E_nom*60/dt*SQRT(RTE))</f>
        <v>2.5</v>
      </c>
      <c r="AG276" s="24">
        <f>IF(AC276&gt;0,MIN(AC276,AE276),0)</f>
        <v>1.6587000000000001</v>
      </c>
      <c r="AH276" s="24">
        <f>IF(AC276&lt;0,MIN(-AC276,AF276),0)</f>
        <v>0</v>
      </c>
      <c r="AI276" s="24">
        <f>IF(AC276&gt;0,D276+AG276,AB276)</f>
        <v>3.4</v>
      </c>
      <c r="AJ276" s="24">
        <f>MAX(0,D276-AI276-AH276)</f>
        <v>0</v>
      </c>
      <c r="AK276" s="25">
        <f>IF(AB276&gt;0,AI276/AB276,0)</f>
        <v>1</v>
      </c>
      <c r="AL276">
        <f>IF(AB276=0,1,MIN(MATCH(MEDIAN(MinStable,AK276,1),FC_L,1),3))</f>
        <v>3</v>
      </c>
      <c r="AM276" s="25">
        <f>INDEX(FC_E1,$AL276)+(MEDIAN(MinStable,$AK276,1)-INDEX(FC_L,$AL276))*(INDEX(FC_E1,$AL276+1)-INDEX(FC_E1,$AL276))/(INDEX(FC_L,$AL276+1)-INDEX(FC_L,$AL276))</f>
        <v>0.42799999999999999</v>
      </c>
      <c r="AN276" s="25">
        <f>INDEX(FC_E2,$AL276)+(MEDIAN(MinStable,$AK276,1)-INDEX(FC_L,$AL276))*(INDEX(FC_E2,$AL276+1)-INDEX(FC_E2,$AL276))/(INDEX(FC_L,$AL276+1)-INDEX(FC_L,$AL276))</f>
        <v>0.42199999999999999</v>
      </c>
      <c r="AO276" s="25">
        <f>INDEX(FC_E3,$AL276)+(MEDIAN(MinStable,$AK276,1)-INDEX(FC_L,$AL276))*(INDEX(FC_E3,$AL276+1)-INDEX(FC_E3,$AL276))/(INDEX(FC_L,$AL276+1)-INDEX(FC_L,$AL276))</f>
        <v>0.41499999999999998</v>
      </c>
      <c r="AP276" s="26">
        <f>(IF(S276=1,Y276*AK276/AM276,0)+IF(T276=1,Z276*AK276/AN276,0)+IF(U276=1,AA276*AK276/AO276,0))*dt/60</f>
        <v>0.13434959664142687</v>
      </c>
      <c r="AQ276" s="25">
        <f>E276+(AG276*SQRT(RTE)-AH276/SQRT(RTE))*dt/60/E_nom</f>
        <v>0.60098054239765863</v>
      </c>
      <c r="AR276">
        <f>IF(R276=1,1,0)</f>
        <v>0</v>
      </c>
    </row>
    <row r="277" spans="1:44" x14ac:dyDescent="0.2">
      <c r="A277">
        <v>275</v>
      </c>
      <c r="B277" s="22">
        <f>A277/1440</f>
        <v>0.19097222222222221</v>
      </c>
      <c r="C277" s="23">
        <v>1.7556</v>
      </c>
      <c r="D277" s="24">
        <f>C277+P_aux</f>
        <v>1.7706</v>
      </c>
      <c r="E277" s="25">
        <f>AQ276</f>
        <v>0.60098054239765863</v>
      </c>
      <c r="F277" s="24">
        <f>AB276</f>
        <v>3.4</v>
      </c>
      <c r="G277">
        <f>IF(AND(S276=0,V276&gt;=MinOff),V276,-1)</f>
        <v>-1</v>
      </c>
      <c r="H277">
        <f>IF(AND(T276=0,W276&gt;=MinOff),W276,-1)</f>
        <v>-1</v>
      </c>
      <c r="I277">
        <f>IF(AND(U276=0,X276&gt;=MinOff),X276,-1)</f>
        <v>-1</v>
      </c>
      <c r="J277">
        <f>IF(AND(S276=1,V276&gt;=MinRun),V276,-1)</f>
        <v>52</v>
      </c>
      <c r="K277">
        <f>IF(AND(T276=1,W276&gt;=MinRun),W276,-1)</f>
        <v>51</v>
      </c>
      <c r="L277">
        <f>IF(AND(U276=1,X276&gt;=MinRun),X276,-1)</f>
        <v>53</v>
      </c>
      <c r="M277">
        <f>IF(MAX(G277:I277)&lt;0,0,MATCH(MAX(G277:I277),G277:I277,0))</f>
        <v>0</v>
      </c>
      <c r="N277">
        <f>IF(MAX(J277:L277)&lt;0,0,MATCH(MAX(J277:L277),J277:L277,0))</f>
        <v>3</v>
      </c>
      <c r="O277" s="24">
        <f>IF(N277=0,0,INDEX(CapVec,N277))</f>
        <v>1.1000000000000001</v>
      </c>
      <c r="P277">
        <f>IF(OR(D277&gt;F277+StartMargin,E277&lt;SOC_startT),1,0)</f>
        <v>0</v>
      </c>
      <c r="Q277">
        <f>IF(AND(E277&gt;SOC_stopT,D277&lt;=F277-O277+StopMargin),1,0)</f>
        <v>0</v>
      </c>
      <c r="R277">
        <f>IF(AND(P277=1,M277&gt;0),1,IF(AND(P277=0,Q277=1,N277&gt;0),-1,0))</f>
        <v>0</v>
      </c>
      <c r="S277">
        <f>S276+IF(AND(R277=1,M277=1),1,0)-IF(AND(R277=-1,N277=1),1,0)</f>
        <v>1</v>
      </c>
      <c r="T277">
        <f>T276+IF(AND(R277=1,M277=2),1,0)-IF(AND(R277=-1,N277=2),1,0)</f>
        <v>1</v>
      </c>
      <c r="U277">
        <f>U276+IF(AND(R277=1,M277=3),1,0)-IF(AND(R277=-1,N277=3),1,0)</f>
        <v>1</v>
      </c>
      <c r="V277">
        <f>IF(S277&lt;&gt;S276,0,V276+dt)</f>
        <v>53</v>
      </c>
      <c r="W277">
        <f>IF(T277&lt;&gt;T276,0,W276+dt)</f>
        <v>52</v>
      </c>
      <c r="X277">
        <f>IF(U277&lt;&gt;U276,0,X276+dt)</f>
        <v>54</v>
      </c>
      <c r="Y277" s="24">
        <f>S277*Cap_1*MIN(1,(V277+dt)/StartRamp)</f>
        <v>1.2</v>
      </c>
      <c r="Z277" s="24">
        <f>T277*Cap_2*MIN(1,(W277+dt)/StartRamp)</f>
        <v>1.1000000000000001</v>
      </c>
      <c r="AA277" s="24">
        <f>U277*Cap_3*MIN(1,(X277+dt)/StartRamp)</f>
        <v>1.1000000000000001</v>
      </c>
      <c r="AB277" s="24">
        <f>SUM(Y277:AA277)</f>
        <v>3.4</v>
      </c>
      <c r="AC277" s="24">
        <f>AB277-D277</f>
        <v>1.6294</v>
      </c>
      <c r="AD277" s="25">
        <f>MEDIAN(0,(TaperEnd-E277)/(TaperEnd-TaperStart),1)</f>
        <v>1</v>
      </c>
      <c r="AE277" s="24">
        <f>MIN(P_pcs*AD277,MAX(0,SOC_max-E277)*E_nom*60/dt/SQRT(RTE))</f>
        <v>2.5</v>
      </c>
      <c r="AF277" s="24">
        <f>MIN(P_pcs,MAX(0,E277-SOC_min)*E_nom*60/dt*SQRT(RTE))</f>
        <v>2.5</v>
      </c>
      <c r="AG277" s="24">
        <f>IF(AC277&gt;0,MIN(AC277,AE277),0)</f>
        <v>1.6294</v>
      </c>
      <c r="AH277" s="24">
        <f>IF(AC277&lt;0,MIN(-AC277,AF277),0)</f>
        <v>0</v>
      </c>
      <c r="AI277" s="24">
        <f>IF(AC277&gt;0,D277+AG277,AB277)</f>
        <v>3.4</v>
      </c>
      <c r="AJ277" s="24">
        <f>MAX(0,D277-AI277-AH277)</f>
        <v>0</v>
      </c>
      <c r="AK277" s="25">
        <f>IF(AB277&gt;0,AI277/AB277,0)</f>
        <v>1</v>
      </c>
      <c r="AL277">
        <f>IF(AB277=0,1,MIN(MATCH(MEDIAN(MinStable,AK277,1),FC_L,1),3))</f>
        <v>3</v>
      </c>
      <c r="AM277" s="25">
        <f>INDEX(FC_E1,$AL277)+(MEDIAN(MinStable,$AK277,1)-INDEX(FC_L,$AL277))*(INDEX(FC_E1,$AL277+1)-INDEX(FC_E1,$AL277))/(INDEX(FC_L,$AL277+1)-INDEX(FC_L,$AL277))</f>
        <v>0.42799999999999999</v>
      </c>
      <c r="AN277" s="25">
        <f>INDEX(FC_E2,$AL277)+(MEDIAN(MinStable,$AK277,1)-INDEX(FC_L,$AL277))*(INDEX(FC_E2,$AL277+1)-INDEX(FC_E2,$AL277))/(INDEX(FC_L,$AL277+1)-INDEX(FC_L,$AL277))</f>
        <v>0.42199999999999999</v>
      </c>
      <c r="AO277" s="25">
        <f>INDEX(FC_E3,$AL277)+(MEDIAN(MinStable,$AK277,1)-INDEX(FC_L,$AL277))*(INDEX(FC_E3,$AL277+1)-INDEX(FC_E3,$AL277))/(INDEX(FC_L,$AL277+1)-INDEX(FC_L,$AL277))</f>
        <v>0.41499999999999998</v>
      </c>
      <c r="AP277" s="26">
        <f>(IF(S277=1,Y277*AK277/AM277,0)+IF(T277=1,Z277*AK277/AN277,0)+IF(U277=1,AA277*AK277/AO277,0))*dt/60</f>
        <v>0.13434959664142687</v>
      </c>
      <c r="AQ277" s="25">
        <f>E277+(AG277*SQRT(RTE)-AH277/SQRT(RTE))*dt/60/E_nom</f>
        <v>0.60561239902738973</v>
      </c>
      <c r="AR277">
        <f>IF(R277=1,1,0)</f>
        <v>0</v>
      </c>
    </row>
    <row r="278" spans="1:44" x14ac:dyDescent="0.2">
      <c r="A278">
        <v>276</v>
      </c>
      <c r="B278" s="22">
        <f>A278/1440</f>
        <v>0.19166666666666668</v>
      </c>
      <c r="C278" s="23">
        <v>1.8203</v>
      </c>
      <c r="D278" s="24">
        <f>C278+P_aux</f>
        <v>1.8352999999999999</v>
      </c>
      <c r="E278" s="25">
        <f>AQ277</f>
        <v>0.60561239902738973</v>
      </c>
      <c r="F278" s="24">
        <f>AB277</f>
        <v>3.4</v>
      </c>
      <c r="G278">
        <f>IF(AND(S277=0,V277&gt;=MinOff),V277,-1)</f>
        <v>-1</v>
      </c>
      <c r="H278">
        <f>IF(AND(T277=0,W277&gt;=MinOff),W277,-1)</f>
        <v>-1</v>
      </c>
      <c r="I278">
        <f>IF(AND(U277=0,X277&gt;=MinOff),X277,-1)</f>
        <v>-1</v>
      </c>
      <c r="J278">
        <f>IF(AND(S277=1,V277&gt;=MinRun),V277,-1)</f>
        <v>53</v>
      </c>
      <c r="K278">
        <f>IF(AND(T277=1,W277&gt;=MinRun),W277,-1)</f>
        <v>52</v>
      </c>
      <c r="L278">
        <f>IF(AND(U277=1,X277&gt;=MinRun),X277,-1)</f>
        <v>54</v>
      </c>
      <c r="M278">
        <f>IF(MAX(G278:I278)&lt;0,0,MATCH(MAX(G278:I278),G278:I278,0))</f>
        <v>0</v>
      </c>
      <c r="N278">
        <f>IF(MAX(J278:L278)&lt;0,0,MATCH(MAX(J278:L278),J278:L278,0))</f>
        <v>3</v>
      </c>
      <c r="O278" s="24">
        <f>IF(N278=0,0,INDEX(CapVec,N278))</f>
        <v>1.1000000000000001</v>
      </c>
      <c r="P278">
        <f>IF(OR(D278&gt;F278+StartMargin,E278&lt;SOC_startT),1,0)</f>
        <v>0</v>
      </c>
      <c r="Q278">
        <f>IF(AND(E278&gt;SOC_stopT,D278&lt;=F278-O278+StopMargin),1,0)</f>
        <v>0</v>
      </c>
      <c r="R278">
        <f>IF(AND(P278=1,M278&gt;0),1,IF(AND(P278=0,Q278=1,N278&gt;0),-1,0))</f>
        <v>0</v>
      </c>
      <c r="S278">
        <f>S277+IF(AND(R278=1,M278=1),1,0)-IF(AND(R278=-1,N278=1),1,0)</f>
        <v>1</v>
      </c>
      <c r="T278">
        <f>T277+IF(AND(R278=1,M278=2),1,0)-IF(AND(R278=-1,N278=2),1,0)</f>
        <v>1</v>
      </c>
      <c r="U278">
        <f>U277+IF(AND(R278=1,M278=3),1,0)-IF(AND(R278=-1,N278=3),1,0)</f>
        <v>1</v>
      </c>
      <c r="V278">
        <f>IF(S278&lt;&gt;S277,0,V277+dt)</f>
        <v>54</v>
      </c>
      <c r="W278">
        <f>IF(T278&lt;&gt;T277,0,W277+dt)</f>
        <v>53</v>
      </c>
      <c r="X278">
        <f>IF(U278&lt;&gt;U277,0,X277+dt)</f>
        <v>55</v>
      </c>
      <c r="Y278" s="24">
        <f>S278*Cap_1*MIN(1,(V278+dt)/StartRamp)</f>
        <v>1.2</v>
      </c>
      <c r="Z278" s="24">
        <f>T278*Cap_2*MIN(1,(W278+dt)/StartRamp)</f>
        <v>1.1000000000000001</v>
      </c>
      <c r="AA278" s="24">
        <f>U278*Cap_3*MIN(1,(X278+dt)/StartRamp)</f>
        <v>1.1000000000000001</v>
      </c>
      <c r="AB278" s="24">
        <f>SUM(Y278:AA278)</f>
        <v>3.4</v>
      </c>
      <c r="AC278" s="24">
        <f>AB278-D278</f>
        <v>1.5647</v>
      </c>
      <c r="AD278" s="25">
        <f>MEDIAN(0,(TaperEnd-E278)/(TaperEnd-TaperStart),1)</f>
        <v>1</v>
      </c>
      <c r="AE278" s="24">
        <f>MIN(P_pcs*AD278,MAX(0,SOC_max-E278)*E_nom*60/dt/SQRT(RTE))</f>
        <v>2.5</v>
      </c>
      <c r="AF278" s="24">
        <f>MIN(P_pcs,MAX(0,E278-SOC_min)*E_nom*60/dt*SQRT(RTE))</f>
        <v>2.5</v>
      </c>
      <c r="AG278" s="24">
        <f>IF(AC278&gt;0,MIN(AC278,AE278),0)</f>
        <v>1.5647</v>
      </c>
      <c r="AH278" s="24">
        <f>IF(AC278&lt;0,MIN(-AC278,AF278),0)</f>
        <v>0</v>
      </c>
      <c r="AI278" s="24">
        <f>IF(AC278&gt;0,D278+AG278,AB278)</f>
        <v>3.4</v>
      </c>
      <c r="AJ278" s="24">
        <f>MAX(0,D278-AI278-AH278)</f>
        <v>0</v>
      </c>
      <c r="AK278" s="25">
        <f>IF(AB278&gt;0,AI278/AB278,0)</f>
        <v>1</v>
      </c>
      <c r="AL278">
        <f>IF(AB278=0,1,MIN(MATCH(MEDIAN(MinStable,AK278,1),FC_L,1),3))</f>
        <v>3</v>
      </c>
      <c r="AM278" s="25">
        <f>INDEX(FC_E1,$AL278)+(MEDIAN(MinStable,$AK278,1)-INDEX(FC_L,$AL278))*(INDEX(FC_E1,$AL278+1)-INDEX(FC_E1,$AL278))/(INDEX(FC_L,$AL278+1)-INDEX(FC_L,$AL278))</f>
        <v>0.42799999999999999</v>
      </c>
      <c r="AN278" s="25">
        <f>INDEX(FC_E2,$AL278)+(MEDIAN(MinStable,$AK278,1)-INDEX(FC_L,$AL278))*(INDEX(FC_E2,$AL278+1)-INDEX(FC_E2,$AL278))/(INDEX(FC_L,$AL278+1)-INDEX(FC_L,$AL278))</f>
        <v>0.42199999999999999</v>
      </c>
      <c r="AO278" s="25">
        <f>INDEX(FC_E3,$AL278)+(MEDIAN(MinStable,$AK278,1)-INDEX(FC_L,$AL278))*(INDEX(FC_E3,$AL278+1)-INDEX(FC_E3,$AL278))/(INDEX(FC_L,$AL278+1)-INDEX(FC_L,$AL278))</f>
        <v>0.41499999999999998</v>
      </c>
      <c r="AP278" s="26">
        <f>(IF(S278=1,Y278*AK278/AM278,0)+IF(T278=1,Z278*AK278/AN278,0)+IF(U278=1,AA278*AK278/AO278,0))*dt/60</f>
        <v>0.13434959664142687</v>
      </c>
      <c r="AQ278" s="25">
        <f>E278+(AG278*SQRT(RTE)-AH278/SQRT(RTE))*dt/60/E_nom</f>
        <v>0.61006033450581132</v>
      </c>
      <c r="AR278">
        <f>IF(R278=1,1,0)</f>
        <v>0</v>
      </c>
    </row>
    <row r="279" spans="1:44" x14ac:dyDescent="0.2">
      <c r="A279">
        <v>277</v>
      </c>
      <c r="B279" s="22">
        <f>A279/1440</f>
        <v>0.19236111111111112</v>
      </c>
      <c r="C279" s="23">
        <v>1.7394000000000001</v>
      </c>
      <c r="D279" s="24">
        <f>C279+P_aux</f>
        <v>1.7544</v>
      </c>
      <c r="E279" s="25">
        <f>AQ278</f>
        <v>0.61006033450581132</v>
      </c>
      <c r="F279" s="24">
        <f>AB278</f>
        <v>3.4</v>
      </c>
      <c r="G279">
        <f>IF(AND(S278=0,V278&gt;=MinOff),V278,-1)</f>
        <v>-1</v>
      </c>
      <c r="H279">
        <f>IF(AND(T278=0,W278&gt;=MinOff),W278,-1)</f>
        <v>-1</v>
      </c>
      <c r="I279">
        <f>IF(AND(U278=0,X278&gt;=MinOff),X278,-1)</f>
        <v>-1</v>
      </c>
      <c r="J279">
        <f>IF(AND(S278=1,V278&gt;=MinRun),V278,-1)</f>
        <v>54</v>
      </c>
      <c r="K279">
        <f>IF(AND(T278=1,W278&gt;=MinRun),W278,-1)</f>
        <v>53</v>
      </c>
      <c r="L279">
        <f>IF(AND(U278=1,X278&gt;=MinRun),X278,-1)</f>
        <v>55</v>
      </c>
      <c r="M279">
        <f>IF(MAX(G279:I279)&lt;0,0,MATCH(MAX(G279:I279),G279:I279,0))</f>
        <v>0</v>
      </c>
      <c r="N279">
        <f>IF(MAX(J279:L279)&lt;0,0,MATCH(MAX(J279:L279),J279:L279,0))</f>
        <v>3</v>
      </c>
      <c r="O279" s="24">
        <f>IF(N279=0,0,INDEX(CapVec,N279))</f>
        <v>1.1000000000000001</v>
      </c>
      <c r="P279">
        <f>IF(OR(D279&gt;F279+StartMargin,E279&lt;SOC_startT),1,0)</f>
        <v>0</v>
      </c>
      <c r="Q279">
        <f>IF(AND(E279&gt;SOC_stopT,D279&lt;=F279-O279+StopMargin),1,0)</f>
        <v>0</v>
      </c>
      <c r="R279">
        <f>IF(AND(P279=1,M279&gt;0),1,IF(AND(P279=0,Q279=1,N279&gt;0),-1,0))</f>
        <v>0</v>
      </c>
      <c r="S279">
        <f>S278+IF(AND(R279=1,M279=1),1,0)-IF(AND(R279=-1,N279=1),1,0)</f>
        <v>1</v>
      </c>
      <c r="T279">
        <f>T278+IF(AND(R279=1,M279=2),1,0)-IF(AND(R279=-1,N279=2),1,0)</f>
        <v>1</v>
      </c>
      <c r="U279">
        <f>U278+IF(AND(R279=1,M279=3),1,0)-IF(AND(R279=-1,N279=3),1,0)</f>
        <v>1</v>
      </c>
      <c r="V279">
        <f>IF(S279&lt;&gt;S278,0,V278+dt)</f>
        <v>55</v>
      </c>
      <c r="W279">
        <f>IF(T279&lt;&gt;T278,0,W278+dt)</f>
        <v>54</v>
      </c>
      <c r="X279">
        <f>IF(U279&lt;&gt;U278,0,X278+dt)</f>
        <v>56</v>
      </c>
      <c r="Y279" s="24">
        <f>S279*Cap_1*MIN(1,(V279+dt)/StartRamp)</f>
        <v>1.2</v>
      </c>
      <c r="Z279" s="24">
        <f>T279*Cap_2*MIN(1,(W279+dt)/StartRamp)</f>
        <v>1.1000000000000001</v>
      </c>
      <c r="AA279" s="24">
        <f>U279*Cap_3*MIN(1,(X279+dt)/StartRamp)</f>
        <v>1.1000000000000001</v>
      </c>
      <c r="AB279" s="24">
        <f>SUM(Y279:AA279)</f>
        <v>3.4</v>
      </c>
      <c r="AC279" s="24">
        <f>AB279-D279</f>
        <v>1.6456</v>
      </c>
      <c r="AD279" s="25">
        <f>MEDIAN(0,(TaperEnd-E279)/(TaperEnd-TaperStart),1)</f>
        <v>1</v>
      </c>
      <c r="AE279" s="24">
        <f>MIN(P_pcs*AD279,MAX(0,SOC_max-E279)*E_nom*60/dt/SQRT(RTE))</f>
        <v>2.5</v>
      </c>
      <c r="AF279" s="24">
        <f>MIN(P_pcs,MAX(0,E279-SOC_min)*E_nom*60/dt*SQRT(RTE))</f>
        <v>2.5</v>
      </c>
      <c r="AG279" s="24">
        <f>IF(AC279&gt;0,MIN(AC279,AE279),0)</f>
        <v>1.6456</v>
      </c>
      <c r="AH279" s="24">
        <f>IF(AC279&lt;0,MIN(-AC279,AF279),0)</f>
        <v>0</v>
      </c>
      <c r="AI279" s="24">
        <f>IF(AC279&gt;0,D279+AG279,AB279)</f>
        <v>3.4</v>
      </c>
      <c r="AJ279" s="24">
        <f>MAX(0,D279-AI279-AH279)</f>
        <v>0</v>
      </c>
      <c r="AK279" s="25">
        <f>IF(AB279&gt;0,AI279/AB279,0)</f>
        <v>1</v>
      </c>
      <c r="AL279">
        <f>IF(AB279=0,1,MIN(MATCH(MEDIAN(MinStable,AK279,1),FC_L,1),3))</f>
        <v>3</v>
      </c>
      <c r="AM279" s="25">
        <f>INDEX(FC_E1,$AL279)+(MEDIAN(MinStable,$AK279,1)-INDEX(FC_L,$AL279))*(INDEX(FC_E1,$AL279+1)-INDEX(FC_E1,$AL279))/(INDEX(FC_L,$AL279+1)-INDEX(FC_L,$AL279))</f>
        <v>0.42799999999999999</v>
      </c>
      <c r="AN279" s="25">
        <f>INDEX(FC_E2,$AL279)+(MEDIAN(MinStable,$AK279,1)-INDEX(FC_L,$AL279))*(INDEX(FC_E2,$AL279+1)-INDEX(FC_E2,$AL279))/(INDEX(FC_L,$AL279+1)-INDEX(FC_L,$AL279))</f>
        <v>0.42199999999999999</v>
      </c>
      <c r="AO279" s="25">
        <f>INDEX(FC_E3,$AL279)+(MEDIAN(MinStable,$AK279,1)-INDEX(FC_L,$AL279))*(INDEX(FC_E3,$AL279+1)-INDEX(FC_E3,$AL279))/(INDEX(FC_L,$AL279+1)-INDEX(FC_L,$AL279))</f>
        <v>0.41499999999999998</v>
      </c>
      <c r="AP279" s="26">
        <f>(IF(S279=1,Y279*AK279/AM279,0)+IF(T279=1,Z279*AK279/AN279,0)+IF(U279=1,AA279*AK279/AO279,0))*dt/60</f>
        <v>0.13434959664142687</v>
      </c>
      <c r="AQ279" s="25">
        <f>E279+(AG279*SQRT(RTE)-AH279/SQRT(RTE))*dt/60/E_nom</f>
        <v>0.6147382424902752</v>
      </c>
      <c r="AR279">
        <f>IF(R279=1,1,0)</f>
        <v>0</v>
      </c>
    </row>
    <row r="280" spans="1:44" x14ac:dyDescent="0.2">
      <c r="A280">
        <v>278</v>
      </c>
      <c r="B280" s="22">
        <f>A280/1440</f>
        <v>0.19305555555555556</v>
      </c>
      <c r="C280" s="23">
        <v>1.8006</v>
      </c>
      <c r="D280" s="24">
        <f>C280+P_aux</f>
        <v>1.8155999999999999</v>
      </c>
      <c r="E280" s="25">
        <f>AQ279</f>
        <v>0.6147382424902752</v>
      </c>
      <c r="F280" s="24">
        <f>AB279</f>
        <v>3.4</v>
      </c>
      <c r="G280">
        <f>IF(AND(S279=0,V279&gt;=MinOff),V279,-1)</f>
        <v>-1</v>
      </c>
      <c r="H280">
        <f>IF(AND(T279=0,W279&gt;=MinOff),W279,-1)</f>
        <v>-1</v>
      </c>
      <c r="I280">
        <f>IF(AND(U279=0,X279&gt;=MinOff),X279,-1)</f>
        <v>-1</v>
      </c>
      <c r="J280">
        <f>IF(AND(S279=1,V279&gt;=MinRun),V279,-1)</f>
        <v>55</v>
      </c>
      <c r="K280">
        <f>IF(AND(T279=1,W279&gt;=MinRun),W279,-1)</f>
        <v>54</v>
      </c>
      <c r="L280">
        <f>IF(AND(U279=1,X279&gt;=MinRun),X279,-1)</f>
        <v>56</v>
      </c>
      <c r="M280">
        <f>IF(MAX(G280:I280)&lt;0,0,MATCH(MAX(G280:I280),G280:I280,0))</f>
        <v>0</v>
      </c>
      <c r="N280">
        <f>IF(MAX(J280:L280)&lt;0,0,MATCH(MAX(J280:L280),J280:L280,0))</f>
        <v>3</v>
      </c>
      <c r="O280" s="24">
        <f>IF(N280=0,0,INDEX(CapVec,N280))</f>
        <v>1.1000000000000001</v>
      </c>
      <c r="P280">
        <f>IF(OR(D280&gt;F280+StartMargin,E280&lt;SOC_startT),1,0)</f>
        <v>0</v>
      </c>
      <c r="Q280">
        <f>IF(AND(E280&gt;SOC_stopT,D280&lt;=F280-O280+StopMargin),1,0)</f>
        <v>0</v>
      </c>
      <c r="R280">
        <f>IF(AND(P280=1,M280&gt;0),1,IF(AND(P280=0,Q280=1,N280&gt;0),-1,0))</f>
        <v>0</v>
      </c>
      <c r="S280">
        <f>S279+IF(AND(R280=1,M280=1),1,0)-IF(AND(R280=-1,N280=1),1,0)</f>
        <v>1</v>
      </c>
      <c r="T280">
        <f>T279+IF(AND(R280=1,M280=2),1,0)-IF(AND(R280=-1,N280=2),1,0)</f>
        <v>1</v>
      </c>
      <c r="U280">
        <f>U279+IF(AND(R280=1,M280=3),1,0)-IF(AND(R280=-1,N280=3),1,0)</f>
        <v>1</v>
      </c>
      <c r="V280">
        <f>IF(S280&lt;&gt;S279,0,V279+dt)</f>
        <v>56</v>
      </c>
      <c r="W280">
        <f>IF(T280&lt;&gt;T279,0,W279+dt)</f>
        <v>55</v>
      </c>
      <c r="X280">
        <f>IF(U280&lt;&gt;U279,0,X279+dt)</f>
        <v>57</v>
      </c>
      <c r="Y280" s="24">
        <f>S280*Cap_1*MIN(1,(V280+dt)/StartRamp)</f>
        <v>1.2</v>
      </c>
      <c r="Z280" s="24">
        <f>T280*Cap_2*MIN(1,(W280+dt)/StartRamp)</f>
        <v>1.1000000000000001</v>
      </c>
      <c r="AA280" s="24">
        <f>U280*Cap_3*MIN(1,(X280+dt)/StartRamp)</f>
        <v>1.1000000000000001</v>
      </c>
      <c r="AB280" s="24">
        <f>SUM(Y280:AA280)</f>
        <v>3.4</v>
      </c>
      <c r="AC280" s="24">
        <f>AB280-D280</f>
        <v>1.5844</v>
      </c>
      <c r="AD280" s="25">
        <f>MEDIAN(0,(TaperEnd-E280)/(TaperEnd-TaperStart),1)</f>
        <v>1</v>
      </c>
      <c r="AE280" s="24">
        <f>MIN(P_pcs*AD280,MAX(0,SOC_max-E280)*E_nom*60/dt/SQRT(RTE))</f>
        <v>2.5</v>
      </c>
      <c r="AF280" s="24">
        <f>MIN(P_pcs,MAX(0,E280-SOC_min)*E_nom*60/dt*SQRT(RTE))</f>
        <v>2.5</v>
      </c>
      <c r="AG280" s="24">
        <f>IF(AC280&gt;0,MIN(AC280,AE280),0)</f>
        <v>1.5844</v>
      </c>
      <c r="AH280" s="24">
        <f>IF(AC280&lt;0,MIN(-AC280,AF280),0)</f>
        <v>0</v>
      </c>
      <c r="AI280" s="24">
        <f>IF(AC280&gt;0,D280+AG280,AB280)</f>
        <v>3.4</v>
      </c>
      <c r="AJ280" s="24">
        <f>MAX(0,D280-AI280-AH280)</f>
        <v>0</v>
      </c>
      <c r="AK280" s="25">
        <f>IF(AB280&gt;0,AI280/AB280,0)</f>
        <v>1</v>
      </c>
      <c r="AL280">
        <f>IF(AB280=0,1,MIN(MATCH(MEDIAN(MinStable,AK280,1),FC_L,1),3))</f>
        <v>3</v>
      </c>
      <c r="AM280" s="25">
        <f>INDEX(FC_E1,$AL280)+(MEDIAN(MinStable,$AK280,1)-INDEX(FC_L,$AL280))*(INDEX(FC_E1,$AL280+1)-INDEX(FC_E1,$AL280))/(INDEX(FC_L,$AL280+1)-INDEX(FC_L,$AL280))</f>
        <v>0.42799999999999999</v>
      </c>
      <c r="AN280" s="25">
        <f>INDEX(FC_E2,$AL280)+(MEDIAN(MinStable,$AK280,1)-INDEX(FC_L,$AL280))*(INDEX(FC_E2,$AL280+1)-INDEX(FC_E2,$AL280))/(INDEX(FC_L,$AL280+1)-INDEX(FC_L,$AL280))</f>
        <v>0.42199999999999999</v>
      </c>
      <c r="AO280" s="25">
        <f>INDEX(FC_E3,$AL280)+(MEDIAN(MinStable,$AK280,1)-INDEX(FC_L,$AL280))*(INDEX(FC_E3,$AL280+1)-INDEX(FC_E3,$AL280))/(INDEX(FC_L,$AL280+1)-INDEX(FC_L,$AL280))</f>
        <v>0.41499999999999998</v>
      </c>
      <c r="AP280" s="26">
        <f>(IF(S280=1,Y280*AK280/AM280,0)+IF(T280=1,Z280*AK280/AN280,0)+IF(U280=1,AA280*AK280/AO280,0))*dt/60</f>
        <v>0.13434959664142687</v>
      </c>
      <c r="AQ280" s="25">
        <f>E280+(AG280*SQRT(RTE)-AH280/SQRT(RTE))*dt/60/E_nom</f>
        <v>0.61924217869019293</v>
      </c>
      <c r="AR280">
        <f>IF(R280=1,1,0)</f>
        <v>0</v>
      </c>
    </row>
    <row r="281" spans="1:44" x14ac:dyDescent="0.2">
      <c r="A281">
        <v>279</v>
      </c>
      <c r="B281" s="22">
        <f>A281/1440</f>
        <v>0.19375000000000001</v>
      </c>
      <c r="C281" s="23">
        <v>1.7232000000000001</v>
      </c>
      <c r="D281" s="24">
        <f>C281+P_aux</f>
        <v>1.7382</v>
      </c>
      <c r="E281" s="25">
        <f>AQ280</f>
        <v>0.61924217869019293</v>
      </c>
      <c r="F281" s="24">
        <f>AB280</f>
        <v>3.4</v>
      </c>
      <c r="G281">
        <f>IF(AND(S280=0,V280&gt;=MinOff),V280,-1)</f>
        <v>-1</v>
      </c>
      <c r="H281">
        <f>IF(AND(T280=0,W280&gt;=MinOff),W280,-1)</f>
        <v>-1</v>
      </c>
      <c r="I281">
        <f>IF(AND(U280=0,X280&gt;=MinOff),X280,-1)</f>
        <v>-1</v>
      </c>
      <c r="J281">
        <f>IF(AND(S280=1,V280&gt;=MinRun),V280,-1)</f>
        <v>56</v>
      </c>
      <c r="K281">
        <f>IF(AND(T280=1,W280&gt;=MinRun),W280,-1)</f>
        <v>55</v>
      </c>
      <c r="L281">
        <f>IF(AND(U280=1,X280&gt;=MinRun),X280,-1)</f>
        <v>57</v>
      </c>
      <c r="M281">
        <f>IF(MAX(G281:I281)&lt;0,0,MATCH(MAX(G281:I281),G281:I281,0))</f>
        <v>0</v>
      </c>
      <c r="N281">
        <f>IF(MAX(J281:L281)&lt;0,0,MATCH(MAX(J281:L281),J281:L281,0))</f>
        <v>3</v>
      </c>
      <c r="O281" s="24">
        <f>IF(N281=0,0,INDEX(CapVec,N281))</f>
        <v>1.1000000000000001</v>
      </c>
      <c r="P281">
        <f>IF(OR(D281&gt;F281+StartMargin,E281&lt;SOC_startT),1,0)</f>
        <v>0</v>
      </c>
      <c r="Q281">
        <f>IF(AND(E281&gt;SOC_stopT,D281&lt;=F281-O281+StopMargin),1,0)</f>
        <v>0</v>
      </c>
      <c r="R281">
        <f>IF(AND(P281=1,M281&gt;0),1,IF(AND(P281=0,Q281=1,N281&gt;0),-1,0))</f>
        <v>0</v>
      </c>
      <c r="S281">
        <f>S280+IF(AND(R281=1,M281=1),1,0)-IF(AND(R281=-1,N281=1),1,0)</f>
        <v>1</v>
      </c>
      <c r="T281">
        <f>T280+IF(AND(R281=1,M281=2),1,0)-IF(AND(R281=-1,N281=2),1,0)</f>
        <v>1</v>
      </c>
      <c r="U281">
        <f>U280+IF(AND(R281=1,M281=3),1,0)-IF(AND(R281=-1,N281=3),1,0)</f>
        <v>1</v>
      </c>
      <c r="V281">
        <f>IF(S281&lt;&gt;S280,0,V280+dt)</f>
        <v>57</v>
      </c>
      <c r="W281">
        <f>IF(T281&lt;&gt;T280,0,W280+dt)</f>
        <v>56</v>
      </c>
      <c r="X281">
        <f>IF(U281&lt;&gt;U280,0,X280+dt)</f>
        <v>58</v>
      </c>
      <c r="Y281" s="24">
        <f>S281*Cap_1*MIN(1,(V281+dt)/StartRamp)</f>
        <v>1.2</v>
      </c>
      <c r="Z281" s="24">
        <f>T281*Cap_2*MIN(1,(W281+dt)/StartRamp)</f>
        <v>1.1000000000000001</v>
      </c>
      <c r="AA281" s="24">
        <f>U281*Cap_3*MIN(1,(X281+dt)/StartRamp)</f>
        <v>1.1000000000000001</v>
      </c>
      <c r="AB281" s="24">
        <f>SUM(Y281:AA281)</f>
        <v>3.4</v>
      </c>
      <c r="AC281" s="24">
        <f>AB281-D281</f>
        <v>1.6617999999999999</v>
      </c>
      <c r="AD281" s="25">
        <f>MEDIAN(0,(TaperEnd-E281)/(TaperEnd-TaperStart),1)</f>
        <v>1</v>
      </c>
      <c r="AE281" s="24">
        <f>MIN(P_pcs*AD281,MAX(0,SOC_max-E281)*E_nom*60/dt/SQRT(RTE))</f>
        <v>2.5</v>
      </c>
      <c r="AF281" s="24">
        <f>MIN(P_pcs,MAX(0,E281-SOC_min)*E_nom*60/dt*SQRT(RTE))</f>
        <v>2.5</v>
      </c>
      <c r="AG281" s="24">
        <f>IF(AC281&gt;0,MIN(AC281,AE281),0)</f>
        <v>1.6617999999999999</v>
      </c>
      <c r="AH281" s="24">
        <f>IF(AC281&lt;0,MIN(-AC281,AF281),0)</f>
        <v>0</v>
      </c>
      <c r="AI281" s="24">
        <f>IF(AC281&gt;0,D281+AG281,AB281)</f>
        <v>3.4</v>
      </c>
      <c r="AJ281" s="24">
        <f>MAX(0,D281-AI281-AH281)</f>
        <v>0</v>
      </c>
      <c r="AK281" s="25">
        <f>IF(AB281&gt;0,AI281/AB281,0)</f>
        <v>1</v>
      </c>
      <c r="AL281">
        <f>IF(AB281=0,1,MIN(MATCH(MEDIAN(MinStable,AK281,1),FC_L,1),3))</f>
        <v>3</v>
      </c>
      <c r="AM281" s="25">
        <f>INDEX(FC_E1,$AL281)+(MEDIAN(MinStable,$AK281,1)-INDEX(FC_L,$AL281))*(INDEX(FC_E1,$AL281+1)-INDEX(FC_E1,$AL281))/(INDEX(FC_L,$AL281+1)-INDEX(FC_L,$AL281))</f>
        <v>0.42799999999999999</v>
      </c>
      <c r="AN281" s="25">
        <f>INDEX(FC_E2,$AL281)+(MEDIAN(MinStable,$AK281,1)-INDEX(FC_L,$AL281))*(INDEX(FC_E2,$AL281+1)-INDEX(FC_E2,$AL281))/(INDEX(FC_L,$AL281+1)-INDEX(FC_L,$AL281))</f>
        <v>0.42199999999999999</v>
      </c>
      <c r="AO281" s="25">
        <f>INDEX(FC_E3,$AL281)+(MEDIAN(MinStable,$AK281,1)-INDEX(FC_L,$AL281))*(INDEX(FC_E3,$AL281+1)-INDEX(FC_E3,$AL281))/(INDEX(FC_L,$AL281+1)-INDEX(FC_L,$AL281))</f>
        <v>0.41499999999999998</v>
      </c>
      <c r="AP281" s="26">
        <f>(IF(S281=1,Y281*AK281/AM281,0)+IF(T281=1,Z281*AK281/AN281,0)+IF(U281=1,AA281*AK281/AO281,0))*dt/60</f>
        <v>0.13434959664142687</v>
      </c>
      <c r="AQ281" s="25">
        <f>E281+(AG281*SQRT(RTE)-AH281/SQRT(RTE))*dt/60/E_nom</f>
        <v>0.62396613802938961</v>
      </c>
      <c r="AR281">
        <f>IF(R281=1,1,0)</f>
        <v>0</v>
      </c>
    </row>
    <row r="282" spans="1:44" x14ac:dyDescent="0.2">
      <c r="A282">
        <v>280</v>
      </c>
      <c r="B282" s="22">
        <f>A282/1440</f>
        <v>0.19444444444444445</v>
      </c>
      <c r="C282" s="23">
        <v>1.8280000000000001</v>
      </c>
      <c r="D282" s="24">
        <f>C282+P_aux</f>
        <v>1.843</v>
      </c>
      <c r="E282" s="25">
        <f>AQ281</f>
        <v>0.62396613802938961</v>
      </c>
      <c r="F282" s="24">
        <f>AB281</f>
        <v>3.4</v>
      </c>
      <c r="G282">
        <f>IF(AND(S281=0,V281&gt;=MinOff),V281,-1)</f>
        <v>-1</v>
      </c>
      <c r="H282">
        <f>IF(AND(T281=0,W281&gt;=MinOff),W281,-1)</f>
        <v>-1</v>
      </c>
      <c r="I282">
        <f>IF(AND(U281=0,X281&gt;=MinOff),X281,-1)</f>
        <v>-1</v>
      </c>
      <c r="J282">
        <f>IF(AND(S281=1,V281&gt;=MinRun),V281,-1)</f>
        <v>57</v>
      </c>
      <c r="K282">
        <f>IF(AND(T281=1,W281&gt;=MinRun),W281,-1)</f>
        <v>56</v>
      </c>
      <c r="L282">
        <f>IF(AND(U281=1,X281&gt;=MinRun),X281,-1)</f>
        <v>58</v>
      </c>
      <c r="M282">
        <f>IF(MAX(G282:I282)&lt;0,0,MATCH(MAX(G282:I282),G282:I282,0))</f>
        <v>0</v>
      </c>
      <c r="N282">
        <f>IF(MAX(J282:L282)&lt;0,0,MATCH(MAX(J282:L282),J282:L282,0))</f>
        <v>3</v>
      </c>
      <c r="O282" s="24">
        <f>IF(N282=0,0,INDEX(CapVec,N282))</f>
        <v>1.1000000000000001</v>
      </c>
      <c r="P282">
        <f>IF(OR(D282&gt;F282+StartMargin,E282&lt;SOC_startT),1,0)</f>
        <v>0</v>
      </c>
      <c r="Q282">
        <f>IF(AND(E282&gt;SOC_stopT,D282&lt;=F282-O282+StopMargin),1,0)</f>
        <v>0</v>
      </c>
      <c r="R282">
        <f>IF(AND(P282=1,M282&gt;0),1,IF(AND(P282=0,Q282=1,N282&gt;0),-1,0))</f>
        <v>0</v>
      </c>
      <c r="S282">
        <f>S281+IF(AND(R282=1,M282=1),1,0)-IF(AND(R282=-1,N282=1),1,0)</f>
        <v>1</v>
      </c>
      <c r="T282">
        <f>T281+IF(AND(R282=1,M282=2),1,0)-IF(AND(R282=-1,N282=2),1,0)</f>
        <v>1</v>
      </c>
      <c r="U282">
        <f>U281+IF(AND(R282=1,M282=3),1,0)-IF(AND(R282=-1,N282=3),1,0)</f>
        <v>1</v>
      </c>
      <c r="V282">
        <f>IF(S282&lt;&gt;S281,0,V281+dt)</f>
        <v>58</v>
      </c>
      <c r="W282">
        <f>IF(T282&lt;&gt;T281,0,W281+dt)</f>
        <v>57</v>
      </c>
      <c r="X282">
        <f>IF(U282&lt;&gt;U281,0,X281+dt)</f>
        <v>59</v>
      </c>
      <c r="Y282" s="24">
        <f>S282*Cap_1*MIN(1,(V282+dt)/StartRamp)</f>
        <v>1.2</v>
      </c>
      <c r="Z282" s="24">
        <f>T282*Cap_2*MIN(1,(W282+dt)/StartRamp)</f>
        <v>1.1000000000000001</v>
      </c>
      <c r="AA282" s="24">
        <f>U282*Cap_3*MIN(1,(X282+dt)/StartRamp)</f>
        <v>1.1000000000000001</v>
      </c>
      <c r="AB282" s="24">
        <f>SUM(Y282:AA282)</f>
        <v>3.4</v>
      </c>
      <c r="AC282" s="24">
        <f>AB282-D282</f>
        <v>1.5569999999999999</v>
      </c>
      <c r="AD282" s="25">
        <f>MEDIAN(0,(TaperEnd-E282)/(TaperEnd-TaperStart),1)</f>
        <v>1</v>
      </c>
      <c r="AE282" s="24">
        <f>MIN(P_pcs*AD282,MAX(0,SOC_max-E282)*E_nom*60/dt/SQRT(RTE))</f>
        <v>2.5</v>
      </c>
      <c r="AF282" s="24">
        <f>MIN(P_pcs,MAX(0,E282-SOC_min)*E_nom*60/dt*SQRT(RTE))</f>
        <v>2.5</v>
      </c>
      <c r="AG282" s="24">
        <f>IF(AC282&gt;0,MIN(AC282,AE282),0)</f>
        <v>1.5569999999999999</v>
      </c>
      <c r="AH282" s="24">
        <f>IF(AC282&lt;0,MIN(-AC282,AF282),0)</f>
        <v>0</v>
      </c>
      <c r="AI282" s="24">
        <f>IF(AC282&gt;0,D282+AG282,AB282)</f>
        <v>3.4</v>
      </c>
      <c r="AJ282" s="24">
        <f>MAX(0,D282-AI282-AH282)</f>
        <v>0</v>
      </c>
      <c r="AK282" s="25">
        <f>IF(AB282&gt;0,AI282/AB282,0)</f>
        <v>1</v>
      </c>
      <c r="AL282">
        <f>IF(AB282=0,1,MIN(MATCH(MEDIAN(MinStable,AK282,1),FC_L,1),3))</f>
        <v>3</v>
      </c>
      <c r="AM282" s="25">
        <f>INDEX(FC_E1,$AL282)+(MEDIAN(MinStable,$AK282,1)-INDEX(FC_L,$AL282))*(INDEX(FC_E1,$AL282+1)-INDEX(FC_E1,$AL282))/(INDEX(FC_L,$AL282+1)-INDEX(FC_L,$AL282))</f>
        <v>0.42799999999999999</v>
      </c>
      <c r="AN282" s="25">
        <f>INDEX(FC_E2,$AL282)+(MEDIAN(MinStable,$AK282,1)-INDEX(FC_L,$AL282))*(INDEX(FC_E2,$AL282+1)-INDEX(FC_E2,$AL282))/(INDEX(FC_L,$AL282+1)-INDEX(FC_L,$AL282))</f>
        <v>0.42199999999999999</v>
      </c>
      <c r="AO282" s="25">
        <f>INDEX(FC_E3,$AL282)+(MEDIAN(MinStable,$AK282,1)-INDEX(FC_L,$AL282))*(INDEX(FC_E3,$AL282+1)-INDEX(FC_E3,$AL282))/(INDEX(FC_L,$AL282+1)-INDEX(FC_L,$AL282))</f>
        <v>0.41499999999999998</v>
      </c>
      <c r="AP282" s="26">
        <f>(IF(S282=1,Y282*AK282/AM282,0)+IF(T282=1,Z282*AK282/AN282,0)+IF(U282=1,AA282*AK282/AO282,0))*dt/60</f>
        <v>0.13434959664142687</v>
      </c>
      <c r="AQ282" s="25">
        <f>E282+(AG282*SQRT(RTE)-AH282/SQRT(RTE))*dt/60/E_nom</f>
        <v>0.62839218490093207</v>
      </c>
      <c r="AR282">
        <f>IF(R282=1,1,0)</f>
        <v>0</v>
      </c>
    </row>
    <row r="283" spans="1:44" x14ac:dyDescent="0.2">
      <c r="A283">
        <v>281</v>
      </c>
      <c r="B283" s="22">
        <f>A283/1440</f>
        <v>0.19513888888888889</v>
      </c>
      <c r="C283" s="23">
        <v>1.7382</v>
      </c>
      <c r="D283" s="24">
        <f>C283+P_aux</f>
        <v>1.7531999999999999</v>
      </c>
      <c r="E283" s="25">
        <f>AQ282</f>
        <v>0.62839218490093207</v>
      </c>
      <c r="F283" s="24">
        <f>AB282</f>
        <v>3.4</v>
      </c>
      <c r="G283">
        <f>IF(AND(S282=0,V282&gt;=MinOff),V282,-1)</f>
        <v>-1</v>
      </c>
      <c r="H283">
        <f>IF(AND(T282=0,W282&gt;=MinOff),W282,-1)</f>
        <v>-1</v>
      </c>
      <c r="I283">
        <f>IF(AND(U282=0,X282&gt;=MinOff),X282,-1)</f>
        <v>-1</v>
      </c>
      <c r="J283">
        <f>IF(AND(S282=1,V282&gt;=MinRun),V282,-1)</f>
        <v>58</v>
      </c>
      <c r="K283">
        <f>IF(AND(T282=1,W282&gt;=MinRun),W282,-1)</f>
        <v>57</v>
      </c>
      <c r="L283">
        <f>IF(AND(U282=1,X282&gt;=MinRun),X282,-1)</f>
        <v>59</v>
      </c>
      <c r="M283">
        <f>IF(MAX(G283:I283)&lt;0,0,MATCH(MAX(G283:I283),G283:I283,0))</f>
        <v>0</v>
      </c>
      <c r="N283">
        <f>IF(MAX(J283:L283)&lt;0,0,MATCH(MAX(J283:L283),J283:L283,0))</f>
        <v>3</v>
      </c>
      <c r="O283" s="24">
        <f>IF(N283=0,0,INDEX(CapVec,N283))</f>
        <v>1.1000000000000001</v>
      </c>
      <c r="P283">
        <f>IF(OR(D283&gt;F283+StartMargin,E283&lt;SOC_startT),1,0)</f>
        <v>0</v>
      </c>
      <c r="Q283">
        <f>IF(AND(E283&gt;SOC_stopT,D283&lt;=F283-O283+StopMargin),1,0)</f>
        <v>0</v>
      </c>
      <c r="R283">
        <f>IF(AND(P283=1,M283&gt;0),1,IF(AND(P283=0,Q283=1,N283&gt;0),-1,0))</f>
        <v>0</v>
      </c>
      <c r="S283">
        <f>S282+IF(AND(R283=1,M283=1),1,0)-IF(AND(R283=-1,N283=1),1,0)</f>
        <v>1</v>
      </c>
      <c r="T283">
        <f>T282+IF(AND(R283=1,M283=2),1,0)-IF(AND(R283=-1,N283=2),1,0)</f>
        <v>1</v>
      </c>
      <c r="U283">
        <f>U282+IF(AND(R283=1,M283=3),1,0)-IF(AND(R283=-1,N283=3),1,0)</f>
        <v>1</v>
      </c>
      <c r="V283">
        <f>IF(S283&lt;&gt;S282,0,V282+dt)</f>
        <v>59</v>
      </c>
      <c r="W283">
        <f>IF(T283&lt;&gt;T282,0,W282+dt)</f>
        <v>58</v>
      </c>
      <c r="X283">
        <f>IF(U283&lt;&gt;U282,0,X282+dt)</f>
        <v>60</v>
      </c>
      <c r="Y283" s="24">
        <f>S283*Cap_1*MIN(1,(V283+dt)/StartRamp)</f>
        <v>1.2</v>
      </c>
      <c r="Z283" s="24">
        <f>T283*Cap_2*MIN(1,(W283+dt)/StartRamp)</f>
        <v>1.1000000000000001</v>
      </c>
      <c r="AA283" s="24">
        <f>U283*Cap_3*MIN(1,(X283+dt)/StartRamp)</f>
        <v>1.1000000000000001</v>
      </c>
      <c r="AB283" s="24">
        <f>SUM(Y283:AA283)</f>
        <v>3.4</v>
      </c>
      <c r="AC283" s="24">
        <f>AB283-D283</f>
        <v>1.6468</v>
      </c>
      <c r="AD283" s="25">
        <f>MEDIAN(0,(TaperEnd-E283)/(TaperEnd-TaperStart),1)</f>
        <v>1</v>
      </c>
      <c r="AE283" s="24">
        <f>MIN(P_pcs*AD283,MAX(0,SOC_max-E283)*E_nom*60/dt/SQRT(RTE))</f>
        <v>2.5</v>
      </c>
      <c r="AF283" s="24">
        <f>MIN(P_pcs,MAX(0,E283-SOC_min)*E_nom*60/dt*SQRT(RTE))</f>
        <v>2.5</v>
      </c>
      <c r="AG283" s="24">
        <f>IF(AC283&gt;0,MIN(AC283,AE283),0)</f>
        <v>1.6468</v>
      </c>
      <c r="AH283" s="24">
        <f>IF(AC283&lt;0,MIN(-AC283,AF283),0)</f>
        <v>0</v>
      </c>
      <c r="AI283" s="24">
        <f>IF(AC283&gt;0,D283+AG283,AB283)</f>
        <v>3.4</v>
      </c>
      <c r="AJ283" s="24">
        <f>MAX(0,D283-AI283-AH283)</f>
        <v>0</v>
      </c>
      <c r="AK283" s="25">
        <f>IF(AB283&gt;0,AI283/AB283,0)</f>
        <v>1</v>
      </c>
      <c r="AL283">
        <f>IF(AB283=0,1,MIN(MATCH(MEDIAN(MinStable,AK283,1),FC_L,1),3))</f>
        <v>3</v>
      </c>
      <c r="AM283" s="25">
        <f>INDEX(FC_E1,$AL283)+(MEDIAN(MinStable,$AK283,1)-INDEX(FC_L,$AL283))*(INDEX(FC_E1,$AL283+1)-INDEX(FC_E1,$AL283))/(INDEX(FC_L,$AL283+1)-INDEX(FC_L,$AL283))</f>
        <v>0.42799999999999999</v>
      </c>
      <c r="AN283" s="25">
        <f>INDEX(FC_E2,$AL283)+(MEDIAN(MinStable,$AK283,1)-INDEX(FC_L,$AL283))*(INDEX(FC_E2,$AL283+1)-INDEX(FC_E2,$AL283))/(INDEX(FC_L,$AL283+1)-INDEX(FC_L,$AL283))</f>
        <v>0.42199999999999999</v>
      </c>
      <c r="AO283" s="25">
        <f>INDEX(FC_E3,$AL283)+(MEDIAN(MinStable,$AK283,1)-INDEX(FC_L,$AL283))*(INDEX(FC_E3,$AL283+1)-INDEX(FC_E3,$AL283))/(INDEX(FC_L,$AL283+1)-INDEX(FC_L,$AL283))</f>
        <v>0.41499999999999998</v>
      </c>
      <c r="AP283" s="26">
        <f>(IF(S283=1,Y283*AK283/AM283,0)+IF(T283=1,Z283*AK283/AN283,0)+IF(U283=1,AA283*AK283/AO283,0))*dt/60</f>
        <v>0.13434959664142687</v>
      </c>
      <c r="AQ283" s="25">
        <f>E283+(AG283*SQRT(RTE)-AH283/SQRT(RTE))*dt/60/E_nom</f>
        <v>0.6330735040968577</v>
      </c>
      <c r="AR283">
        <f>IF(R283=1,1,0)</f>
        <v>0</v>
      </c>
    </row>
    <row r="284" spans="1:44" x14ac:dyDescent="0.2">
      <c r="A284">
        <v>282</v>
      </c>
      <c r="B284" s="22">
        <f>A284/1440</f>
        <v>0.19583333333333333</v>
      </c>
      <c r="C284" s="23">
        <v>1.8827</v>
      </c>
      <c r="D284" s="24">
        <f>C284+P_aux</f>
        <v>1.8976999999999999</v>
      </c>
      <c r="E284" s="25">
        <f>AQ283</f>
        <v>0.6330735040968577</v>
      </c>
      <c r="F284" s="24">
        <f>AB283</f>
        <v>3.4</v>
      </c>
      <c r="G284">
        <f>IF(AND(S283=0,V283&gt;=MinOff),V283,-1)</f>
        <v>-1</v>
      </c>
      <c r="H284">
        <f>IF(AND(T283=0,W283&gt;=MinOff),W283,-1)</f>
        <v>-1</v>
      </c>
      <c r="I284">
        <f>IF(AND(U283=0,X283&gt;=MinOff),X283,-1)</f>
        <v>-1</v>
      </c>
      <c r="J284">
        <f>IF(AND(S283=1,V283&gt;=MinRun),V283,-1)</f>
        <v>59</v>
      </c>
      <c r="K284">
        <f>IF(AND(T283=1,W283&gt;=MinRun),W283,-1)</f>
        <v>58</v>
      </c>
      <c r="L284">
        <f>IF(AND(U283=1,X283&gt;=MinRun),X283,-1)</f>
        <v>60</v>
      </c>
      <c r="M284">
        <f>IF(MAX(G284:I284)&lt;0,0,MATCH(MAX(G284:I284),G284:I284,0))</f>
        <v>0</v>
      </c>
      <c r="N284">
        <f>IF(MAX(J284:L284)&lt;0,0,MATCH(MAX(J284:L284),J284:L284,0))</f>
        <v>3</v>
      </c>
      <c r="O284" s="24">
        <f>IF(N284=0,0,INDEX(CapVec,N284))</f>
        <v>1.1000000000000001</v>
      </c>
      <c r="P284">
        <f>IF(OR(D284&gt;F284+StartMargin,E284&lt;SOC_startT),1,0)</f>
        <v>0</v>
      </c>
      <c r="Q284">
        <f>IF(AND(E284&gt;SOC_stopT,D284&lt;=F284-O284+StopMargin),1,0)</f>
        <v>0</v>
      </c>
      <c r="R284">
        <f>IF(AND(P284=1,M284&gt;0),1,IF(AND(P284=0,Q284=1,N284&gt;0),-1,0))</f>
        <v>0</v>
      </c>
      <c r="S284">
        <f>S283+IF(AND(R284=1,M284=1),1,0)-IF(AND(R284=-1,N284=1),1,0)</f>
        <v>1</v>
      </c>
      <c r="T284">
        <f>T283+IF(AND(R284=1,M284=2),1,0)-IF(AND(R284=-1,N284=2),1,0)</f>
        <v>1</v>
      </c>
      <c r="U284">
        <f>U283+IF(AND(R284=1,M284=3),1,0)-IF(AND(R284=-1,N284=3),1,0)</f>
        <v>1</v>
      </c>
      <c r="V284">
        <f>IF(S284&lt;&gt;S283,0,V283+dt)</f>
        <v>60</v>
      </c>
      <c r="W284">
        <f>IF(T284&lt;&gt;T283,0,W283+dt)</f>
        <v>59</v>
      </c>
      <c r="X284">
        <f>IF(U284&lt;&gt;U283,0,X283+dt)</f>
        <v>61</v>
      </c>
      <c r="Y284" s="24">
        <f>S284*Cap_1*MIN(1,(V284+dt)/StartRamp)</f>
        <v>1.2</v>
      </c>
      <c r="Z284" s="24">
        <f>T284*Cap_2*MIN(1,(W284+dt)/StartRamp)</f>
        <v>1.1000000000000001</v>
      </c>
      <c r="AA284" s="24">
        <f>U284*Cap_3*MIN(1,(X284+dt)/StartRamp)</f>
        <v>1.1000000000000001</v>
      </c>
      <c r="AB284" s="24">
        <f>SUM(Y284:AA284)</f>
        <v>3.4</v>
      </c>
      <c r="AC284" s="24">
        <f>AB284-D284</f>
        <v>1.5023</v>
      </c>
      <c r="AD284" s="25">
        <f>MEDIAN(0,(TaperEnd-E284)/(TaperEnd-TaperStart),1)</f>
        <v>1</v>
      </c>
      <c r="AE284" s="24">
        <f>MIN(P_pcs*AD284,MAX(0,SOC_max-E284)*E_nom*60/dt/SQRT(RTE))</f>
        <v>2.5</v>
      </c>
      <c r="AF284" s="24">
        <f>MIN(P_pcs,MAX(0,E284-SOC_min)*E_nom*60/dt*SQRT(RTE))</f>
        <v>2.5</v>
      </c>
      <c r="AG284" s="24">
        <f>IF(AC284&gt;0,MIN(AC284,AE284),0)</f>
        <v>1.5023</v>
      </c>
      <c r="AH284" s="24">
        <f>IF(AC284&lt;0,MIN(-AC284,AF284),0)</f>
        <v>0</v>
      </c>
      <c r="AI284" s="24">
        <f>IF(AC284&gt;0,D284+AG284,AB284)</f>
        <v>3.4</v>
      </c>
      <c r="AJ284" s="24">
        <f>MAX(0,D284-AI284-AH284)</f>
        <v>0</v>
      </c>
      <c r="AK284" s="25">
        <f>IF(AB284&gt;0,AI284/AB284,0)</f>
        <v>1</v>
      </c>
      <c r="AL284">
        <f>IF(AB284=0,1,MIN(MATCH(MEDIAN(MinStable,AK284,1),FC_L,1),3))</f>
        <v>3</v>
      </c>
      <c r="AM284" s="25">
        <f>INDEX(FC_E1,$AL284)+(MEDIAN(MinStable,$AK284,1)-INDEX(FC_L,$AL284))*(INDEX(FC_E1,$AL284+1)-INDEX(FC_E1,$AL284))/(INDEX(FC_L,$AL284+1)-INDEX(FC_L,$AL284))</f>
        <v>0.42799999999999999</v>
      </c>
      <c r="AN284" s="25">
        <f>INDEX(FC_E2,$AL284)+(MEDIAN(MinStable,$AK284,1)-INDEX(FC_L,$AL284))*(INDEX(FC_E2,$AL284+1)-INDEX(FC_E2,$AL284))/(INDEX(FC_L,$AL284+1)-INDEX(FC_L,$AL284))</f>
        <v>0.42199999999999999</v>
      </c>
      <c r="AO284" s="25">
        <f>INDEX(FC_E3,$AL284)+(MEDIAN(MinStable,$AK284,1)-INDEX(FC_L,$AL284))*(INDEX(FC_E3,$AL284+1)-INDEX(FC_E3,$AL284))/(INDEX(FC_L,$AL284+1)-INDEX(FC_L,$AL284))</f>
        <v>0.41499999999999998</v>
      </c>
      <c r="AP284" s="26">
        <f>(IF(S284=1,Y284*AK284/AM284,0)+IF(T284=1,Z284*AK284/AN284,0)+IF(U284=1,AA284*AK284/AO284,0))*dt/60</f>
        <v>0.13434959664142687</v>
      </c>
      <c r="AQ284" s="25">
        <f>E284+(AG284*SQRT(RTE)-AH284/SQRT(RTE))*dt/60/E_nom</f>
        <v>0.63734405657927151</v>
      </c>
      <c r="AR284">
        <f>IF(R284=1,1,0)</f>
        <v>0</v>
      </c>
    </row>
    <row r="285" spans="1:44" x14ac:dyDescent="0.2">
      <c r="A285">
        <v>283</v>
      </c>
      <c r="B285" s="22">
        <f>A285/1440</f>
        <v>0.19652777777777777</v>
      </c>
      <c r="C285" s="23">
        <v>1.8360000000000001</v>
      </c>
      <c r="D285" s="24">
        <f>C285+P_aux</f>
        <v>1.851</v>
      </c>
      <c r="E285" s="25">
        <f>AQ284</f>
        <v>0.63734405657927151</v>
      </c>
      <c r="F285" s="24">
        <f>AB284</f>
        <v>3.4</v>
      </c>
      <c r="G285">
        <f>IF(AND(S284=0,V284&gt;=MinOff),V284,-1)</f>
        <v>-1</v>
      </c>
      <c r="H285">
        <f>IF(AND(T284=0,W284&gt;=MinOff),W284,-1)</f>
        <v>-1</v>
      </c>
      <c r="I285">
        <f>IF(AND(U284=0,X284&gt;=MinOff),X284,-1)</f>
        <v>-1</v>
      </c>
      <c r="J285">
        <f>IF(AND(S284=1,V284&gt;=MinRun),V284,-1)</f>
        <v>60</v>
      </c>
      <c r="K285">
        <f>IF(AND(T284=1,W284&gt;=MinRun),W284,-1)</f>
        <v>59</v>
      </c>
      <c r="L285">
        <f>IF(AND(U284=1,X284&gt;=MinRun),X284,-1)</f>
        <v>61</v>
      </c>
      <c r="M285">
        <f>IF(MAX(G285:I285)&lt;0,0,MATCH(MAX(G285:I285),G285:I285,0))</f>
        <v>0</v>
      </c>
      <c r="N285">
        <f>IF(MAX(J285:L285)&lt;0,0,MATCH(MAX(J285:L285),J285:L285,0))</f>
        <v>3</v>
      </c>
      <c r="O285" s="24">
        <f>IF(N285=0,0,INDEX(CapVec,N285))</f>
        <v>1.1000000000000001</v>
      </c>
      <c r="P285">
        <f>IF(OR(D285&gt;F285+StartMargin,E285&lt;SOC_startT),1,0)</f>
        <v>0</v>
      </c>
      <c r="Q285">
        <f>IF(AND(E285&gt;SOC_stopT,D285&lt;=F285-O285+StopMargin),1,0)</f>
        <v>0</v>
      </c>
      <c r="R285">
        <f>IF(AND(P285=1,M285&gt;0),1,IF(AND(P285=0,Q285=1,N285&gt;0),-1,0))</f>
        <v>0</v>
      </c>
      <c r="S285">
        <f>S284+IF(AND(R285=1,M285=1),1,0)-IF(AND(R285=-1,N285=1),1,0)</f>
        <v>1</v>
      </c>
      <c r="T285">
        <f>T284+IF(AND(R285=1,M285=2),1,0)-IF(AND(R285=-1,N285=2),1,0)</f>
        <v>1</v>
      </c>
      <c r="U285">
        <f>U284+IF(AND(R285=1,M285=3),1,0)-IF(AND(R285=-1,N285=3),1,0)</f>
        <v>1</v>
      </c>
      <c r="V285">
        <f>IF(S285&lt;&gt;S284,0,V284+dt)</f>
        <v>61</v>
      </c>
      <c r="W285">
        <f>IF(T285&lt;&gt;T284,0,W284+dt)</f>
        <v>60</v>
      </c>
      <c r="X285">
        <f>IF(U285&lt;&gt;U284,0,X284+dt)</f>
        <v>62</v>
      </c>
      <c r="Y285" s="24">
        <f>S285*Cap_1*MIN(1,(V285+dt)/StartRamp)</f>
        <v>1.2</v>
      </c>
      <c r="Z285" s="24">
        <f>T285*Cap_2*MIN(1,(W285+dt)/StartRamp)</f>
        <v>1.1000000000000001</v>
      </c>
      <c r="AA285" s="24">
        <f>U285*Cap_3*MIN(1,(X285+dt)/StartRamp)</f>
        <v>1.1000000000000001</v>
      </c>
      <c r="AB285" s="24">
        <f>SUM(Y285:AA285)</f>
        <v>3.4</v>
      </c>
      <c r="AC285" s="24">
        <f>AB285-D285</f>
        <v>1.5489999999999999</v>
      </c>
      <c r="AD285" s="25">
        <f>MEDIAN(0,(TaperEnd-E285)/(TaperEnd-TaperStart),1)</f>
        <v>1</v>
      </c>
      <c r="AE285" s="24">
        <f>MIN(P_pcs*AD285,MAX(0,SOC_max-E285)*E_nom*60/dt/SQRT(RTE))</f>
        <v>2.5</v>
      </c>
      <c r="AF285" s="24">
        <f>MIN(P_pcs,MAX(0,E285-SOC_min)*E_nom*60/dt*SQRT(RTE))</f>
        <v>2.5</v>
      </c>
      <c r="AG285" s="24">
        <f>IF(AC285&gt;0,MIN(AC285,AE285),0)</f>
        <v>1.5489999999999999</v>
      </c>
      <c r="AH285" s="24">
        <f>IF(AC285&lt;0,MIN(-AC285,AF285),0)</f>
        <v>0</v>
      </c>
      <c r="AI285" s="24">
        <f>IF(AC285&gt;0,D285+AG285,AB285)</f>
        <v>3.4</v>
      </c>
      <c r="AJ285" s="24">
        <f>MAX(0,D285-AI285-AH285)</f>
        <v>0</v>
      </c>
      <c r="AK285" s="25">
        <f>IF(AB285&gt;0,AI285/AB285,0)</f>
        <v>1</v>
      </c>
      <c r="AL285">
        <f>IF(AB285=0,1,MIN(MATCH(MEDIAN(MinStable,AK285,1),FC_L,1),3))</f>
        <v>3</v>
      </c>
      <c r="AM285" s="25">
        <f>INDEX(FC_E1,$AL285)+(MEDIAN(MinStable,$AK285,1)-INDEX(FC_L,$AL285))*(INDEX(FC_E1,$AL285+1)-INDEX(FC_E1,$AL285))/(INDEX(FC_L,$AL285+1)-INDEX(FC_L,$AL285))</f>
        <v>0.42799999999999999</v>
      </c>
      <c r="AN285" s="25">
        <f>INDEX(FC_E2,$AL285)+(MEDIAN(MinStable,$AK285,1)-INDEX(FC_L,$AL285))*(INDEX(FC_E2,$AL285+1)-INDEX(FC_E2,$AL285))/(INDEX(FC_L,$AL285+1)-INDEX(FC_L,$AL285))</f>
        <v>0.42199999999999999</v>
      </c>
      <c r="AO285" s="25">
        <f>INDEX(FC_E3,$AL285)+(MEDIAN(MinStable,$AK285,1)-INDEX(FC_L,$AL285))*(INDEX(FC_E3,$AL285+1)-INDEX(FC_E3,$AL285))/(INDEX(FC_L,$AL285+1)-INDEX(FC_L,$AL285))</f>
        <v>0.41499999999999998</v>
      </c>
      <c r="AP285" s="26">
        <f>(IF(S285=1,Y285*AK285/AM285,0)+IF(T285=1,Z285*AK285/AN285,0)+IF(U285=1,AA285*AK285/AO285,0))*dt/60</f>
        <v>0.13434959664142687</v>
      </c>
      <c r="AQ285" s="25">
        <f>E285+(AG285*SQRT(RTE)-AH285/SQRT(RTE))*dt/60/E_nom</f>
        <v>0.64174736204106941</v>
      </c>
      <c r="AR285">
        <f>IF(R285=1,1,0)</f>
        <v>0</v>
      </c>
    </row>
    <row r="286" spans="1:44" x14ac:dyDescent="0.2">
      <c r="A286">
        <v>284</v>
      </c>
      <c r="B286" s="22">
        <f>A286/1440</f>
        <v>0.19722222222222222</v>
      </c>
      <c r="C286" s="23">
        <v>1.8636999999999999</v>
      </c>
      <c r="D286" s="24">
        <f>C286+P_aux</f>
        <v>1.8786999999999998</v>
      </c>
      <c r="E286" s="25">
        <f>AQ285</f>
        <v>0.64174736204106941</v>
      </c>
      <c r="F286" s="24">
        <f>AB285</f>
        <v>3.4</v>
      </c>
      <c r="G286">
        <f>IF(AND(S285=0,V285&gt;=MinOff),V285,-1)</f>
        <v>-1</v>
      </c>
      <c r="H286">
        <f>IF(AND(T285=0,W285&gt;=MinOff),W285,-1)</f>
        <v>-1</v>
      </c>
      <c r="I286">
        <f>IF(AND(U285=0,X285&gt;=MinOff),X285,-1)</f>
        <v>-1</v>
      </c>
      <c r="J286">
        <f>IF(AND(S285=1,V285&gt;=MinRun),V285,-1)</f>
        <v>61</v>
      </c>
      <c r="K286">
        <f>IF(AND(T285=1,W285&gt;=MinRun),W285,-1)</f>
        <v>60</v>
      </c>
      <c r="L286">
        <f>IF(AND(U285=1,X285&gt;=MinRun),X285,-1)</f>
        <v>62</v>
      </c>
      <c r="M286">
        <f>IF(MAX(G286:I286)&lt;0,0,MATCH(MAX(G286:I286),G286:I286,0))</f>
        <v>0</v>
      </c>
      <c r="N286">
        <f>IF(MAX(J286:L286)&lt;0,0,MATCH(MAX(J286:L286),J286:L286,0))</f>
        <v>3</v>
      </c>
      <c r="O286" s="24">
        <f>IF(N286=0,0,INDEX(CapVec,N286))</f>
        <v>1.1000000000000001</v>
      </c>
      <c r="P286">
        <f>IF(OR(D286&gt;F286+StartMargin,E286&lt;SOC_startT),1,0)</f>
        <v>0</v>
      </c>
      <c r="Q286">
        <f>IF(AND(E286&gt;SOC_stopT,D286&lt;=F286-O286+StopMargin),1,0)</f>
        <v>0</v>
      </c>
      <c r="R286">
        <f>IF(AND(P286=1,M286&gt;0),1,IF(AND(P286=0,Q286=1,N286&gt;0),-1,0))</f>
        <v>0</v>
      </c>
      <c r="S286">
        <f>S285+IF(AND(R286=1,M286=1),1,0)-IF(AND(R286=-1,N286=1),1,0)</f>
        <v>1</v>
      </c>
      <c r="T286">
        <f>T285+IF(AND(R286=1,M286=2),1,0)-IF(AND(R286=-1,N286=2),1,0)</f>
        <v>1</v>
      </c>
      <c r="U286">
        <f>U285+IF(AND(R286=1,M286=3),1,0)-IF(AND(R286=-1,N286=3),1,0)</f>
        <v>1</v>
      </c>
      <c r="V286">
        <f>IF(S286&lt;&gt;S285,0,V285+dt)</f>
        <v>62</v>
      </c>
      <c r="W286">
        <f>IF(T286&lt;&gt;T285,0,W285+dt)</f>
        <v>61</v>
      </c>
      <c r="X286">
        <f>IF(U286&lt;&gt;U285,0,X285+dt)</f>
        <v>63</v>
      </c>
      <c r="Y286" s="24">
        <f>S286*Cap_1*MIN(1,(V286+dt)/StartRamp)</f>
        <v>1.2</v>
      </c>
      <c r="Z286" s="24">
        <f>T286*Cap_2*MIN(1,(W286+dt)/StartRamp)</f>
        <v>1.1000000000000001</v>
      </c>
      <c r="AA286" s="24">
        <f>U286*Cap_3*MIN(1,(X286+dt)/StartRamp)</f>
        <v>1.1000000000000001</v>
      </c>
      <c r="AB286" s="24">
        <f>SUM(Y286:AA286)</f>
        <v>3.4</v>
      </c>
      <c r="AC286" s="24">
        <f>AB286-D286</f>
        <v>1.5213000000000001</v>
      </c>
      <c r="AD286" s="25">
        <f>MEDIAN(0,(TaperEnd-E286)/(TaperEnd-TaperStart),1)</f>
        <v>1</v>
      </c>
      <c r="AE286" s="24">
        <f>MIN(P_pcs*AD286,MAX(0,SOC_max-E286)*E_nom*60/dt/SQRT(RTE))</f>
        <v>2.5</v>
      </c>
      <c r="AF286" s="24">
        <f>MIN(P_pcs,MAX(0,E286-SOC_min)*E_nom*60/dt*SQRT(RTE))</f>
        <v>2.5</v>
      </c>
      <c r="AG286" s="24">
        <f>IF(AC286&gt;0,MIN(AC286,AE286),0)</f>
        <v>1.5213000000000001</v>
      </c>
      <c r="AH286" s="24">
        <f>IF(AC286&lt;0,MIN(-AC286,AF286),0)</f>
        <v>0</v>
      </c>
      <c r="AI286" s="24">
        <f>IF(AC286&gt;0,D286+AG286,AB286)</f>
        <v>3.4</v>
      </c>
      <c r="AJ286" s="24">
        <f>MAX(0,D286-AI286-AH286)</f>
        <v>0</v>
      </c>
      <c r="AK286" s="25">
        <f>IF(AB286&gt;0,AI286/AB286,0)</f>
        <v>1</v>
      </c>
      <c r="AL286">
        <f>IF(AB286=0,1,MIN(MATCH(MEDIAN(MinStable,AK286,1),FC_L,1),3))</f>
        <v>3</v>
      </c>
      <c r="AM286" s="25">
        <f>INDEX(FC_E1,$AL286)+(MEDIAN(MinStable,$AK286,1)-INDEX(FC_L,$AL286))*(INDEX(FC_E1,$AL286+1)-INDEX(FC_E1,$AL286))/(INDEX(FC_L,$AL286+1)-INDEX(FC_L,$AL286))</f>
        <v>0.42799999999999999</v>
      </c>
      <c r="AN286" s="25">
        <f>INDEX(FC_E2,$AL286)+(MEDIAN(MinStable,$AK286,1)-INDEX(FC_L,$AL286))*(INDEX(FC_E2,$AL286+1)-INDEX(FC_E2,$AL286))/(INDEX(FC_L,$AL286+1)-INDEX(FC_L,$AL286))</f>
        <v>0.42199999999999999</v>
      </c>
      <c r="AO286" s="25">
        <f>INDEX(FC_E3,$AL286)+(MEDIAN(MinStable,$AK286,1)-INDEX(FC_L,$AL286))*(INDEX(FC_E3,$AL286+1)-INDEX(FC_E3,$AL286))/(INDEX(FC_L,$AL286+1)-INDEX(FC_L,$AL286))</f>
        <v>0.41499999999999998</v>
      </c>
      <c r="AP286" s="26">
        <f>(IF(S286=1,Y286*AK286/AM286,0)+IF(T286=1,Z286*AK286/AN286,0)+IF(U286=1,AA286*AK286/AO286,0))*dt/60</f>
        <v>0.13434959664142687</v>
      </c>
      <c r="AQ286" s="25">
        <f>E286+(AG286*SQRT(RTE)-AH286/SQRT(RTE))*dt/60/E_nom</f>
        <v>0.64607192537162661</v>
      </c>
      <c r="AR286">
        <f>IF(R286=1,1,0)</f>
        <v>0</v>
      </c>
    </row>
    <row r="287" spans="1:44" x14ac:dyDescent="0.2">
      <c r="A287">
        <v>285</v>
      </c>
      <c r="B287" s="22">
        <f>A287/1440</f>
        <v>0.19791666666666666</v>
      </c>
      <c r="C287" s="23">
        <v>1.9436</v>
      </c>
      <c r="D287" s="24">
        <f>C287+P_aux</f>
        <v>1.9585999999999999</v>
      </c>
      <c r="E287" s="25">
        <f>AQ286</f>
        <v>0.64607192537162661</v>
      </c>
      <c r="F287" s="24">
        <f>AB286</f>
        <v>3.4</v>
      </c>
      <c r="G287">
        <f>IF(AND(S286=0,V286&gt;=MinOff),V286,-1)</f>
        <v>-1</v>
      </c>
      <c r="H287">
        <f>IF(AND(T286=0,W286&gt;=MinOff),W286,-1)</f>
        <v>-1</v>
      </c>
      <c r="I287">
        <f>IF(AND(U286=0,X286&gt;=MinOff),X286,-1)</f>
        <v>-1</v>
      </c>
      <c r="J287">
        <f>IF(AND(S286=1,V286&gt;=MinRun),V286,-1)</f>
        <v>62</v>
      </c>
      <c r="K287">
        <f>IF(AND(T286=1,W286&gt;=MinRun),W286,-1)</f>
        <v>61</v>
      </c>
      <c r="L287">
        <f>IF(AND(U286=1,X286&gt;=MinRun),X286,-1)</f>
        <v>63</v>
      </c>
      <c r="M287">
        <f>IF(MAX(G287:I287)&lt;0,0,MATCH(MAX(G287:I287),G287:I287,0))</f>
        <v>0</v>
      </c>
      <c r="N287">
        <f>IF(MAX(J287:L287)&lt;0,0,MATCH(MAX(J287:L287),J287:L287,0))</f>
        <v>3</v>
      </c>
      <c r="O287" s="24">
        <f>IF(N287=0,0,INDEX(CapVec,N287))</f>
        <v>1.1000000000000001</v>
      </c>
      <c r="P287">
        <f>IF(OR(D287&gt;F287+StartMargin,E287&lt;SOC_startT),1,0)</f>
        <v>0</v>
      </c>
      <c r="Q287">
        <f>IF(AND(E287&gt;SOC_stopT,D287&lt;=F287-O287+StopMargin),1,0)</f>
        <v>0</v>
      </c>
      <c r="R287">
        <f>IF(AND(P287=1,M287&gt;0),1,IF(AND(P287=0,Q287=1,N287&gt;0),-1,0))</f>
        <v>0</v>
      </c>
      <c r="S287">
        <f>S286+IF(AND(R287=1,M287=1),1,0)-IF(AND(R287=-1,N287=1),1,0)</f>
        <v>1</v>
      </c>
      <c r="T287">
        <f>T286+IF(AND(R287=1,M287=2),1,0)-IF(AND(R287=-1,N287=2),1,0)</f>
        <v>1</v>
      </c>
      <c r="U287">
        <f>U286+IF(AND(R287=1,M287=3),1,0)-IF(AND(R287=-1,N287=3),1,0)</f>
        <v>1</v>
      </c>
      <c r="V287">
        <f>IF(S287&lt;&gt;S286,0,V286+dt)</f>
        <v>63</v>
      </c>
      <c r="W287">
        <f>IF(T287&lt;&gt;T286,0,W286+dt)</f>
        <v>62</v>
      </c>
      <c r="X287">
        <f>IF(U287&lt;&gt;U286,0,X286+dt)</f>
        <v>64</v>
      </c>
      <c r="Y287" s="24">
        <f>S287*Cap_1*MIN(1,(V287+dt)/StartRamp)</f>
        <v>1.2</v>
      </c>
      <c r="Z287" s="24">
        <f>T287*Cap_2*MIN(1,(W287+dt)/StartRamp)</f>
        <v>1.1000000000000001</v>
      </c>
      <c r="AA287" s="24">
        <f>U287*Cap_3*MIN(1,(X287+dt)/StartRamp)</f>
        <v>1.1000000000000001</v>
      </c>
      <c r="AB287" s="24">
        <f>SUM(Y287:AA287)</f>
        <v>3.4</v>
      </c>
      <c r="AC287" s="24">
        <f>AB287-D287</f>
        <v>1.4414</v>
      </c>
      <c r="AD287" s="25">
        <f>MEDIAN(0,(TaperEnd-E287)/(TaperEnd-TaperStart),1)</f>
        <v>1</v>
      </c>
      <c r="AE287" s="24">
        <f>MIN(P_pcs*AD287,MAX(0,SOC_max-E287)*E_nom*60/dt/SQRT(RTE))</f>
        <v>2.5</v>
      </c>
      <c r="AF287" s="24">
        <f>MIN(P_pcs,MAX(0,E287-SOC_min)*E_nom*60/dt*SQRT(RTE))</f>
        <v>2.5</v>
      </c>
      <c r="AG287" s="24">
        <f>IF(AC287&gt;0,MIN(AC287,AE287),0)</f>
        <v>1.4414</v>
      </c>
      <c r="AH287" s="24">
        <f>IF(AC287&lt;0,MIN(-AC287,AF287),0)</f>
        <v>0</v>
      </c>
      <c r="AI287" s="24">
        <f>IF(AC287&gt;0,D287+AG287,AB287)</f>
        <v>3.4</v>
      </c>
      <c r="AJ287" s="24">
        <f>MAX(0,D287-AI287-AH287)</f>
        <v>0</v>
      </c>
      <c r="AK287" s="25">
        <f>IF(AB287&gt;0,AI287/AB287,0)</f>
        <v>1</v>
      </c>
      <c r="AL287">
        <f>IF(AB287=0,1,MIN(MATCH(MEDIAN(MinStable,AK287,1),FC_L,1),3))</f>
        <v>3</v>
      </c>
      <c r="AM287" s="25">
        <f>INDEX(FC_E1,$AL287)+(MEDIAN(MinStable,$AK287,1)-INDEX(FC_L,$AL287))*(INDEX(FC_E1,$AL287+1)-INDEX(FC_E1,$AL287))/(INDEX(FC_L,$AL287+1)-INDEX(FC_L,$AL287))</f>
        <v>0.42799999999999999</v>
      </c>
      <c r="AN287" s="25">
        <f>INDEX(FC_E2,$AL287)+(MEDIAN(MinStable,$AK287,1)-INDEX(FC_L,$AL287))*(INDEX(FC_E2,$AL287+1)-INDEX(FC_E2,$AL287))/(INDEX(FC_L,$AL287+1)-INDEX(FC_L,$AL287))</f>
        <v>0.42199999999999999</v>
      </c>
      <c r="AO287" s="25">
        <f>INDEX(FC_E3,$AL287)+(MEDIAN(MinStable,$AK287,1)-INDEX(FC_L,$AL287))*(INDEX(FC_E3,$AL287+1)-INDEX(FC_E3,$AL287))/(INDEX(FC_L,$AL287+1)-INDEX(FC_L,$AL287))</f>
        <v>0.41499999999999998</v>
      </c>
      <c r="AP287" s="26">
        <f>(IF(S287=1,Y287*AK287/AM287,0)+IF(T287=1,Z287*AK287/AN287,0)+IF(U287=1,AA287*AK287/AO287,0))*dt/60</f>
        <v>0.13434959664142687</v>
      </c>
      <c r="AQ287" s="25">
        <f>E287+(AG287*SQRT(RTE)-AH287/SQRT(RTE))*dt/60/E_nom</f>
        <v>0.6501693588723596</v>
      </c>
      <c r="AR287">
        <f>IF(R287=1,1,0)</f>
        <v>0</v>
      </c>
    </row>
    <row r="288" spans="1:44" x14ac:dyDescent="0.2">
      <c r="A288">
        <v>286</v>
      </c>
      <c r="B288" s="22">
        <f>A288/1440</f>
        <v>0.1986111111111111</v>
      </c>
      <c r="C288" s="23">
        <v>1.9064000000000001</v>
      </c>
      <c r="D288" s="24">
        <f>C288+P_aux</f>
        <v>1.9214</v>
      </c>
      <c r="E288" s="25">
        <f>AQ287</f>
        <v>0.6501693588723596</v>
      </c>
      <c r="F288" s="24">
        <f>AB287</f>
        <v>3.4</v>
      </c>
      <c r="G288">
        <f>IF(AND(S287=0,V287&gt;=MinOff),V287,-1)</f>
        <v>-1</v>
      </c>
      <c r="H288">
        <f>IF(AND(T287=0,W287&gt;=MinOff),W287,-1)</f>
        <v>-1</v>
      </c>
      <c r="I288">
        <f>IF(AND(U287=0,X287&gt;=MinOff),X287,-1)</f>
        <v>-1</v>
      </c>
      <c r="J288">
        <f>IF(AND(S287=1,V287&gt;=MinRun),V287,-1)</f>
        <v>63</v>
      </c>
      <c r="K288">
        <f>IF(AND(T287=1,W287&gt;=MinRun),W287,-1)</f>
        <v>62</v>
      </c>
      <c r="L288">
        <f>IF(AND(U287=1,X287&gt;=MinRun),X287,-1)</f>
        <v>64</v>
      </c>
      <c r="M288">
        <f>IF(MAX(G288:I288)&lt;0,0,MATCH(MAX(G288:I288),G288:I288,0))</f>
        <v>0</v>
      </c>
      <c r="N288">
        <f>IF(MAX(J288:L288)&lt;0,0,MATCH(MAX(J288:L288),J288:L288,0))</f>
        <v>3</v>
      </c>
      <c r="O288" s="24">
        <f>IF(N288=0,0,INDEX(CapVec,N288))</f>
        <v>1.1000000000000001</v>
      </c>
      <c r="P288">
        <f>IF(OR(D288&gt;F288+StartMargin,E288&lt;SOC_startT),1,0)</f>
        <v>0</v>
      </c>
      <c r="Q288">
        <f>IF(AND(E288&gt;SOC_stopT,D288&lt;=F288-O288+StopMargin),1,0)</f>
        <v>0</v>
      </c>
      <c r="R288">
        <f>IF(AND(P288=1,M288&gt;0),1,IF(AND(P288=0,Q288=1,N288&gt;0),-1,0))</f>
        <v>0</v>
      </c>
      <c r="S288">
        <f>S287+IF(AND(R288=1,M288=1),1,0)-IF(AND(R288=-1,N288=1),1,0)</f>
        <v>1</v>
      </c>
      <c r="T288">
        <f>T287+IF(AND(R288=1,M288=2),1,0)-IF(AND(R288=-1,N288=2),1,0)</f>
        <v>1</v>
      </c>
      <c r="U288">
        <f>U287+IF(AND(R288=1,M288=3),1,0)-IF(AND(R288=-1,N288=3),1,0)</f>
        <v>1</v>
      </c>
      <c r="V288">
        <f>IF(S288&lt;&gt;S287,0,V287+dt)</f>
        <v>64</v>
      </c>
      <c r="W288">
        <f>IF(T288&lt;&gt;T287,0,W287+dt)</f>
        <v>63</v>
      </c>
      <c r="X288">
        <f>IF(U288&lt;&gt;U287,0,X287+dt)</f>
        <v>65</v>
      </c>
      <c r="Y288" s="24">
        <f>S288*Cap_1*MIN(1,(V288+dt)/StartRamp)</f>
        <v>1.2</v>
      </c>
      <c r="Z288" s="24">
        <f>T288*Cap_2*MIN(1,(W288+dt)/StartRamp)</f>
        <v>1.1000000000000001</v>
      </c>
      <c r="AA288" s="24">
        <f>U288*Cap_3*MIN(1,(X288+dt)/StartRamp)</f>
        <v>1.1000000000000001</v>
      </c>
      <c r="AB288" s="24">
        <f>SUM(Y288:AA288)</f>
        <v>3.4</v>
      </c>
      <c r="AC288" s="24">
        <f>AB288-D288</f>
        <v>1.4785999999999999</v>
      </c>
      <c r="AD288" s="25">
        <f>MEDIAN(0,(TaperEnd-E288)/(TaperEnd-TaperStart),1)</f>
        <v>1</v>
      </c>
      <c r="AE288" s="24">
        <f>MIN(P_pcs*AD288,MAX(0,SOC_max-E288)*E_nom*60/dt/SQRT(RTE))</f>
        <v>2.5</v>
      </c>
      <c r="AF288" s="24">
        <f>MIN(P_pcs,MAX(0,E288-SOC_min)*E_nom*60/dt*SQRT(RTE))</f>
        <v>2.5</v>
      </c>
      <c r="AG288" s="24">
        <f>IF(AC288&gt;0,MIN(AC288,AE288),0)</f>
        <v>1.4785999999999999</v>
      </c>
      <c r="AH288" s="24">
        <f>IF(AC288&lt;0,MIN(-AC288,AF288),0)</f>
        <v>0</v>
      </c>
      <c r="AI288" s="24">
        <f>IF(AC288&gt;0,D288+AG288,AB288)</f>
        <v>3.4</v>
      </c>
      <c r="AJ288" s="24">
        <f>MAX(0,D288-AI288-AH288)</f>
        <v>0</v>
      </c>
      <c r="AK288" s="25">
        <f>IF(AB288&gt;0,AI288/AB288,0)</f>
        <v>1</v>
      </c>
      <c r="AL288">
        <f>IF(AB288=0,1,MIN(MATCH(MEDIAN(MinStable,AK288,1),FC_L,1),3))</f>
        <v>3</v>
      </c>
      <c r="AM288" s="25">
        <f>INDEX(FC_E1,$AL288)+(MEDIAN(MinStable,$AK288,1)-INDEX(FC_L,$AL288))*(INDEX(FC_E1,$AL288+1)-INDEX(FC_E1,$AL288))/(INDEX(FC_L,$AL288+1)-INDEX(FC_L,$AL288))</f>
        <v>0.42799999999999999</v>
      </c>
      <c r="AN288" s="25">
        <f>INDEX(FC_E2,$AL288)+(MEDIAN(MinStable,$AK288,1)-INDEX(FC_L,$AL288))*(INDEX(FC_E2,$AL288+1)-INDEX(FC_E2,$AL288))/(INDEX(FC_L,$AL288+1)-INDEX(FC_L,$AL288))</f>
        <v>0.42199999999999999</v>
      </c>
      <c r="AO288" s="25">
        <f>INDEX(FC_E3,$AL288)+(MEDIAN(MinStable,$AK288,1)-INDEX(FC_L,$AL288))*(INDEX(FC_E3,$AL288+1)-INDEX(FC_E3,$AL288))/(INDEX(FC_L,$AL288+1)-INDEX(FC_L,$AL288))</f>
        <v>0.41499999999999998</v>
      </c>
      <c r="AP288" s="26">
        <f>(IF(S288=1,Y288*AK288/AM288,0)+IF(T288=1,Z288*AK288/AN288,0)+IF(U288=1,AA288*AK288/AO288,0))*dt/60</f>
        <v>0.13434959664142687</v>
      </c>
      <c r="AQ288" s="25">
        <f>E288+(AG288*SQRT(RTE)-AH288/SQRT(RTE))*dt/60/E_nom</f>
        <v>0.65437253992840505</v>
      </c>
      <c r="AR288">
        <f>IF(R288=1,1,0)</f>
        <v>0</v>
      </c>
    </row>
    <row r="289" spans="1:44" x14ac:dyDescent="0.2">
      <c r="A289">
        <v>287</v>
      </c>
      <c r="B289" s="22">
        <f>A289/1440</f>
        <v>0.19930555555555557</v>
      </c>
      <c r="C289" s="23">
        <v>1.8724000000000001</v>
      </c>
      <c r="D289" s="24">
        <f>C289+P_aux</f>
        <v>1.8874</v>
      </c>
      <c r="E289" s="25">
        <f>AQ288</f>
        <v>0.65437253992840505</v>
      </c>
      <c r="F289" s="24">
        <f>AB288</f>
        <v>3.4</v>
      </c>
      <c r="G289">
        <f>IF(AND(S288=0,V288&gt;=MinOff),V288,-1)</f>
        <v>-1</v>
      </c>
      <c r="H289">
        <f>IF(AND(T288=0,W288&gt;=MinOff),W288,-1)</f>
        <v>-1</v>
      </c>
      <c r="I289">
        <f>IF(AND(U288=0,X288&gt;=MinOff),X288,-1)</f>
        <v>-1</v>
      </c>
      <c r="J289">
        <f>IF(AND(S288=1,V288&gt;=MinRun),V288,-1)</f>
        <v>64</v>
      </c>
      <c r="K289">
        <f>IF(AND(T288=1,W288&gt;=MinRun),W288,-1)</f>
        <v>63</v>
      </c>
      <c r="L289">
        <f>IF(AND(U288=1,X288&gt;=MinRun),X288,-1)</f>
        <v>65</v>
      </c>
      <c r="M289">
        <f>IF(MAX(G289:I289)&lt;0,0,MATCH(MAX(G289:I289),G289:I289,0))</f>
        <v>0</v>
      </c>
      <c r="N289">
        <f>IF(MAX(J289:L289)&lt;0,0,MATCH(MAX(J289:L289),J289:L289,0))</f>
        <v>3</v>
      </c>
      <c r="O289" s="24">
        <f>IF(N289=0,0,INDEX(CapVec,N289))</f>
        <v>1.1000000000000001</v>
      </c>
      <c r="P289">
        <f>IF(OR(D289&gt;F289+StartMargin,E289&lt;SOC_startT),1,0)</f>
        <v>0</v>
      </c>
      <c r="Q289">
        <f>IF(AND(E289&gt;SOC_stopT,D289&lt;=F289-O289+StopMargin),1,0)</f>
        <v>0</v>
      </c>
      <c r="R289">
        <f>IF(AND(P289=1,M289&gt;0),1,IF(AND(P289=0,Q289=1,N289&gt;0),-1,0))</f>
        <v>0</v>
      </c>
      <c r="S289">
        <f>S288+IF(AND(R289=1,M289=1),1,0)-IF(AND(R289=-1,N289=1),1,0)</f>
        <v>1</v>
      </c>
      <c r="T289">
        <f>T288+IF(AND(R289=1,M289=2),1,0)-IF(AND(R289=-1,N289=2),1,0)</f>
        <v>1</v>
      </c>
      <c r="U289">
        <f>U288+IF(AND(R289=1,M289=3),1,0)-IF(AND(R289=-1,N289=3),1,0)</f>
        <v>1</v>
      </c>
      <c r="V289">
        <f>IF(S289&lt;&gt;S288,0,V288+dt)</f>
        <v>65</v>
      </c>
      <c r="W289">
        <f>IF(T289&lt;&gt;T288,0,W288+dt)</f>
        <v>64</v>
      </c>
      <c r="X289">
        <f>IF(U289&lt;&gt;U288,0,X288+dt)</f>
        <v>66</v>
      </c>
      <c r="Y289" s="24">
        <f>S289*Cap_1*MIN(1,(V289+dt)/StartRamp)</f>
        <v>1.2</v>
      </c>
      <c r="Z289" s="24">
        <f>T289*Cap_2*MIN(1,(W289+dt)/StartRamp)</f>
        <v>1.1000000000000001</v>
      </c>
      <c r="AA289" s="24">
        <f>U289*Cap_3*MIN(1,(X289+dt)/StartRamp)</f>
        <v>1.1000000000000001</v>
      </c>
      <c r="AB289" s="24">
        <f>SUM(Y289:AA289)</f>
        <v>3.4</v>
      </c>
      <c r="AC289" s="24">
        <f>AB289-D289</f>
        <v>1.5125999999999999</v>
      </c>
      <c r="AD289" s="25">
        <f>MEDIAN(0,(TaperEnd-E289)/(TaperEnd-TaperStart),1)</f>
        <v>1</v>
      </c>
      <c r="AE289" s="24">
        <f>MIN(P_pcs*AD289,MAX(0,SOC_max-E289)*E_nom*60/dt/SQRT(RTE))</f>
        <v>2.5</v>
      </c>
      <c r="AF289" s="24">
        <f>MIN(P_pcs,MAX(0,E289-SOC_min)*E_nom*60/dt*SQRT(RTE))</f>
        <v>2.5</v>
      </c>
      <c r="AG289" s="24">
        <f>IF(AC289&gt;0,MIN(AC289,AE289),0)</f>
        <v>1.5125999999999999</v>
      </c>
      <c r="AH289" s="24">
        <f>IF(AC289&lt;0,MIN(-AC289,AF289),0)</f>
        <v>0</v>
      </c>
      <c r="AI289" s="24">
        <f>IF(AC289&gt;0,D289+AG289,AB289)</f>
        <v>3.4</v>
      </c>
      <c r="AJ289" s="24">
        <f>MAX(0,D289-AI289-AH289)</f>
        <v>0</v>
      </c>
      <c r="AK289" s="25">
        <f>IF(AB289&gt;0,AI289/AB289,0)</f>
        <v>1</v>
      </c>
      <c r="AL289">
        <f>IF(AB289=0,1,MIN(MATCH(MEDIAN(MinStable,AK289,1),FC_L,1),3))</f>
        <v>3</v>
      </c>
      <c r="AM289" s="25">
        <f>INDEX(FC_E1,$AL289)+(MEDIAN(MinStable,$AK289,1)-INDEX(FC_L,$AL289))*(INDEX(FC_E1,$AL289+1)-INDEX(FC_E1,$AL289))/(INDEX(FC_L,$AL289+1)-INDEX(FC_L,$AL289))</f>
        <v>0.42799999999999999</v>
      </c>
      <c r="AN289" s="25">
        <f>INDEX(FC_E2,$AL289)+(MEDIAN(MinStable,$AK289,1)-INDEX(FC_L,$AL289))*(INDEX(FC_E2,$AL289+1)-INDEX(FC_E2,$AL289))/(INDEX(FC_L,$AL289+1)-INDEX(FC_L,$AL289))</f>
        <v>0.42199999999999999</v>
      </c>
      <c r="AO289" s="25">
        <f>INDEX(FC_E3,$AL289)+(MEDIAN(MinStable,$AK289,1)-INDEX(FC_L,$AL289))*(INDEX(FC_E3,$AL289+1)-INDEX(FC_E3,$AL289))/(INDEX(FC_L,$AL289+1)-INDEX(FC_L,$AL289))</f>
        <v>0.41499999999999998</v>
      </c>
      <c r="AP289" s="26">
        <f>(IF(S289=1,Y289*AK289/AM289,0)+IF(T289=1,Z289*AK289/AN289,0)+IF(U289=1,AA289*AK289/AO289,0))*dt/60</f>
        <v>0.13434959664142687</v>
      </c>
      <c r="AQ289" s="25">
        <f>E289+(AG289*SQRT(RTE)-AH289/SQRT(RTE))*dt/60/E_nom</f>
        <v>0.65867237197586503</v>
      </c>
      <c r="AR289">
        <f>IF(R289=1,1,0)</f>
        <v>0</v>
      </c>
    </row>
    <row r="290" spans="1:44" x14ac:dyDescent="0.2">
      <c r="A290">
        <v>288</v>
      </c>
      <c r="B290" s="22">
        <f>A290/1440</f>
        <v>0.2</v>
      </c>
      <c r="C290" s="23">
        <v>1.9352</v>
      </c>
      <c r="D290" s="24">
        <f>C290+P_aux</f>
        <v>1.9501999999999999</v>
      </c>
      <c r="E290" s="25">
        <f>AQ289</f>
        <v>0.65867237197586503</v>
      </c>
      <c r="F290" s="24">
        <f>AB289</f>
        <v>3.4</v>
      </c>
      <c r="G290">
        <f>IF(AND(S289=0,V289&gt;=MinOff),V289,-1)</f>
        <v>-1</v>
      </c>
      <c r="H290">
        <f>IF(AND(T289=0,W289&gt;=MinOff),W289,-1)</f>
        <v>-1</v>
      </c>
      <c r="I290">
        <f>IF(AND(U289=0,X289&gt;=MinOff),X289,-1)</f>
        <v>-1</v>
      </c>
      <c r="J290">
        <f>IF(AND(S289=1,V289&gt;=MinRun),V289,-1)</f>
        <v>65</v>
      </c>
      <c r="K290">
        <f>IF(AND(T289=1,W289&gt;=MinRun),W289,-1)</f>
        <v>64</v>
      </c>
      <c r="L290">
        <f>IF(AND(U289=1,X289&gt;=MinRun),X289,-1)</f>
        <v>66</v>
      </c>
      <c r="M290">
        <f>IF(MAX(G290:I290)&lt;0,0,MATCH(MAX(G290:I290),G290:I290,0))</f>
        <v>0</v>
      </c>
      <c r="N290">
        <f>IF(MAX(J290:L290)&lt;0,0,MATCH(MAX(J290:L290),J290:L290,0))</f>
        <v>3</v>
      </c>
      <c r="O290" s="24">
        <f>IF(N290=0,0,INDEX(CapVec,N290))</f>
        <v>1.1000000000000001</v>
      </c>
      <c r="P290">
        <f>IF(OR(D290&gt;F290+StartMargin,E290&lt;SOC_startT),1,0)</f>
        <v>0</v>
      </c>
      <c r="Q290">
        <f>IF(AND(E290&gt;SOC_stopT,D290&lt;=F290-O290+StopMargin),1,0)</f>
        <v>0</v>
      </c>
      <c r="R290">
        <f>IF(AND(P290=1,M290&gt;0),1,IF(AND(P290=0,Q290=1,N290&gt;0),-1,0))</f>
        <v>0</v>
      </c>
      <c r="S290">
        <f>S289+IF(AND(R290=1,M290=1),1,0)-IF(AND(R290=-1,N290=1),1,0)</f>
        <v>1</v>
      </c>
      <c r="T290">
        <f>T289+IF(AND(R290=1,M290=2),1,0)-IF(AND(R290=-1,N290=2),1,0)</f>
        <v>1</v>
      </c>
      <c r="U290">
        <f>U289+IF(AND(R290=1,M290=3),1,0)-IF(AND(R290=-1,N290=3),1,0)</f>
        <v>1</v>
      </c>
      <c r="V290">
        <f>IF(S290&lt;&gt;S289,0,V289+dt)</f>
        <v>66</v>
      </c>
      <c r="W290">
        <f>IF(T290&lt;&gt;T289,0,W289+dt)</f>
        <v>65</v>
      </c>
      <c r="X290">
        <f>IF(U290&lt;&gt;U289,0,X289+dt)</f>
        <v>67</v>
      </c>
      <c r="Y290" s="24">
        <f>S290*Cap_1*MIN(1,(V290+dt)/StartRamp)</f>
        <v>1.2</v>
      </c>
      <c r="Z290" s="24">
        <f>T290*Cap_2*MIN(1,(W290+dt)/StartRamp)</f>
        <v>1.1000000000000001</v>
      </c>
      <c r="AA290" s="24">
        <f>U290*Cap_3*MIN(1,(X290+dt)/StartRamp)</f>
        <v>1.1000000000000001</v>
      </c>
      <c r="AB290" s="24">
        <f>SUM(Y290:AA290)</f>
        <v>3.4</v>
      </c>
      <c r="AC290" s="24">
        <f>AB290-D290</f>
        <v>1.4498</v>
      </c>
      <c r="AD290" s="25">
        <f>MEDIAN(0,(TaperEnd-E290)/(TaperEnd-TaperStart),1)</f>
        <v>1</v>
      </c>
      <c r="AE290" s="24">
        <f>MIN(P_pcs*AD290,MAX(0,SOC_max-E290)*E_nom*60/dt/SQRT(RTE))</f>
        <v>2.5</v>
      </c>
      <c r="AF290" s="24">
        <f>MIN(P_pcs,MAX(0,E290-SOC_min)*E_nom*60/dt*SQRT(RTE))</f>
        <v>2.5</v>
      </c>
      <c r="AG290" s="24">
        <f>IF(AC290&gt;0,MIN(AC290,AE290),0)</f>
        <v>1.4498</v>
      </c>
      <c r="AH290" s="24">
        <f>IF(AC290&lt;0,MIN(-AC290,AF290),0)</f>
        <v>0</v>
      </c>
      <c r="AI290" s="24">
        <f>IF(AC290&gt;0,D290+AG290,AB290)</f>
        <v>3.4</v>
      </c>
      <c r="AJ290" s="24">
        <f>MAX(0,D290-AI290-AH290)</f>
        <v>0</v>
      </c>
      <c r="AK290" s="25">
        <f>IF(AB290&gt;0,AI290/AB290,0)</f>
        <v>1</v>
      </c>
      <c r="AL290">
        <f>IF(AB290=0,1,MIN(MATCH(MEDIAN(MinStable,AK290,1),FC_L,1),3))</f>
        <v>3</v>
      </c>
      <c r="AM290" s="25">
        <f>INDEX(FC_E1,$AL290)+(MEDIAN(MinStable,$AK290,1)-INDEX(FC_L,$AL290))*(INDEX(FC_E1,$AL290+1)-INDEX(FC_E1,$AL290))/(INDEX(FC_L,$AL290+1)-INDEX(FC_L,$AL290))</f>
        <v>0.42799999999999999</v>
      </c>
      <c r="AN290" s="25">
        <f>INDEX(FC_E2,$AL290)+(MEDIAN(MinStable,$AK290,1)-INDEX(FC_L,$AL290))*(INDEX(FC_E2,$AL290+1)-INDEX(FC_E2,$AL290))/(INDEX(FC_L,$AL290+1)-INDEX(FC_L,$AL290))</f>
        <v>0.42199999999999999</v>
      </c>
      <c r="AO290" s="25">
        <f>INDEX(FC_E3,$AL290)+(MEDIAN(MinStable,$AK290,1)-INDEX(FC_L,$AL290))*(INDEX(FC_E3,$AL290+1)-INDEX(FC_E3,$AL290))/(INDEX(FC_L,$AL290+1)-INDEX(FC_L,$AL290))</f>
        <v>0.41499999999999998</v>
      </c>
      <c r="AP290" s="26">
        <f>(IF(S290=1,Y290*AK290/AM290,0)+IF(T290=1,Z290*AK290/AN290,0)+IF(U290=1,AA290*AK290/AO290,0))*dt/60</f>
        <v>0.13434959664142687</v>
      </c>
      <c r="AQ290" s="25">
        <f>E290+(AG290*SQRT(RTE)-AH290/SQRT(RTE))*dt/60/E_nom</f>
        <v>0.66279368395682992</v>
      </c>
      <c r="AR290">
        <f>IF(R290=1,1,0)</f>
        <v>0</v>
      </c>
    </row>
    <row r="291" spans="1:44" x14ac:dyDescent="0.2">
      <c r="A291">
        <v>289</v>
      </c>
      <c r="B291" s="22">
        <f>A291/1440</f>
        <v>0.20069444444444445</v>
      </c>
      <c r="C291" s="23">
        <v>1.8926000000000001</v>
      </c>
      <c r="D291" s="24">
        <f>C291+P_aux</f>
        <v>1.9076</v>
      </c>
      <c r="E291" s="25">
        <f>AQ290</f>
        <v>0.66279368395682992</v>
      </c>
      <c r="F291" s="24">
        <f>AB290</f>
        <v>3.4</v>
      </c>
      <c r="G291">
        <f>IF(AND(S290=0,V290&gt;=MinOff),V290,-1)</f>
        <v>-1</v>
      </c>
      <c r="H291">
        <f>IF(AND(T290=0,W290&gt;=MinOff),W290,-1)</f>
        <v>-1</v>
      </c>
      <c r="I291">
        <f>IF(AND(U290=0,X290&gt;=MinOff),X290,-1)</f>
        <v>-1</v>
      </c>
      <c r="J291">
        <f>IF(AND(S290=1,V290&gt;=MinRun),V290,-1)</f>
        <v>66</v>
      </c>
      <c r="K291">
        <f>IF(AND(T290=1,W290&gt;=MinRun),W290,-1)</f>
        <v>65</v>
      </c>
      <c r="L291">
        <f>IF(AND(U290=1,X290&gt;=MinRun),X290,-1)</f>
        <v>67</v>
      </c>
      <c r="M291">
        <f>IF(MAX(G291:I291)&lt;0,0,MATCH(MAX(G291:I291),G291:I291,0))</f>
        <v>0</v>
      </c>
      <c r="N291">
        <f>IF(MAX(J291:L291)&lt;0,0,MATCH(MAX(J291:L291),J291:L291,0))</f>
        <v>3</v>
      </c>
      <c r="O291" s="24">
        <f>IF(N291=0,0,INDEX(CapVec,N291))</f>
        <v>1.1000000000000001</v>
      </c>
      <c r="P291">
        <f>IF(OR(D291&gt;F291+StartMargin,E291&lt;SOC_startT),1,0)</f>
        <v>0</v>
      </c>
      <c r="Q291">
        <f>IF(AND(E291&gt;SOC_stopT,D291&lt;=F291-O291+StopMargin),1,0)</f>
        <v>0</v>
      </c>
      <c r="R291">
        <f>IF(AND(P291=1,M291&gt;0),1,IF(AND(P291=0,Q291=1,N291&gt;0),-1,0))</f>
        <v>0</v>
      </c>
      <c r="S291">
        <f>S290+IF(AND(R291=1,M291=1),1,0)-IF(AND(R291=-1,N291=1),1,0)</f>
        <v>1</v>
      </c>
      <c r="T291">
        <f>T290+IF(AND(R291=1,M291=2),1,0)-IF(AND(R291=-1,N291=2),1,0)</f>
        <v>1</v>
      </c>
      <c r="U291">
        <f>U290+IF(AND(R291=1,M291=3),1,0)-IF(AND(R291=-1,N291=3),1,0)</f>
        <v>1</v>
      </c>
      <c r="V291">
        <f>IF(S291&lt;&gt;S290,0,V290+dt)</f>
        <v>67</v>
      </c>
      <c r="W291">
        <f>IF(T291&lt;&gt;T290,0,W290+dt)</f>
        <v>66</v>
      </c>
      <c r="X291">
        <f>IF(U291&lt;&gt;U290,0,X290+dt)</f>
        <v>68</v>
      </c>
      <c r="Y291" s="24">
        <f>S291*Cap_1*MIN(1,(V291+dt)/StartRamp)</f>
        <v>1.2</v>
      </c>
      <c r="Z291" s="24">
        <f>T291*Cap_2*MIN(1,(W291+dt)/StartRamp)</f>
        <v>1.1000000000000001</v>
      </c>
      <c r="AA291" s="24">
        <f>U291*Cap_3*MIN(1,(X291+dt)/StartRamp)</f>
        <v>1.1000000000000001</v>
      </c>
      <c r="AB291" s="24">
        <f>SUM(Y291:AA291)</f>
        <v>3.4</v>
      </c>
      <c r="AC291" s="24">
        <f>AB291-D291</f>
        <v>1.4923999999999999</v>
      </c>
      <c r="AD291" s="25">
        <f>MEDIAN(0,(TaperEnd-E291)/(TaperEnd-TaperStart),1)</f>
        <v>1</v>
      </c>
      <c r="AE291" s="24">
        <f>MIN(P_pcs*AD291,MAX(0,SOC_max-E291)*E_nom*60/dt/SQRT(RTE))</f>
        <v>2.5</v>
      </c>
      <c r="AF291" s="24">
        <f>MIN(P_pcs,MAX(0,E291-SOC_min)*E_nom*60/dt*SQRT(RTE))</f>
        <v>2.5</v>
      </c>
      <c r="AG291" s="24">
        <f>IF(AC291&gt;0,MIN(AC291,AE291),0)</f>
        <v>1.4923999999999999</v>
      </c>
      <c r="AH291" s="24">
        <f>IF(AC291&lt;0,MIN(-AC291,AF291),0)</f>
        <v>0</v>
      </c>
      <c r="AI291" s="24">
        <f>IF(AC291&gt;0,D291+AG291,AB291)</f>
        <v>3.4</v>
      </c>
      <c r="AJ291" s="24">
        <f>MAX(0,D291-AI291-AH291)</f>
        <v>0</v>
      </c>
      <c r="AK291" s="25">
        <f>IF(AB291&gt;0,AI291/AB291,0)</f>
        <v>1</v>
      </c>
      <c r="AL291">
        <f>IF(AB291=0,1,MIN(MATCH(MEDIAN(MinStable,AK291,1),FC_L,1),3))</f>
        <v>3</v>
      </c>
      <c r="AM291" s="25">
        <f>INDEX(FC_E1,$AL291)+(MEDIAN(MinStable,$AK291,1)-INDEX(FC_L,$AL291))*(INDEX(FC_E1,$AL291+1)-INDEX(FC_E1,$AL291))/(INDEX(FC_L,$AL291+1)-INDEX(FC_L,$AL291))</f>
        <v>0.42799999999999999</v>
      </c>
      <c r="AN291" s="25">
        <f>INDEX(FC_E2,$AL291)+(MEDIAN(MinStable,$AK291,1)-INDEX(FC_L,$AL291))*(INDEX(FC_E2,$AL291+1)-INDEX(FC_E2,$AL291))/(INDEX(FC_L,$AL291+1)-INDEX(FC_L,$AL291))</f>
        <v>0.42199999999999999</v>
      </c>
      <c r="AO291" s="25">
        <f>INDEX(FC_E3,$AL291)+(MEDIAN(MinStable,$AK291,1)-INDEX(FC_L,$AL291))*(INDEX(FC_E3,$AL291+1)-INDEX(FC_E3,$AL291))/(INDEX(FC_L,$AL291+1)-INDEX(FC_L,$AL291))</f>
        <v>0.41499999999999998</v>
      </c>
      <c r="AP291" s="26">
        <f>(IF(S291=1,Y291*AK291/AM291,0)+IF(T291=1,Z291*AK291/AN291,0)+IF(U291=1,AA291*AK291/AO291,0))*dt/60</f>
        <v>0.13434959664142687</v>
      </c>
      <c r="AQ291" s="25">
        <f>E291+(AG291*SQRT(RTE)-AH291/SQRT(RTE))*dt/60/E_nom</f>
        <v>0.66703609394468477</v>
      </c>
      <c r="AR291">
        <f>IF(R291=1,1,0)</f>
        <v>0</v>
      </c>
    </row>
    <row r="292" spans="1:44" x14ac:dyDescent="0.2">
      <c r="A292">
        <v>290</v>
      </c>
      <c r="B292" s="22">
        <f>A292/1440</f>
        <v>0.2013888888888889</v>
      </c>
      <c r="C292" s="23">
        <v>2.0036</v>
      </c>
      <c r="D292" s="24">
        <f>C292+P_aux</f>
        <v>2.0186000000000002</v>
      </c>
      <c r="E292" s="25">
        <f>AQ291</f>
        <v>0.66703609394468477</v>
      </c>
      <c r="F292" s="24">
        <f>AB291</f>
        <v>3.4</v>
      </c>
      <c r="G292">
        <f>IF(AND(S291=0,V291&gt;=MinOff),V291,-1)</f>
        <v>-1</v>
      </c>
      <c r="H292">
        <f>IF(AND(T291=0,W291&gt;=MinOff),W291,-1)</f>
        <v>-1</v>
      </c>
      <c r="I292">
        <f>IF(AND(U291=0,X291&gt;=MinOff),X291,-1)</f>
        <v>-1</v>
      </c>
      <c r="J292">
        <f>IF(AND(S291=1,V291&gt;=MinRun),V291,-1)</f>
        <v>67</v>
      </c>
      <c r="K292">
        <f>IF(AND(T291=1,W291&gt;=MinRun),W291,-1)</f>
        <v>66</v>
      </c>
      <c r="L292">
        <f>IF(AND(U291=1,X291&gt;=MinRun),X291,-1)</f>
        <v>68</v>
      </c>
      <c r="M292">
        <f>IF(MAX(G292:I292)&lt;0,0,MATCH(MAX(G292:I292),G292:I292,0))</f>
        <v>0</v>
      </c>
      <c r="N292">
        <f>IF(MAX(J292:L292)&lt;0,0,MATCH(MAX(J292:L292),J292:L292,0))</f>
        <v>3</v>
      </c>
      <c r="O292" s="24">
        <f>IF(N292=0,0,INDEX(CapVec,N292))</f>
        <v>1.1000000000000001</v>
      </c>
      <c r="P292">
        <f>IF(OR(D292&gt;F292+StartMargin,E292&lt;SOC_startT),1,0)</f>
        <v>0</v>
      </c>
      <c r="Q292">
        <f>IF(AND(E292&gt;SOC_stopT,D292&lt;=F292-O292+StopMargin),1,0)</f>
        <v>0</v>
      </c>
      <c r="R292">
        <f>IF(AND(P292=1,M292&gt;0),1,IF(AND(P292=0,Q292=1,N292&gt;0),-1,0))</f>
        <v>0</v>
      </c>
      <c r="S292">
        <f>S291+IF(AND(R292=1,M292=1),1,0)-IF(AND(R292=-1,N292=1),1,0)</f>
        <v>1</v>
      </c>
      <c r="T292">
        <f>T291+IF(AND(R292=1,M292=2),1,0)-IF(AND(R292=-1,N292=2),1,0)</f>
        <v>1</v>
      </c>
      <c r="U292">
        <f>U291+IF(AND(R292=1,M292=3),1,0)-IF(AND(R292=-1,N292=3),1,0)</f>
        <v>1</v>
      </c>
      <c r="V292">
        <f>IF(S292&lt;&gt;S291,0,V291+dt)</f>
        <v>68</v>
      </c>
      <c r="W292">
        <f>IF(T292&lt;&gt;T291,0,W291+dt)</f>
        <v>67</v>
      </c>
      <c r="X292">
        <f>IF(U292&lt;&gt;U291,0,X291+dt)</f>
        <v>69</v>
      </c>
      <c r="Y292" s="24">
        <f>S292*Cap_1*MIN(1,(V292+dt)/StartRamp)</f>
        <v>1.2</v>
      </c>
      <c r="Z292" s="24">
        <f>T292*Cap_2*MIN(1,(W292+dt)/StartRamp)</f>
        <v>1.1000000000000001</v>
      </c>
      <c r="AA292" s="24">
        <f>U292*Cap_3*MIN(1,(X292+dt)/StartRamp)</f>
        <v>1.1000000000000001</v>
      </c>
      <c r="AB292" s="24">
        <f>SUM(Y292:AA292)</f>
        <v>3.4</v>
      </c>
      <c r="AC292" s="24">
        <f>AB292-D292</f>
        <v>1.3813999999999997</v>
      </c>
      <c r="AD292" s="25">
        <f>MEDIAN(0,(TaperEnd-E292)/(TaperEnd-TaperStart),1)</f>
        <v>1</v>
      </c>
      <c r="AE292" s="24">
        <f>MIN(P_pcs*AD292,MAX(0,SOC_max-E292)*E_nom*60/dt/SQRT(RTE))</f>
        <v>2.5</v>
      </c>
      <c r="AF292" s="24">
        <f>MIN(P_pcs,MAX(0,E292-SOC_min)*E_nom*60/dt*SQRT(RTE))</f>
        <v>2.5</v>
      </c>
      <c r="AG292" s="24">
        <f>IF(AC292&gt;0,MIN(AC292,AE292),0)</f>
        <v>1.3813999999999997</v>
      </c>
      <c r="AH292" s="24">
        <f>IF(AC292&lt;0,MIN(-AC292,AF292),0)</f>
        <v>0</v>
      </c>
      <c r="AI292" s="24">
        <f>IF(AC292&gt;0,D292+AG292,AB292)</f>
        <v>3.4</v>
      </c>
      <c r="AJ292" s="24">
        <f>MAX(0,D292-AI292-AH292)</f>
        <v>0</v>
      </c>
      <c r="AK292" s="25">
        <f>IF(AB292&gt;0,AI292/AB292,0)</f>
        <v>1</v>
      </c>
      <c r="AL292">
        <f>IF(AB292=0,1,MIN(MATCH(MEDIAN(MinStable,AK292,1),FC_L,1),3))</f>
        <v>3</v>
      </c>
      <c r="AM292" s="25">
        <f>INDEX(FC_E1,$AL292)+(MEDIAN(MinStable,$AK292,1)-INDEX(FC_L,$AL292))*(INDEX(FC_E1,$AL292+1)-INDEX(FC_E1,$AL292))/(INDEX(FC_L,$AL292+1)-INDEX(FC_L,$AL292))</f>
        <v>0.42799999999999999</v>
      </c>
      <c r="AN292" s="25">
        <f>INDEX(FC_E2,$AL292)+(MEDIAN(MinStable,$AK292,1)-INDEX(FC_L,$AL292))*(INDEX(FC_E2,$AL292+1)-INDEX(FC_E2,$AL292))/(INDEX(FC_L,$AL292+1)-INDEX(FC_L,$AL292))</f>
        <v>0.42199999999999999</v>
      </c>
      <c r="AO292" s="25">
        <f>INDEX(FC_E3,$AL292)+(MEDIAN(MinStable,$AK292,1)-INDEX(FC_L,$AL292))*(INDEX(FC_E3,$AL292+1)-INDEX(FC_E3,$AL292))/(INDEX(FC_L,$AL292+1)-INDEX(FC_L,$AL292))</f>
        <v>0.41499999999999998</v>
      </c>
      <c r="AP292" s="26">
        <f>(IF(S292=1,Y292*AK292/AM292,0)+IF(T292=1,Z292*AK292/AN292,0)+IF(U292=1,AA292*AK292/AO292,0))*dt/60</f>
        <v>0.13434959664142687</v>
      </c>
      <c r="AQ292" s="25">
        <f>E292+(AG292*SQRT(RTE)-AH292/SQRT(RTE))*dt/60/E_nom</f>
        <v>0.67096296687233326</v>
      </c>
      <c r="AR292">
        <f>IF(R292=1,1,0)</f>
        <v>0</v>
      </c>
    </row>
    <row r="293" spans="1:44" x14ac:dyDescent="0.2">
      <c r="A293">
        <v>291</v>
      </c>
      <c r="B293" s="22">
        <f>A293/1440</f>
        <v>0.20208333333333334</v>
      </c>
      <c r="C293" s="23">
        <v>2.0876000000000001</v>
      </c>
      <c r="D293" s="24">
        <f>C293+P_aux</f>
        <v>2.1026000000000002</v>
      </c>
      <c r="E293" s="25">
        <f>AQ292</f>
        <v>0.67096296687233326</v>
      </c>
      <c r="F293" s="24">
        <f>AB292</f>
        <v>3.4</v>
      </c>
      <c r="G293">
        <f>IF(AND(S292=0,V292&gt;=MinOff),V292,-1)</f>
        <v>-1</v>
      </c>
      <c r="H293">
        <f>IF(AND(T292=0,W292&gt;=MinOff),W292,-1)</f>
        <v>-1</v>
      </c>
      <c r="I293">
        <f>IF(AND(U292=0,X292&gt;=MinOff),X292,-1)</f>
        <v>-1</v>
      </c>
      <c r="J293">
        <f>IF(AND(S292=1,V292&gt;=MinRun),V292,-1)</f>
        <v>68</v>
      </c>
      <c r="K293">
        <f>IF(AND(T292=1,W292&gt;=MinRun),W292,-1)</f>
        <v>67</v>
      </c>
      <c r="L293">
        <f>IF(AND(U292=1,X292&gt;=MinRun),X292,-1)</f>
        <v>69</v>
      </c>
      <c r="M293">
        <f>IF(MAX(G293:I293)&lt;0,0,MATCH(MAX(G293:I293),G293:I293,0))</f>
        <v>0</v>
      </c>
      <c r="N293">
        <f>IF(MAX(J293:L293)&lt;0,0,MATCH(MAX(J293:L293),J293:L293,0))</f>
        <v>3</v>
      </c>
      <c r="O293" s="24">
        <f>IF(N293=0,0,INDEX(CapVec,N293))</f>
        <v>1.1000000000000001</v>
      </c>
      <c r="P293">
        <f>IF(OR(D293&gt;F293+StartMargin,E293&lt;SOC_startT),1,0)</f>
        <v>0</v>
      </c>
      <c r="Q293">
        <f>IF(AND(E293&gt;SOC_stopT,D293&lt;=F293-O293+StopMargin),1,0)</f>
        <v>0</v>
      </c>
      <c r="R293">
        <f>IF(AND(P293=1,M293&gt;0),1,IF(AND(P293=0,Q293=1,N293&gt;0),-1,0))</f>
        <v>0</v>
      </c>
      <c r="S293">
        <f>S292+IF(AND(R293=1,M293=1),1,0)-IF(AND(R293=-1,N293=1),1,0)</f>
        <v>1</v>
      </c>
      <c r="T293">
        <f>T292+IF(AND(R293=1,M293=2),1,0)-IF(AND(R293=-1,N293=2),1,0)</f>
        <v>1</v>
      </c>
      <c r="U293">
        <f>U292+IF(AND(R293=1,M293=3),1,0)-IF(AND(R293=-1,N293=3),1,0)</f>
        <v>1</v>
      </c>
      <c r="V293">
        <f>IF(S293&lt;&gt;S292,0,V292+dt)</f>
        <v>69</v>
      </c>
      <c r="W293">
        <f>IF(T293&lt;&gt;T292,0,W292+dt)</f>
        <v>68</v>
      </c>
      <c r="X293">
        <f>IF(U293&lt;&gt;U292,0,X292+dt)</f>
        <v>70</v>
      </c>
      <c r="Y293" s="24">
        <f>S293*Cap_1*MIN(1,(V293+dt)/StartRamp)</f>
        <v>1.2</v>
      </c>
      <c r="Z293" s="24">
        <f>T293*Cap_2*MIN(1,(W293+dt)/StartRamp)</f>
        <v>1.1000000000000001</v>
      </c>
      <c r="AA293" s="24">
        <f>U293*Cap_3*MIN(1,(X293+dt)/StartRamp)</f>
        <v>1.1000000000000001</v>
      </c>
      <c r="AB293" s="24">
        <f>SUM(Y293:AA293)</f>
        <v>3.4</v>
      </c>
      <c r="AC293" s="24">
        <f>AB293-D293</f>
        <v>1.2973999999999997</v>
      </c>
      <c r="AD293" s="25">
        <f>MEDIAN(0,(TaperEnd-E293)/(TaperEnd-TaperStart),1)</f>
        <v>1</v>
      </c>
      <c r="AE293" s="24">
        <f>MIN(P_pcs*AD293,MAX(0,SOC_max-E293)*E_nom*60/dt/SQRT(RTE))</f>
        <v>2.5</v>
      </c>
      <c r="AF293" s="24">
        <f>MIN(P_pcs,MAX(0,E293-SOC_min)*E_nom*60/dt*SQRT(RTE))</f>
        <v>2.5</v>
      </c>
      <c r="AG293" s="24">
        <f>IF(AC293&gt;0,MIN(AC293,AE293),0)</f>
        <v>1.2973999999999997</v>
      </c>
      <c r="AH293" s="24">
        <f>IF(AC293&lt;0,MIN(-AC293,AF293),0)</f>
        <v>0</v>
      </c>
      <c r="AI293" s="24">
        <f>IF(AC293&gt;0,D293+AG293,AB293)</f>
        <v>3.4</v>
      </c>
      <c r="AJ293" s="24">
        <f>MAX(0,D293-AI293-AH293)</f>
        <v>0</v>
      </c>
      <c r="AK293" s="25">
        <f>IF(AB293&gt;0,AI293/AB293,0)</f>
        <v>1</v>
      </c>
      <c r="AL293">
        <f>IF(AB293=0,1,MIN(MATCH(MEDIAN(MinStable,AK293,1),FC_L,1),3))</f>
        <v>3</v>
      </c>
      <c r="AM293" s="25">
        <f>INDEX(FC_E1,$AL293)+(MEDIAN(MinStable,$AK293,1)-INDEX(FC_L,$AL293))*(INDEX(FC_E1,$AL293+1)-INDEX(FC_E1,$AL293))/(INDEX(FC_L,$AL293+1)-INDEX(FC_L,$AL293))</f>
        <v>0.42799999999999999</v>
      </c>
      <c r="AN293" s="25">
        <f>INDEX(FC_E2,$AL293)+(MEDIAN(MinStable,$AK293,1)-INDEX(FC_L,$AL293))*(INDEX(FC_E2,$AL293+1)-INDEX(FC_E2,$AL293))/(INDEX(FC_L,$AL293+1)-INDEX(FC_L,$AL293))</f>
        <v>0.42199999999999999</v>
      </c>
      <c r="AO293" s="25">
        <f>INDEX(FC_E3,$AL293)+(MEDIAN(MinStable,$AK293,1)-INDEX(FC_L,$AL293))*(INDEX(FC_E3,$AL293+1)-INDEX(FC_E3,$AL293))/(INDEX(FC_L,$AL293+1)-INDEX(FC_L,$AL293))</f>
        <v>0.41499999999999998</v>
      </c>
      <c r="AP293" s="26">
        <f>(IF(S293=1,Y293*AK293/AM293,0)+IF(T293=1,Z293*AK293/AN293,0)+IF(U293=1,AA293*AK293/AO293,0))*dt/60</f>
        <v>0.13434959664142687</v>
      </c>
      <c r="AQ293" s="25">
        <f>E293+(AG293*SQRT(RTE)-AH293/SQRT(RTE))*dt/60/E_nom</f>
        <v>0.67465105499766354</v>
      </c>
      <c r="AR293">
        <f>IF(R293=1,1,0)</f>
        <v>0</v>
      </c>
    </row>
    <row r="294" spans="1:44" x14ac:dyDescent="0.2">
      <c r="A294">
        <v>292</v>
      </c>
      <c r="B294" s="22">
        <f>A294/1440</f>
        <v>0.20277777777777778</v>
      </c>
      <c r="C294" s="23">
        <v>2.0289000000000001</v>
      </c>
      <c r="D294" s="24">
        <f>C294+P_aux</f>
        <v>2.0439000000000003</v>
      </c>
      <c r="E294" s="25">
        <f>AQ293</f>
        <v>0.67465105499766354</v>
      </c>
      <c r="F294" s="24">
        <f>AB293</f>
        <v>3.4</v>
      </c>
      <c r="G294">
        <f>IF(AND(S293=0,V293&gt;=MinOff),V293,-1)</f>
        <v>-1</v>
      </c>
      <c r="H294">
        <f>IF(AND(T293=0,W293&gt;=MinOff),W293,-1)</f>
        <v>-1</v>
      </c>
      <c r="I294">
        <f>IF(AND(U293=0,X293&gt;=MinOff),X293,-1)</f>
        <v>-1</v>
      </c>
      <c r="J294">
        <f>IF(AND(S293=1,V293&gt;=MinRun),V293,-1)</f>
        <v>69</v>
      </c>
      <c r="K294">
        <f>IF(AND(T293=1,W293&gt;=MinRun),W293,-1)</f>
        <v>68</v>
      </c>
      <c r="L294">
        <f>IF(AND(U293=1,X293&gt;=MinRun),X293,-1)</f>
        <v>70</v>
      </c>
      <c r="M294">
        <f>IF(MAX(G294:I294)&lt;0,0,MATCH(MAX(G294:I294),G294:I294,0))</f>
        <v>0</v>
      </c>
      <c r="N294">
        <f>IF(MAX(J294:L294)&lt;0,0,MATCH(MAX(J294:L294),J294:L294,0))</f>
        <v>3</v>
      </c>
      <c r="O294" s="24">
        <f>IF(N294=0,0,INDEX(CapVec,N294))</f>
        <v>1.1000000000000001</v>
      </c>
      <c r="P294">
        <f>IF(OR(D294&gt;F294+StartMargin,E294&lt;SOC_startT),1,0)</f>
        <v>0</v>
      </c>
      <c r="Q294">
        <f>IF(AND(E294&gt;SOC_stopT,D294&lt;=F294-O294+StopMargin),1,0)</f>
        <v>0</v>
      </c>
      <c r="R294">
        <f>IF(AND(P294=1,M294&gt;0),1,IF(AND(P294=0,Q294=1,N294&gt;0),-1,0))</f>
        <v>0</v>
      </c>
      <c r="S294">
        <f>S293+IF(AND(R294=1,M294=1),1,0)-IF(AND(R294=-1,N294=1),1,0)</f>
        <v>1</v>
      </c>
      <c r="T294">
        <f>T293+IF(AND(R294=1,M294=2),1,0)-IF(AND(R294=-1,N294=2),1,0)</f>
        <v>1</v>
      </c>
      <c r="U294">
        <f>U293+IF(AND(R294=1,M294=3),1,0)-IF(AND(R294=-1,N294=3),1,0)</f>
        <v>1</v>
      </c>
      <c r="V294">
        <f>IF(S294&lt;&gt;S293,0,V293+dt)</f>
        <v>70</v>
      </c>
      <c r="W294">
        <f>IF(T294&lt;&gt;T293,0,W293+dt)</f>
        <v>69</v>
      </c>
      <c r="X294">
        <f>IF(U294&lt;&gt;U293,0,X293+dt)</f>
        <v>71</v>
      </c>
      <c r="Y294" s="24">
        <f>S294*Cap_1*MIN(1,(V294+dt)/StartRamp)</f>
        <v>1.2</v>
      </c>
      <c r="Z294" s="24">
        <f>T294*Cap_2*MIN(1,(W294+dt)/StartRamp)</f>
        <v>1.1000000000000001</v>
      </c>
      <c r="AA294" s="24">
        <f>U294*Cap_3*MIN(1,(X294+dt)/StartRamp)</f>
        <v>1.1000000000000001</v>
      </c>
      <c r="AB294" s="24">
        <f>SUM(Y294:AA294)</f>
        <v>3.4</v>
      </c>
      <c r="AC294" s="24">
        <f>AB294-D294</f>
        <v>1.3560999999999996</v>
      </c>
      <c r="AD294" s="25">
        <f>MEDIAN(0,(TaperEnd-E294)/(TaperEnd-TaperStart),1)</f>
        <v>1</v>
      </c>
      <c r="AE294" s="24">
        <f>MIN(P_pcs*AD294,MAX(0,SOC_max-E294)*E_nom*60/dt/SQRT(RTE))</f>
        <v>2.5</v>
      </c>
      <c r="AF294" s="24">
        <f>MIN(P_pcs,MAX(0,E294-SOC_min)*E_nom*60/dt*SQRT(RTE))</f>
        <v>2.5</v>
      </c>
      <c r="AG294" s="24">
        <f>IF(AC294&gt;0,MIN(AC294,AE294),0)</f>
        <v>1.3560999999999996</v>
      </c>
      <c r="AH294" s="24">
        <f>IF(AC294&lt;0,MIN(-AC294,AF294),0)</f>
        <v>0</v>
      </c>
      <c r="AI294" s="24">
        <f>IF(AC294&gt;0,D294+AG294,AB294)</f>
        <v>3.4</v>
      </c>
      <c r="AJ294" s="24">
        <f>MAX(0,D294-AI294-AH294)</f>
        <v>0</v>
      </c>
      <c r="AK294" s="25">
        <f>IF(AB294&gt;0,AI294/AB294,0)</f>
        <v>1</v>
      </c>
      <c r="AL294">
        <f>IF(AB294=0,1,MIN(MATCH(MEDIAN(MinStable,AK294,1),FC_L,1),3))</f>
        <v>3</v>
      </c>
      <c r="AM294" s="25">
        <f>INDEX(FC_E1,$AL294)+(MEDIAN(MinStable,$AK294,1)-INDEX(FC_L,$AL294))*(INDEX(FC_E1,$AL294+1)-INDEX(FC_E1,$AL294))/(INDEX(FC_L,$AL294+1)-INDEX(FC_L,$AL294))</f>
        <v>0.42799999999999999</v>
      </c>
      <c r="AN294" s="25">
        <f>INDEX(FC_E2,$AL294)+(MEDIAN(MinStable,$AK294,1)-INDEX(FC_L,$AL294))*(INDEX(FC_E2,$AL294+1)-INDEX(FC_E2,$AL294))/(INDEX(FC_L,$AL294+1)-INDEX(FC_L,$AL294))</f>
        <v>0.42199999999999999</v>
      </c>
      <c r="AO294" s="25">
        <f>INDEX(FC_E3,$AL294)+(MEDIAN(MinStable,$AK294,1)-INDEX(FC_L,$AL294))*(INDEX(FC_E3,$AL294+1)-INDEX(FC_E3,$AL294))/(INDEX(FC_L,$AL294+1)-INDEX(FC_L,$AL294))</f>
        <v>0.41499999999999998</v>
      </c>
      <c r="AP294" s="26">
        <f>(IF(S294=1,Y294*AK294/AM294,0)+IF(T294=1,Z294*AK294/AN294,0)+IF(U294=1,AA294*AK294/AO294,0))*dt/60</f>
        <v>0.13434959664142687</v>
      </c>
      <c r="AQ294" s="25">
        <f>E294+(AG294*SQRT(RTE)-AH294/SQRT(RTE))*dt/60/E_nom</f>
        <v>0.6785060082169948</v>
      </c>
      <c r="AR294">
        <f>IF(R294=1,1,0)</f>
        <v>0</v>
      </c>
    </row>
    <row r="295" spans="1:44" x14ac:dyDescent="0.2">
      <c r="A295">
        <v>293</v>
      </c>
      <c r="B295" s="22">
        <f>A295/1440</f>
        <v>0.20347222222222222</v>
      </c>
      <c r="C295" s="23">
        <v>2.0110000000000001</v>
      </c>
      <c r="D295" s="24">
        <f>C295+P_aux</f>
        <v>2.0260000000000002</v>
      </c>
      <c r="E295" s="25">
        <f>AQ294</f>
        <v>0.6785060082169948</v>
      </c>
      <c r="F295" s="24">
        <f>AB294</f>
        <v>3.4</v>
      </c>
      <c r="G295">
        <f>IF(AND(S294=0,V294&gt;=MinOff),V294,-1)</f>
        <v>-1</v>
      </c>
      <c r="H295">
        <f>IF(AND(T294=0,W294&gt;=MinOff),W294,-1)</f>
        <v>-1</v>
      </c>
      <c r="I295">
        <f>IF(AND(U294=0,X294&gt;=MinOff),X294,-1)</f>
        <v>-1</v>
      </c>
      <c r="J295">
        <f>IF(AND(S294=1,V294&gt;=MinRun),V294,-1)</f>
        <v>70</v>
      </c>
      <c r="K295">
        <f>IF(AND(T294=1,W294&gt;=MinRun),W294,-1)</f>
        <v>69</v>
      </c>
      <c r="L295">
        <f>IF(AND(U294=1,X294&gt;=MinRun),X294,-1)</f>
        <v>71</v>
      </c>
      <c r="M295">
        <f>IF(MAX(G295:I295)&lt;0,0,MATCH(MAX(G295:I295),G295:I295,0))</f>
        <v>0</v>
      </c>
      <c r="N295">
        <f>IF(MAX(J295:L295)&lt;0,0,MATCH(MAX(J295:L295),J295:L295,0))</f>
        <v>3</v>
      </c>
      <c r="O295" s="24">
        <f>IF(N295=0,0,INDEX(CapVec,N295))</f>
        <v>1.1000000000000001</v>
      </c>
      <c r="P295">
        <f>IF(OR(D295&gt;F295+StartMargin,E295&lt;SOC_startT),1,0)</f>
        <v>0</v>
      </c>
      <c r="Q295">
        <f>IF(AND(E295&gt;SOC_stopT,D295&lt;=F295-O295+StopMargin),1,0)</f>
        <v>0</v>
      </c>
      <c r="R295">
        <f>IF(AND(P295=1,M295&gt;0),1,IF(AND(P295=0,Q295=1,N295&gt;0),-1,0))</f>
        <v>0</v>
      </c>
      <c r="S295">
        <f>S294+IF(AND(R295=1,M295=1),1,0)-IF(AND(R295=-1,N295=1),1,0)</f>
        <v>1</v>
      </c>
      <c r="T295">
        <f>T294+IF(AND(R295=1,M295=2),1,0)-IF(AND(R295=-1,N295=2),1,0)</f>
        <v>1</v>
      </c>
      <c r="U295">
        <f>U294+IF(AND(R295=1,M295=3),1,0)-IF(AND(R295=-1,N295=3),1,0)</f>
        <v>1</v>
      </c>
      <c r="V295">
        <f>IF(S295&lt;&gt;S294,0,V294+dt)</f>
        <v>71</v>
      </c>
      <c r="W295">
        <f>IF(T295&lt;&gt;T294,0,W294+dt)</f>
        <v>70</v>
      </c>
      <c r="X295">
        <f>IF(U295&lt;&gt;U294,0,X294+dt)</f>
        <v>72</v>
      </c>
      <c r="Y295" s="24">
        <f>S295*Cap_1*MIN(1,(V295+dt)/StartRamp)</f>
        <v>1.2</v>
      </c>
      <c r="Z295" s="24">
        <f>T295*Cap_2*MIN(1,(W295+dt)/StartRamp)</f>
        <v>1.1000000000000001</v>
      </c>
      <c r="AA295" s="24">
        <f>U295*Cap_3*MIN(1,(X295+dt)/StartRamp)</f>
        <v>1.1000000000000001</v>
      </c>
      <c r="AB295" s="24">
        <f>SUM(Y295:AA295)</f>
        <v>3.4</v>
      </c>
      <c r="AC295" s="24">
        <f>AB295-D295</f>
        <v>1.3739999999999997</v>
      </c>
      <c r="AD295" s="25">
        <f>MEDIAN(0,(TaperEnd-E295)/(TaperEnd-TaperStart),1)</f>
        <v>1</v>
      </c>
      <c r="AE295" s="24">
        <f>MIN(P_pcs*AD295,MAX(0,SOC_max-E295)*E_nom*60/dt/SQRT(RTE))</f>
        <v>2.5</v>
      </c>
      <c r="AF295" s="24">
        <f>MIN(P_pcs,MAX(0,E295-SOC_min)*E_nom*60/dt*SQRT(RTE))</f>
        <v>2.5</v>
      </c>
      <c r="AG295" s="24">
        <f>IF(AC295&gt;0,MIN(AC295,AE295),0)</f>
        <v>1.3739999999999997</v>
      </c>
      <c r="AH295" s="24">
        <f>IF(AC295&lt;0,MIN(-AC295,AF295),0)</f>
        <v>0</v>
      </c>
      <c r="AI295" s="24">
        <f>IF(AC295&gt;0,D295+AG295,AB295)</f>
        <v>3.4</v>
      </c>
      <c r="AJ295" s="24">
        <f>MAX(0,D295-AI295-AH295)</f>
        <v>0</v>
      </c>
      <c r="AK295" s="25">
        <f>IF(AB295&gt;0,AI295/AB295,0)</f>
        <v>1</v>
      </c>
      <c r="AL295">
        <f>IF(AB295=0,1,MIN(MATCH(MEDIAN(MinStable,AK295,1),FC_L,1),3))</f>
        <v>3</v>
      </c>
      <c r="AM295" s="25">
        <f>INDEX(FC_E1,$AL295)+(MEDIAN(MinStable,$AK295,1)-INDEX(FC_L,$AL295))*(INDEX(FC_E1,$AL295+1)-INDEX(FC_E1,$AL295))/(INDEX(FC_L,$AL295+1)-INDEX(FC_L,$AL295))</f>
        <v>0.42799999999999999</v>
      </c>
      <c r="AN295" s="25">
        <f>INDEX(FC_E2,$AL295)+(MEDIAN(MinStable,$AK295,1)-INDEX(FC_L,$AL295))*(INDEX(FC_E2,$AL295+1)-INDEX(FC_E2,$AL295))/(INDEX(FC_L,$AL295+1)-INDEX(FC_L,$AL295))</f>
        <v>0.42199999999999999</v>
      </c>
      <c r="AO295" s="25">
        <f>INDEX(FC_E3,$AL295)+(MEDIAN(MinStable,$AK295,1)-INDEX(FC_L,$AL295))*(INDEX(FC_E3,$AL295+1)-INDEX(FC_E3,$AL295))/(INDEX(FC_L,$AL295+1)-INDEX(FC_L,$AL295))</f>
        <v>0.41499999999999998</v>
      </c>
      <c r="AP295" s="26">
        <f>(IF(S295=1,Y295*AK295/AM295,0)+IF(T295=1,Z295*AK295/AN295,0)+IF(U295=1,AA295*AK295/AO295,0))*dt/60</f>
        <v>0.13434959664142687</v>
      </c>
      <c r="AQ295" s="25">
        <f>E295+(AG295*SQRT(RTE)-AH295/SQRT(RTE))*dt/60/E_nom</f>
        <v>0.6824118453406296</v>
      </c>
      <c r="AR295">
        <f>IF(R295=1,1,0)</f>
        <v>0</v>
      </c>
    </row>
    <row r="296" spans="1:44" x14ac:dyDescent="0.2">
      <c r="A296">
        <v>294</v>
      </c>
      <c r="B296" s="22">
        <f>A296/1440</f>
        <v>0.20416666666666666</v>
      </c>
      <c r="C296" s="23">
        <v>2.0482999999999998</v>
      </c>
      <c r="D296" s="24">
        <f>C296+P_aux</f>
        <v>2.0632999999999999</v>
      </c>
      <c r="E296" s="25">
        <f>AQ295</f>
        <v>0.6824118453406296</v>
      </c>
      <c r="F296" s="24">
        <f>AB295</f>
        <v>3.4</v>
      </c>
      <c r="G296">
        <f>IF(AND(S295=0,V295&gt;=MinOff),V295,-1)</f>
        <v>-1</v>
      </c>
      <c r="H296">
        <f>IF(AND(T295=0,W295&gt;=MinOff),W295,-1)</f>
        <v>-1</v>
      </c>
      <c r="I296">
        <f>IF(AND(U295=0,X295&gt;=MinOff),X295,-1)</f>
        <v>-1</v>
      </c>
      <c r="J296">
        <f>IF(AND(S295=1,V295&gt;=MinRun),V295,-1)</f>
        <v>71</v>
      </c>
      <c r="K296">
        <f>IF(AND(T295=1,W295&gt;=MinRun),W295,-1)</f>
        <v>70</v>
      </c>
      <c r="L296">
        <f>IF(AND(U295=1,X295&gt;=MinRun),X295,-1)</f>
        <v>72</v>
      </c>
      <c r="M296">
        <f>IF(MAX(G296:I296)&lt;0,0,MATCH(MAX(G296:I296),G296:I296,0))</f>
        <v>0</v>
      </c>
      <c r="N296">
        <f>IF(MAX(J296:L296)&lt;0,0,MATCH(MAX(J296:L296),J296:L296,0))</f>
        <v>3</v>
      </c>
      <c r="O296" s="24">
        <f>IF(N296=0,0,INDEX(CapVec,N296))</f>
        <v>1.1000000000000001</v>
      </c>
      <c r="P296">
        <f>IF(OR(D296&gt;F296+StartMargin,E296&lt;SOC_startT),1,0)</f>
        <v>0</v>
      </c>
      <c r="Q296">
        <f>IF(AND(E296&gt;SOC_stopT,D296&lt;=F296-O296+StopMargin),1,0)</f>
        <v>0</v>
      </c>
      <c r="R296">
        <f>IF(AND(P296=1,M296&gt;0),1,IF(AND(P296=0,Q296=1,N296&gt;0),-1,0))</f>
        <v>0</v>
      </c>
      <c r="S296">
        <f>S295+IF(AND(R296=1,M296=1),1,0)-IF(AND(R296=-1,N296=1),1,0)</f>
        <v>1</v>
      </c>
      <c r="T296">
        <f>T295+IF(AND(R296=1,M296=2),1,0)-IF(AND(R296=-1,N296=2),1,0)</f>
        <v>1</v>
      </c>
      <c r="U296">
        <f>U295+IF(AND(R296=1,M296=3),1,0)-IF(AND(R296=-1,N296=3),1,0)</f>
        <v>1</v>
      </c>
      <c r="V296">
        <f>IF(S296&lt;&gt;S295,0,V295+dt)</f>
        <v>72</v>
      </c>
      <c r="W296">
        <f>IF(T296&lt;&gt;T295,0,W295+dt)</f>
        <v>71</v>
      </c>
      <c r="X296">
        <f>IF(U296&lt;&gt;U295,0,X295+dt)</f>
        <v>73</v>
      </c>
      <c r="Y296" s="24">
        <f>S296*Cap_1*MIN(1,(V296+dt)/StartRamp)</f>
        <v>1.2</v>
      </c>
      <c r="Z296" s="24">
        <f>T296*Cap_2*MIN(1,(W296+dt)/StartRamp)</f>
        <v>1.1000000000000001</v>
      </c>
      <c r="AA296" s="24">
        <f>U296*Cap_3*MIN(1,(X296+dt)/StartRamp)</f>
        <v>1.1000000000000001</v>
      </c>
      <c r="AB296" s="24">
        <f>SUM(Y296:AA296)</f>
        <v>3.4</v>
      </c>
      <c r="AC296" s="24">
        <f>AB296-D296</f>
        <v>1.3367</v>
      </c>
      <c r="AD296" s="25">
        <f>MEDIAN(0,(TaperEnd-E296)/(TaperEnd-TaperStart),1)</f>
        <v>1</v>
      </c>
      <c r="AE296" s="24">
        <f>MIN(P_pcs*AD296,MAX(0,SOC_max-E296)*E_nom*60/dt/SQRT(RTE))</f>
        <v>2.5</v>
      </c>
      <c r="AF296" s="24">
        <f>MIN(P_pcs,MAX(0,E296-SOC_min)*E_nom*60/dt*SQRT(RTE))</f>
        <v>2.5</v>
      </c>
      <c r="AG296" s="24">
        <f>IF(AC296&gt;0,MIN(AC296,AE296),0)</f>
        <v>1.3367</v>
      </c>
      <c r="AH296" s="24">
        <f>IF(AC296&lt;0,MIN(-AC296,AF296),0)</f>
        <v>0</v>
      </c>
      <c r="AI296" s="24">
        <f>IF(AC296&gt;0,D296+AG296,AB296)</f>
        <v>3.4</v>
      </c>
      <c r="AJ296" s="24">
        <f>MAX(0,D296-AI296-AH296)</f>
        <v>0</v>
      </c>
      <c r="AK296" s="25">
        <f>IF(AB296&gt;0,AI296/AB296,0)</f>
        <v>1</v>
      </c>
      <c r="AL296">
        <f>IF(AB296=0,1,MIN(MATCH(MEDIAN(MinStable,AK296,1),FC_L,1),3))</f>
        <v>3</v>
      </c>
      <c r="AM296" s="25">
        <f>INDEX(FC_E1,$AL296)+(MEDIAN(MinStable,$AK296,1)-INDEX(FC_L,$AL296))*(INDEX(FC_E1,$AL296+1)-INDEX(FC_E1,$AL296))/(INDEX(FC_L,$AL296+1)-INDEX(FC_L,$AL296))</f>
        <v>0.42799999999999999</v>
      </c>
      <c r="AN296" s="25">
        <f>INDEX(FC_E2,$AL296)+(MEDIAN(MinStable,$AK296,1)-INDEX(FC_L,$AL296))*(INDEX(FC_E2,$AL296+1)-INDEX(FC_E2,$AL296))/(INDEX(FC_L,$AL296+1)-INDEX(FC_L,$AL296))</f>
        <v>0.42199999999999999</v>
      </c>
      <c r="AO296" s="25">
        <f>INDEX(FC_E3,$AL296)+(MEDIAN(MinStable,$AK296,1)-INDEX(FC_L,$AL296))*(INDEX(FC_E3,$AL296+1)-INDEX(FC_E3,$AL296))/(INDEX(FC_L,$AL296+1)-INDEX(FC_L,$AL296))</f>
        <v>0.41499999999999998</v>
      </c>
      <c r="AP296" s="26">
        <f>(IF(S296=1,Y296*AK296/AM296,0)+IF(T296=1,Z296*AK296/AN296,0)+IF(U296=1,AA296*AK296/AO296,0))*dt/60</f>
        <v>0.13434959664142687</v>
      </c>
      <c r="AQ296" s="25">
        <f>E296+(AG296*SQRT(RTE)-AH296/SQRT(RTE))*dt/60/E_nom</f>
        <v>0.68621165064133016</v>
      </c>
      <c r="AR296">
        <f>IF(R296=1,1,0)</f>
        <v>0</v>
      </c>
    </row>
    <row r="297" spans="1:44" x14ac:dyDescent="0.2">
      <c r="A297">
        <v>295</v>
      </c>
      <c r="B297" s="22">
        <f>A297/1440</f>
        <v>0.2048611111111111</v>
      </c>
      <c r="C297" s="23">
        <v>1.9853000000000001</v>
      </c>
      <c r="D297" s="24">
        <f>C297+P_aux</f>
        <v>2.0003000000000002</v>
      </c>
      <c r="E297" s="25">
        <f>AQ296</f>
        <v>0.68621165064133016</v>
      </c>
      <c r="F297" s="24">
        <f>AB296</f>
        <v>3.4</v>
      </c>
      <c r="G297">
        <f>IF(AND(S296=0,V296&gt;=MinOff),V296,-1)</f>
        <v>-1</v>
      </c>
      <c r="H297">
        <f>IF(AND(T296=0,W296&gt;=MinOff),W296,-1)</f>
        <v>-1</v>
      </c>
      <c r="I297">
        <f>IF(AND(U296=0,X296&gt;=MinOff),X296,-1)</f>
        <v>-1</v>
      </c>
      <c r="J297">
        <f>IF(AND(S296=1,V296&gt;=MinRun),V296,-1)</f>
        <v>72</v>
      </c>
      <c r="K297">
        <f>IF(AND(T296=1,W296&gt;=MinRun),W296,-1)</f>
        <v>71</v>
      </c>
      <c r="L297">
        <f>IF(AND(U296=1,X296&gt;=MinRun),X296,-1)</f>
        <v>73</v>
      </c>
      <c r="M297">
        <f>IF(MAX(G297:I297)&lt;0,0,MATCH(MAX(G297:I297),G297:I297,0))</f>
        <v>0</v>
      </c>
      <c r="N297">
        <f>IF(MAX(J297:L297)&lt;0,0,MATCH(MAX(J297:L297),J297:L297,0))</f>
        <v>3</v>
      </c>
      <c r="O297" s="24">
        <f>IF(N297=0,0,INDEX(CapVec,N297))</f>
        <v>1.1000000000000001</v>
      </c>
      <c r="P297">
        <f>IF(OR(D297&gt;F297+StartMargin,E297&lt;SOC_startT),1,0)</f>
        <v>0</v>
      </c>
      <c r="Q297">
        <f>IF(AND(E297&gt;SOC_stopT,D297&lt;=F297-O297+StopMargin),1,0)</f>
        <v>0</v>
      </c>
      <c r="R297">
        <f>IF(AND(P297=1,M297&gt;0),1,IF(AND(P297=0,Q297=1,N297&gt;0),-1,0))</f>
        <v>0</v>
      </c>
      <c r="S297">
        <f>S296+IF(AND(R297=1,M297=1),1,0)-IF(AND(R297=-1,N297=1),1,0)</f>
        <v>1</v>
      </c>
      <c r="T297">
        <f>T296+IF(AND(R297=1,M297=2),1,0)-IF(AND(R297=-1,N297=2),1,0)</f>
        <v>1</v>
      </c>
      <c r="U297">
        <f>U296+IF(AND(R297=1,M297=3),1,0)-IF(AND(R297=-1,N297=3),1,0)</f>
        <v>1</v>
      </c>
      <c r="V297">
        <f>IF(S297&lt;&gt;S296,0,V296+dt)</f>
        <v>73</v>
      </c>
      <c r="W297">
        <f>IF(T297&lt;&gt;T296,0,W296+dt)</f>
        <v>72</v>
      </c>
      <c r="X297">
        <f>IF(U297&lt;&gt;U296,0,X296+dt)</f>
        <v>74</v>
      </c>
      <c r="Y297" s="24">
        <f>S297*Cap_1*MIN(1,(V297+dt)/StartRamp)</f>
        <v>1.2</v>
      </c>
      <c r="Z297" s="24">
        <f>T297*Cap_2*MIN(1,(W297+dt)/StartRamp)</f>
        <v>1.1000000000000001</v>
      </c>
      <c r="AA297" s="24">
        <f>U297*Cap_3*MIN(1,(X297+dt)/StartRamp)</f>
        <v>1.1000000000000001</v>
      </c>
      <c r="AB297" s="24">
        <f>SUM(Y297:AA297)</f>
        <v>3.4</v>
      </c>
      <c r="AC297" s="24">
        <f>AB297-D297</f>
        <v>1.3996999999999997</v>
      </c>
      <c r="AD297" s="25">
        <f>MEDIAN(0,(TaperEnd-E297)/(TaperEnd-TaperStart),1)</f>
        <v>1</v>
      </c>
      <c r="AE297" s="24">
        <f>MIN(P_pcs*AD297,MAX(0,SOC_max-E297)*E_nom*60/dt/SQRT(RTE))</f>
        <v>2.5</v>
      </c>
      <c r="AF297" s="24">
        <f>MIN(P_pcs,MAX(0,E297-SOC_min)*E_nom*60/dt*SQRT(RTE))</f>
        <v>2.5</v>
      </c>
      <c r="AG297" s="24">
        <f>IF(AC297&gt;0,MIN(AC297,AE297),0)</f>
        <v>1.3996999999999997</v>
      </c>
      <c r="AH297" s="24">
        <f>IF(AC297&lt;0,MIN(-AC297,AF297),0)</f>
        <v>0</v>
      </c>
      <c r="AI297" s="24">
        <f>IF(AC297&gt;0,D297+AG297,AB297)</f>
        <v>3.4</v>
      </c>
      <c r="AJ297" s="24">
        <f>MAX(0,D297-AI297-AH297)</f>
        <v>0</v>
      </c>
      <c r="AK297" s="25">
        <f>IF(AB297&gt;0,AI297/AB297,0)</f>
        <v>1</v>
      </c>
      <c r="AL297">
        <f>IF(AB297=0,1,MIN(MATCH(MEDIAN(MinStable,AK297,1),FC_L,1),3))</f>
        <v>3</v>
      </c>
      <c r="AM297" s="25">
        <f>INDEX(FC_E1,$AL297)+(MEDIAN(MinStable,$AK297,1)-INDEX(FC_L,$AL297))*(INDEX(FC_E1,$AL297+1)-INDEX(FC_E1,$AL297))/(INDEX(FC_L,$AL297+1)-INDEX(FC_L,$AL297))</f>
        <v>0.42799999999999999</v>
      </c>
      <c r="AN297" s="25">
        <f>INDEX(FC_E2,$AL297)+(MEDIAN(MinStable,$AK297,1)-INDEX(FC_L,$AL297))*(INDEX(FC_E2,$AL297+1)-INDEX(FC_E2,$AL297))/(INDEX(FC_L,$AL297+1)-INDEX(FC_L,$AL297))</f>
        <v>0.42199999999999999</v>
      </c>
      <c r="AO297" s="25">
        <f>INDEX(FC_E3,$AL297)+(MEDIAN(MinStable,$AK297,1)-INDEX(FC_L,$AL297))*(INDEX(FC_E3,$AL297+1)-INDEX(FC_E3,$AL297))/(INDEX(FC_L,$AL297+1)-INDEX(FC_L,$AL297))</f>
        <v>0.41499999999999998</v>
      </c>
      <c r="AP297" s="26">
        <f>(IF(S297=1,Y297*AK297/AM297,0)+IF(T297=1,Z297*AK297/AN297,0)+IF(U297=1,AA297*AK297/AO297,0))*dt/60</f>
        <v>0.13434959664142687</v>
      </c>
      <c r="AQ297" s="25">
        <f>E297+(AG297*SQRT(RTE)-AH297/SQRT(RTE))*dt/60/E_nom</f>
        <v>0.69019054454376949</v>
      </c>
      <c r="AR297">
        <f>IF(R297=1,1,0)</f>
        <v>0</v>
      </c>
    </row>
    <row r="298" spans="1:44" x14ac:dyDescent="0.2">
      <c r="A298">
        <v>296</v>
      </c>
      <c r="B298" s="22">
        <f>A298/1440</f>
        <v>0.20555555555555555</v>
      </c>
      <c r="C298" s="23">
        <v>1.9922</v>
      </c>
      <c r="D298" s="24">
        <f>C298+P_aux</f>
        <v>2.0072000000000001</v>
      </c>
      <c r="E298" s="25">
        <f>AQ297</f>
        <v>0.69019054454376949</v>
      </c>
      <c r="F298" s="24">
        <f>AB297</f>
        <v>3.4</v>
      </c>
      <c r="G298">
        <f>IF(AND(S297=0,V297&gt;=MinOff),V297,-1)</f>
        <v>-1</v>
      </c>
      <c r="H298">
        <f>IF(AND(T297=0,W297&gt;=MinOff),W297,-1)</f>
        <v>-1</v>
      </c>
      <c r="I298">
        <f>IF(AND(U297=0,X297&gt;=MinOff),X297,-1)</f>
        <v>-1</v>
      </c>
      <c r="J298">
        <f>IF(AND(S297=1,V297&gt;=MinRun),V297,-1)</f>
        <v>73</v>
      </c>
      <c r="K298">
        <f>IF(AND(T297=1,W297&gt;=MinRun),W297,-1)</f>
        <v>72</v>
      </c>
      <c r="L298">
        <f>IF(AND(U297=1,X297&gt;=MinRun),X297,-1)</f>
        <v>74</v>
      </c>
      <c r="M298">
        <f>IF(MAX(G298:I298)&lt;0,0,MATCH(MAX(G298:I298),G298:I298,0))</f>
        <v>0</v>
      </c>
      <c r="N298">
        <f>IF(MAX(J298:L298)&lt;0,0,MATCH(MAX(J298:L298),J298:L298,0))</f>
        <v>3</v>
      </c>
      <c r="O298" s="24">
        <f>IF(N298=0,0,INDEX(CapVec,N298))</f>
        <v>1.1000000000000001</v>
      </c>
      <c r="P298">
        <f>IF(OR(D298&gt;F298+StartMargin,E298&lt;SOC_startT),1,0)</f>
        <v>0</v>
      </c>
      <c r="Q298">
        <f>IF(AND(E298&gt;SOC_stopT,D298&lt;=F298-O298+StopMargin),1,0)</f>
        <v>0</v>
      </c>
      <c r="R298">
        <f>IF(AND(P298=1,M298&gt;0),1,IF(AND(P298=0,Q298=1,N298&gt;0),-1,0))</f>
        <v>0</v>
      </c>
      <c r="S298">
        <f>S297+IF(AND(R298=1,M298=1),1,0)-IF(AND(R298=-1,N298=1),1,0)</f>
        <v>1</v>
      </c>
      <c r="T298">
        <f>T297+IF(AND(R298=1,M298=2),1,0)-IF(AND(R298=-1,N298=2),1,0)</f>
        <v>1</v>
      </c>
      <c r="U298">
        <f>U297+IF(AND(R298=1,M298=3),1,0)-IF(AND(R298=-1,N298=3),1,0)</f>
        <v>1</v>
      </c>
      <c r="V298">
        <f>IF(S298&lt;&gt;S297,0,V297+dt)</f>
        <v>74</v>
      </c>
      <c r="W298">
        <f>IF(T298&lt;&gt;T297,0,W297+dt)</f>
        <v>73</v>
      </c>
      <c r="X298">
        <f>IF(U298&lt;&gt;U297,0,X297+dt)</f>
        <v>75</v>
      </c>
      <c r="Y298" s="24">
        <f>S298*Cap_1*MIN(1,(V298+dt)/StartRamp)</f>
        <v>1.2</v>
      </c>
      <c r="Z298" s="24">
        <f>T298*Cap_2*MIN(1,(W298+dt)/StartRamp)</f>
        <v>1.1000000000000001</v>
      </c>
      <c r="AA298" s="24">
        <f>U298*Cap_3*MIN(1,(X298+dt)/StartRamp)</f>
        <v>1.1000000000000001</v>
      </c>
      <c r="AB298" s="24">
        <f>SUM(Y298:AA298)</f>
        <v>3.4</v>
      </c>
      <c r="AC298" s="24">
        <f>AB298-D298</f>
        <v>1.3927999999999998</v>
      </c>
      <c r="AD298" s="25">
        <f>MEDIAN(0,(TaperEnd-E298)/(TaperEnd-TaperStart),1)</f>
        <v>1</v>
      </c>
      <c r="AE298" s="24">
        <f>MIN(P_pcs*AD298,MAX(0,SOC_max-E298)*E_nom*60/dt/SQRT(RTE))</f>
        <v>2.5</v>
      </c>
      <c r="AF298" s="24">
        <f>MIN(P_pcs,MAX(0,E298-SOC_min)*E_nom*60/dt*SQRT(RTE))</f>
        <v>2.5</v>
      </c>
      <c r="AG298" s="24">
        <f>IF(AC298&gt;0,MIN(AC298,AE298),0)</f>
        <v>1.3927999999999998</v>
      </c>
      <c r="AH298" s="24">
        <f>IF(AC298&lt;0,MIN(-AC298,AF298),0)</f>
        <v>0</v>
      </c>
      <c r="AI298" s="24">
        <f>IF(AC298&gt;0,D298+AG298,AB298)</f>
        <v>3.4</v>
      </c>
      <c r="AJ298" s="24">
        <f>MAX(0,D298-AI298-AH298)</f>
        <v>0</v>
      </c>
      <c r="AK298" s="25">
        <f>IF(AB298&gt;0,AI298/AB298,0)</f>
        <v>1</v>
      </c>
      <c r="AL298">
        <f>IF(AB298=0,1,MIN(MATCH(MEDIAN(MinStable,AK298,1),FC_L,1),3))</f>
        <v>3</v>
      </c>
      <c r="AM298" s="25">
        <f>INDEX(FC_E1,$AL298)+(MEDIAN(MinStable,$AK298,1)-INDEX(FC_L,$AL298))*(INDEX(FC_E1,$AL298+1)-INDEX(FC_E1,$AL298))/(INDEX(FC_L,$AL298+1)-INDEX(FC_L,$AL298))</f>
        <v>0.42799999999999999</v>
      </c>
      <c r="AN298" s="25">
        <f>INDEX(FC_E2,$AL298)+(MEDIAN(MinStable,$AK298,1)-INDEX(FC_L,$AL298))*(INDEX(FC_E2,$AL298+1)-INDEX(FC_E2,$AL298))/(INDEX(FC_L,$AL298+1)-INDEX(FC_L,$AL298))</f>
        <v>0.42199999999999999</v>
      </c>
      <c r="AO298" s="25">
        <f>INDEX(FC_E3,$AL298)+(MEDIAN(MinStable,$AK298,1)-INDEX(FC_L,$AL298))*(INDEX(FC_E3,$AL298+1)-INDEX(FC_E3,$AL298))/(INDEX(FC_L,$AL298+1)-INDEX(FC_L,$AL298))</f>
        <v>0.41499999999999998</v>
      </c>
      <c r="AP298" s="26">
        <f>(IF(S298=1,Y298*AK298/AM298,0)+IF(T298=1,Z298*AK298/AN298,0)+IF(U298=1,AA298*AK298/AO298,0))*dt/60</f>
        <v>0.13434959664142687</v>
      </c>
      <c r="AQ298" s="25">
        <f>E298+(AG298*SQRT(RTE)-AH298/SQRT(RTE))*dt/60/E_nom</f>
        <v>0.69414982398030411</v>
      </c>
      <c r="AR298">
        <f>IF(R298=1,1,0)</f>
        <v>0</v>
      </c>
    </row>
    <row r="299" spans="1:44" x14ac:dyDescent="0.2">
      <c r="A299">
        <v>297</v>
      </c>
      <c r="B299" s="22">
        <f>A299/1440</f>
        <v>0.20624999999999999</v>
      </c>
      <c r="C299" s="23">
        <v>2.0880000000000001</v>
      </c>
      <c r="D299" s="24">
        <f>C299+P_aux</f>
        <v>2.1030000000000002</v>
      </c>
      <c r="E299" s="25">
        <f>AQ298</f>
        <v>0.69414982398030411</v>
      </c>
      <c r="F299" s="24">
        <f>AB298</f>
        <v>3.4</v>
      </c>
      <c r="G299">
        <f>IF(AND(S298=0,V298&gt;=MinOff),V298,-1)</f>
        <v>-1</v>
      </c>
      <c r="H299">
        <f>IF(AND(T298=0,W298&gt;=MinOff),W298,-1)</f>
        <v>-1</v>
      </c>
      <c r="I299">
        <f>IF(AND(U298=0,X298&gt;=MinOff),X298,-1)</f>
        <v>-1</v>
      </c>
      <c r="J299">
        <f>IF(AND(S298=1,V298&gt;=MinRun),V298,-1)</f>
        <v>74</v>
      </c>
      <c r="K299">
        <f>IF(AND(T298=1,W298&gt;=MinRun),W298,-1)</f>
        <v>73</v>
      </c>
      <c r="L299">
        <f>IF(AND(U298=1,X298&gt;=MinRun),X298,-1)</f>
        <v>75</v>
      </c>
      <c r="M299">
        <f>IF(MAX(G299:I299)&lt;0,0,MATCH(MAX(G299:I299),G299:I299,0))</f>
        <v>0</v>
      </c>
      <c r="N299">
        <f>IF(MAX(J299:L299)&lt;0,0,MATCH(MAX(J299:L299),J299:L299,0))</f>
        <v>3</v>
      </c>
      <c r="O299" s="24">
        <f>IF(N299=0,0,INDEX(CapVec,N299))</f>
        <v>1.1000000000000001</v>
      </c>
      <c r="P299">
        <f>IF(OR(D299&gt;F299+StartMargin,E299&lt;SOC_startT),1,0)</f>
        <v>0</v>
      </c>
      <c r="Q299">
        <f>IF(AND(E299&gt;SOC_stopT,D299&lt;=F299-O299+StopMargin),1,0)</f>
        <v>0</v>
      </c>
      <c r="R299">
        <f>IF(AND(P299=1,M299&gt;0),1,IF(AND(P299=0,Q299=1,N299&gt;0),-1,0))</f>
        <v>0</v>
      </c>
      <c r="S299">
        <f>S298+IF(AND(R299=1,M299=1),1,0)-IF(AND(R299=-1,N299=1),1,0)</f>
        <v>1</v>
      </c>
      <c r="T299">
        <f>T298+IF(AND(R299=1,M299=2),1,0)-IF(AND(R299=-1,N299=2),1,0)</f>
        <v>1</v>
      </c>
      <c r="U299">
        <f>U298+IF(AND(R299=1,M299=3),1,0)-IF(AND(R299=-1,N299=3),1,0)</f>
        <v>1</v>
      </c>
      <c r="V299">
        <f>IF(S299&lt;&gt;S298,0,V298+dt)</f>
        <v>75</v>
      </c>
      <c r="W299">
        <f>IF(T299&lt;&gt;T298,0,W298+dt)</f>
        <v>74</v>
      </c>
      <c r="X299">
        <f>IF(U299&lt;&gt;U298,0,X298+dt)</f>
        <v>76</v>
      </c>
      <c r="Y299" s="24">
        <f>S299*Cap_1*MIN(1,(V299+dt)/StartRamp)</f>
        <v>1.2</v>
      </c>
      <c r="Z299" s="24">
        <f>T299*Cap_2*MIN(1,(W299+dt)/StartRamp)</f>
        <v>1.1000000000000001</v>
      </c>
      <c r="AA299" s="24">
        <f>U299*Cap_3*MIN(1,(X299+dt)/StartRamp)</f>
        <v>1.1000000000000001</v>
      </c>
      <c r="AB299" s="24">
        <f>SUM(Y299:AA299)</f>
        <v>3.4</v>
      </c>
      <c r="AC299" s="24">
        <f>AB299-D299</f>
        <v>1.2969999999999997</v>
      </c>
      <c r="AD299" s="25">
        <f>MEDIAN(0,(TaperEnd-E299)/(TaperEnd-TaperStart),1)</f>
        <v>1</v>
      </c>
      <c r="AE299" s="24">
        <f>MIN(P_pcs*AD299,MAX(0,SOC_max-E299)*E_nom*60/dt/SQRT(RTE))</f>
        <v>2.5</v>
      </c>
      <c r="AF299" s="24">
        <f>MIN(P_pcs,MAX(0,E299-SOC_min)*E_nom*60/dt*SQRT(RTE))</f>
        <v>2.5</v>
      </c>
      <c r="AG299" s="24">
        <f>IF(AC299&gt;0,MIN(AC299,AE299),0)</f>
        <v>1.2969999999999997</v>
      </c>
      <c r="AH299" s="24">
        <f>IF(AC299&lt;0,MIN(-AC299,AF299),0)</f>
        <v>0</v>
      </c>
      <c r="AI299" s="24">
        <f>IF(AC299&gt;0,D299+AG299,AB299)</f>
        <v>3.4</v>
      </c>
      <c r="AJ299" s="24">
        <f>MAX(0,D299-AI299-AH299)</f>
        <v>0</v>
      </c>
      <c r="AK299" s="25">
        <f>IF(AB299&gt;0,AI299/AB299,0)</f>
        <v>1</v>
      </c>
      <c r="AL299">
        <f>IF(AB299=0,1,MIN(MATCH(MEDIAN(MinStable,AK299,1),FC_L,1),3))</f>
        <v>3</v>
      </c>
      <c r="AM299" s="25">
        <f>INDEX(FC_E1,$AL299)+(MEDIAN(MinStable,$AK299,1)-INDEX(FC_L,$AL299))*(INDEX(FC_E1,$AL299+1)-INDEX(FC_E1,$AL299))/(INDEX(FC_L,$AL299+1)-INDEX(FC_L,$AL299))</f>
        <v>0.42799999999999999</v>
      </c>
      <c r="AN299" s="25">
        <f>INDEX(FC_E2,$AL299)+(MEDIAN(MinStable,$AK299,1)-INDEX(FC_L,$AL299))*(INDEX(FC_E2,$AL299+1)-INDEX(FC_E2,$AL299))/(INDEX(FC_L,$AL299+1)-INDEX(FC_L,$AL299))</f>
        <v>0.42199999999999999</v>
      </c>
      <c r="AO299" s="25">
        <f>INDEX(FC_E3,$AL299)+(MEDIAN(MinStable,$AK299,1)-INDEX(FC_L,$AL299))*(INDEX(FC_E3,$AL299+1)-INDEX(FC_E3,$AL299))/(INDEX(FC_L,$AL299+1)-INDEX(FC_L,$AL299))</f>
        <v>0.41499999999999998</v>
      </c>
      <c r="AP299" s="26">
        <f>(IF(S299=1,Y299*AK299/AM299,0)+IF(T299=1,Z299*AK299/AN299,0)+IF(U299=1,AA299*AK299/AO299,0))*dt/60</f>
        <v>0.13434959664142687</v>
      </c>
      <c r="AQ299" s="25">
        <f>E299+(AG299*SQRT(RTE)-AH299/SQRT(RTE))*dt/60/E_nom</f>
        <v>0.69783677503514718</v>
      </c>
      <c r="AR299">
        <f>IF(R299=1,1,0)</f>
        <v>0</v>
      </c>
    </row>
    <row r="300" spans="1:44" x14ac:dyDescent="0.2">
      <c r="A300">
        <v>298</v>
      </c>
      <c r="B300" s="22">
        <f>A300/1440</f>
        <v>0.20694444444444443</v>
      </c>
      <c r="C300" s="23">
        <v>2.1055999999999999</v>
      </c>
      <c r="D300" s="24">
        <f>C300+P_aux</f>
        <v>2.1206</v>
      </c>
      <c r="E300" s="25">
        <f>AQ299</f>
        <v>0.69783677503514718</v>
      </c>
      <c r="F300" s="24">
        <f>AB299</f>
        <v>3.4</v>
      </c>
      <c r="G300">
        <f>IF(AND(S299=0,V299&gt;=MinOff),V299,-1)</f>
        <v>-1</v>
      </c>
      <c r="H300">
        <f>IF(AND(T299=0,W299&gt;=MinOff),W299,-1)</f>
        <v>-1</v>
      </c>
      <c r="I300">
        <f>IF(AND(U299=0,X299&gt;=MinOff),X299,-1)</f>
        <v>-1</v>
      </c>
      <c r="J300">
        <f>IF(AND(S299=1,V299&gt;=MinRun),V299,-1)</f>
        <v>75</v>
      </c>
      <c r="K300">
        <f>IF(AND(T299=1,W299&gt;=MinRun),W299,-1)</f>
        <v>74</v>
      </c>
      <c r="L300">
        <f>IF(AND(U299=1,X299&gt;=MinRun),X299,-1)</f>
        <v>76</v>
      </c>
      <c r="M300">
        <f>IF(MAX(G300:I300)&lt;0,0,MATCH(MAX(G300:I300),G300:I300,0))</f>
        <v>0</v>
      </c>
      <c r="N300">
        <f>IF(MAX(J300:L300)&lt;0,0,MATCH(MAX(J300:L300),J300:L300,0))</f>
        <v>3</v>
      </c>
      <c r="O300" s="24">
        <f>IF(N300=0,0,INDEX(CapVec,N300))</f>
        <v>1.1000000000000001</v>
      </c>
      <c r="P300">
        <f>IF(OR(D300&gt;F300+StartMargin,E300&lt;SOC_startT),1,0)</f>
        <v>0</v>
      </c>
      <c r="Q300">
        <f>IF(AND(E300&gt;SOC_stopT,D300&lt;=F300-O300+StopMargin),1,0)</f>
        <v>0</v>
      </c>
      <c r="R300">
        <f>IF(AND(P300=1,M300&gt;0),1,IF(AND(P300=0,Q300=1,N300&gt;0),-1,0))</f>
        <v>0</v>
      </c>
      <c r="S300">
        <f>S299+IF(AND(R300=1,M300=1),1,0)-IF(AND(R300=-1,N300=1),1,0)</f>
        <v>1</v>
      </c>
      <c r="T300">
        <f>T299+IF(AND(R300=1,M300=2),1,0)-IF(AND(R300=-1,N300=2),1,0)</f>
        <v>1</v>
      </c>
      <c r="U300">
        <f>U299+IF(AND(R300=1,M300=3),1,0)-IF(AND(R300=-1,N300=3),1,0)</f>
        <v>1</v>
      </c>
      <c r="V300">
        <f>IF(S300&lt;&gt;S299,0,V299+dt)</f>
        <v>76</v>
      </c>
      <c r="W300">
        <f>IF(T300&lt;&gt;T299,0,W299+dt)</f>
        <v>75</v>
      </c>
      <c r="X300">
        <f>IF(U300&lt;&gt;U299,0,X299+dt)</f>
        <v>77</v>
      </c>
      <c r="Y300" s="24">
        <f>S300*Cap_1*MIN(1,(V300+dt)/StartRamp)</f>
        <v>1.2</v>
      </c>
      <c r="Z300" s="24">
        <f>T300*Cap_2*MIN(1,(W300+dt)/StartRamp)</f>
        <v>1.1000000000000001</v>
      </c>
      <c r="AA300" s="24">
        <f>U300*Cap_3*MIN(1,(X300+dt)/StartRamp)</f>
        <v>1.1000000000000001</v>
      </c>
      <c r="AB300" s="24">
        <f>SUM(Y300:AA300)</f>
        <v>3.4</v>
      </c>
      <c r="AC300" s="24">
        <f>AB300-D300</f>
        <v>1.2793999999999999</v>
      </c>
      <c r="AD300" s="25">
        <f>MEDIAN(0,(TaperEnd-E300)/(TaperEnd-TaperStart),1)</f>
        <v>1</v>
      </c>
      <c r="AE300" s="24">
        <f>MIN(P_pcs*AD300,MAX(0,SOC_max-E300)*E_nom*60/dt/SQRT(RTE))</f>
        <v>2.5</v>
      </c>
      <c r="AF300" s="24">
        <f>MIN(P_pcs,MAX(0,E300-SOC_min)*E_nom*60/dt*SQRT(RTE))</f>
        <v>2.5</v>
      </c>
      <c r="AG300" s="24">
        <f>IF(AC300&gt;0,MIN(AC300,AE300),0)</f>
        <v>1.2793999999999999</v>
      </c>
      <c r="AH300" s="24">
        <f>IF(AC300&lt;0,MIN(-AC300,AF300),0)</f>
        <v>0</v>
      </c>
      <c r="AI300" s="24">
        <f>IF(AC300&gt;0,D300+AG300,AB300)</f>
        <v>3.4</v>
      </c>
      <c r="AJ300" s="24">
        <f>MAX(0,D300-AI300-AH300)</f>
        <v>0</v>
      </c>
      <c r="AK300" s="25">
        <f>IF(AB300&gt;0,AI300/AB300,0)</f>
        <v>1</v>
      </c>
      <c r="AL300">
        <f>IF(AB300=0,1,MIN(MATCH(MEDIAN(MinStable,AK300,1),FC_L,1),3))</f>
        <v>3</v>
      </c>
      <c r="AM300" s="25">
        <f>INDEX(FC_E1,$AL300)+(MEDIAN(MinStable,$AK300,1)-INDEX(FC_L,$AL300))*(INDEX(FC_E1,$AL300+1)-INDEX(FC_E1,$AL300))/(INDEX(FC_L,$AL300+1)-INDEX(FC_L,$AL300))</f>
        <v>0.42799999999999999</v>
      </c>
      <c r="AN300" s="25">
        <f>INDEX(FC_E2,$AL300)+(MEDIAN(MinStable,$AK300,1)-INDEX(FC_L,$AL300))*(INDEX(FC_E2,$AL300+1)-INDEX(FC_E2,$AL300))/(INDEX(FC_L,$AL300+1)-INDEX(FC_L,$AL300))</f>
        <v>0.42199999999999999</v>
      </c>
      <c r="AO300" s="25">
        <f>INDEX(FC_E3,$AL300)+(MEDIAN(MinStable,$AK300,1)-INDEX(FC_L,$AL300))*(INDEX(FC_E3,$AL300+1)-INDEX(FC_E3,$AL300))/(INDEX(FC_L,$AL300+1)-INDEX(FC_L,$AL300))</f>
        <v>0.41499999999999998</v>
      </c>
      <c r="AP300" s="26">
        <f>(IF(S300=1,Y300*AK300/AM300,0)+IF(T300=1,Z300*AK300/AN300,0)+IF(U300=1,AA300*AK300/AO300,0))*dt/60</f>
        <v>0.13434959664142687</v>
      </c>
      <c r="AQ300" s="25">
        <f>E300+(AG300*SQRT(RTE)-AH300/SQRT(RTE))*dt/60/E_nom</f>
        <v>0.70147369498855205</v>
      </c>
      <c r="AR300">
        <f>IF(R300=1,1,0)</f>
        <v>0</v>
      </c>
    </row>
    <row r="301" spans="1:44" x14ac:dyDescent="0.2">
      <c r="A301">
        <v>299</v>
      </c>
      <c r="B301" s="22">
        <f>A301/1440</f>
        <v>0.2076388888888889</v>
      </c>
      <c r="C301" s="23">
        <v>2.0861000000000001</v>
      </c>
      <c r="D301" s="24">
        <f>C301+P_aux</f>
        <v>2.1011000000000002</v>
      </c>
      <c r="E301" s="25">
        <f>AQ300</f>
        <v>0.70147369498855205</v>
      </c>
      <c r="F301" s="24">
        <f>AB300</f>
        <v>3.4</v>
      </c>
      <c r="G301">
        <f>IF(AND(S300=0,V300&gt;=MinOff),V300,-1)</f>
        <v>-1</v>
      </c>
      <c r="H301">
        <f>IF(AND(T300=0,W300&gt;=MinOff),W300,-1)</f>
        <v>-1</v>
      </c>
      <c r="I301">
        <f>IF(AND(U300=0,X300&gt;=MinOff),X300,-1)</f>
        <v>-1</v>
      </c>
      <c r="J301">
        <f>IF(AND(S300=1,V300&gt;=MinRun),V300,-1)</f>
        <v>76</v>
      </c>
      <c r="K301">
        <f>IF(AND(T300=1,W300&gt;=MinRun),W300,-1)</f>
        <v>75</v>
      </c>
      <c r="L301">
        <f>IF(AND(U300=1,X300&gt;=MinRun),X300,-1)</f>
        <v>77</v>
      </c>
      <c r="M301">
        <f>IF(MAX(G301:I301)&lt;0,0,MATCH(MAX(G301:I301),G301:I301,0))</f>
        <v>0</v>
      </c>
      <c r="N301">
        <f>IF(MAX(J301:L301)&lt;0,0,MATCH(MAX(J301:L301),J301:L301,0))</f>
        <v>3</v>
      </c>
      <c r="O301" s="24">
        <f>IF(N301=0,0,INDEX(CapVec,N301))</f>
        <v>1.1000000000000001</v>
      </c>
      <c r="P301">
        <f>IF(OR(D301&gt;F301+StartMargin,E301&lt;SOC_startT),1,0)</f>
        <v>0</v>
      </c>
      <c r="Q301">
        <f>IF(AND(E301&gt;SOC_stopT,D301&lt;=F301-O301+StopMargin),1,0)</f>
        <v>0</v>
      </c>
      <c r="R301">
        <f>IF(AND(P301=1,M301&gt;0),1,IF(AND(P301=0,Q301=1,N301&gt;0),-1,0))</f>
        <v>0</v>
      </c>
      <c r="S301">
        <f>S300+IF(AND(R301=1,M301=1),1,0)-IF(AND(R301=-1,N301=1),1,0)</f>
        <v>1</v>
      </c>
      <c r="T301">
        <f>T300+IF(AND(R301=1,M301=2),1,0)-IF(AND(R301=-1,N301=2),1,0)</f>
        <v>1</v>
      </c>
      <c r="U301">
        <f>U300+IF(AND(R301=1,M301=3),1,0)-IF(AND(R301=-1,N301=3),1,0)</f>
        <v>1</v>
      </c>
      <c r="V301">
        <f>IF(S301&lt;&gt;S300,0,V300+dt)</f>
        <v>77</v>
      </c>
      <c r="W301">
        <f>IF(T301&lt;&gt;T300,0,W300+dt)</f>
        <v>76</v>
      </c>
      <c r="X301">
        <f>IF(U301&lt;&gt;U300,0,X300+dt)</f>
        <v>78</v>
      </c>
      <c r="Y301" s="24">
        <f>S301*Cap_1*MIN(1,(V301+dt)/StartRamp)</f>
        <v>1.2</v>
      </c>
      <c r="Z301" s="24">
        <f>T301*Cap_2*MIN(1,(W301+dt)/StartRamp)</f>
        <v>1.1000000000000001</v>
      </c>
      <c r="AA301" s="24">
        <f>U301*Cap_3*MIN(1,(X301+dt)/StartRamp)</f>
        <v>1.1000000000000001</v>
      </c>
      <c r="AB301" s="24">
        <f>SUM(Y301:AA301)</f>
        <v>3.4</v>
      </c>
      <c r="AC301" s="24">
        <f>AB301-D301</f>
        <v>1.2988999999999997</v>
      </c>
      <c r="AD301" s="25">
        <f>MEDIAN(0,(TaperEnd-E301)/(TaperEnd-TaperStart),1)</f>
        <v>1</v>
      </c>
      <c r="AE301" s="24">
        <f>MIN(P_pcs*AD301,MAX(0,SOC_max-E301)*E_nom*60/dt/SQRT(RTE))</f>
        <v>2.5</v>
      </c>
      <c r="AF301" s="24">
        <f>MIN(P_pcs,MAX(0,E301-SOC_min)*E_nom*60/dt*SQRT(RTE))</f>
        <v>2.5</v>
      </c>
      <c r="AG301" s="24">
        <f>IF(AC301&gt;0,MIN(AC301,AE301),0)</f>
        <v>1.2988999999999997</v>
      </c>
      <c r="AH301" s="24">
        <f>IF(AC301&lt;0,MIN(-AC301,AF301),0)</f>
        <v>0</v>
      </c>
      <c r="AI301" s="24">
        <f>IF(AC301&gt;0,D301+AG301,AB301)</f>
        <v>3.4</v>
      </c>
      <c r="AJ301" s="24">
        <f>MAX(0,D301-AI301-AH301)</f>
        <v>0</v>
      </c>
      <c r="AK301" s="25">
        <f>IF(AB301&gt;0,AI301/AB301,0)</f>
        <v>1</v>
      </c>
      <c r="AL301">
        <f>IF(AB301=0,1,MIN(MATCH(MEDIAN(MinStable,AK301,1),FC_L,1),3))</f>
        <v>3</v>
      </c>
      <c r="AM301" s="25">
        <f>INDEX(FC_E1,$AL301)+(MEDIAN(MinStable,$AK301,1)-INDEX(FC_L,$AL301))*(INDEX(FC_E1,$AL301+1)-INDEX(FC_E1,$AL301))/(INDEX(FC_L,$AL301+1)-INDEX(FC_L,$AL301))</f>
        <v>0.42799999999999999</v>
      </c>
      <c r="AN301" s="25">
        <f>INDEX(FC_E2,$AL301)+(MEDIAN(MinStable,$AK301,1)-INDEX(FC_L,$AL301))*(INDEX(FC_E2,$AL301+1)-INDEX(FC_E2,$AL301))/(INDEX(FC_L,$AL301+1)-INDEX(FC_L,$AL301))</f>
        <v>0.42199999999999999</v>
      </c>
      <c r="AO301" s="25">
        <f>INDEX(FC_E3,$AL301)+(MEDIAN(MinStable,$AK301,1)-INDEX(FC_L,$AL301))*(INDEX(FC_E3,$AL301+1)-INDEX(FC_E3,$AL301))/(INDEX(FC_L,$AL301+1)-INDEX(FC_L,$AL301))</f>
        <v>0.41499999999999998</v>
      </c>
      <c r="AP301" s="26">
        <f>(IF(S301=1,Y301*AK301/AM301,0)+IF(T301=1,Z301*AK301/AN301,0)+IF(U301=1,AA301*AK301/AO301,0))*dt/60</f>
        <v>0.13434959664142687</v>
      </c>
      <c r="AQ301" s="25">
        <f>E301+(AG301*SQRT(RTE)-AH301/SQRT(RTE))*dt/60/E_nom</f>
        <v>0.70516604712820941</v>
      </c>
      <c r="AR301">
        <f>IF(R301=1,1,0)</f>
        <v>0</v>
      </c>
    </row>
    <row r="302" spans="1:44" x14ac:dyDescent="0.2">
      <c r="A302">
        <v>300</v>
      </c>
      <c r="B302" s="22">
        <f>A302/1440</f>
        <v>0.20833333333333334</v>
      </c>
      <c r="C302" s="23">
        <v>2.0280999999999998</v>
      </c>
      <c r="D302" s="24">
        <f>C302+P_aux</f>
        <v>2.0430999999999999</v>
      </c>
      <c r="E302" s="25">
        <f>AQ301</f>
        <v>0.70516604712820941</v>
      </c>
      <c r="F302" s="24">
        <f>AB301</f>
        <v>3.4</v>
      </c>
      <c r="G302">
        <f>IF(AND(S301=0,V301&gt;=MinOff),V301,-1)</f>
        <v>-1</v>
      </c>
      <c r="H302">
        <f>IF(AND(T301=0,W301&gt;=MinOff),W301,-1)</f>
        <v>-1</v>
      </c>
      <c r="I302">
        <f>IF(AND(U301=0,X301&gt;=MinOff),X301,-1)</f>
        <v>-1</v>
      </c>
      <c r="J302">
        <f>IF(AND(S301=1,V301&gt;=MinRun),V301,-1)</f>
        <v>77</v>
      </c>
      <c r="K302">
        <f>IF(AND(T301=1,W301&gt;=MinRun),W301,-1)</f>
        <v>76</v>
      </c>
      <c r="L302">
        <f>IF(AND(U301=1,X301&gt;=MinRun),X301,-1)</f>
        <v>78</v>
      </c>
      <c r="M302">
        <f>IF(MAX(G302:I302)&lt;0,0,MATCH(MAX(G302:I302),G302:I302,0))</f>
        <v>0</v>
      </c>
      <c r="N302">
        <f>IF(MAX(J302:L302)&lt;0,0,MATCH(MAX(J302:L302),J302:L302,0))</f>
        <v>3</v>
      </c>
      <c r="O302" s="24">
        <f>IF(N302=0,0,INDEX(CapVec,N302))</f>
        <v>1.1000000000000001</v>
      </c>
      <c r="P302">
        <f>IF(OR(D302&gt;F302+StartMargin,E302&lt;SOC_startT),1,0)</f>
        <v>0</v>
      </c>
      <c r="Q302">
        <f>IF(AND(E302&gt;SOC_stopT,D302&lt;=F302-O302+StopMargin),1,0)</f>
        <v>0</v>
      </c>
      <c r="R302">
        <f>IF(AND(P302=1,M302&gt;0),1,IF(AND(P302=0,Q302=1,N302&gt;0),-1,0))</f>
        <v>0</v>
      </c>
      <c r="S302">
        <f>S301+IF(AND(R302=1,M302=1),1,0)-IF(AND(R302=-1,N302=1),1,0)</f>
        <v>1</v>
      </c>
      <c r="T302">
        <f>T301+IF(AND(R302=1,M302=2),1,0)-IF(AND(R302=-1,N302=2),1,0)</f>
        <v>1</v>
      </c>
      <c r="U302">
        <f>U301+IF(AND(R302=1,M302=3),1,0)-IF(AND(R302=-1,N302=3),1,0)</f>
        <v>1</v>
      </c>
      <c r="V302">
        <f>IF(S302&lt;&gt;S301,0,V301+dt)</f>
        <v>78</v>
      </c>
      <c r="W302">
        <f>IF(T302&lt;&gt;T301,0,W301+dt)</f>
        <v>77</v>
      </c>
      <c r="X302">
        <f>IF(U302&lt;&gt;U301,0,X301+dt)</f>
        <v>79</v>
      </c>
      <c r="Y302" s="24">
        <f>S302*Cap_1*MIN(1,(V302+dt)/StartRamp)</f>
        <v>1.2</v>
      </c>
      <c r="Z302" s="24">
        <f>T302*Cap_2*MIN(1,(W302+dt)/StartRamp)</f>
        <v>1.1000000000000001</v>
      </c>
      <c r="AA302" s="24">
        <f>U302*Cap_3*MIN(1,(X302+dt)/StartRamp)</f>
        <v>1.1000000000000001</v>
      </c>
      <c r="AB302" s="24">
        <f>SUM(Y302:AA302)</f>
        <v>3.4</v>
      </c>
      <c r="AC302" s="24">
        <f>AB302-D302</f>
        <v>1.3569</v>
      </c>
      <c r="AD302" s="25">
        <f>MEDIAN(0,(TaperEnd-E302)/(TaperEnd-TaperStart),1)</f>
        <v>1</v>
      </c>
      <c r="AE302" s="24">
        <f>MIN(P_pcs*AD302,MAX(0,SOC_max-E302)*E_nom*60/dt/SQRT(RTE))</f>
        <v>2.5</v>
      </c>
      <c r="AF302" s="24">
        <f>MIN(P_pcs,MAX(0,E302-SOC_min)*E_nom*60/dt*SQRT(RTE))</f>
        <v>2.5</v>
      </c>
      <c r="AG302" s="24">
        <f>IF(AC302&gt;0,MIN(AC302,AE302),0)</f>
        <v>1.3569</v>
      </c>
      <c r="AH302" s="24">
        <f>IF(AC302&lt;0,MIN(-AC302,AF302),0)</f>
        <v>0</v>
      </c>
      <c r="AI302" s="24">
        <f>IF(AC302&gt;0,D302+AG302,AB302)</f>
        <v>3.4</v>
      </c>
      <c r="AJ302" s="24">
        <f>MAX(0,D302-AI302-AH302)</f>
        <v>0</v>
      </c>
      <c r="AK302" s="25">
        <f>IF(AB302&gt;0,AI302/AB302,0)</f>
        <v>1</v>
      </c>
      <c r="AL302">
        <f>IF(AB302=0,1,MIN(MATCH(MEDIAN(MinStable,AK302,1),FC_L,1),3))</f>
        <v>3</v>
      </c>
      <c r="AM302" s="25">
        <f>INDEX(FC_E1,$AL302)+(MEDIAN(MinStable,$AK302,1)-INDEX(FC_L,$AL302))*(INDEX(FC_E1,$AL302+1)-INDEX(FC_E1,$AL302))/(INDEX(FC_L,$AL302+1)-INDEX(FC_L,$AL302))</f>
        <v>0.42799999999999999</v>
      </c>
      <c r="AN302" s="25">
        <f>INDEX(FC_E2,$AL302)+(MEDIAN(MinStable,$AK302,1)-INDEX(FC_L,$AL302))*(INDEX(FC_E2,$AL302+1)-INDEX(FC_E2,$AL302))/(INDEX(FC_L,$AL302+1)-INDEX(FC_L,$AL302))</f>
        <v>0.42199999999999999</v>
      </c>
      <c r="AO302" s="25">
        <f>INDEX(FC_E3,$AL302)+(MEDIAN(MinStable,$AK302,1)-INDEX(FC_L,$AL302))*(INDEX(FC_E3,$AL302+1)-INDEX(FC_E3,$AL302))/(INDEX(FC_L,$AL302+1)-INDEX(FC_L,$AL302))</f>
        <v>0.41499999999999998</v>
      </c>
      <c r="AP302" s="26">
        <f>(IF(S302=1,Y302*AK302/AM302,0)+IF(T302=1,Z302*AK302/AN302,0)+IF(U302=1,AA302*AK302/AO302,0))*dt/60</f>
        <v>0.13434959664142687</v>
      </c>
      <c r="AQ302" s="25">
        <f>E302+(AG302*SQRT(RTE)-AH302/SQRT(RTE))*dt/60/E_nom</f>
        <v>0.7090232744885151</v>
      </c>
      <c r="AR302">
        <f>IF(R302=1,1,0)</f>
        <v>0</v>
      </c>
    </row>
    <row r="303" spans="1:44" x14ac:dyDescent="0.2">
      <c r="A303">
        <v>301</v>
      </c>
      <c r="B303" s="22">
        <f>A303/1440</f>
        <v>0.20902777777777778</v>
      </c>
      <c r="C303" s="23">
        <v>2.1147999999999998</v>
      </c>
      <c r="D303" s="24">
        <f>C303+P_aux</f>
        <v>2.1297999999999999</v>
      </c>
      <c r="E303" s="25">
        <f>AQ302</f>
        <v>0.7090232744885151</v>
      </c>
      <c r="F303" s="24">
        <f>AB302</f>
        <v>3.4</v>
      </c>
      <c r="G303">
        <f>IF(AND(S302=0,V302&gt;=MinOff),V302,-1)</f>
        <v>-1</v>
      </c>
      <c r="H303">
        <f>IF(AND(T302=0,W302&gt;=MinOff),W302,-1)</f>
        <v>-1</v>
      </c>
      <c r="I303">
        <f>IF(AND(U302=0,X302&gt;=MinOff),X302,-1)</f>
        <v>-1</v>
      </c>
      <c r="J303">
        <f>IF(AND(S302=1,V302&gt;=MinRun),V302,-1)</f>
        <v>78</v>
      </c>
      <c r="K303">
        <f>IF(AND(T302=1,W302&gt;=MinRun),W302,-1)</f>
        <v>77</v>
      </c>
      <c r="L303">
        <f>IF(AND(U302=1,X302&gt;=MinRun),X302,-1)</f>
        <v>79</v>
      </c>
      <c r="M303">
        <f>IF(MAX(G303:I303)&lt;0,0,MATCH(MAX(G303:I303),G303:I303,0))</f>
        <v>0</v>
      </c>
      <c r="N303">
        <f>IF(MAX(J303:L303)&lt;0,0,MATCH(MAX(J303:L303),J303:L303,0))</f>
        <v>3</v>
      </c>
      <c r="O303" s="24">
        <f>IF(N303=0,0,INDEX(CapVec,N303))</f>
        <v>1.1000000000000001</v>
      </c>
      <c r="P303">
        <f>IF(OR(D303&gt;F303+StartMargin,E303&lt;SOC_startT),1,0)</f>
        <v>0</v>
      </c>
      <c r="Q303">
        <f>IF(AND(E303&gt;SOC_stopT,D303&lt;=F303-O303+StopMargin),1,0)</f>
        <v>0</v>
      </c>
      <c r="R303">
        <f>IF(AND(P303=1,M303&gt;0),1,IF(AND(P303=0,Q303=1,N303&gt;0),-1,0))</f>
        <v>0</v>
      </c>
      <c r="S303">
        <f>S302+IF(AND(R303=1,M303=1),1,0)-IF(AND(R303=-1,N303=1),1,0)</f>
        <v>1</v>
      </c>
      <c r="T303">
        <f>T302+IF(AND(R303=1,M303=2),1,0)-IF(AND(R303=-1,N303=2),1,0)</f>
        <v>1</v>
      </c>
      <c r="U303">
        <f>U302+IF(AND(R303=1,M303=3),1,0)-IF(AND(R303=-1,N303=3),1,0)</f>
        <v>1</v>
      </c>
      <c r="V303">
        <f>IF(S303&lt;&gt;S302,0,V302+dt)</f>
        <v>79</v>
      </c>
      <c r="W303">
        <f>IF(T303&lt;&gt;T302,0,W302+dt)</f>
        <v>78</v>
      </c>
      <c r="X303">
        <f>IF(U303&lt;&gt;U302,0,X302+dt)</f>
        <v>80</v>
      </c>
      <c r="Y303" s="24">
        <f>S303*Cap_1*MIN(1,(V303+dt)/StartRamp)</f>
        <v>1.2</v>
      </c>
      <c r="Z303" s="24">
        <f>T303*Cap_2*MIN(1,(W303+dt)/StartRamp)</f>
        <v>1.1000000000000001</v>
      </c>
      <c r="AA303" s="24">
        <f>U303*Cap_3*MIN(1,(X303+dt)/StartRamp)</f>
        <v>1.1000000000000001</v>
      </c>
      <c r="AB303" s="24">
        <f>SUM(Y303:AA303)</f>
        <v>3.4</v>
      </c>
      <c r="AC303" s="24">
        <f>AB303-D303</f>
        <v>1.2702</v>
      </c>
      <c r="AD303" s="25">
        <f>MEDIAN(0,(TaperEnd-E303)/(TaperEnd-TaperStart),1)</f>
        <v>1</v>
      </c>
      <c r="AE303" s="24">
        <f>MIN(P_pcs*AD303,MAX(0,SOC_max-E303)*E_nom*60/dt/SQRT(RTE))</f>
        <v>2.5</v>
      </c>
      <c r="AF303" s="24">
        <f>MIN(P_pcs,MAX(0,E303-SOC_min)*E_nom*60/dt*SQRT(RTE))</f>
        <v>2.5</v>
      </c>
      <c r="AG303" s="24">
        <f>IF(AC303&gt;0,MIN(AC303,AE303),0)</f>
        <v>1.2702</v>
      </c>
      <c r="AH303" s="24">
        <f>IF(AC303&lt;0,MIN(-AC303,AF303),0)</f>
        <v>0</v>
      </c>
      <c r="AI303" s="24">
        <f>IF(AC303&gt;0,D303+AG303,AB303)</f>
        <v>3.4</v>
      </c>
      <c r="AJ303" s="24">
        <f>MAX(0,D303-AI303-AH303)</f>
        <v>0</v>
      </c>
      <c r="AK303" s="25">
        <f>IF(AB303&gt;0,AI303/AB303,0)</f>
        <v>1</v>
      </c>
      <c r="AL303">
        <f>IF(AB303=0,1,MIN(MATCH(MEDIAN(MinStable,AK303,1),FC_L,1),3))</f>
        <v>3</v>
      </c>
      <c r="AM303" s="25">
        <f>INDEX(FC_E1,$AL303)+(MEDIAN(MinStable,$AK303,1)-INDEX(FC_L,$AL303))*(INDEX(FC_E1,$AL303+1)-INDEX(FC_E1,$AL303))/(INDEX(FC_L,$AL303+1)-INDEX(FC_L,$AL303))</f>
        <v>0.42799999999999999</v>
      </c>
      <c r="AN303" s="25">
        <f>INDEX(FC_E2,$AL303)+(MEDIAN(MinStable,$AK303,1)-INDEX(FC_L,$AL303))*(INDEX(FC_E2,$AL303+1)-INDEX(FC_E2,$AL303))/(INDEX(FC_L,$AL303+1)-INDEX(FC_L,$AL303))</f>
        <v>0.42199999999999999</v>
      </c>
      <c r="AO303" s="25">
        <f>INDEX(FC_E3,$AL303)+(MEDIAN(MinStable,$AK303,1)-INDEX(FC_L,$AL303))*(INDEX(FC_E3,$AL303+1)-INDEX(FC_E3,$AL303))/(INDEX(FC_L,$AL303+1)-INDEX(FC_L,$AL303))</f>
        <v>0.41499999999999998</v>
      </c>
      <c r="AP303" s="26">
        <f>(IF(S303=1,Y303*AK303/AM303,0)+IF(T303=1,Z303*AK303/AN303,0)+IF(U303=1,AA303*AK303/AO303,0))*dt/60</f>
        <v>0.13434959664142687</v>
      </c>
      <c r="AQ303" s="25">
        <f>E303+(AG303*SQRT(RTE)-AH303/SQRT(RTE))*dt/60/E_nom</f>
        <v>0.71263404182071377</v>
      </c>
      <c r="AR303">
        <f>IF(R303=1,1,0)</f>
        <v>0</v>
      </c>
    </row>
    <row r="304" spans="1:44" x14ac:dyDescent="0.2">
      <c r="A304">
        <v>302</v>
      </c>
      <c r="B304" s="22">
        <f>A304/1440</f>
        <v>0.20972222222222223</v>
      </c>
      <c r="C304" s="23">
        <v>2.1414</v>
      </c>
      <c r="D304" s="24">
        <f>C304+P_aux</f>
        <v>2.1564000000000001</v>
      </c>
      <c r="E304" s="25">
        <f>AQ303</f>
        <v>0.71263404182071377</v>
      </c>
      <c r="F304" s="24">
        <f>AB303</f>
        <v>3.4</v>
      </c>
      <c r="G304">
        <f>IF(AND(S303=0,V303&gt;=MinOff),V303,-1)</f>
        <v>-1</v>
      </c>
      <c r="H304">
        <f>IF(AND(T303=0,W303&gt;=MinOff),W303,-1)</f>
        <v>-1</v>
      </c>
      <c r="I304">
        <f>IF(AND(U303=0,X303&gt;=MinOff),X303,-1)</f>
        <v>-1</v>
      </c>
      <c r="J304">
        <f>IF(AND(S303=1,V303&gt;=MinRun),V303,-1)</f>
        <v>79</v>
      </c>
      <c r="K304">
        <f>IF(AND(T303=1,W303&gt;=MinRun),W303,-1)</f>
        <v>78</v>
      </c>
      <c r="L304">
        <f>IF(AND(U303=1,X303&gt;=MinRun),X303,-1)</f>
        <v>80</v>
      </c>
      <c r="M304">
        <f>IF(MAX(G304:I304)&lt;0,0,MATCH(MAX(G304:I304),G304:I304,0))</f>
        <v>0</v>
      </c>
      <c r="N304">
        <f>IF(MAX(J304:L304)&lt;0,0,MATCH(MAX(J304:L304),J304:L304,0))</f>
        <v>3</v>
      </c>
      <c r="O304" s="24">
        <f>IF(N304=0,0,INDEX(CapVec,N304))</f>
        <v>1.1000000000000001</v>
      </c>
      <c r="P304">
        <f>IF(OR(D304&gt;F304+StartMargin,E304&lt;SOC_startT),1,0)</f>
        <v>0</v>
      </c>
      <c r="Q304">
        <f>IF(AND(E304&gt;SOC_stopT,D304&lt;=F304-O304+StopMargin),1,0)</f>
        <v>0</v>
      </c>
      <c r="R304">
        <f>IF(AND(P304=1,M304&gt;0),1,IF(AND(P304=0,Q304=1,N304&gt;0),-1,0))</f>
        <v>0</v>
      </c>
      <c r="S304">
        <f>S303+IF(AND(R304=1,M304=1),1,0)-IF(AND(R304=-1,N304=1),1,0)</f>
        <v>1</v>
      </c>
      <c r="T304">
        <f>T303+IF(AND(R304=1,M304=2),1,0)-IF(AND(R304=-1,N304=2),1,0)</f>
        <v>1</v>
      </c>
      <c r="U304">
        <f>U303+IF(AND(R304=1,M304=3),1,0)-IF(AND(R304=-1,N304=3),1,0)</f>
        <v>1</v>
      </c>
      <c r="V304">
        <f>IF(S304&lt;&gt;S303,0,V303+dt)</f>
        <v>80</v>
      </c>
      <c r="W304">
        <f>IF(T304&lt;&gt;T303,0,W303+dt)</f>
        <v>79</v>
      </c>
      <c r="X304">
        <f>IF(U304&lt;&gt;U303,0,X303+dt)</f>
        <v>81</v>
      </c>
      <c r="Y304" s="24">
        <f>S304*Cap_1*MIN(1,(V304+dt)/StartRamp)</f>
        <v>1.2</v>
      </c>
      <c r="Z304" s="24">
        <f>T304*Cap_2*MIN(1,(W304+dt)/StartRamp)</f>
        <v>1.1000000000000001</v>
      </c>
      <c r="AA304" s="24">
        <f>U304*Cap_3*MIN(1,(X304+dt)/StartRamp)</f>
        <v>1.1000000000000001</v>
      </c>
      <c r="AB304" s="24">
        <f>SUM(Y304:AA304)</f>
        <v>3.4</v>
      </c>
      <c r="AC304" s="24">
        <f>AB304-D304</f>
        <v>1.2435999999999998</v>
      </c>
      <c r="AD304" s="25">
        <f>MEDIAN(0,(TaperEnd-E304)/(TaperEnd-TaperStart),1)</f>
        <v>1</v>
      </c>
      <c r="AE304" s="24">
        <f>MIN(P_pcs*AD304,MAX(0,SOC_max-E304)*E_nom*60/dt/SQRT(RTE))</f>
        <v>2.5</v>
      </c>
      <c r="AF304" s="24">
        <f>MIN(P_pcs,MAX(0,E304-SOC_min)*E_nom*60/dt*SQRT(RTE))</f>
        <v>2.5</v>
      </c>
      <c r="AG304" s="24">
        <f>IF(AC304&gt;0,MIN(AC304,AE304),0)</f>
        <v>1.2435999999999998</v>
      </c>
      <c r="AH304" s="24">
        <f>IF(AC304&lt;0,MIN(-AC304,AF304),0)</f>
        <v>0</v>
      </c>
      <c r="AI304" s="24">
        <f>IF(AC304&gt;0,D304+AG304,AB304)</f>
        <v>3.4</v>
      </c>
      <c r="AJ304" s="24">
        <f>MAX(0,D304-AI304-AH304)</f>
        <v>0</v>
      </c>
      <c r="AK304" s="25">
        <f>IF(AB304&gt;0,AI304/AB304,0)</f>
        <v>1</v>
      </c>
      <c r="AL304">
        <f>IF(AB304=0,1,MIN(MATCH(MEDIAN(MinStable,AK304,1),FC_L,1),3))</f>
        <v>3</v>
      </c>
      <c r="AM304" s="25">
        <f>INDEX(FC_E1,$AL304)+(MEDIAN(MinStable,$AK304,1)-INDEX(FC_L,$AL304))*(INDEX(FC_E1,$AL304+1)-INDEX(FC_E1,$AL304))/(INDEX(FC_L,$AL304+1)-INDEX(FC_L,$AL304))</f>
        <v>0.42799999999999999</v>
      </c>
      <c r="AN304" s="25">
        <f>INDEX(FC_E2,$AL304)+(MEDIAN(MinStable,$AK304,1)-INDEX(FC_L,$AL304))*(INDEX(FC_E2,$AL304+1)-INDEX(FC_E2,$AL304))/(INDEX(FC_L,$AL304+1)-INDEX(FC_L,$AL304))</f>
        <v>0.42199999999999999</v>
      </c>
      <c r="AO304" s="25">
        <f>INDEX(FC_E3,$AL304)+(MEDIAN(MinStable,$AK304,1)-INDEX(FC_L,$AL304))*(INDEX(FC_E3,$AL304+1)-INDEX(FC_E3,$AL304))/(INDEX(FC_L,$AL304+1)-INDEX(FC_L,$AL304))</f>
        <v>0.41499999999999998</v>
      </c>
      <c r="AP304" s="26">
        <f>(IF(S304=1,Y304*AK304/AM304,0)+IF(T304=1,Z304*AK304/AN304,0)+IF(U304=1,AA304*AK304/AO304,0))*dt/60</f>
        <v>0.13434959664142687</v>
      </c>
      <c r="AQ304" s="25">
        <f>E304+(AG304*SQRT(RTE)-AH304/SQRT(RTE))*dt/60/E_nom</f>
        <v>0.7161691939655116</v>
      </c>
      <c r="AR304">
        <f>IF(R304=1,1,0)</f>
        <v>0</v>
      </c>
    </row>
    <row r="305" spans="1:44" x14ac:dyDescent="0.2">
      <c r="A305">
        <v>303</v>
      </c>
      <c r="B305" s="22">
        <f>A305/1440</f>
        <v>0.21041666666666667</v>
      </c>
      <c r="C305" s="23">
        <v>2.0971000000000002</v>
      </c>
      <c r="D305" s="24">
        <f>C305+P_aux</f>
        <v>2.1121000000000003</v>
      </c>
      <c r="E305" s="25">
        <f>AQ304</f>
        <v>0.7161691939655116</v>
      </c>
      <c r="F305" s="24">
        <f>AB304</f>
        <v>3.4</v>
      </c>
      <c r="G305">
        <f>IF(AND(S304=0,V304&gt;=MinOff),V304,-1)</f>
        <v>-1</v>
      </c>
      <c r="H305">
        <f>IF(AND(T304=0,W304&gt;=MinOff),W304,-1)</f>
        <v>-1</v>
      </c>
      <c r="I305">
        <f>IF(AND(U304=0,X304&gt;=MinOff),X304,-1)</f>
        <v>-1</v>
      </c>
      <c r="J305">
        <f>IF(AND(S304=1,V304&gt;=MinRun),V304,-1)</f>
        <v>80</v>
      </c>
      <c r="K305">
        <f>IF(AND(T304=1,W304&gt;=MinRun),W304,-1)</f>
        <v>79</v>
      </c>
      <c r="L305">
        <f>IF(AND(U304=1,X304&gt;=MinRun),X304,-1)</f>
        <v>81</v>
      </c>
      <c r="M305">
        <f>IF(MAX(G305:I305)&lt;0,0,MATCH(MAX(G305:I305),G305:I305,0))</f>
        <v>0</v>
      </c>
      <c r="N305">
        <f>IF(MAX(J305:L305)&lt;0,0,MATCH(MAX(J305:L305),J305:L305,0))</f>
        <v>3</v>
      </c>
      <c r="O305" s="24">
        <f>IF(N305=0,0,INDEX(CapVec,N305))</f>
        <v>1.1000000000000001</v>
      </c>
      <c r="P305">
        <f>IF(OR(D305&gt;F305+StartMargin,E305&lt;SOC_startT),1,0)</f>
        <v>0</v>
      </c>
      <c r="Q305">
        <f>IF(AND(E305&gt;SOC_stopT,D305&lt;=F305-O305+StopMargin),1,0)</f>
        <v>0</v>
      </c>
      <c r="R305">
        <f>IF(AND(P305=1,M305&gt;0),1,IF(AND(P305=0,Q305=1,N305&gt;0),-1,0))</f>
        <v>0</v>
      </c>
      <c r="S305">
        <f>S304+IF(AND(R305=1,M305=1),1,0)-IF(AND(R305=-1,N305=1),1,0)</f>
        <v>1</v>
      </c>
      <c r="T305">
        <f>T304+IF(AND(R305=1,M305=2),1,0)-IF(AND(R305=-1,N305=2),1,0)</f>
        <v>1</v>
      </c>
      <c r="U305">
        <f>U304+IF(AND(R305=1,M305=3),1,0)-IF(AND(R305=-1,N305=3),1,0)</f>
        <v>1</v>
      </c>
      <c r="V305">
        <f>IF(S305&lt;&gt;S304,0,V304+dt)</f>
        <v>81</v>
      </c>
      <c r="W305">
        <f>IF(T305&lt;&gt;T304,0,W304+dt)</f>
        <v>80</v>
      </c>
      <c r="X305">
        <f>IF(U305&lt;&gt;U304,0,X304+dt)</f>
        <v>82</v>
      </c>
      <c r="Y305" s="24">
        <f>S305*Cap_1*MIN(1,(V305+dt)/StartRamp)</f>
        <v>1.2</v>
      </c>
      <c r="Z305" s="24">
        <f>T305*Cap_2*MIN(1,(W305+dt)/StartRamp)</f>
        <v>1.1000000000000001</v>
      </c>
      <c r="AA305" s="24">
        <f>U305*Cap_3*MIN(1,(X305+dt)/StartRamp)</f>
        <v>1.1000000000000001</v>
      </c>
      <c r="AB305" s="24">
        <f>SUM(Y305:AA305)</f>
        <v>3.4</v>
      </c>
      <c r="AC305" s="24">
        <f>AB305-D305</f>
        <v>1.2878999999999996</v>
      </c>
      <c r="AD305" s="25">
        <f>MEDIAN(0,(TaperEnd-E305)/(TaperEnd-TaperStart),1)</f>
        <v>1</v>
      </c>
      <c r="AE305" s="24">
        <f>MIN(P_pcs*AD305,MAX(0,SOC_max-E305)*E_nom*60/dt/SQRT(RTE))</f>
        <v>2.5</v>
      </c>
      <c r="AF305" s="24">
        <f>MIN(P_pcs,MAX(0,E305-SOC_min)*E_nom*60/dt*SQRT(RTE))</f>
        <v>2.5</v>
      </c>
      <c r="AG305" s="24">
        <f>IF(AC305&gt;0,MIN(AC305,AE305),0)</f>
        <v>1.2878999999999996</v>
      </c>
      <c r="AH305" s="24">
        <f>IF(AC305&lt;0,MIN(-AC305,AF305),0)</f>
        <v>0</v>
      </c>
      <c r="AI305" s="24">
        <f>IF(AC305&gt;0,D305+AG305,AB305)</f>
        <v>3.4</v>
      </c>
      <c r="AJ305" s="24">
        <f>MAX(0,D305-AI305-AH305)</f>
        <v>0</v>
      </c>
      <c r="AK305" s="25">
        <f>IF(AB305&gt;0,AI305/AB305,0)</f>
        <v>1</v>
      </c>
      <c r="AL305">
        <f>IF(AB305=0,1,MIN(MATCH(MEDIAN(MinStable,AK305,1),FC_L,1),3))</f>
        <v>3</v>
      </c>
      <c r="AM305" s="25">
        <f>INDEX(FC_E1,$AL305)+(MEDIAN(MinStable,$AK305,1)-INDEX(FC_L,$AL305))*(INDEX(FC_E1,$AL305+1)-INDEX(FC_E1,$AL305))/(INDEX(FC_L,$AL305+1)-INDEX(FC_L,$AL305))</f>
        <v>0.42799999999999999</v>
      </c>
      <c r="AN305" s="25">
        <f>INDEX(FC_E2,$AL305)+(MEDIAN(MinStable,$AK305,1)-INDEX(FC_L,$AL305))*(INDEX(FC_E2,$AL305+1)-INDEX(FC_E2,$AL305))/(INDEX(FC_L,$AL305+1)-INDEX(FC_L,$AL305))</f>
        <v>0.42199999999999999</v>
      </c>
      <c r="AO305" s="25">
        <f>INDEX(FC_E3,$AL305)+(MEDIAN(MinStable,$AK305,1)-INDEX(FC_L,$AL305))*(INDEX(FC_E3,$AL305+1)-INDEX(FC_E3,$AL305))/(INDEX(FC_L,$AL305+1)-INDEX(FC_L,$AL305))</f>
        <v>0.41499999999999998</v>
      </c>
      <c r="AP305" s="26">
        <f>(IF(S305=1,Y305*AK305/AM305,0)+IF(T305=1,Z305*AK305/AN305,0)+IF(U305=1,AA305*AK305/AO305,0))*dt/60</f>
        <v>0.13434959664142687</v>
      </c>
      <c r="AQ305" s="25">
        <f>E305+(AG305*SQRT(RTE)-AH305/SQRT(RTE))*dt/60/E_nom</f>
        <v>0.71983027666677013</v>
      </c>
      <c r="AR305">
        <f>IF(R305=1,1,0)</f>
        <v>0</v>
      </c>
    </row>
    <row r="306" spans="1:44" x14ac:dyDescent="0.2">
      <c r="A306">
        <v>304</v>
      </c>
      <c r="B306" s="22">
        <f>A306/1440</f>
        <v>0.21111111111111111</v>
      </c>
      <c r="C306" s="23">
        <v>2.0851999999999999</v>
      </c>
      <c r="D306" s="24">
        <f>C306+P_aux</f>
        <v>2.1002000000000001</v>
      </c>
      <c r="E306" s="25">
        <f>AQ305</f>
        <v>0.71983027666677013</v>
      </c>
      <c r="F306" s="24">
        <f>AB305</f>
        <v>3.4</v>
      </c>
      <c r="G306">
        <f>IF(AND(S305=0,V305&gt;=MinOff),V305,-1)</f>
        <v>-1</v>
      </c>
      <c r="H306">
        <f>IF(AND(T305=0,W305&gt;=MinOff),W305,-1)</f>
        <v>-1</v>
      </c>
      <c r="I306">
        <f>IF(AND(U305=0,X305&gt;=MinOff),X305,-1)</f>
        <v>-1</v>
      </c>
      <c r="J306">
        <f>IF(AND(S305=1,V305&gt;=MinRun),V305,-1)</f>
        <v>81</v>
      </c>
      <c r="K306">
        <f>IF(AND(T305=1,W305&gt;=MinRun),W305,-1)</f>
        <v>80</v>
      </c>
      <c r="L306">
        <f>IF(AND(U305=1,X305&gt;=MinRun),X305,-1)</f>
        <v>82</v>
      </c>
      <c r="M306">
        <f>IF(MAX(G306:I306)&lt;0,0,MATCH(MAX(G306:I306),G306:I306,0))</f>
        <v>0</v>
      </c>
      <c r="N306">
        <f>IF(MAX(J306:L306)&lt;0,0,MATCH(MAX(J306:L306),J306:L306,0))</f>
        <v>3</v>
      </c>
      <c r="O306" s="24">
        <f>IF(N306=0,0,INDEX(CapVec,N306))</f>
        <v>1.1000000000000001</v>
      </c>
      <c r="P306">
        <f>IF(OR(D306&gt;F306+StartMargin,E306&lt;SOC_startT),1,0)</f>
        <v>0</v>
      </c>
      <c r="Q306">
        <f>IF(AND(E306&gt;SOC_stopT,D306&lt;=F306-O306+StopMargin),1,0)</f>
        <v>0</v>
      </c>
      <c r="R306">
        <f>IF(AND(P306=1,M306&gt;0),1,IF(AND(P306=0,Q306=1,N306&gt;0),-1,0))</f>
        <v>0</v>
      </c>
      <c r="S306">
        <f>S305+IF(AND(R306=1,M306=1),1,0)-IF(AND(R306=-1,N306=1),1,0)</f>
        <v>1</v>
      </c>
      <c r="T306">
        <f>T305+IF(AND(R306=1,M306=2),1,0)-IF(AND(R306=-1,N306=2),1,0)</f>
        <v>1</v>
      </c>
      <c r="U306">
        <f>U305+IF(AND(R306=1,M306=3),1,0)-IF(AND(R306=-1,N306=3),1,0)</f>
        <v>1</v>
      </c>
      <c r="V306">
        <f>IF(S306&lt;&gt;S305,0,V305+dt)</f>
        <v>82</v>
      </c>
      <c r="W306">
        <f>IF(T306&lt;&gt;T305,0,W305+dt)</f>
        <v>81</v>
      </c>
      <c r="X306">
        <f>IF(U306&lt;&gt;U305,0,X305+dt)</f>
        <v>83</v>
      </c>
      <c r="Y306" s="24">
        <f>S306*Cap_1*MIN(1,(V306+dt)/StartRamp)</f>
        <v>1.2</v>
      </c>
      <c r="Z306" s="24">
        <f>T306*Cap_2*MIN(1,(W306+dt)/StartRamp)</f>
        <v>1.1000000000000001</v>
      </c>
      <c r="AA306" s="24">
        <f>U306*Cap_3*MIN(1,(X306+dt)/StartRamp)</f>
        <v>1.1000000000000001</v>
      </c>
      <c r="AB306" s="24">
        <f>SUM(Y306:AA306)</f>
        <v>3.4</v>
      </c>
      <c r="AC306" s="24">
        <f>AB306-D306</f>
        <v>1.2997999999999998</v>
      </c>
      <c r="AD306" s="25">
        <f>MEDIAN(0,(TaperEnd-E306)/(TaperEnd-TaperStart),1)</f>
        <v>1</v>
      </c>
      <c r="AE306" s="24">
        <f>MIN(P_pcs*AD306,MAX(0,SOC_max-E306)*E_nom*60/dt/SQRT(RTE))</f>
        <v>2.5</v>
      </c>
      <c r="AF306" s="24">
        <f>MIN(P_pcs,MAX(0,E306-SOC_min)*E_nom*60/dt*SQRT(RTE))</f>
        <v>2.5</v>
      </c>
      <c r="AG306" s="24">
        <f>IF(AC306&gt;0,MIN(AC306,AE306),0)</f>
        <v>1.2997999999999998</v>
      </c>
      <c r="AH306" s="24">
        <f>IF(AC306&lt;0,MIN(-AC306,AF306),0)</f>
        <v>0</v>
      </c>
      <c r="AI306" s="24">
        <f>IF(AC306&gt;0,D306+AG306,AB306)</f>
        <v>3.4</v>
      </c>
      <c r="AJ306" s="24">
        <f>MAX(0,D306-AI306-AH306)</f>
        <v>0</v>
      </c>
      <c r="AK306" s="25">
        <f>IF(AB306&gt;0,AI306/AB306,0)</f>
        <v>1</v>
      </c>
      <c r="AL306">
        <f>IF(AB306=0,1,MIN(MATCH(MEDIAN(MinStable,AK306,1),FC_L,1),3))</f>
        <v>3</v>
      </c>
      <c r="AM306" s="25">
        <f>INDEX(FC_E1,$AL306)+(MEDIAN(MinStable,$AK306,1)-INDEX(FC_L,$AL306))*(INDEX(FC_E1,$AL306+1)-INDEX(FC_E1,$AL306))/(INDEX(FC_L,$AL306+1)-INDEX(FC_L,$AL306))</f>
        <v>0.42799999999999999</v>
      </c>
      <c r="AN306" s="25">
        <f>INDEX(FC_E2,$AL306)+(MEDIAN(MinStable,$AK306,1)-INDEX(FC_L,$AL306))*(INDEX(FC_E2,$AL306+1)-INDEX(FC_E2,$AL306))/(INDEX(FC_L,$AL306+1)-INDEX(FC_L,$AL306))</f>
        <v>0.42199999999999999</v>
      </c>
      <c r="AO306" s="25">
        <f>INDEX(FC_E3,$AL306)+(MEDIAN(MinStable,$AK306,1)-INDEX(FC_L,$AL306))*(INDEX(FC_E3,$AL306+1)-INDEX(FC_E3,$AL306))/(INDEX(FC_L,$AL306+1)-INDEX(FC_L,$AL306))</f>
        <v>0.41499999999999998</v>
      </c>
      <c r="AP306" s="26">
        <f>(IF(S306=1,Y306*AK306/AM306,0)+IF(T306=1,Z306*AK306/AN306,0)+IF(U306=1,AA306*AK306/AO306,0))*dt/60</f>
        <v>0.13434959664142687</v>
      </c>
      <c r="AQ306" s="25">
        <f>E306+(AG306*SQRT(RTE)-AH306/SQRT(RTE))*dt/60/E_nom</f>
        <v>0.72352518721502379</v>
      </c>
      <c r="AR306">
        <f>IF(R306=1,1,0)</f>
        <v>0</v>
      </c>
    </row>
    <row r="307" spans="1:44" x14ac:dyDescent="0.2">
      <c r="A307">
        <v>305</v>
      </c>
      <c r="B307" s="22">
        <f>A307/1440</f>
        <v>0.21180555555555555</v>
      </c>
      <c r="C307" s="23">
        <v>2.2250000000000001</v>
      </c>
      <c r="D307" s="24">
        <f>C307+P_aux</f>
        <v>2.2400000000000002</v>
      </c>
      <c r="E307" s="25">
        <f>AQ306</f>
        <v>0.72352518721502379</v>
      </c>
      <c r="F307" s="24">
        <f>AB306</f>
        <v>3.4</v>
      </c>
      <c r="G307">
        <f>IF(AND(S306=0,V306&gt;=MinOff),V306,-1)</f>
        <v>-1</v>
      </c>
      <c r="H307">
        <f>IF(AND(T306=0,W306&gt;=MinOff),W306,-1)</f>
        <v>-1</v>
      </c>
      <c r="I307">
        <f>IF(AND(U306=0,X306&gt;=MinOff),X306,-1)</f>
        <v>-1</v>
      </c>
      <c r="J307">
        <f>IF(AND(S306=1,V306&gt;=MinRun),V306,-1)</f>
        <v>82</v>
      </c>
      <c r="K307">
        <f>IF(AND(T306=1,W306&gt;=MinRun),W306,-1)</f>
        <v>81</v>
      </c>
      <c r="L307">
        <f>IF(AND(U306=1,X306&gt;=MinRun),X306,-1)</f>
        <v>83</v>
      </c>
      <c r="M307">
        <f>IF(MAX(G307:I307)&lt;0,0,MATCH(MAX(G307:I307),G307:I307,0))</f>
        <v>0</v>
      </c>
      <c r="N307">
        <f>IF(MAX(J307:L307)&lt;0,0,MATCH(MAX(J307:L307),J307:L307,0))</f>
        <v>3</v>
      </c>
      <c r="O307" s="24">
        <f>IF(N307=0,0,INDEX(CapVec,N307))</f>
        <v>1.1000000000000001</v>
      </c>
      <c r="P307">
        <f>IF(OR(D307&gt;F307+StartMargin,E307&lt;SOC_startT),1,0)</f>
        <v>0</v>
      </c>
      <c r="Q307">
        <f>IF(AND(E307&gt;SOC_stopT,D307&lt;=F307-O307+StopMargin),1,0)</f>
        <v>0</v>
      </c>
      <c r="R307">
        <f>IF(AND(P307=1,M307&gt;0),1,IF(AND(P307=0,Q307=1,N307&gt;0),-1,0))</f>
        <v>0</v>
      </c>
      <c r="S307">
        <f>S306+IF(AND(R307=1,M307=1),1,0)-IF(AND(R307=-1,N307=1),1,0)</f>
        <v>1</v>
      </c>
      <c r="T307">
        <f>T306+IF(AND(R307=1,M307=2),1,0)-IF(AND(R307=-1,N307=2),1,0)</f>
        <v>1</v>
      </c>
      <c r="U307">
        <f>U306+IF(AND(R307=1,M307=3),1,0)-IF(AND(R307=-1,N307=3),1,0)</f>
        <v>1</v>
      </c>
      <c r="V307">
        <f>IF(S307&lt;&gt;S306,0,V306+dt)</f>
        <v>83</v>
      </c>
      <c r="W307">
        <f>IF(T307&lt;&gt;T306,0,W306+dt)</f>
        <v>82</v>
      </c>
      <c r="X307">
        <f>IF(U307&lt;&gt;U306,0,X306+dt)</f>
        <v>84</v>
      </c>
      <c r="Y307" s="24">
        <f>S307*Cap_1*MIN(1,(V307+dt)/StartRamp)</f>
        <v>1.2</v>
      </c>
      <c r="Z307" s="24">
        <f>T307*Cap_2*MIN(1,(W307+dt)/StartRamp)</f>
        <v>1.1000000000000001</v>
      </c>
      <c r="AA307" s="24">
        <f>U307*Cap_3*MIN(1,(X307+dt)/StartRamp)</f>
        <v>1.1000000000000001</v>
      </c>
      <c r="AB307" s="24">
        <f>SUM(Y307:AA307)</f>
        <v>3.4</v>
      </c>
      <c r="AC307" s="24">
        <f>AB307-D307</f>
        <v>1.1599999999999997</v>
      </c>
      <c r="AD307" s="25">
        <f>MEDIAN(0,(TaperEnd-E307)/(TaperEnd-TaperStart),1)</f>
        <v>1</v>
      </c>
      <c r="AE307" s="24">
        <f>MIN(P_pcs*AD307,MAX(0,SOC_max-E307)*E_nom*60/dt/SQRT(RTE))</f>
        <v>2.5</v>
      </c>
      <c r="AF307" s="24">
        <f>MIN(P_pcs,MAX(0,E307-SOC_min)*E_nom*60/dt*SQRT(RTE))</f>
        <v>2.5</v>
      </c>
      <c r="AG307" s="24">
        <f>IF(AC307&gt;0,MIN(AC307,AE307),0)</f>
        <v>1.1599999999999997</v>
      </c>
      <c r="AH307" s="24">
        <f>IF(AC307&lt;0,MIN(-AC307,AF307),0)</f>
        <v>0</v>
      </c>
      <c r="AI307" s="24">
        <f>IF(AC307&gt;0,D307+AG307,AB307)</f>
        <v>3.4</v>
      </c>
      <c r="AJ307" s="24">
        <f>MAX(0,D307-AI307-AH307)</f>
        <v>0</v>
      </c>
      <c r="AK307" s="25">
        <f>IF(AB307&gt;0,AI307/AB307,0)</f>
        <v>1</v>
      </c>
      <c r="AL307">
        <f>IF(AB307=0,1,MIN(MATCH(MEDIAN(MinStable,AK307,1),FC_L,1),3))</f>
        <v>3</v>
      </c>
      <c r="AM307" s="25">
        <f>INDEX(FC_E1,$AL307)+(MEDIAN(MinStable,$AK307,1)-INDEX(FC_L,$AL307))*(INDEX(FC_E1,$AL307+1)-INDEX(FC_E1,$AL307))/(INDEX(FC_L,$AL307+1)-INDEX(FC_L,$AL307))</f>
        <v>0.42799999999999999</v>
      </c>
      <c r="AN307" s="25">
        <f>INDEX(FC_E2,$AL307)+(MEDIAN(MinStable,$AK307,1)-INDEX(FC_L,$AL307))*(INDEX(FC_E2,$AL307+1)-INDEX(FC_E2,$AL307))/(INDEX(FC_L,$AL307+1)-INDEX(FC_L,$AL307))</f>
        <v>0.42199999999999999</v>
      </c>
      <c r="AO307" s="25">
        <f>INDEX(FC_E3,$AL307)+(MEDIAN(MinStable,$AK307,1)-INDEX(FC_L,$AL307))*(INDEX(FC_E3,$AL307+1)-INDEX(FC_E3,$AL307))/(INDEX(FC_L,$AL307+1)-INDEX(FC_L,$AL307))</f>
        <v>0.41499999999999998</v>
      </c>
      <c r="AP307" s="26">
        <f>(IF(S307=1,Y307*AK307/AM307,0)+IF(T307=1,Z307*AK307/AN307,0)+IF(U307=1,AA307*AK307/AO307,0))*dt/60</f>
        <v>0.13434959664142687</v>
      </c>
      <c r="AQ307" s="25">
        <f>E307+(AG307*SQRT(RTE)-AH307/SQRT(RTE))*dt/60/E_nom</f>
        <v>0.72682269162799051</v>
      </c>
      <c r="AR307">
        <f>IF(R307=1,1,0)</f>
        <v>0</v>
      </c>
    </row>
    <row r="308" spans="1:44" x14ac:dyDescent="0.2">
      <c r="A308">
        <v>306</v>
      </c>
      <c r="B308" s="22">
        <f>A308/1440</f>
        <v>0.21249999999999999</v>
      </c>
      <c r="C308" s="23">
        <v>2.1926999999999999</v>
      </c>
      <c r="D308" s="24">
        <f>C308+P_aux</f>
        <v>2.2077</v>
      </c>
      <c r="E308" s="25">
        <f>AQ307</f>
        <v>0.72682269162799051</v>
      </c>
      <c r="F308" s="24">
        <f>AB307</f>
        <v>3.4</v>
      </c>
      <c r="G308">
        <f>IF(AND(S307=0,V307&gt;=MinOff),V307,-1)</f>
        <v>-1</v>
      </c>
      <c r="H308">
        <f>IF(AND(T307=0,W307&gt;=MinOff),W307,-1)</f>
        <v>-1</v>
      </c>
      <c r="I308">
        <f>IF(AND(U307=0,X307&gt;=MinOff),X307,-1)</f>
        <v>-1</v>
      </c>
      <c r="J308">
        <f>IF(AND(S307=1,V307&gt;=MinRun),V307,-1)</f>
        <v>83</v>
      </c>
      <c r="K308">
        <f>IF(AND(T307=1,W307&gt;=MinRun),W307,-1)</f>
        <v>82</v>
      </c>
      <c r="L308">
        <f>IF(AND(U307=1,X307&gt;=MinRun),X307,-1)</f>
        <v>84</v>
      </c>
      <c r="M308">
        <f>IF(MAX(G308:I308)&lt;0,0,MATCH(MAX(G308:I308),G308:I308,0))</f>
        <v>0</v>
      </c>
      <c r="N308">
        <f>IF(MAX(J308:L308)&lt;0,0,MATCH(MAX(J308:L308),J308:L308,0))</f>
        <v>3</v>
      </c>
      <c r="O308" s="24">
        <f>IF(N308=0,0,INDEX(CapVec,N308))</f>
        <v>1.1000000000000001</v>
      </c>
      <c r="P308">
        <f>IF(OR(D308&gt;F308+StartMargin,E308&lt;SOC_startT),1,0)</f>
        <v>0</v>
      </c>
      <c r="Q308">
        <f>IF(AND(E308&gt;SOC_stopT,D308&lt;=F308-O308+StopMargin),1,0)</f>
        <v>0</v>
      </c>
      <c r="R308">
        <f>IF(AND(P308=1,M308&gt;0),1,IF(AND(P308=0,Q308=1,N308&gt;0),-1,0))</f>
        <v>0</v>
      </c>
      <c r="S308">
        <f>S307+IF(AND(R308=1,M308=1),1,0)-IF(AND(R308=-1,N308=1),1,0)</f>
        <v>1</v>
      </c>
      <c r="T308">
        <f>T307+IF(AND(R308=1,M308=2),1,0)-IF(AND(R308=-1,N308=2),1,0)</f>
        <v>1</v>
      </c>
      <c r="U308">
        <f>U307+IF(AND(R308=1,M308=3),1,0)-IF(AND(R308=-1,N308=3),1,0)</f>
        <v>1</v>
      </c>
      <c r="V308">
        <f>IF(S308&lt;&gt;S307,0,V307+dt)</f>
        <v>84</v>
      </c>
      <c r="W308">
        <f>IF(T308&lt;&gt;T307,0,W307+dt)</f>
        <v>83</v>
      </c>
      <c r="X308">
        <f>IF(U308&lt;&gt;U307,0,X307+dt)</f>
        <v>85</v>
      </c>
      <c r="Y308" s="24">
        <f>S308*Cap_1*MIN(1,(V308+dt)/StartRamp)</f>
        <v>1.2</v>
      </c>
      <c r="Z308" s="24">
        <f>T308*Cap_2*MIN(1,(W308+dt)/StartRamp)</f>
        <v>1.1000000000000001</v>
      </c>
      <c r="AA308" s="24">
        <f>U308*Cap_3*MIN(1,(X308+dt)/StartRamp)</f>
        <v>1.1000000000000001</v>
      </c>
      <c r="AB308" s="24">
        <f>SUM(Y308:AA308)</f>
        <v>3.4</v>
      </c>
      <c r="AC308" s="24">
        <f>AB308-D308</f>
        <v>1.1922999999999999</v>
      </c>
      <c r="AD308" s="25">
        <f>MEDIAN(0,(TaperEnd-E308)/(TaperEnd-TaperStart),1)</f>
        <v>1</v>
      </c>
      <c r="AE308" s="24">
        <f>MIN(P_pcs*AD308,MAX(0,SOC_max-E308)*E_nom*60/dt/SQRT(RTE))</f>
        <v>2.5</v>
      </c>
      <c r="AF308" s="24">
        <f>MIN(P_pcs,MAX(0,E308-SOC_min)*E_nom*60/dt*SQRT(RTE))</f>
        <v>2.5</v>
      </c>
      <c r="AG308" s="24">
        <f>IF(AC308&gt;0,MIN(AC308,AE308),0)</f>
        <v>1.1922999999999999</v>
      </c>
      <c r="AH308" s="24">
        <f>IF(AC308&lt;0,MIN(-AC308,AF308),0)</f>
        <v>0</v>
      </c>
      <c r="AI308" s="24">
        <f>IF(AC308&gt;0,D308+AG308,AB308)</f>
        <v>3.4</v>
      </c>
      <c r="AJ308" s="24">
        <f>MAX(0,D308-AI308-AH308)</f>
        <v>0</v>
      </c>
      <c r="AK308" s="25">
        <f>IF(AB308&gt;0,AI308/AB308,0)</f>
        <v>1</v>
      </c>
      <c r="AL308">
        <f>IF(AB308=0,1,MIN(MATCH(MEDIAN(MinStable,AK308,1),FC_L,1),3))</f>
        <v>3</v>
      </c>
      <c r="AM308" s="25">
        <f>INDEX(FC_E1,$AL308)+(MEDIAN(MinStable,$AK308,1)-INDEX(FC_L,$AL308))*(INDEX(FC_E1,$AL308+1)-INDEX(FC_E1,$AL308))/(INDEX(FC_L,$AL308+1)-INDEX(FC_L,$AL308))</f>
        <v>0.42799999999999999</v>
      </c>
      <c r="AN308" s="25">
        <f>INDEX(FC_E2,$AL308)+(MEDIAN(MinStable,$AK308,1)-INDEX(FC_L,$AL308))*(INDEX(FC_E2,$AL308+1)-INDEX(FC_E2,$AL308))/(INDEX(FC_L,$AL308+1)-INDEX(FC_L,$AL308))</f>
        <v>0.42199999999999999</v>
      </c>
      <c r="AO308" s="25">
        <f>INDEX(FC_E3,$AL308)+(MEDIAN(MinStable,$AK308,1)-INDEX(FC_L,$AL308))*(INDEX(FC_E3,$AL308+1)-INDEX(FC_E3,$AL308))/(INDEX(FC_L,$AL308+1)-INDEX(FC_L,$AL308))</f>
        <v>0.41499999999999998</v>
      </c>
      <c r="AP308" s="26">
        <f>(IF(S308=1,Y308*AK308/AM308,0)+IF(T308=1,Z308*AK308/AN308,0)+IF(U308=1,AA308*AK308/AO308,0))*dt/60</f>
        <v>0.13434959664142687</v>
      </c>
      <c r="AQ308" s="25">
        <f>E308+(AG308*SQRT(RTE)-AH308/SQRT(RTE))*dt/60/E_nom</f>
        <v>0.73021201448280115</v>
      </c>
      <c r="AR308">
        <f>IF(R308=1,1,0)</f>
        <v>0</v>
      </c>
    </row>
    <row r="309" spans="1:44" x14ac:dyDescent="0.2">
      <c r="A309">
        <v>307</v>
      </c>
      <c r="B309" s="22">
        <f>A309/1440</f>
        <v>0.21319444444444444</v>
      </c>
      <c r="C309" s="23">
        <v>2.2755999999999998</v>
      </c>
      <c r="D309" s="24">
        <f>C309+P_aux</f>
        <v>2.2906</v>
      </c>
      <c r="E309" s="25">
        <f>AQ308</f>
        <v>0.73021201448280115</v>
      </c>
      <c r="F309" s="24">
        <f>AB308</f>
        <v>3.4</v>
      </c>
      <c r="G309">
        <f>IF(AND(S308=0,V308&gt;=MinOff),V308,-1)</f>
        <v>-1</v>
      </c>
      <c r="H309">
        <f>IF(AND(T308=0,W308&gt;=MinOff),W308,-1)</f>
        <v>-1</v>
      </c>
      <c r="I309">
        <f>IF(AND(U308=0,X308&gt;=MinOff),X308,-1)</f>
        <v>-1</v>
      </c>
      <c r="J309">
        <f>IF(AND(S308=1,V308&gt;=MinRun),V308,-1)</f>
        <v>84</v>
      </c>
      <c r="K309">
        <f>IF(AND(T308=1,W308&gt;=MinRun),W308,-1)</f>
        <v>83</v>
      </c>
      <c r="L309">
        <f>IF(AND(U308=1,X308&gt;=MinRun),X308,-1)</f>
        <v>85</v>
      </c>
      <c r="M309">
        <f>IF(MAX(G309:I309)&lt;0,0,MATCH(MAX(G309:I309),G309:I309,0))</f>
        <v>0</v>
      </c>
      <c r="N309">
        <f>IF(MAX(J309:L309)&lt;0,0,MATCH(MAX(J309:L309),J309:L309,0))</f>
        <v>3</v>
      </c>
      <c r="O309" s="24">
        <f>IF(N309=0,0,INDEX(CapVec,N309))</f>
        <v>1.1000000000000001</v>
      </c>
      <c r="P309">
        <f>IF(OR(D309&gt;F309+StartMargin,E309&lt;SOC_startT),1,0)</f>
        <v>0</v>
      </c>
      <c r="Q309">
        <f>IF(AND(E309&gt;SOC_stopT,D309&lt;=F309-O309+StopMargin),1,0)</f>
        <v>0</v>
      </c>
      <c r="R309">
        <f>IF(AND(P309=1,M309&gt;0),1,IF(AND(P309=0,Q309=1,N309&gt;0),-1,0))</f>
        <v>0</v>
      </c>
      <c r="S309">
        <f>S308+IF(AND(R309=1,M309=1),1,0)-IF(AND(R309=-1,N309=1),1,0)</f>
        <v>1</v>
      </c>
      <c r="T309">
        <f>T308+IF(AND(R309=1,M309=2),1,0)-IF(AND(R309=-1,N309=2),1,0)</f>
        <v>1</v>
      </c>
      <c r="U309">
        <f>U308+IF(AND(R309=1,M309=3),1,0)-IF(AND(R309=-1,N309=3),1,0)</f>
        <v>1</v>
      </c>
      <c r="V309">
        <f>IF(S309&lt;&gt;S308,0,V308+dt)</f>
        <v>85</v>
      </c>
      <c r="W309">
        <f>IF(T309&lt;&gt;T308,0,W308+dt)</f>
        <v>84</v>
      </c>
      <c r="X309">
        <f>IF(U309&lt;&gt;U308,0,X308+dt)</f>
        <v>86</v>
      </c>
      <c r="Y309" s="24">
        <f>S309*Cap_1*MIN(1,(V309+dt)/StartRamp)</f>
        <v>1.2</v>
      </c>
      <c r="Z309" s="24">
        <f>T309*Cap_2*MIN(1,(W309+dt)/StartRamp)</f>
        <v>1.1000000000000001</v>
      </c>
      <c r="AA309" s="24">
        <f>U309*Cap_3*MIN(1,(X309+dt)/StartRamp)</f>
        <v>1.1000000000000001</v>
      </c>
      <c r="AB309" s="24">
        <f>SUM(Y309:AA309)</f>
        <v>3.4</v>
      </c>
      <c r="AC309" s="24">
        <f>AB309-D309</f>
        <v>1.1093999999999999</v>
      </c>
      <c r="AD309" s="25">
        <f>MEDIAN(0,(TaperEnd-E309)/(TaperEnd-TaperStart),1)</f>
        <v>1</v>
      </c>
      <c r="AE309" s="24">
        <f>MIN(P_pcs*AD309,MAX(0,SOC_max-E309)*E_nom*60/dt/SQRT(RTE))</f>
        <v>2.5</v>
      </c>
      <c r="AF309" s="24">
        <f>MIN(P_pcs,MAX(0,E309-SOC_min)*E_nom*60/dt*SQRT(RTE))</f>
        <v>2.5</v>
      </c>
      <c r="AG309" s="24">
        <f>IF(AC309&gt;0,MIN(AC309,AE309),0)</f>
        <v>1.1093999999999999</v>
      </c>
      <c r="AH309" s="24">
        <f>IF(AC309&lt;0,MIN(-AC309,AF309),0)</f>
        <v>0</v>
      </c>
      <c r="AI309" s="24">
        <f>IF(AC309&gt;0,D309+AG309,AB309)</f>
        <v>3.4</v>
      </c>
      <c r="AJ309" s="24">
        <f>MAX(0,D309-AI309-AH309)</f>
        <v>0</v>
      </c>
      <c r="AK309" s="25">
        <f>IF(AB309&gt;0,AI309/AB309,0)</f>
        <v>1</v>
      </c>
      <c r="AL309">
        <f>IF(AB309=0,1,MIN(MATCH(MEDIAN(MinStable,AK309,1),FC_L,1),3))</f>
        <v>3</v>
      </c>
      <c r="AM309" s="25">
        <f>INDEX(FC_E1,$AL309)+(MEDIAN(MinStable,$AK309,1)-INDEX(FC_L,$AL309))*(INDEX(FC_E1,$AL309+1)-INDEX(FC_E1,$AL309))/(INDEX(FC_L,$AL309+1)-INDEX(FC_L,$AL309))</f>
        <v>0.42799999999999999</v>
      </c>
      <c r="AN309" s="25">
        <f>INDEX(FC_E2,$AL309)+(MEDIAN(MinStable,$AK309,1)-INDEX(FC_L,$AL309))*(INDEX(FC_E2,$AL309+1)-INDEX(FC_E2,$AL309))/(INDEX(FC_L,$AL309+1)-INDEX(FC_L,$AL309))</f>
        <v>0.42199999999999999</v>
      </c>
      <c r="AO309" s="25">
        <f>INDEX(FC_E3,$AL309)+(MEDIAN(MinStable,$AK309,1)-INDEX(FC_L,$AL309))*(INDEX(FC_E3,$AL309+1)-INDEX(FC_E3,$AL309))/(INDEX(FC_L,$AL309+1)-INDEX(FC_L,$AL309))</f>
        <v>0.41499999999999998</v>
      </c>
      <c r="AP309" s="26">
        <f>(IF(S309=1,Y309*AK309/AM309,0)+IF(T309=1,Z309*AK309/AN309,0)+IF(U309=1,AA309*AK309/AO309,0))*dt/60</f>
        <v>0.13434959664142687</v>
      </c>
      <c r="AQ309" s="25">
        <f>E309+(AG309*SQRT(RTE)-AH309/SQRT(RTE))*dt/60/E_nom</f>
        <v>0.73336567947913334</v>
      </c>
      <c r="AR309">
        <f>IF(R309=1,1,0)</f>
        <v>0</v>
      </c>
    </row>
    <row r="310" spans="1:44" x14ac:dyDescent="0.2">
      <c r="A310">
        <v>308</v>
      </c>
      <c r="B310" s="22">
        <f>A310/1440</f>
        <v>0.21388888888888888</v>
      </c>
      <c r="C310" s="23">
        <v>2.2685</v>
      </c>
      <c r="D310" s="24">
        <f>C310+P_aux</f>
        <v>2.2835000000000001</v>
      </c>
      <c r="E310" s="25">
        <f>AQ309</f>
        <v>0.73336567947913334</v>
      </c>
      <c r="F310" s="24">
        <f>AB309</f>
        <v>3.4</v>
      </c>
      <c r="G310">
        <f>IF(AND(S309=0,V309&gt;=MinOff),V309,-1)</f>
        <v>-1</v>
      </c>
      <c r="H310">
        <f>IF(AND(T309=0,W309&gt;=MinOff),W309,-1)</f>
        <v>-1</v>
      </c>
      <c r="I310">
        <f>IF(AND(U309=0,X309&gt;=MinOff),X309,-1)</f>
        <v>-1</v>
      </c>
      <c r="J310">
        <f>IF(AND(S309=1,V309&gt;=MinRun),V309,-1)</f>
        <v>85</v>
      </c>
      <c r="K310">
        <f>IF(AND(T309=1,W309&gt;=MinRun),W309,-1)</f>
        <v>84</v>
      </c>
      <c r="L310">
        <f>IF(AND(U309=1,X309&gt;=MinRun),X309,-1)</f>
        <v>86</v>
      </c>
      <c r="M310">
        <f>IF(MAX(G310:I310)&lt;0,0,MATCH(MAX(G310:I310),G310:I310,0))</f>
        <v>0</v>
      </c>
      <c r="N310">
        <f>IF(MAX(J310:L310)&lt;0,0,MATCH(MAX(J310:L310),J310:L310,0))</f>
        <v>3</v>
      </c>
      <c r="O310" s="24">
        <f>IF(N310=0,0,INDEX(CapVec,N310))</f>
        <v>1.1000000000000001</v>
      </c>
      <c r="P310">
        <f>IF(OR(D310&gt;F310+StartMargin,E310&lt;SOC_startT),1,0)</f>
        <v>0</v>
      </c>
      <c r="Q310">
        <f>IF(AND(E310&gt;SOC_stopT,D310&lt;=F310-O310+StopMargin),1,0)</f>
        <v>0</v>
      </c>
      <c r="R310">
        <f>IF(AND(P310=1,M310&gt;0),1,IF(AND(P310=0,Q310=1,N310&gt;0),-1,0))</f>
        <v>0</v>
      </c>
      <c r="S310">
        <f>S309+IF(AND(R310=1,M310=1),1,0)-IF(AND(R310=-1,N310=1),1,0)</f>
        <v>1</v>
      </c>
      <c r="T310">
        <f>T309+IF(AND(R310=1,M310=2),1,0)-IF(AND(R310=-1,N310=2),1,0)</f>
        <v>1</v>
      </c>
      <c r="U310">
        <f>U309+IF(AND(R310=1,M310=3),1,0)-IF(AND(R310=-1,N310=3),1,0)</f>
        <v>1</v>
      </c>
      <c r="V310">
        <f>IF(S310&lt;&gt;S309,0,V309+dt)</f>
        <v>86</v>
      </c>
      <c r="W310">
        <f>IF(T310&lt;&gt;T309,0,W309+dt)</f>
        <v>85</v>
      </c>
      <c r="X310">
        <f>IF(U310&lt;&gt;U309,0,X309+dt)</f>
        <v>87</v>
      </c>
      <c r="Y310" s="24">
        <f>S310*Cap_1*MIN(1,(V310+dt)/StartRamp)</f>
        <v>1.2</v>
      </c>
      <c r="Z310" s="24">
        <f>T310*Cap_2*MIN(1,(W310+dt)/StartRamp)</f>
        <v>1.1000000000000001</v>
      </c>
      <c r="AA310" s="24">
        <f>U310*Cap_3*MIN(1,(X310+dt)/StartRamp)</f>
        <v>1.1000000000000001</v>
      </c>
      <c r="AB310" s="24">
        <f>SUM(Y310:AA310)</f>
        <v>3.4</v>
      </c>
      <c r="AC310" s="24">
        <f>AB310-D310</f>
        <v>1.1164999999999998</v>
      </c>
      <c r="AD310" s="25">
        <f>MEDIAN(0,(TaperEnd-E310)/(TaperEnd-TaperStart),1)</f>
        <v>1</v>
      </c>
      <c r="AE310" s="24">
        <f>MIN(P_pcs*AD310,MAX(0,SOC_max-E310)*E_nom*60/dt/SQRT(RTE))</f>
        <v>2.5</v>
      </c>
      <c r="AF310" s="24">
        <f>MIN(P_pcs,MAX(0,E310-SOC_min)*E_nom*60/dt*SQRT(RTE))</f>
        <v>2.5</v>
      </c>
      <c r="AG310" s="24">
        <f>IF(AC310&gt;0,MIN(AC310,AE310),0)</f>
        <v>1.1164999999999998</v>
      </c>
      <c r="AH310" s="24">
        <f>IF(AC310&lt;0,MIN(-AC310,AF310),0)</f>
        <v>0</v>
      </c>
      <c r="AI310" s="24">
        <f>IF(AC310&gt;0,D310+AG310,AB310)</f>
        <v>3.4</v>
      </c>
      <c r="AJ310" s="24">
        <f>MAX(0,D310-AI310-AH310)</f>
        <v>0</v>
      </c>
      <c r="AK310" s="25">
        <f>IF(AB310&gt;0,AI310/AB310,0)</f>
        <v>1</v>
      </c>
      <c r="AL310">
        <f>IF(AB310=0,1,MIN(MATCH(MEDIAN(MinStable,AK310,1),FC_L,1),3))</f>
        <v>3</v>
      </c>
      <c r="AM310" s="25">
        <f>INDEX(FC_E1,$AL310)+(MEDIAN(MinStable,$AK310,1)-INDEX(FC_L,$AL310))*(INDEX(FC_E1,$AL310+1)-INDEX(FC_E1,$AL310))/(INDEX(FC_L,$AL310+1)-INDEX(FC_L,$AL310))</f>
        <v>0.42799999999999999</v>
      </c>
      <c r="AN310" s="25">
        <f>INDEX(FC_E2,$AL310)+(MEDIAN(MinStable,$AK310,1)-INDEX(FC_L,$AL310))*(INDEX(FC_E2,$AL310+1)-INDEX(FC_E2,$AL310))/(INDEX(FC_L,$AL310+1)-INDEX(FC_L,$AL310))</f>
        <v>0.42199999999999999</v>
      </c>
      <c r="AO310" s="25">
        <f>INDEX(FC_E3,$AL310)+(MEDIAN(MinStable,$AK310,1)-INDEX(FC_L,$AL310))*(INDEX(FC_E3,$AL310+1)-INDEX(FC_E3,$AL310))/(INDEX(FC_L,$AL310+1)-INDEX(FC_L,$AL310))</f>
        <v>0.41499999999999998</v>
      </c>
      <c r="AP310" s="26">
        <f>(IF(S310=1,Y310*AK310/AM310,0)+IF(T310=1,Z310*AK310/AN310,0)+IF(U310=1,AA310*AK310/AO310,0))*dt/60</f>
        <v>0.13434959664142687</v>
      </c>
      <c r="AQ310" s="25">
        <f>E310+(AG310*SQRT(RTE)-AH310/SQRT(RTE))*dt/60/E_nom</f>
        <v>0.73653952747661389</v>
      </c>
      <c r="AR310">
        <f>IF(R310=1,1,0)</f>
        <v>0</v>
      </c>
    </row>
    <row r="311" spans="1:44" x14ac:dyDescent="0.2">
      <c r="A311">
        <v>309</v>
      </c>
      <c r="B311" s="22">
        <f>A311/1440</f>
        <v>0.21458333333333332</v>
      </c>
      <c r="C311" s="23">
        <v>2.2967</v>
      </c>
      <c r="D311" s="24">
        <f>C311+P_aux</f>
        <v>2.3117000000000001</v>
      </c>
      <c r="E311" s="25">
        <f>AQ310</f>
        <v>0.73653952747661389</v>
      </c>
      <c r="F311" s="24">
        <f>AB310</f>
        <v>3.4</v>
      </c>
      <c r="G311">
        <f>IF(AND(S310=0,V310&gt;=MinOff),V310,-1)</f>
        <v>-1</v>
      </c>
      <c r="H311">
        <f>IF(AND(T310=0,W310&gt;=MinOff),W310,-1)</f>
        <v>-1</v>
      </c>
      <c r="I311">
        <f>IF(AND(U310=0,X310&gt;=MinOff),X310,-1)</f>
        <v>-1</v>
      </c>
      <c r="J311">
        <f>IF(AND(S310=1,V310&gt;=MinRun),V310,-1)</f>
        <v>86</v>
      </c>
      <c r="K311">
        <f>IF(AND(T310=1,W310&gt;=MinRun),W310,-1)</f>
        <v>85</v>
      </c>
      <c r="L311">
        <f>IF(AND(U310=1,X310&gt;=MinRun),X310,-1)</f>
        <v>87</v>
      </c>
      <c r="M311">
        <f>IF(MAX(G311:I311)&lt;0,0,MATCH(MAX(G311:I311),G311:I311,0))</f>
        <v>0</v>
      </c>
      <c r="N311">
        <f>IF(MAX(J311:L311)&lt;0,0,MATCH(MAX(J311:L311),J311:L311,0))</f>
        <v>3</v>
      </c>
      <c r="O311" s="24">
        <f>IF(N311=0,0,INDEX(CapVec,N311))</f>
        <v>1.1000000000000001</v>
      </c>
      <c r="P311">
        <f>IF(OR(D311&gt;F311+StartMargin,E311&lt;SOC_startT),1,0)</f>
        <v>0</v>
      </c>
      <c r="Q311">
        <f>IF(AND(E311&gt;SOC_stopT,D311&lt;=F311-O311+StopMargin),1,0)</f>
        <v>0</v>
      </c>
      <c r="R311">
        <f>IF(AND(P311=1,M311&gt;0),1,IF(AND(P311=0,Q311=1,N311&gt;0),-1,0))</f>
        <v>0</v>
      </c>
      <c r="S311">
        <f>S310+IF(AND(R311=1,M311=1),1,0)-IF(AND(R311=-1,N311=1),1,0)</f>
        <v>1</v>
      </c>
      <c r="T311">
        <f>T310+IF(AND(R311=1,M311=2),1,0)-IF(AND(R311=-1,N311=2),1,0)</f>
        <v>1</v>
      </c>
      <c r="U311">
        <f>U310+IF(AND(R311=1,M311=3),1,0)-IF(AND(R311=-1,N311=3),1,0)</f>
        <v>1</v>
      </c>
      <c r="V311">
        <f>IF(S311&lt;&gt;S310,0,V310+dt)</f>
        <v>87</v>
      </c>
      <c r="W311">
        <f>IF(T311&lt;&gt;T310,0,W310+dt)</f>
        <v>86</v>
      </c>
      <c r="X311">
        <f>IF(U311&lt;&gt;U310,0,X310+dt)</f>
        <v>88</v>
      </c>
      <c r="Y311" s="24">
        <f>S311*Cap_1*MIN(1,(V311+dt)/StartRamp)</f>
        <v>1.2</v>
      </c>
      <c r="Z311" s="24">
        <f>T311*Cap_2*MIN(1,(W311+dt)/StartRamp)</f>
        <v>1.1000000000000001</v>
      </c>
      <c r="AA311" s="24">
        <f>U311*Cap_3*MIN(1,(X311+dt)/StartRamp)</f>
        <v>1.1000000000000001</v>
      </c>
      <c r="AB311" s="24">
        <f>SUM(Y311:AA311)</f>
        <v>3.4</v>
      </c>
      <c r="AC311" s="24">
        <f>AB311-D311</f>
        <v>1.0882999999999998</v>
      </c>
      <c r="AD311" s="25">
        <f>MEDIAN(0,(TaperEnd-E311)/(TaperEnd-TaperStart),1)</f>
        <v>1</v>
      </c>
      <c r="AE311" s="24">
        <f>MIN(P_pcs*AD311,MAX(0,SOC_max-E311)*E_nom*60/dt/SQRT(RTE))</f>
        <v>2.5</v>
      </c>
      <c r="AF311" s="24">
        <f>MIN(P_pcs,MAX(0,E311-SOC_min)*E_nom*60/dt*SQRT(RTE))</f>
        <v>2.5</v>
      </c>
      <c r="AG311" s="24">
        <f>IF(AC311&gt;0,MIN(AC311,AE311),0)</f>
        <v>1.0882999999999998</v>
      </c>
      <c r="AH311" s="24">
        <f>IF(AC311&lt;0,MIN(-AC311,AF311),0)</f>
        <v>0</v>
      </c>
      <c r="AI311" s="24">
        <f>IF(AC311&gt;0,D311+AG311,AB311)</f>
        <v>3.4</v>
      </c>
      <c r="AJ311" s="24">
        <f>MAX(0,D311-AI311-AH311)</f>
        <v>0</v>
      </c>
      <c r="AK311" s="25">
        <f>IF(AB311&gt;0,AI311/AB311,0)</f>
        <v>1</v>
      </c>
      <c r="AL311">
        <f>IF(AB311=0,1,MIN(MATCH(MEDIAN(MinStable,AK311,1),FC_L,1),3))</f>
        <v>3</v>
      </c>
      <c r="AM311" s="25">
        <f>INDEX(FC_E1,$AL311)+(MEDIAN(MinStable,$AK311,1)-INDEX(FC_L,$AL311))*(INDEX(FC_E1,$AL311+1)-INDEX(FC_E1,$AL311))/(INDEX(FC_L,$AL311+1)-INDEX(FC_L,$AL311))</f>
        <v>0.42799999999999999</v>
      </c>
      <c r="AN311" s="25">
        <f>INDEX(FC_E2,$AL311)+(MEDIAN(MinStable,$AK311,1)-INDEX(FC_L,$AL311))*(INDEX(FC_E2,$AL311+1)-INDEX(FC_E2,$AL311))/(INDEX(FC_L,$AL311+1)-INDEX(FC_L,$AL311))</f>
        <v>0.42199999999999999</v>
      </c>
      <c r="AO311" s="25">
        <f>INDEX(FC_E3,$AL311)+(MEDIAN(MinStable,$AK311,1)-INDEX(FC_L,$AL311))*(INDEX(FC_E3,$AL311+1)-INDEX(FC_E3,$AL311))/(INDEX(FC_L,$AL311+1)-INDEX(FC_L,$AL311))</f>
        <v>0.41499999999999998</v>
      </c>
      <c r="AP311" s="26">
        <f>(IF(S311=1,Y311*AK311/AM311,0)+IF(T311=1,Z311*AK311/AN311,0)+IF(U311=1,AA311*AK311/AO311,0))*dt/60</f>
        <v>0.13434959664142687</v>
      </c>
      <c r="AQ311" s="25">
        <f>E311+(AG311*SQRT(RTE)-AH311/SQRT(RTE))*dt/60/E_nom</f>
        <v>0.73963321200474474</v>
      </c>
      <c r="AR311">
        <f>IF(R311=1,1,0)</f>
        <v>0</v>
      </c>
    </row>
    <row r="312" spans="1:44" x14ac:dyDescent="0.2">
      <c r="A312">
        <v>310</v>
      </c>
      <c r="B312" s="22">
        <f>A312/1440</f>
        <v>0.21527777777777779</v>
      </c>
      <c r="C312" s="23">
        <v>2.2641</v>
      </c>
      <c r="D312" s="24">
        <f>C312+P_aux</f>
        <v>2.2791000000000001</v>
      </c>
      <c r="E312" s="25">
        <f>AQ311</f>
        <v>0.73963321200474474</v>
      </c>
      <c r="F312" s="24">
        <f>AB311</f>
        <v>3.4</v>
      </c>
      <c r="G312">
        <f>IF(AND(S311=0,V311&gt;=MinOff),V311,-1)</f>
        <v>-1</v>
      </c>
      <c r="H312">
        <f>IF(AND(T311=0,W311&gt;=MinOff),W311,-1)</f>
        <v>-1</v>
      </c>
      <c r="I312">
        <f>IF(AND(U311=0,X311&gt;=MinOff),X311,-1)</f>
        <v>-1</v>
      </c>
      <c r="J312">
        <f>IF(AND(S311=1,V311&gt;=MinRun),V311,-1)</f>
        <v>87</v>
      </c>
      <c r="K312">
        <f>IF(AND(T311=1,W311&gt;=MinRun),W311,-1)</f>
        <v>86</v>
      </c>
      <c r="L312">
        <f>IF(AND(U311=1,X311&gt;=MinRun),X311,-1)</f>
        <v>88</v>
      </c>
      <c r="M312">
        <f>IF(MAX(G312:I312)&lt;0,0,MATCH(MAX(G312:I312),G312:I312,0))</f>
        <v>0</v>
      </c>
      <c r="N312">
        <f>IF(MAX(J312:L312)&lt;0,0,MATCH(MAX(J312:L312),J312:L312,0))</f>
        <v>3</v>
      </c>
      <c r="O312" s="24">
        <f>IF(N312=0,0,INDEX(CapVec,N312))</f>
        <v>1.1000000000000001</v>
      </c>
      <c r="P312">
        <f>IF(OR(D312&gt;F312+StartMargin,E312&lt;SOC_startT),1,0)</f>
        <v>0</v>
      </c>
      <c r="Q312">
        <f>IF(AND(E312&gt;SOC_stopT,D312&lt;=F312-O312+StopMargin),1,0)</f>
        <v>0</v>
      </c>
      <c r="R312">
        <f>IF(AND(P312=1,M312&gt;0),1,IF(AND(P312=0,Q312=1,N312&gt;0),-1,0))</f>
        <v>0</v>
      </c>
      <c r="S312">
        <f>S311+IF(AND(R312=1,M312=1),1,0)-IF(AND(R312=-1,N312=1),1,0)</f>
        <v>1</v>
      </c>
      <c r="T312">
        <f>T311+IF(AND(R312=1,M312=2),1,0)-IF(AND(R312=-1,N312=2),1,0)</f>
        <v>1</v>
      </c>
      <c r="U312">
        <f>U311+IF(AND(R312=1,M312=3),1,0)-IF(AND(R312=-1,N312=3),1,0)</f>
        <v>1</v>
      </c>
      <c r="V312">
        <f>IF(S312&lt;&gt;S311,0,V311+dt)</f>
        <v>88</v>
      </c>
      <c r="W312">
        <f>IF(T312&lt;&gt;T311,0,W311+dt)</f>
        <v>87</v>
      </c>
      <c r="X312">
        <f>IF(U312&lt;&gt;U311,0,X311+dt)</f>
        <v>89</v>
      </c>
      <c r="Y312" s="24">
        <f>S312*Cap_1*MIN(1,(V312+dt)/StartRamp)</f>
        <v>1.2</v>
      </c>
      <c r="Z312" s="24">
        <f>T312*Cap_2*MIN(1,(W312+dt)/StartRamp)</f>
        <v>1.1000000000000001</v>
      </c>
      <c r="AA312" s="24">
        <f>U312*Cap_3*MIN(1,(X312+dt)/StartRamp)</f>
        <v>1.1000000000000001</v>
      </c>
      <c r="AB312" s="24">
        <f>SUM(Y312:AA312)</f>
        <v>3.4</v>
      </c>
      <c r="AC312" s="24">
        <f>AB312-D312</f>
        <v>1.1208999999999998</v>
      </c>
      <c r="AD312" s="25">
        <f>MEDIAN(0,(TaperEnd-E312)/(TaperEnd-TaperStart),1)</f>
        <v>1</v>
      </c>
      <c r="AE312" s="24">
        <f>MIN(P_pcs*AD312,MAX(0,SOC_max-E312)*E_nom*60/dt/SQRT(RTE))</f>
        <v>2.5</v>
      </c>
      <c r="AF312" s="24">
        <f>MIN(P_pcs,MAX(0,E312-SOC_min)*E_nom*60/dt*SQRT(RTE))</f>
        <v>2.5</v>
      </c>
      <c r="AG312" s="24">
        <f>IF(AC312&gt;0,MIN(AC312,AE312),0)</f>
        <v>1.1208999999999998</v>
      </c>
      <c r="AH312" s="24">
        <f>IF(AC312&lt;0,MIN(-AC312,AF312),0)</f>
        <v>0</v>
      </c>
      <c r="AI312" s="24">
        <f>IF(AC312&gt;0,D312+AG312,AB312)</f>
        <v>3.4</v>
      </c>
      <c r="AJ312" s="24">
        <f>MAX(0,D312-AI312-AH312)</f>
        <v>0</v>
      </c>
      <c r="AK312" s="25">
        <f>IF(AB312&gt;0,AI312/AB312,0)</f>
        <v>1</v>
      </c>
      <c r="AL312">
        <f>IF(AB312=0,1,MIN(MATCH(MEDIAN(MinStable,AK312,1),FC_L,1),3))</f>
        <v>3</v>
      </c>
      <c r="AM312" s="25">
        <f>INDEX(FC_E1,$AL312)+(MEDIAN(MinStable,$AK312,1)-INDEX(FC_L,$AL312))*(INDEX(FC_E1,$AL312+1)-INDEX(FC_E1,$AL312))/(INDEX(FC_L,$AL312+1)-INDEX(FC_L,$AL312))</f>
        <v>0.42799999999999999</v>
      </c>
      <c r="AN312" s="25">
        <f>INDEX(FC_E2,$AL312)+(MEDIAN(MinStable,$AK312,1)-INDEX(FC_L,$AL312))*(INDEX(FC_E2,$AL312+1)-INDEX(FC_E2,$AL312))/(INDEX(FC_L,$AL312+1)-INDEX(FC_L,$AL312))</f>
        <v>0.42199999999999999</v>
      </c>
      <c r="AO312" s="25">
        <f>INDEX(FC_E3,$AL312)+(MEDIAN(MinStable,$AK312,1)-INDEX(FC_L,$AL312))*(INDEX(FC_E3,$AL312+1)-INDEX(FC_E3,$AL312))/(INDEX(FC_L,$AL312+1)-INDEX(FC_L,$AL312))</f>
        <v>0.41499999999999998</v>
      </c>
      <c r="AP312" s="26">
        <f>(IF(S312=1,Y312*AK312/AM312,0)+IF(T312=1,Z312*AK312/AN312,0)+IF(U312=1,AA312*AK312/AO312,0))*dt/60</f>
        <v>0.13434959664142687</v>
      </c>
      <c r="AQ312" s="25">
        <f>E312+(AG312*SQRT(RTE)-AH312/SQRT(RTE))*dt/60/E_nom</f>
        <v>0.74281956777758484</v>
      </c>
      <c r="AR312">
        <f>IF(R312=1,1,0)</f>
        <v>0</v>
      </c>
    </row>
    <row r="313" spans="1:44" x14ac:dyDescent="0.2">
      <c r="A313">
        <v>311</v>
      </c>
      <c r="B313" s="22">
        <f>A313/1440</f>
        <v>0.21597222222222223</v>
      </c>
      <c r="C313" s="23">
        <v>2.2736999999999998</v>
      </c>
      <c r="D313" s="24">
        <f>C313+P_aux</f>
        <v>2.2887</v>
      </c>
      <c r="E313" s="25">
        <f>AQ312</f>
        <v>0.74281956777758484</v>
      </c>
      <c r="F313" s="24">
        <f>AB312</f>
        <v>3.4</v>
      </c>
      <c r="G313">
        <f>IF(AND(S312=0,V312&gt;=MinOff),V312,-1)</f>
        <v>-1</v>
      </c>
      <c r="H313">
        <f>IF(AND(T312=0,W312&gt;=MinOff),W312,-1)</f>
        <v>-1</v>
      </c>
      <c r="I313">
        <f>IF(AND(U312=0,X312&gt;=MinOff),X312,-1)</f>
        <v>-1</v>
      </c>
      <c r="J313">
        <f>IF(AND(S312=1,V312&gt;=MinRun),V312,-1)</f>
        <v>88</v>
      </c>
      <c r="K313">
        <f>IF(AND(T312=1,W312&gt;=MinRun),W312,-1)</f>
        <v>87</v>
      </c>
      <c r="L313">
        <f>IF(AND(U312=1,X312&gt;=MinRun),X312,-1)</f>
        <v>89</v>
      </c>
      <c r="M313">
        <f>IF(MAX(G313:I313)&lt;0,0,MATCH(MAX(G313:I313),G313:I313,0))</f>
        <v>0</v>
      </c>
      <c r="N313">
        <f>IF(MAX(J313:L313)&lt;0,0,MATCH(MAX(J313:L313),J313:L313,0))</f>
        <v>3</v>
      </c>
      <c r="O313" s="24">
        <f>IF(N313=0,0,INDEX(CapVec,N313))</f>
        <v>1.1000000000000001</v>
      </c>
      <c r="P313">
        <f>IF(OR(D313&gt;F313+StartMargin,E313&lt;SOC_startT),1,0)</f>
        <v>0</v>
      </c>
      <c r="Q313">
        <f>IF(AND(E313&gt;SOC_stopT,D313&lt;=F313-O313+StopMargin),1,0)</f>
        <v>0</v>
      </c>
      <c r="R313">
        <f>IF(AND(P313=1,M313&gt;0),1,IF(AND(P313=0,Q313=1,N313&gt;0),-1,0))</f>
        <v>0</v>
      </c>
      <c r="S313">
        <f>S312+IF(AND(R313=1,M313=1),1,0)-IF(AND(R313=-1,N313=1),1,0)</f>
        <v>1</v>
      </c>
      <c r="T313">
        <f>T312+IF(AND(R313=1,M313=2),1,0)-IF(AND(R313=-1,N313=2),1,0)</f>
        <v>1</v>
      </c>
      <c r="U313">
        <f>U312+IF(AND(R313=1,M313=3),1,0)-IF(AND(R313=-1,N313=3),1,0)</f>
        <v>1</v>
      </c>
      <c r="V313">
        <f>IF(S313&lt;&gt;S312,0,V312+dt)</f>
        <v>89</v>
      </c>
      <c r="W313">
        <f>IF(T313&lt;&gt;T312,0,W312+dt)</f>
        <v>88</v>
      </c>
      <c r="X313">
        <f>IF(U313&lt;&gt;U312,0,X312+dt)</f>
        <v>90</v>
      </c>
      <c r="Y313" s="24">
        <f>S313*Cap_1*MIN(1,(V313+dt)/StartRamp)</f>
        <v>1.2</v>
      </c>
      <c r="Z313" s="24">
        <f>T313*Cap_2*MIN(1,(W313+dt)/StartRamp)</f>
        <v>1.1000000000000001</v>
      </c>
      <c r="AA313" s="24">
        <f>U313*Cap_3*MIN(1,(X313+dt)/StartRamp)</f>
        <v>1.1000000000000001</v>
      </c>
      <c r="AB313" s="24">
        <f>SUM(Y313:AA313)</f>
        <v>3.4</v>
      </c>
      <c r="AC313" s="24">
        <f>AB313-D313</f>
        <v>1.1113</v>
      </c>
      <c r="AD313" s="25">
        <f>MEDIAN(0,(TaperEnd-E313)/(TaperEnd-TaperStart),1)</f>
        <v>1</v>
      </c>
      <c r="AE313" s="24">
        <f>MIN(P_pcs*AD313,MAX(0,SOC_max-E313)*E_nom*60/dt/SQRT(RTE))</f>
        <v>2.5</v>
      </c>
      <c r="AF313" s="24">
        <f>MIN(P_pcs,MAX(0,E313-SOC_min)*E_nom*60/dt*SQRT(RTE))</f>
        <v>2.5</v>
      </c>
      <c r="AG313" s="24">
        <f>IF(AC313&gt;0,MIN(AC313,AE313),0)</f>
        <v>1.1113</v>
      </c>
      <c r="AH313" s="24">
        <f>IF(AC313&lt;0,MIN(-AC313,AF313),0)</f>
        <v>0</v>
      </c>
      <c r="AI313" s="24">
        <f>IF(AC313&gt;0,D313+AG313,AB313)</f>
        <v>3.4</v>
      </c>
      <c r="AJ313" s="24">
        <f>MAX(0,D313-AI313-AH313)</f>
        <v>0</v>
      </c>
      <c r="AK313" s="25">
        <f>IF(AB313&gt;0,AI313/AB313,0)</f>
        <v>1</v>
      </c>
      <c r="AL313">
        <f>IF(AB313=0,1,MIN(MATCH(MEDIAN(MinStable,AK313,1),FC_L,1),3))</f>
        <v>3</v>
      </c>
      <c r="AM313" s="25">
        <f>INDEX(FC_E1,$AL313)+(MEDIAN(MinStable,$AK313,1)-INDEX(FC_L,$AL313))*(INDEX(FC_E1,$AL313+1)-INDEX(FC_E1,$AL313))/(INDEX(FC_L,$AL313+1)-INDEX(FC_L,$AL313))</f>
        <v>0.42799999999999999</v>
      </c>
      <c r="AN313" s="25">
        <f>INDEX(FC_E2,$AL313)+(MEDIAN(MinStable,$AK313,1)-INDEX(FC_L,$AL313))*(INDEX(FC_E2,$AL313+1)-INDEX(FC_E2,$AL313))/(INDEX(FC_L,$AL313+1)-INDEX(FC_L,$AL313))</f>
        <v>0.42199999999999999</v>
      </c>
      <c r="AO313" s="25">
        <f>INDEX(FC_E3,$AL313)+(MEDIAN(MinStable,$AK313,1)-INDEX(FC_L,$AL313))*(INDEX(FC_E3,$AL313+1)-INDEX(FC_E3,$AL313))/(INDEX(FC_L,$AL313+1)-INDEX(FC_L,$AL313))</f>
        <v>0.41499999999999998</v>
      </c>
      <c r="AP313" s="26">
        <f>(IF(S313=1,Y313*AK313/AM313,0)+IF(T313=1,Z313*AK313/AN313,0)+IF(U313=1,AA313*AK313/AO313,0))*dt/60</f>
        <v>0.13434959664142687</v>
      </c>
      <c r="AQ313" s="25">
        <f>E313+(AG313*SQRT(RTE)-AH313/SQRT(RTE))*dt/60/E_nom</f>
        <v>0.74597863385873142</v>
      </c>
      <c r="AR313">
        <f>IF(R313=1,1,0)</f>
        <v>0</v>
      </c>
    </row>
    <row r="314" spans="1:44" x14ac:dyDescent="0.2">
      <c r="A314">
        <v>312</v>
      </c>
      <c r="B314" s="22">
        <f>A314/1440</f>
        <v>0.21666666666666667</v>
      </c>
      <c r="C314" s="23">
        <v>2.2519</v>
      </c>
      <c r="D314" s="24">
        <f>C314+P_aux</f>
        <v>2.2669000000000001</v>
      </c>
      <c r="E314" s="25">
        <f>AQ313</f>
        <v>0.74597863385873142</v>
      </c>
      <c r="F314" s="24">
        <f>AB313</f>
        <v>3.4</v>
      </c>
      <c r="G314">
        <f>IF(AND(S313=0,V313&gt;=MinOff),V313,-1)</f>
        <v>-1</v>
      </c>
      <c r="H314">
        <f>IF(AND(T313=0,W313&gt;=MinOff),W313,-1)</f>
        <v>-1</v>
      </c>
      <c r="I314">
        <f>IF(AND(U313=0,X313&gt;=MinOff),X313,-1)</f>
        <v>-1</v>
      </c>
      <c r="J314">
        <f>IF(AND(S313=1,V313&gt;=MinRun),V313,-1)</f>
        <v>89</v>
      </c>
      <c r="K314">
        <f>IF(AND(T313=1,W313&gt;=MinRun),W313,-1)</f>
        <v>88</v>
      </c>
      <c r="L314">
        <f>IF(AND(U313=1,X313&gt;=MinRun),X313,-1)</f>
        <v>90</v>
      </c>
      <c r="M314">
        <f>IF(MAX(G314:I314)&lt;0,0,MATCH(MAX(G314:I314),G314:I314,0))</f>
        <v>0</v>
      </c>
      <c r="N314">
        <f>IF(MAX(J314:L314)&lt;0,0,MATCH(MAX(J314:L314),J314:L314,0))</f>
        <v>3</v>
      </c>
      <c r="O314" s="24">
        <f>IF(N314=0,0,INDEX(CapVec,N314))</f>
        <v>1.1000000000000001</v>
      </c>
      <c r="P314">
        <f>IF(OR(D314&gt;F314+StartMargin,E314&lt;SOC_startT),1,0)</f>
        <v>0</v>
      </c>
      <c r="Q314">
        <f>IF(AND(E314&gt;SOC_stopT,D314&lt;=F314-O314+StopMargin),1,0)</f>
        <v>0</v>
      </c>
      <c r="R314">
        <f>IF(AND(P314=1,M314&gt;0),1,IF(AND(P314=0,Q314=1,N314&gt;0),-1,0))</f>
        <v>0</v>
      </c>
      <c r="S314">
        <f>S313+IF(AND(R314=1,M314=1),1,0)-IF(AND(R314=-1,N314=1),1,0)</f>
        <v>1</v>
      </c>
      <c r="T314">
        <f>T313+IF(AND(R314=1,M314=2),1,0)-IF(AND(R314=-1,N314=2),1,0)</f>
        <v>1</v>
      </c>
      <c r="U314">
        <f>U313+IF(AND(R314=1,M314=3),1,0)-IF(AND(R314=-1,N314=3),1,0)</f>
        <v>1</v>
      </c>
      <c r="V314">
        <f>IF(S314&lt;&gt;S313,0,V313+dt)</f>
        <v>90</v>
      </c>
      <c r="W314">
        <f>IF(T314&lt;&gt;T313,0,W313+dt)</f>
        <v>89</v>
      </c>
      <c r="X314">
        <f>IF(U314&lt;&gt;U313,0,X313+dt)</f>
        <v>91</v>
      </c>
      <c r="Y314" s="24">
        <f>S314*Cap_1*MIN(1,(V314+dt)/StartRamp)</f>
        <v>1.2</v>
      </c>
      <c r="Z314" s="24">
        <f>T314*Cap_2*MIN(1,(W314+dt)/StartRamp)</f>
        <v>1.1000000000000001</v>
      </c>
      <c r="AA314" s="24">
        <f>U314*Cap_3*MIN(1,(X314+dt)/StartRamp)</f>
        <v>1.1000000000000001</v>
      </c>
      <c r="AB314" s="24">
        <f>SUM(Y314:AA314)</f>
        <v>3.4</v>
      </c>
      <c r="AC314" s="24">
        <f>AB314-D314</f>
        <v>1.1330999999999998</v>
      </c>
      <c r="AD314" s="25">
        <f>MEDIAN(0,(TaperEnd-E314)/(TaperEnd-TaperStart),1)</f>
        <v>1</v>
      </c>
      <c r="AE314" s="24">
        <f>MIN(P_pcs*AD314,MAX(0,SOC_max-E314)*E_nom*60/dt/SQRT(RTE))</f>
        <v>2.5</v>
      </c>
      <c r="AF314" s="24">
        <f>MIN(P_pcs,MAX(0,E314-SOC_min)*E_nom*60/dt*SQRT(RTE))</f>
        <v>2.5</v>
      </c>
      <c r="AG314" s="24">
        <f>IF(AC314&gt;0,MIN(AC314,AE314),0)</f>
        <v>1.1330999999999998</v>
      </c>
      <c r="AH314" s="24">
        <f>IF(AC314&lt;0,MIN(-AC314,AF314),0)</f>
        <v>0</v>
      </c>
      <c r="AI314" s="24">
        <f>IF(AC314&gt;0,D314+AG314,AB314)</f>
        <v>3.4</v>
      </c>
      <c r="AJ314" s="24">
        <f>MAX(0,D314-AI314-AH314)</f>
        <v>0</v>
      </c>
      <c r="AK314" s="25">
        <f>IF(AB314&gt;0,AI314/AB314,0)</f>
        <v>1</v>
      </c>
      <c r="AL314">
        <f>IF(AB314=0,1,MIN(MATCH(MEDIAN(MinStable,AK314,1),FC_L,1),3))</f>
        <v>3</v>
      </c>
      <c r="AM314" s="25">
        <f>INDEX(FC_E1,$AL314)+(MEDIAN(MinStable,$AK314,1)-INDEX(FC_L,$AL314))*(INDEX(FC_E1,$AL314+1)-INDEX(FC_E1,$AL314))/(INDEX(FC_L,$AL314+1)-INDEX(FC_L,$AL314))</f>
        <v>0.42799999999999999</v>
      </c>
      <c r="AN314" s="25">
        <f>INDEX(FC_E2,$AL314)+(MEDIAN(MinStable,$AK314,1)-INDEX(FC_L,$AL314))*(INDEX(FC_E2,$AL314+1)-INDEX(FC_E2,$AL314))/(INDEX(FC_L,$AL314+1)-INDEX(FC_L,$AL314))</f>
        <v>0.42199999999999999</v>
      </c>
      <c r="AO314" s="25">
        <f>INDEX(FC_E3,$AL314)+(MEDIAN(MinStable,$AK314,1)-INDEX(FC_L,$AL314))*(INDEX(FC_E3,$AL314+1)-INDEX(FC_E3,$AL314))/(INDEX(FC_L,$AL314+1)-INDEX(FC_L,$AL314))</f>
        <v>0.41499999999999998</v>
      </c>
      <c r="AP314" s="26">
        <f>(IF(S314=1,Y314*AK314/AM314,0)+IF(T314=1,Z314*AK314/AN314,0)+IF(U314=1,AA314*AK314/AO314,0))*dt/60</f>
        <v>0.13434959664142687</v>
      </c>
      <c r="AQ314" s="25">
        <f>E314+(AG314*SQRT(RTE)-AH314/SQRT(RTE))*dt/60/E_nom</f>
        <v>0.74919967028143197</v>
      </c>
      <c r="AR314">
        <f>IF(R314=1,1,0)</f>
        <v>0</v>
      </c>
    </row>
    <row r="315" spans="1:44" x14ac:dyDescent="0.2">
      <c r="A315">
        <v>313</v>
      </c>
      <c r="B315" s="22">
        <f>A315/1440</f>
        <v>0.21736111111111112</v>
      </c>
      <c r="C315" s="23">
        <v>2.3612000000000002</v>
      </c>
      <c r="D315" s="24">
        <f>C315+P_aux</f>
        <v>2.3762000000000003</v>
      </c>
      <c r="E315" s="25">
        <f>AQ314</f>
        <v>0.74919967028143197</v>
      </c>
      <c r="F315" s="24">
        <f>AB314</f>
        <v>3.4</v>
      </c>
      <c r="G315">
        <f>IF(AND(S314=0,V314&gt;=MinOff),V314,-1)</f>
        <v>-1</v>
      </c>
      <c r="H315">
        <f>IF(AND(T314=0,W314&gt;=MinOff),W314,-1)</f>
        <v>-1</v>
      </c>
      <c r="I315">
        <f>IF(AND(U314=0,X314&gt;=MinOff),X314,-1)</f>
        <v>-1</v>
      </c>
      <c r="J315">
        <f>IF(AND(S314=1,V314&gt;=MinRun),V314,-1)</f>
        <v>90</v>
      </c>
      <c r="K315">
        <f>IF(AND(T314=1,W314&gt;=MinRun),W314,-1)</f>
        <v>89</v>
      </c>
      <c r="L315">
        <f>IF(AND(U314=1,X314&gt;=MinRun),X314,-1)</f>
        <v>91</v>
      </c>
      <c r="M315">
        <f>IF(MAX(G315:I315)&lt;0,0,MATCH(MAX(G315:I315),G315:I315,0))</f>
        <v>0</v>
      </c>
      <c r="N315">
        <f>IF(MAX(J315:L315)&lt;0,0,MATCH(MAX(J315:L315),J315:L315,0))</f>
        <v>3</v>
      </c>
      <c r="O315" s="24">
        <f>IF(N315=0,0,INDEX(CapVec,N315))</f>
        <v>1.1000000000000001</v>
      </c>
      <c r="P315">
        <f>IF(OR(D315&gt;F315+StartMargin,E315&lt;SOC_startT),1,0)</f>
        <v>0</v>
      </c>
      <c r="Q315">
        <f>IF(AND(E315&gt;SOC_stopT,D315&lt;=F315-O315+StopMargin),1,0)</f>
        <v>0</v>
      </c>
      <c r="R315">
        <f>IF(AND(P315=1,M315&gt;0),1,IF(AND(P315=0,Q315=1,N315&gt;0),-1,0))</f>
        <v>0</v>
      </c>
      <c r="S315">
        <f>S314+IF(AND(R315=1,M315=1),1,0)-IF(AND(R315=-1,N315=1),1,0)</f>
        <v>1</v>
      </c>
      <c r="T315">
        <f>T314+IF(AND(R315=1,M315=2),1,0)-IF(AND(R315=-1,N315=2),1,0)</f>
        <v>1</v>
      </c>
      <c r="U315">
        <f>U314+IF(AND(R315=1,M315=3),1,0)-IF(AND(R315=-1,N315=3),1,0)</f>
        <v>1</v>
      </c>
      <c r="V315">
        <f>IF(S315&lt;&gt;S314,0,V314+dt)</f>
        <v>91</v>
      </c>
      <c r="W315">
        <f>IF(T315&lt;&gt;T314,0,W314+dt)</f>
        <v>90</v>
      </c>
      <c r="X315">
        <f>IF(U315&lt;&gt;U314,0,X314+dt)</f>
        <v>92</v>
      </c>
      <c r="Y315" s="24">
        <f>S315*Cap_1*MIN(1,(V315+dt)/StartRamp)</f>
        <v>1.2</v>
      </c>
      <c r="Z315" s="24">
        <f>T315*Cap_2*MIN(1,(W315+dt)/StartRamp)</f>
        <v>1.1000000000000001</v>
      </c>
      <c r="AA315" s="24">
        <f>U315*Cap_3*MIN(1,(X315+dt)/StartRamp)</f>
        <v>1.1000000000000001</v>
      </c>
      <c r="AB315" s="24">
        <f>SUM(Y315:AA315)</f>
        <v>3.4</v>
      </c>
      <c r="AC315" s="24">
        <f>AB315-D315</f>
        <v>1.0237999999999996</v>
      </c>
      <c r="AD315" s="25">
        <f>MEDIAN(0,(TaperEnd-E315)/(TaperEnd-TaperStart),1)</f>
        <v>1</v>
      </c>
      <c r="AE315" s="24">
        <f>MIN(P_pcs*AD315,MAX(0,SOC_max-E315)*E_nom*60/dt/SQRT(RTE))</f>
        <v>2.5</v>
      </c>
      <c r="AF315" s="24">
        <f>MIN(P_pcs,MAX(0,E315-SOC_min)*E_nom*60/dt*SQRT(RTE))</f>
        <v>2.5</v>
      </c>
      <c r="AG315" s="24">
        <f>IF(AC315&gt;0,MIN(AC315,AE315),0)</f>
        <v>1.0237999999999996</v>
      </c>
      <c r="AH315" s="24">
        <f>IF(AC315&lt;0,MIN(-AC315,AF315),0)</f>
        <v>0</v>
      </c>
      <c r="AI315" s="24">
        <f>IF(AC315&gt;0,D315+AG315,AB315)</f>
        <v>3.4</v>
      </c>
      <c r="AJ315" s="24">
        <f>MAX(0,D315-AI315-AH315)</f>
        <v>0</v>
      </c>
      <c r="AK315" s="25">
        <f>IF(AB315&gt;0,AI315/AB315,0)</f>
        <v>1</v>
      </c>
      <c r="AL315">
        <f>IF(AB315=0,1,MIN(MATCH(MEDIAN(MinStable,AK315,1),FC_L,1),3))</f>
        <v>3</v>
      </c>
      <c r="AM315" s="25">
        <f>INDEX(FC_E1,$AL315)+(MEDIAN(MinStable,$AK315,1)-INDEX(FC_L,$AL315))*(INDEX(FC_E1,$AL315+1)-INDEX(FC_E1,$AL315))/(INDEX(FC_L,$AL315+1)-INDEX(FC_L,$AL315))</f>
        <v>0.42799999999999999</v>
      </c>
      <c r="AN315" s="25">
        <f>INDEX(FC_E2,$AL315)+(MEDIAN(MinStable,$AK315,1)-INDEX(FC_L,$AL315))*(INDEX(FC_E2,$AL315+1)-INDEX(FC_E2,$AL315))/(INDEX(FC_L,$AL315+1)-INDEX(FC_L,$AL315))</f>
        <v>0.42199999999999999</v>
      </c>
      <c r="AO315" s="25">
        <f>INDEX(FC_E3,$AL315)+(MEDIAN(MinStable,$AK315,1)-INDEX(FC_L,$AL315))*(INDEX(FC_E3,$AL315+1)-INDEX(FC_E3,$AL315))/(INDEX(FC_L,$AL315+1)-INDEX(FC_L,$AL315))</f>
        <v>0.41499999999999998</v>
      </c>
      <c r="AP315" s="26">
        <f>(IF(S315=1,Y315*AK315/AM315,0)+IF(T315=1,Z315*AK315/AN315,0)+IF(U315=1,AA315*AK315/AO315,0))*dt/60</f>
        <v>0.13434959664142687</v>
      </c>
      <c r="AQ315" s="25">
        <f>E315+(AG315*SQRT(RTE)-AH315/SQRT(RTE))*dt/60/E_nom</f>
        <v>0.752110002193497</v>
      </c>
      <c r="AR315">
        <f>IF(R315=1,1,0)</f>
        <v>0</v>
      </c>
    </row>
    <row r="316" spans="1:44" x14ac:dyDescent="0.2">
      <c r="A316">
        <v>314</v>
      </c>
      <c r="B316" s="22">
        <f>A316/1440</f>
        <v>0.21805555555555556</v>
      </c>
      <c r="C316" s="23">
        <v>2.3370000000000002</v>
      </c>
      <c r="D316" s="24">
        <f>C316+P_aux</f>
        <v>2.3520000000000003</v>
      </c>
      <c r="E316" s="25">
        <f>AQ315</f>
        <v>0.752110002193497</v>
      </c>
      <c r="F316" s="24">
        <f>AB315</f>
        <v>3.4</v>
      </c>
      <c r="G316">
        <f>IF(AND(S315=0,V315&gt;=MinOff),V315,-1)</f>
        <v>-1</v>
      </c>
      <c r="H316">
        <f>IF(AND(T315=0,W315&gt;=MinOff),W315,-1)</f>
        <v>-1</v>
      </c>
      <c r="I316">
        <f>IF(AND(U315=0,X315&gt;=MinOff),X315,-1)</f>
        <v>-1</v>
      </c>
      <c r="J316">
        <f>IF(AND(S315=1,V315&gt;=MinRun),V315,-1)</f>
        <v>91</v>
      </c>
      <c r="K316">
        <f>IF(AND(T315=1,W315&gt;=MinRun),W315,-1)</f>
        <v>90</v>
      </c>
      <c r="L316">
        <f>IF(AND(U315=1,X315&gt;=MinRun),X315,-1)</f>
        <v>92</v>
      </c>
      <c r="M316">
        <f>IF(MAX(G316:I316)&lt;0,0,MATCH(MAX(G316:I316),G316:I316,0))</f>
        <v>0</v>
      </c>
      <c r="N316">
        <f>IF(MAX(J316:L316)&lt;0,0,MATCH(MAX(J316:L316),J316:L316,0))</f>
        <v>3</v>
      </c>
      <c r="O316" s="24">
        <f>IF(N316=0,0,INDEX(CapVec,N316))</f>
        <v>1.1000000000000001</v>
      </c>
      <c r="P316">
        <f>IF(OR(D316&gt;F316+StartMargin,E316&lt;SOC_startT),1,0)</f>
        <v>0</v>
      </c>
      <c r="Q316">
        <f>IF(AND(E316&gt;SOC_stopT,D316&lt;=F316-O316+StopMargin),1,0)</f>
        <v>0</v>
      </c>
      <c r="R316">
        <f>IF(AND(P316=1,M316&gt;0),1,IF(AND(P316=0,Q316=1,N316&gt;0),-1,0))</f>
        <v>0</v>
      </c>
      <c r="S316">
        <f>S315+IF(AND(R316=1,M316=1),1,0)-IF(AND(R316=-1,N316=1),1,0)</f>
        <v>1</v>
      </c>
      <c r="T316">
        <f>T315+IF(AND(R316=1,M316=2),1,0)-IF(AND(R316=-1,N316=2),1,0)</f>
        <v>1</v>
      </c>
      <c r="U316">
        <f>U315+IF(AND(R316=1,M316=3),1,0)-IF(AND(R316=-1,N316=3),1,0)</f>
        <v>1</v>
      </c>
      <c r="V316">
        <f>IF(S316&lt;&gt;S315,0,V315+dt)</f>
        <v>92</v>
      </c>
      <c r="W316">
        <f>IF(T316&lt;&gt;T315,0,W315+dt)</f>
        <v>91</v>
      </c>
      <c r="X316">
        <f>IF(U316&lt;&gt;U315,0,X315+dt)</f>
        <v>93</v>
      </c>
      <c r="Y316" s="24">
        <f>S316*Cap_1*MIN(1,(V316+dt)/StartRamp)</f>
        <v>1.2</v>
      </c>
      <c r="Z316" s="24">
        <f>T316*Cap_2*MIN(1,(W316+dt)/StartRamp)</f>
        <v>1.1000000000000001</v>
      </c>
      <c r="AA316" s="24">
        <f>U316*Cap_3*MIN(1,(X316+dt)/StartRamp)</f>
        <v>1.1000000000000001</v>
      </c>
      <c r="AB316" s="24">
        <f>SUM(Y316:AA316)</f>
        <v>3.4</v>
      </c>
      <c r="AC316" s="24">
        <f>AB316-D316</f>
        <v>1.0479999999999996</v>
      </c>
      <c r="AD316" s="25">
        <f>MEDIAN(0,(TaperEnd-E316)/(TaperEnd-TaperStart),1)</f>
        <v>1</v>
      </c>
      <c r="AE316" s="24">
        <f>MIN(P_pcs*AD316,MAX(0,SOC_max-E316)*E_nom*60/dt/SQRT(RTE))</f>
        <v>2.5</v>
      </c>
      <c r="AF316" s="24">
        <f>MIN(P_pcs,MAX(0,E316-SOC_min)*E_nom*60/dt*SQRT(RTE))</f>
        <v>2.5</v>
      </c>
      <c r="AG316" s="24">
        <f>IF(AC316&gt;0,MIN(AC316,AE316),0)</f>
        <v>1.0479999999999996</v>
      </c>
      <c r="AH316" s="24">
        <f>IF(AC316&lt;0,MIN(-AC316,AF316),0)</f>
        <v>0</v>
      </c>
      <c r="AI316" s="24">
        <f>IF(AC316&gt;0,D316+AG316,AB316)</f>
        <v>3.4</v>
      </c>
      <c r="AJ316" s="24">
        <f>MAX(0,D316-AI316-AH316)</f>
        <v>0</v>
      </c>
      <c r="AK316" s="25">
        <f>IF(AB316&gt;0,AI316/AB316,0)</f>
        <v>1</v>
      </c>
      <c r="AL316">
        <f>IF(AB316=0,1,MIN(MATCH(MEDIAN(MinStable,AK316,1),FC_L,1),3))</f>
        <v>3</v>
      </c>
      <c r="AM316" s="25">
        <f>INDEX(FC_E1,$AL316)+(MEDIAN(MinStable,$AK316,1)-INDEX(FC_L,$AL316))*(INDEX(FC_E1,$AL316+1)-INDEX(FC_E1,$AL316))/(INDEX(FC_L,$AL316+1)-INDEX(FC_L,$AL316))</f>
        <v>0.42799999999999999</v>
      </c>
      <c r="AN316" s="25">
        <f>INDEX(FC_E2,$AL316)+(MEDIAN(MinStable,$AK316,1)-INDEX(FC_L,$AL316))*(INDEX(FC_E2,$AL316+1)-INDEX(FC_E2,$AL316))/(INDEX(FC_L,$AL316+1)-INDEX(FC_L,$AL316))</f>
        <v>0.42199999999999999</v>
      </c>
      <c r="AO316" s="25">
        <f>INDEX(FC_E3,$AL316)+(MEDIAN(MinStable,$AK316,1)-INDEX(FC_L,$AL316))*(INDEX(FC_E3,$AL316+1)-INDEX(FC_E3,$AL316))/(INDEX(FC_L,$AL316+1)-INDEX(FC_L,$AL316))</f>
        <v>0.41499999999999998</v>
      </c>
      <c r="AP316" s="26">
        <f>(IF(S316=1,Y316*AK316/AM316,0)+IF(T316=1,Z316*AK316/AN316,0)+IF(U316=1,AA316*AK316/AO316,0))*dt/60</f>
        <v>0.13434959664142687</v>
      </c>
      <c r="AQ316" s="25">
        <f>E316+(AG316*SQRT(RTE)-AH316/SQRT(RTE))*dt/60/E_nom</f>
        <v>0.75508912687003937</v>
      </c>
      <c r="AR316">
        <f>IF(R316=1,1,0)</f>
        <v>0</v>
      </c>
    </row>
    <row r="317" spans="1:44" x14ac:dyDescent="0.2">
      <c r="A317">
        <v>315</v>
      </c>
      <c r="B317" s="22">
        <f>A317/1440</f>
        <v>0.21875</v>
      </c>
      <c r="C317" s="23">
        <v>2.3517999999999999</v>
      </c>
      <c r="D317" s="24">
        <f>C317+P_aux</f>
        <v>2.3668</v>
      </c>
      <c r="E317" s="25">
        <f>AQ316</f>
        <v>0.75508912687003937</v>
      </c>
      <c r="F317" s="24">
        <f>AB316</f>
        <v>3.4</v>
      </c>
      <c r="G317">
        <f>IF(AND(S316=0,V316&gt;=MinOff),V316,-1)</f>
        <v>-1</v>
      </c>
      <c r="H317">
        <f>IF(AND(T316=0,W316&gt;=MinOff),W316,-1)</f>
        <v>-1</v>
      </c>
      <c r="I317">
        <f>IF(AND(U316=0,X316&gt;=MinOff),X316,-1)</f>
        <v>-1</v>
      </c>
      <c r="J317">
        <f>IF(AND(S316=1,V316&gt;=MinRun),V316,-1)</f>
        <v>92</v>
      </c>
      <c r="K317">
        <f>IF(AND(T316=1,W316&gt;=MinRun),W316,-1)</f>
        <v>91</v>
      </c>
      <c r="L317">
        <f>IF(AND(U316=1,X316&gt;=MinRun),X316,-1)</f>
        <v>93</v>
      </c>
      <c r="M317">
        <f>IF(MAX(G317:I317)&lt;0,0,MATCH(MAX(G317:I317),G317:I317,0))</f>
        <v>0</v>
      </c>
      <c r="N317">
        <f>IF(MAX(J317:L317)&lt;0,0,MATCH(MAX(J317:L317),J317:L317,0))</f>
        <v>3</v>
      </c>
      <c r="O317" s="24">
        <f>IF(N317=0,0,INDEX(CapVec,N317))</f>
        <v>1.1000000000000001</v>
      </c>
      <c r="P317">
        <f>IF(OR(D317&gt;F317+StartMargin,E317&lt;SOC_startT),1,0)</f>
        <v>0</v>
      </c>
      <c r="Q317">
        <f>IF(AND(E317&gt;SOC_stopT,D317&lt;=F317-O317+StopMargin),1,0)</f>
        <v>0</v>
      </c>
      <c r="R317">
        <f>IF(AND(P317=1,M317&gt;0),1,IF(AND(P317=0,Q317=1,N317&gt;0),-1,0))</f>
        <v>0</v>
      </c>
      <c r="S317">
        <f>S316+IF(AND(R317=1,M317=1),1,0)-IF(AND(R317=-1,N317=1),1,0)</f>
        <v>1</v>
      </c>
      <c r="T317">
        <f>T316+IF(AND(R317=1,M317=2),1,0)-IF(AND(R317=-1,N317=2),1,0)</f>
        <v>1</v>
      </c>
      <c r="U317">
        <f>U316+IF(AND(R317=1,M317=3),1,0)-IF(AND(R317=-1,N317=3),1,0)</f>
        <v>1</v>
      </c>
      <c r="V317">
        <f>IF(S317&lt;&gt;S316,0,V316+dt)</f>
        <v>93</v>
      </c>
      <c r="W317">
        <f>IF(T317&lt;&gt;T316,0,W316+dt)</f>
        <v>92</v>
      </c>
      <c r="X317">
        <f>IF(U317&lt;&gt;U316,0,X316+dt)</f>
        <v>94</v>
      </c>
      <c r="Y317" s="24">
        <f>S317*Cap_1*MIN(1,(V317+dt)/StartRamp)</f>
        <v>1.2</v>
      </c>
      <c r="Z317" s="24">
        <f>T317*Cap_2*MIN(1,(W317+dt)/StartRamp)</f>
        <v>1.1000000000000001</v>
      </c>
      <c r="AA317" s="24">
        <f>U317*Cap_3*MIN(1,(X317+dt)/StartRamp)</f>
        <v>1.1000000000000001</v>
      </c>
      <c r="AB317" s="24">
        <f>SUM(Y317:AA317)</f>
        <v>3.4</v>
      </c>
      <c r="AC317" s="24">
        <f>AB317-D317</f>
        <v>1.0331999999999999</v>
      </c>
      <c r="AD317" s="25">
        <f>MEDIAN(0,(TaperEnd-E317)/(TaperEnd-TaperStart),1)</f>
        <v>1</v>
      </c>
      <c r="AE317" s="24">
        <f>MIN(P_pcs*AD317,MAX(0,SOC_max-E317)*E_nom*60/dt/SQRT(RTE))</f>
        <v>2.5</v>
      </c>
      <c r="AF317" s="24">
        <f>MIN(P_pcs,MAX(0,E317-SOC_min)*E_nom*60/dt*SQRT(RTE))</f>
        <v>2.5</v>
      </c>
      <c r="AG317" s="24">
        <f>IF(AC317&gt;0,MIN(AC317,AE317),0)</f>
        <v>1.0331999999999999</v>
      </c>
      <c r="AH317" s="24">
        <f>IF(AC317&lt;0,MIN(-AC317,AF317),0)</f>
        <v>0</v>
      </c>
      <c r="AI317" s="24">
        <f>IF(AC317&gt;0,D317+AG317,AB317)</f>
        <v>3.4</v>
      </c>
      <c r="AJ317" s="24">
        <f>MAX(0,D317-AI317-AH317)</f>
        <v>0</v>
      </c>
      <c r="AK317" s="25">
        <f>IF(AB317&gt;0,AI317/AB317,0)</f>
        <v>1</v>
      </c>
      <c r="AL317">
        <f>IF(AB317=0,1,MIN(MATCH(MEDIAN(MinStable,AK317,1),FC_L,1),3))</f>
        <v>3</v>
      </c>
      <c r="AM317" s="25">
        <f>INDEX(FC_E1,$AL317)+(MEDIAN(MinStable,$AK317,1)-INDEX(FC_L,$AL317))*(INDEX(FC_E1,$AL317+1)-INDEX(FC_E1,$AL317))/(INDEX(FC_L,$AL317+1)-INDEX(FC_L,$AL317))</f>
        <v>0.42799999999999999</v>
      </c>
      <c r="AN317" s="25">
        <f>INDEX(FC_E2,$AL317)+(MEDIAN(MinStable,$AK317,1)-INDEX(FC_L,$AL317))*(INDEX(FC_E2,$AL317+1)-INDEX(FC_E2,$AL317))/(INDEX(FC_L,$AL317+1)-INDEX(FC_L,$AL317))</f>
        <v>0.42199999999999999</v>
      </c>
      <c r="AO317" s="25">
        <f>INDEX(FC_E3,$AL317)+(MEDIAN(MinStable,$AK317,1)-INDEX(FC_L,$AL317))*(INDEX(FC_E3,$AL317+1)-INDEX(FC_E3,$AL317))/(INDEX(FC_L,$AL317+1)-INDEX(FC_L,$AL317))</f>
        <v>0.41499999999999998</v>
      </c>
      <c r="AP317" s="26">
        <f>(IF(S317=1,Y317*AK317/AM317,0)+IF(T317=1,Z317*AK317/AN317,0)+IF(U317=1,AA317*AK317/AO317,0))*dt/60</f>
        <v>0.13434959664142687</v>
      </c>
      <c r="AQ317" s="25">
        <f>E317+(AG317*SQRT(RTE)-AH317/SQRT(RTE))*dt/60/E_nom</f>
        <v>0.75802617993855426</v>
      </c>
      <c r="AR317">
        <f>IF(R317=1,1,0)</f>
        <v>0</v>
      </c>
    </row>
    <row r="318" spans="1:44" x14ac:dyDescent="0.2">
      <c r="A318">
        <v>316</v>
      </c>
      <c r="B318" s="22">
        <f>A318/1440</f>
        <v>0.21944444444444444</v>
      </c>
      <c r="C318" s="23">
        <v>2.3414000000000001</v>
      </c>
      <c r="D318" s="24">
        <f>C318+P_aux</f>
        <v>2.3564000000000003</v>
      </c>
      <c r="E318" s="25">
        <f>AQ317</f>
        <v>0.75802617993855426</v>
      </c>
      <c r="F318" s="24">
        <f>AB317</f>
        <v>3.4</v>
      </c>
      <c r="G318">
        <f>IF(AND(S317=0,V317&gt;=MinOff),V317,-1)</f>
        <v>-1</v>
      </c>
      <c r="H318">
        <f>IF(AND(T317=0,W317&gt;=MinOff),W317,-1)</f>
        <v>-1</v>
      </c>
      <c r="I318">
        <f>IF(AND(U317=0,X317&gt;=MinOff),X317,-1)</f>
        <v>-1</v>
      </c>
      <c r="J318">
        <f>IF(AND(S317=1,V317&gt;=MinRun),V317,-1)</f>
        <v>93</v>
      </c>
      <c r="K318">
        <f>IF(AND(T317=1,W317&gt;=MinRun),W317,-1)</f>
        <v>92</v>
      </c>
      <c r="L318">
        <f>IF(AND(U317=1,X317&gt;=MinRun),X317,-1)</f>
        <v>94</v>
      </c>
      <c r="M318">
        <f>IF(MAX(G318:I318)&lt;0,0,MATCH(MAX(G318:I318),G318:I318,0))</f>
        <v>0</v>
      </c>
      <c r="N318">
        <f>IF(MAX(J318:L318)&lt;0,0,MATCH(MAX(J318:L318),J318:L318,0))</f>
        <v>3</v>
      </c>
      <c r="O318" s="24">
        <f>IF(N318=0,0,INDEX(CapVec,N318))</f>
        <v>1.1000000000000001</v>
      </c>
      <c r="P318">
        <f>IF(OR(D318&gt;F318+StartMargin,E318&lt;SOC_startT),1,0)</f>
        <v>0</v>
      </c>
      <c r="Q318">
        <f>IF(AND(E318&gt;SOC_stopT,D318&lt;=F318-O318+StopMargin),1,0)</f>
        <v>0</v>
      </c>
      <c r="R318">
        <f>IF(AND(P318=1,M318&gt;0),1,IF(AND(P318=0,Q318=1,N318&gt;0),-1,0))</f>
        <v>0</v>
      </c>
      <c r="S318">
        <f>S317+IF(AND(R318=1,M318=1),1,0)-IF(AND(R318=-1,N318=1),1,0)</f>
        <v>1</v>
      </c>
      <c r="T318">
        <f>T317+IF(AND(R318=1,M318=2),1,0)-IF(AND(R318=-1,N318=2),1,0)</f>
        <v>1</v>
      </c>
      <c r="U318">
        <f>U317+IF(AND(R318=1,M318=3),1,0)-IF(AND(R318=-1,N318=3),1,0)</f>
        <v>1</v>
      </c>
      <c r="V318">
        <f>IF(S318&lt;&gt;S317,0,V317+dt)</f>
        <v>94</v>
      </c>
      <c r="W318">
        <f>IF(T318&lt;&gt;T317,0,W317+dt)</f>
        <v>93</v>
      </c>
      <c r="X318">
        <f>IF(U318&lt;&gt;U317,0,X317+dt)</f>
        <v>95</v>
      </c>
      <c r="Y318" s="24">
        <f>S318*Cap_1*MIN(1,(V318+dt)/StartRamp)</f>
        <v>1.2</v>
      </c>
      <c r="Z318" s="24">
        <f>T318*Cap_2*MIN(1,(W318+dt)/StartRamp)</f>
        <v>1.1000000000000001</v>
      </c>
      <c r="AA318" s="24">
        <f>U318*Cap_3*MIN(1,(X318+dt)/StartRamp)</f>
        <v>1.1000000000000001</v>
      </c>
      <c r="AB318" s="24">
        <f>SUM(Y318:AA318)</f>
        <v>3.4</v>
      </c>
      <c r="AC318" s="24">
        <f>AB318-D318</f>
        <v>1.0435999999999996</v>
      </c>
      <c r="AD318" s="25">
        <f>MEDIAN(0,(TaperEnd-E318)/(TaperEnd-TaperStart),1)</f>
        <v>1</v>
      </c>
      <c r="AE318" s="24">
        <f>MIN(P_pcs*AD318,MAX(0,SOC_max-E318)*E_nom*60/dt/SQRT(RTE))</f>
        <v>2.5</v>
      </c>
      <c r="AF318" s="24">
        <f>MIN(P_pcs,MAX(0,E318-SOC_min)*E_nom*60/dt*SQRT(RTE))</f>
        <v>2.5</v>
      </c>
      <c r="AG318" s="24">
        <f>IF(AC318&gt;0,MIN(AC318,AE318),0)</f>
        <v>1.0435999999999996</v>
      </c>
      <c r="AH318" s="24">
        <f>IF(AC318&lt;0,MIN(-AC318,AF318),0)</f>
        <v>0</v>
      </c>
      <c r="AI318" s="24">
        <f>IF(AC318&gt;0,D318+AG318,AB318)</f>
        <v>3.4</v>
      </c>
      <c r="AJ318" s="24">
        <f>MAX(0,D318-AI318-AH318)</f>
        <v>0</v>
      </c>
      <c r="AK318" s="25">
        <f>IF(AB318&gt;0,AI318/AB318,0)</f>
        <v>1</v>
      </c>
      <c r="AL318">
        <f>IF(AB318=0,1,MIN(MATCH(MEDIAN(MinStable,AK318,1),FC_L,1),3))</f>
        <v>3</v>
      </c>
      <c r="AM318" s="25">
        <f>INDEX(FC_E1,$AL318)+(MEDIAN(MinStable,$AK318,1)-INDEX(FC_L,$AL318))*(INDEX(FC_E1,$AL318+1)-INDEX(FC_E1,$AL318))/(INDEX(FC_L,$AL318+1)-INDEX(FC_L,$AL318))</f>
        <v>0.42799999999999999</v>
      </c>
      <c r="AN318" s="25">
        <f>INDEX(FC_E2,$AL318)+(MEDIAN(MinStable,$AK318,1)-INDEX(FC_L,$AL318))*(INDEX(FC_E2,$AL318+1)-INDEX(FC_E2,$AL318))/(INDEX(FC_L,$AL318+1)-INDEX(FC_L,$AL318))</f>
        <v>0.42199999999999999</v>
      </c>
      <c r="AO318" s="25">
        <f>INDEX(FC_E3,$AL318)+(MEDIAN(MinStable,$AK318,1)-INDEX(FC_L,$AL318))*(INDEX(FC_E3,$AL318+1)-INDEX(FC_E3,$AL318))/(INDEX(FC_L,$AL318+1)-INDEX(FC_L,$AL318))</f>
        <v>0.41499999999999998</v>
      </c>
      <c r="AP318" s="26">
        <f>(IF(S318=1,Y318*AK318/AM318,0)+IF(T318=1,Z318*AK318/AN318,0)+IF(U318=1,AA318*AK318/AO318,0))*dt/60</f>
        <v>0.13434959664142687</v>
      </c>
      <c r="AQ318" s="25">
        <f>E318+(AG318*SQRT(RTE)-AH318/SQRT(RTE))*dt/60/E_nom</f>
        <v>0.76099279683973708</v>
      </c>
      <c r="AR318">
        <f>IF(R318=1,1,0)</f>
        <v>0</v>
      </c>
    </row>
    <row r="319" spans="1:44" x14ac:dyDescent="0.2">
      <c r="A319">
        <v>317</v>
      </c>
      <c r="B319" s="22">
        <f>A319/1440</f>
        <v>0.22013888888888888</v>
      </c>
      <c r="C319" s="23">
        <v>2.4203999999999999</v>
      </c>
      <c r="D319" s="24">
        <f>C319+P_aux</f>
        <v>2.4354</v>
      </c>
      <c r="E319" s="25">
        <f>AQ318</f>
        <v>0.76099279683973708</v>
      </c>
      <c r="F319" s="24">
        <f>AB318</f>
        <v>3.4</v>
      </c>
      <c r="G319">
        <f>IF(AND(S318=0,V318&gt;=MinOff),V318,-1)</f>
        <v>-1</v>
      </c>
      <c r="H319">
        <f>IF(AND(T318=0,W318&gt;=MinOff),W318,-1)</f>
        <v>-1</v>
      </c>
      <c r="I319">
        <f>IF(AND(U318=0,X318&gt;=MinOff),X318,-1)</f>
        <v>-1</v>
      </c>
      <c r="J319">
        <f>IF(AND(S318=1,V318&gt;=MinRun),V318,-1)</f>
        <v>94</v>
      </c>
      <c r="K319">
        <f>IF(AND(T318=1,W318&gt;=MinRun),W318,-1)</f>
        <v>93</v>
      </c>
      <c r="L319">
        <f>IF(AND(U318=1,X318&gt;=MinRun),X318,-1)</f>
        <v>95</v>
      </c>
      <c r="M319">
        <f>IF(MAX(G319:I319)&lt;0,0,MATCH(MAX(G319:I319),G319:I319,0))</f>
        <v>0</v>
      </c>
      <c r="N319">
        <f>IF(MAX(J319:L319)&lt;0,0,MATCH(MAX(J319:L319),J319:L319,0))</f>
        <v>3</v>
      </c>
      <c r="O319" s="24">
        <f>IF(N319=0,0,INDEX(CapVec,N319))</f>
        <v>1.1000000000000001</v>
      </c>
      <c r="P319">
        <f>IF(OR(D319&gt;F319+StartMargin,E319&lt;SOC_startT),1,0)</f>
        <v>0</v>
      </c>
      <c r="Q319">
        <f>IF(AND(E319&gt;SOC_stopT,D319&lt;=F319-O319+StopMargin),1,0)</f>
        <v>0</v>
      </c>
      <c r="R319">
        <f>IF(AND(P319=1,M319&gt;0),1,IF(AND(P319=0,Q319=1,N319&gt;0),-1,0))</f>
        <v>0</v>
      </c>
      <c r="S319">
        <f>S318+IF(AND(R319=1,M319=1),1,0)-IF(AND(R319=-1,N319=1),1,0)</f>
        <v>1</v>
      </c>
      <c r="T319">
        <f>T318+IF(AND(R319=1,M319=2),1,0)-IF(AND(R319=-1,N319=2),1,0)</f>
        <v>1</v>
      </c>
      <c r="U319">
        <f>U318+IF(AND(R319=1,M319=3),1,0)-IF(AND(R319=-1,N319=3),1,0)</f>
        <v>1</v>
      </c>
      <c r="V319">
        <f>IF(S319&lt;&gt;S318,0,V318+dt)</f>
        <v>95</v>
      </c>
      <c r="W319">
        <f>IF(T319&lt;&gt;T318,0,W318+dt)</f>
        <v>94</v>
      </c>
      <c r="X319">
        <f>IF(U319&lt;&gt;U318,0,X318+dt)</f>
        <v>96</v>
      </c>
      <c r="Y319" s="24">
        <f>S319*Cap_1*MIN(1,(V319+dt)/StartRamp)</f>
        <v>1.2</v>
      </c>
      <c r="Z319" s="24">
        <f>T319*Cap_2*MIN(1,(W319+dt)/StartRamp)</f>
        <v>1.1000000000000001</v>
      </c>
      <c r="AA319" s="24">
        <f>U319*Cap_3*MIN(1,(X319+dt)/StartRamp)</f>
        <v>1.1000000000000001</v>
      </c>
      <c r="AB319" s="24">
        <f>SUM(Y319:AA319)</f>
        <v>3.4</v>
      </c>
      <c r="AC319" s="24">
        <f>AB319-D319</f>
        <v>0.9645999999999999</v>
      </c>
      <c r="AD319" s="25">
        <f>MEDIAN(0,(TaperEnd-E319)/(TaperEnd-TaperStart),1)</f>
        <v>1</v>
      </c>
      <c r="AE319" s="24">
        <f>MIN(P_pcs*AD319,MAX(0,SOC_max-E319)*E_nom*60/dt/SQRT(RTE))</f>
        <v>2.5</v>
      </c>
      <c r="AF319" s="24">
        <f>MIN(P_pcs,MAX(0,E319-SOC_min)*E_nom*60/dt*SQRT(RTE))</f>
        <v>2.5</v>
      </c>
      <c r="AG319" s="24">
        <f>IF(AC319&gt;0,MIN(AC319,AE319),0)</f>
        <v>0.9645999999999999</v>
      </c>
      <c r="AH319" s="24">
        <f>IF(AC319&lt;0,MIN(-AC319,AF319),0)</f>
        <v>0</v>
      </c>
      <c r="AI319" s="24">
        <f>IF(AC319&gt;0,D319+AG319,AB319)</f>
        <v>3.4</v>
      </c>
      <c r="AJ319" s="24">
        <f>MAX(0,D319-AI319-AH319)</f>
        <v>0</v>
      </c>
      <c r="AK319" s="25">
        <f>IF(AB319&gt;0,AI319/AB319,0)</f>
        <v>1</v>
      </c>
      <c r="AL319">
        <f>IF(AB319=0,1,MIN(MATCH(MEDIAN(MinStable,AK319,1),FC_L,1),3))</f>
        <v>3</v>
      </c>
      <c r="AM319" s="25">
        <f>INDEX(FC_E1,$AL319)+(MEDIAN(MinStable,$AK319,1)-INDEX(FC_L,$AL319))*(INDEX(FC_E1,$AL319+1)-INDEX(FC_E1,$AL319))/(INDEX(FC_L,$AL319+1)-INDEX(FC_L,$AL319))</f>
        <v>0.42799999999999999</v>
      </c>
      <c r="AN319" s="25">
        <f>INDEX(FC_E2,$AL319)+(MEDIAN(MinStable,$AK319,1)-INDEX(FC_L,$AL319))*(INDEX(FC_E2,$AL319+1)-INDEX(FC_E2,$AL319))/(INDEX(FC_L,$AL319+1)-INDEX(FC_L,$AL319))</f>
        <v>0.42199999999999999</v>
      </c>
      <c r="AO319" s="25">
        <f>INDEX(FC_E3,$AL319)+(MEDIAN(MinStable,$AK319,1)-INDEX(FC_L,$AL319))*(INDEX(FC_E3,$AL319+1)-INDEX(FC_E3,$AL319))/(INDEX(FC_L,$AL319+1)-INDEX(FC_L,$AL319))</f>
        <v>0.41499999999999998</v>
      </c>
      <c r="AP319" s="26">
        <f>(IF(S319=1,Y319*AK319/AM319,0)+IF(T319=1,Z319*AK319/AN319,0)+IF(U319=1,AA319*AK319/AO319,0))*dt/60</f>
        <v>0.13434959664142687</v>
      </c>
      <c r="AQ319" s="25">
        <f>E319+(AG319*SQRT(RTE)-AH319/SQRT(RTE))*dt/60/E_nom</f>
        <v>0.76373484231969202</v>
      </c>
      <c r="AR319">
        <f>IF(R319=1,1,0)</f>
        <v>0</v>
      </c>
    </row>
    <row r="320" spans="1:44" x14ac:dyDescent="0.2">
      <c r="A320">
        <v>318</v>
      </c>
      <c r="B320" s="22">
        <f>A320/1440</f>
        <v>0.22083333333333333</v>
      </c>
      <c r="C320" s="23">
        <v>2.4533</v>
      </c>
      <c r="D320" s="24">
        <f>C320+P_aux</f>
        <v>2.4683000000000002</v>
      </c>
      <c r="E320" s="25">
        <f>AQ319</f>
        <v>0.76373484231969202</v>
      </c>
      <c r="F320" s="24">
        <f>AB319</f>
        <v>3.4</v>
      </c>
      <c r="G320">
        <f>IF(AND(S319=0,V319&gt;=MinOff),V319,-1)</f>
        <v>-1</v>
      </c>
      <c r="H320">
        <f>IF(AND(T319=0,W319&gt;=MinOff),W319,-1)</f>
        <v>-1</v>
      </c>
      <c r="I320">
        <f>IF(AND(U319=0,X319&gt;=MinOff),X319,-1)</f>
        <v>-1</v>
      </c>
      <c r="J320">
        <f>IF(AND(S319=1,V319&gt;=MinRun),V319,-1)</f>
        <v>95</v>
      </c>
      <c r="K320">
        <f>IF(AND(T319=1,W319&gt;=MinRun),W319,-1)</f>
        <v>94</v>
      </c>
      <c r="L320">
        <f>IF(AND(U319=1,X319&gt;=MinRun),X319,-1)</f>
        <v>96</v>
      </c>
      <c r="M320">
        <f>IF(MAX(G320:I320)&lt;0,0,MATCH(MAX(G320:I320),G320:I320,0))</f>
        <v>0</v>
      </c>
      <c r="N320">
        <f>IF(MAX(J320:L320)&lt;0,0,MATCH(MAX(J320:L320),J320:L320,0))</f>
        <v>3</v>
      </c>
      <c r="O320" s="24">
        <f>IF(N320=0,0,INDEX(CapVec,N320))</f>
        <v>1.1000000000000001</v>
      </c>
      <c r="P320">
        <f>IF(OR(D320&gt;F320+StartMargin,E320&lt;SOC_startT),1,0)</f>
        <v>0</v>
      </c>
      <c r="Q320">
        <f>IF(AND(E320&gt;SOC_stopT,D320&lt;=F320-O320+StopMargin),1,0)</f>
        <v>0</v>
      </c>
      <c r="R320">
        <f>IF(AND(P320=1,M320&gt;0),1,IF(AND(P320=0,Q320=1,N320&gt;0),-1,0))</f>
        <v>0</v>
      </c>
      <c r="S320">
        <f>S319+IF(AND(R320=1,M320=1),1,0)-IF(AND(R320=-1,N320=1),1,0)</f>
        <v>1</v>
      </c>
      <c r="T320">
        <f>T319+IF(AND(R320=1,M320=2),1,0)-IF(AND(R320=-1,N320=2),1,0)</f>
        <v>1</v>
      </c>
      <c r="U320">
        <f>U319+IF(AND(R320=1,M320=3),1,0)-IF(AND(R320=-1,N320=3),1,0)</f>
        <v>1</v>
      </c>
      <c r="V320">
        <f>IF(S320&lt;&gt;S319,0,V319+dt)</f>
        <v>96</v>
      </c>
      <c r="W320">
        <f>IF(T320&lt;&gt;T319,0,W319+dt)</f>
        <v>95</v>
      </c>
      <c r="X320">
        <f>IF(U320&lt;&gt;U319,0,X319+dt)</f>
        <v>97</v>
      </c>
      <c r="Y320" s="24">
        <f>S320*Cap_1*MIN(1,(V320+dt)/StartRamp)</f>
        <v>1.2</v>
      </c>
      <c r="Z320" s="24">
        <f>T320*Cap_2*MIN(1,(W320+dt)/StartRamp)</f>
        <v>1.1000000000000001</v>
      </c>
      <c r="AA320" s="24">
        <f>U320*Cap_3*MIN(1,(X320+dt)/StartRamp)</f>
        <v>1.1000000000000001</v>
      </c>
      <c r="AB320" s="24">
        <f>SUM(Y320:AA320)</f>
        <v>3.4</v>
      </c>
      <c r="AC320" s="24">
        <f>AB320-D320</f>
        <v>0.93169999999999975</v>
      </c>
      <c r="AD320" s="25">
        <f>MEDIAN(0,(TaperEnd-E320)/(TaperEnd-TaperStart),1)</f>
        <v>1</v>
      </c>
      <c r="AE320" s="24">
        <f>MIN(P_pcs*AD320,MAX(0,SOC_max-E320)*E_nom*60/dt/SQRT(RTE))</f>
        <v>2.5</v>
      </c>
      <c r="AF320" s="24">
        <f>MIN(P_pcs,MAX(0,E320-SOC_min)*E_nom*60/dt*SQRT(RTE))</f>
        <v>2.5</v>
      </c>
      <c r="AG320" s="24">
        <f>IF(AC320&gt;0,MIN(AC320,AE320),0)</f>
        <v>0.93169999999999975</v>
      </c>
      <c r="AH320" s="24">
        <f>IF(AC320&lt;0,MIN(-AC320,AF320),0)</f>
        <v>0</v>
      </c>
      <c r="AI320" s="24">
        <f>IF(AC320&gt;0,D320+AG320,AB320)</f>
        <v>3.4</v>
      </c>
      <c r="AJ320" s="24">
        <f>MAX(0,D320-AI320-AH320)</f>
        <v>0</v>
      </c>
      <c r="AK320" s="25">
        <f>IF(AB320&gt;0,AI320/AB320,0)</f>
        <v>1</v>
      </c>
      <c r="AL320">
        <f>IF(AB320=0,1,MIN(MATCH(MEDIAN(MinStable,AK320,1),FC_L,1),3))</f>
        <v>3</v>
      </c>
      <c r="AM320" s="25">
        <f>INDEX(FC_E1,$AL320)+(MEDIAN(MinStable,$AK320,1)-INDEX(FC_L,$AL320))*(INDEX(FC_E1,$AL320+1)-INDEX(FC_E1,$AL320))/(INDEX(FC_L,$AL320+1)-INDEX(FC_L,$AL320))</f>
        <v>0.42799999999999999</v>
      </c>
      <c r="AN320" s="25">
        <f>INDEX(FC_E2,$AL320)+(MEDIAN(MinStable,$AK320,1)-INDEX(FC_L,$AL320))*(INDEX(FC_E2,$AL320+1)-INDEX(FC_E2,$AL320))/(INDEX(FC_L,$AL320+1)-INDEX(FC_L,$AL320))</f>
        <v>0.42199999999999999</v>
      </c>
      <c r="AO320" s="25">
        <f>INDEX(FC_E3,$AL320)+(MEDIAN(MinStable,$AK320,1)-INDEX(FC_L,$AL320))*(INDEX(FC_E3,$AL320+1)-INDEX(FC_E3,$AL320))/(INDEX(FC_L,$AL320+1)-INDEX(FC_L,$AL320))</f>
        <v>0.41499999999999998</v>
      </c>
      <c r="AP320" s="26">
        <f>(IF(S320=1,Y320*AK320/AM320,0)+IF(T320=1,Z320*AK320/AN320,0)+IF(U320=1,AA320*AK320/AO320,0))*dt/60</f>
        <v>0.13434959664142687</v>
      </c>
      <c r="AQ320" s="25">
        <f>E320+(AG320*SQRT(RTE)-AH320/SQRT(RTE))*dt/60/E_nom</f>
        <v>0.76638336375207228</v>
      </c>
      <c r="AR320">
        <f>IF(R320=1,1,0)</f>
        <v>0</v>
      </c>
    </row>
    <row r="321" spans="1:44" x14ac:dyDescent="0.2">
      <c r="A321">
        <v>319</v>
      </c>
      <c r="B321" s="22">
        <f>A321/1440</f>
        <v>0.22152777777777777</v>
      </c>
      <c r="C321" s="23">
        <v>2.3717000000000001</v>
      </c>
      <c r="D321" s="24">
        <f>C321+P_aux</f>
        <v>2.3867000000000003</v>
      </c>
      <c r="E321" s="25">
        <f>AQ320</f>
        <v>0.76638336375207228</v>
      </c>
      <c r="F321" s="24">
        <f>AB320</f>
        <v>3.4</v>
      </c>
      <c r="G321">
        <f>IF(AND(S320=0,V320&gt;=MinOff),V320,-1)</f>
        <v>-1</v>
      </c>
      <c r="H321">
        <f>IF(AND(T320=0,W320&gt;=MinOff),W320,-1)</f>
        <v>-1</v>
      </c>
      <c r="I321">
        <f>IF(AND(U320=0,X320&gt;=MinOff),X320,-1)</f>
        <v>-1</v>
      </c>
      <c r="J321">
        <f>IF(AND(S320=1,V320&gt;=MinRun),V320,-1)</f>
        <v>96</v>
      </c>
      <c r="K321">
        <f>IF(AND(T320=1,W320&gt;=MinRun),W320,-1)</f>
        <v>95</v>
      </c>
      <c r="L321">
        <f>IF(AND(U320=1,X320&gt;=MinRun),X320,-1)</f>
        <v>97</v>
      </c>
      <c r="M321">
        <f>IF(MAX(G321:I321)&lt;0,0,MATCH(MAX(G321:I321),G321:I321,0))</f>
        <v>0</v>
      </c>
      <c r="N321">
        <f>IF(MAX(J321:L321)&lt;0,0,MATCH(MAX(J321:L321),J321:L321,0))</f>
        <v>3</v>
      </c>
      <c r="O321" s="24">
        <f>IF(N321=0,0,INDEX(CapVec,N321))</f>
        <v>1.1000000000000001</v>
      </c>
      <c r="P321">
        <f>IF(OR(D321&gt;F321+StartMargin,E321&lt;SOC_startT),1,0)</f>
        <v>0</v>
      </c>
      <c r="Q321">
        <f>IF(AND(E321&gt;SOC_stopT,D321&lt;=F321-O321+StopMargin),1,0)</f>
        <v>0</v>
      </c>
      <c r="R321">
        <f>IF(AND(P321=1,M321&gt;0),1,IF(AND(P321=0,Q321=1,N321&gt;0),-1,0))</f>
        <v>0</v>
      </c>
      <c r="S321">
        <f>S320+IF(AND(R321=1,M321=1),1,0)-IF(AND(R321=-1,N321=1),1,0)</f>
        <v>1</v>
      </c>
      <c r="T321">
        <f>T320+IF(AND(R321=1,M321=2),1,0)-IF(AND(R321=-1,N321=2),1,0)</f>
        <v>1</v>
      </c>
      <c r="U321">
        <f>U320+IF(AND(R321=1,M321=3),1,0)-IF(AND(R321=-1,N321=3),1,0)</f>
        <v>1</v>
      </c>
      <c r="V321">
        <f>IF(S321&lt;&gt;S320,0,V320+dt)</f>
        <v>97</v>
      </c>
      <c r="W321">
        <f>IF(T321&lt;&gt;T320,0,W320+dt)</f>
        <v>96</v>
      </c>
      <c r="X321">
        <f>IF(U321&lt;&gt;U320,0,X320+dt)</f>
        <v>98</v>
      </c>
      <c r="Y321" s="24">
        <f>S321*Cap_1*MIN(1,(V321+dt)/StartRamp)</f>
        <v>1.2</v>
      </c>
      <c r="Z321" s="24">
        <f>T321*Cap_2*MIN(1,(W321+dt)/StartRamp)</f>
        <v>1.1000000000000001</v>
      </c>
      <c r="AA321" s="24">
        <f>U321*Cap_3*MIN(1,(X321+dt)/StartRamp)</f>
        <v>1.1000000000000001</v>
      </c>
      <c r="AB321" s="24">
        <f>SUM(Y321:AA321)</f>
        <v>3.4</v>
      </c>
      <c r="AC321" s="24">
        <f>AB321-D321</f>
        <v>1.0132999999999996</v>
      </c>
      <c r="AD321" s="25">
        <f>MEDIAN(0,(TaperEnd-E321)/(TaperEnd-TaperStart),1)</f>
        <v>1</v>
      </c>
      <c r="AE321" s="24">
        <f>MIN(P_pcs*AD321,MAX(0,SOC_max-E321)*E_nom*60/dt/SQRT(RTE))</f>
        <v>2.5</v>
      </c>
      <c r="AF321" s="24">
        <f>MIN(P_pcs,MAX(0,E321-SOC_min)*E_nom*60/dt*SQRT(RTE))</f>
        <v>2.5</v>
      </c>
      <c r="AG321" s="24">
        <f>IF(AC321&gt;0,MIN(AC321,AE321),0)</f>
        <v>1.0132999999999996</v>
      </c>
      <c r="AH321" s="24">
        <f>IF(AC321&lt;0,MIN(-AC321,AF321),0)</f>
        <v>0</v>
      </c>
      <c r="AI321" s="24">
        <f>IF(AC321&gt;0,D321+AG321,AB321)</f>
        <v>3.4</v>
      </c>
      <c r="AJ321" s="24">
        <f>MAX(0,D321-AI321-AH321)</f>
        <v>0</v>
      </c>
      <c r="AK321" s="25">
        <f>IF(AB321&gt;0,AI321/AB321,0)</f>
        <v>1</v>
      </c>
      <c r="AL321">
        <f>IF(AB321=0,1,MIN(MATCH(MEDIAN(MinStable,AK321,1),FC_L,1),3))</f>
        <v>3</v>
      </c>
      <c r="AM321" s="25">
        <f>INDEX(FC_E1,$AL321)+(MEDIAN(MinStable,$AK321,1)-INDEX(FC_L,$AL321))*(INDEX(FC_E1,$AL321+1)-INDEX(FC_E1,$AL321))/(INDEX(FC_L,$AL321+1)-INDEX(FC_L,$AL321))</f>
        <v>0.42799999999999999</v>
      </c>
      <c r="AN321" s="25">
        <f>INDEX(FC_E2,$AL321)+(MEDIAN(MinStable,$AK321,1)-INDEX(FC_L,$AL321))*(INDEX(FC_E2,$AL321+1)-INDEX(FC_E2,$AL321))/(INDEX(FC_L,$AL321+1)-INDEX(FC_L,$AL321))</f>
        <v>0.42199999999999999</v>
      </c>
      <c r="AO321" s="25">
        <f>INDEX(FC_E3,$AL321)+(MEDIAN(MinStable,$AK321,1)-INDEX(FC_L,$AL321))*(INDEX(FC_E3,$AL321+1)-INDEX(FC_E3,$AL321))/(INDEX(FC_L,$AL321+1)-INDEX(FC_L,$AL321))</f>
        <v>0.41499999999999998</v>
      </c>
      <c r="AP321" s="26">
        <f>(IF(S321=1,Y321*AK321/AM321,0)+IF(T321=1,Z321*AK321/AN321,0)+IF(U321=1,AA321*AK321/AO321,0))*dt/60</f>
        <v>0.13434959664142687</v>
      </c>
      <c r="AQ321" s="25">
        <f>E321+(AG321*SQRT(RTE)-AH321/SQRT(RTE))*dt/60/E_nom</f>
        <v>0.76926384756384747</v>
      </c>
      <c r="AR321">
        <f>IF(R321=1,1,0)</f>
        <v>0</v>
      </c>
    </row>
    <row r="322" spans="1:44" x14ac:dyDescent="0.2">
      <c r="A322">
        <v>320</v>
      </c>
      <c r="B322" s="22">
        <f>A322/1440</f>
        <v>0.22222222222222221</v>
      </c>
      <c r="C322" s="23">
        <v>2.3864000000000001</v>
      </c>
      <c r="D322" s="24">
        <f>C322+P_aux</f>
        <v>2.4014000000000002</v>
      </c>
      <c r="E322" s="25">
        <f>AQ321</f>
        <v>0.76926384756384747</v>
      </c>
      <c r="F322" s="24">
        <f>AB321</f>
        <v>3.4</v>
      </c>
      <c r="G322">
        <f>IF(AND(S321=0,V321&gt;=MinOff),V321,-1)</f>
        <v>-1</v>
      </c>
      <c r="H322">
        <f>IF(AND(T321=0,W321&gt;=MinOff),W321,-1)</f>
        <v>-1</v>
      </c>
      <c r="I322">
        <f>IF(AND(U321=0,X321&gt;=MinOff),X321,-1)</f>
        <v>-1</v>
      </c>
      <c r="J322">
        <f>IF(AND(S321=1,V321&gt;=MinRun),V321,-1)</f>
        <v>97</v>
      </c>
      <c r="K322">
        <f>IF(AND(T321=1,W321&gt;=MinRun),W321,-1)</f>
        <v>96</v>
      </c>
      <c r="L322">
        <f>IF(AND(U321=1,X321&gt;=MinRun),X321,-1)</f>
        <v>98</v>
      </c>
      <c r="M322">
        <f>IF(MAX(G322:I322)&lt;0,0,MATCH(MAX(G322:I322),G322:I322,0))</f>
        <v>0</v>
      </c>
      <c r="N322">
        <f>IF(MAX(J322:L322)&lt;0,0,MATCH(MAX(J322:L322),J322:L322,0))</f>
        <v>3</v>
      </c>
      <c r="O322" s="24">
        <f>IF(N322=0,0,INDEX(CapVec,N322))</f>
        <v>1.1000000000000001</v>
      </c>
      <c r="P322">
        <f>IF(OR(D322&gt;F322+StartMargin,E322&lt;SOC_startT),1,0)</f>
        <v>0</v>
      </c>
      <c r="Q322">
        <f>IF(AND(E322&gt;SOC_stopT,D322&lt;=F322-O322+StopMargin),1,0)</f>
        <v>0</v>
      </c>
      <c r="R322">
        <f>IF(AND(P322=1,M322&gt;0),1,IF(AND(P322=0,Q322=1,N322&gt;0),-1,0))</f>
        <v>0</v>
      </c>
      <c r="S322">
        <f>S321+IF(AND(R322=1,M322=1),1,0)-IF(AND(R322=-1,N322=1),1,0)</f>
        <v>1</v>
      </c>
      <c r="T322">
        <f>T321+IF(AND(R322=1,M322=2),1,0)-IF(AND(R322=-1,N322=2),1,0)</f>
        <v>1</v>
      </c>
      <c r="U322">
        <f>U321+IF(AND(R322=1,M322=3),1,0)-IF(AND(R322=-1,N322=3),1,0)</f>
        <v>1</v>
      </c>
      <c r="V322">
        <f>IF(S322&lt;&gt;S321,0,V321+dt)</f>
        <v>98</v>
      </c>
      <c r="W322">
        <f>IF(T322&lt;&gt;T321,0,W321+dt)</f>
        <v>97</v>
      </c>
      <c r="X322">
        <f>IF(U322&lt;&gt;U321,0,X321+dt)</f>
        <v>99</v>
      </c>
      <c r="Y322" s="24">
        <f>S322*Cap_1*MIN(1,(V322+dt)/StartRamp)</f>
        <v>1.2</v>
      </c>
      <c r="Z322" s="24">
        <f>T322*Cap_2*MIN(1,(W322+dt)/StartRamp)</f>
        <v>1.1000000000000001</v>
      </c>
      <c r="AA322" s="24">
        <f>U322*Cap_3*MIN(1,(X322+dt)/StartRamp)</f>
        <v>1.1000000000000001</v>
      </c>
      <c r="AB322" s="24">
        <f>SUM(Y322:AA322)</f>
        <v>3.4</v>
      </c>
      <c r="AC322" s="24">
        <f>AB322-D322</f>
        <v>0.99859999999999971</v>
      </c>
      <c r="AD322" s="25">
        <f>MEDIAN(0,(TaperEnd-E322)/(TaperEnd-TaperStart),1)</f>
        <v>1</v>
      </c>
      <c r="AE322" s="24">
        <f>MIN(P_pcs*AD322,MAX(0,SOC_max-E322)*E_nom*60/dt/SQRT(RTE))</f>
        <v>2.5</v>
      </c>
      <c r="AF322" s="24">
        <f>MIN(P_pcs,MAX(0,E322-SOC_min)*E_nom*60/dt*SQRT(RTE))</f>
        <v>2.5</v>
      </c>
      <c r="AG322" s="24">
        <f>IF(AC322&gt;0,MIN(AC322,AE322),0)</f>
        <v>0.99859999999999971</v>
      </c>
      <c r="AH322" s="24">
        <f>IF(AC322&lt;0,MIN(-AC322,AF322),0)</f>
        <v>0</v>
      </c>
      <c r="AI322" s="24">
        <f>IF(AC322&gt;0,D322+AG322,AB322)</f>
        <v>3.4</v>
      </c>
      <c r="AJ322" s="24">
        <f>MAX(0,D322-AI322-AH322)</f>
        <v>0</v>
      </c>
      <c r="AK322" s="25">
        <f>IF(AB322&gt;0,AI322/AB322,0)</f>
        <v>1</v>
      </c>
      <c r="AL322">
        <f>IF(AB322=0,1,MIN(MATCH(MEDIAN(MinStable,AK322,1),FC_L,1),3))</f>
        <v>3</v>
      </c>
      <c r="AM322" s="25">
        <f>INDEX(FC_E1,$AL322)+(MEDIAN(MinStable,$AK322,1)-INDEX(FC_L,$AL322))*(INDEX(FC_E1,$AL322+1)-INDEX(FC_E1,$AL322))/(INDEX(FC_L,$AL322+1)-INDEX(FC_L,$AL322))</f>
        <v>0.42799999999999999</v>
      </c>
      <c r="AN322" s="25">
        <f>INDEX(FC_E2,$AL322)+(MEDIAN(MinStable,$AK322,1)-INDEX(FC_L,$AL322))*(INDEX(FC_E2,$AL322+1)-INDEX(FC_E2,$AL322))/(INDEX(FC_L,$AL322+1)-INDEX(FC_L,$AL322))</f>
        <v>0.42199999999999999</v>
      </c>
      <c r="AO322" s="25">
        <f>INDEX(FC_E3,$AL322)+(MEDIAN(MinStable,$AK322,1)-INDEX(FC_L,$AL322))*(INDEX(FC_E3,$AL322+1)-INDEX(FC_E3,$AL322))/(INDEX(FC_L,$AL322+1)-INDEX(FC_L,$AL322))</f>
        <v>0.41499999999999998</v>
      </c>
      <c r="AP322" s="26">
        <f>(IF(S322=1,Y322*AK322/AM322,0)+IF(T322=1,Z322*AK322/AN322,0)+IF(U322=1,AA322*AK322/AO322,0))*dt/60</f>
        <v>0.13434959664142687</v>
      </c>
      <c r="AQ322" s="25">
        <f>E322+(AG322*SQRT(RTE)-AH322/SQRT(RTE))*dt/60/E_nom</f>
        <v>0.77210254403521694</v>
      </c>
      <c r="AR322">
        <f>IF(R322=1,1,0)</f>
        <v>0</v>
      </c>
    </row>
    <row r="323" spans="1:44" x14ac:dyDescent="0.2">
      <c r="A323">
        <v>321</v>
      </c>
      <c r="B323" s="22">
        <f>A323/1440</f>
        <v>0.22291666666666668</v>
      </c>
      <c r="C323" s="23">
        <v>2.3271000000000002</v>
      </c>
      <c r="D323" s="24">
        <f>C323+P_aux</f>
        <v>2.3421000000000003</v>
      </c>
      <c r="E323" s="25">
        <f>AQ322</f>
        <v>0.77210254403521694</v>
      </c>
      <c r="F323" s="24">
        <f>AB322</f>
        <v>3.4</v>
      </c>
      <c r="G323">
        <f>IF(AND(S322=0,V322&gt;=MinOff),V322,-1)</f>
        <v>-1</v>
      </c>
      <c r="H323">
        <f>IF(AND(T322=0,W322&gt;=MinOff),W322,-1)</f>
        <v>-1</v>
      </c>
      <c r="I323">
        <f>IF(AND(U322=0,X322&gt;=MinOff),X322,-1)</f>
        <v>-1</v>
      </c>
      <c r="J323">
        <f>IF(AND(S322=1,V322&gt;=MinRun),V322,-1)</f>
        <v>98</v>
      </c>
      <c r="K323">
        <f>IF(AND(T322=1,W322&gt;=MinRun),W322,-1)</f>
        <v>97</v>
      </c>
      <c r="L323">
        <f>IF(AND(U322=1,X322&gt;=MinRun),X322,-1)</f>
        <v>99</v>
      </c>
      <c r="M323">
        <f>IF(MAX(G323:I323)&lt;0,0,MATCH(MAX(G323:I323),G323:I323,0))</f>
        <v>0</v>
      </c>
      <c r="N323">
        <f>IF(MAX(J323:L323)&lt;0,0,MATCH(MAX(J323:L323),J323:L323,0))</f>
        <v>3</v>
      </c>
      <c r="O323" s="24">
        <f>IF(N323=0,0,INDEX(CapVec,N323))</f>
        <v>1.1000000000000001</v>
      </c>
      <c r="P323">
        <f>IF(OR(D323&gt;F323+StartMargin,E323&lt;SOC_startT),1,0)</f>
        <v>0</v>
      </c>
      <c r="Q323">
        <f>IF(AND(E323&gt;SOC_stopT,D323&lt;=F323-O323+StopMargin),1,0)</f>
        <v>0</v>
      </c>
      <c r="R323">
        <f>IF(AND(P323=1,M323&gt;0),1,IF(AND(P323=0,Q323=1,N323&gt;0),-1,0))</f>
        <v>0</v>
      </c>
      <c r="S323">
        <f>S322+IF(AND(R323=1,M323=1),1,0)-IF(AND(R323=-1,N323=1),1,0)</f>
        <v>1</v>
      </c>
      <c r="T323">
        <f>T322+IF(AND(R323=1,M323=2),1,0)-IF(AND(R323=-1,N323=2),1,0)</f>
        <v>1</v>
      </c>
      <c r="U323">
        <f>U322+IF(AND(R323=1,M323=3),1,0)-IF(AND(R323=-1,N323=3),1,0)</f>
        <v>1</v>
      </c>
      <c r="V323">
        <f>IF(S323&lt;&gt;S322,0,V322+dt)</f>
        <v>99</v>
      </c>
      <c r="W323">
        <f>IF(T323&lt;&gt;T322,0,W322+dt)</f>
        <v>98</v>
      </c>
      <c r="X323">
        <f>IF(U323&lt;&gt;U322,0,X322+dt)</f>
        <v>100</v>
      </c>
      <c r="Y323" s="24">
        <f>S323*Cap_1*MIN(1,(V323+dt)/StartRamp)</f>
        <v>1.2</v>
      </c>
      <c r="Z323" s="24">
        <f>T323*Cap_2*MIN(1,(W323+dt)/StartRamp)</f>
        <v>1.1000000000000001</v>
      </c>
      <c r="AA323" s="24">
        <f>U323*Cap_3*MIN(1,(X323+dt)/StartRamp)</f>
        <v>1.1000000000000001</v>
      </c>
      <c r="AB323" s="24">
        <f>SUM(Y323:AA323)</f>
        <v>3.4</v>
      </c>
      <c r="AC323" s="24">
        <f>AB323-D323</f>
        <v>1.0578999999999996</v>
      </c>
      <c r="AD323" s="25">
        <f>MEDIAN(0,(TaperEnd-E323)/(TaperEnd-TaperStart),1)</f>
        <v>1</v>
      </c>
      <c r="AE323" s="24">
        <f>MIN(P_pcs*AD323,MAX(0,SOC_max-E323)*E_nom*60/dt/SQRT(RTE))</f>
        <v>2.5</v>
      </c>
      <c r="AF323" s="24">
        <f>MIN(P_pcs,MAX(0,E323-SOC_min)*E_nom*60/dt*SQRT(RTE))</f>
        <v>2.5</v>
      </c>
      <c r="AG323" s="24">
        <f>IF(AC323&gt;0,MIN(AC323,AE323),0)</f>
        <v>1.0578999999999996</v>
      </c>
      <c r="AH323" s="24">
        <f>IF(AC323&lt;0,MIN(-AC323,AF323),0)</f>
        <v>0</v>
      </c>
      <c r="AI323" s="24">
        <f>IF(AC323&gt;0,D323+AG323,AB323)</f>
        <v>3.4</v>
      </c>
      <c r="AJ323" s="24">
        <f>MAX(0,D323-AI323-AH323)</f>
        <v>0</v>
      </c>
      <c r="AK323" s="25">
        <f>IF(AB323&gt;0,AI323/AB323,0)</f>
        <v>1</v>
      </c>
      <c r="AL323">
        <f>IF(AB323=0,1,MIN(MATCH(MEDIAN(MinStable,AK323,1),FC_L,1),3))</f>
        <v>3</v>
      </c>
      <c r="AM323" s="25">
        <f>INDEX(FC_E1,$AL323)+(MEDIAN(MinStable,$AK323,1)-INDEX(FC_L,$AL323))*(INDEX(FC_E1,$AL323+1)-INDEX(FC_E1,$AL323))/(INDEX(FC_L,$AL323+1)-INDEX(FC_L,$AL323))</f>
        <v>0.42799999999999999</v>
      </c>
      <c r="AN323" s="25">
        <f>INDEX(FC_E2,$AL323)+(MEDIAN(MinStable,$AK323,1)-INDEX(FC_L,$AL323))*(INDEX(FC_E2,$AL323+1)-INDEX(FC_E2,$AL323))/(INDEX(FC_L,$AL323+1)-INDEX(FC_L,$AL323))</f>
        <v>0.42199999999999999</v>
      </c>
      <c r="AO323" s="25">
        <f>INDEX(FC_E3,$AL323)+(MEDIAN(MinStable,$AK323,1)-INDEX(FC_L,$AL323))*(INDEX(FC_E3,$AL323+1)-INDEX(FC_E3,$AL323))/(INDEX(FC_L,$AL323+1)-INDEX(FC_L,$AL323))</f>
        <v>0.41499999999999998</v>
      </c>
      <c r="AP323" s="26">
        <f>(IF(S323=1,Y323*AK323/AM323,0)+IF(T323=1,Z323*AK323/AN323,0)+IF(U323=1,AA323*AK323/AO323,0))*dt/60</f>
        <v>0.13434959664142687</v>
      </c>
      <c r="AQ323" s="25">
        <f>E323+(AG323*SQRT(RTE)-AH323/SQRT(RTE))*dt/60/E_nom</f>
        <v>0.77510981120631828</v>
      </c>
      <c r="AR323">
        <f>IF(R323=1,1,0)</f>
        <v>0</v>
      </c>
    </row>
    <row r="324" spans="1:44" x14ac:dyDescent="0.2">
      <c r="A324">
        <v>322</v>
      </c>
      <c r="B324" s="22">
        <f>A324/1440</f>
        <v>0.22361111111111112</v>
      </c>
      <c r="C324" s="23">
        <v>2.4624999999999999</v>
      </c>
      <c r="D324" s="24">
        <f>C324+P_aux</f>
        <v>2.4775</v>
      </c>
      <c r="E324" s="25">
        <f>AQ323</f>
        <v>0.77510981120631828</v>
      </c>
      <c r="F324" s="24">
        <f>AB323</f>
        <v>3.4</v>
      </c>
      <c r="G324">
        <f>IF(AND(S323=0,V323&gt;=MinOff),V323,-1)</f>
        <v>-1</v>
      </c>
      <c r="H324">
        <f>IF(AND(T323=0,W323&gt;=MinOff),W323,-1)</f>
        <v>-1</v>
      </c>
      <c r="I324">
        <f>IF(AND(U323=0,X323&gt;=MinOff),X323,-1)</f>
        <v>-1</v>
      </c>
      <c r="J324">
        <f>IF(AND(S323=1,V323&gt;=MinRun),V323,-1)</f>
        <v>99</v>
      </c>
      <c r="K324">
        <f>IF(AND(T323=1,W323&gt;=MinRun),W323,-1)</f>
        <v>98</v>
      </c>
      <c r="L324">
        <f>IF(AND(U323=1,X323&gt;=MinRun),X323,-1)</f>
        <v>100</v>
      </c>
      <c r="M324">
        <f>IF(MAX(G324:I324)&lt;0,0,MATCH(MAX(G324:I324),G324:I324,0))</f>
        <v>0</v>
      </c>
      <c r="N324">
        <f>IF(MAX(J324:L324)&lt;0,0,MATCH(MAX(J324:L324),J324:L324,0))</f>
        <v>3</v>
      </c>
      <c r="O324" s="24">
        <f>IF(N324=0,0,INDEX(CapVec,N324))</f>
        <v>1.1000000000000001</v>
      </c>
      <c r="P324">
        <f>IF(OR(D324&gt;F324+StartMargin,E324&lt;SOC_startT),1,0)</f>
        <v>0</v>
      </c>
      <c r="Q324">
        <f>IF(AND(E324&gt;SOC_stopT,D324&lt;=F324-O324+StopMargin),1,0)</f>
        <v>0</v>
      </c>
      <c r="R324">
        <f>IF(AND(P324=1,M324&gt;0),1,IF(AND(P324=0,Q324=1,N324&gt;0),-1,0))</f>
        <v>0</v>
      </c>
      <c r="S324">
        <f>S323+IF(AND(R324=1,M324=1),1,0)-IF(AND(R324=-1,N324=1),1,0)</f>
        <v>1</v>
      </c>
      <c r="T324">
        <f>T323+IF(AND(R324=1,M324=2),1,0)-IF(AND(R324=-1,N324=2),1,0)</f>
        <v>1</v>
      </c>
      <c r="U324">
        <f>U323+IF(AND(R324=1,M324=3),1,0)-IF(AND(R324=-1,N324=3),1,0)</f>
        <v>1</v>
      </c>
      <c r="V324">
        <f>IF(S324&lt;&gt;S323,0,V323+dt)</f>
        <v>100</v>
      </c>
      <c r="W324">
        <f>IF(T324&lt;&gt;T323,0,W323+dt)</f>
        <v>99</v>
      </c>
      <c r="X324">
        <f>IF(U324&lt;&gt;U323,0,X323+dt)</f>
        <v>101</v>
      </c>
      <c r="Y324" s="24">
        <f>S324*Cap_1*MIN(1,(V324+dt)/StartRamp)</f>
        <v>1.2</v>
      </c>
      <c r="Z324" s="24">
        <f>T324*Cap_2*MIN(1,(W324+dt)/StartRamp)</f>
        <v>1.1000000000000001</v>
      </c>
      <c r="AA324" s="24">
        <f>U324*Cap_3*MIN(1,(X324+dt)/StartRamp)</f>
        <v>1.1000000000000001</v>
      </c>
      <c r="AB324" s="24">
        <f>SUM(Y324:AA324)</f>
        <v>3.4</v>
      </c>
      <c r="AC324" s="24">
        <f>AB324-D324</f>
        <v>0.92249999999999988</v>
      </c>
      <c r="AD324" s="25">
        <f>MEDIAN(0,(TaperEnd-E324)/(TaperEnd-TaperStart),1)</f>
        <v>1</v>
      </c>
      <c r="AE324" s="24">
        <f>MIN(P_pcs*AD324,MAX(0,SOC_max-E324)*E_nom*60/dt/SQRT(RTE))</f>
        <v>2.5</v>
      </c>
      <c r="AF324" s="24">
        <f>MIN(P_pcs,MAX(0,E324-SOC_min)*E_nom*60/dt*SQRT(RTE))</f>
        <v>2.5</v>
      </c>
      <c r="AG324" s="24">
        <f>IF(AC324&gt;0,MIN(AC324,AE324),0)</f>
        <v>0.92249999999999988</v>
      </c>
      <c r="AH324" s="24">
        <f>IF(AC324&lt;0,MIN(-AC324,AF324),0)</f>
        <v>0</v>
      </c>
      <c r="AI324" s="24">
        <f>IF(AC324&gt;0,D324+AG324,AB324)</f>
        <v>3.4</v>
      </c>
      <c r="AJ324" s="24">
        <f>MAX(0,D324-AI324-AH324)</f>
        <v>0</v>
      </c>
      <c r="AK324" s="25">
        <f>IF(AB324&gt;0,AI324/AB324,0)</f>
        <v>1</v>
      </c>
      <c r="AL324">
        <f>IF(AB324=0,1,MIN(MATCH(MEDIAN(MinStable,AK324,1),FC_L,1),3))</f>
        <v>3</v>
      </c>
      <c r="AM324" s="25">
        <f>INDEX(FC_E1,$AL324)+(MEDIAN(MinStable,$AK324,1)-INDEX(FC_L,$AL324))*(INDEX(FC_E1,$AL324+1)-INDEX(FC_E1,$AL324))/(INDEX(FC_L,$AL324+1)-INDEX(FC_L,$AL324))</f>
        <v>0.42799999999999999</v>
      </c>
      <c r="AN324" s="25">
        <f>INDEX(FC_E2,$AL324)+(MEDIAN(MinStable,$AK324,1)-INDEX(FC_L,$AL324))*(INDEX(FC_E2,$AL324+1)-INDEX(FC_E2,$AL324))/(INDEX(FC_L,$AL324+1)-INDEX(FC_L,$AL324))</f>
        <v>0.42199999999999999</v>
      </c>
      <c r="AO324" s="25">
        <f>INDEX(FC_E3,$AL324)+(MEDIAN(MinStable,$AK324,1)-INDEX(FC_L,$AL324))*(INDEX(FC_E3,$AL324+1)-INDEX(FC_E3,$AL324))/(INDEX(FC_L,$AL324+1)-INDEX(FC_L,$AL324))</f>
        <v>0.41499999999999998</v>
      </c>
      <c r="AP324" s="26">
        <f>(IF(S324=1,Y324*AK324/AM324,0)+IF(T324=1,Z324*AK324/AN324,0)+IF(U324=1,AA324*AK324/AO324,0))*dt/60</f>
        <v>0.13434959664142687</v>
      </c>
      <c r="AQ324" s="25">
        <f>E324+(AG324*SQRT(RTE)-AH324/SQRT(RTE))*dt/60/E_nom</f>
        <v>0.77773218001749234</v>
      </c>
      <c r="AR324">
        <f>IF(R324=1,1,0)</f>
        <v>0</v>
      </c>
    </row>
    <row r="325" spans="1:44" x14ac:dyDescent="0.2">
      <c r="A325">
        <v>323</v>
      </c>
      <c r="B325" s="22">
        <f>A325/1440</f>
        <v>0.22430555555555556</v>
      </c>
      <c r="C325" s="23">
        <v>2.4521000000000002</v>
      </c>
      <c r="D325" s="24">
        <f>C325+P_aux</f>
        <v>2.4671000000000003</v>
      </c>
      <c r="E325" s="25">
        <f>AQ324</f>
        <v>0.77773218001749234</v>
      </c>
      <c r="F325" s="24">
        <f>AB324</f>
        <v>3.4</v>
      </c>
      <c r="G325">
        <f>IF(AND(S324=0,V324&gt;=MinOff),V324,-1)</f>
        <v>-1</v>
      </c>
      <c r="H325">
        <f>IF(AND(T324=0,W324&gt;=MinOff),W324,-1)</f>
        <v>-1</v>
      </c>
      <c r="I325">
        <f>IF(AND(U324=0,X324&gt;=MinOff),X324,-1)</f>
        <v>-1</v>
      </c>
      <c r="J325">
        <f>IF(AND(S324=1,V324&gt;=MinRun),V324,-1)</f>
        <v>100</v>
      </c>
      <c r="K325">
        <f>IF(AND(T324=1,W324&gt;=MinRun),W324,-1)</f>
        <v>99</v>
      </c>
      <c r="L325">
        <f>IF(AND(U324=1,X324&gt;=MinRun),X324,-1)</f>
        <v>101</v>
      </c>
      <c r="M325">
        <f>IF(MAX(G325:I325)&lt;0,0,MATCH(MAX(G325:I325),G325:I325,0))</f>
        <v>0</v>
      </c>
      <c r="N325">
        <f>IF(MAX(J325:L325)&lt;0,0,MATCH(MAX(J325:L325),J325:L325,0))</f>
        <v>3</v>
      </c>
      <c r="O325" s="24">
        <f>IF(N325=0,0,INDEX(CapVec,N325))</f>
        <v>1.1000000000000001</v>
      </c>
      <c r="P325">
        <f>IF(OR(D325&gt;F325+StartMargin,E325&lt;SOC_startT),1,0)</f>
        <v>0</v>
      </c>
      <c r="Q325">
        <f>IF(AND(E325&gt;SOC_stopT,D325&lt;=F325-O325+StopMargin),1,0)</f>
        <v>0</v>
      </c>
      <c r="R325">
        <f>IF(AND(P325=1,M325&gt;0),1,IF(AND(P325=0,Q325=1,N325&gt;0),-1,0))</f>
        <v>0</v>
      </c>
      <c r="S325">
        <f>S324+IF(AND(R325=1,M325=1),1,0)-IF(AND(R325=-1,N325=1),1,0)</f>
        <v>1</v>
      </c>
      <c r="T325">
        <f>T324+IF(AND(R325=1,M325=2),1,0)-IF(AND(R325=-1,N325=2),1,0)</f>
        <v>1</v>
      </c>
      <c r="U325">
        <f>U324+IF(AND(R325=1,M325=3),1,0)-IF(AND(R325=-1,N325=3),1,0)</f>
        <v>1</v>
      </c>
      <c r="V325">
        <f>IF(S325&lt;&gt;S324,0,V324+dt)</f>
        <v>101</v>
      </c>
      <c r="W325">
        <f>IF(T325&lt;&gt;T324,0,W324+dt)</f>
        <v>100</v>
      </c>
      <c r="X325">
        <f>IF(U325&lt;&gt;U324,0,X324+dt)</f>
        <v>102</v>
      </c>
      <c r="Y325" s="24">
        <f>S325*Cap_1*MIN(1,(V325+dt)/StartRamp)</f>
        <v>1.2</v>
      </c>
      <c r="Z325" s="24">
        <f>T325*Cap_2*MIN(1,(W325+dt)/StartRamp)</f>
        <v>1.1000000000000001</v>
      </c>
      <c r="AA325" s="24">
        <f>U325*Cap_3*MIN(1,(X325+dt)/StartRamp)</f>
        <v>1.1000000000000001</v>
      </c>
      <c r="AB325" s="24">
        <f>SUM(Y325:AA325)</f>
        <v>3.4</v>
      </c>
      <c r="AC325" s="24">
        <f>AB325-D325</f>
        <v>0.93289999999999962</v>
      </c>
      <c r="AD325" s="25">
        <f>MEDIAN(0,(TaperEnd-E325)/(TaperEnd-TaperStart),1)</f>
        <v>1</v>
      </c>
      <c r="AE325" s="24">
        <f>MIN(P_pcs*AD325,MAX(0,SOC_max-E325)*E_nom*60/dt/SQRT(RTE))</f>
        <v>2.5</v>
      </c>
      <c r="AF325" s="24">
        <f>MIN(P_pcs,MAX(0,E325-SOC_min)*E_nom*60/dt*SQRT(RTE))</f>
        <v>2.5</v>
      </c>
      <c r="AG325" s="24">
        <f>IF(AC325&gt;0,MIN(AC325,AE325),0)</f>
        <v>0.93289999999999962</v>
      </c>
      <c r="AH325" s="24">
        <f>IF(AC325&lt;0,MIN(-AC325,AF325),0)</f>
        <v>0</v>
      </c>
      <c r="AI325" s="24">
        <f>IF(AC325&gt;0,D325+AG325,AB325)</f>
        <v>3.4</v>
      </c>
      <c r="AJ325" s="24">
        <f>MAX(0,D325-AI325-AH325)</f>
        <v>0</v>
      </c>
      <c r="AK325" s="25">
        <f>IF(AB325&gt;0,AI325/AB325,0)</f>
        <v>1</v>
      </c>
      <c r="AL325">
        <f>IF(AB325=0,1,MIN(MATCH(MEDIAN(MinStable,AK325,1),FC_L,1),3))</f>
        <v>3</v>
      </c>
      <c r="AM325" s="25">
        <f>INDEX(FC_E1,$AL325)+(MEDIAN(MinStable,$AK325,1)-INDEX(FC_L,$AL325))*(INDEX(FC_E1,$AL325+1)-INDEX(FC_E1,$AL325))/(INDEX(FC_L,$AL325+1)-INDEX(FC_L,$AL325))</f>
        <v>0.42799999999999999</v>
      </c>
      <c r="AN325" s="25">
        <f>INDEX(FC_E2,$AL325)+(MEDIAN(MinStable,$AK325,1)-INDEX(FC_L,$AL325))*(INDEX(FC_E2,$AL325+1)-INDEX(FC_E2,$AL325))/(INDEX(FC_L,$AL325+1)-INDEX(FC_L,$AL325))</f>
        <v>0.42199999999999999</v>
      </c>
      <c r="AO325" s="25">
        <f>INDEX(FC_E3,$AL325)+(MEDIAN(MinStable,$AK325,1)-INDEX(FC_L,$AL325))*(INDEX(FC_E3,$AL325+1)-INDEX(FC_E3,$AL325))/(INDEX(FC_L,$AL325+1)-INDEX(FC_L,$AL325))</f>
        <v>0.41499999999999998</v>
      </c>
      <c r="AP325" s="26">
        <f>(IF(S325=1,Y325*AK325/AM325,0)+IF(T325=1,Z325*AK325/AN325,0)+IF(U325=1,AA325*AK325/AO325,0))*dt/60</f>
        <v>0.13434959664142687</v>
      </c>
      <c r="AQ325" s="25">
        <f>E325+(AG325*SQRT(RTE)-AH325/SQRT(RTE))*dt/60/E_nom</f>
        <v>0.78038411266133434</v>
      </c>
      <c r="AR325">
        <f>IF(R325=1,1,0)</f>
        <v>0</v>
      </c>
    </row>
    <row r="326" spans="1:44" x14ac:dyDescent="0.2">
      <c r="A326">
        <v>324</v>
      </c>
      <c r="B326" s="22">
        <f>A326/1440</f>
        <v>0.22500000000000001</v>
      </c>
      <c r="C326" s="23">
        <v>2.5266000000000002</v>
      </c>
      <c r="D326" s="24">
        <f>C326+P_aux</f>
        <v>2.5416000000000003</v>
      </c>
      <c r="E326" s="25">
        <f>AQ325</f>
        <v>0.78038411266133434</v>
      </c>
      <c r="F326" s="24">
        <f>AB325</f>
        <v>3.4</v>
      </c>
      <c r="G326">
        <f>IF(AND(S325=0,V325&gt;=MinOff),V325,-1)</f>
        <v>-1</v>
      </c>
      <c r="H326">
        <f>IF(AND(T325=0,W325&gt;=MinOff),W325,-1)</f>
        <v>-1</v>
      </c>
      <c r="I326">
        <f>IF(AND(U325=0,X325&gt;=MinOff),X325,-1)</f>
        <v>-1</v>
      </c>
      <c r="J326">
        <f>IF(AND(S325=1,V325&gt;=MinRun),V325,-1)</f>
        <v>101</v>
      </c>
      <c r="K326">
        <f>IF(AND(T325=1,W325&gt;=MinRun),W325,-1)</f>
        <v>100</v>
      </c>
      <c r="L326">
        <f>IF(AND(U325=1,X325&gt;=MinRun),X325,-1)</f>
        <v>102</v>
      </c>
      <c r="M326">
        <f>IF(MAX(G326:I326)&lt;0,0,MATCH(MAX(G326:I326),G326:I326,0))</f>
        <v>0</v>
      </c>
      <c r="N326">
        <f>IF(MAX(J326:L326)&lt;0,0,MATCH(MAX(J326:L326),J326:L326,0))</f>
        <v>3</v>
      </c>
      <c r="O326" s="24">
        <f>IF(N326=0,0,INDEX(CapVec,N326))</f>
        <v>1.1000000000000001</v>
      </c>
      <c r="P326">
        <f>IF(OR(D326&gt;F326+StartMargin,E326&lt;SOC_startT),1,0)</f>
        <v>0</v>
      </c>
      <c r="Q326">
        <f>IF(AND(E326&gt;SOC_stopT,D326&lt;=F326-O326+StopMargin),1,0)</f>
        <v>0</v>
      </c>
      <c r="R326">
        <f>IF(AND(P326=1,M326&gt;0),1,IF(AND(P326=0,Q326=1,N326&gt;0),-1,0))</f>
        <v>0</v>
      </c>
      <c r="S326">
        <f>S325+IF(AND(R326=1,M326=1),1,0)-IF(AND(R326=-1,N326=1),1,0)</f>
        <v>1</v>
      </c>
      <c r="T326">
        <f>T325+IF(AND(R326=1,M326=2),1,0)-IF(AND(R326=-1,N326=2),1,0)</f>
        <v>1</v>
      </c>
      <c r="U326">
        <f>U325+IF(AND(R326=1,M326=3),1,0)-IF(AND(R326=-1,N326=3),1,0)</f>
        <v>1</v>
      </c>
      <c r="V326">
        <f>IF(S326&lt;&gt;S325,0,V325+dt)</f>
        <v>102</v>
      </c>
      <c r="W326">
        <f>IF(T326&lt;&gt;T325,0,W325+dt)</f>
        <v>101</v>
      </c>
      <c r="X326">
        <f>IF(U326&lt;&gt;U325,0,X325+dt)</f>
        <v>103</v>
      </c>
      <c r="Y326" s="24">
        <f>S326*Cap_1*MIN(1,(V326+dt)/StartRamp)</f>
        <v>1.2</v>
      </c>
      <c r="Z326" s="24">
        <f>T326*Cap_2*MIN(1,(W326+dt)/StartRamp)</f>
        <v>1.1000000000000001</v>
      </c>
      <c r="AA326" s="24">
        <f>U326*Cap_3*MIN(1,(X326+dt)/StartRamp)</f>
        <v>1.1000000000000001</v>
      </c>
      <c r="AB326" s="24">
        <f>SUM(Y326:AA326)</f>
        <v>3.4</v>
      </c>
      <c r="AC326" s="24">
        <f>AB326-D326</f>
        <v>0.85839999999999961</v>
      </c>
      <c r="AD326" s="25">
        <f>MEDIAN(0,(TaperEnd-E326)/(TaperEnd-TaperStart),1)</f>
        <v>1</v>
      </c>
      <c r="AE326" s="24">
        <f>MIN(P_pcs*AD326,MAX(0,SOC_max-E326)*E_nom*60/dt/SQRT(RTE))</f>
        <v>2.5</v>
      </c>
      <c r="AF326" s="24">
        <f>MIN(P_pcs,MAX(0,E326-SOC_min)*E_nom*60/dt*SQRT(RTE))</f>
        <v>2.5</v>
      </c>
      <c r="AG326" s="24">
        <f>IF(AC326&gt;0,MIN(AC326,AE326),0)</f>
        <v>0.85839999999999961</v>
      </c>
      <c r="AH326" s="24">
        <f>IF(AC326&lt;0,MIN(-AC326,AF326),0)</f>
        <v>0</v>
      </c>
      <c r="AI326" s="24">
        <f>IF(AC326&gt;0,D326+AG326,AB326)</f>
        <v>3.4</v>
      </c>
      <c r="AJ326" s="24">
        <f>MAX(0,D326-AI326-AH326)</f>
        <v>0</v>
      </c>
      <c r="AK326" s="25">
        <f>IF(AB326&gt;0,AI326/AB326,0)</f>
        <v>1</v>
      </c>
      <c r="AL326">
        <f>IF(AB326=0,1,MIN(MATCH(MEDIAN(MinStable,AK326,1),FC_L,1),3))</f>
        <v>3</v>
      </c>
      <c r="AM326" s="25">
        <f>INDEX(FC_E1,$AL326)+(MEDIAN(MinStable,$AK326,1)-INDEX(FC_L,$AL326))*(INDEX(FC_E1,$AL326+1)-INDEX(FC_E1,$AL326))/(INDEX(FC_L,$AL326+1)-INDEX(FC_L,$AL326))</f>
        <v>0.42799999999999999</v>
      </c>
      <c r="AN326" s="25">
        <f>INDEX(FC_E2,$AL326)+(MEDIAN(MinStable,$AK326,1)-INDEX(FC_L,$AL326))*(INDEX(FC_E2,$AL326+1)-INDEX(FC_E2,$AL326))/(INDEX(FC_L,$AL326+1)-INDEX(FC_L,$AL326))</f>
        <v>0.42199999999999999</v>
      </c>
      <c r="AO326" s="25">
        <f>INDEX(FC_E3,$AL326)+(MEDIAN(MinStable,$AK326,1)-INDEX(FC_L,$AL326))*(INDEX(FC_E3,$AL326+1)-INDEX(FC_E3,$AL326))/(INDEX(FC_L,$AL326+1)-INDEX(FC_L,$AL326))</f>
        <v>0.41499999999999998</v>
      </c>
      <c r="AP326" s="26">
        <f>(IF(S326=1,Y326*AK326/AM326,0)+IF(T326=1,Z326*AK326/AN326,0)+IF(U326=1,AA326*AK326/AO326,0))*dt/60</f>
        <v>0.13434959664142687</v>
      </c>
      <c r="AQ326" s="25">
        <f>E326+(AG326*SQRT(RTE)-AH326/SQRT(RTE))*dt/60/E_nom</f>
        <v>0.78282426592692977</v>
      </c>
      <c r="AR326">
        <f>IF(R326=1,1,0)</f>
        <v>0</v>
      </c>
    </row>
    <row r="327" spans="1:44" x14ac:dyDescent="0.2">
      <c r="A327">
        <v>325</v>
      </c>
      <c r="B327" s="22">
        <f>A327/1440</f>
        <v>0.22569444444444445</v>
      </c>
      <c r="C327" s="23">
        <v>2.4293999999999998</v>
      </c>
      <c r="D327" s="24">
        <f>C327+P_aux</f>
        <v>2.4443999999999999</v>
      </c>
      <c r="E327" s="25">
        <f>AQ326</f>
        <v>0.78282426592692977</v>
      </c>
      <c r="F327" s="24">
        <f>AB326</f>
        <v>3.4</v>
      </c>
      <c r="G327">
        <f>IF(AND(S326=0,V326&gt;=MinOff),V326,-1)</f>
        <v>-1</v>
      </c>
      <c r="H327">
        <f>IF(AND(T326=0,W326&gt;=MinOff),W326,-1)</f>
        <v>-1</v>
      </c>
      <c r="I327">
        <f>IF(AND(U326=0,X326&gt;=MinOff),X326,-1)</f>
        <v>-1</v>
      </c>
      <c r="J327">
        <f>IF(AND(S326=1,V326&gt;=MinRun),V326,-1)</f>
        <v>102</v>
      </c>
      <c r="K327">
        <f>IF(AND(T326=1,W326&gt;=MinRun),W326,-1)</f>
        <v>101</v>
      </c>
      <c r="L327">
        <f>IF(AND(U326=1,X326&gt;=MinRun),X326,-1)</f>
        <v>103</v>
      </c>
      <c r="M327">
        <f>IF(MAX(G327:I327)&lt;0,0,MATCH(MAX(G327:I327),G327:I327,0))</f>
        <v>0</v>
      </c>
      <c r="N327">
        <f>IF(MAX(J327:L327)&lt;0,0,MATCH(MAX(J327:L327),J327:L327,0))</f>
        <v>3</v>
      </c>
      <c r="O327" s="24">
        <f>IF(N327=0,0,INDEX(CapVec,N327))</f>
        <v>1.1000000000000001</v>
      </c>
      <c r="P327">
        <f>IF(OR(D327&gt;F327+StartMargin,E327&lt;SOC_startT),1,0)</f>
        <v>0</v>
      </c>
      <c r="Q327">
        <f>IF(AND(E327&gt;SOC_stopT,D327&lt;=F327-O327+StopMargin),1,0)</f>
        <v>0</v>
      </c>
      <c r="R327">
        <f>IF(AND(P327=1,M327&gt;0),1,IF(AND(P327=0,Q327=1,N327&gt;0),-1,0))</f>
        <v>0</v>
      </c>
      <c r="S327">
        <f>S326+IF(AND(R327=1,M327=1),1,0)-IF(AND(R327=-1,N327=1),1,0)</f>
        <v>1</v>
      </c>
      <c r="T327">
        <f>T326+IF(AND(R327=1,M327=2),1,0)-IF(AND(R327=-1,N327=2),1,0)</f>
        <v>1</v>
      </c>
      <c r="U327">
        <f>U326+IF(AND(R327=1,M327=3),1,0)-IF(AND(R327=-1,N327=3),1,0)</f>
        <v>1</v>
      </c>
      <c r="V327">
        <f>IF(S327&lt;&gt;S326,0,V326+dt)</f>
        <v>103</v>
      </c>
      <c r="W327">
        <f>IF(T327&lt;&gt;T326,0,W326+dt)</f>
        <v>102</v>
      </c>
      <c r="X327">
        <f>IF(U327&lt;&gt;U326,0,X326+dt)</f>
        <v>104</v>
      </c>
      <c r="Y327" s="24">
        <f>S327*Cap_1*MIN(1,(V327+dt)/StartRamp)</f>
        <v>1.2</v>
      </c>
      <c r="Z327" s="24">
        <f>T327*Cap_2*MIN(1,(W327+dt)/StartRamp)</f>
        <v>1.1000000000000001</v>
      </c>
      <c r="AA327" s="24">
        <f>U327*Cap_3*MIN(1,(X327+dt)/StartRamp)</f>
        <v>1.1000000000000001</v>
      </c>
      <c r="AB327" s="24">
        <f>SUM(Y327:AA327)</f>
        <v>3.4</v>
      </c>
      <c r="AC327" s="24">
        <f>AB327-D327</f>
        <v>0.9556</v>
      </c>
      <c r="AD327" s="25">
        <f>MEDIAN(0,(TaperEnd-E327)/(TaperEnd-TaperStart),1)</f>
        <v>1</v>
      </c>
      <c r="AE327" s="24">
        <f>MIN(P_pcs*AD327,MAX(0,SOC_max-E327)*E_nom*60/dt/SQRT(RTE))</f>
        <v>2.5</v>
      </c>
      <c r="AF327" s="24">
        <f>MIN(P_pcs,MAX(0,E327-SOC_min)*E_nom*60/dt*SQRT(RTE))</f>
        <v>2.5</v>
      </c>
      <c r="AG327" s="24">
        <f>IF(AC327&gt;0,MIN(AC327,AE327),0)</f>
        <v>0.9556</v>
      </c>
      <c r="AH327" s="24">
        <f>IF(AC327&lt;0,MIN(-AC327,AF327),0)</f>
        <v>0</v>
      </c>
      <c r="AI327" s="24">
        <f>IF(AC327&gt;0,D327+AG327,AB327)</f>
        <v>3.4</v>
      </c>
      <c r="AJ327" s="24">
        <f>MAX(0,D327-AI327-AH327)</f>
        <v>0</v>
      </c>
      <c r="AK327" s="25">
        <f>IF(AB327&gt;0,AI327/AB327,0)</f>
        <v>1</v>
      </c>
      <c r="AL327">
        <f>IF(AB327=0,1,MIN(MATCH(MEDIAN(MinStable,AK327,1),FC_L,1),3))</f>
        <v>3</v>
      </c>
      <c r="AM327" s="25">
        <f>INDEX(FC_E1,$AL327)+(MEDIAN(MinStable,$AK327,1)-INDEX(FC_L,$AL327))*(INDEX(FC_E1,$AL327+1)-INDEX(FC_E1,$AL327))/(INDEX(FC_L,$AL327+1)-INDEX(FC_L,$AL327))</f>
        <v>0.42799999999999999</v>
      </c>
      <c r="AN327" s="25">
        <f>INDEX(FC_E2,$AL327)+(MEDIAN(MinStable,$AK327,1)-INDEX(FC_L,$AL327))*(INDEX(FC_E2,$AL327+1)-INDEX(FC_E2,$AL327))/(INDEX(FC_L,$AL327+1)-INDEX(FC_L,$AL327))</f>
        <v>0.42199999999999999</v>
      </c>
      <c r="AO327" s="25">
        <f>INDEX(FC_E3,$AL327)+(MEDIAN(MinStable,$AK327,1)-INDEX(FC_L,$AL327))*(INDEX(FC_E3,$AL327+1)-INDEX(FC_E3,$AL327))/(INDEX(FC_L,$AL327+1)-INDEX(FC_L,$AL327))</f>
        <v>0.41499999999999998</v>
      </c>
      <c r="AP327" s="26">
        <f>(IF(S327=1,Y327*AK327/AM327,0)+IF(T327=1,Z327*AK327/AN327,0)+IF(U327=1,AA327*AK327/AO327,0))*dt/60</f>
        <v>0.13434959664142687</v>
      </c>
      <c r="AQ327" s="25">
        <f>E327+(AG327*SQRT(RTE)-AH327/SQRT(RTE))*dt/60/E_nom</f>
        <v>0.78554072732092206</v>
      </c>
      <c r="AR327">
        <f>IF(R327=1,1,0)</f>
        <v>0</v>
      </c>
    </row>
    <row r="328" spans="1:44" x14ac:dyDescent="0.2">
      <c r="A328">
        <v>326</v>
      </c>
      <c r="B328" s="22">
        <f>A328/1440</f>
        <v>0.22638888888888889</v>
      </c>
      <c r="C328" s="23">
        <v>2.4674999999999998</v>
      </c>
      <c r="D328" s="24">
        <f>C328+P_aux</f>
        <v>2.4824999999999999</v>
      </c>
      <c r="E328" s="25">
        <f>AQ327</f>
        <v>0.78554072732092206</v>
      </c>
      <c r="F328" s="24">
        <f>AB327</f>
        <v>3.4</v>
      </c>
      <c r="G328">
        <f>IF(AND(S327=0,V327&gt;=MinOff),V327,-1)</f>
        <v>-1</v>
      </c>
      <c r="H328">
        <f>IF(AND(T327=0,W327&gt;=MinOff),W327,-1)</f>
        <v>-1</v>
      </c>
      <c r="I328">
        <f>IF(AND(U327=0,X327&gt;=MinOff),X327,-1)</f>
        <v>-1</v>
      </c>
      <c r="J328">
        <f>IF(AND(S327=1,V327&gt;=MinRun),V327,-1)</f>
        <v>103</v>
      </c>
      <c r="K328">
        <f>IF(AND(T327=1,W327&gt;=MinRun),W327,-1)</f>
        <v>102</v>
      </c>
      <c r="L328">
        <f>IF(AND(U327=1,X327&gt;=MinRun),X327,-1)</f>
        <v>104</v>
      </c>
      <c r="M328">
        <f>IF(MAX(G328:I328)&lt;0,0,MATCH(MAX(G328:I328),G328:I328,0))</f>
        <v>0</v>
      </c>
      <c r="N328">
        <f>IF(MAX(J328:L328)&lt;0,0,MATCH(MAX(J328:L328),J328:L328,0))</f>
        <v>3</v>
      </c>
      <c r="O328" s="24">
        <f>IF(N328=0,0,INDEX(CapVec,N328))</f>
        <v>1.1000000000000001</v>
      </c>
      <c r="P328">
        <f>IF(OR(D328&gt;F328+StartMargin,E328&lt;SOC_startT),1,0)</f>
        <v>0</v>
      </c>
      <c r="Q328">
        <f>IF(AND(E328&gt;SOC_stopT,D328&lt;=F328-O328+StopMargin),1,0)</f>
        <v>0</v>
      </c>
      <c r="R328">
        <f>IF(AND(P328=1,M328&gt;0),1,IF(AND(P328=0,Q328=1,N328&gt;0),-1,0))</f>
        <v>0</v>
      </c>
      <c r="S328">
        <f>S327+IF(AND(R328=1,M328=1),1,0)-IF(AND(R328=-1,N328=1),1,0)</f>
        <v>1</v>
      </c>
      <c r="T328">
        <f>T327+IF(AND(R328=1,M328=2),1,0)-IF(AND(R328=-1,N328=2),1,0)</f>
        <v>1</v>
      </c>
      <c r="U328">
        <f>U327+IF(AND(R328=1,M328=3),1,0)-IF(AND(R328=-1,N328=3),1,0)</f>
        <v>1</v>
      </c>
      <c r="V328">
        <f>IF(S328&lt;&gt;S327,0,V327+dt)</f>
        <v>104</v>
      </c>
      <c r="W328">
        <f>IF(T328&lt;&gt;T327,0,W327+dt)</f>
        <v>103</v>
      </c>
      <c r="X328">
        <f>IF(U328&lt;&gt;U327,0,X327+dt)</f>
        <v>105</v>
      </c>
      <c r="Y328" s="24">
        <f>S328*Cap_1*MIN(1,(V328+dt)/StartRamp)</f>
        <v>1.2</v>
      </c>
      <c r="Z328" s="24">
        <f>T328*Cap_2*MIN(1,(W328+dt)/StartRamp)</f>
        <v>1.1000000000000001</v>
      </c>
      <c r="AA328" s="24">
        <f>U328*Cap_3*MIN(1,(X328+dt)/StartRamp)</f>
        <v>1.1000000000000001</v>
      </c>
      <c r="AB328" s="24">
        <f>SUM(Y328:AA328)</f>
        <v>3.4</v>
      </c>
      <c r="AC328" s="24">
        <f>AB328-D328</f>
        <v>0.91749999999999998</v>
      </c>
      <c r="AD328" s="25">
        <f>MEDIAN(0,(TaperEnd-E328)/(TaperEnd-TaperStart),1)</f>
        <v>1</v>
      </c>
      <c r="AE328" s="24">
        <f>MIN(P_pcs*AD328,MAX(0,SOC_max-E328)*E_nom*60/dt/SQRT(RTE))</f>
        <v>2.5</v>
      </c>
      <c r="AF328" s="24">
        <f>MIN(P_pcs,MAX(0,E328-SOC_min)*E_nom*60/dt*SQRT(RTE))</f>
        <v>2.5</v>
      </c>
      <c r="AG328" s="24">
        <f>IF(AC328&gt;0,MIN(AC328,AE328),0)</f>
        <v>0.91749999999999998</v>
      </c>
      <c r="AH328" s="24">
        <f>IF(AC328&lt;0,MIN(-AC328,AF328),0)</f>
        <v>0</v>
      </c>
      <c r="AI328" s="24">
        <f>IF(AC328&gt;0,D328+AG328,AB328)</f>
        <v>3.4</v>
      </c>
      <c r="AJ328" s="24">
        <f>MAX(0,D328-AI328-AH328)</f>
        <v>0</v>
      </c>
      <c r="AK328" s="25">
        <f>IF(AB328&gt;0,AI328/AB328,0)</f>
        <v>1</v>
      </c>
      <c r="AL328">
        <f>IF(AB328=0,1,MIN(MATCH(MEDIAN(MinStable,AK328,1),FC_L,1),3))</f>
        <v>3</v>
      </c>
      <c r="AM328" s="25">
        <f>INDEX(FC_E1,$AL328)+(MEDIAN(MinStable,$AK328,1)-INDEX(FC_L,$AL328))*(INDEX(FC_E1,$AL328+1)-INDEX(FC_E1,$AL328))/(INDEX(FC_L,$AL328+1)-INDEX(FC_L,$AL328))</f>
        <v>0.42799999999999999</v>
      </c>
      <c r="AN328" s="25">
        <f>INDEX(FC_E2,$AL328)+(MEDIAN(MinStable,$AK328,1)-INDEX(FC_L,$AL328))*(INDEX(FC_E2,$AL328+1)-INDEX(FC_E2,$AL328))/(INDEX(FC_L,$AL328+1)-INDEX(FC_L,$AL328))</f>
        <v>0.42199999999999999</v>
      </c>
      <c r="AO328" s="25">
        <f>INDEX(FC_E3,$AL328)+(MEDIAN(MinStable,$AK328,1)-INDEX(FC_L,$AL328))*(INDEX(FC_E3,$AL328+1)-INDEX(FC_E3,$AL328))/(INDEX(FC_L,$AL328+1)-INDEX(FC_L,$AL328))</f>
        <v>0.41499999999999998</v>
      </c>
      <c r="AP328" s="26">
        <f>(IF(S328=1,Y328*AK328/AM328,0)+IF(T328=1,Z328*AK328/AN328,0)+IF(U328=1,AA328*AK328/AO328,0))*dt/60</f>
        <v>0.13434959664142687</v>
      </c>
      <c r="AQ328" s="25">
        <f>E328+(AG328*SQRT(RTE)-AH328/SQRT(RTE))*dt/60/E_nom</f>
        <v>0.7881488827510057</v>
      </c>
      <c r="AR328">
        <f>IF(R328=1,1,0)</f>
        <v>0</v>
      </c>
    </row>
    <row r="329" spans="1:44" x14ac:dyDescent="0.2">
      <c r="A329">
        <v>327</v>
      </c>
      <c r="B329" s="22">
        <f>A329/1440</f>
        <v>0.22708333333333333</v>
      </c>
      <c r="C329" s="23">
        <v>2.5148999999999999</v>
      </c>
      <c r="D329" s="24">
        <f>C329+P_aux</f>
        <v>2.5299</v>
      </c>
      <c r="E329" s="25">
        <f>AQ328</f>
        <v>0.7881488827510057</v>
      </c>
      <c r="F329" s="24">
        <f>AB328</f>
        <v>3.4</v>
      </c>
      <c r="G329">
        <f>IF(AND(S328=0,V328&gt;=MinOff),V328,-1)</f>
        <v>-1</v>
      </c>
      <c r="H329">
        <f>IF(AND(T328=0,W328&gt;=MinOff),W328,-1)</f>
        <v>-1</v>
      </c>
      <c r="I329">
        <f>IF(AND(U328=0,X328&gt;=MinOff),X328,-1)</f>
        <v>-1</v>
      </c>
      <c r="J329">
        <f>IF(AND(S328=1,V328&gt;=MinRun),V328,-1)</f>
        <v>104</v>
      </c>
      <c r="K329">
        <f>IF(AND(T328=1,W328&gt;=MinRun),W328,-1)</f>
        <v>103</v>
      </c>
      <c r="L329">
        <f>IF(AND(U328=1,X328&gt;=MinRun),X328,-1)</f>
        <v>105</v>
      </c>
      <c r="M329">
        <f>IF(MAX(G329:I329)&lt;0,0,MATCH(MAX(G329:I329),G329:I329,0))</f>
        <v>0</v>
      </c>
      <c r="N329">
        <f>IF(MAX(J329:L329)&lt;0,0,MATCH(MAX(J329:L329),J329:L329,0))</f>
        <v>3</v>
      </c>
      <c r="O329" s="24">
        <f>IF(N329=0,0,INDEX(CapVec,N329))</f>
        <v>1.1000000000000001</v>
      </c>
      <c r="P329">
        <f>IF(OR(D329&gt;F329+StartMargin,E329&lt;SOC_startT),1,0)</f>
        <v>0</v>
      </c>
      <c r="Q329">
        <f>IF(AND(E329&gt;SOC_stopT,D329&lt;=F329-O329+StopMargin),1,0)</f>
        <v>0</v>
      </c>
      <c r="R329">
        <f>IF(AND(P329=1,M329&gt;0),1,IF(AND(P329=0,Q329=1,N329&gt;0),-1,0))</f>
        <v>0</v>
      </c>
      <c r="S329">
        <f>S328+IF(AND(R329=1,M329=1),1,0)-IF(AND(R329=-1,N329=1),1,0)</f>
        <v>1</v>
      </c>
      <c r="T329">
        <f>T328+IF(AND(R329=1,M329=2),1,0)-IF(AND(R329=-1,N329=2),1,0)</f>
        <v>1</v>
      </c>
      <c r="U329">
        <f>U328+IF(AND(R329=1,M329=3),1,0)-IF(AND(R329=-1,N329=3),1,0)</f>
        <v>1</v>
      </c>
      <c r="V329">
        <f>IF(S329&lt;&gt;S328,0,V328+dt)</f>
        <v>105</v>
      </c>
      <c r="W329">
        <f>IF(T329&lt;&gt;T328,0,W328+dt)</f>
        <v>104</v>
      </c>
      <c r="X329">
        <f>IF(U329&lt;&gt;U328,0,X328+dt)</f>
        <v>106</v>
      </c>
      <c r="Y329" s="24">
        <f>S329*Cap_1*MIN(1,(V329+dt)/StartRamp)</f>
        <v>1.2</v>
      </c>
      <c r="Z329" s="24">
        <f>T329*Cap_2*MIN(1,(W329+dt)/StartRamp)</f>
        <v>1.1000000000000001</v>
      </c>
      <c r="AA329" s="24">
        <f>U329*Cap_3*MIN(1,(X329+dt)/StartRamp)</f>
        <v>1.1000000000000001</v>
      </c>
      <c r="AB329" s="24">
        <f>SUM(Y329:AA329)</f>
        <v>3.4</v>
      </c>
      <c r="AC329" s="24">
        <f>AB329-D329</f>
        <v>0.87009999999999987</v>
      </c>
      <c r="AD329" s="25">
        <f>MEDIAN(0,(TaperEnd-E329)/(TaperEnd-TaperStart),1)</f>
        <v>1</v>
      </c>
      <c r="AE329" s="24">
        <f>MIN(P_pcs*AD329,MAX(0,SOC_max-E329)*E_nom*60/dt/SQRT(RTE))</f>
        <v>2.5</v>
      </c>
      <c r="AF329" s="24">
        <f>MIN(P_pcs,MAX(0,E329-SOC_min)*E_nom*60/dt*SQRT(RTE))</f>
        <v>2.5</v>
      </c>
      <c r="AG329" s="24">
        <f>IF(AC329&gt;0,MIN(AC329,AE329),0)</f>
        <v>0.87009999999999987</v>
      </c>
      <c r="AH329" s="24">
        <f>IF(AC329&lt;0,MIN(-AC329,AF329),0)</f>
        <v>0</v>
      </c>
      <c r="AI329" s="24">
        <f>IF(AC329&gt;0,D329+AG329,AB329)</f>
        <v>3.4</v>
      </c>
      <c r="AJ329" s="24">
        <f>MAX(0,D329-AI329-AH329)</f>
        <v>0</v>
      </c>
      <c r="AK329" s="25">
        <f>IF(AB329&gt;0,AI329/AB329,0)</f>
        <v>1</v>
      </c>
      <c r="AL329">
        <f>IF(AB329=0,1,MIN(MATCH(MEDIAN(MinStable,AK329,1),FC_L,1),3))</f>
        <v>3</v>
      </c>
      <c r="AM329" s="25">
        <f>INDEX(FC_E1,$AL329)+(MEDIAN(MinStable,$AK329,1)-INDEX(FC_L,$AL329))*(INDEX(FC_E1,$AL329+1)-INDEX(FC_E1,$AL329))/(INDEX(FC_L,$AL329+1)-INDEX(FC_L,$AL329))</f>
        <v>0.42799999999999999</v>
      </c>
      <c r="AN329" s="25">
        <f>INDEX(FC_E2,$AL329)+(MEDIAN(MinStable,$AK329,1)-INDEX(FC_L,$AL329))*(INDEX(FC_E2,$AL329+1)-INDEX(FC_E2,$AL329))/(INDEX(FC_L,$AL329+1)-INDEX(FC_L,$AL329))</f>
        <v>0.42199999999999999</v>
      </c>
      <c r="AO329" s="25">
        <f>INDEX(FC_E3,$AL329)+(MEDIAN(MinStable,$AK329,1)-INDEX(FC_L,$AL329))*(INDEX(FC_E3,$AL329+1)-INDEX(FC_E3,$AL329))/(INDEX(FC_L,$AL329+1)-INDEX(FC_L,$AL329))</f>
        <v>0.41499999999999998</v>
      </c>
      <c r="AP329" s="26">
        <f>(IF(S329=1,Y329*AK329/AM329,0)+IF(T329=1,Z329*AK329/AN329,0)+IF(U329=1,AA329*AK329/AO329,0))*dt/60</f>
        <v>0.13434959664142687</v>
      </c>
      <c r="AQ329" s="25">
        <f>E329+(AG329*SQRT(RTE)-AH329/SQRT(RTE))*dt/60/E_nom</f>
        <v>0.7906222953283526</v>
      </c>
      <c r="AR329">
        <f>IF(R329=1,1,0)</f>
        <v>0</v>
      </c>
    </row>
    <row r="330" spans="1:44" x14ac:dyDescent="0.2">
      <c r="A330">
        <v>328</v>
      </c>
      <c r="B330" s="22">
        <f>A330/1440</f>
        <v>0.22777777777777777</v>
      </c>
      <c r="C330" s="23">
        <v>2.4314</v>
      </c>
      <c r="D330" s="24">
        <f>C330+P_aux</f>
        <v>2.4464000000000001</v>
      </c>
      <c r="E330" s="25">
        <f>AQ329</f>
        <v>0.7906222953283526</v>
      </c>
      <c r="F330" s="24">
        <f>AB329</f>
        <v>3.4</v>
      </c>
      <c r="G330">
        <f>IF(AND(S329=0,V329&gt;=MinOff),V329,-1)</f>
        <v>-1</v>
      </c>
      <c r="H330">
        <f>IF(AND(T329=0,W329&gt;=MinOff),W329,-1)</f>
        <v>-1</v>
      </c>
      <c r="I330">
        <f>IF(AND(U329=0,X329&gt;=MinOff),X329,-1)</f>
        <v>-1</v>
      </c>
      <c r="J330">
        <f>IF(AND(S329=1,V329&gt;=MinRun),V329,-1)</f>
        <v>105</v>
      </c>
      <c r="K330">
        <f>IF(AND(T329=1,W329&gt;=MinRun),W329,-1)</f>
        <v>104</v>
      </c>
      <c r="L330">
        <f>IF(AND(U329=1,X329&gt;=MinRun),X329,-1)</f>
        <v>106</v>
      </c>
      <c r="M330">
        <f>IF(MAX(G330:I330)&lt;0,0,MATCH(MAX(G330:I330),G330:I330,0))</f>
        <v>0</v>
      </c>
      <c r="N330">
        <f>IF(MAX(J330:L330)&lt;0,0,MATCH(MAX(J330:L330),J330:L330,0))</f>
        <v>3</v>
      </c>
      <c r="O330" s="24">
        <f>IF(N330=0,0,INDEX(CapVec,N330))</f>
        <v>1.1000000000000001</v>
      </c>
      <c r="P330">
        <f>IF(OR(D330&gt;F330+StartMargin,E330&lt;SOC_startT),1,0)</f>
        <v>0</v>
      </c>
      <c r="Q330">
        <f>IF(AND(E330&gt;SOC_stopT,D330&lt;=F330-O330+StopMargin),1,0)</f>
        <v>0</v>
      </c>
      <c r="R330">
        <f>IF(AND(P330=1,M330&gt;0),1,IF(AND(P330=0,Q330=1,N330&gt;0),-1,0))</f>
        <v>0</v>
      </c>
      <c r="S330">
        <f>S329+IF(AND(R330=1,M330=1),1,0)-IF(AND(R330=-1,N330=1),1,0)</f>
        <v>1</v>
      </c>
      <c r="T330">
        <f>T329+IF(AND(R330=1,M330=2),1,0)-IF(AND(R330=-1,N330=2),1,0)</f>
        <v>1</v>
      </c>
      <c r="U330">
        <f>U329+IF(AND(R330=1,M330=3),1,0)-IF(AND(R330=-1,N330=3),1,0)</f>
        <v>1</v>
      </c>
      <c r="V330">
        <f>IF(S330&lt;&gt;S329,0,V329+dt)</f>
        <v>106</v>
      </c>
      <c r="W330">
        <f>IF(T330&lt;&gt;T329,0,W329+dt)</f>
        <v>105</v>
      </c>
      <c r="X330">
        <f>IF(U330&lt;&gt;U329,0,X329+dt)</f>
        <v>107</v>
      </c>
      <c r="Y330" s="24">
        <f>S330*Cap_1*MIN(1,(V330+dt)/StartRamp)</f>
        <v>1.2</v>
      </c>
      <c r="Z330" s="24">
        <f>T330*Cap_2*MIN(1,(W330+dt)/StartRamp)</f>
        <v>1.1000000000000001</v>
      </c>
      <c r="AA330" s="24">
        <f>U330*Cap_3*MIN(1,(X330+dt)/StartRamp)</f>
        <v>1.1000000000000001</v>
      </c>
      <c r="AB330" s="24">
        <f>SUM(Y330:AA330)</f>
        <v>3.4</v>
      </c>
      <c r="AC330" s="24">
        <f>AB330-D330</f>
        <v>0.95359999999999978</v>
      </c>
      <c r="AD330" s="25">
        <f>MEDIAN(0,(TaperEnd-E330)/(TaperEnd-TaperStart),1)</f>
        <v>1</v>
      </c>
      <c r="AE330" s="24">
        <f>MIN(P_pcs*AD330,MAX(0,SOC_max-E330)*E_nom*60/dt/SQRT(RTE))</f>
        <v>2.5</v>
      </c>
      <c r="AF330" s="24">
        <f>MIN(P_pcs,MAX(0,E330-SOC_min)*E_nom*60/dt*SQRT(RTE))</f>
        <v>2.5</v>
      </c>
      <c r="AG330" s="24">
        <f>IF(AC330&gt;0,MIN(AC330,AE330),0)</f>
        <v>0.95359999999999978</v>
      </c>
      <c r="AH330" s="24">
        <f>IF(AC330&lt;0,MIN(-AC330,AF330),0)</f>
        <v>0</v>
      </c>
      <c r="AI330" s="24">
        <f>IF(AC330&gt;0,D330+AG330,AB330)</f>
        <v>3.4</v>
      </c>
      <c r="AJ330" s="24">
        <f>MAX(0,D330-AI330-AH330)</f>
        <v>0</v>
      </c>
      <c r="AK330" s="25">
        <f>IF(AB330&gt;0,AI330/AB330,0)</f>
        <v>1</v>
      </c>
      <c r="AL330">
        <f>IF(AB330=0,1,MIN(MATCH(MEDIAN(MinStable,AK330,1),FC_L,1),3))</f>
        <v>3</v>
      </c>
      <c r="AM330" s="25">
        <f>INDEX(FC_E1,$AL330)+(MEDIAN(MinStable,$AK330,1)-INDEX(FC_L,$AL330))*(INDEX(FC_E1,$AL330+1)-INDEX(FC_E1,$AL330))/(INDEX(FC_L,$AL330+1)-INDEX(FC_L,$AL330))</f>
        <v>0.42799999999999999</v>
      </c>
      <c r="AN330" s="25">
        <f>INDEX(FC_E2,$AL330)+(MEDIAN(MinStable,$AK330,1)-INDEX(FC_L,$AL330))*(INDEX(FC_E2,$AL330+1)-INDEX(FC_E2,$AL330))/(INDEX(FC_L,$AL330+1)-INDEX(FC_L,$AL330))</f>
        <v>0.42199999999999999</v>
      </c>
      <c r="AO330" s="25">
        <f>INDEX(FC_E3,$AL330)+(MEDIAN(MinStable,$AK330,1)-INDEX(FC_L,$AL330))*(INDEX(FC_E3,$AL330+1)-INDEX(FC_E3,$AL330))/(INDEX(FC_L,$AL330+1)-INDEX(FC_L,$AL330))</f>
        <v>0.41499999999999998</v>
      </c>
      <c r="AP330" s="26">
        <f>(IF(S330=1,Y330*AK330/AM330,0)+IF(T330=1,Z330*AK330/AN330,0)+IF(U330=1,AA330*AK330/AO330,0))*dt/60</f>
        <v>0.13434959664142687</v>
      </c>
      <c r="AQ330" s="25">
        <f>E330+(AG330*SQRT(RTE)-AH330/SQRT(RTE))*dt/60/E_nom</f>
        <v>0.79333307136990872</v>
      </c>
      <c r="AR330">
        <f>IF(R330=1,1,0)</f>
        <v>0</v>
      </c>
    </row>
    <row r="331" spans="1:44" x14ac:dyDescent="0.2">
      <c r="A331">
        <v>329</v>
      </c>
      <c r="B331" s="22">
        <f>A331/1440</f>
        <v>0.22847222222222222</v>
      </c>
      <c r="C331" s="23">
        <v>2.5366</v>
      </c>
      <c r="D331" s="24">
        <f>C331+P_aux</f>
        <v>2.5516000000000001</v>
      </c>
      <c r="E331" s="25">
        <f>AQ330</f>
        <v>0.79333307136990872</v>
      </c>
      <c r="F331" s="24">
        <f>AB330</f>
        <v>3.4</v>
      </c>
      <c r="G331">
        <f>IF(AND(S330=0,V330&gt;=MinOff),V330,-1)</f>
        <v>-1</v>
      </c>
      <c r="H331">
        <f>IF(AND(T330=0,W330&gt;=MinOff),W330,-1)</f>
        <v>-1</v>
      </c>
      <c r="I331">
        <f>IF(AND(U330=0,X330&gt;=MinOff),X330,-1)</f>
        <v>-1</v>
      </c>
      <c r="J331">
        <f>IF(AND(S330=1,V330&gt;=MinRun),V330,-1)</f>
        <v>106</v>
      </c>
      <c r="K331">
        <f>IF(AND(T330=1,W330&gt;=MinRun),W330,-1)</f>
        <v>105</v>
      </c>
      <c r="L331">
        <f>IF(AND(U330=1,X330&gt;=MinRun),X330,-1)</f>
        <v>107</v>
      </c>
      <c r="M331">
        <f>IF(MAX(G331:I331)&lt;0,0,MATCH(MAX(G331:I331),G331:I331,0))</f>
        <v>0</v>
      </c>
      <c r="N331">
        <f>IF(MAX(J331:L331)&lt;0,0,MATCH(MAX(J331:L331),J331:L331,0))</f>
        <v>3</v>
      </c>
      <c r="O331" s="24">
        <f>IF(N331=0,0,INDEX(CapVec,N331))</f>
        <v>1.1000000000000001</v>
      </c>
      <c r="P331">
        <f>IF(OR(D331&gt;F331+StartMargin,E331&lt;SOC_startT),1,0)</f>
        <v>0</v>
      </c>
      <c r="Q331">
        <f>IF(AND(E331&gt;SOC_stopT,D331&lt;=F331-O331+StopMargin),1,0)</f>
        <v>0</v>
      </c>
      <c r="R331">
        <f>IF(AND(P331=1,M331&gt;0),1,IF(AND(P331=0,Q331=1,N331&gt;0),-1,0))</f>
        <v>0</v>
      </c>
      <c r="S331">
        <f>S330+IF(AND(R331=1,M331=1),1,0)-IF(AND(R331=-1,N331=1),1,0)</f>
        <v>1</v>
      </c>
      <c r="T331">
        <f>T330+IF(AND(R331=1,M331=2),1,0)-IF(AND(R331=-1,N331=2),1,0)</f>
        <v>1</v>
      </c>
      <c r="U331">
        <f>U330+IF(AND(R331=1,M331=3),1,0)-IF(AND(R331=-1,N331=3),1,0)</f>
        <v>1</v>
      </c>
      <c r="V331">
        <f>IF(S331&lt;&gt;S330,0,V330+dt)</f>
        <v>107</v>
      </c>
      <c r="W331">
        <f>IF(T331&lt;&gt;T330,0,W330+dt)</f>
        <v>106</v>
      </c>
      <c r="X331">
        <f>IF(U331&lt;&gt;U330,0,X330+dt)</f>
        <v>108</v>
      </c>
      <c r="Y331" s="24">
        <f>S331*Cap_1*MIN(1,(V331+dt)/StartRamp)</f>
        <v>1.2</v>
      </c>
      <c r="Z331" s="24">
        <f>T331*Cap_2*MIN(1,(W331+dt)/StartRamp)</f>
        <v>1.1000000000000001</v>
      </c>
      <c r="AA331" s="24">
        <f>U331*Cap_3*MIN(1,(X331+dt)/StartRamp)</f>
        <v>1.1000000000000001</v>
      </c>
      <c r="AB331" s="24">
        <f>SUM(Y331:AA331)</f>
        <v>3.4</v>
      </c>
      <c r="AC331" s="24">
        <f>AB331-D331</f>
        <v>0.84839999999999982</v>
      </c>
      <c r="AD331" s="25">
        <f>MEDIAN(0,(TaperEnd-E331)/(TaperEnd-TaperStart),1)</f>
        <v>1</v>
      </c>
      <c r="AE331" s="24">
        <f>MIN(P_pcs*AD331,MAX(0,SOC_max-E331)*E_nom*60/dt/SQRT(RTE))</f>
        <v>2.5</v>
      </c>
      <c r="AF331" s="24">
        <f>MIN(P_pcs,MAX(0,E331-SOC_min)*E_nom*60/dt*SQRT(RTE))</f>
        <v>2.5</v>
      </c>
      <c r="AG331" s="24">
        <f>IF(AC331&gt;0,MIN(AC331,AE331),0)</f>
        <v>0.84839999999999982</v>
      </c>
      <c r="AH331" s="24">
        <f>IF(AC331&lt;0,MIN(-AC331,AF331),0)</f>
        <v>0</v>
      </c>
      <c r="AI331" s="24">
        <f>IF(AC331&gt;0,D331+AG331,AB331)</f>
        <v>3.4</v>
      </c>
      <c r="AJ331" s="24">
        <f>MAX(0,D331-AI331-AH331)</f>
        <v>0</v>
      </c>
      <c r="AK331" s="25">
        <f>IF(AB331&gt;0,AI331/AB331,0)</f>
        <v>1</v>
      </c>
      <c r="AL331">
        <f>IF(AB331=0,1,MIN(MATCH(MEDIAN(MinStable,AK331,1),FC_L,1),3))</f>
        <v>3</v>
      </c>
      <c r="AM331" s="25">
        <f>INDEX(FC_E1,$AL331)+(MEDIAN(MinStable,$AK331,1)-INDEX(FC_L,$AL331))*(INDEX(FC_E1,$AL331+1)-INDEX(FC_E1,$AL331))/(INDEX(FC_L,$AL331+1)-INDEX(FC_L,$AL331))</f>
        <v>0.42799999999999999</v>
      </c>
      <c r="AN331" s="25">
        <f>INDEX(FC_E2,$AL331)+(MEDIAN(MinStable,$AK331,1)-INDEX(FC_L,$AL331))*(INDEX(FC_E2,$AL331+1)-INDEX(FC_E2,$AL331))/(INDEX(FC_L,$AL331+1)-INDEX(FC_L,$AL331))</f>
        <v>0.42199999999999999</v>
      </c>
      <c r="AO331" s="25">
        <f>INDEX(FC_E3,$AL331)+(MEDIAN(MinStable,$AK331,1)-INDEX(FC_L,$AL331))*(INDEX(FC_E3,$AL331+1)-INDEX(FC_E3,$AL331))/(INDEX(FC_L,$AL331+1)-INDEX(FC_L,$AL331))</f>
        <v>0.41499999999999998</v>
      </c>
      <c r="AP331" s="26">
        <f>(IF(S331=1,Y331*AK331/AM331,0)+IF(T331=1,Z331*AK331/AN331,0)+IF(U331=1,AA331*AK331/AO331,0))*dt/60</f>
        <v>0.13434959664142687</v>
      </c>
      <c r="AQ331" s="25">
        <f>E331+(AG331*SQRT(RTE)-AH331/SQRT(RTE))*dt/60/E_nom</f>
        <v>0.79574479787332342</v>
      </c>
      <c r="AR331">
        <f>IF(R331=1,1,0)</f>
        <v>0</v>
      </c>
    </row>
    <row r="332" spans="1:44" x14ac:dyDescent="0.2">
      <c r="A332">
        <v>330</v>
      </c>
      <c r="B332" s="22">
        <f>A332/1440</f>
        <v>0.22916666666666666</v>
      </c>
      <c r="C332" s="23">
        <v>2.6233</v>
      </c>
      <c r="D332" s="24">
        <f>C332+P_aux</f>
        <v>2.6383000000000001</v>
      </c>
      <c r="E332" s="25">
        <f>AQ331</f>
        <v>0.79574479787332342</v>
      </c>
      <c r="F332" s="24">
        <f>AB331</f>
        <v>3.4</v>
      </c>
      <c r="G332">
        <f>IF(AND(S331=0,V331&gt;=MinOff),V331,-1)</f>
        <v>-1</v>
      </c>
      <c r="H332">
        <f>IF(AND(T331=0,W331&gt;=MinOff),W331,-1)</f>
        <v>-1</v>
      </c>
      <c r="I332">
        <f>IF(AND(U331=0,X331&gt;=MinOff),X331,-1)</f>
        <v>-1</v>
      </c>
      <c r="J332">
        <f>IF(AND(S331=1,V331&gt;=MinRun),V331,-1)</f>
        <v>107</v>
      </c>
      <c r="K332">
        <f>IF(AND(T331=1,W331&gt;=MinRun),W331,-1)</f>
        <v>106</v>
      </c>
      <c r="L332">
        <f>IF(AND(U331=1,X331&gt;=MinRun),X331,-1)</f>
        <v>108</v>
      </c>
      <c r="M332">
        <f>IF(MAX(G332:I332)&lt;0,0,MATCH(MAX(G332:I332),G332:I332,0))</f>
        <v>0</v>
      </c>
      <c r="N332">
        <f>IF(MAX(J332:L332)&lt;0,0,MATCH(MAX(J332:L332),J332:L332,0))</f>
        <v>3</v>
      </c>
      <c r="O332" s="24">
        <f>IF(N332=0,0,INDEX(CapVec,N332))</f>
        <v>1.1000000000000001</v>
      </c>
      <c r="P332">
        <f>IF(OR(D332&gt;F332+StartMargin,E332&lt;SOC_startT),1,0)</f>
        <v>0</v>
      </c>
      <c r="Q332">
        <f>IF(AND(E332&gt;SOC_stopT,D332&lt;=F332-O332+StopMargin),1,0)</f>
        <v>0</v>
      </c>
      <c r="R332">
        <f>IF(AND(P332=1,M332&gt;0),1,IF(AND(P332=0,Q332=1,N332&gt;0),-1,0))</f>
        <v>0</v>
      </c>
      <c r="S332">
        <f>S331+IF(AND(R332=1,M332=1),1,0)-IF(AND(R332=-1,N332=1),1,0)</f>
        <v>1</v>
      </c>
      <c r="T332">
        <f>T331+IF(AND(R332=1,M332=2),1,0)-IF(AND(R332=-1,N332=2),1,0)</f>
        <v>1</v>
      </c>
      <c r="U332">
        <f>U331+IF(AND(R332=1,M332=3),1,0)-IF(AND(R332=-1,N332=3),1,0)</f>
        <v>1</v>
      </c>
      <c r="V332">
        <f>IF(S332&lt;&gt;S331,0,V331+dt)</f>
        <v>108</v>
      </c>
      <c r="W332">
        <f>IF(T332&lt;&gt;T331,0,W331+dt)</f>
        <v>107</v>
      </c>
      <c r="X332">
        <f>IF(U332&lt;&gt;U331,0,X331+dt)</f>
        <v>109</v>
      </c>
      <c r="Y332" s="24">
        <f>S332*Cap_1*MIN(1,(V332+dt)/StartRamp)</f>
        <v>1.2</v>
      </c>
      <c r="Z332" s="24">
        <f>T332*Cap_2*MIN(1,(W332+dt)/StartRamp)</f>
        <v>1.1000000000000001</v>
      </c>
      <c r="AA332" s="24">
        <f>U332*Cap_3*MIN(1,(X332+dt)/StartRamp)</f>
        <v>1.1000000000000001</v>
      </c>
      <c r="AB332" s="24">
        <f>SUM(Y332:AA332)</f>
        <v>3.4</v>
      </c>
      <c r="AC332" s="24">
        <f>AB332-D332</f>
        <v>0.76169999999999982</v>
      </c>
      <c r="AD332" s="25">
        <f>MEDIAN(0,(TaperEnd-E332)/(TaperEnd-TaperStart),1)</f>
        <v>1</v>
      </c>
      <c r="AE332" s="24">
        <f>MIN(P_pcs*AD332,MAX(0,SOC_max-E332)*E_nom*60/dt/SQRT(RTE))</f>
        <v>2.5</v>
      </c>
      <c r="AF332" s="24">
        <f>MIN(P_pcs,MAX(0,E332-SOC_min)*E_nom*60/dt*SQRT(RTE))</f>
        <v>2.5</v>
      </c>
      <c r="AG332" s="24">
        <f>IF(AC332&gt;0,MIN(AC332,AE332),0)</f>
        <v>0.76169999999999982</v>
      </c>
      <c r="AH332" s="24">
        <f>IF(AC332&lt;0,MIN(-AC332,AF332),0)</f>
        <v>0</v>
      </c>
      <c r="AI332" s="24">
        <f>IF(AC332&gt;0,D332+AG332,AB332)</f>
        <v>3.4</v>
      </c>
      <c r="AJ332" s="24">
        <f>MAX(0,D332-AI332-AH332)</f>
        <v>0</v>
      </c>
      <c r="AK332" s="25">
        <f>IF(AB332&gt;0,AI332/AB332,0)</f>
        <v>1</v>
      </c>
      <c r="AL332">
        <f>IF(AB332=0,1,MIN(MATCH(MEDIAN(MinStable,AK332,1),FC_L,1),3))</f>
        <v>3</v>
      </c>
      <c r="AM332" s="25">
        <f>INDEX(FC_E1,$AL332)+(MEDIAN(MinStable,$AK332,1)-INDEX(FC_L,$AL332))*(INDEX(FC_E1,$AL332+1)-INDEX(FC_E1,$AL332))/(INDEX(FC_L,$AL332+1)-INDEX(FC_L,$AL332))</f>
        <v>0.42799999999999999</v>
      </c>
      <c r="AN332" s="25">
        <f>INDEX(FC_E2,$AL332)+(MEDIAN(MinStable,$AK332,1)-INDEX(FC_L,$AL332))*(INDEX(FC_E2,$AL332+1)-INDEX(FC_E2,$AL332))/(INDEX(FC_L,$AL332+1)-INDEX(FC_L,$AL332))</f>
        <v>0.42199999999999999</v>
      </c>
      <c r="AO332" s="25">
        <f>INDEX(FC_E3,$AL332)+(MEDIAN(MinStable,$AK332,1)-INDEX(FC_L,$AL332))*(INDEX(FC_E3,$AL332+1)-INDEX(FC_E3,$AL332))/(INDEX(FC_L,$AL332+1)-INDEX(FC_L,$AL332))</f>
        <v>0.41499999999999998</v>
      </c>
      <c r="AP332" s="26">
        <f>(IF(S332=1,Y332*AK332/AM332,0)+IF(T332=1,Z332*AK332/AN332,0)+IF(U332=1,AA332*AK332/AO332,0))*dt/60</f>
        <v>0.13434959664142687</v>
      </c>
      <c r="AQ332" s="25">
        <f>E332+(AG332*SQRT(RTE)-AH332/SQRT(RTE))*dt/60/E_nom</f>
        <v>0.79791006434863099</v>
      </c>
      <c r="AR332">
        <f>IF(R332=1,1,0)</f>
        <v>0</v>
      </c>
    </row>
    <row r="333" spans="1:44" x14ac:dyDescent="0.2">
      <c r="A333">
        <v>331</v>
      </c>
      <c r="B333" s="22">
        <f>A333/1440</f>
        <v>0.2298611111111111</v>
      </c>
      <c r="C333" s="23">
        <v>2.6318999999999999</v>
      </c>
      <c r="D333" s="24">
        <f>C333+P_aux</f>
        <v>2.6469</v>
      </c>
      <c r="E333" s="25">
        <f>AQ332</f>
        <v>0.79791006434863099</v>
      </c>
      <c r="F333" s="24">
        <f>AB332</f>
        <v>3.4</v>
      </c>
      <c r="G333">
        <f>IF(AND(S332=0,V332&gt;=MinOff),V332,-1)</f>
        <v>-1</v>
      </c>
      <c r="H333">
        <f>IF(AND(T332=0,W332&gt;=MinOff),W332,-1)</f>
        <v>-1</v>
      </c>
      <c r="I333">
        <f>IF(AND(U332=0,X332&gt;=MinOff),X332,-1)</f>
        <v>-1</v>
      </c>
      <c r="J333">
        <f>IF(AND(S332=1,V332&gt;=MinRun),V332,-1)</f>
        <v>108</v>
      </c>
      <c r="K333">
        <f>IF(AND(T332=1,W332&gt;=MinRun),W332,-1)</f>
        <v>107</v>
      </c>
      <c r="L333">
        <f>IF(AND(U332=1,X332&gt;=MinRun),X332,-1)</f>
        <v>109</v>
      </c>
      <c r="M333">
        <f>IF(MAX(G333:I333)&lt;0,0,MATCH(MAX(G333:I333),G333:I333,0))</f>
        <v>0</v>
      </c>
      <c r="N333">
        <f>IF(MAX(J333:L333)&lt;0,0,MATCH(MAX(J333:L333),J333:L333,0))</f>
        <v>3</v>
      </c>
      <c r="O333" s="24">
        <f>IF(N333=0,0,INDEX(CapVec,N333))</f>
        <v>1.1000000000000001</v>
      </c>
      <c r="P333">
        <f>IF(OR(D333&gt;F333+StartMargin,E333&lt;SOC_startT),1,0)</f>
        <v>0</v>
      </c>
      <c r="Q333">
        <f>IF(AND(E333&gt;SOC_stopT,D333&lt;=F333-O333+StopMargin),1,0)</f>
        <v>0</v>
      </c>
      <c r="R333">
        <f>IF(AND(P333=1,M333&gt;0),1,IF(AND(P333=0,Q333=1,N333&gt;0),-1,0))</f>
        <v>0</v>
      </c>
      <c r="S333">
        <f>S332+IF(AND(R333=1,M333=1),1,0)-IF(AND(R333=-1,N333=1),1,0)</f>
        <v>1</v>
      </c>
      <c r="T333">
        <f>T332+IF(AND(R333=1,M333=2),1,0)-IF(AND(R333=-1,N333=2),1,0)</f>
        <v>1</v>
      </c>
      <c r="U333">
        <f>U332+IF(AND(R333=1,M333=3),1,0)-IF(AND(R333=-1,N333=3),1,0)</f>
        <v>1</v>
      </c>
      <c r="V333">
        <f>IF(S333&lt;&gt;S332,0,V332+dt)</f>
        <v>109</v>
      </c>
      <c r="W333">
        <f>IF(T333&lt;&gt;T332,0,W332+dt)</f>
        <v>108</v>
      </c>
      <c r="X333">
        <f>IF(U333&lt;&gt;U332,0,X332+dt)</f>
        <v>110</v>
      </c>
      <c r="Y333" s="24">
        <f>S333*Cap_1*MIN(1,(V333+dt)/StartRamp)</f>
        <v>1.2</v>
      </c>
      <c r="Z333" s="24">
        <f>T333*Cap_2*MIN(1,(W333+dt)/StartRamp)</f>
        <v>1.1000000000000001</v>
      </c>
      <c r="AA333" s="24">
        <f>U333*Cap_3*MIN(1,(X333+dt)/StartRamp)</f>
        <v>1.1000000000000001</v>
      </c>
      <c r="AB333" s="24">
        <f>SUM(Y333:AA333)</f>
        <v>3.4</v>
      </c>
      <c r="AC333" s="24">
        <f>AB333-D333</f>
        <v>0.75309999999999988</v>
      </c>
      <c r="AD333" s="25">
        <f>MEDIAN(0,(TaperEnd-E333)/(TaperEnd-TaperStart),1)</f>
        <v>1</v>
      </c>
      <c r="AE333" s="24">
        <f>MIN(P_pcs*AD333,MAX(0,SOC_max-E333)*E_nom*60/dt/SQRT(RTE))</f>
        <v>2.5</v>
      </c>
      <c r="AF333" s="24">
        <f>MIN(P_pcs,MAX(0,E333-SOC_min)*E_nom*60/dt*SQRT(RTE))</f>
        <v>2.5</v>
      </c>
      <c r="AG333" s="24">
        <f>IF(AC333&gt;0,MIN(AC333,AE333),0)</f>
        <v>0.75309999999999988</v>
      </c>
      <c r="AH333" s="24">
        <f>IF(AC333&lt;0,MIN(-AC333,AF333),0)</f>
        <v>0</v>
      </c>
      <c r="AI333" s="24">
        <f>IF(AC333&gt;0,D333+AG333,AB333)</f>
        <v>3.4</v>
      </c>
      <c r="AJ333" s="24">
        <f>MAX(0,D333-AI333-AH333)</f>
        <v>0</v>
      </c>
      <c r="AK333" s="25">
        <f>IF(AB333&gt;0,AI333/AB333,0)</f>
        <v>1</v>
      </c>
      <c r="AL333">
        <f>IF(AB333=0,1,MIN(MATCH(MEDIAN(MinStable,AK333,1),FC_L,1),3))</f>
        <v>3</v>
      </c>
      <c r="AM333" s="25">
        <f>INDEX(FC_E1,$AL333)+(MEDIAN(MinStable,$AK333,1)-INDEX(FC_L,$AL333))*(INDEX(FC_E1,$AL333+1)-INDEX(FC_E1,$AL333))/(INDEX(FC_L,$AL333+1)-INDEX(FC_L,$AL333))</f>
        <v>0.42799999999999999</v>
      </c>
      <c r="AN333" s="25">
        <f>INDEX(FC_E2,$AL333)+(MEDIAN(MinStable,$AK333,1)-INDEX(FC_L,$AL333))*(INDEX(FC_E2,$AL333+1)-INDEX(FC_E2,$AL333))/(INDEX(FC_L,$AL333+1)-INDEX(FC_L,$AL333))</f>
        <v>0.42199999999999999</v>
      </c>
      <c r="AO333" s="25">
        <f>INDEX(FC_E3,$AL333)+(MEDIAN(MinStable,$AK333,1)-INDEX(FC_L,$AL333))*(INDEX(FC_E3,$AL333+1)-INDEX(FC_E3,$AL333))/(INDEX(FC_L,$AL333+1)-INDEX(FC_L,$AL333))</f>
        <v>0.41499999999999998</v>
      </c>
      <c r="AP333" s="26">
        <f>(IF(S333=1,Y333*AK333/AM333,0)+IF(T333=1,Z333*AK333/AN333,0)+IF(U333=1,AA333*AK333/AO333,0))*dt/60</f>
        <v>0.13434959664142687</v>
      </c>
      <c r="AQ333" s="25">
        <f>E333+(AG333*SQRT(RTE)-AH333/SQRT(RTE))*dt/60/E_nom</f>
        <v>0.80005088380846312</v>
      </c>
      <c r="AR333">
        <f>IF(R333=1,1,0)</f>
        <v>0</v>
      </c>
    </row>
    <row r="334" spans="1:44" x14ac:dyDescent="0.2">
      <c r="A334">
        <v>332</v>
      </c>
      <c r="B334" s="22">
        <f>A334/1440</f>
        <v>0.23055555555555557</v>
      </c>
      <c r="C334" s="23">
        <v>2.5366</v>
      </c>
      <c r="D334" s="24">
        <f>C334+P_aux</f>
        <v>2.5516000000000001</v>
      </c>
      <c r="E334" s="25">
        <f>AQ333</f>
        <v>0.80005088380846312</v>
      </c>
      <c r="F334" s="24">
        <f>AB333</f>
        <v>3.4</v>
      </c>
      <c r="G334">
        <f>IF(AND(S333=0,V333&gt;=MinOff),V333,-1)</f>
        <v>-1</v>
      </c>
      <c r="H334">
        <f>IF(AND(T333=0,W333&gt;=MinOff),W333,-1)</f>
        <v>-1</v>
      </c>
      <c r="I334">
        <f>IF(AND(U333=0,X333&gt;=MinOff),X333,-1)</f>
        <v>-1</v>
      </c>
      <c r="J334">
        <f>IF(AND(S333=1,V333&gt;=MinRun),V333,-1)</f>
        <v>109</v>
      </c>
      <c r="K334">
        <f>IF(AND(T333=1,W333&gt;=MinRun),W333,-1)</f>
        <v>108</v>
      </c>
      <c r="L334">
        <f>IF(AND(U333=1,X333&gt;=MinRun),X333,-1)</f>
        <v>110</v>
      </c>
      <c r="M334">
        <f>IF(MAX(G334:I334)&lt;0,0,MATCH(MAX(G334:I334),G334:I334,0))</f>
        <v>0</v>
      </c>
      <c r="N334">
        <f>IF(MAX(J334:L334)&lt;0,0,MATCH(MAX(J334:L334),J334:L334,0))</f>
        <v>3</v>
      </c>
      <c r="O334" s="24">
        <f>IF(N334=0,0,INDEX(CapVec,N334))</f>
        <v>1.1000000000000001</v>
      </c>
      <c r="P334">
        <f>IF(OR(D334&gt;F334+StartMargin,E334&lt;SOC_startT),1,0)</f>
        <v>0</v>
      </c>
      <c r="Q334">
        <f>IF(AND(E334&gt;SOC_stopT,D334&lt;=F334-O334+StopMargin),1,0)</f>
        <v>0</v>
      </c>
      <c r="R334">
        <f>IF(AND(P334=1,M334&gt;0),1,IF(AND(P334=0,Q334=1,N334&gt;0),-1,0))</f>
        <v>0</v>
      </c>
      <c r="S334">
        <f>S333+IF(AND(R334=1,M334=1),1,0)-IF(AND(R334=-1,N334=1),1,0)</f>
        <v>1</v>
      </c>
      <c r="T334">
        <f>T333+IF(AND(R334=1,M334=2),1,0)-IF(AND(R334=-1,N334=2),1,0)</f>
        <v>1</v>
      </c>
      <c r="U334">
        <f>U333+IF(AND(R334=1,M334=3),1,0)-IF(AND(R334=-1,N334=3),1,0)</f>
        <v>1</v>
      </c>
      <c r="V334">
        <f>IF(S334&lt;&gt;S333,0,V333+dt)</f>
        <v>110</v>
      </c>
      <c r="W334">
        <f>IF(T334&lt;&gt;T333,0,W333+dt)</f>
        <v>109</v>
      </c>
      <c r="X334">
        <f>IF(U334&lt;&gt;U333,0,X333+dt)</f>
        <v>111</v>
      </c>
      <c r="Y334" s="24">
        <f>S334*Cap_1*MIN(1,(V334+dt)/StartRamp)</f>
        <v>1.2</v>
      </c>
      <c r="Z334" s="24">
        <f>T334*Cap_2*MIN(1,(W334+dt)/StartRamp)</f>
        <v>1.1000000000000001</v>
      </c>
      <c r="AA334" s="24">
        <f>U334*Cap_3*MIN(1,(X334+dt)/StartRamp)</f>
        <v>1.1000000000000001</v>
      </c>
      <c r="AB334" s="24">
        <f>SUM(Y334:AA334)</f>
        <v>3.4</v>
      </c>
      <c r="AC334" s="24">
        <f>AB334-D334</f>
        <v>0.84839999999999982</v>
      </c>
      <c r="AD334" s="25">
        <f>MEDIAN(0,(TaperEnd-E334)/(TaperEnd-TaperStart),1)</f>
        <v>1</v>
      </c>
      <c r="AE334" s="24">
        <f>MIN(P_pcs*AD334,MAX(0,SOC_max-E334)*E_nom*60/dt/SQRT(RTE))</f>
        <v>2.5</v>
      </c>
      <c r="AF334" s="24">
        <f>MIN(P_pcs,MAX(0,E334-SOC_min)*E_nom*60/dt*SQRT(RTE))</f>
        <v>2.5</v>
      </c>
      <c r="AG334" s="24">
        <f>IF(AC334&gt;0,MIN(AC334,AE334),0)</f>
        <v>0.84839999999999982</v>
      </c>
      <c r="AH334" s="24">
        <f>IF(AC334&lt;0,MIN(-AC334,AF334),0)</f>
        <v>0</v>
      </c>
      <c r="AI334" s="24">
        <f>IF(AC334&gt;0,D334+AG334,AB334)</f>
        <v>3.4</v>
      </c>
      <c r="AJ334" s="24">
        <f>MAX(0,D334-AI334-AH334)</f>
        <v>0</v>
      </c>
      <c r="AK334" s="25">
        <f>IF(AB334&gt;0,AI334/AB334,0)</f>
        <v>1</v>
      </c>
      <c r="AL334">
        <f>IF(AB334=0,1,MIN(MATCH(MEDIAN(MinStable,AK334,1),FC_L,1),3))</f>
        <v>3</v>
      </c>
      <c r="AM334" s="25">
        <f>INDEX(FC_E1,$AL334)+(MEDIAN(MinStable,$AK334,1)-INDEX(FC_L,$AL334))*(INDEX(FC_E1,$AL334+1)-INDEX(FC_E1,$AL334))/(INDEX(FC_L,$AL334+1)-INDEX(FC_L,$AL334))</f>
        <v>0.42799999999999999</v>
      </c>
      <c r="AN334" s="25">
        <f>INDEX(FC_E2,$AL334)+(MEDIAN(MinStable,$AK334,1)-INDEX(FC_L,$AL334))*(INDEX(FC_E2,$AL334+1)-INDEX(FC_E2,$AL334))/(INDEX(FC_L,$AL334+1)-INDEX(FC_L,$AL334))</f>
        <v>0.42199999999999999</v>
      </c>
      <c r="AO334" s="25">
        <f>INDEX(FC_E3,$AL334)+(MEDIAN(MinStable,$AK334,1)-INDEX(FC_L,$AL334))*(INDEX(FC_E3,$AL334+1)-INDEX(FC_E3,$AL334))/(INDEX(FC_L,$AL334+1)-INDEX(FC_L,$AL334))</f>
        <v>0.41499999999999998</v>
      </c>
      <c r="AP334" s="26">
        <f>(IF(S334=1,Y334*AK334/AM334,0)+IF(T334=1,Z334*AK334/AN334,0)+IF(U334=1,AA334*AK334/AO334,0))*dt/60</f>
        <v>0.13434959664142687</v>
      </c>
      <c r="AQ334" s="25">
        <f>E334+(AG334*SQRT(RTE)-AH334/SQRT(RTE))*dt/60/E_nom</f>
        <v>0.80246261031187782</v>
      </c>
      <c r="AR334">
        <f>IF(R334=1,1,0)</f>
        <v>0</v>
      </c>
    </row>
    <row r="335" spans="1:44" x14ac:dyDescent="0.2">
      <c r="A335">
        <v>333</v>
      </c>
      <c r="B335" s="22">
        <f>A335/1440</f>
        <v>0.23125000000000001</v>
      </c>
      <c r="C335" s="23">
        <v>2.67</v>
      </c>
      <c r="D335" s="24">
        <f>C335+P_aux</f>
        <v>2.6850000000000001</v>
      </c>
      <c r="E335" s="25">
        <f>AQ334</f>
        <v>0.80246261031187782</v>
      </c>
      <c r="F335" s="24">
        <f>AB334</f>
        <v>3.4</v>
      </c>
      <c r="G335">
        <f>IF(AND(S334=0,V334&gt;=MinOff),V334,-1)</f>
        <v>-1</v>
      </c>
      <c r="H335">
        <f>IF(AND(T334=0,W334&gt;=MinOff),W334,-1)</f>
        <v>-1</v>
      </c>
      <c r="I335">
        <f>IF(AND(U334=0,X334&gt;=MinOff),X334,-1)</f>
        <v>-1</v>
      </c>
      <c r="J335">
        <f>IF(AND(S334=1,V334&gt;=MinRun),V334,-1)</f>
        <v>110</v>
      </c>
      <c r="K335">
        <f>IF(AND(T334=1,W334&gt;=MinRun),W334,-1)</f>
        <v>109</v>
      </c>
      <c r="L335">
        <f>IF(AND(U334=1,X334&gt;=MinRun),X334,-1)</f>
        <v>111</v>
      </c>
      <c r="M335">
        <f>IF(MAX(G335:I335)&lt;0,0,MATCH(MAX(G335:I335),G335:I335,0))</f>
        <v>0</v>
      </c>
      <c r="N335">
        <f>IF(MAX(J335:L335)&lt;0,0,MATCH(MAX(J335:L335),J335:L335,0))</f>
        <v>3</v>
      </c>
      <c r="O335" s="24">
        <f>IF(N335=0,0,INDEX(CapVec,N335))</f>
        <v>1.1000000000000001</v>
      </c>
      <c r="P335">
        <f>IF(OR(D335&gt;F335+StartMargin,E335&lt;SOC_startT),1,0)</f>
        <v>0</v>
      </c>
      <c r="Q335">
        <f>IF(AND(E335&gt;SOC_stopT,D335&lt;=F335-O335+StopMargin),1,0)</f>
        <v>0</v>
      </c>
      <c r="R335">
        <f>IF(AND(P335=1,M335&gt;0),1,IF(AND(P335=0,Q335=1,N335&gt;0),-1,0))</f>
        <v>0</v>
      </c>
      <c r="S335">
        <f>S334+IF(AND(R335=1,M335=1),1,0)-IF(AND(R335=-1,N335=1),1,0)</f>
        <v>1</v>
      </c>
      <c r="T335">
        <f>T334+IF(AND(R335=1,M335=2),1,0)-IF(AND(R335=-1,N335=2),1,0)</f>
        <v>1</v>
      </c>
      <c r="U335">
        <f>U334+IF(AND(R335=1,M335=3),1,0)-IF(AND(R335=-1,N335=3),1,0)</f>
        <v>1</v>
      </c>
      <c r="V335">
        <f>IF(S335&lt;&gt;S334,0,V334+dt)</f>
        <v>111</v>
      </c>
      <c r="W335">
        <f>IF(T335&lt;&gt;T334,0,W334+dt)</f>
        <v>110</v>
      </c>
      <c r="X335">
        <f>IF(U335&lt;&gt;U334,0,X334+dt)</f>
        <v>112</v>
      </c>
      <c r="Y335" s="24">
        <f>S335*Cap_1*MIN(1,(V335+dt)/StartRamp)</f>
        <v>1.2</v>
      </c>
      <c r="Z335" s="24">
        <f>T335*Cap_2*MIN(1,(W335+dt)/StartRamp)</f>
        <v>1.1000000000000001</v>
      </c>
      <c r="AA335" s="24">
        <f>U335*Cap_3*MIN(1,(X335+dt)/StartRamp)</f>
        <v>1.1000000000000001</v>
      </c>
      <c r="AB335" s="24">
        <f>SUM(Y335:AA335)</f>
        <v>3.4</v>
      </c>
      <c r="AC335" s="24">
        <f>AB335-D335</f>
        <v>0.71499999999999986</v>
      </c>
      <c r="AD335" s="25">
        <f>MEDIAN(0,(TaperEnd-E335)/(TaperEnd-TaperStart),1)</f>
        <v>1</v>
      </c>
      <c r="AE335" s="24">
        <f>MIN(P_pcs*AD335,MAX(0,SOC_max-E335)*E_nom*60/dt/SQRT(RTE))</f>
        <v>2.5</v>
      </c>
      <c r="AF335" s="24">
        <f>MIN(P_pcs,MAX(0,E335-SOC_min)*E_nom*60/dt*SQRT(RTE))</f>
        <v>2.5</v>
      </c>
      <c r="AG335" s="24">
        <f>IF(AC335&gt;0,MIN(AC335,AE335),0)</f>
        <v>0.71499999999999986</v>
      </c>
      <c r="AH335" s="24">
        <f>IF(AC335&lt;0,MIN(-AC335,AF335),0)</f>
        <v>0</v>
      </c>
      <c r="AI335" s="24">
        <f>IF(AC335&gt;0,D335+AG335,AB335)</f>
        <v>3.4</v>
      </c>
      <c r="AJ335" s="24">
        <f>MAX(0,D335-AI335-AH335)</f>
        <v>0</v>
      </c>
      <c r="AK335" s="25">
        <f>IF(AB335&gt;0,AI335/AB335,0)</f>
        <v>1</v>
      </c>
      <c r="AL335">
        <f>IF(AB335=0,1,MIN(MATCH(MEDIAN(MinStable,AK335,1),FC_L,1),3))</f>
        <v>3</v>
      </c>
      <c r="AM335" s="25">
        <f>INDEX(FC_E1,$AL335)+(MEDIAN(MinStable,$AK335,1)-INDEX(FC_L,$AL335))*(INDEX(FC_E1,$AL335+1)-INDEX(FC_E1,$AL335))/(INDEX(FC_L,$AL335+1)-INDEX(FC_L,$AL335))</f>
        <v>0.42799999999999999</v>
      </c>
      <c r="AN335" s="25">
        <f>INDEX(FC_E2,$AL335)+(MEDIAN(MinStable,$AK335,1)-INDEX(FC_L,$AL335))*(INDEX(FC_E2,$AL335+1)-INDEX(FC_E2,$AL335))/(INDEX(FC_L,$AL335+1)-INDEX(FC_L,$AL335))</f>
        <v>0.42199999999999999</v>
      </c>
      <c r="AO335" s="25">
        <f>INDEX(FC_E3,$AL335)+(MEDIAN(MinStable,$AK335,1)-INDEX(FC_L,$AL335))*(INDEX(FC_E3,$AL335+1)-INDEX(FC_E3,$AL335))/(INDEX(FC_L,$AL335+1)-INDEX(FC_L,$AL335))</f>
        <v>0.41499999999999998</v>
      </c>
      <c r="AP335" s="26">
        <f>(IF(S335=1,Y335*AK335/AM335,0)+IF(T335=1,Z335*AK335/AN335,0)+IF(U335=1,AA335*AK335/AO335,0))*dt/60</f>
        <v>0.13434959664142687</v>
      </c>
      <c r="AQ335" s="25">
        <f>E335+(AG335*SQRT(RTE)-AH335/SQRT(RTE))*dt/60/E_nom</f>
        <v>0.8044951238078013</v>
      </c>
      <c r="AR335">
        <f>IF(R335=1,1,0)</f>
        <v>0</v>
      </c>
    </row>
    <row r="336" spans="1:44" x14ac:dyDescent="0.2">
      <c r="A336">
        <v>334</v>
      </c>
      <c r="B336" s="22">
        <f>A336/1440</f>
        <v>0.23194444444444445</v>
      </c>
      <c r="C336" s="23">
        <v>2.7772999999999999</v>
      </c>
      <c r="D336" s="24">
        <f>C336+P_aux</f>
        <v>2.7923</v>
      </c>
      <c r="E336" s="25">
        <f>AQ335</f>
        <v>0.8044951238078013</v>
      </c>
      <c r="F336" s="24">
        <f>AB335</f>
        <v>3.4</v>
      </c>
      <c r="G336">
        <f>IF(AND(S335=0,V335&gt;=MinOff),V335,-1)</f>
        <v>-1</v>
      </c>
      <c r="H336">
        <f>IF(AND(T335=0,W335&gt;=MinOff),W335,-1)</f>
        <v>-1</v>
      </c>
      <c r="I336">
        <f>IF(AND(U335=0,X335&gt;=MinOff),X335,-1)</f>
        <v>-1</v>
      </c>
      <c r="J336">
        <f>IF(AND(S335=1,V335&gt;=MinRun),V335,-1)</f>
        <v>111</v>
      </c>
      <c r="K336">
        <f>IF(AND(T335=1,W335&gt;=MinRun),W335,-1)</f>
        <v>110</v>
      </c>
      <c r="L336">
        <f>IF(AND(U335=1,X335&gt;=MinRun),X335,-1)</f>
        <v>112</v>
      </c>
      <c r="M336">
        <f>IF(MAX(G336:I336)&lt;0,0,MATCH(MAX(G336:I336),G336:I336,0))</f>
        <v>0</v>
      </c>
      <c r="N336">
        <f>IF(MAX(J336:L336)&lt;0,0,MATCH(MAX(J336:L336),J336:L336,0))</f>
        <v>3</v>
      </c>
      <c r="O336" s="24">
        <f>IF(N336=0,0,INDEX(CapVec,N336))</f>
        <v>1.1000000000000001</v>
      </c>
      <c r="P336">
        <f>IF(OR(D336&gt;F336+StartMargin,E336&lt;SOC_startT),1,0)</f>
        <v>0</v>
      </c>
      <c r="Q336">
        <f>IF(AND(E336&gt;SOC_stopT,D336&lt;=F336-O336+StopMargin),1,0)</f>
        <v>0</v>
      </c>
      <c r="R336">
        <f>IF(AND(P336=1,M336&gt;0),1,IF(AND(P336=0,Q336=1,N336&gt;0),-1,0))</f>
        <v>0</v>
      </c>
      <c r="S336">
        <f>S335+IF(AND(R336=1,M336=1),1,0)-IF(AND(R336=-1,N336=1),1,0)</f>
        <v>1</v>
      </c>
      <c r="T336">
        <f>T335+IF(AND(R336=1,M336=2),1,0)-IF(AND(R336=-1,N336=2),1,0)</f>
        <v>1</v>
      </c>
      <c r="U336">
        <f>U335+IF(AND(R336=1,M336=3),1,0)-IF(AND(R336=-1,N336=3),1,0)</f>
        <v>1</v>
      </c>
      <c r="V336">
        <f>IF(S336&lt;&gt;S335,0,V335+dt)</f>
        <v>112</v>
      </c>
      <c r="W336">
        <f>IF(T336&lt;&gt;T335,0,W335+dt)</f>
        <v>111</v>
      </c>
      <c r="X336">
        <f>IF(U336&lt;&gt;U335,0,X335+dt)</f>
        <v>113</v>
      </c>
      <c r="Y336" s="24">
        <f>S336*Cap_1*MIN(1,(V336+dt)/StartRamp)</f>
        <v>1.2</v>
      </c>
      <c r="Z336" s="24">
        <f>T336*Cap_2*MIN(1,(W336+dt)/StartRamp)</f>
        <v>1.1000000000000001</v>
      </c>
      <c r="AA336" s="24">
        <f>U336*Cap_3*MIN(1,(X336+dt)/StartRamp)</f>
        <v>1.1000000000000001</v>
      </c>
      <c r="AB336" s="24">
        <f>SUM(Y336:AA336)</f>
        <v>3.4</v>
      </c>
      <c r="AC336" s="24">
        <f>AB336-D336</f>
        <v>0.60769999999999991</v>
      </c>
      <c r="AD336" s="25">
        <f>MEDIAN(0,(TaperEnd-E336)/(TaperEnd-TaperStart),1)</f>
        <v>1</v>
      </c>
      <c r="AE336" s="24">
        <f>MIN(P_pcs*AD336,MAX(0,SOC_max-E336)*E_nom*60/dt/SQRT(RTE))</f>
        <v>2.5</v>
      </c>
      <c r="AF336" s="24">
        <f>MIN(P_pcs,MAX(0,E336-SOC_min)*E_nom*60/dt*SQRT(RTE))</f>
        <v>2.5</v>
      </c>
      <c r="AG336" s="24">
        <f>IF(AC336&gt;0,MIN(AC336,AE336),0)</f>
        <v>0.60769999999999991</v>
      </c>
      <c r="AH336" s="24">
        <f>IF(AC336&lt;0,MIN(-AC336,AF336),0)</f>
        <v>0</v>
      </c>
      <c r="AI336" s="24">
        <f>IF(AC336&gt;0,D336+AG336,AB336)</f>
        <v>3.4</v>
      </c>
      <c r="AJ336" s="24">
        <f>MAX(0,D336-AI336-AH336)</f>
        <v>0</v>
      </c>
      <c r="AK336" s="25">
        <f>IF(AB336&gt;0,AI336/AB336,0)</f>
        <v>1</v>
      </c>
      <c r="AL336">
        <f>IF(AB336=0,1,MIN(MATCH(MEDIAN(MinStable,AK336,1),FC_L,1),3))</f>
        <v>3</v>
      </c>
      <c r="AM336" s="25">
        <f>INDEX(FC_E1,$AL336)+(MEDIAN(MinStable,$AK336,1)-INDEX(FC_L,$AL336))*(INDEX(FC_E1,$AL336+1)-INDEX(FC_E1,$AL336))/(INDEX(FC_L,$AL336+1)-INDEX(FC_L,$AL336))</f>
        <v>0.42799999999999999</v>
      </c>
      <c r="AN336" s="25">
        <f>INDEX(FC_E2,$AL336)+(MEDIAN(MinStable,$AK336,1)-INDEX(FC_L,$AL336))*(INDEX(FC_E2,$AL336+1)-INDEX(FC_E2,$AL336))/(INDEX(FC_L,$AL336+1)-INDEX(FC_L,$AL336))</f>
        <v>0.42199999999999999</v>
      </c>
      <c r="AO336" s="25">
        <f>INDEX(FC_E3,$AL336)+(MEDIAN(MinStable,$AK336,1)-INDEX(FC_L,$AL336))*(INDEX(FC_E3,$AL336+1)-INDEX(FC_E3,$AL336))/(INDEX(FC_L,$AL336+1)-INDEX(FC_L,$AL336))</f>
        <v>0.41499999999999998</v>
      </c>
      <c r="AP336" s="26">
        <f>(IF(S336=1,Y336*AK336/AM336,0)+IF(T336=1,Z336*AK336/AN336,0)+IF(U336=1,AA336*AK336/AO336,0))*dt/60</f>
        <v>0.13434959664142687</v>
      </c>
      <c r="AQ336" s="25">
        <f>E336+(AG336*SQRT(RTE)-AH336/SQRT(RTE))*dt/60/E_nom</f>
        <v>0.80622261814552532</v>
      </c>
      <c r="AR336">
        <f>IF(R336=1,1,0)</f>
        <v>0</v>
      </c>
    </row>
    <row r="337" spans="1:44" x14ac:dyDescent="0.2">
      <c r="A337">
        <v>335</v>
      </c>
      <c r="B337" s="22">
        <f>A337/1440</f>
        <v>0.2326388888888889</v>
      </c>
      <c r="C337" s="23">
        <v>2.6757</v>
      </c>
      <c r="D337" s="24">
        <f>C337+P_aux</f>
        <v>2.6907000000000001</v>
      </c>
      <c r="E337" s="25">
        <f>AQ336</f>
        <v>0.80622261814552532</v>
      </c>
      <c r="F337" s="24">
        <f>AB336</f>
        <v>3.4</v>
      </c>
      <c r="G337">
        <f>IF(AND(S336=0,V336&gt;=MinOff),V336,-1)</f>
        <v>-1</v>
      </c>
      <c r="H337">
        <f>IF(AND(T336=0,W336&gt;=MinOff),W336,-1)</f>
        <v>-1</v>
      </c>
      <c r="I337">
        <f>IF(AND(U336=0,X336&gt;=MinOff),X336,-1)</f>
        <v>-1</v>
      </c>
      <c r="J337">
        <f>IF(AND(S336=1,V336&gt;=MinRun),V336,-1)</f>
        <v>112</v>
      </c>
      <c r="K337">
        <f>IF(AND(T336=1,W336&gt;=MinRun),W336,-1)</f>
        <v>111</v>
      </c>
      <c r="L337">
        <f>IF(AND(U336=1,X336&gt;=MinRun),X336,-1)</f>
        <v>113</v>
      </c>
      <c r="M337">
        <f>IF(MAX(G337:I337)&lt;0,0,MATCH(MAX(G337:I337),G337:I337,0))</f>
        <v>0</v>
      </c>
      <c r="N337">
        <f>IF(MAX(J337:L337)&lt;0,0,MATCH(MAX(J337:L337),J337:L337,0))</f>
        <v>3</v>
      </c>
      <c r="O337" s="24">
        <f>IF(N337=0,0,INDEX(CapVec,N337))</f>
        <v>1.1000000000000001</v>
      </c>
      <c r="P337">
        <f>IF(OR(D337&gt;F337+StartMargin,E337&lt;SOC_startT),1,0)</f>
        <v>0</v>
      </c>
      <c r="Q337">
        <f>IF(AND(E337&gt;SOC_stopT,D337&lt;=F337-O337+StopMargin),1,0)</f>
        <v>0</v>
      </c>
      <c r="R337">
        <f>IF(AND(P337=1,M337&gt;0),1,IF(AND(P337=0,Q337=1,N337&gt;0),-1,0))</f>
        <v>0</v>
      </c>
      <c r="S337">
        <f>S336+IF(AND(R337=1,M337=1),1,0)-IF(AND(R337=-1,N337=1),1,0)</f>
        <v>1</v>
      </c>
      <c r="T337">
        <f>T336+IF(AND(R337=1,M337=2),1,0)-IF(AND(R337=-1,N337=2),1,0)</f>
        <v>1</v>
      </c>
      <c r="U337">
        <f>U336+IF(AND(R337=1,M337=3),1,0)-IF(AND(R337=-1,N337=3),1,0)</f>
        <v>1</v>
      </c>
      <c r="V337">
        <f>IF(S337&lt;&gt;S336,0,V336+dt)</f>
        <v>113</v>
      </c>
      <c r="W337">
        <f>IF(T337&lt;&gt;T336,0,W336+dt)</f>
        <v>112</v>
      </c>
      <c r="X337">
        <f>IF(U337&lt;&gt;U336,0,X336+dt)</f>
        <v>114</v>
      </c>
      <c r="Y337" s="24">
        <f>S337*Cap_1*MIN(1,(V337+dt)/StartRamp)</f>
        <v>1.2</v>
      </c>
      <c r="Z337" s="24">
        <f>T337*Cap_2*MIN(1,(W337+dt)/StartRamp)</f>
        <v>1.1000000000000001</v>
      </c>
      <c r="AA337" s="24">
        <f>U337*Cap_3*MIN(1,(X337+dt)/StartRamp)</f>
        <v>1.1000000000000001</v>
      </c>
      <c r="AB337" s="24">
        <f>SUM(Y337:AA337)</f>
        <v>3.4</v>
      </c>
      <c r="AC337" s="24">
        <f>AB337-D337</f>
        <v>0.70929999999999982</v>
      </c>
      <c r="AD337" s="25">
        <f>MEDIAN(0,(TaperEnd-E337)/(TaperEnd-TaperStart),1)</f>
        <v>1</v>
      </c>
      <c r="AE337" s="24">
        <f>MIN(P_pcs*AD337,MAX(0,SOC_max-E337)*E_nom*60/dt/SQRT(RTE))</f>
        <v>2.5</v>
      </c>
      <c r="AF337" s="24">
        <f>MIN(P_pcs,MAX(0,E337-SOC_min)*E_nom*60/dt*SQRT(RTE))</f>
        <v>2.5</v>
      </c>
      <c r="AG337" s="24">
        <f>IF(AC337&gt;0,MIN(AC337,AE337),0)</f>
        <v>0.70929999999999982</v>
      </c>
      <c r="AH337" s="24">
        <f>IF(AC337&lt;0,MIN(-AC337,AF337),0)</f>
        <v>0</v>
      </c>
      <c r="AI337" s="24">
        <f>IF(AC337&gt;0,D337+AG337,AB337)</f>
        <v>3.4</v>
      </c>
      <c r="AJ337" s="24">
        <f>MAX(0,D337-AI337-AH337)</f>
        <v>0</v>
      </c>
      <c r="AK337" s="25">
        <f>IF(AB337&gt;0,AI337/AB337,0)</f>
        <v>1</v>
      </c>
      <c r="AL337">
        <f>IF(AB337=0,1,MIN(MATCH(MEDIAN(MinStable,AK337,1),FC_L,1),3))</f>
        <v>3</v>
      </c>
      <c r="AM337" s="25">
        <f>INDEX(FC_E1,$AL337)+(MEDIAN(MinStable,$AK337,1)-INDEX(FC_L,$AL337))*(INDEX(FC_E1,$AL337+1)-INDEX(FC_E1,$AL337))/(INDEX(FC_L,$AL337+1)-INDEX(FC_L,$AL337))</f>
        <v>0.42799999999999999</v>
      </c>
      <c r="AN337" s="25">
        <f>INDEX(FC_E2,$AL337)+(MEDIAN(MinStable,$AK337,1)-INDEX(FC_L,$AL337))*(INDEX(FC_E2,$AL337+1)-INDEX(FC_E2,$AL337))/(INDEX(FC_L,$AL337+1)-INDEX(FC_L,$AL337))</f>
        <v>0.42199999999999999</v>
      </c>
      <c r="AO337" s="25">
        <f>INDEX(FC_E3,$AL337)+(MEDIAN(MinStable,$AK337,1)-INDEX(FC_L,$AL337))*(INDEX(FC_E3,$AL337+1)-INDEX(FC_E3,$AL337))/(INDEX(FC_L,$AL337+1)-INDEX(FC_L,$AL337))</f>
        <v>0.41499999999999998</v>
      </c>
      <c r="AP337" s="26">
        <f>(IF(S337=1,Y337*AK337/AM337,0)+IF(T337=1,Z337*AK337/AN337,0)+IF(U337=1,AA337*AK337/AO337,0))*dt/60</f>
        <v>0.13434959664142687</v>
      </c>
      <c r="AQ337" s="25">
        <f>E337+(AG337*SQRT(RTE)-AH337/SQRT(RTE))*dt/60/E_nom</f>
        <v>0.80823892838700573</v>
      </c>
      <c r="AR337">
        <f>IF(R337=1,1,0)</f>
        <v>0</v>
      </c>
    </row>
    <row r="338" spans="1:44" x14ac:dyDescent="0.2">
      <c r="A338">
        <v>336</v>
      </c>
      <c r="B338" s="22">
        <f>A338/1440</f>
        <v>0.23333333333333334</v>
      </c>
      <c r="C338" s="23">
        <v>2.6743999999999999</v>
      </c>
      <c r="D338" s="24">
        <f>C338+P_aux</f>
        <v>2.6894</v>
      </c>
      <c r="E338" s="25">
        <f>AQ337</f>
        <v>0.80823892838700573</v>
      </c>
      <c r="F338" s="24">
        <f>AB337</f>
        <v>3.4</v>
      </c>
      <c r="G338">
        <f>IF(AND(S337=0,V337&gt;=MinOff),V337,-1)</f>
        <v>-1</v>
      </c>
      <c r="H338">
        <f>IF(AND(T337=0,W337&gt;=MinOff),W337,-1)</f>
        <v>-1</v>
      </c>
      <c r="I338">
        <f>IF(AND(U337=0,X337&gt;=MinOff),X337,-1)</f>
        <v>-1</v>
      </c>
      <c r="J338">
        <f>IF(AND(S337=1,V337&gt;=MinRun),V337,-1)</f>
        <v>113</v>
      </c>
      <c r="K338">
        <f>IF(AND(T337=1,W337&gt;=MinRun),W337,-1)</f>
        <v>112</v>
      </c>
      <c r="L338">
        <f>IF(AND(U337=1,X337&gt;=MinRun),X337,-1)</f>
        <v>114</v>
      </c>
      <c r="M338">
        <f>IF(MAX(G338:I338)&lt;0,0,MATCH(MAX(G338:I338),G338:I338,0))</f>
        <v>0</v>
      </c>
      <c r="N338">
        <f>IF(MAX(J338:L338)&lt;0,0,MATCH(MAX(J338:L338),J338:L338,0))</f>
        <v>3</v>
      </c>
      <c r="O338" s="24">
        <f>IF(N338=0,0,INDEX(CapVec,N338))</f>
        <v>1.1000000000000001</v>
      </c>
      <c r="P338">
        <f>IF(OR(D338&gt;F338+StartMargin,E338&lt;SOC_startT),1,0)</f>
        <v>0</v>
      </c>
      <c r="Q338">
        <f>IF(AND(E338&gt;SOC_stopT,D338&lt;=F338-O338+StopMargin),1,0)</f>
        <v>0</v>
      </c>
      <c r="R338">
        <f>IF(AND(P338=1,M338&gt;0),1,IF(AND(P338=0,Q338=1,N338&gt;0),-1,0))</f>
        <v>0</v>
      </c>
      <c r="S338">
        <f>S337+IF(AND(R338=1,M338=1),1,0)-IF(AND(R338=-1,N338=1),1,0)</f>
        <v>1</v>
      </c>
      <c r="T338">
        <f>T337+IF(AND(R338=1,M338=2),1,0)-IF(AND(R338=-1,N338=2),1,0)</f>
        <v>1</v>
      </c>
      <c r="U338">
        <f>U337+IF(AND(R338=1,M338=3),1,0)-IF(AND(R338=-1,N338=3),1,0)</f>
        <v>1</v>
      </c>
      <c r="V338">
        <f>IF(S338&lt;&gt;S337,0,V337+dt)</f>
        <v>114</v>
      </c>
      <c r="W338">
        <f>IF(T338&lt;&gt;T337,0,W337+dt)</f>
        <v>113</v>
      </c>
      <c r="X338">
        <f>IF(U338&lt;&gt;U337,0,X337+dt)</f>
        <v>115</v>
      </c>
      <c r="Y338" s="24">
        <f>S338*Cap_1*MIN(1,(V338+dt)/StartRamp)</f>
        <v>1.2</v>
      </c>
      <c r="Z338" s="24">
        <f>T338*Cap_2*MIN(1,(W338+dt)/StartRamp)</f>
        <v>1.1000000000000001</v>
      </c>
      <c r="AA338" s="24">
        <f>U338*Cap_3*MIN(1,(X338+dt)/StartRamp)</f>
        <v>1.1000000000000001</v>
      </c>
      <c r="AB338" s="24">
        <f>SUM(Y338:AA338)</f>
        <v>3.4</v>
      </c>
      <c r="AC338" s="24">
        <f>AB338-D338</f>
        <v>0.7105999999999999</v>
      </c>
      <c r="AD338" s="25">
        <f>MEDIAN(0,(TaperEnd-E338)/(TaperEnd-TaperStart),1)</f>
        <v>1</v>
      </c>
      <c r="AE338" s="24">
        <f>MIN(P_pcs*AD338,MAX(0,SOC_max-E338)*E_nom*60/dt/SQRT(RTE))</f>
        <v>2.5</v>
      </c>
      <c r="AF338" s="24">
        <f>MIN(P_pcs,MAX(0,E338-SOC_min)*E_nom*60/dt*SQRT(RTE))</f>
        <v>2.5</v>
      </c>
      <c r="AG338" s="24">
        <f>IF(AC338&gt;0,MIN(AC338,AE338),0)</f>
        <v>0.7105999999999999</v>
      </c>
      <c r="AH338" s="24">
        <f>IF(AC338&lt;0,MIN(-AC338,AF338),0)</f>
        <v>0</v>
      </c>
      <c r="AI338" s="24">
        <f>IF(AC338&gt;0,D338+AG338,AB338)</f>
        <v>3.4</v>
      </c>
      <c r="AJ338" s="24">
        <f>MAX(0,D338-AI338-AH338)</f>
        <v>0</v>
      </c>
      <c r="AK338" s="25">
        <f>IF(AB338&gt;0,AI338/AB338,0)</f>
        <v>1</v>
      </c>
      <c r="AL338">
        <f>IF(AB338=0,1,MIN(MATCH(MEDIAN(MinStable,AK338,1),FC_L,1),3))</f>
        <v>3</v>
      </c>
      <c r="AM338" s="25">
        <f>INDEX(FC_E1,$AL338)+(MEDIAN(MinStable,$AK338,1)-INDEX(FC_L,$AL338))*(INDEX(FC_E1,$AL338+1)-INDEX(FC_E1,$AL338))/(INDEX(FC_L,$AL338+1)-INDEX(FC_L,$AL338))</f>
        <v>0.42799999999999999</v>
      </c>
      <c r="AN338" s="25">
        <f>INDEX(FC_E2,$AL338)+(MEDIAN(MinStable,$AK338,1)-INDEX(FC_L,$AL338))*(INDEX(FC_E2,$AL338+1)-INDEX(FC_E2,$AL338))/(INDEX(FC_L,$AL338+1)-INDEX(FC_L,$AL338))</f>
        <v>0.42199999999999999</v>
      </c>
      <c r="AO338" s="25">
        <f>INDEX(FC_E3,$AL338)+(MEDIAN(MinStable,$AK338,1)-INDEX(FC_L,$AL338))*(INDEX(FC_E3,$AL338+1)-INDEX(FC_E3,$AL338))/(INDEX(FC_L,$AL338+1)-INDEX(FC_L,$AL338))</f>
        <v>0.41499999999999998</v>
      </c>
      <c r="AP338" s="26">
        <f>(IF(S338=1,Y338*AK338/AM338,0)+IF(T338=1,Z338*AK338/AN338,0)+IF(U338=1,AA338*AK338/AO338,0))*dt/60</f>
        <v>0.13434959664142687</v>
      </c>
      <c r="AQ338" s="25">
        <f>E338+(AG338*SQRT(RTE)-AH338/SQRT(RTE))*dt/60/E_nom</f>
        <v>0.81025893410756966</v>
      </c>
      <c r="AR338">
        <f>IF(R338=1,1,0)</f>
        <v>0</v>
      </c>
    </row>
    <row r="339" spans="1:44" x14ac:dyDescent="0.2">
      <c r="A339">
        <v>337</v>
      </c>
      <c r="B339" s="22">
        <f>A339/1440</f>
        <v>0.23402777777777778</v>
      </c>
      <c r="C339" s="23">
        <v>2.6920999999999999</v>
      </c>
      <c r="D339" s="24">
        <f>C339+P_aux</f>
        <v>2.7071000000000001</v>
      </c>
      <c r="E339" s="25">
        <f>AQ338</f>
        <v>0.81025893410756966</v>
      </c>
      <c r="F339" s="24">
        <f>AB338</f>
        <v>3.4</v>
      </c>
      <c r="G339">
        <f>IF(AND(S338=0,V338&gt;=MinOff),V338,-1)</f>
        <v>-1</v>
      </c>
      <c r="H339">
        <f>IF(AND(T338=0,W338&gt;=MinOff),W338,-1)</f>
        <v>-1</v>
      </c>
      <c r="I339">
        <f>IF(AND(U338=0,X338&gt;=MinOff),X338,-1)</f>
        <v>-1</v>
      </c>
      <c r="J339">
        <f>IF(AND(S338=1,V338&gt;=MinRun),V338,-1)</f>
        <v>114</v>
      </c>
      <c r="K339">
        <f>IF(AND(T338=1,W338&gt;=MinRun),W338,-1)</f>
        <v>113</v>
      </c>
      <c r="L339">
        <f>IF(AND(U338=1,X338&gt;=MinRun),X338,-1)</f>
        <v>115</v>
      </c>
      <c r="M339">
        <f>IF(MAX(G339:I339)&lt;0,0,MATCH(MAX(G339:I339),G339:I339,0))</f>
        <v>0</v>
      </c>
      <c r="N339">
        <f>IF(MAX(J339:L339)&lt;0,0,MATCH(MAX(J339:L339),J339:L339,0))</f>
        <v>3</v>
      </c>
      <c r="O339" s="24">
        <f>IF(N339=0,0,INDEX(CapVec,N339))</f>
        <v>1.1000000000000001</v>
      </c>
      <c r="P339">
        <f>IF(OR(D339&gt;F339+StartMargin,E339&lt;SOC_startT),1,0)</f>
        <v>0</v>
      </c>
      <c r="Q339">
        <f>IF(AND(E339&gt;SOC_stopT,D339&lt;=F339-O339+StopMargin),1,0)</f>
        <v>0</v>
      </c>
      <c r="R339">
        <f>IF(AND(P339=1,M339&gt;0),1,IF(AND(P339=0,Q339=1,N339&gt;0),-1,0))</f>
        <v>0</v>
      </c>
      <c r="S339">
        <f>S338+IF(AND(R339=1,M339=1),1,0)-IF(AND(R339=-1,N339=1),1,0)</f>
        <v>1</v>
      </c>
      <c r="T339">
        <f>T338+IF(AND(R339=1,M339=2),1,0)-IF(AND(R339=-1,N339=2),1,0)</f>
        <v>1</v>
      </c>
      <c r="U339">
        <f>U338+IF(AND(R339=1,M339=3),1,0)-IF(AND(R339=-1,N339=3),1,0)</f>
        <v>1</v>
      </c>
      <c r="V339">
        <f>IF(S339&lt;&gt;S338,0,V338+dt)</f>
        <v>115</v>
      </c>
      <c r="W339">
        <f>IF(T339&lt;&gt;T338,0,W338+dt)</f>
        <v>114</v>
      </c>
      <c r="X339">
        <f>IF(U339&lt;&gt;U338,0,X338+dt)</f>
        <v>116</v>
      </c>
      <c r="Y339" s="24">
        <f>S339*Cap_1*MIN(1,(V339+dt)/StartRamp)</f>
        <v>1.2</v>
      </c>
      <c r="Z339" s="24">
        <f>T339*Cap_2*MIN(1,(W339+dt)/StartRamp)</f>
        <v>1.1000000000000001</v>
      </c>
      <c r="AA339" s="24">
        <f>U339*Cap_3*MIN(1,(X339+dt)/StartRamp)</f>
        <v>1.1000000000000001</v>
      </c>
      <c r="AB339" s="24">
        <f>SUM(Y339:AA339)</f>
        <v>3.4</v>
      </c>
      <c r="AC339" s="24">
        <f>AB339-D339</f>
        <v>0.69289999999999985</v>
      </c>
      <c r="AD339" s="25">
        <f>MEDIAN(0,(TaperEnd-E339)/(TaperEnd-TaperStart),1)</f>
        <v>1</v>
      </c>
      <c r="AE339" s="24">
        <f>MIN(P_pcs*AD339,MAX(0,SOC_max-E339)*E_nom*60/dt/SQRT(RTE))</f>
        <v>2.5</v>
      </c>
      <c r="AF339" s="24">
        <f>MIN(P_pcs,MAX(0,E339-SOC_min)*E_nom*60/dt*SQRT(RTE))</f>
        <v>2.5</v>
      </c>
      <c r="AG339" s="24">
        <f>IF(AC339&gt;0,MIN(AC339,AE339),0)</f>
        <v>0.69289999999999985</v>
      </c>
      <c r="AH339" s="24">
        <f>IF(AC339&lt;0,MIN(-AC339,AF339),0)</f>
        <v>0</v>
      </c>
      <c r="AI339" s="24">
        <f>IF(AC339&gt;0,D339+AG339,AB339)</f>
        <v>3.4</v>
      </c>
      <c r="AJ339" s="24">
        <f>MAX(0,D339-AI339-AH339)</f>
        <v>0</v>
      </c>
      <c r="AK339" s="25">
        <f>IF(AB339&gt;0,AI339/AB339,0)</f>
        <v>1</v>
      </c>
      <c r="AL339">
        <f>IF(AB339=0,1,MIN(MATCH(MEDIAN(MinStable,AK339,1),FC_L,1),3))</f>
        <v>3</v>
      </c>
      <c r="AM339" s="25">
        <f>INDEX(FC_E1,$AL339)+(MEDIAN(MinStable,$AK339,1)-INDEX(FC_L,$AL339))*(INDEX(FC_E1,$AL339+1)-INDEX(FC_E1,$AL339))/(INDEX(FC_L,$AL339+1)-INDEX(FC_L,$AL339))</f>
        <v>0.42799999999999999</v>
      </c>
      <c r="AN339" s="25">
        <f>INDEX(FC_E2,$AL339)+(MEDIAN(MinStable,$AK339,1)-INDEX(FC_L,$AL339))*(INDEX(FC_E2,$AL339+1)-INDEX(FC_E2,$AL339))/(INDEX(FC_L,$AL339+1)-INDEX(FC_L,$AL339))</f>
        <v>0.42199999999999999</v>
      </c>
      <c r="AO339" s="25">
        <f>INDEX(FC_E3,$AL339)+(MEDIAN(MinStable,$AK339,1)-INDEX(FC_L,$AL339))*(INDEX(FC_E3,$AL339+1)-INDEX(FC_E3,$AL339))/(INDEX(FC_L,$AL339+1)-INDEX(FC_L,$AL339))</f>
        <v>0.41499999999999998</v>
      </c>
      <c r="AP339" s="26">
        <f>(IF(S339=1,Y339*AK339/AM339,0)+IF(T339=1,Z339*AK339/AN339,0)+IF(U339=1,AA339*AK339/AO339,0))*dt/60</f>
        <v>0.13434959664142687</v>
      </c>
      <c r="AQ339" s="25">
        <f>E339+(AG339*SQRT(RTE)-AH339/SQRT(RTE))*dt/60/E_nom</f>
        <v>0.81222862445907373</v>
      </c>
      <c r="AR339">
        <f>IF(R339=1,1,0)</f>
        <v>0</v>
      </c>
    </row>
    <row r="340" spans="1:44" x14ac:dyDescent="0.2">
      <c r="A340">
        <v>338</v>
      </c>
      <c r="B340" s="22">
        <f>A340/1440</f>
        <v>0.23472222222222222</v>
      </c>
      <c r="C340" s="23">
        <v>2.6631999999999998</v>
      </c>
      <c r="D340" s="24">
        <f>C340+P_aux</f>
        <v>2.6781999999999999</v>
      </c>
      <c r="E340" s="25">
        <f>AQ339</f>
        <v>0.81222862445907373</v>
      </c>
      <c r="F340" s="24">
        <f>AB339</f>
        <v>3.4</v>
      </c>
      <c r="G340">
        <f>IF(AND(S339=0,V339&gt;=MinOff),V339,-1)</f>
        <v>-1</v>
      </c>
      <c r="H340">
        <f>IF(AND(T339=0,W339&gt;=MinOff),W339,-1)</f>
        <v>-1</v>
      </c>
      <c r="I340">
        <f>IF(AND(U339=0,X339&gt;=MinOff),X339,-1)</f>
        <v>-1</v>
      </c>
      <c r="J340">
        <f>IF(AND(S339=1,V339&gt;=MinRun),V339,-1)</f>
        <v>115</v>
      </c>
      <c r="K340">
        <f>IF(AND(T339=1,W339&gt;=MinRun),W339,-1)</f>
        <v>114</v>
      </c>
      <c r="L340">
        <f>IF(AND(U339=1,X339&gt;=MinRun),X339,-1)</f>
        <v>116</v>
      </c>
      <c r="M340">
        <f>IF(MAX(G340:I340)&lt;0,0,MATCH(MAX(G340:I340),G340:I340,0))</f>
        <v>0</v>
      </c>
      <c r="N340">
        <f>IF(MAX(J340:L340)&lt;0,0,MATCH(MAX(J340:L340),J340:L340,0))</f>
        <v>3</v>
      </c>
      <c r="O340" s="24">
        <f>IF(N340=0,0,INDEX(CapVec,N340))</f>
        <v>1.1000000000000001</v>
      </c>
      <c r="P340">
        <f>IF(OR(D340&gt;F340+StartMargin,E340&lt;SOC_startT),1,0)</f>
        <v>0</v>
      </c>
      <c r="Q340">
        <f>IF(AND(E340&gt;SOC_stopT,D340&lt;=F340-O340+StopMargin),1,0)</f>
        <v>0</v>
      </c>
      <c r="R340">
        <f>IF(AND(P340=1,M340&gt;0),1,IF(AND(P340=0,Q340=1,N340&gt;0),-1,0))</f>
        <v>0</v>
      </c>
      <c r="S340">
        <f>S339+IF(AND(R340=1,M340=1),1,0)-IF(AND(R340=-1,N340=1),1,0)</f>
        <v>1</v>
      </c>
      <c r="T340">
        <f>T339+IF(AND(R340=1,M340=2),1,0)-IF(AND(R340=-1,N340=2),1,0)</f>
        <v>1</v>
      </c>
      <c r="U340">
        <f>U339+IF(AND(R340=1,M340=3),1,0)-IF(AND(R340=-1,N340=3),1,0)</f>
        <v>1</v>
      </c>
      <c r="V340">
        <f>IF(S340&lt;&gt;S339,0,V339+dt)</f>
        <v>116</v>
      </c>
      <c r="W340">
        <f>IF(T340&lt;&gt;T339,0,W339+dt)</f>
        <v>115</v>
      </c>
      <c r="X340">
        <f>IF(U340&lt;&gt;U339,0,X339+dt)</f>
        <v>117</v>
      </c>
      <c r="Y340" s="24">
        <f>S340*Cap_1*MIN(1,(V340+dt)/StartRamp)</f>
        <v>1.2</v>
      </c>
      <c r="Z340" s="24">
        <f>T340*Cap_2*MIN(1,(W340+dt)/StartRamp)</f>
        <v>1.1000000000000001</v>
      </c>
      <c r="AA340" s="24">
        <f>U340*Cap_3*MIN(1,(X340+dt)/StartRamp)</f>
        <v>1.1000000000000001</v>
      </c>
      <c r="AB340" s="24">
        <f>SUM(Y340:AA340)</f>
        <v>3.4</v>
      </c>
      <c r="AC340" s="24">
        <f>AB340-D340</f>
        <v>0.7218</v>
      </c>
      <c r="AD340" s="25">
        <f>MEDIAN(0,(TaperEnd-E340)/(TaperEnd-TaperStart),1)</f>
        <v>1</v>
      </c>
      <c r="AE340" s="24">
        <f>MIN(P_pcs*AD340,MAX(0,SOC_max-E340)*E_nom*60/dt/SQRT(RTE))</f>
        <v>2.5</v>
      </c>
      <c r="AF340" s="24">
        <f>MIN(P_pcs,MAX(0,E340-SOC_min)*E_nom*60/dt*SQRT(RTE))</f>
        <v>2.5</v>
      </c>
      <c r="AG340" s="24">
        <f>IF(AC340&gt;0,MIN(AC340,AE340),0)</f>
        <v>0.7218</v>
      </c>
      <c r="AH340" s="24">
        <f>IF(AC340&lt;0,MIN(-AC340,AF340),0)</f>
        <v>0</v>
      </c>
      <c r="AI340" s="24">
        <f>IF(AC340&gt;0,D340+AG340,AB340)</f>
        <v>3.4</v>
      </c>
      <c r="AJ340" s="24">
        <f>MAX(0,D340-AI340-AH340)</f>
        <v>0</v>
      </c>
      <c r="AK340" s="25">
        <f>IF(AB340&gt;0,AI340/AB340,0)</f>
        <v>1</v>
      </c>
      <c r="AL340">
        <f>IF(AB340=0,1,MIN(MATCH(MEDIAN(MinStable,AK340,1),FC_L,1),3))</f>
        <v>3</v>
      </c>
      <c r="AM340" s="25">
        <f>INDEX(FC_E1,$AL340)+(MEDIAN(MinStable,$AK340,1)-INDEX(FC_L,$AL340))*(INDEX(FC_E1,$AL340+1)-INDEX(FC_E1,$AL340))/(INDEX(FC_L,$AL340+1)-INDEX(FC_L,$AL340))</f>
        <v>0.42799999999999999</v>
      </c>
      <c r="AN340" s="25">
        <f>INDEX(FC_E2,$AL340)+(MEDIAN(MinStable,$AK340,1)-INDEX(FC_L,$AL340))*(INDEX(FC_E2,$AL340+1)-INDEX(FC_E2,$AL340))/(INDEX(FC_L,$AL340+1)-INDEX(FC_L,$AL340))</f>
        <v>0.42199999999999999</v>
      </c>
      <c r="AO340" s="25">
        <f>INDEX(FC_E3,$AL340)+(MEDIAN(MinStable,$AK340,1)-INDEX(FC_L,$AL340))*(INDEX(FC_E3,$AL340+1)-INDEX(FC_E3,$AL340))/(INDEX(FC_L,$AL340+1)-INDEX(FC_L,$AL340))</f>
        <v>0.41499999999999998</v>
      </c>
      <c r="AP340" s="26">
        <f>(IF(S340=1,Y340*AK340/AM340,0)+IF(T340=1,Z340*AK340/AN340,0)+IF(U340=1,AA340*AK340/AO340,0))*dt/60</f>
        <v>0.13434959664142687</v>
      </c>
      <c r="AQ340" s="25">
        <f>E340+(AG340*SQRT(RTE)-AH340/SQRT(RTE))*dt/60/E_nom</f>
        <v>0.81428046815328015</v>
      </c>
      <c r="AR340">
        <f>IF(R340=1,1,0)</f>
        <v>0</v>
      </c>
    </row>
    <row r="341" spans="1:44" x14ac:dyDescent="0.2">
      <c r="A341">
        <v>339</v>
      </c>
      <c r="B341" s="22">
        <f>A341/1440</f>
        <v>0.23541666666666666</v>
      </c>
      <c r="C341" s="23">
        <v>2.7017000000000002</v>
      </c>
      <c r="D341" s="24">
        <f>C341+P_aux</f>
        <v>2.7167000000000003</v>
      </c>
      <c r="E341" s="25">
        <f>AQ340</f>
        <v>0.81428046815328015</v>
      </c>
      <c r="F341" s="24">
        <f>AB340</f>
        <v>3.4</v>
      </c>
      <c r="G341">
        <f>IF(AND(S340=0,V340&gt;=MinOff),V340,-1)</f>
        <v>-1</v>
      </c>
      <c r="H341">
        <f>IF(AND(T340=0,W340&gt;=MinOff),W340,-1)</f>
        <v>-1</v>
      </c>
      <c r="I341">
        <f>IF(AND(U340=0,X340&gt;=MinOff),X340,-1)</f>
        <v>-1</v>
      </c>
      <c r="J341">
        <f>IF(AND(S340=1,V340&gt;=MinRun),V340,-1)</f>
        <v>116</v>
      </c>
      <c r="K341">
        <f>IF(AND(T340=1,W340&gt;=MinRun),W340,-1)</f>
        <v>115</v>
      </c>
      <c r="L341">
        <f>IF(AND(U340=1,X340&gt;=MinRun),X340,-1)</f>
        <v>117</v>
      </c>
      <c r="M341">
        <f>IF(MAX(G341:I341)&lt;0,0,MATCH(MAX(G341:I341),G341:I341,0))</f>
        <v>0</v>
      </c>
      <c r="N341">
        <f>IF(MAX(J341:L341)&lt;0,0,MATCH(MAX(J341:L341),J341:L341,0))</f>
        <v>3</v>
      </c>
      <c r="O341" s="24">
        <f>IF(N341=0,0,INDEX(CapVec,N341))</f>
        <v>1.1000000000000001</v>
      </c>
      <c r="P341">
        <f>IF(OR(D341&gt;F341+StartMargin,E341&lt;SOC_startT),1,0)</f>
        <v>0</v>
      </c>
      <c r="Q341">
        <f>IF(AND(E341&gt;SOC_stopT,D341&lt;=F341-O341+StopMargin),1,0)</f>
        <v>0</v>
      </c>
      <c r="R341">
        <f>IF(AND(P341=1,M341&gt;0),1,IF(AND(P341=0,Q341=1,N341&gt;0),-1,0))</f>
        <v>0</v>
      </c>
      <c r="S341">
        <f>S340+IF(AND(R341=1,M341=1),1,0)-IF(AND(R341=-1,N341=1),1,0)</f>
        <v>1</v>
      </c>
      <c r="T341">
        <f>T340+IF(AND(R341=1,M341=2),1,0)-IF(AND(R341=-1,N341=2),1,0)</f>
        <v>1</v>
      </c>
      <c r="U341">
        <f>U340+IF(AND(R341=1,M341=3),1,0)-IF(AND(R341=-1,N341=3),1,0)</f>
        <v>1</v>
      </c>
      <c r="V341">
        <f>IF(S341&lt;&gt;S340,0,V340+dt)</f>
        <v>117</v>
      </c>
      <c r="W341">
        <f>IF(T341&lt;&gt;T340,0,W340+dt)</f>
        <v>116</v>
      </c>
      <c r="X341">
        <f>IF(U341&lt;&gt;U340,0,X340+dt)</f>
        <v>118</v>
      </c>
      <c r="Y341" s="24">
        <f>S341*Cap_1*MIN(1,(V341+dt)/StartRamp)</f>
        <v>1.2</v>
      </c>
      <c r="Z341" s="24">
        <f>T341*Cap_2*MIN(1,(W341+dt)/StartRamp)</f>
        <v>1.1000000000000001</v>
      </c>
      <c r="AA341" s="24">
        <f>U341*Cap_3*MIN(1,(X341+dt)/StartRamp)</f>
        <v>1.1000000000000001</v>
      </c>
      <c r="AB341" s="24">
        <f>SUM(Y341:AA341)</f>
        <v>3.4</v>
      </c>
      <c r="AC341" s="24">
        <f>AB341-D341</f>
        <v>0.68329999999999957</v>
      </c>
      <c r="AD341" s="25">
        <f>MEDIAN(0,(TaperEnd-E341)/(TaperEnd-TaperStart),1)</f>
        <v>1</v>
      </c>
      <c r="AE341" s="24">
        <f>MIN(P_pcs*AD341,MAX(0,SOC_max-E341)*E_nom*60/dt/SQRT(RTE))</f>
        <v>2.5</v>
      </c>
      <c r="AF341" s="24">
        <f>MIN(P_pcs,MAX(0,E341-SOC_min)*E_nom*60/dt*SQRT(RTE))</f>
        <v>2.5</v>
      </c>
      <c r="AG341" s="24">
        <f>IF(AC341&gt;0,MIN(AC341,AE341),0)</f>
        <v>0.68329999999999957</v>
      </c>
      <c r="AH341" s="24">
        <f>IF(AC341&lt;0,MIN(-AC341,AF341),0)</f>
        <v>0</v>
      </c>
      <c r="AI341" s="24">
        <f>IF(AC341&gt;0,D341+AG341,AB341)</f>
        <v>3.4</v>
      </c>
      <c r="AJ341" s="24">
        <f>MAX(0,D341-AI341-AH341)</f>
        <v>0</v>
      </c>
      <c r="AK341" s="25">
        <f>IF(AB341&gt;0,AI341/AB341,0)</f>
        <v>1</v>
      </c>
      <c r="AL341">
        <f>IF(AB341=0,1,MIN(MATCH(MEDIAN(MinStable,AK341,1),FC_L,1),3))</f>
        <v>3</v>
      </c>
      <c r="AM341" s="25">
        <f>INDEX(FC_E1,$AL341)+(MEDIAN(MinStable,$AK341,1)-INDEX(FC_L,$AL341))*(INDEX(FC_E1,$AL341+1)-INDEX(FC_E1,$AL341))/(INDEX(FC_L,$AL341+1)-INDEX(FC_L,$AL341))</f>
        <v>0.42799999999999999</v>
      </c>
      <c r="AN341" s="25">
        <f>INDEX(FC_E2,$AL341)+(MEDIAN(MinStable,$AK341,1)-INDEX(FC_L,$AL341))*(INDEX(FC_E2,$AL341+1)-INDEX(FC_E2,$AL341))/(INDEX(FC_L,$AL341+1)-INDEX(FC_L,$AL341))</f>
        <v>0.42199999999999999</v>
      </c>
      <c r="AO341" s="25">
        <f>INDEX(FC_E3,$AL341)+(MEDIAN(MinStable,$AK341,1)-INDEX(FC_L,$AL341))*(INDEX(FC_E3,$AL341+1)-INDEX(FC_E3,$AL341))/(INDEX(FC_L,$AL341+1)-INDEX(FC_L,$AL341))</f>
        <v>0.41499999999999998</v>
      </c>
      <c r="AP341" s="26">
        <f>(IF(S341=1,Y341*AK341/AM341,0)+IF(T341=1,Z341*AK341/AN341,0)+IF(U341=1,AA341*AK341/AO341,0))*dt/60</f>
        <v>0.13434959664142687</v>
      </c>
      <c r="AQ341" s="25">
        <f>E341+(AG341*SQRT(RTE)-AH341/SQRT(RTE))*dt/60/E_nom</f>
        <v>0.8162228688130907</v>
      </c>
      <c r="AR341">
        <f>IF(R341=1,1,0)</f>
        <v>0</v>
      </c>
    </row>
    <row r="342" spans="1:44" x14ac:dyDescent="0.2">
      <c r="A342">
        <v>340</v>
      </c>
      <c r="B342" s="22">
        <f>A342/1440</f>
        <v>0.2361111111111111</v>
      </c>
      <c r="C342" s="23">
        <v>2.6423999999999999</v>
      </c>
      <c r="D342" s="24">
        <f>C342+P_aux</f>
        <v>2.6574</v>
      </c>
      <c r="E342" s="25">
        <f>AQ341</f>
        <v>0.8162228688130907</v>
      </c>
      <c r="F342" s="24">
        <f>AB341</f>
        <v>3.4</v>
      </c>
      <c r="G342">
        <f>IF(AND(S341=0,V341&gt;=MinOff),V341,-1)</f>
        <v>-1</v>
      </c>
      <c r="H342">
        <f>IF(AND(T341=0,W341&gt;=MinOff),W341,-1)</f>
        <v>-1</v>
      </c>
      <c r="I342">
        <f>IF(AND(U341=0,X341&gt;=MinOff),X341,-1)</f>
        <v>-1</v>
      </c>
      <c r="J342">
        <f>IF(AND(S341=1,V341&gt;=MinRun),V341,-1)</f>
        <v>117</v>
      </c>
      <c r="K342">
        <f>IF(AND(T341=1,W341&gt;=MinRun),W341,-1)</f>
        <v>116</v>
      </c>
      <c r="L342">
        <f>IF(AND(U341=1,X341&gt;=MinRun),X341,-1)</f>
        <v>118</v>
      </c>
      <c r="M342">
        <f>IF(MAX(G342:I342)&lt;0,0,MATCH(MAX(G342:I342),G342:I342,0))</f>
        <v>0</v>
      </c>
      <c r="N342">
        <f>IF(MAX(J342:L342)&lt;0,0,MATCH(MAX(J342:L342),J342:L342,0))</f>
        <v>3</v>
      </c>
      <c r="O342" s="24">
        <f>IF(N342=0,0,INDEX(CapVec,N342))</f>
        <v>1.1000000000000001</v>
      </c>
      <c r="P342">
        <f>IF(OR(D342&gt;F342+StartMargin,E342&lt;SOC_startT),1,0)</f>
        <v>0</v>
      </c>
      <c r="Q342">
        <f>IF(AND(E342&gt;SOC_stopT,D342&lt;=F342-O342+StopMargin),1,0)</f>
        <v>0</v>
      </c>
      <c r="R342">
        <f>IF(AND(P342=1,M342&gt;0),1,IF(AND(P342=0,Q342=1,N342&gt;0),-1,0))</f>
        <v>0</v>
      </c>
      <c r="S342">
        <f>S341+IF(AND(R342=1,M342=1),1,0)-IF(AND(R342=-1,N342=1),1,0)</f>
        <v>1</v>
      </c>
      <c r="T342">
        <f>T341+IF(AND(R342=1,M342=2),1,0)-IF(AND(R342=-1,N342=2),1,0)</f>
        <v>1</v>
      </c>
      <c r="U342">
        <f>U341+IF(AND(R342=1,M342=3),1,0)-IF(AND(R342=-1,N342=3),1,0)</f>
        <v>1</v>
      </c>
      <c r="V342">
        <f>IF(S342&lt;&gt;S341,0,V341+dt)</f>
        <v>118</v>
      </c>
      <c r="W342">
        <f>IF(T342&lt;&gt;T341,0,W341+dt)</f>
        <v>117</v>
      </c>
      <c r="X342">
        <f>IF(U342&lt;&gt;U341,0,X341+dt)</f>
        <v>119</v>
      </c>
      <c r="Y342" s="24">
        <f>S342*Cap_1*MIN(1,(V342+dt)/StartRamp)</f>
        <v>1.2</v>
      </c>
      <c r="Z342" s="24">
        <f>T342*Cap_2*MIN(1,(W342+dt)/StartRamp)</f>
        <v>1.1000000000000001</v>
      </c>
      <c r="AA342" s="24">
        <f>U342*Cap_3*MIN(1,(X342+dt)/StartRamp)</f>
        <v>1.1000000000000001</v>
      </c>
      <c r="AB342" s="24">
        <f>SUM(Y342:AA342)</f>
        <v>3.4</v>
      </c>
      <c r="AC342" s="24">
        <f>AB342-D342</f>
        <v>0.74259999999999993</v>
      </c>
      <c r="AD342" s="25">
        <f>MEDIAN(0,(TaperEnd-E342)/(TaperEnd-TaperStart),1)</f>
        <v>1</v>
      </c>
      <c r="AE342" s="24">
        <f>MIN(P_pcs*AD342,MAX(0,SOC_max-E342)*E_nom*60/dt/SQRT(RTE))</f>
        <v>2.5</v>
      </c>
      <c r="AF342" s="24">
        <f>MIN(P_pcs,MAX(0,E342-SOC_min)*E_nom*60/dt*SQRT(RTE))</f>
        <v>2.5</v>
      </c>
      <c r="AG342" s="24">
        <f>IF(AC342&gt;0,MIN(AC342,AE342),0)</f>
        <v>0.74259999999999993</v>
      </c>
      <c r="AH342" s="24">
        <f>IF(AC342&lt;0,MIN(-AC342,AF342),0)</f>
        <v>0</v>
      </c>
      <c r="AI342" s="24">
        <f>IF(AC342&gt;0,D342+AG342,AB342)</f>
        <v>3.4</v>
      </c>
      <c r="AJ342" s="24">
        <f>MAX(0,D342-AI342-AH342)</f>
        <v>0</v>
      </c>
      <c r="AK342" s="25">
        <f>IF(AB342&gt;0,AI342/AB342,0)</f>
        <v>1</v>
      </c>
      <c r="AL342">
        <f>IF(AB342=0,1,MIN(MATCH(MEDIAN(MinStable,AK342,1),FC_L,1),3))</f>
        <v>3</v>
      </c>
      <c r="AM342" s="25">
        <f>INDEX(FC_E1,$AL342)+(MEDIAN(MinStable,$AK342,1)-INDEX(FC_L,$AL342))*(INDEX(FC_E1,$AL342+1)-INDEX(FC_E1,$AL342))/(INDEX(FC_L,$AL342+1)-INDEX(FC_L,$AL342))</f>
        <v>0.42799999999999999</v>
      </c>
      <c r="AN342" s="25">
        <f>INDEX(FC_E2,$AL342)+(MEDIAN(MinStable,$AK342,1)-INDEX(FC_L,$AL342))*(INDEX(FC_E2,$AL342+1)-INDEX(FC_E2,$AL342))/(INDEX(FC_L,$AL342+1)-INDEX(FC_L,$AL342))</f>
        <v>0.42199999999999999</v>
      </c>
      <c r="AO342" s="25">
        <f>INDEX(FC_E3,$AL342)+(MEDIAN(MinStable,$AK342,1)-INDEX(FC_L,$AL342))*(INDEX(FC_E3,$AL342+1)-INDEX(FC_E3,$AL342))/(INDEX(FC_L,$AL342+1)-INDEX(FC_L,$AL342))</f>
        <v>0.41499999999999998</v>
      </c>
      <c r="AP342" s="26">
        <f>(IF(S342=1,Y342*AK342/AM342,0)+IF(T342=1,Z342*AK342/AN342,0)+IF(U342=1,AA342*AK342/AO342,0))*dt/60</f>
        <v>0.13434959664142687</v>
      </c>
      <c r="AQ342" s="25">
        <f>E342+(AG342*SQRT(RTE)-AH342/SQRT(RTE))*dt/60/E_nom</f>
        <v>0.818333840172633</v>
      </c>
      <c r="AR342">
        <f>IF(R342=1,1,0)</f>
        <v>0</v>
      </c>
    </row>
    <row r="343" spans="1:44" x14ac:dyDescent="0.2">
      <c r="A343">
        <v>341</v>
      </c>
      <c r="B343" s="22">
        <f>A343/1440</f>
        <v>0.23680555555555555</v>
      </c>
      <c r="C343" s="23">
        <v>2.8007</v>
      </c>
      <c r="D343" s="24">
        <f>C343+P_aux</f>
        <v>2.8157000000000001</v>
      </c>
      <c r="E343" s="25">
        <f>AQ342</f>
        <v>0.818333840172633</v>
      </c>
      <c r="F343" s="24">
        <f>AB342</f>
        <v>3.4</v>
      </c>
      <c r="G343">
        <f>IF(AND(S342=0,V342&gt;=MinOff),V342,-1)</f>
        <v>-1</v>
      </c>
      <c r="H343">
        <f>IF(AND(T342=0,W342&gt;=MinOff),W342,-1)</f>
        <v>-1</v>
      </c>
      <c r="I343">
        <f>IF(AND(U342=0,X342&gt;=MinOff),X342,-1)</f>
        <v>-1</v>
      </c>
      <c r="J343">
        <f>IF(AND(S342=1,V342&gt;=MinRun),V342,-1)</f>
        <v>118</v>
      </c>
      <c r="K343">
        <f>IF(AND(T342=1,W342&gt;=MinRun),W342,-1)</f>
        <v>117</v>
      </c>
      <c r="L343">
        <f>IF(AND(U342=1,X342&gt;=MinRun),X342,-1)</f>
        <v>119</v>
      </c>
      <c r="M343">
        <f>IF(MAX(G343:I343)&lt;0,0,MATCH(MAX(G343:I343),G343:I343,0))</f>
        <v>0</v>
      </c>
      <c r="N343">
        <f>IF(MAX(J343:L343)&lt;0,0,MATCH(MAX(J343:L343),J343:L343,0))</f>
        <v>3</v>
      </c>
      <c r="O343" s="24">
        <f>IF(N343=0,0,INDEX(CapVec,N343))</f>
        <v>1.1000000000000001</v>
      </c>
      <c r="P343">
        <f>IF(OR(D343&gt;F343+StartMargin,E343&lt;SOC_startT),1,0)</f>
        <v>0</v>
      </c>
      <c r="Q343">
        <f>IF(AND(E343&gt;SOC_stopT,D343&lt;=F343-O343+StopMargin),1,0)</f>
        <v>0</v>
      </c>
      <c r="R343">
        <f>IF(AND(P343=1,M343&gt;0),1,IF(AND(P343=0,Q343=1,N343&gt;0),-1,0))</f>
        <v>0</v>
      </c>
      <c r="S343">
        <f>S342+IF(AND(R343=1,M343=1),1,0)-IF(AND(R343=-1,N343=1),1,0)</f>
        <v>1</v>
      </c>
      <c r="T343">
        <f>T342+IF(AND(R343=1,M343=2),1,0)-IF(AND(R343=-1,N343=2),1,0)</f>
        <v>1</v>
      </c>
      <c r="U343">
        <f>U342+IF(AND(R343=1,M343=3),1,0)-IF(AND(R343=-1,N343=3),1,0)</f>
        <v>1</v>
      </c>
      <c r="V343">
        <f>IF(S343&lt;&gt;S342,0,V342+dt)</f>
        <v>119</v>
      </c>
      <c r="W343">
        <f>IF(T343&lt;&gt;T342,0,W342+dt)</f>
        <v>118</v>
      </c>
      <c r="X343">
        <f>IF(U343&lt;&gt;U342,0,X342+dt)</f>
        <v>120</v>
      </c>
      <c r="Y343" s="24">
        <f>S343*Cap_1*MIN(1,(V343+dt)/StartRamp)</f>
        <v>1.2</v>
      </c>
      <c r="Z343" s="24">
        <f>T343*Cap_2*MIN(1,(W343+dt)/StartRamp)</f>
        <v>1.1000000000000001</v>
      </c>
      <c r="AA343" s="24">
        <f>U343*Cap_3*MIN(1,(X343+dt)/StartRamp)</f>
        <v>1.1000000000000001</v>
      </c>
      <c r="AB343" s="24">
        <f>SUM(Y343:AA343)</f>
        <v>3.4</v>
      </c>
      <c r="AC343" s="24">
        <f>AB343-D343</f>
        <v>0.58429999999999982</v>
      </c>
      <c r="AD343" s="25">
        <f>MEDIAN(0,(TaperEnd-E343)/(TaperEnd-TaperStart),1)</f>
        <v>1</v>
      </c>
      <c r="AE343" s="24">
        <f>MIN(P_pcs*AD343,MAX(0,SOC_max-E343)*E_nom*60/dt/SQRT(RTE))</f>
        <v>2.5</v>
      </c>
      <c r="AF343" s="24">
        <f>MIN(P_pcs,MAX(0,E343-SOC_min)*E_nom*60/dt*SQRT(RTE))</f>
        <v>2.5</v>
      </c>
      <c r="AG343" s="24">
        <f>IF(AC343&gt;0,MIN(AC343,AE343),0)</f>
        <v>0.58429999999999982</v>
      </c>
      <c r="AH343" s="24">
        <f>IF(AC343&lt;0,MIN(-AC343,AF343),0)</f>
        <v>0</v>
      </c>
      <c r="AI343" s="24">
        <f>IF(AC343&gt;0,D343+AG343,AB343)</f>
        <v>3.4</v>
      </c>
      <c r="AJ343" s="24">
        <f>MAX(0,D343-AI343-AH343)</f>
        <v>0</v>
      </c>
      <c r="AK343" s="25">
        <f>IF(AB343&gt;0,AI343/AB343,0)</f>
        <v>1</v>
      </c>
      <c r="AL343">
        <f>IF(AB343=0,1,MIN(MATCH(MEDIAN(MinStable,AK343,1),FC_L,1),3))</f>
        <v>3</v>
      </c>
      <c r="AM343" s="25">
        <f>INDEX(FC_E1,$AL343)+(MEDIAN(MinStable,$AK343,1)-INDEX(FC_L,$AL343))*(INDEX(FC_E1,$AL343+1)-INDEX(FC_E1,$AL343))/(INDEX(FC_L,$AL343+1)-INDEX(FC_L,$AL343))</f>
        <v>0.42799999999999999</v>
      </c>
      <c r="AN343" s="25">
        <f>INDEX(FC_E2,$AL343)+(MEDIAN(MinStable,$AK343,1)-INDEX(FC_L,$AL343))*(INDEX(FC_E2,$AL343+1)-INDEX(FC_E2,$AL343))/(INDEX(FC_L,$AL343+1)-INDEX(FC_L,$AL343))</f>
        <v>0.42199999999999999</v>
      </c>
      <c r="AO343" s="25">
        <f>INDEX(FC_E3,$AL343)+(MEDIAN(MinStable,$AK343,1)-INDEX(FC_L,$AL343))*(INDEX(FC_E3,$AL343+1)-INDEX(FC_E3,$AL343))/(INDEX(FC_L,$AL343+1)-INDEX(FC_L,$AL343))</f>
        <v>0.41499999999999998</v>
      </c>
      <c r="AP343" s="26">
        <f>(IF(S343=1,Y343*AK343/AM343,0)+IF(T343=1,Z343*AK343/AN343,0)+IF(U343=1,AA343*AK343/AO343,0))*dt/60</f>
        <v>0.13434959664142687</v>
      </c>
      <c r="AQ343" s="25">
        <f>E343+(AG343*SQRT(RTE)-AH343/SQRT(RTE))*dt/60/E_nom</f>
        <v>0.81999481588685408</v>
      </c>
      <c r="AR343">
        <f>IF(R343=1,1,0)</f>
        <v>0</v>
      </c>
    </row>
    <row r="344" spans="1:44" x14ac:dyDescent="0.2">
      <c r="A344">
        <v>342</v>
      </c>
      <c r="B344" s="22">
        <f>A344/1440</f>
        <v>0.23749999999999999</v>
      </c>
      <c r="C344" s="23">
        <v>2.7145999999999999</v>
      </c>
      <c r="D344" s="24">
        <f>C344+P_aux</f>
        <v>2.7296</v>
      </c>
      <c r="E344" s="25">
        <f>AQ343</f>
        <v>0.81999481588685408</v>
      </c>
      <c r="F344" s="24">
        <f>AB343</f>
        <v>3.4</v>
      </c>
      <c r="G344">
        <f>IF(AND(S343=0,V343&gt;=MinOff),V343,-1)</f>
        <v>-1</v>
      </c>
      <c r="H344">
        <f>IF(AND(T343=0,W343&gt;=MinOff),W343,-1)</f>
        <v>-1</v>
      </c>
      <c r="I344">
        <f>IF(AND(U343=0,X343&gt;=MinOff),X343,-1)</f>
        <v>-1</v>
      </c>
      <c r="J344">
        <f>IF(AND(S343=1,V343&gt;=MinRun),V343,-1)</f>
        <v>119</v>
      </c>
      <c r="K344">
        <f>IF(AND(T343=1,W343&gt;=MinRun),W343,-1)</f>
        <v>118</v>
      </c>
      <c r="L344">
        <f>IF(AND(U343=1,X343&gt;=MinRun),X343,-1)</f>
        <v>120</v>
      </c>
      <c r="M344">
        <f>IF(MAX(G344:I344)&lt;0,0,MATCH(MAX(G344:I344),G344:I344,0))</f>
        <v>0</v>
      </c>
      <c r="N344">
        <f>IF(MAX(J344:L344)&lt;0,0,MATCH(MAX(J344:L344),J344:L344,0))</f>
        <v>3</v>
      </c>
      <c r="O344" s="24">
        <f>IF(N344=0,0,INDEX(CapVec,N344))</f>
        <v>1.1000000000000001</v>
      </c>
      <c r="P344">
        <f>IF(OR(D344&gt;F344+StartMargin,E344&lt;SOC_startT),1,0)</f>
        <v>0</v>
      </c>
      <c r="Q344">
        <f>IF(AND(E344&gt;SOC_stopT,D344&lt;=F344-O344+StopMargin),1,0)</f>
        <v>0</v>
      </c>
      <c r="R344">
        <f>IF(AND(P344=1,M344&gt;0),1,IF(AND(P344=0,Q344=1,N344&gt;0),-1,0))</f>
        <v>0</v>
      </c>
      <c r="S344">
        <f>S343+IF(AND(R344=1,M344=1),1,0)-IF(AND(R344=-1,N344=1),1,0)</f>
        <v>1</v>
      </c>
      <c r="T344">
        <f>T343+IF(AND(R344=1,M344=2),1,0)-IF(AND(R344=-1,N344=2),1,0)</f>
        <v>1</v>
      </c>
      <c r="U344">
        <f>U343+IF(AND(R344=1,M344=3),1,0)-IF(AND(R344=-1,N344=3),1,0)</f>
        <v>1</v>
      </c>
      <c r="V344">
        <f>IF(S344&lt;&gt;S343,0,V343+dt)</f>
        <v>120</v>
      </c>
      <c r="W344">
        <f>IF(T344&lt;&gt;T343,0,W343+dt)</f>
        <v>119</v>
      </c>
      <c r="X344">
        <f>IF(U344&lt;&gt;U343,0,X343+dt)</f>
        <v>121</v>
      </c>
      <c r="Y344" s="24">
        <f>S344*Cap_1*MIN(1,(V344+dt)/StartRamp)</f>
        <v>1.2</v>
      </c>
      <c r="Z344" s="24">
        <f>T344*Cap_2*MIN(1,(W344+dt)/StartRamp)</f>
        <v>1.1000000000000001</v>
      </c>
      <c r="AA344" s="24">
        <f>U344*Cap_3*MIN(1,(X344+dt)/StartRamp)</f>
        <v>1.1000000000000001</v>
      </c>
      <c r="AB344" s="24">
        <f>SUM(Y344:AA344)</f>
        <v>3.4</v>
      </c>
      <c r="AC344" s="24">
        <f>AB344-D344</f>
        <v>0.67039999999999988</v>
      </c>
      <c r="AD344" s="25">
        <f>MEDIAN(0,(TaperEnd-E344)/(TaperEnd-TaperStart),1)</f>
        <v>1</v>
      </c>
      <c r="AE344" s="24">
        <f>MIN(P_pcs*AD344,MAX(0,SOC_max-E344)*E_nom*60/dt/SQRT(RTE))</f>
        <v>2.5</v>
      </c>
      <c r="AF344" s="24">
        <f>MIN(P_pcs,MAX(0,E344-SOC_min)*E_nom*60/dt*SQRT(RTE))</f>
        <v>2.5</v>
      </c>
      <c r="AG344" s="24">
        <f>IF(AC344&gt;0,MIN(AC344,AE344),0)</f>
        <v>0.67039999999999988</v>
      </c>
      <c r="AH344" s="24">
        <f>IF(AC344&lt;0,MIN(-AC344,AF344),0)</f>
        <v>0</v>
      </c>
      <c r="AI344" s="24">
        <f>IF(AC344&gt;0,D344+AG344,AB344)</f>
        <v>3.4</v>
      </c>
      <c r="AJ344" s="24">
        <f>MAX(0,D344-AI344-AH344)</f>
        <v>0</v>
      </c>
      <c r="AK344" s="25">
        <f>IF(AB344&gt;0,AI344/AB344,0)</f>
        <v>1</v>
      </c>
      <c r="AL344">
        <f>IF(AB344=0,1,MIN(MATCH(MEDIAN(MinStable,AK344,1),FC_L,1),3))</f>
        <v>3</v>
      </c>
      <c r="AM344" s="25">
        <f>INDEX(FC_E1,$AL344)+(MEDIAN(MinStable,$AK344,1)-INDEX(FC_L,$AL344))*(INDEX(FC_E1,$AL344+1)-INDEX(FC_E1,$AL344))/(INDEX(FC_L,$AL344+1)-INDEX(FC_L,$AL344))</f>
        <v>0.42799999999999999</v>
      </c>
      <c r="AN344" s="25">
        <f>INDEX(FC_E2,$AL344)+(MEDIAN(MinStable,$AK344,1)-INDEX(FC_L,$AL344))*(INDEX(FC_E2,$AL344+1)-INDEX(FC_E2,$AL344))/(INDEX(FC_L,$AL344+1)-INDEX(FC_L,$AL344))</f>
        <v>0.42199999999999999</v>
      </c>
      <c r="AO344" s="25">
        <f>INDEX(FC_E3,$AL344)+(MEDIAN(MinStable,$AK344,1)-INDEX(FC_L,$AL344))*(INDEX(FC_E3,$AL344+1)-INDEX(FC_E3,$AL344))/(INDEX(FC_L,$AL344+1)-INDEX(FC_L,$AL344))</f>
        <v>0.41499999999999998</v>
      </c>
      <c r="AP344" s="26">
        <f>(IF(S344=1,Y344*AK344/AM344,0)+IF(T344=1,Z344*AK344/AN344,0)+IF(U344=1,AA344*AK344/AO344,0))*dt/60</f>
        <v>0.13434959664142687</v>
      </c>
      <c r="AQ344" s="25">
        <f>E344+(AG344*SQRT(RTE)-AH344/SQRT(RTE))*dt/60/E_nom</f>
        <v>0.82190054602345142</v>
      </c>
      <c r="AR344">
        <f>IF(R344=1,1,0)</f>
        <v>0</v>
      </c>
    </row>
    <row r="345" spans="1:44" x14ac:dyDescent="0.2">
      <c r="A345">
        <v>343</v>
      </c>
      <c r="B345" s="22">
        <f>A345/1440</f>
        <v>0.23819444444444443</v>
      </c>
      <c r="C345" s="23">
        <v>2.7774999999999999</v>
      </c>
      <c r="D345" s="24">
        <f>C345+P_aux</f>
        <v>2.7925</v>
      </c>
      <c r="E345" s="25">
        <f>AQ344</f>
        <v>0.82190054602345142</v>
      </c>
      <c r="F345" s="24">
        <f>AB344</f>
        <v>3.4</v>
      </c>
      <c r="G345">
        <f>IF(AND(S344=0,V344&gt;=MinOff),V344,-1)</f>
        <v>-1</v>
      </c>
      <c r="H345">
        <f>IF(AND(T344=0,W344&gt;=MinOff),W344,-1)</f>
        <v>-1</v>
      </c>
      <c r="I345">
        <f>IF(AND(U344=0,X344&gt;=MinOff),X344,-1)</f>
        <v>-1</v>
      </c>
      <c r="J345">
        <f>IF(AND(S344=1,V344&gt;=MinRun),V344,-1)</f>
        <v>120</v>
      </c>
      <c r="K345">
        <f>IF(AND(T344=1,W344&gt;=MinRun),W344,-1)</f>
        <v>119</v>
      </c>
      <c r="L345">
        <f>IF(AND(U344=1,X344&gt;=MinRun),X344,-1)</f>
        <v>121</v>
      </c>
      <c r="M345">
        <f>IF(MAX(G345:I345)&lt;0,0,MATCH(MAX(G345:I345),G345:I345,0))</f>
        <v>0</v>
      </c>
      <c r="N345">
        <f>IF(MAX(J345:L345)&lt;0,0,MATCH(MAX(J345:L345),J345:L345,0))</f>
        <v>3</v>
      </c>
      <c r="O345" s="24">
        <f>IF(N345=0,0,INDEX(CapVec,N345))</f>
        <v>1.1000000000000001</v>
      </c>
      <c r="P345">
        <f>IF(OR(D345&gt;F345+StartMargin,E345&lt;SOC_startT),1,0)</f>
        <v>0</v>
      </c>
      <c r="Q345">
        <f>IF(AND(E345&gt;SOC_stopT,D345&lt;=F345-O345+StopMargin),1,0)</f>
        <v>0</v>
      </c>
      <c r="R345">
        <f>IF(AND(P345=1,M345&gt;0),1,IF(AND(P345=0,Q345=1,N345&gt;0),-1,0))</f>
        <v>0</v>
      </c>
      <c r="S345">
        <f>S344+IF(AND(R345=1,M345=1),1,0)-IF(AND(R345=-1,N345=1),1,0)</f>
        <v>1</v>
      </c>
      <c r="T345">
        <f>T344+IF(AND(R345=1,M345=2),1,0)-IF(AND(R345=-1,N345=2),1,0)</f>
        <v>1</v>
      </c>
      <c r="U345">
        <f>U344+IF(AND(R345=1,M345=3),1,0)-IF(AND(R345=-1,N345=3),1,0)</f>
        <v>1</v>
      </c>
      <c r="V345">
        <f>IF(S345&lt;&gt;S344,0,V344+dt)</f>
        <v>121</v>
      </c>
      <c r="W345">
        <f>IF(T345&lt;&gt;T344,0,W344+dt)</f>
        <v>120</v>
      </c>
      <c r="X345">
        <f>IF(U345&lt;&gt;U344,0,X344+dt)</f>
        <v>122</v>
      </c>
      <c r="Y345" s="24">
        <f>S345*Cap_1*MIN(1,(V345+dt)/StartRamp)</f>
        <v>1.2</v>
      </c>
      <c r="Z345" s="24">
        <f>T345*Cap_2*MIN(1,(W345+dt)/StartRamp)</f>
        <v>1.1000000000000001</v>
      </c>
      <c r="AA345" s="24">
        <f>U345*Cap_3*MIN(1,(X345+dt)/StartRamp)</f>
        <v>1.1000000000000001</v>
      </c>
      <c r="AB345" s="24">
        <f>SUM(Y345:AA345)</f>
        <v>3.4</v>
      </c>
      <c r="AC345" s="24">
        <f>AB345-D345</f>
        <v>0.60749999999999993</v>
      </c>
      <c r="AD345" s="25">
        <f>MEDIAN(0,(TaperEnd-E345)/(TaperEnd-TaperStart),1)</f>
        <v>1</v>
      </c>
      <c r="AE345" s="24">
        <f>MIN(P_pcs*AD345,MAX(0,SOC_max-E345)*E_nom*60/dt/SQRT(RTE))</f>
        <v>2.5</v>
      </c>
      <c r="AF345" s="24">
        <f>MIN(P_pcs,MAX(0,E345-SOC_min)*E_nom*60/dt*SQRT(RTE))</f>
        <v>2.5</v>
      </c>
      <c r="AG345" s="24">
        <f>IF(AC345&gt;0,MIN(AC345,AE345),0)</f>
        <v>0.60749999999999993</v>
      </c>
      <c r="AH345" s="24">
        <f>IF(AC345&lt;0,MIN(-AC345,AF345),0)</f>
        <v>0</v>
      </c>
      <c r="AI345" s="24">
        <f>IF(AC345&gt;0,D345+AG345,AB345)</f>
        <v>3.4</v>
      </c>
      <c r="AJ345" s="24">
        <f>MAX(0,D345-AI345-AH345)</f>
        <v>0</v>
      </c>
      <c r="AK345" s="25">
        <f>IF(AB345&gt;0,AI345/AB345,0)</f>
        <v>1</v>
      </c>
      <c r="AL345">
        <f>IF(AB345=0,1,MIN(MATCH(MEDIAN(MinStable,AK345,1),FC_L,1),3))</f>
        <v>3</v>
      </c>
      <c r="AM345" s="25">
        <f>INDEX(FC_E1,$AL345)+(MEDIAN(MinStable,$AK345,1)-INDEX(FC_L,$AL345))*(INDEX(FC_E1,$AL345+1)-INDEX(FC_E1,$AL345))/(INDEX(FC_L,$AL345+1)-INDEX(FC_L,$AL345))</f>
        <v>0.42799999999999999</v>
      </c>
      <c r="AN345" s="25">
        <f>INDEX(FC_E2,$AL345)+(MEDIAN(MinStable,$AK345,1)-INDEX(FC_L,$AL345))*(INDEX(FC_E2,$AL345+1)-INDEX(FC_E2,$AL345))/(INDEX(FC_L,$AL345+1)-INDEX(FC_L,$AL345))</f>
        <v>0.42199999999999999</v>
      </c>
      <c r="AO345" s="25">
        <f>INDEX(FC_E3,$AL345)+(MEDIAN(MinStable,$AK345,1)-INDEX(FC_L,$AL345))*(INDEX(FC_E3,$AL345+1)-INDEX(FC_E3,$AL345))/(INDEX(FC_L,$AL345+1)-INDEX(FC_L,$AL345))</f>
        <v>0.41499999999999998</v>
      </c>
      <c r="AP345" s="26">
        <f>(IF(S345=1,Y345*AK345/AM345,0)+IF(T345=1,Z345*AK345/AN345,0)+IF(U345=1,AA345*AK345/AO345,0))*dt/60</f>
        <v>0.13434959664142687</v>
      </c>
      <c r="AQ345" s="25">
        <f>E345+(AG345*SQRT(RTE)-AH345/SQRT(RTE))*dt/60/E_nom</f>
        <v>0.82362747182593188</v>
      </c>
      <c r="AR345">
        <f>IF(R345=1,1,0)</f>
        <v>0</v>
      </c>
    </row>
    <row r="346" spans="1:44" x14ac:dyDescent="0.2">
      <c r="A346">
        <v>344</v>
      </c>
      <c r="B346" s="22">
        <f>A346/1440</f>
        <v>0.2388888888888889</v>
      </c>
      <c r="C346" s="23">
        <v>2.7763</v>
      </c>
      <c r="D346" s="24">
        <f>C346+P_aux</f>
        <v>2.7913000000000001</v>
      </c>
      <c r="E346" s="25">
        <f>AQ345</f>
        <v>0.82362747182593188</v>
      </c>
      <c r="F346" s="24">
        <f>AB345</f>
        <v>3.4</v>
      </c>
      <c r="G346">
        <f>IF(AND(S345=0,V345&gt;=MinOff),V345,-1)</f>
        <v>-1</v>
      </c>
      <c r="H346">
        <f>IF(AND(T345=0,W345&gt;=MinOff),W345,-1)</f>
        <v>-1</v>
      </c>
      <c r="I346">
        <f>IF(AND(U345=0,X345&gt;=MinOff),X345,-1)</f>
        <v>-1</v>
      </c>
      <c r="J346">
        <f>IF(AND(S345=1,V345&gt;=MinRun),V345,-1)</f>
        <v>121</v>
      </c>
      <c r="K346">
        <f>IF(AND(T345=1,W345&gt;=MinRun),W345,-1)</f>
        <v>120</v>
      </c>
      <c r="L346">
        <f>IF(AND(U345=1,X345&gt;=MinRun),X345,-1)</f>
        <v>122</v>
      </c>
      <c r="M346">
        <f>IF(MAX(G346:I346)&lt;0,0,MATCH(MAX(G346:I346),G346:I346,0))</f>
        <v>0</v>
      </c>
      <c r="N346">
        <f>IF(MAX(J346:L346)&lt;0,0,MATCH(MAX(J346:L346),J346:L346,0))</f>
        <v>3</v>
      </c>
      <c r="O346" s="24">
        <f>IF(N346=0,0,INDEX(CapVec,N346))</f>
        <v>1.1000000000000001</v>
      </c>
      <c r="P346">
        <f>IF(OR(D346&gt;F346+StartMargin,E346&lt;SOC_startT),1,0)</f>
        <v>0</v>
      </c>
      <c r="Q346">
        <f>IF(AND(E346&gt;SOC_stopT,D346&lt;=F346-O346+StopMargin),1,0)</f>
        <v>0</v>
      </c>
      <c r="R346">
        <f>IF(AND(P346=1,M346&gt;0),1,IF(AND(P346=0,Q346=1,N346&gt;0),-1,0))</f>
        <v>0</v>
      </c>
      <c r="S346">
        <f>S345+IF(AND(R346=1,M346=1),1,0)-IF(AND(R346=-1,N346=1),1,0)</f>
        <v>1</v>
      </c>
      <c r="T346">
        <f>T345+IF(AND(R346=1,M346=2),1,0)-IF(AND(R346=-1,N346=2),1,0)</f>
        <v>1</v>
      </c>
      <c r="U346">
        <f>U345+IF(AND(R346=1,M346=3),1,0)-IF(AND(R346=-1,N346=3),1,0)</f>
        <v>1</v>
      </c>
      <c r="V346">
        <f>IF(S346&lt;&gt;S345,0,V345+dt)</f>
        <v>122</v>
      </c>
      <c r="W346">
        <f>IF(T346&lt;&gt;T345,0,W345+dt)</f>
        <v>121</v>
      </c>
      <c r="X346">
        <f>IF(U346&lt;&gt;U345,0,X345+dt)</f>
        <v>123</v>
      </c>
      <c r="Y346" s="24">
        <f>S346*Cap_1*MIN(1,(V346+dt)/StartRamp)</f>
        <v>1.2</v>
      </c>
      <c r="Z346" s="24">
        <f>T346*Cap_2*MIN(1,(W346+dt)/StartRamp)</f>
        <v>1.1000000000000001</v>
      </c>
      <c r="AA346" s="24">
        <f>U346*Cap_3*MIN(1,(X346+dt)/StartRamp)</f>
        <v>1.1000000000000001</v>
      </c>
      <c r="AB346" s="24">
        <f>SUM(Y346:AA346)</f>
        <v>3.4</v>
      </c>
      <c r="AC346" s="24">
        <f>AB346-D346</f>
        <v>0.6086999999999998</v>
      </c>
      <c r="AD346" s="25">
        <f>MEDIAN(0,(TaperEnd-E346)/(TaperEnd-TaperStart),1)</f>
        <v>1</v>
      </c>
      <c r="AE346" s="24">
        <f>MIN(P_pcs*AD346,MAX(0,SOC_max-E346)*E_nom*60/dt/SQRT(RTE))</f>
        <v>2.5</v>
      </c>
      <c r="AF346" s="24">
        <f>MIN(P_pcs,MAX(0,E346-SOC_min)*E_nom*60/dt*SQRT(RTE))</f>
        <v>2.5</v>
      </c>
      <c r="AG346" s="24">
        <f>IF(AC346&gt;0,MIN(AC346,AE346),0)</f>
        <v>0.6086999999999998</v>
      </c>
      <c r="AH346" s="24">
        <f>IF(AC346&lt;0,MIN(-AC346,AF346),0)</f>
        <v>0</v>
      </c>
      <c r="AI346" s="24">
        <f>IF(AC346&gt;0,D346+AG346,AB346)</f>
        <v>3.4</v>
      </c>
      <c r="AJ346" s="24">
        <f>MAX(0,D346-AI346-AH346)</f>
        <v>0</v>
      </c>
      <c r="AK346" s="25">
        <f>IF(AB346&gt;0,AI346/AB346,0)</f>
        <v>1</v>
      </c>
      <c r="AL346">
        <f>IF(AB346=0,1,MIN(MATCH(MEDIAN(MinStable,AK346,1),FC_L,1),3))</f>
        <v>3</v>
      </c>
      <c r="AM346" s="25">
        <f>INDEX(FC_E1,$AL346)+(MEDIAN(MinStable,$AK346,1)-INDEX(FC_L,$AL346))*(INDEX(FC_E1,$AL346+1)-INDEX(FC_E1,$AL346))/(INDEX(FC_L,$AL346+1)-INDEX(FC_L,$AL346))</f>
        <v>0.42799999999999999</v>
      </c>
      <c r="AN346" s="25">
        <f>INDEX(FC_E2,$AL346)+(MEDIAN(MinStable,$AK346,1)-INDEX(FC_L,$AL346))*(INDEX(FC_E2,$AL346+1)-INDEX(FC_E2,$AL346))/(INDEX(FC_L,$AL346+1)-INDEX(FC_L,$AL346))</f>
        <v>0.42199999999999999</v>
      </c>
      <c r="AO346" s="25">
        <f>INDEX(FC_E3,$AL346)+(MEDIAN(MinStable,$AK346,1)-INDEX(FC_L,$AL346))*(INDEX(FC_E3,$AL346+1)-INDEX(FC_E3,$AL346))/(INDEX(FC_L,$AL346+1)-INDEX(FC_L,$AL346))</f>
        <v>0.41499999999999998</v>
      </c>
      <c r="AP346" s="26">
        <f>(IF(S346=1,Y346*AK346/AM346,0)+IF(T346=1,Z346*AK346/AN346,0)+IF(U346=1,AA346*AK346/AO346,0))*dt/60</f>
        <v>0.13434959664142687</v>
      </c>
      <c r="AQ346" s="25">
        <f>E346+(AG346*SQRT(RTE)-AH346/SQRT(RTE))*dt/60/E_nom</f>
        <v>0.82535780883987397</v>
      </c>
      <c r="AR346">
        <f>IF(R346=1,1,0)</f>
        <v>0</v>
      </c>
    </row>
    <row r="347" spans="1:44" x14ac:dyDescent="0.2">
      <c r="A347">
        <v>345</v>
      </c>
      <c r="B347" s="22">
        <f>A347/1440</f>
        <v>0.23958333333333334</v>
      </c>
      <c r="C347" s="23">
        <v>2.8186</v>
      </c>
      <c r="D347" s="24">
        <f>C347+P_aux</f>
        <v>2.8336000000000001</v>
      </c>
      <c r="E347" s="25">
        <f>AQ346</f>
        <v>0.82535780883987397</v>
      </c>
      <c r="F347" s="24">
        <f>AB346</f>
        <v>3.4</v>
      </c>
      <c r="G347">
        <f>IF(AND(S346=0,V346&gt;=MinOff),V346,-1)</f>
        <v>-1</v>
      </c>
      <c r="H347">
        <f>IF(AND(T346=0,W346&gt;=MinOff),W346,-1)</f>
        <v>-1</v>
      </c>
      <c r="I347">
        <f>IF(AND(U346=0,X346&gt;=MinOff),X346,-1)</f>
        <v>-1</v>
      </c>
      <c r="J347">
        <f>IF(AND(S346=1,V346&gt;=MinRun),V346,-1)</f>
        <v>122</v>
      </c>
      <c r="K347">
        <f>IF(AND(T346=1,W346&gt;=MinRun),W346,-1)</f>
        <v>121</v>
      </c>
      <c r="L347">
        <f>IF(AND(U346=1,X346&gt;=MinRun),X346,-1)</f>
        <v>123</v>
      </c>
      <c r="M347">
        <f>IF(MAX(G347:I347)&lt;0,0,MATCH(MAX(G347:I347),G347:I347,0))</f>
        <v>0</v>
      </c>
      <c r="N347">
        <f>IF(MAX(J347:L347)&lt;0,0,MATCH(MAX(J347:L347),J347:L347,0))</f>
        <v>3</v>
      </c>
      <c r="O347" s="24">
        <f>IF(N347=0,0,INDEX(CapVec,N347))</f>
        <v>1.1000000000000001</v>
      </c>
      <c r="P347">
        <f>IF(OR(D347&gt;F347+StartMargin,E347&lt;SOC_startT),1,0)</f>
        <v>0</v>
      </c>
      <c r="Q347">
        <f>IF(AND(E347&gt;SOC_stopT,D347&lt;=F347-O347+StopMargin),1,0)</f>
        <v>0</v>
      </c>
      <c r="R347">
        <f>IF(AND(P347=1,M347&gt;0),1,IF(AND(P347=0,Q347=1,N347&gt;0),-1,0))</f>
        <v>0</v>
      </c>
      <c r="S347">
        <f>S346+IF(AND(R347=1,M347=1),1,0)-IF(AND(R347=-1,N347=1),1,0)</f>
        <v>1</v>
      </c>
      <c r="T347">
        <f>T346+IF(AND(R347=1,M347=2),1,0)-IF(AND(R347=-1,N347=2),1,0)</f>
        <v>1</v>
      </c>
      <c r="U347">
        <f>U346+IF(AND(R347=1,M347=3),1,0)-IF(AND(R347=-1,N347=3),1,0)</f>
        <v>1</v>
      </c>
      <c r="V347">
        <f>IF(S347&lt;&gt;S346,0,V346+dt)</f>
        <v>123</v>
      </c>
      <c r="W347">
        <f>IF(T347&lt;&gt;T346,0,W346+dt)</f>
        <v>122</v>
      </c>
      <c r="X347">
        <f>IF(U347&lt;&gt;U346,0,X346+dt)</f>
        <v>124</v>
      </c>
      <c r="Y347" s="24">
        <f>S347*Cap_1*MIN(1,(V347+dt)/StartRamp)</f>
        <v>1.2</v>
      </c>
      <c r="Z347" s="24">
        <f>T347*Cap_2*MIN(1,(W347+dt)/StartRamp)</f>
        <v>1.1000000000000001</v>
      </c>
      <c r="AA347" s="24">
        <f>U347*Cap_3*MIN(1,(X347+dt)/StartRamp)</f>
        <v>1.1000000000000001</v>
      </c>
      <c r="AB347" s="24">
        <f>SUM(Y347:AA347)</f>
        <v>3.4</v>
      </c>
      <c r="AC347" s="24">
        <f>AB347-D347</f>
        <v>0.56639999999999979</v>
      </c>
      <c r="AD347" s="25">
        <f>MEDIAN(0,(TaperEnd-E347)/(TaperEnd-TaperStart),1)</f>
        <v>1</v>
      </c>
      <c r="AE347" s="24">
        <f>MIN(P_pcs*AD347,MAX(0,SOC_max-E347)*E_nom*60/dt/SQRT(RTE))</f>
        <v>2.5</v>
      </c>
      <c r="AF347" s="24">
        <f>MIN(P_pcs,MAX(0,E347-SOC_min)*E_nom*60/dt*SQRT(RTE))</f>
        <v>2.5</v>
      </c>
      <c r="AG347" s="24">
        <f>IF(AC347&gt;0,MIN(AC347,AE347),0)</f>
        <v>0.56639999999999979</v>
      </c>
      <c r="AH347" s="24">
        <f>IF(AC347&lt;0,MIN(-AC347,AF347),0)</f>
        <v>0</v>
      </c>
      <c r="AI347" s="24">
        <f>IF(AC347&gt;0,D347+AG347,AB347)</f>
        <v>3.4</v>
      </c>
      <c r="AJ347" s="24">
        <f>MAX(0,D347-AI347-AH347)</f>
        <v>0</v>
      </c>
      <c r="AK347" s="25">
        <f>IF(AB347&gt;0,AI347/AB347,0)</f>
        <v>1</v>
      </c>
      <c r="AL347">
        <f>IF(AB347=0,1,MIN(MATCH(MEDIAN(MinStable,AK347,1),FC_L,1),3))</f>
        <v>3</v>
      </c>
      <c r="AM347" s="25">
        <f>INDEX(FC_E1,$AL347)+(MEDIAN(MinStable,$AK347,1)-INDEX(FC_L,$AL347))*(INDEX(FC_E1,$AL347+1)-INDEX(FC_E1,$AL347))/(INDEX(FC_L,$AL347+1)-INDEX(FC_L,$AL347))</f>
        <v>0.42799999999999999</v>
      </c>
      <c r="AN347" s="25">
        <f>INDEX(FC_E2,$AL347)+(MEDIAN(MinStable,$AK347,1)-INDEX(FC_L,$AL347))*(INDEX(FC_E2,$AL347+1)-INDEX(FC_E2,$AL347))/(INDEX(FC_L,$AL347+1)-INDEX(FC_L,$AL347))</f>
        <v>0.42199999999999999</v>
      </c>
      <c r="AO347" s="25">
        <f>INDEX(FC_E3,$AL347)+(MEDIAN(MinStable,$AK347,1)-INDEX(FC_L,$AL347))*(INDEX(FC_E3,$AL347+1)-INDEX(FC_E3,$AL347))/(INDEX(FC_L,$AL347+1)-INDEX(FC_L,$AL347))</f>
        <v>0.41499999999999998</v>
      </c>
      <c r="AP347" s="26">
        <f>(IF(S347=1,Y347*AK347/AM347,0)+IF(T347=1,Z347*AK347/AN347,0)+IF(U347=1,AA347*AK347/AO347,0))*dt/60</f>
        <v>0.13434959664142687</v>
      </c>
      <c r="AQ347" s="25">
        <f>E347+(AG347*SQRT(RTE)-AH347/SQRT(RTE))*dt/60/E_nom</f>
        <v>0.82696790064979153</v>
      </c>
      <c r="AR347">
        <f>IF(R347=1,1,0)</f>
        <v>0</v>
      </c>
    </row>
    <row r="348" spans="1:44" x14ac:dyDescent="0.2">
      <c r="A348">
        <v>346</v>
      </c>
      <c r="B348" s="22">
        <f>A348/1440</f>
        <v>0.24027777777777778</v>
      </c>
      <c r="C348" s="23">
        <v>2.9011999999999998</v>
      </c>
      <c r="D348" s="24">
        <f>C348+P_aux</f>
        <v>2.9161999999999999</v>
      </c>
      <c r="E348" s="25">
        <f>AQ347</f>
        <v>0.82696790064979153</v>
      </c>
      <c r="F348" s="24">
        <f>AB347</f>
        <v>3.4</v>
      </c>
      <c r="G348">
        <f>IF(AND(S347=0,V347&gt;=MinOff),V347,-1)</f>
        <v>-1</v>
      </c>
      <c r="H348">
        <f>IF(AND(T347=0,W347&gt;=MinOff),W347,-1)</f>
        <v>-1</v>
      </c>
      <c r="I348">
        <f>IF(AND(U347=0,X347&gt;=MinOff),X347,-1)</f>
        <v>-1</v>
      </c>
      <c r="J348">
        <f>IF(AND(S347=1,V347&gt;=MinRun),V347,-1)</f>
        <v>123</v>
      </c>
      <c r="K348">
        <f>IF(AND(T347=1,W347&gt;=MinRun),W347,-1)</f>
        <v>122</v>
      </c>
      <c r="L348">
        <f>IF(AND(U347=1,X347&gt;=MinRun),X347,-1)</f>
        <v>124</v>
      </c>
      <c r="M348">
        <f>IF(MAX(G348:I348)&lt;0,0,MATCH(MAX(G348:I348),G348:I348,0))</f>
        <v>0</v>
      </c>
      <c r="N348">
        <f>IF(MAX(J348:L348)&lt;0,0,MATCH(MAX(J348:L348),J348:L348,0))</f>
        <v>3</v>
      </c>
      <c r="O348" s="24">
        <f>IF(N348=0,0,INDEX(CapVec,N348))</f>
        <v>1.1000000000000001</v>
      </c>
      <c r="P348">
        <f>IF(OR(D348&gt;F348+StartMargin,E348&lt;SOC_startT),1,0)</f>
        <v>0</v>
      </c>
      <c r="Q348">
        <f>IF(AND(E348&gt;SOC_stopT,D348&lt;=F348-O348+StopMargin),1,0)</f>
        <v>0</v>
      </c>
      <c r="R348">
        <f>IF(AND(P348=1,M348&gt;0),1,IF(AND(P348=0,Q348=1,N348&gt;0),-1,0))</f>
        <v>0</v>
      </c>
      <c r="S348">
        <f>S347+IF(AND(R348=1,M348=1),1,0)-IF(AND(R348=-1,N348=1),1,0)</f>
        <v>1</v>
      </c>
      <c r="T348">
        <f>T347+IF(AND(R348=1,M348=2),1,0)-IF(AND(R348=-1,N348=2),1,0)</f>
        <v>1</v>
      </c>
      <c r="U348">
        <f>U347+IF(AND(R348=1,M348=3),1,0)-IF(AND(R348=-1,N348=3),1,0)</f>
        <v>1</v>
      </c>
      <c r="V348">
        <f>IF(S348&lt;&gt;S347,0,V347+dt)</f>
        <v>124</v>
      </c>
      <c r="W348">
        <f>IF(T348&lt;&gt;T347,0,W347+dt)</f>
        <v>123</v>
      </c>
      <c r="X348">
        <f>IF(U348&lt;&gt;U347,0,X347+dt)</f>
        <v>125</v>
      </c>
      <c r="Y348" s="24">
        <f>S348*Cap_1*MIN(1,(V348+dt)/StartRamp)</f>
        <v>1.2</v>
      </c>
      <c r="Z348" s="24">
        <f>T348*Cap_2*MIN(1,(W348+dt)/StartRamp)</f>
        <v>1.1000000000000001</v>
      </c>
      <c r="AA348" s="24">
        <f>U348*Cap_3*MIN(1,(X348+dt)/StartRamp)</f>
        <v>1.1000000000000001</v>
      </c>
      <c r="AB348" s="24">
        <f>SUM(Y348:AA348)</f>
        <v>3.4</v>
      </c>
      <c r="AC348" s="24">
        <f>AB348-D348</f>
        <v>0.48380000000000001</v>
      </c>
      <c r="AD348" s="25">
        <f>MEDIAN(0,(TaperEnd-E348)/(TaperEnd-TaperStart),1)</f>
        <v>1</v>
      </c>
      <c r="AE348" s="24">
        <f>MIN(P_pcs*AD348,MAX(0,SOC_max-E348)*E_nom*60/dt/SQRT(RTE))</f>
        <v>2.5</v>
      </c>
      <c r="AF348" s="24">
        <f>MIN(P_pcs,MAX(0,E348-SOC_min)*E_nom*60/dt*SQRT(RTE))</f>
        <v>2.5</v>
      </c>
      <c r="AG348" s="24">
        <f>IF(AC348&gt;0,MIN(AC348,AE348),0)</f>
        <v>0.48380000000000001</v>
      </c>
      <c r="AH348" s="24">
        <f>IF(AC348&lt;0,MIN(-AC348,AF348),0)</f>
        <v>0</v>
      </c>
      <c r="AI348" s="24">
        <f>IF(AC348&gt;0,D348+AG348,AB348)</f>
        <v>3.4</v>
      </c>
      <c r="AJ348" s="24">
        <f>MAX(0,D348-AI348-AH348)</f>
        <v>0</v>
      </c>
      <c r="AK348" s="25">
        <f>IF(AB348&gt;0,AI348/AB348,0)</f>
        <v>1</v>
      </c>
      <c r="AL348">
        <f>IF(AB348=0,1,MIN(MATCH(MEDIAN(MinStable,AK348,1),FC_L,1),3))</f>
        <v>3</v>
      </c>
      <c r="AM348" s="25">
        <f>INDEX(FC_E1,$AL348)+(MEDIAN(MinStable,$AK348,1)-INDEX(FC_L,$AL348))*(INDEX(FC_E1,$AL348+1)-INDEX(FC_E1,$AL348))/(INDEX(FC_L,$AL348+1)-INDEX(FC_L,$AL348))</f>
        <v>0.42799999999999999</v>
      </c>
      <c r="AN348" s="25">
        <f>INDEX(FC_E2,$AL348)+(MEDIAN(MinStable,$AK348,1)-INDEX(FC_L,$AL348))*(INDEX(FC_E2,$AL348+1)-INDEX(FC_E2,$AL348))/(INDEX(FC_L,$AL348+1)-INDEX(FC_L,$AL348))</f>
        <v>0.42199999999999999</v>
      </c>
      <c r="AO348" s="25">
        <f>INDEX(FC_E3,$AL348)+(MEDIAN(MinStable,$AK348,1)-INDEX(FC_L,$AL348))*(INDEX(FC_E3,$AL348+1)-INDEX(FC_E3,$AL348))/(INDEX(FC_L,$AL348+1)-INDEX(FC_L,$AL348))</f>
        <v>0.41499999999999998</v>
      </c>
      <c r="AP348" s="26">
        <f>(IF(S348=1,Y348*AK348/AM348,0)+IF(T348=1,Z348*AK348/AN348,0)+IF(U348=1,AA348*AK348/AO348,0))*dt/60</f>
        <v>0.13434959664142687</v>
      </c>
      <c r="AQ348" s="25">
        <f>E348+(AG348*SQRT(RTE)-AH348/SQRT(RTE))*dt/60/E_nom</f>
        <v>0.82834318740409607</v>
      </c>
      <c r="AR348">
        <f>IF(R348=1,1,0)</f>
        <v>0</v>
      </c>
    </row>
    <row r="349" spans="1:44" x14ac:dyDescent="0.2">
      <c r="A349">
        <v>347</v>
      </c>
      <c r="B349" s="22">
        <f>A349/1440</f>
        <v>0.24097222222222223</v>
      </c>
      <c r="C349" s="23">
        <v>2.8048000000000002</v>
      </c>
      <c r="D349" s="24">
        <f>C349+P_aux</f>
        <v>2.8198000000000003</v>
      </c>
      <c r="E349" s="25">
        <f>AQ348</f>
        <v>0.82834318740409607</v>
      </c>
      <c r="F349" s="24">
        <f>AB348</f>
        <v>3.4</v>
      </c>
      <c r="G349">
        <f>IF(AND(S348=0,V348&gt;=MinOff),V348,-1)</f>
        <v>-1</v>
      </c>
      <c r="H349">
        <f>IF(AND(T348=0,W348&gt;=MinOff),W348,-1)</f>
        <v>-1</v>
      </c>
      <c r="I349">
        <f>IF(AND(U348=0,X348&gt;=MinOff),X348,-1)</f>
        <v>-1</v>
      </c>
      <c r="J349">
        <f>IF(AND(S348=1,V348&gt;=MinRun),V348,-1)</f>
        <v>124</v>
      </c>
      <c r="K349">
        <f>IF(AND(T348=1,W348&gt;=MinRun),W348,-1)</f>
        <v>123</v>
      </c>
      <c r="L349">
        <f>IF(AND(U348=1,X348&gt;=MinRun),X348,-1)</f>
        <v>125</v>
      </c>
      <c r="M349">
        <f>IF(MAX(G349:I349)&lt;0,0,MATCH(MAX(G349:I349),G349:I349,0))</f>
        <v>0</v>
      </c>
      <c r="N349">
        <f>IF(MAX(J349:L349)&lt;0,0,MATCH(MAX(J349:L349),J349:L349,0))</f>
        <v>3</v>
      </c>
      <c r="O349" s="24">
        <f>IF(N349=0,0,INDEX(CapVec,N349))</f>
        <v>1.1000000000000001</v>
      </c>
      <c r="P349">
        <f>IF(OR(D349&gt;F349+StartMargin,E349&lt;SOC_startT),1,0)</f>
        <v>0</v>
      </c>
      <c r="Q349">
        <f>IF(AND(E349&gt;SOC_stopT,D349&lt;=F349-O349+StopMargin),1,0)</f>
        <v>0</v>
      </c>
      <c r="R349">
        <f>IF(AND(P349=1,M349&gt;0),1,IF(AND(P349=0,Q349=1,N349&gt;0),-1,0))</f>
        <v>0</v>
      </c>
      <c r="S349">
        <f>S348+IF(AND(R349=1,M349=1),1,0)-IF(AND(R349=-1,N349=1),1,0)</f>
        <v>1</v>
      </c>
      <c r="T349">
        <f>T348+IF(AND(R349=1,M349=2),1,0)-IF(AND(R349=-1,N349=2),1,0)</f>
        <v>1</v>
      </c>
      <c r="U349">
        <f>U348+IF(AND(R349=1,M349=3),1,0)-IF(AND(R349=-1,N349=3),1,0)</f>
        <v>1</v>
      </c>
      <c r="V349">
        <f>IF(S349&lt;&gt;S348,0,V348+dt)</f>
        <v>125</v>
      </c>
      <c r="W349">
        <f>IF(T349&lt;&gt;T348,0,W348+dt)</f>
        <v>124</v>
      </c>
      <c r="X349">
        <f>IF(U349&lt;&gt;U348,0,X348+dt)</f>
        <v>126</v>
      </c>
      <c r="Y349" s="24">
        <f>S349*Cap_1*MIN(1,(V349+dt)/StartRamp)</f>
        <v>1.2</v>
      </c>
      <c r="Z349" s="24">
        <f>T349*Cap_2*MIN(1,(W349+dt)/StartRamp)</f>
        <v>1.1000000000000001</v>
      </c>
      <c r="AA349" s="24">
        <f>U349*Cap_3*MIN(1,(X349+dt)/StartRamp)</f>
        <v>1.1000000000000001</v>
      </c>
      <c r="AB349" s="24">
        <f>SUM(Y349:AA349)</f>
        <v>3.4</v>
      </c>
      <c r="AC349" s="24">
        <f>AB349-D349</f>
        <v>0.5801999999999996</v>
      </c>
      <c r="AD349" s="25">
        <f>MEDIAN(0,(TaperEnd-E349)/(TaperEnd-TaperStart),1)</f>
        <v>1</v>
      </c>
      <c r="AE349" s="24">
        <f>MIN(P_pcs*AD349,MAX(0,SOC_max-E349)*E_nom*60/dt/SQRT(RTE))</f>
        <v>2.5</v>
      </c>
      <c r="AF349" s="24">
        <f>MIN(P_pcs,MAX(0,E349-SOC_min)*E_nom*60/dt*SQRT(RTE))</f>
        <v>2.5</v>
      </c>
      <c r="AG349" s="24">
        <f>IF(AC349&gt;0,MIN(AC349,AE349),0)</f>
        <v>0.5801999999999996</v>
      </c>
      <c r="AH349" s="24">
        <f>IF(AC349&lt;0,MIN(-AC349,AF349),0)</f>
        <v>0</v>
      </c>
      <c r="AI349" s="24">
        <f>IF(AC349&gt;0,D349+AG349,AB349)</f>
        <v>3.4</v>
      </c>
      <c r="AJ349" s="24">
        <f>MAX(0,D349-AI349-AH349)</f>
        <v>0</v>
      </c>
      <c r="AK349" s="25">
        <f>IF(AB349&gt;0,AI349/AB349,0)</f>
        <v>1</v>
      </c>
      <c r="AL349">
        <f>IF(AB349=0,1,MIN(MATCH(MEDIAN(MinStable,AK349,1),FC_L,1),3))</f>
        <v>3</v>
      </c>
      <c r="AM349" s="25">
        <f>INDEX(FC_E1,$AL349)+(MEDIAN(MinStable,$AK349,1)-INDEX(FC_L,$AL349))*(INDEX(FC_E1,$AL349+1)-INDEX(FC_E1,$AL349))/(INDEX(FC_L,$AL349+1)-INDEX(FC_L,$AL349))</f>
        <v>0.42799999999999999</v>
      </c>
      <c r="AN349" s="25">
        <f>INDEX(FC_E2,$AL349)+(MEDIAN(MinStable,$AK349,1)-INDEX(FC_L,$AL349))*(INDEX(FC_E2,$AL349+1)-INDEX(FC_E2,$AL349))/(INDEX(FC_L,$AL349+1)-INDEX(FC_L,$AL349))</f>
        <v>0.42199999999999999</v>
      </c>
      <c r="AO349" s="25">
        <f>INDEX(FC_E3,$AL349)+(MEDIAN(MinStable,$AK349,1)-INDEX(FC_L,$AL349))*(INDEX(FC_E3,$AL349+1)-INDEX(FC_E3,$AL349))/(INDEX(FC_L,$AL349+1)-INDEX(FC_L,$AL349))</f>
        <v>0.41499999999999998</v>
      </c>
      <c r="AP349" s="26">
        <f>(IF(S349=1,Y349*AK349/AM349,0)+IF(T349=1,Z349*AK349/AN349,0)+IF(U349=1,AA349*AK349/AO349,0))*dt/60</f>
        <v>0.13434959664142687</v>
      </c>
      <c r="AQ349" s="25">
        <f>E349+(AG349*SQRT(RTE)-AH349/SQRT(RTE))*dt/60/E_nom</f>
        <v>0.82999250814582304</v>
      </c>
      <c r="AR349">
        <f>IF(R349=1,1,0)</f>
        <v>0</v>
      </c>
    </row>
    <row r="350" spans="1:44" x14ac:dyDescent="0.2">
      <c r="A350">
        <v>348</v>
      </c>
      <c r="B350" s="22">
        <f>A350/1440</f>
        <v>0.24166666666666667</v>
      </c>
      <c r="C350" s="23">
        <v>2.8113000000000001</v>
      </c>
      <c r="D350" s="24">
        <f>C350+P_aux</f>
        <v>2.8263000000000003</v>
      </c>
      <c r="E350" s="25">
        <f>AQ349</f>
        <v>0.82999250814582304</v>
      </c>
      <c r="F350" s="24">
        <f>AB349</f>
        <v>3.4</v>
      </c>
      <c r="G350">
        <f>IF(AND(S349=0,V349&gt;=MinOff),V349,-1)</f>
        <v>-1</v>
      </c>
      <c r="H350">
        <f>IF(AND(T349=0,W349&gt;=MinOff),W349,-1)</f>
        <v>-1</v>
      </c>
      <c r="I350">
        <f>IF(AND(U349=0,X349&gt;=MinOff),X349,-1)</f>
        <v>-1</v>
      </c>
      <c r="J350">
        <f>IF(AND(S349=1,V349&gt;=MinRun),V349,-1)</f>
        <v>125</v>
      </c>
      <c r="K350">
        <f>IF(AND(T349=1,W349&gt;=MinRun),W349,-1)</f>
        <v>124</v>
      </c>
      <c r="L350">
        <f>IF(AND(U349=1,X349&gt;=MinRun),X349,-1)</f>
        <v>126</v>
      </c>
      <c r="M350">
        <f>IF(MAX(G350:I350)&lt;0,0,MATCH(MAX(G350:I350),G350:I350,0))</f>
        <v>0</v>
      </c>
      <c r="N350">
        <f>IF(MAX(J350:L350)&lt;0,0,MATCH(MAX(J350:L350),J350:L350,0))</f>
        <v>3</v>
      </c>
      <c r="O350" s="24">
        <f>IF(N350=0,0,INDEX(CapVec,N350))</f>
        <v>1.1000000000000001</v>
      </c>
      <c r="P350">
        <f>IF(OR(D350&gt;F350+StartMargin,E350&lt;SOC_startT),1,0)</f>
        <v>0</v>
      </c>
      <c r="Q350">
        <f>IF(AND(E350&gt;SOC_stopT,D350&lt;=F350-O350+StopMargin),1,0)</f>
        <v>0</v>
      </c>
      <c r="R350">
        <f>IF(AND(P350=1,M350&gt;0),1,IF(AND(P350=0,Q350=1,N350&gt;0),-1,0))</f>
        <v>0</v>
      </c>
      <c r="S350">
        <f>S349+IF(AND(R350=1,M350=1),1,0)-IF(AND(R350=-1,N350=1),1,0)</f>
        <v>1</v>
      </c>
      <c r="T350">
        <f>T349+IF(AND(R350=1,M350=2),1,0)-IF(AND(R350=-1,N350=2),1,0)</f>
        <v>1</v>
      </c>
      <c r="U350">
        <f>U349+IF(AND(R350=1,M350=3),1,0)-IF(AND(R350=-1,N350=3),1,0)</f>
        <v>1</v>
      </c>
      <c r="V350">
        <f>IF(S350&lt;&gt;S349,0,V349+dt)</f>
        <v>126</v>
      </c>
      <c r="W350">
        <f>IF(T350&lt;&gt;T349,0,W349+dt)</f>
        <v>125</v>
      </c>
      <c r="X350">
        <f>IF(U350&lt;&gt;U349,0,X349+dt)</f>
        <v>127</v>
      </c>
      <c r="Y350" s="24">
        <f>S350*Cap_1*MIN(1,(V350+dt)/StartRamp)</f>
        <v>1.2</v>
      </c>
      <c r="Z350" s="24">
        <f>T350*Cap_2*MIN(1,(W350+dt)/StartRamp)</f>
        <v>1.1000000000000001</v>
      </c>
      <c r="AA350" s="24">
        <f>U350*Cap_3*MIN(1,(X350+dt)/StartRamp)</f>
        <v>1.1000000000000001</v>
      </c>
      <c r="AB350" s="24">
        <f>SUM(Y350:AA350)</f>
        <v>3.4</v>
      </c>
      <c r="AC350" s="24">
        <f>AB350-D350</f>
        <v>0.57369999999999965</v>
      </c>
      <c r="AD350" s="25">
        <f>MEDIAN(0,(TaperEnd-E350)/(TaperEnd-TaperStart),1)</f>
        <v>1</v>
      </c>
      <c r="AE350" s="24">
        <f>MIN(P_pcs*AD350,MAX(0,SOC_max-E350)*E_nom*60/dt/SQRT(RTE))</f>
        <v>2.5</v>
      </c>
      <c r="AF350" s="24">
        <f>MIN(P_pcs,MAX(0,E350-SOC_min)*E_nom*60/dt*SQRT(RTE))</f>
        <v>2.5</v>
      </c>
      <c r="AG350" s="24">
        <f>IF(AC350&gt;0,MIN(AC350,AE350),0)</f>
        <v>0.57369999999999965</v>
      </c>
      <c r="AH350" s="24">
        <f>IF(AC350&lt;0,MIN(-AC350,AF350),0)</f>
        <v>0</v>
      </c>
      <c r="AI350" s="24">
        <f>IF(AC350&gt;0,D350+AG350,AB350)</f>
        <v>3.4</v>
      </c>
      <c r="AJ350" s="24">
        <f>MAX(0,D350-AI350-AH350)</f>
        <v>0</v>
      </c>
      <c r="AK350" s="25">
        <f>IF(AB350&gt;0,AI350/AB350,0)</f>
        <v>1</v>
      </c>
      <c r="AL350">
        <f>IF(AB350=0,1,MIN(MATCH(MEDIAN(MinStable,AK350,1),FC_L,1),3))</f>
        <v>3</v>
      </c>
      <c r="AM350" s="25">
        <f>INDEX(FC_E1,$AL350)+(MEDIAN(MinStable,$AK350,1)-INDEX(FC_L,$AL350))*(INDEX(FC_E1,$AL350+1)-INDEX(FC_E1,$AL350))/(INDEX(FC_L,$AL350+1)-INDEX(FC_L,$AL350))</f>
        <v>0.42799999999999999</v>
      </c>
      <c r="AN350" s="25">
        <f>INDEX(FC_E2,$AL350)+(MEDIAN(MinStable,$AK350,1)-INDEX(FC_L,$AL350))*(INDEX(FC_E2,$AL350+1)-INDEX(FC_E2,$AL350))/(INDEX(FC_L,$AL350+1)-INDEX(FC_L,$AL350))</f>
        <v>0.42199999999999999</v>
      </c>
      <c r="AO350" s="25">
        <f>INDEX(FC_E3,$AL350)+(MEDIAN(MinStable,$AK350,1)-INDEX(FC_L,$AL350))*(INDEX(FC_E3,$AL350+1)-INDEX(FC_E3,$AL350))/(INDEX(FC_L,$AL350+1)-INDEX(FC_L,$AL350))</f>
        <v>0.41499999999999998</v>
      </c>
      <c r="AP350" s="26">
        <f>(IF(S350=1,Y350*AK350/AM350,0)+IF(T350=1,Z350*AK350/AN350,0)+IF(U350=1,AA350*AK350/AO350,0))*dt/60</f>
        <v>0.13434959664142687</v>
      </c>
      <c r="AQ350" s="25">
        <f>E350+(AG350*SQRT(RTE)-AH350/SQRT(RTE))*dt/60/E_nom</f>
        <v>0.83162335149213251</v>
      </c>
      <c r="AR350">
        <f>IF(R350=1,1,0)</f>
        <v>0</v>
      </c>
    </row>
    <row r="351" spans="1:44" x14ac:dyDescent="0.2">
      <c r="A351">
        <v>349</v>
      </c>
      <c r="B351" s="22">
        <f>A351/1440</f>
        <v>0.24236111111111111</v>
      </c>
      <c r="C351" s="23">
        <v>2.8980999999999999</v>
      </c>
      <c r="D351" s="24">
        <f>C351+P_aux</f>
        <v>2.9131</v>
      </c>
      <c r="E351" s="25">
        <f>AQ350</f>
        <v>0.83162335149213251</v>
      </c>
      <c r="F351" s="24">
        <f>AB350</f>
        <v>3.4</v>
      </c>
      <c r="G351">
        <f>IF(AND(S350=0,V350&gt;=MinOff),V350,-1)</f>
        <v>-1</v>
      </c>
      <c r="H351">
        <f>IF(AND(T350=0,W350&gt;=MinOff),W350,-1)</f>
        <v>-1</v>
      </c>
      <c r="I351">
        <f>IF(AND(U350=0,X350&gt;=MinOff),X350,-1)</f>
        <v>-1</v>
      </c>
      <c r="J351">
        <f>IF(AND(S350=1,V350&gt;=MinRun),V350,-1)</f>
        <v>126</v>
      </c>
      <c r="K351">
        <f>IF(AND(T350=1,W350&gt;=MinRun),W350,-1)</f>
        <v>125</v>
      </c>
      <c r="L351">
        <f>IF(AND(U350=1,X350&gt;=MinRun),X350,-1)</f>
        <v>127</v>
      </c>
      <c r="M351">
        <f>IF(MAX(G351:I351)&lt;0,0,MATCH(MAX(G351:I351),G351:I351,0))</f>
        <v>0</v>
      </c>
      <c r="N351">
        <f>IF(MAX(J351:L351)&lt;0,0,MATCH(MAX(J351:L351),J351:L351,0))</f>
        <v>3</v>
      </c>
      <c r="O351" s="24">
        <f>IF(N351=0,0,INDEX(CapVec,N351))</f>
        <v>1.1000000000000001</v>
      </c>
      <c r="P351">
        <f>IF(OR(D351&gt;F351+StartMargin,E351&lt;SOC_startT),1,0)</f>
        <v>0</v>
      </c>
      <c r="Q351">
        <f>IF(AND(E351&gt;SOC_stopT,D351&lt;=F351-O351+StopMargin),1,0)</f>
        <v>0</v>
      </c>
      <c r="R351">
        <f>IF(AND(P351=1,M351&gt;0),1,IF(AND(P351=0,Q351=1,N351&gt;0),-1,0))</f>
        <v>0</v>
      </c>
      <c r="S351">
        <f>S350+IF(AND(R351=1,M351=1),1,0)-IF(AND(R351=-1,N351=1),1,0)</f>
        <v>1</v>
      </c>
      <c r="T351">
        <f>T350+IF(AND(R351=1,M351=2),1,0)-IF(AND(R351=-1,N351=2),1,0)</f>
        <v>1</v>
      </c>
      <c r="U351">
        <f>U350+IF(AND(R351=1,M351=3),1,0)-IF(AND(R351=-1,N351=3),1,0)</f>
        <v>1</v>
      </c>
      <c r="V351">
        <f>IF(S351&lt;&gt;S350,0,V350+dt)</f>
        <v>127</v>
      </c>
      <c r="W351">
        <f>IF(T351&lt;&gt;T350,0,W350+dt)</f>
        <v>126</v>
      </c>
      <c r="X351">
        <f>IF(U351&lt;&gt;U350,0,X350+dt)</f>
        <v>128</v>
      </c>
      <c r="Y351" s="24">
        <f>S351*Cap_1*MIN(1,(V351+dt)/StartRamp)</f>
        <v>1.2</v>
      </c>
      <c r="Z351" s="24">
        <f>T351*Cap_2*MIN(1,(W351+dt)/StartRamp)</f>
        <v>1.1000000000000001</v>
      </c>
      <c r="AA351" s="24">
        <f>U351*Cap_3*MIN(1,(X351+dt)/StartRamp)</f>
        <v>1.1000000000000001</v>
      </c>
      <c r="AB351" s="24">
        <f>SUM(Y351:AA351)</f>
        <v>3.4</v>
      </c>
      <c r="AC351" s="24">
        <f>AB351-D351</f>
        <v>0.48689999999999989</v>
      </c>
      <c r="AD351" s="25">
        <f>MEDIAN(0,(TaperEnd-E351)/(TaperEnd-TaperStart),1)</f>
        <v>1</v>
      </c>
      <c r="AE351" s="24">
        <f>MIN(P_pcs*AD351,MAX(0,SOC_max-E351)*E_nom*60/dt/SQRT(RTE))</f>
        <v>2.5</v>
      </c>
      <c r="AF351" s="24">
        <f>MIN(P_pcs,MAX(0,E351-SOC_min)*E_nom*60/dt*SQRT(RTE))</f>
        <v>2.5</v>
      </c>
      <c r="AG351" s="24">
        <f>IF(AC351&gt;0,MIN(AC351,AE351),0)</f>
        <v>0.48689999999999989</v>
      </c>
      <c r="AH351" s="24">
        <f>IF(AC351&lt;0,MIN(-AC351,AF351),0)</f>
        <v>0</v>
      </c>
      <c r="AI351" s="24">
        <f>IF(AC351&gt;0,D351+AG351,AB351)</f>
        <v>3.4</v>
      </c>
      <c r="AJ351" s="24">
        <f>MAX(0,D351-AI351-AH351)</f>
        <v>0</v>
      </c>
      <c r="AK351" s="25">
        <f>IF(AB351&gt;0,AI351/AB351,0)</f>
        <v>1</v>
      </c>
      <c r="AL351">
        <f>IF(AB351=0,1,MIN(MATCH(MEDIAN(MinStable,AK351,1),FC_L,1),3))</f>
        <v>3</v>
      </c>
      <c r="AM351" s="25">
        <f>INDEX(FC_E1,$AL351)+(MEDIAN(MinStable,$AK351,1)-INDEX(FC_L,$AL351))*(INDEX(FC_E1,$AL351+1)-INDEX(FC_E1,$AL351))/(INDEX(FC_L,$AL351+1)-INDEX(FC_L,$AL351))</f>
        <v>0.42799999999999999</v>
      </c>
      <c r="AN351" s="25">
        <f>INDEX(FC_E2,$AL351)+(MEDIAN(MinStable,$AK351,1)-INDEX(FC_L,$AL351))*(INDEX(FC_E2,$AL351+1)-INDEX(FC_E2,$AL351))/(INDEX(FC_L,$AL351+1)-INDEX(FC_L,$AL351))</f>
        <v>0.42199999999999999</v>
      </c>
      <c r="AO351" s="25">
        <f>INDEX(FC_E3,$AL351)+(MEDIAN(MinStable,$AK351,1)-INDEX(FC_L,$AL351))*(INDEX(FC_E3,$AL351+1)-INDEX(FC_E3,$AL351))/(INDEX(FC_L,$AL351+1)-INDEX(FC_L,$AL351))</f>
        <v>0.41499999999999998</v>
      </c>
      <c r="AP351" s="26">
        <f>(IF(S351=1,Y351*AK351/AM351,0)+IF(T351=1,Z351*AK351/AN351,0)+IF(U351=1,AA351*AK351/AO351,0))*dt/60</f>
        <v>0.13434959664142687</v>
      </c>
      <c r="AQ351" s="25">
        <f>E351+(AG351*SQRT(RTE)-AH351/SQRT(RTE))*dt/60/E_nom</f>
        <v>0.83300745054271308</v>
      </c>
      <c r="AR351">
        <f>IF(R351=1,1,0)</f>
        <v>0</v>
      </c>
    </row>
    <row r="352" spans="1:44" x14ac:dyDescent="0.2">
      <c r="A352">
        <v>350</v>
      </c>
      <c r="B352" s="22">
        <f>A352/1440</f>
        <v>0.24305555555555555</v>
      </c>
      <c r="C352" s="23">
        <v>2.8889</v>
      </c>
      <c r="D352" s="24">
        <f>C352+P_aux</f>
        <v>2.9039000000000001</v>
      </c>
      <c r="E352" s="25">
        <f>AQ351</f>
        <v>0.83300745054271308</v>
      </c>
      <c r="F352" s="24">
        <f>AB351</f>
        <v>3.4</v>
      </c>
      <c r="G352">
        <f>IF(AND(S351=0,V351&gt;=MinOff),V351,-1)</f>
        <v>-1</v>
      </c>
      <c r="H352">
        <f>IF(AND(T351=0,W351&gt;=MinOff),W351,-1)</f>
        <v>-1</v>
      </c>
      <c r="I352">
        <f>IF(AND(U351=0,X351&gt;=MinOff),X351,-1)</f>
        <v>-1</v>
      </c>
      <c r="J352">
        <f>IF(AND(S351=1,V351&gt;=MinRun),V351,-1)</f>
        <v>127</v>
      </c>
      <c r="K352">
        <f>IF(AND(T351=1,W351&gt;=MinRun),W351,-1)</f>
        <v>126</v>
      </c>
      <c r="L352">
        <f>IF(AND(U351=1,X351&gt;=MinRun),X351,-1)</f>
        <v>128</v>
      </c>
      <c r="M352">
        <f>IF(MAX(G352:I352)&lt;0,0,MATCH(MAX(G352:I352),G352:I352,0))</f>
        <v>0</v>
      </c>
      <c r="N352">
        <f>IF(MAX(J352:L352)&lt;0,0,MATCH(MAX(J352:L352),J352:L352,0))</f>
        <v>3</v>
      </c>
      <c r="O352" s="24">
        <f>IF(N352=0,0,INDEX(CapVec,N352))</f>
        <v>1.1000000000000001</v>
      </c>
      <c r="P352">
        <f>IF(OR(D352&gt;F352+StartMargin,E352&lt;SOC_startT),1,0)</f>
        <v>0</v>
      </c>
      <c r="Q352">
        <f>IF(AND(E352&gt;SOC_stopT,D352&lt;=F352-O352+StopMargin),1,0)</f>
        <v>0</v>
      </c>
      <c r="R352">
        <f>IF(AND(P352=1,M352&gt;0),1,IF(AND(P352=0,Q352=1,N352&gt;0),-1,0))</f>
        <v>0</v>
      </c>
      <c r="S352">
        <f>S351+IF(AND(R352=1,M352=1),1,0)-IF(AND(R352=-1,N352=1),1,0)</f>
        <v>1</v>
      </c>
      <c r="T352">
        <f>T351+IF(AND(R352=1,M352=2),1,0)-IF(AND(R352=-1,N352=2),1,0)</f>
        <v>1</v>
      </c>
      <c r="U352">
        <f>U351+IF(AND(R352=1,M352=3),1,0)-IF(AND(R352=-1,N352=3),1,0)</f>
        <v>1</v>
      </c>
      <c r="V352">
        <f>IF(S352&lt;&gt;S351,0,V351+dt)</f>
        <v>128</v>
      </c>
      <c r="W352">
        <f>IF(T352&lt;&gt;T351,0,W351+dt)</f>
        <v>127</v>
      </c>
      <c r="X352">
        <f>IF(U352&lt;&gt;U351,0,X351+dt)</f>
        <v>129</v>
      </c>
      <c r="Y352" s="24">
        <f>S352*Cap_1*MIN(1,(V352+dt)/StartRamp)</f>
        <v>1.2</v>
      </c>
      <c r="Z352" s="24">
        <f>T352*Cap_2*MIN(1,(W352+dt)/StartRamp)</f>
        <v>1.1000000000000001</v>
      </c>
      <c r="AA352" s="24">
        <f>U352*Cap_3*MIN(1,(X352+dt)/StartRamp)</f>
        <v>1.1000000000000001</v>
      </c>
      <c r="AB352" s="24">
        <f>SUM(Y352:AA352)</f>
        <v>3.4</v>
      </c>
      <c r="AC352" s="24">
        <f>AB352-D352</f>
        <v>0.49609999999999976</v>
      </c>
      <c r="AD352" s="25">
        <f>MEDIAN(0,(TaperEnd-E352)/(TaperEnd-TaperStart),1)</f>
        <v>1</v>
      </c>
      <c r="AE352" s="24">
        <f>MIN(P_pcs*AD352,MAX(0,SOC_max-E352)*E_nom*60/dt/SQRT(RTE))</f>
        <v>2.5</v>
      </c>
      <c r="AF352" s="24">
        <f>MIN(P_pcs,MAX(0,E352-SOC_min)*E_nom*60/dt*SQRT(RTE))</f>
        <v>2.5</v>
      </c>
      <c r="AG352" s="24">
        <f>IF(AC352&gt;0,MIN(AC352,AE352),0)</f>
        <v>0.49609999999999976</v>
      </c>
      <c r="AH352" s="24">
        <f>IF(AC352&lt;0,MIN(-AC352,AF352),0)</f>
        <v>0</v>
      </c>
      <c r="AI352" s="24">
        <f>IF(AC352&gt;0,D352+AG352,AB352)</f>
        <v>3.4</v>
      </c>
      <c r="AJ352" s="24">
        <f>MAX(0,D352-AI352-AH352)</f>
        <v>0</v>
      </c>
      <c r="AK352" s="25">
        <f>IF(AB352&gt;0,AI352/AB352,0)</f>
        <v>1</v>
      </c>
      <c r="AL352">
        <f>IF(AB352=0,1,MIN(MATCH(MEDIAN(MinStable,AK352,1),FC_L,1),3))</f>
        <v>3</v>
      </c>
      <c r="AM352" s="25">
        <f>INDEX(FC_E1,$AL352)+(MEDIAN(MinStable,$AK352,1)-INDEX(FC_L,$AL352))*(INDEX(FC_E1,$AL352+1)-INDEX(FC_E1,$AL352))/(INDEX(FC_L,$AL352+1)-INDEX(FC_L,$AL352))</f>
        <v>0.42799999999999999</v>
      </c>
      <c r="AN352" s="25">
        <f>INDEX(FC_E2,$AL352)+(MEDIAN(MinStable,$AK352,1)-INDEX(FC_L,$AL352))*(INDEX(FC_E2,$AL352+1)-INDEX(FC_E2,$AL352))/(INDEX(FC_L,$AL352+1)-INDEX(FC_L,$AL352))</f>
        <v>0.42199999999999999</v>
      </c>
      <c r="AO352" s="25">
        <f>INDEX(FC_E3,$AL352)+(MEDIAN(MinStable,$AK352,1)-INDEX(FC_L,$AL352))*(INDEX(FC_E3,$AL352+1)-INDEX(FC_E3,$AL352))/(INDEX(FC_L,$AL352+1)-INDEX(FC_L,$AL352))</f>
        <v>0.41499999999999998</v>
      </c>
      <c r="AP352" s="26">
        <f>(IF(S352=1,Y352*AK352/AM352,0)+IF(T352=1,Z352*AK352/AN352,0)+IF(U352=1,AA352*AK352/AO352,0))*dt/60</f>
        <v>0.13434959664142687</v>
      </c>
      <c r="AQ352" s="25">
        <f>E352+(AG352*SQRT(RTE)-AH352/SQRT(RTE))*dt/60/E_nom</f>
        <v>0.83441770221449996</v>
      </c>
      <c r="AR352">
        <f>IF(R352=1,1,0)</f>
        <v>0</v>
      </c>
    </row>
    <row r="353" spans="1:44" x14ac:dyDescent="0.2">
      <c r="A353">
        <v>351</v>
      </c>
      <c r="B353" s="22">
        <f>A353/1440</f>
        <v>0.24374999999999999</v>
      </c>
      <c r="C353" s="23">
        <v>2.9196</v>
      </c>
      <c r="D353" s="24">
        <f>C353+P_aux</f>
        <v>2.9346000000000001</v>
      </c>
      <c r="E353" s="25">
        <f>AQ352</f>
        <v>0.83441770221449996</v>
      </c>
      <c r="F353" s="24">
        <f>AB352</f>
        <v>3.4</v>
      </c>
      <c r="G353">
        <f>IF(AND(S352=0,V352&gt;=MinOff),V352,-1)</f>
        <v>-1</v>
      </c>
      <c r="H353">
        <f>IF(AND(T352=0,W352&gt;=MinOff),W352,-1)</f>
        <v>-1</v>
      </c>
      <c r="I353">
        <f>IF(AND(U352=0,X352&gt;=MinOff),X352,-1)</f>
        <v>-1</v>
      </c>
      <c r="J353">
        <f>IF(AND(S352=1,V352&gt;=MinRun),V352,-1)</f>
        <v>128</v>
      </c>
      <c r="K353">
        <f>IF(AND(T352=1,W352&gt;=MinRun),W352,-1)</f>
        <v>127</v>
      </c>
      <c r="L353">
        <f>IF(AND(U352=1,X352&gt;=MinRun),X352,-1)</f>
        <v>129</v>
      </c>
      <c r="M353">
        <f>IF(MAX(G353:I353)&lt;0,0,MATCH(MAX(G353:I353),G353:I353,0))</f>
        <v>0</v>
      </c>
      <c r="N353">
        <f>IF(MAX(J353:L353)&lt;0,0,MATCH(MAX(J353:L353),J353:L353,0))</f>
        <v>3</v>
      </c>
      <c r="O353" s="24">
        <f>IF(N353=0,0,INDEX(CapVec,N353))</f>
        <v>1.1000000000000001</v>
      </c>
      <c r="P353">
        <f>IF(OR(D353&gt;F353+StartMargin,E353&lt;SOC_startT),1,0)</f>
        <v>0</v>
      </c>
      <c r="Q353">
        <f>IF(AND(E353&gt;SOC_stopT,D353&lt;=F353-O353+StopMargin),1,0)</f>
        <v>0</v>
      </c>
      <c r="R353">
        <f>IF(AND(P353=1,M353&gt;0),1,IF(AND(P353=0,Q353=1,N353&gt;0),-1,0))</f>
        <v>0</v>
      </c>
      <c r="S353">
        <f>S352+IF(AND(R353=1,M353=1),1,0)-IF(AND(R353=-1,N353=1),1,0)</f>
        <v>1</v>
      </c>
      <c r="T353">
        <f>T352+IF(AND(R353=1,M353=2),1,0)-IF(AND(R353=-1,N353=2),1,0)</f>
        <v>1</v>
      </c>
      <c r="U353">
        <f>U352+IF(AND(R353=1,M353=3),1,0)-IF(AND(R353=-1,N353=3),1,0)</f>
        <v>1</v>
      </c>
      <c r="V353">
        <f>IF(S353&lt;&gt;S352,0,V352+dt)</f>
        <v>129</v>
      </c>
      <c r="W353">
        <f>IF(T353&lt;&gt;T352,0,W352+dt)</f>
        <v>128</v>
      </c>
      <c r="X353">
        <f>IF(U353&lt;&gt;U352,0,X352+dt)</f>
        <v>130</v>
      </c>
      <c r="Y353" s="24">
        <f>S353*Cap_1*MIN(1,(V353+dt)/StartRamp)</f>
        <v>1.2</v>
      </c>
      <c r="Z353" s="24">
        <f>T353*Cap_2*MIN(1,(W353+dt)/StartRamp)</f>
        <v>1.1000000000000001</v>
      </c>
      <c r="AA353" s="24">
        <f>U353*Cap_3*MIN(1,(X353+dt)/StartRamp)</f>
        <v>1.1000000000000001</v>
      </c>
      <c r="AB353" s="24">
        <f>SUM(Y353:AA353)</f>
        <v>3.4</v>
      </c>
      <c r="AC353" s="24">
        <f>AB353-D353</f>
        <v>0.46539999999999981</v>
      </c>
      <c r="AD353" s="25">
        <f>MEDIAN(0,(TaperEnd-E353)/(TaperEnd-TaperStart),1)</f>
        <v>1</v>
      </c>
      <c r="AE353" s="24">
        <f>MIN(P_pcs*AD353,MAX(0,SOC_max-E353)*E_nom*60/dt/SQRT(RTE))</f>
        <v>2.5</v>
      </c>
      <c r="AF353" s="24">
        <f>MIN(P_pcs,MAX(0,E353-SOC_min)*E_nom*60/dt*SQRT(RTE))</f>
        <v>2.5</v>
      </c>
      <c r="AG353" s="24">
        <f>IF(AC353&gt;0,MIN(AC353,AE353),0)</f>
        <v>0.46539999999999981</v>
      </c>
      <c r="AH353" s="24">
        <f>IF(AC353&lt;0,MIN(-AC353,AF353),0)</f>
        <v>0</v>
      </c>
      <c r="AI353" s="24">
        <f>IF(AC353&gt;0,D353+AG353,AB353)</f>
        <v>3.4</v>
      </c>
      <c r="AJ353" s="24">
        <f>MAX(0,D353-AI353-AH353)</f>
        <v>0</v>
      </c>
      <c r="AK353" s="25">
        <f>IF(AB353&gt;0,AI353/AB353,0)</f>
        <v>1</v>
      </c>
      <c r="AL353">
        <f>IF(AB353=0,1,MIN(MATCH(MEDIAN(MinStable,AK353,1),FC_L,1),3))</f>
        <v>3</v>
      </c>
      <c r="AM353" s="25">
        <f>INDEX(FC_E1,$AL353)+(MEDIAN(MinStable,$AK353,1)-INDEX(FC_L,$AL353))*(INDEX(FC_E1,$AL353+1)-INDEX(FC_E1,$AL353))/(INDEX(FC_L,$AL353+1)-INDEX(FC_L,$AL353))</f>
        <v>0.42799999999999999</v>
      </c>
      <c r="AN353" s="25">
        <f>INDEX(FC_E2,$AL353)+(MEDIAN(MinStable,$AK353,1)-INDEX(FC_L,$AL353))*(INDEX(FC_E2,$AL353+1)-INDEX(FC_E2,$AL353))/(INDEX(FC_L,$AL353+1)-INDEX(FC_L,$AL353))</f>
        <v>0.42199999999999999</v>
      </c>
      <c r="AO353" s="25">
        <f>INDEX(FC_E3,$AL353)+(MEDIAN(MinStable,$AK353,1)-INDEX(FC_L,$AL353))*(INDEX(FC_E3,$AL353+1)-INDEX(FC_E3,$AL353))/(INDEX(FC_L,$AL353+1)-INDEX(FC_L,$AL353))</f>
        <v>0.41499999999999998</v>
      </c>
      <c r="AP353" s="26">
        <f>(IF(S353=1,Y353*AK353/AM353,0)+IF(T353=1,Z353*AK353/AN353,0)+IF(U353=1,AA353*AK353/AO353,0))*dt/60</f>
        <v>0.13434959664142687</v>
      </c>
      <c r="AQ353" s="25">
        <f>E353+(AG353*SQRT(RTE)-AH353/SQRT(RTE))*dt/60/E_nom</f>
        <v>0.83574068372639199</v>
      </c>
      <c r="AR353">
        <f>IF(R353=1,1,0)</f>
        <v>0</v>
      </c>
    </row>
    <row r="354" spans="1:44" x14ac:dyDescent="0.2">
      <c r="A354">
        <v>352</v>
      </c>
      <c r="B354" s="22">
        <f>A354/1440</f>
        <v>0.24444444444444444</v>
      </c>
      <c r="C354" s="23">
        <v>2.9055</v>
      </c>
      <c r="D354" s="24">
        <f>C354+P_aux</f>
        <v>2.9205000000000001</v>
      </c>
      <c r="E354" s="25">
        <f>AQ353</f>
        <v>0.83574068372639199</v>
      </c>
      <c r="F354" s="24">
        <f>AB353</f>
        <v>3.4</v>
      </c>
      <c r="G354">
        <f>IF(AND(S353=0,V353&gt;=MinOff),V353,-1)</f>
        <v>-1</v>
      </c>
      <c r="H354">
        <f>IF(AND(T353=0,W353&gt;=MinOff),W353,-1)</f>
        <v>-1</v>
      </c>
      <c r="I354">
        <f>IF(AND(U353=0,X353&gt;=MinOff),X353,-1)</f>
        <v>-1</v>
      </c>
      <c r="J354">
        <f>IF(AND(S353=1,V353&gt;=MinRun),V353,-1)</f>
        <v>129</v>
      </c>
      <c r="K354">
        <f>IF(AND(T353=1,W353&gt;=MinRun),W353,-1)</f>
        <v>128</v>
      </c>
      <c r="L354">
        <f>IF(AND(U353=1,X353&gt;=MinRun),X353,-1)</f>
        <v>130</v>
      </c>
      <c r="M354">
        <f>IF(MAX(G354:I354)&lt;0,0,MATCH(MAX(G354:I354),G354:I354,0))</f>
        <v>0</v>
      </c>
      <c r="N354">
        <f>IF(MAX(J354:L354)&lt;0,0,MATCH(MAX(J354:L354),J354:L354,0))</f>
        <v>3</v>
      </c>
      <c r="O354" s="24">
        <f>IF(N354=0,0,INDEX(CapVec,N354))</f>
        <v>1.1000000000000001</v>
      </c>
      <c r="P354">
        <f>IF(OR(D354&gt;F354+StartMargin,E354&lt;SOC_startT),1,0)</f>
        <v>0</v>
      </c>
      <c r="Q354">
        <f>IF(AND(E354&gt;SOC_stopT,D354&lt;=F354-O354+StopMargin),1,0)</f>
        <v>0</v>
      </c>
      <c r="R354">
        <f>IF(AND(P354=1,M354&gt;0),1,IF(AND(P354=0,Q354=1,N354&gt;0),-1,0))</f>
        <v>0</v>
      </c>
      <c r="S354">
        <f>S353+IF(AND(R354=1,M354=1),1,0)-IF(AND(R354=-1,N354=1),1,0)</f>
        <v>1</v>
      </c>
      <c r="T354">
        <f>T353+IF(AND(R354=1,M354=2),1,0)-IF(AND(R354=-1,N354=2),1,0)</f>
        <v>1</v>
      </c>
      <c r="U354">
        <f>U353+IF(AND(R354=1,M354=3),1,0)-IF(AND(R354=-1,N354=3),1,0)</f>
        <v>1</v>
      </c>
      <c r="V354">
        <f>IF(S354&lt;&gt;S353,0,V353+dt)</f>
        <v>130</v>
      </c>
      <c r="W354">
        <f>IF(T354&lt;&gt;T353,0,W353+dt)</f>
        <v>129</v>
      </c>
      <c r="X354">
        <f>IF(U354&lt;&gt;U353,0,X353+dt)</f>
        <v>131</v>
      </c>
      <c r="Y354" s="24">
        <f>S354*Cap_1*MIN(1,(V354+dt)/StartRamp)</f>
        <v>1.2</v>
      </c>
      <c r="Z354" s="24">
        <f>T354*Cap_2*MIN(1,(W354+dt)/StartRamp)</f>
        <v>1.1000000000000001</v>
      </c>
      <c r="AA354" s="24">
        <f>U354*Cap_3*MIN(1,(X354+dt)/StartRamp)</f>
        <v>1.1000000000000001</v>
      </c>
      <c r="AB354" s="24">
        <f>SUM(Y354:AA354)</f>
        <v>3.4</v>
      </c>
      <c r="AC354" s="24">
        <f>AB354-D354</f>
        <v>0.47949999999999982</v>
      </c>
      <c r="AD354" s="25">
        <f>MEDIAN(0,(TaperEnd-E354)/(TaperEnd-TaperStart),1)</f>
        <v>1</v>
      </c>
      <c r="AE354" s="24">
        <f>MIN(P_pcs*AD354,MAX(0,SOC_max-E354)*E_nom*60/dt/SQRT(RTE))</f>
        <v>2.5</v>
      </c>
      <c r="AF354" s="24">
        <f>MIN(P_pcs,MAX(0,E354-SOC_min)*E_nom*60/dt*SQRT(RTE))</f>
        <v>2.5</v>
      </c>
      <c r="AG354" s="24">
        <f>IF(AC354&gt;0,MIN(AC354,AE354),0)</f>
        <v>0.47949999999999982</v>
      </c>
      <c r="AH354" s="24">
        <f>IF(AC354&lt;0,MIN(-AC354,AF354),0)</f>
        <v>0</v>
      </c>
      <c r="AI354" s="24">
        <f>IF(AC354&gt;0,D354+AG354,AB354)</f>
        <v>3.4</v>
      </c>
      <c r="AJ354" s="24">
        <f>MAX(0,D354-AI354-AH354)</f>
        <v>0</v>
      </c>
      <c r="AK354" s="25">
        <f>IF(AB354&gt;0,AI354/AB354,0)</f>
        <v>1</v>
      </c>
      <c r="AL354">
        <f>IF(AB354=0,1,MIN(MATCH(MEDIAN(MinStable,AK354,1),FC_L,1),3))</f>
        <v>3</v>
      </c>
      <c r="AM354" s="25">
        <f>INDEX(FC_E1,$AL354)+(MEDIAN(MinStable,$AK354,1)-INDEX(FC_L,$AL354))*(INDEX(FC_E1,$AL354+1)-INDEX(FC_E1,$AL354))/(INDEX(FC_L,$AL354+1)-INDEX(FC_L,$AL354))</f>
        <v>0.42799999999999999</v>
      </c>
      <c r="AN354" s="25">
        <f>INDEX(FC_E2,$AL354)+(MEDIAN(MinStable,$AK354,1)-INDEX(FC_L,$AL354))*(INDEX(FC_E2,$AL354+1)-INDEX(FC_E2,$AL354))/(INDEX(FC_L,$AL354+1)-INDEX(FC_L,$AL354))</f>
        <v>0.42199999999999999</v>
      </c>
      <c r="AO354" s="25">
        <f>INDEX(FC_E3,$AL354)+(MEDIAN(MinStable,$AK354,1)-INDEX(FC_L,$AL354))*(INDEX(FC_E3,$AL354+1)-INDEX(FC_E3,$AL354))/(INDEX(FC_L,$AL354+1)-INDEX(FC_L,$AL354))</f>
        <v>0.41499999999999998</v>
      </c>
      <c r="AP354" s="26">
        <f>(IF(S354=1,Y354*AK354/AM354,0)+IF(T354=1,Z354*AK354/AN354,0)+IF(U354=1,AA354*AK354/AO354,0))*dt/60</f>
        <v>0.13434959664142687</v>
      </c>
      <c r="AQ354" s="25">
        <f>E354+(AG354*SQRT(RTE)-AH354/SQRT(RTE))*dt/60/E_nom</f>
        <v>0.83710374697295886</v>
      </c>
      <c r="AR354">
        <f>IF(R354=1,1,0)</f>
        <v>0</v>
      </c>
    </row>
    <row r="355" spans="1:44" x14ac:dyDescent="0.2">
      <c r="A355">
        <v>353</v>
      </c>
      <c r="B355" s="22">
        <f>A355/1440</f>
        <v>0.24513888888888888</v>
      </c>
      <c r="C355" s="23">
        <v>2.9802</v>
      </c>
      <c r="D355" s="24">
        <f>C355+P_aux</f>
        <v>2.9952000000000001</v>
      </c>
      <c r="E355" s="25">
        <f>AQ354</f>
        <v>0.83710374697295886</v>
      </c>
      <c r="F355" s="24">
        <f>AB354</f>
        <v>3.4</v>
      </c>
      <c r="G355">
        <f>IF(AND(S354=0,V354&gt;=MinOff),V354,-1)</f>
        <v>-1</v>
      </c>
      <c r="H355">
        <f>IF(AND(T354=0,W354&gt;=MinOff),W354,-1)</f>
        <v>-1</v>
      </c>
      <c r="I355">
        <f>IF(AND(U354=0,X354&gt;=MinOff),X354,-1)</f>
        <v>-1</v>
      </c>
      <c r="J355">
        <f>IF(AND(S354=1,V354&gt;=MinRun),V354,-1)</f>
        <v>130</v>
      </c>
      <c r="K355">
        <f>IF(AND(T354=1,W354&gt;=MinRun),W354,-1)</f>
        <v>129</v>
      </c>
      <c r="L355">
        <f>IF(AND(U354=1,X354&gt;=MinRun),X354,-1)</f>
        <v>131</v>
      </c>
      <c r="M355">
        <f>IF(MAX(G355:I355)&lt;0,0,MATCH(MAX(G355:I355),G355:I355,0))</f>
        <v>0</v>
      </c>
      <c r="N355">
        <f>IF(MAX(J355:L355)&lt;0,0,MATCH(MAX(J355:L355),J355:L355,0))</f>
        <v>3</v>
      </c>
      <c r="O355" s="24">
        <f>IF(N355=0,0,INDEX(CapVec,N355))</f>
        <v>1.1000000000000001</v>
      </c>
      <c r="P355">
        <f>IF(OR(D355&gt;F355+StartMargin,E355&lt;SOC_startT),1,0)</f>
        <v>0</v>
      </c>
      <c r="Q355">
        <f>IF(AND(E355&gt;SOC_stopT,D355&lt;=F355-O355+StopMargin),1,0)</f>
        <v>0</v>
      </c>
      <c r="R355">
        <f>IF(AND(P355=1,M355&gt;0),1,IF(AND(P355=0,Q355=1,N355&gt;0),-1,0))</f>
        <v>0</v>
      </c>
      <c r="S355">
        <f>S354+IF(AND(R355=1,M355=1),1,0)-IF(AND(R355=-1,N355=1),1,0)</f>
        <v>1</v>
      </c>
      <c r="T355">
        <f>T354+IF(AND(R355=1,M355=2),1,0)-IF(AND(R355=-1,N355=2),1,0)</f>
        <v>1</v>
      </c>
      <c r="U355">
        <f>U354+IF(AND(R355=1,M355=3),1,0)-IF(AND(R355=-1,N355=3),1,0)</f>
        <v>1</v>
      </c>
      <c r="V355">
        <f>IF(S355&lt;&gt;S354,0,V354+dt)</f>
        <v>131</v>
      </c>
      <c r="W355">
        <f>IF(T355&lt;&gt;T354,0,W354+dt)</f>
        <v>130</v>
      </c>
      <c r="X355">
        <f>IF(U355&lt;&gt;U354,0,X354+dt)</f>
        <v>132</v>
      </c>
      <c r="Y355" s="24">
        <f>S355*Cap_1*MIN(1,(V355+dt)/StartRamp)</f>
        <v>1.2</v>
      </c>
      <c r="Z355" s="24">
        <f>T355*Cap_2*MIN(1,(W355+dt)/StartRamp)</f>
        <v>1.1000000000000001</v>
      </c>
      <c r="AA355" s="24">
        <f>U355*Cap_3*MIN(1,(X355+dt)/StartRamp)</f>
        <v>1.1000000000000001</v>
      </c>
      <c r="AB355" s="24">
        <f>SUM(Y355:AA355)</f>
        <v>3.4</v>
      </c>
      <c r="AC355" s="24">
        <f>AB355-D355</f>
        <v>0.40479999999999983</v>
      </c>
      <c r="AD355" s="25">
        <f>MEDIAN(0,(TaperEnd-E355)/(TaperEnd-TaperStart),1)</f>
        <v>1</v>
      </c>
      <c r="AE355" s="24">
        <f>MIN(P_pcs*AD355,MAX(0,SOC_max-E355)*E_nom*60/dt/SQRT(RTE))</f>
        <v>2.5</v>
      </c>
      <c r="AF355" s="24">
        <f>MIN(P_pcs,MAX(0,E355-SOC_min)*E_nom*60/dt*SQRT(RTE))</f>
        <v>2.5</v>
      </c>
      <c r="AG355" s="24">
        <f>IF(AC355&gt;0,MIN(AC355,AE355),0)</f>
        <v>0.40479999999999983</v>
      </c>
      <c r="AH355" s="24">
        <f>IF(AC355&lt;0,MIN(-AC355,AF355),0)</f>
        <v>0</v>
      </c>
      <c r="AI355" s="24">
        <f>IF(AC355&gt;0,D355+AG355,AB355)</f>
        <v>3.4</v>
      </c>
      <c r="AJ355" s="24">
        <f>MAX(0,D355-AI355-AH355)</f>
        <v>0</v>
      </c>
      <c r="AK355" s="25">
        <f>IF(AB355&gt;0,AI355/AB355,0)</f>
        <v>1</v>
      </c>
      <c r="AL355">
        <f>IF(AB355=0,1,MIN(MATCH(MEDIAN(MinStable,AK355,1),FC_L,1),3))</f>
        <v>3</v>
      </c>
      <c r="AM355" s="25">
        <f>INDEX(FC_E1,$AL355)+(MEDIAN(MinStable,$AK355,1)-INDEX(FC_L,$AL355))*(INDEX(FC_E1,$AL355+1)-INDEX(FC_E1,$AL355))/(INDEX(FC_L,$AL355+1)-INDEX(FC_L,$AL355))</f>
        <v>0.42799999999999999</v>
      </c>
      <c r="AN355" s="25">
        <f>INDEX(FC_E2,$AL355)+(MEDIAN(MinStable,$AK355,1)-INDEX(FC_L,$AL355))*(INDEX(FC_E2,$AL355+1)-INDEX(FC_E2,$AL355))/(INDEX(FC_L,$AL355+1)-INDEX(FC_L,$AL355))</f>
        <v>0.42199999999999999</v>
      </c>
      <c r="AO355" s="25">
        <f>INDEX(FC_E3,$AL355)+(MEDIAN(MinStable,$AK355,1)-INDEX(FC_L,$AL355))*(INDEX(FC_E3,$AL355+1)-INDEX(FC_E3,$AL355))/(INDEX(FC_L,$AL355+1)-INDEX(FC_L,$AL355))</f>
        <v>0.41499999999999998</v>
      </c>
      <c r="AP355" s="26">
        <f>(IF(S355=1,Y355*AK355/AM355,0)+IF(T355=1,Z355*AK355/AN355,0)+IF(U355=1,AA355*AK355/AO355,0))*dt/60</f>
        <v>0.13434959664142687</v>
      </c>
      <c r="AQ355" s="25">
        <f>E355+(AG355*SQRT(RTE)-AH355/SQRT(RTE))*dt/60/E_nom</f>
        <v>0.83825446230603551</v>
      </c>
      <c r="AR355">
        <f>IF(R355=1,1,0)</f>
        <v>0</v>
      </c>
    </row>
    <row r="356" spans="1:44" x14ac:dyDescent="0.2">
      <c r="A356">
        <v>354</v>
      </c>
      <c r="B356" s="22">
        <f>A356/1440</f>
        <v>0.24583333333333332</v>
      </c>
      <c r="C356" s="23">
        <v>2.8976999999999999</v>
      </c>
      <c r="D356" s="24">
        <f>C356+P_aux</f>
        <v>2.9127000000000001</v>
      </c>
      <c r="E356" s="25">
        <f>AQ355</f>
        <v>0.83825446230603551</v>
      </c>
      <c r="F356" s="24">
        <f>AB355</f>
        <v>3.4</v>
      </c>
      <c r="G356">
        <f>IF(AND(S355=0,V355&gt;=MinOff),V355,-1)</f>
        <v>-1</v>
      </c>
      <c r="H356">
        <f>IF(AND(T355=0,W355&gt;=MinOff),W355,-1)</f>
        <v>-1</v>
      </c>
      <c r="I356">
        <f>IF(AND(U355=0,X355&gt;=MinOff),X355,-1)</f>
        <v>-1</v>
      </c>
      <c r="J356">
        <f>IF(AND(S355=1,V355&gt;=MinRun),V355,-1)</f>
        <v>131</v>
      </c>
      <c r="K356">
        <f>IF(AND(T355=1,W355&gt;=MinRun),W355,-1)</f>
        <v>130</v>
      </c>
      <c r="L356">
        <f>IF(AND(U355=1,X355&gt;=MinRun),X355,-1)</f>
        <v>132</v>
      </c>
      <c r="M356">
        <f>IF(MAX(G356:I356)&lt;0,0,MATCH(MAX(G356:I356),G356:I356,0))</f>
        <v>0</v>
      </c>
      <c r="N356">
        <f>IF(MAX(J356:L356)&lt;0,0,MATCH(MAX(J356:L356),J356:L356,0))</f>
        <v>3</v>
      </c>
      <c r="O356" s="24">
        <f>IF(N356=0,0,INDEX(CapVec,N356))</f>
        <v>1.1000000000000001</v>
      </c>
      <c r="P356">
        <f>IF(OR(D356&gt;F356+StartMargin,E356&lt;SOC_startT),1,0)</f>
        <v>0</v>
      </c>
      <c r="Q356">
        <f>IF(AND(E356&gt;SOC_stopT,D356&lt;=F356-O356+StopMargin),1,0)</f>
        <v>0</v>
      </c>
      <c r="R356">
        <f>IF(AND(P356=1,M356&gt;0),1,IF(AND(P356=0,Q356=1,N356&gt;0),-1,0))</f>
        <v>0</v>
      </c>
      <c r="S356">
        <f>S355+IF(AND(R356=1,M356=1),1,0)-IF(AND(R356=-1,N356=1),1,0)</f>
        <v>1</v>
      </c>
      <c r="T356">
        <f>T355+IF(AND(R356=1,M356=2),1,0)-IF(AND(R356=-1,N356=2),1,0)</f>
        <v>1</v>
      </c>
      <c r="U356">
        <f>U355+IF(AND(R356=1,M356=3),1,0)-IF(AND(R356=-1,N356=3),1,0)</f>
        <v>1</v>
      </c>
      <c r="V356">
        <f>IF(S356&lt;&gt;S355,0,V355+dt)</f>
        <v>132</v>
      </c>
      <c r="W356">
        <f>IF(T356&lt;&gt;T355,0,W355+dt)</f>
        <v>131</v>
      </c>
      <c r="X356">
        <f>IF(U356&lt;&gt;U355,0,X355+dt)</f>
        <v>133</v>
      </c>
      <c r="Y356" s="24">
        <f>S356*Cap_1*MIN(1,(V356+dt)/StartRamp)</f>
        <v>1.2</v>
      </c>
      <c r="Z356" s="24">
        <f>T356*Cap_2*MIN(1,(W356+dt)/StartRamp)</f>
        <v>1.1000000000000001</v>
      </c>
      <c r="AA356" s="24">
        <f>U356*Cap_3*MIN(1,(X356+dt)/StartRamp)</f>
        <v>1.1000000000000001</v>
      </c>
      <c r="AB356" s="24">
        <f>SUM(Y356:AA356)</f>
        <v>3.4</v>
      </c>
      <c r="AC356" s="24">
        <f>AB356-D356</f>
        <v>0.48729999999999984</v>
      </c>
      <c r="AD356" s="25">
        <f>MEDIAN(0,(TaperEnd-E356)/(TaperEnd-TaperStart),1)</f>
        <v>1</v>
      </c>
      <c r="AE356" s="24">
        <f>MIN(P_pcs*AD356,MAX(0,SOC_max-E356)*E_nom*60/dt/SQRT(RTE))</f>
        <v>2.5</v>
      </c>
      <c r="AF356" s="24">
        <f>MIN(P_pcs,MAX(0,E356-SOC_min)*E_nom*60/dt*SQRT(RTE))</f>
        <v>2.5</v>
      </c>
      <c r="AG356" s="24">
        <f>IF(AC356&gt;0,MIN(AC356,AE356),0)</f>
        <v>0.48729999999999984</v>
      </c>
      <c r="AH356" s="24">
        <f>IF(AC356&lt;0,MIN(-AC356,AF356),0)</f>
        <v>0</v>
      </c>
      <c r="AI356" s="24">
        <f>IF(AC356&gt;0,D356+AG356,AB356)</f>
        <v>3.4</v>
      </c>
      <c r="AJ356" s="24">
        <f>MAX(0,D356-AI356-AH356)</f>
        <v>0</v>
      </c>
      <c r="AK356" s="25">
        <f>IF(AB356&gt;0,AI356/AB356,0)</f>
        <v>1</v>
      </c>
      <c r="AL356">
        <f>IF(AB356=0,1,MIN(MATCH(MEDIAN(MinStable,AK356,1),FC_L,1),3))</f>
        <v>3</v>
      </c>
      <c r="AM356" s="25">
        <f>INDEX(FC_E1,$AL356)+(MEDIAN(MinStable,$AK356,1)-INDEX(FC_L,$AL356))*(INDEX(FC_E1,$AL356+1)-INDEX(FC_E1,$AL356))/(INDEX(FC_L,$AL356+1)-INDEX(FC_L,$AL356))</f>
        <v>0.42799999999999999</v>
      </c>
      <c r="AN356" s="25">
        <f>INDEX(FC_E2,$AL356)+(MEDIAN(MinStable,$AK356,1)-INDEX(FC_L,$AL356))*(INDEX(FC_E2,$AL356+1)-INDEX(FC_E2,$AL356))/(INDEX(FC_L,$AL356+1)-INDEX(FC_L,$AL356))</f>
        <v>0.42199999999999999</v>
      </c>
      <c r="AO356" s="25">
        <f>INDEX(FC_E3,$AL356)+(MEDIAN(MinStable,$AK356,1)-INDEX(FC_L,$AL356))*(INDEX(FC_E3,$AL356+1)-INDEX(FC_E3,$AL356))/(INDEX(FC_L,$AL356+1)-INDEX(FC_L,$AL356))</f>
        <v>0.41499999999999998</v>
      </c>
      <c r="AP356" s="26">
        <f>(IF(S356=1,Y356*AK356/AM356,0)+IF(T356=1,Z356*AK356/AN356,0)+IF(U356=1,AA356*AK356/AO356,0))*dt/60</f>
        <v>0.13434959664142687</v>
      </c>
      <c r="AQ356" s="25">
        <f>E356+(AG356*SQRT(RTE)-AH356/SQRT(RTE))*dt/60/E_nom</f>
        <v>0.8396396984271034</v>
      </c>
      <c r="AR356">
        <f>IF(R356=1,1,0)</f>
        <v>0</v>
      </c>
    </row>
    <row r="357" spans="1:44" x14ac:dyDescent="0.2">
      <c r="A357">
        <v>355</v>
      </c>
      <c r="B357" s="22">
        <f>A357/1440</f>
        <v>0.24652777777777779</v>
      </c>
      <c r="C357" s="23">
        <v>3.0017</v>
      </c>
      <c r="D357" s="24">
        <f>C357+P_aux</f>
        <v>3.0167000000000002</v>
      </c>
      <c r="E357" s="25">
        <f>AQ356</f>
        <v>0.8396396984271034</v>
      </c>
      <c r="F357" s="24">
        <f>AB356</f>
        <v>3.4</v>
      </c>
      <c r="G357">
        <f>IF(AND(S356=0,V356&gt;=MinOff),V356,-1)</f>
        <v>-1</v>
      </c>
      <c r="H357">
        <f>IF(AND(T356=0,W356&gt;=MinOff),W356,-1)</f>
        <v>-1</v>
      </c>
      <c r="I357">
        <f>IF(AND(U356=0,X356&gt;=MinOff),X356,-1)</f>
        <v>-1</v>
      </c>
      <c r="J357">
        <f>IF(AND(S356=1,V356&gt;=MinRun),V356,-1)</f>
        <v>132</v>
      </c>
      <c r="K357">
        <f>IF(AND(T356=1,W356&gt;=MinRun),W356,-1)</f>
        <v>131</v>
      </c>
      <c r="L357">
        <f>IF(AND(U356=1,X356&gt;=MinRun),X356,-1)</f>
        <v>133</v>
      </c>
      <c r="M357">
        <f>IF(MAX(G357:I357)&lt;0,0,MATCH(MAX(G357:I357),G357:I357,0))</f>
        <v>0</v>
      </c>
      <c r="N357">
        <f>IF(MAX(J357:L357)&lt;0,0,MATCH(MAX(J357:L357),J357:L357,0))</f>
        <v>3</v>
      </c>
      <c r="O357" s="24">
        <f>IF(N357=0,0,INDEX(CapVec,N357))</f>
        <v>1.1000000000000001</v>
      </c>
      <c r="P357">
        <f>IF(OR(D357&gt;F357+StartMargin,E357&lt;SOC_startT),1,0)</f>
        <v>0</v>
      </c>
      <c r="Q357">
        <f>IF(AND(E357&gt;SOC_stopT,D357&lt;=F357-O357+StopMargin),1,0)</f>
        <v>0</v>
      </c>
      <c r="R357">
        <f>IF(AND(P357=1,M357&gt;0),1,IF(AND(P357=0,Q357=1,N357&gt;0),-1,0))</f>
        <v>0</v>
      </c>
      <c r="S357">
        <f>S356+IF(AND(R357=1,M357=1),1,0)-IF(AND(R357=-1,N357=1),1,0)</f>
        <v>1</v>
      </c>
      <c r="T357">
        <f>T356+IF(AND(R357=1,M357=2),1,0)-IF(AND(R357=-1,N357=2),1,0)</f>
        <v>1</v>
      </c>
      <c r="U357">
        <f>U356+IF(AND(R357=1,M357=3),1,0)-IF(AND(R357=-1,N357=3),1,0)</f>
        <v>1</v>
      </c>
      <c r="V357">
        <f>IF(S357&lt;&gt;S356,0,V356+dt)</f>
        <v>133</v>
      </c>
      <c r="W357">
        <f>IF(T357&lt;&gt;T356,0,W356+dt)</f>
        <v>132</v>
      </c>
      <c r="X357">
        <f>IF(U357&lt;&gt;U356,0,X356+dt)</f>
        <v>134</v>
      </c>
      <c r="Y357" s="24">
        <f>S357*Cap_1*MIN(1,(V357+dt)/StartRamp)</f>
        <v>1.2</v>
      </c>
      <c r="Z357" s="24">
        <f>T357*Cap_2*MIN(1,(W357+dt)/StartRamp)</f>
        <v>1.1000000000000001</v>
      </c>
      <c r="AA357" s="24">
        <f>U357*Cap_3*MIN(1,(X357+dt)/StartRamp)</f>
        <v>1.1000000000000001</v>
      </c>
      <c r="AB357" s="24">
        <f>SUM(Y357:AA357)</f>
        <v>3.4</v>
      </c>
      <c r="AC357" s="24">
        <f>AB357-D357</f>
        <v>0.38329999999999975</v>
      </c>
      <c r="AD357" s="25">
        <f>MEDIAN(0,(TaperEnd-E357)/(TaperEnd-TaperStart),1)</f>
        <v>1</v>
      </c>
      <c r="AE357" s="24">
        <f>MIN(P_pcs*AD357,MAX(0,SOC_max-E357)*E_nom*60/dt/SQRT(RTE))</f>
        <v>2.5</v>
      </c>
      <c r="AF357" s="24">
        <f>MIN(P_pcs,MAX(0,E357-SOC_min)*E_nom*60/dt*SQRT(RTE))</f>
        <v>2.5</v>
      </c>
      <c r="AG357" s="24">
        <f>IF(AC357&gt;0,MIN(AC357,AE357),0)</f>
        <v>0.38329999999999975</v>
      </c>
      <c r="AH357" s="24">
        <f>IF(AC357&lt;0,MIN(-AC357,AF357),0)</f>
        <v>0</v>
      </c>
      <c r="AI357" s="24">
        <f>IF(AC357&gt;0,D357+AG357,AB357)</f>
        <v>3.4</v>
      </c>
      <c r="AJ357" s="24">
        <f>MAX(0,D357-AI357-AH357)</f>
        <v>0</v>
      </c>
      <c r="AK357" s="25">
        <f>IF(AB357&gt;0,AI357/AB357,0)</f>
        <v>1</v>
      </c>
      <c r="AL357">
        <f>IF(AB357=0,1,MIN(MATCH(MEDIAN(MinStable,AK357,1),FC_L,1),3))</f>
        <v>3</v>
      </c>
      <c r="AM357" s="25">
        <f>INDEX(FC_E1,$AL357)+(MEDIAN(MinStable,$AK357,1)-INDEX(FC_L,$AL357))*(INDEX(FC_E1,$AL357+1)-INDEX(FC_E1,$AL357))/(INDEX(FC_L,$AL357+1)-INDEX(FC_L,$AL357))</f>
        <v>0.42799999999999999</v>
      </c>
      <c r="AN357" s="25">
        <f>INDEX(FC_E2,$AL357)+(MEDIAN(MinStable,$AK357,1)-INDEX(FC_L,$AL357))*(INDEX(FC_E2,$AL357+1)-INDEX(FC_E2,$AL357))/(INDEX(FC_L,$AL357+1)-INDEX(FC_L,$AL357))</f>
        <v>0.42199999999999999</v>
      </c>
      <c r="AO357" s="25">
        <f>INDEX(FC_E3,$AL357)+(MEDIAN(MinStable,$AK357,1)-INDEX(FC_L,$AL357))*(INDEX(FC_E3,$AL357+1)-INDEX(FC_E3,$AL357))/(INDEX(FC_L,$AL357+1)-INDEX(FC_L,$AL357))</f>
        <v>0.41499999999999998</v>
      </c>
      <c r="AP357" s="26">
        <f>(IF(S357=1,Y357*AK357/AM357,0)+IF(T357=1,Z357*AK357/AN357,0)+IF(U357=1,AA357*AK357/AO357,0))*dt/60</f>
        <v>0.13434959664142687</v>
      </c>
      <c r="AQ357" s="25">
        <f>E357+(AG357*SQRT(RTE)-AH357/SQRT(RTE))*dt/60/E_nom</f>
        <v>0.84072929622149151</v>
      </c>
      <c r="AR357">
        <f>IF(R357=1,1,0)</f>
        <v>0</v>
      </c>
    </row>
    <row r="358" spans="1:44" x14ac:dyDescent="0.2">
      <c r="A358">
        <v>356</v>
      </c>
      <c r="B358" s="22">
        <f>A358/1440</f>
        <v>0.24722222222222223</v>
      </c>
      <c r="C358" s="23">
        <v>2.9662000000000002</v>
      </c>
      <c r="D358" s="24">
        <f>C358+P_aux</f>
        <v>2.9812000000000003</v>
      </c>
      <c r="E358" s="25">
        <f>AQ357</f>
        <v>0.84072929622149151</v>
      </c>
      <c r="F358" s="24">
        <f>AB357</f>
        <v>3.4</v>
      </c>
      <c r="G358">
        <f>IF(AND(S357=0,V357&gt;=MinOff),V357,-1)</f>
        <v>-1</v>
      </c>
      <c r="H358">
        <f>IF(AND(T357=0,W357&gt;=MinOff),W357,-1)</f>
        <v>-1</v>
      </c>
      <c r="I358">
        <f>IF(AND(U357=0,X357&gt;=MinOff),X357,-1)</f>
        <v>-1</v>
      </c>
      <c r="J358">
        <f>IF(AND(S357=1,V357&gt;=MinRun),V357,-1)</f>
        <v>133</v>
      </c>
      <c r="K358">
        <f>IF(AND(T357=1,W357&gt;=MinRun),W357,-1)</f>
        <v>132</v>
      </c>
      <c r="L358">
        <f>IF(AND(U357=1,X357&gt;=MinRun),X357,-1)</f>
        <v>134</v>
      </c>
      <c r="M358">
        <f>IF(MAX(G358:I358)&lt;0,0,MATCH(MAX(G358:I358),G358:I358,0))</f>
        <v>0</v>
      </c>
      <c r="N358">
        <f>IF(MAX(J358:L358)&lt;0,0,MATCH(MAX(J358:L358),J358:L358,0))</f>
        <v>3</v>
      </c>
      <c r="O358" s="24">
        <f>IF(N358=0,0,INDEX(CapVec,N358))</f>
        <v>1.1000000000000001</v>
      </c>
      <c r="P358">
        <f>IF(OR(D358&gt;F358+StartMargin,E358&lt;SOC_startT),1,0)</f>
        <v>0</v>
      </c>
      <c r="Q358">
        <f>IF(AND(E358&gt;SOC_stopT,D358&lt;=F358-O358+StopMargin),1,0)</f>
        <v>0</v>
      </c>
      <c r="R358">
        <f>IF(AND(P358=1,M358&gt;0),1,IF(AND(P358=0,Q358=1,N358&gt;0),-1,0))</f>
        <v>0</v>
      </c>
      <c r="S358">
        <f>S357+IF(AND(R358=1,M358=1),1,0)-IF(AND(R358=-1,N358=1),1,0)</f>
        <v>1</v>
      </c>
      <c r="T358">
        <f>T357+IF(AND(R358=1,M358=2),1,0)-IF(AND(R358=-1,N358=2),1,0)</f>
        <v>1</v>
      </c>
      <c r="U358">
        <f>U357+IF(AND(R358=1,M358=3),1,0)-IF(AND(R358=-1,N358=3),1,0)</f>
        <v>1</v>
      </c>
      <c r="V358">
        <f>IF(S358&lt;&gt;S357,0,V357+dt)</f>
        <v>134</v>
      </c>
      <c r="W358">
        <f>IF(T358&lt;&gt;T357,0,W357+dt)</f>
        <v>133</v>
      </c>
      <c r="X358">
        <f>IF(U358&lt;&gt;U357,0,X357+dt)</f>
        <v>135</v>
      </c>
      <c r="Y358" s="24">
        <f>S358*Cap_1*MIN(1,(V358+dt)/StartRamp)</f>
        <v>1.2</v>
      </c>
      <c r="Z358" s="24">
        <f>T358*Cap_2*MIN(1,(W358+dt)/StartRamp)</f>
        <v>1.1000000000000001</v>
      </c>
      <c r="AA358" s="24">
        <f>U358*Cap_3*MIN(1,(X358+dt)/StartRamp)</f>
        <v>1.1000000000000001</v>
      </c>
      <c r="AB358" s="24">
        <f>SUM(Y358:AA358)</f>
        <v>3.4</v>
      </c>
      <c r="AC358" s="24">
        <f>AB358-D358</f>
        <v>0.41879999999999962</v>
      </c>
      <c r="AD358" s="25">
        <f>MEDIAN(0,(TaperEnd-E358)/(TaperEnd-TaperStart),1)</f>
        <v>1</v>
      </c>
      <c r="AE358" s="24">
        <f>MIN(P_pcs*AD358,MAX(0,SOC_max-E358)*E_nom*60/dt/SQRT(RTE))</f>
        <v>2.5</v>
      </c>
      <c r="AF358" s="24">
        <f>MIN(P_pcs,MAX(0,E358-SOC_min)*E_nom*60/dt*SQRT(RTE))</f>
        <v>2.5</v>
      </c>
      <c r="AG358" s="24">
        <f>IF(AC358&gt;0,MIN(AC358,AE358),0)</f>
        <v>0.41879999999999962</v>
      </c>
      <c r="AH358" s="24">
        <f>IF(AC358&lt;0,MIN(-AC358,AF358),0)</f>
        <v>0</v>
      </c>
      <c r="AI358" s="24">
        <f>IF(AC358&gt;0,D358+AG358,AB358)</f>
        <v>3.4</v>
      </c>
      <c r="AJ358" s="24">
        <f>MAX(0,D358-AI358-AH358)</f>
        <v>0</v>
      </c>
      <c r="AK358" s="25">
        <f>IF(AB358&gt;0,AI358/AB358,0)</f>
        <v>1</v>
      </c>
      <c r="AL358">
        <f>IF(AB358=0,1,MIN(MATCH(MEDIAN(MinStable,AK358,1),FC_L,1),3))</f>
        <v>3</v>
      </c>
      <c r="AM358" s="25">
        <f>INDEX(FC_E1,$AL358)+(MEDIAN(MinStable,$AK358,1)-INDEX(FC_L,$AL358))*(INDEX(FC_E1,$AL358+1)-INDEX(FC_E1,$AL358))/(INDEX(FC_L,$AL358+1)-INDEX(FC_L,$AL358))</f>
        <v>0.42799999999999999</v>
      </c>
      <c r="AN358" s="25">
        <f>INDEX(FC_E2,$AL358)+(MEDIAN(MinStable,$AK358,1)-INDEX(FC_L,$AL358))*(INDEX(FC_E2,$AL358+1)-INDEX(FC_E2,$AL358))/(INDEX(FC_L,$AL358+1)-INDEX(FC_L,$AL358))</f>
        <v>0.42199999999999999</v>
      </c>
      <c r="AO358" s="25">
        <f>INDEX(FC_E3,$AL358)+(MEDIAN(MinStable,$AK358,1)-INDEX(FC_L,$AL358))*(INDEX(FC_E3,$AL358+1)-INDEX(FC_E3,$AL358))/(INDEX(FC_L,$AL358+1)-INDEX(FC_L,$AL358))</f>
        <v>0.41499999999999998</v>
      </c>
      <c r="AP358" s="26">
        <f>(IF(S358=1,Y358*AK358/AM358,0)+IF(T358=1,Z358*AK358/AN358,0)+IF(U358=1,AA358*AK358/AO358,0))*dt/60</f>
        <v>0.13434959664142687</v>
      </c>
      <c r="AQ358" s="25">
        <f>E358+(AG358*SQRT(RTE)-AH358/SQRT(RTE))*dt/60/E_nom</f>
        <v>0.84191980902162122</v>
      </c>
      <c r="AR358">
        <f>IF(R358=1,1,0)</f>
        <v>0</v>
      </c>
    </row>
    <row r="359" spans="1:44" x14ac:dyDescent="0.2">
      <c r="A359">
        <v>357</v>
      </c>
      <c r="B359" s="22">
        <f>A359/1440</f>
        <v>0.24791666666666667</v>
      </c>
      <c r="C359" s="23">
        <v>3.0272000000000001</v>
      </c>
      <c r="D359" s="24">
        <f>C359+P_aux</f>
        <v>3.0422000000000002</v>
      </c>
      <c r="E359" s="25">
        <f>AQ358</f>
        <v>0.84191980902162122</v>
      </c>
      <c r="F359" s="24">
        <f>AB358</f>
        <v>3.4</v>
      </c>
      <c r="G359">
        <f>IF(AND(S358=0,V358&gt;=MinOff),V358,-1)</f>
        <v>-1</v>
      </c>
      <c r="H359">
        <f>IF(AND(T358=0,W358&gt;=MinOff),W358,-1)</f>
        <v>-1</v>
      </c>
      <c r="I359">
        <f>IF(AND(U358=0,X358&gt;=MinOff),X358,-1)</f>
        <v>-1</v>
      </c>
      <c r="J359">
        <f>IF(AND(S358=1,V358&gt;=MinRun),V358,-1)</f>
        <v>134</v>
      </c>
      <c r="K359">
        <f>IF(AND(T358=1,W358&gt;=MinRun),W358,-1)</f>
        <v>133</v>
      </c>
      <c r="L359">
        <f>IF(AND(U358=1,X358&gt;=MinRun),X358,-1)</f>
        <v>135</v>
      </c>
      <c r="M359">
        <f>IF(MAX(G359:I359)&lt;0,0,MATCH(MAX(G359:I359),G359:I359,0))</f>
        <v>0</v>
      </c>
      <c r="N359">
        <f>IF(MAX(J359:L359)&lt;0,0,MATCH(MAX(J359:L359),J359:L359,0))</f>
        <v>3</v>
      </c>
      <c r="O359" s="24">
        <f>IF(N359=0,0,INDEX(CapVec,N359))</f>
        <v>1.1000000000000001</v>
      </c>
      <c r="P359">
        <f>IF(OR(D359&gt;F359+StartMargin,E359&lt;SOC_startT),1,0)</f>
        <v>0</v>
      </c>
      <c r="Q359">
        <f>IF(AND(E359&gt;SOC_stopT,D359&lt;=F359-O359+StopMargin),1,0)</f>
        <v>0</v>
      </c>
      <c r="R359">
        <f>IF(AND(P359=1,M359&gt;0),1,IF(AND(P359=0,Q359=1,N359&gt;0),-1,0))</f>
        <v>0</v>
      </c>
      <c r="S359">
        <f>S358+IF(AND(R359=1,M359=1),1,0)-IF(AND(R359=-1,N359=1),1,0)</f>
        <v>1</v>
      </c>
      <c r="T359">
        <f>T358+IF(AND(R359=1,M359=2),1,0)-IF(AND(R359=-1,N359=2),1,0)</f>
        <v>1</v>
      </c>
      <c r="U359">
        <f>U358+IF(AND(R359=1,M359=3),1,0)-IF(AND(R359=-1,N359=3),1,0)</f>
        <v>1</v>
      </c>
      <c r="V359">
        <f>IF(S359&lt;&gt;S358,0,V358+dt)</f>
        <v>135</v>
      </c>
      <c r="W359">
        <f>IF(T359&lt;&gt;T358,0,W358+dt)</f>
        <v>134</v>
      </c>
      <c r="X359">
        <f>IF(U359&lt;&gt;U358,0,X358+dt)</f>
        <v>136</v>
      </c>
      <c r="Y359" s="24">
        <f>S359*Cap_1*MIN(1,(V359+dt)/StartRamp)</f>
        <v>1.2</v>
      </c>
      <c r="Z359" s="24">
        <f>T359*Cap_2*MIN(1,(W359+dt)/StartRamp)</f>
        <v>1.1000000000000001</v>
      </c>
      <c r="AA359" s="24">
        <f>U359*Cap_3*MIN(1,(X359+dt)/StartRamp)</f>
        <v>1.1000000000000001</v>
      </c>
      <c r="AB359" s="24">
        <f>SUM(Y359:AA359)</f>
        <v>3.4</v>
      </c>
      <c r="AC359" s="24">
        <f>AB359-D359</f>
        <v>0.35779999999999967</v>
      </c>
      <c r="AD359" s="25">
        <f>MEDIAN(0,(TaperEnd-E359)/(TaperEnd-TaperStart),1)</f>
        <v>1</v>
      </c>
      <c r="AE359" s="24">
        <f>MIN(P_pcs*AD359,MAX(0,SOC_max-E359)*E_nom*60/dt/SQRT(RTE))</f>
        <v>2.5</v>
      </c>
      <c r="AF359" s="24">
        <f>MIN(P_pcs,MAX(0,E359-SOC_min)*E_nom*60/dt*SQRT(RTE))</f>
        <v>2.5</v>
      </c>
      <c r="AG359" s="24">
        <f>IF(AC359&gt;0,MIN(AC359,AE359),0)</f>
        <v>0.35779999999999967</v>
      </c>
      <c r="AH359" s="24">
        <f>IF(AC359&lt;0,MIN(-AC359,AF359),0)</f>
        <v>0</v>
      </c>
      <c r="AI359" s="24">
        <f>IF(AC359&gt;0,D359+AG359,AB359)</f>
        <v>3.4</v>
      </c>
      <c r="AJ359" s="24">
        <f>MAX(0,D359-AI359-AH359)</f>
        <v>0</v>
      </c>
      <c r="AK359" s="25">
        <f>IF(AB359&gt;0,AI359/AB359,0)</f>
        <v>1</v>
      </c>
      <c r="AL359">
        <f>IF(AB359=0,1,MIN(MATCH(MEDIAN(MinStable,AK359,1),FC_L,1),3))</f>
        <v>3</v>
      </c>
      <c r="AM359" s="25">
        <f>INDEX(FC_E1,$AL359)+(MEDIAN(MinStable,$AK359,1)-INDEX(FC_L,$AL359))*(INDEX(FC_E1,$AL359+1)-INDEX(FC_E1,$AL359))/(INDEX(FC_L,$AL359+1)-INDEX(FC_L,$AL359))</f>
        <v>0.42799999999999999</v>
      </c>
      <c r="AN359" s="25">
        <f>INDEX(FC_E2,$AL359)+(MEDIAN(MinStable,$AK359,1)-INDEX(FC_L,$AL359))*(INDEX(FC_E2,$AL359+1)-INDEX(FC_E2,$AL359))/(INDEX(FC_L,$AL359+1)-INDEX(FC_L,$AL359))</f>
        <v>0.42199999999999999</v>
      </c>
      <c r="AO359" s="25">
        <f>INDEX(FC_E3,$AL359)+(MEDIAN(MinStable,$AK359,1)-INDEX(FC_L,$AL359))*(INDEX(FC_E3,$AL359+1)-INDEX(FC_E3,$AL359))/(INDEX(FC_L,$AL359+1)-INDEX(FC_L,$AL359))</f>
        <v>0.41499999999999998</v>
      </c>
      <c r="AP359" s="26">
        <f>(IF(S359=1,Y359*AK359/AM359,0)+IF(T359=1,Z359*AK359/AN359,0)+IF(U359=1,AA359*AK359/AO359,0))*dt/60</f>
        <v>0.13434959664142687</v>
      </c>
      <c r="AQ359" s="25">
        <f>E359+(AG359*SQRT(RTE)-AH359/SQRT(RTE))*dt/60/E_nom</f>
        <v>0.84293691857244835</v>
      </c>
      <c r="AR359">
        <f>IF(R359=1,1,0)</f>
        <v>0</v>
      </c>
    </row>
    <row r="360" spans="1:44" x14ac:dyDescent="0.2">
      <c r="A360">
        <v>358</v>
      </c>
      <c r="B360" s="22">
        <f>A360/1440</f>
        <v>0.24861111111111112</v>
      </c>
      <c r="C360" s="23">
        <v>3.0739999999999998</v>
      </c>
      <c r="D360" s="24">
        <f>C360+P_aux</f>
        <v>3.089</v>
      </c>
      <c r="E360" s="25">
        <f>AQ359</f>
        <v>0.84293691857244835</v>
      </c>
      <c r="F360" s="24">
        <f>AB359</f>
        <v>3.4</v>
      </c>
      <c r="G360">
        <f>IF(AND(S359=0,V359&gt;=MinOff),V359,-1)</f>
        <v>-1</v>
      </c>
      <c r="H360">
        <f>IF(AND(T359=0,W359&gt;=MinOff),W359,-1)</f>
        <v>-1</v>
      </c>
      <c r="I360">
        <f>IF(AND(U359=0,X359&gt;=MinOff),X359,-1)</f>
        <v>-1</v>
      </c>
      <c r="J360">
        <f>IF(AND(S359=1,V359&gt;=MinRun),V359,-1)</f>
        <v>135</v>
      </c>
      <c r="K360">
        <f>IF(AND(T359=1,W359&gt;=MinRun),W359,-1)</f>
        <v>134</v>
      </c>
      <c r="L360">
        <f>IF(AND(U359=1,X359&gt;=MinRun),X359,-1)</f>
        <v>136</v>
      </c>
      <c r="M360">
        <f>IF(MAX(G360:I360)&lt;0,0,MATCH(MAX(G360:I360),G360:I360,0))</f>
        <v>0</v>
      </c>
      <c r="N360">
        <f>IF(MAX(J360:L360)&lt;0,0,MATCH(MAX(J360:L360),J360:L360,0))</f>
        <v>3</v>
      </c>
      <c r="O360" s="24">
        <f>IF(N360=0,0,INDEX(CapVec,N360))</f>
        <v>1.1000000000000001</v>
      </c>
      <c r="P360">
        <f>IF(OR(D360&gt;F360+StartMargin,E360&lt;SOC_startT),1,0)</f>
        <v>0</v>
      </c>
      <c r="Q360">
        <f>IF(AND(E360&gt;SOC_stopT,D360&lt;=F360-O360+StopMargin),1,0)</f>
        <v>0</v>
      </c>
      <c r="R360">
        <f>IF(AND(P360=1,M360&gt;0),1,IF(AND(P360=0,Q360=1,N360&gt;0),-1,0))</f>
        <v>0</v>
      </c>
      <c r="S360">
        <f>S359+IF(AND(R360=1,M360=1),1,0)-IF(AND(R360=-1,N360=1),1,0)</f>
        <v>1</v>
      </c>
      <c r="T360">
        <f>T359+IF(AND(R360=1,M360=2),1,0)-IF(AND(R360=-1,N360=2),1,0)</f>
        <v>1</v>
      </c>
      <c r="U360">
        <f>U359+IF(AND(R360=1,M360=3),1,0)-IF(AND(R360=-1,N360=3),1,0)</f>
        <v>1</v>
      </c>
      <c r="V360">
        <f>IF(S360&lt;&gt;S359,0,V359+dt)</f>
        <v>136</v>
      </c>
      <c r="W360">
        <f>IF(T360&lt;&gt;T359,0,W359+dt)</f>
        <v>135</v>
      </c>
      <c r="X360">
        <f>IF(U360&lt;&gt;U359,0,X359+dt)</f>
        <v>137</v>
      </c>
      <c r="Y360" s="24">
        <f>S360*Cap_1*MIN(1,(V360+dt)/StartRamp)</f>
        <v>1.2</v>
      </c>
      <c r="Z360" s="24">
        <f>T360*Cap_2*MIN(1,(W360+dt)/StartRamp)</f>
        <v>1.1000000000000001</v>
      </c>
      <c r="AA360" s="24">
        <f>U360*Cap_3*MIN(1,(X360+dt)/StartRamp)</f>
        <v>1.1000000000000001</v>
      </c>
      <c r="AB360" s="24">
        <f>SUM(Y360:AA360)</f>
        <v>3.4</v>
      </c>
      <c r="AC360" s="24">
        <f>AB360-D360</f>
        <v>0.31099999999999994</v>
      </c>
      <c r="AD360" s="25">
        <f>MEDIAN(0,(TaperEnd-E360)/(TaperEnd-TaperStart),1)</f>
        <v>1</v>
      </c>
      <c r="AE360" s="24">
        <f>MIN(P_pcs*AD360,MAX(0,SOC_max-E360)*E_nom*60/dt/SQRT(RTE))</f>
        <v>2.5</v>
      </c>
      <c r="AF360" s="24">
        <f>MIN(P_pcs,MAX(0,E360-SOC_min)*E_nom*60/dt*SQRT(RTE))</f>
        <v>2.5</v>
      </c>
      <c r="AG360" s="24">
        <f>IF(AC360&gt;0,MIN(AC360,AE360),0)</f>
        <v>0.31099999999999994</v>
      </c>
      <c r="AH360" s="24">
        <f>IF(AC360&lt;0,MIN(-AC360,AF360),0)</f>
        <v>0</v>
      </c>
      <c r="AI360" s="24">
        <f>IF(AC360&gt;0,D360+AG360,AB360)</f>
        <v>3.4</v>
      </c>
      <c r="AJ360" s="24">
        <f>MAX(0,D360-AI360-AH360)</f>
        <v>0</v>
      </c>
      <c r="AK360" s="25">
        <f>IF(AB360&gt;0,AI360/AB360,0)</f>
        <v>1</v>
      </c>
      <c r="AL360">
        <f>IF(AB360=0,1,MIN(MATCH(MEDIAN(MinStable,AK360,1),FC_L,1),3))</f>
        <v>3</v>
      </c>
      <c r="AM360" s="25">
        <f>INDEX(FC_E1,$AL360)+(MEDIAN(MinStable,$AK360,1)-INDEX(FC_L,$AL360))*(INDEX(FC_E1,$AL360+1)-INDEX(FC_E1,$AL360))/(INDEX(FC_L,$AL360+1)-INDEX(FC_L,$AL360))</f>
        <v>0.42799999999999999</v>
      </c>
      <c r="AN360" s="25">
        <f>INDEX(FC_E2,$AL360)+(MEDIAN(MinStable,$AK360,1)-INDEX(FC_L,$AL360))*(INDEX(FC_E2,$AL360+1)-INDEX(FC_E2,$AL360))/(INDEX(FC_L,$AL360+1)-INDEX(FC_L,$AL360))</f>
        <v>0.42199999999999999</v>
      </c>
      <c r="AO360" s="25">
        <f>INDEX(FC_E3,$AL360)+(MEDIAN(MinStable,$AK360,1)-INDEX(FC_L,$AL360))*(INDEX(FC_E3,$AL360+1)-INDEX(FC_E3,$AL360))/(INDEX(FC_L,$AL360+1)-INDEX(FC_L,$AL360))</f>
        <v>0.41499999999999998</v>
      </c>
      <c r="AP360" s="26">
        <f>(IF(S360=1,Y360*AK360/AM360,0)+IF(T360=1,Z360*AK360/AN360,0)+IF(U360=1,AA360*AK360/AO360,0))*dt/60</f>
        <v>0.13434959664142687</v>
      </c>
      <c r="AQ360" s="25">
        <f>E360+(AG360*SQRT(RTE)-AH360/SQRT(RTE))*dt/60/E_nom</f>
        <v>0.84382099087626961</v>
      </c>
      <c r="AR360">
        <f>IF(R360=1,1,0)</f>
        <v>0</v>
      </c>
    </row>
    <row r="361" spans="1:44" x14ac:dyDescent="0.2">
      <c r="A361">
        <v>359</v>
      </c>
      <c r="B361" s="22">
        <f>A361/1440</f>
        <v>0.24930555555555556</v>
      </c>
      <c r="C361" s="23">
        <v>3.0720999999999998</v>
      </c>
      <c r="D361" s="24">
        <f>C361+P_aux</f>
        <v>3.0871</v>
      </c>
      <c r="E361" s="25">
        <f>AQ360</f>
        <v>0.84382099087626961</v>
      </c>
      <c r="F361" s="24">
        <f>AB360</f>
        <v>3.4</v>
      </c>
      <c r="G361">
        <f>IF(AND(S360=0,V360&gt;=MinOff),V360,-1)</f>
        <v>-1</v>
      </c>
      <c r="H361">
        <f>IF(AND(T360=0,W360&gt;=MinOff),W360,-1)</f>
        <v>-1</v>
      </c>
      <c r="I361">
        <f>IF(AND(U360=0,X360&gt;=MinOff),X360,-1)</f>
        <v>-1</v>
      </c>
      <c r="J361">
        <f>IF(AND(S360=1,V360&gt;=MinRun),V360,-1)</f>
        <v>136</v>
      </c>
      <c r="K361">
        <f>IF(AND(T360=1,W360&gt;=MinRun),W360,-1)</f>
        <v>135</v>
      </c>
      <c r="L361">
        <f>IF(AND(U360=1,X360&gt;=MinRun),X360,-1)</f>
        <v>137</v>
      </c>
      <c r="M361">
        <f>IF(MAX(G361:I361)&lt;0,0,MATCH(MAX(G361:I361),G361:I361,0))</f>
        <v>0</v>
      </c>
      <c r="N361">
        <f>IF(MAX(J361:L361)&lt;0,0,MATCH(MAX(J361:L361),J361:L361,0))</f>
        <v>3</v>
      </c>
      <c r="O361" s="24">
        <f>IF(N361=0,0,INDEX(CapVec,N361))</f>
        <v>1.1000000000000001</v>
      </c>
      <c r="P361">
        <f>IF(OR(D361&gt;F361+StartMargin,E361&lt;SOC_startT),1,0)</f>
        <v>0</v>
      </c>
      <c r="Q361">
        <f>IF(AND(E361&gt;SOC_stopT,D361&lt;=F361-O361+StopMargin),1,0)</f>
        <v>0</v>
      </c>
      <c r="R361">
        <f>IF(AND(P361=1,M361&gt;0),1,IF(AND(P361=0,Q361=1,N361&gt;0),-1,0))</f>
        <v>0</v>
      </c>
      <c r="S361">
        <f>S360+IF(AND(R361=1,M361=1),1,0)-IF(AND(R361=-1,N361=1),1,0)</f>
        <v>1</v>
      </c>
      <c r="T361">
        <f>T360+IF(AND(R361=1,M361=2),1,0)-IF(AND(R361=-1,N361=2),1,0)</f>
        <v>1</v>
      </c>
      <c r="U361">
        <f>U360+IF(AND(R361=1,M361=3),1,0)-IF(AND(R361=-1,N361=3),1,0)</f>
        <v>1</v>
      </c>
      <c r="V361">
        <f>IF(S361&lt;&gt;S360,0,V360+dt)</f>
        <v>137</v>
      </c>
      <c r="W361">
        <f>IF(T361&lt;&gt;T360,0,W360+dt)</f>
        <v>136</v>
      </c>
      <c r="X361">
        <f>IF(U361&lt;&gt;U360,0,X360+dt)</f>
        <v>138</v>
      </c>
      <c r="Y361" s="24">
        <f>S361*Cap_1*MIN(1,(V361+dt)/StartRamp)</f>
        <v>1.2</v>
      </c>
      <c r="Z361" s="24">
        <f>T361*Cap_2*MIN(1,(W361+dt)/StartRamp)</f>
        <v>1.1000000000000001</v>
      </c>
      <c r="AA361" s="24">
        <f>U361*Cap_3*MIN(1,(X361+dt)/StartRamp)</f>
        <v>1.1000000000000001</v>
      </c>
      <c r="AB361" s="24">
        <f>SUM(Y361:AA361)</f>
        <v>3.4</v>
      </c>
      <c r="AC361" s="24">
        <f>AB361-D361</f>
        <v>0.31289999999999996</v>
      </c>
      <c r="AD361" s="25">
        <f>MEDIAN(0,(TaperEnd-E361)/(TaperEnd-TaperStart),1)</f>
        <v>1</v>
      </c>
      <c r="AE361" s="24">
        <f>MIN(P_pcs*AD361,MAX(0,SOC_max-E361)*E_nom*60/dt/SQRT(RTE))</f>
        <v>2.5</v>
      </c>
      <c r="AF361" s="24">
        <f>MIN(P_pcs,MAX(0,E361-SOC_min)*E_nom*60/dt*SQRT(RTE))</f>
        <v>2.5</v>
      </c>
      <c r="AG361" s="24">
        <f>IF(AC361&gt;0,MIN(AC361,AE361),0)</f>
        <v>0.31289999999999996</v>
      </c>
      <c r="AH361" s="24">
        <f>IF(AC361&lt;0,MIN(-AC361,AF361),0)</f>
        <v>0</v>
      </c>
      <c r="AI361" s="24">
        <f>IF(AC361&gt;0,D361+AG361,AB361)</f>
        <v>3.4</v>
      </c>
      <c r="AJ361" s="24">
        <f>MAX(0,D361-AI361-AH361)</f>
        <v>0</v>
      </c>
      <c r="AK361" s="25">
        <f>IF(AB361&gt;0,AI361/AB361,0)</f>
        <v>1</v>
      </c>
      <c r="AL361">
        <f>IF(AB361=0,1,MIN(MATCH(MEDIAN(MinStable,AK361,1),FC_L,1),3))</f>
        <v>3</v>
      </c>
      <c r="AM361" s="25">
        <f>INDEX(FC_E1,$AL361)+(MEDIAN(MinStable,$AK361,1)-INDEX(FC_L,$AL361))*(INDEX(FC_E1,$AL361+1)-INDEX(FC_E1,$AL361))/(INDEX(FC_L,$AL361+1)-INDEX(FC_L,$AL361))</f>
        <v>0.42799999999999999</v>
      </c>
      <c r="AN361" s="25">
        <f>INDEX(FC_E2,$AL361)+(MEDIAN(MinStable,$AK361,1)-INDEX(FC_L,$AL361))*(INDEX(FC_E2,$AL361+1)-INDEX(FC_E2,$AL361))/(INDEX(FC_L,$AL361+1)-INDEX(FC_L,$AL361))</f>
        <v>0.42199999999999999</v>
      </c>
      <c r="AO361" s="25">
        <f>INDEX(FC_E3,$AL361)+(MEDIAN(MinStable,$AK361,1)-INDEX(FC_L,$AL361))*(INDEX(FC_E3,$AL361+1)-INDEX(FC_E3,$AL361))/(INDEX(FC_L,$AL361+1)-INDEX(FC_L,$AL361))</f>
        <v>0.41499999999999998</v>
      </c>
      <c r="AP361" s="26">
        <f>(IF(S361=1,Y361*AK361/AM361,0)+IF(T361=1,Z361*AK361/AN361,0)+IF(U361=1,AA361*AK361/AO361,0))*dt/60</f>
        <v>0.13434959664142687</v>
      </c>
      <c r="AQ361" s="25">
        <f>E361+(AG361*SQRT(RTE)-AH361/SQRT(RTE))*dt/60/E_nom</f>
        <v>0.84471046426490526</v>
      </c>
      <c r="AR361">
        <f>IF(R361=1,1,0)</f>
        <v>0</v>
      </c>
    </row>
    <row r="362" spans="1:44" x14ac:dyDescent="0.2">
      <c r="A362">
        <v>360</v>
      </c>
      <c r="B362" s="22">
        <f>A362/1440</f>
        <v>0.25</v>
      </c>
      <c r="C362" s="23">
        <v>3.0205000000000002</v>
      </c>
      <c r="D362" s="24">
        <f>C362+P_aux</f>
        <v>3.0355000000000003</v>
      </c>
      <c r="E362" s="25">
        <f>AQ361</f>
        <v>0.84471046426490526</v>
      </c>
      <c r="F362" s="24">
        <f>AB361</f>
        <v>3.4</v>
      </c>
      <c r="G362">
        <f>IF(AND(S361=0,V361&gt;=MinOff),V361,-1)</f>
        <v>-1</v>
      </c>
      <c r="H362">
        <f>IF(AND(T361=0,W361&gt;=MinOff),W361,-1)</f>
        <v>-1</v>
      </c>
      <c r="I362">
        <f>IF(AND(U361=0,X361&gt;=MinOff),X361,-1)</f>
        <v>-1</v>
      </c>
      <c r="J362">
        <f>IF(AND(S361=1,V361&gt;=MinRun),V361,-1)</f>
        <v>137</v>
      </c>
      <c r="K362">
        <f>IF(AND(T361=1,W361&gt;=MinRun),W361,-1)</f>
        <v>136</v>
      </c>
      <c r="L362">
        <f>IF(AND(U361=1,X361&gt;=MinRun),X361,-1)</f>
        <v>138</v>
      </c>
      <c r="M362">
        <f>IF(MAX(G362:I362)&lt;0,0,MATCH(MAX(G362:I362),G362:I362,0))</f>
        <v>0</v>
      </c>
      <c r="N362">
        <f>IF(MAX(J362:L362)&lt;0,0,MATCH(MAX(J362:L362),J362:L362,0))</f>
        <v>3</v>
      </c>
      <c r="O362" s="24">
        <f>IF(N362=0,0,INDEX(CapVec,N362))</f>
        <v>1.1000000000000001</v>
      </c>
      <c r="P362">
        <f>IF(OR(D362&gt;F362+StartMargin,E362&lt;SOC_startT),1,0)</f>
        <v>0</v>
      </c>
      <c r="Q362">
        <f>IF(AND(E362&gt;SOC_stopT,D362&lt;=F362-O362+StopMargin),1,0)</f>
        <v>0</v>
      </c>
      <c r="R362">
        <f>IF(AND(P362=1,M362&gt;0),1,IF(AND(P362=0,Q362=1,N362&gt;0),-1,0))</f>
        <v>0</v>
      </c>
      <c r="S362">
        <f>S361+IF(AND(R362=1,M362=1),1,0)-IF(AND(R362=-1,N362=1),1,0)</f>
        <v>1</v>
      </c>
      <c r="T362">
        <f>T361+IF(AND(R362=1,M362=2),1,0)-IF(AND(R362=-1,N362=2),1,0)</f>
        <v>1</v>
      </c>
      <c r="U362">
        <f>U361+IF(AND(R362=1,M362=3),1,0)-IF(AND(R362=-1,N362=3),1,0)</f>
        <v>1</v>
      </c>
      <c r="V362">
        <f>IF(S362&lt;&gt;S361,0,V361+dt)</f>
        <v>138</v>
      </c>
      <c r="W362">
        <f>IF(T362&lt;&gt;T361,0,W361+dt)</f>
        <v>137</v>
      </c>
      <c r="X362">
        <f>IF(U362&lt;&gt;U361,0,X361+dt)</f>
        <v>139</v>
      </c>
      <c r="Y362" s="24">
        <f>S362*Cap_1*MIN(1,(V362+dt)/StartRamp)</f>
        <v>1.2</v>
      </c>
      <c r="Z362" s="24">
        <f>T362*Cap_2*MIN(1,(W362+dt)/StartRamp)</f>
        <v>1.1000000000000001</v>
      </c>
      <c r="AA362" s="24">
        <f>U362*Cap_3*MIN(1,(X362+dt)/StartRamp)</f>
        <v>1.1000000000000001</v>
      </c>
      <c r="AB362" s="24">
        <f>SUM(Y362:AA362)</f>
        <v>3.4</v>
      </c>
      <c r="AC362" s="24">
        <f>AB362-D362</f>
        <v>0.3644999999999996</v>
      </c>
      <c r="AD362" s="25">
        <f>MEDIAN(0,(TaperEnd-E362)/(TaperEnd-TaperStart),1)</f>
        <v>1</v>
      </c>
      <c r="AE362" s="24">
        <f>MIN(P_pcs*AD362,MAX(0,SOC_max-E362)*E_nom*60/dt/SQRT(RTE))</f>
        <v>2.5</v>
      </c>
      <c r="AF362" s="24">
        <f>MIN(P_pcs,MAX(0,E362-SOC_min)*E_nom*60/dt*SQRT(RTE))</f>
        <v>2.5</v>
      </c>
      <c r="AG362" s="24">
        <f>IF(AC362&gt;0,MIN(AC362,AE362),0)</f>
        <v>0.3644999999999996</v>
      </c>
      <c r="AH362" s="24">
        <f>IF(AC362&lt;0,MIN(-AC362,AF362),0)</f>
        <v>0</v>
      </c>
      <c r="AI362" s="24">
        <f>IF(AC362&gt;0,D362+AG362,AB362)</f>
        <v>3.4</v>
      </c>
      <c r="AJ362" s="24">
        <f>MAX(0,D362-AI362-AH362)</f>
        <v>0</v>
      </c>
      <c r="AK362" s="25">
        <f>IF(AB362&gt;0,AI362/AB362,0)</f>
        <v>1</v>
      </c>
      <c r="AL362">
        <f>IF(AB362=0,1,MIN(MATCH(MEDIAN(MinStable,AK362,1),FC_L,1),3))</f>
        <v>3</v>
      </c>
      <c r="AM362" s="25">
        <f>INDEX(FC_E1,$AL362)+(MEDIAN(MinStable,$AK362,1)-INDEX(FC_L,$AL362))*(INDEX(FC_E1,$AL362+1)-INDEX(FC_E1,$AL362))/(INDEX(FC_L,$AL362+1)-INDEX(FC_L,$AL362))</f>
        <v>0.42799999999999999</v>
      </c>
      <c r="AN362" s="25">
        <f>INDEX(FC_E2,$AL362)+(MEDIAN(MinStable,$AK362,1)-INDEX(FC_L,$AL362))*(INDEX(FC_E2,$AL362+1)-INDEX(FC_E2,$AL362))/(INDEX(FC_L,$AL362+1)-INDEX(FC_L,$AL362))</f>
        <v>0.42199999999999999</v>
      </c>
      <c r="AO362" s="25">
        <f>INDEX(FC_E3,$AL362)+(MEDIAN(MinStable,$AK362,1)-INDEX(FC_L,$AL362))*(INDEX(FC_E3,$AL362+1)-INDEX(FC_E3,$AL362))/(INDEX(FC_L,$AL362+1)-INDEX(FC_L,$AL362))</f>
        <v>0.41499999999999998</v>
      </c>
      <c r="AP362" s="26">
        <f>(IF(S362=1,Y362*AK362/AM362,0)+IF(T362=1,Z362*AK362/AN362,0)+IF(U362=1,AA362*AK362/AO362,0))*dt/60</f>
        <v>0.13434959664142687</v>
      </c>
      <c r="AQ362" s="25">
        <f>E362+(AG362*SQRT(RTE)-AH362/SQRT(RTE))*dt/60/E_nom</f>
        <v>0.84574661974639354</v>
      </c>
      <c r="AR362">
        <f>IF(R362=1,1,0)</f>
        <v>0</v>
      </c>
    </row>
    <row r="363" spans="1:44" x14ac:dyDescent="0.2">
      <c r="A363">
        <v>361</v>
      </c>
      <c r="B363" s="22">
        <f>A363/1440</f>
        <v>0.25069444444444444</v>
      </c>
      <c r="C363" s="23">
        <v>3.1602999999999999</v>
      </c>
      <c r="D363" s="24">
        <f>C363+P_aux</f>
        <v>3.1753</v>
      </c>
      <c r="E363" s="25">
        <f>AQ362</f>
        <v>0.84574661974639354</v>
      </c>
      <c r="F363" s="24">
        <f>AB362</f>
        <v>3.4</v>
      </c>
      <c r="G363">
        <f>IF(AND(S362=0,V362&gt;=MinOff),V362,-1)</f>
        <v>-1</v>
      </c>
      <c r="H363">
        <f>IF(AND(T362=0,W362&gt;=MinOff),W362,-1)</f>
        <v>-1</v>
      </c>
      <c r="I363">
        <f>IF(AND(U362=0,X362&gt;=MinOff),X362,-1)</f>
        <v>-1</v>
      </c>
      <c r="J363">
        <f>IF(AND(S362=1,V362&gt;=MinRun),V362,-1)</f>
        <v>138</v>
      </c>
      <c r="K363">
        <f>IF(AND(T362=1,W362&gt;=MinRun),W362,-1)</f>
        <v>137</v>
      </c>
      <c r="L363">
        <f>IF(AND(U362=1,X362&gt;=MinRun),X362,-1)</f>
        <v>139</v>
      </c>
      <c r="M363">
        <f>IF(MAX(G363:I363)&lt;0,0,MATCH(MAX(G363:I363),G363:I363,0))</f>
        <v>0</v>
      </c>
      <c r="N363">
        <f>IF(MAX(J363:L363)&lt;0,0,MATCH(MAX(J363:L363),J363:L363,0))</f>
        <v>3</v>
      </c>
      <c r="O363" s="24">
        <f>IF(N363=0,0,INDEX(CapVec,N363))</f>
        <v>1.1000000000000001</v>
      </c>
      <c r="P363">
        <f>IF(OR(D363&gt;F363+StartMargin,E363&lt;SOC_startT),1,0)</f>
        <v>0</v>
      </c>
      <c r="Q363">
        <f>IF(AND(E363&gt;SOC_stopT,D363&lt;=F363-O363+StopMargin),1,0)</f>
        <v>0</v>
      </c>
      <c r="R363">
        <f>IF(AND(P363=1,M363&gt;0),1,IF(AND(P363=0,Q363=1,N363&gt;0),-1,0))</f>
        <v>0</v>
      </c>
      <c r="S363">
        <f>S362+IF(AND(R363=1,M363=1),1,0)-IF(AND(R363=-1,N363=1),1,0)</f>
        <v>1</v>
      </c>
      <c r="T363">
        <f>T362+IF(AND(R363=1,M363=2),1,0)-IF(AND(R363=-1,N363=2),1,0)</f>
        <v>1</v>
      </c>
      <c r="U363">
        <f>U362+IF(AND(R363=1,M363=3),1,0)-IF(AND(R363=-1,N363=3),1,0)</f>
        <v>1</v>
      </c>
      <c r="V363">
        <f>IF(S363&lt;&gt;S362,0,V362+dt)</f>
        <v>139</v>
      </c>
      <c r="W363">
        <f>IF(T363&lt;&gt;T362,0,W362+dt)</f>
        <v>138</v>
      </c>
      <c r="X363">
        <f>IF(U363&lt;&gt;U362,0,X362+dt)</f>
        <v>140</v>
      </c>
      <c r="Y363" s="24">
        <f>S363*Cap_1*MIN(1,(V363+dt)/StartRamp)</f>
        <v>1.2</v>
      </c>
      <c r="Z363" s="24">
        <f>T363*Cap_2*MIN(1,(W363+dt)/StartRamp)</f>
        <v>1.1000000000000001</v>
      </c>
      <c r="AA363" s="24">
        <f>U363*Cap_3*MIN(1,(X363+dt)/StartRamp)</f>
        <v>1.1000000000000001</v>
      </c>
      <c r="AB363" s="24">
        <f>SUM(Y363:AA363)</f>
        <v>3.4</v>
      </c>
      <c r="AC363" s="24">
        <f>AB363-D363</f>
        <v>0.2246999999999999</v>
      </c>
      <c r="AD363" s="25">
        <f>MEDIAN(0,(TaperEnd-E363)/(TaperEnd-TaperStart),1)</f>
        <v>1</v>
      </c>
      <c r="AE363" s="24">
        <f>MIN(P_pcs*AD363,MAX(0,SOC_max-E363)*E_nom*60/dt/SQRT(RTE))</f>
        <v>2.5</v>
      </c>
      <c r="AF363" s="24">
        <f>MIN(P_pcs,MAX(0,E363-SOC_min)*E_nom*60/dt*SQRT(RTE))</f>
        <v>2.5</v>
      </c>
      <c r="AG363" s="24">
        <f>IF(AC363&gt;0,MIN(AC363,AE363),0)</f>
        <v>0.2246999999999999</v>
      </c>
      <c r="AH363" s="24">
        <f>IF(AC363&lt;0,MIN(-AC363,AF363),0)</f>
        <v>0</v>
      </c>
      <c r="AI363" s="24">
        <f>IF(AC363&gt;0,D363+AG363,AB363)</f>
        <v>3.4</v>
      </c>
      <c r="AJ363" s="24">
        <f>MAX(0,D363-AI363-AH363)</f>
        <v>0</v>
      </c>
      <c r="AK363" s="25">
        <f>IF(AB363&gt;0,AI363/AB363,0)</f>
        <v>1</v>
      </c>
      <c r="AL363">
        <f>IF(AB363=0,1,MIN(MATCH(MEDIAN(MinStable,AK363,1),FC_L,1),3))</f>
        <v>3</v>
      </c>
      <c r="AM363" s="25">
        <f>INDEX(FC_E1,$AL363)+(MEDIAN(MinStable,$AK363,1)-INDEX(FC_L,$AL363))*(INDEX(FC_E1,$AL363+1)-INDEX(FC_E1,$AL363))/(INDEX(FC_L,$AL363+1)-INDEX(FC_L,$AL363))</f>
        <v>0.42799999999999999</v>
      </c>
      <c r="AN363" s="25">
        <f>INDEX(FC_E2,$AL363)+(MEDIAN(MinStable,$AK363,1)-INDEX(FC_L,$AL363))*(INDEX(FC_E2,$AL363+1)-INDEX(FC_E2,$AL363))/(INDEX(FC_L,$AL363+1)-INDEX(FC_L,$AL363))</f>
        <v>0.42199999999999999</v>
      </c>
      <c r="AO363" s="25">
        <f>INDEX(FC_E3,$AL363)+(MEDIAN(MinStable,$AK363,1)-INDEX(FC_L,$AL363))*(INDEX(FC_E3,$AL363+1)-INDEX(FC_E3,$AL363))/(INDEX(FC_L,$AL363+1)-INDEX(FC_L,$AL363))</f>
        <v>0.41499999999999998</v>
      </c>
      <c r="AP363" s="26">
        <f>(IF(S363=1,Y363*AK363/AM363,0)+IF(T363=1,Z363*AK363/AN363,0)+IF(U363=1,AA363*AK363/AO363,0))*dt/60</f>
        <v>0.13434959664142687</v>
      </c>
      <c r="AQ363" s="25">
        <f>E363+(AG363*SQRT(RTE)-AH363/SQRT(RTE))*dt/60/E_nom</f>
        <v>0.84638536909259499</v>
      </c>
      <c r="AR363">
        <f>IF(R363=1,1,0)</f>
        <v>0</v>
      </c>
    </row>
    <row r="364" spans="1:44" x14ac:dyDescent="0.2">
      <c r="A364">
        <v>362</v>
      </c>
      <c r="B364" s="22">
        <f>A364/1440</f>
        <v>0.25138888888888888</v>
      </c>
      <c r="C364" s="23">
        <v>3.2208000000000001</v>
      </c>
      <c r="D364" s="24">
        <f>C364+P_aux</f>
        <v>3.2358000000000002</v>
      </c>
      <c r="E364" s="25">
        <f>AQ363</f>
        <v>0.84638536909259499</v>
      </c>
      <c r="F364" s="24">
        <f>AB363</f>
        <v>3.4</v>
      </c>
      <c r="G364">
        <f>IF(AND(S363=0,V363&gt;=MinOff),V363,-1)</f>
        <v>-1</v>
      </c>
      <c r="H364">
        <f>IF(AND(T363=0,W363&gt;=MinOff),W363,-1)</f>
        <v>-1</v>
      </c>
      <c r="I364">
        <f>IF(AND(U363=0,X363&gt;=MinOff),X363,-1)</f>
        <v>-1</v>
      </c>
      <c r="J364">
        <f>IF(AND(S363=1,V363&gt;=MinRun),V363,-1)</f>
        <v>139</v>
      </c>
      <c r="K364">
        <f>IF(AND(T363=1,W363&gt;=MinRun),W363,-1)</f>
        <v>138</v>
      </c>
      <c r="L364">
        <f>IF(AND(U363=1,X363&gt;=MinRun),X363,-1)</f>
        <v>140</v>
      </c>
      <c r="M364">
        <f>IF(MAX(G364:I364)&lt;0,0,MATCH(MAX(G364:I364),G364:I364,0))</f>
        <v>0</v>
      </c>
      <c r="N364">
        <f>IF(MAX(J364:L364)&lt;0,0,MATCH(MAX(J364:L364),J364:L364,0))</f>
        <v>3</v>
      </c>
      <c r="O364" s="24">
        <f>IF(N364=0,0,INDEX(CapVec,N364))</f>
        <v>1.1000000000000001</v>
      </c>
      <c r="P364">
        <f>IF(OR(D364&gt;F364+StartMargin,E364&lt;SOC_startT),1,0)</f>
        <v>0</v>
      </c>
      <c r="Q364">
        <f>IF(AND(E364&gt;SOC_stopT,D364&lt;=F364-O364+StopMargin),1,0)</f>
        <v>0</v>
      </c>
      <c r="R364">
        <f>IF(AND(P364=1,M364&gt;0),1,IF(AND(P364=0,Q364=1,N364&gt;0),-1,0))</f>
        <v>0</v>
      </c>
      <c r="S364">
        <f>S363+IF(AND(R364=1,M364=1),1,0)-IF(AND(R364=-1,N364=1),1,0)</f>
        <v>1</v>
      </c>
      <c r="T364">
        <f>T363+IF(AND(R364=1,M364=2),1,0)-IF(AND(R364=-1,N364=2),1,0)</f>
        <v>1</v>
      </c>
      <c r="U364">
        <f>U363+IF(AND(R364=1,M364=3),1,0)-IF(AND(R364=-1,N364=3),1,0)</f>
        <v>1</v>
      </c>
      <c r="V364">
        <f>IF(S364&lt;&gt;S363,0,V363+dt)</f>
        <v>140</v>
      </c>
      <c r="W364">
        <f>IF(T364&lt;&gt;T363,0,W363+dt)</f>
        <v>139</v>
      </c>
      <c r="X364">
        <f>IF(U364&lt;&gt;U363,0,X363+dt)</f>
        <v>141</v>
      </c>
      <c r="Y364" s="24">
        <f>S364*Cap_1*MIN(1,(V364+dt)/StartRamp)</f>
        <v>1.2</v>
      </c>
      <c r="Z364" s="24">
        <f>T364*Cap_2*MIN(1,(W364+dt)/StartRamp)</f>
        <v>1.1000000000000001</v>
      </c>
      <c r="AA364" s="24">
        <f>U364*Cap_3*MIN(1,(X364+dt)/StartRamp)</f>
        <v>1.1000000000000001</v>
      </c>
      <c r="AB364" s="24">
        <f>SUM(Y364:AA364)</f>
        <v>3.4</v>
      </c>
      <c r="AC364" s="24">
        <f>AB364-D364</f>
        <v>0.16419999999999968</v>
      </c>
      <c r="AD364" s="25">
        <f>MEDIAN(0,(TaperEnd-E364)/(TaperEnd-TaperStart),1)</f>
        <v>1</v>
      </c>
      <c r="AE364" s="24">
        <f>MIN(P_pcs*AD364,MAX(0,SOC_max-E364)*E_nom*60/dt/SQRT(RTE))</f>
        <v>2.5</v>
      </c>
      <c r="AF364" s="24">
        <f>MIN(P_pcs,MAX(0,E364-SOC_min)*E_nom*60/dt*SQRT(RTE))</f>
        <v>2.5</v>
      </c>
      <c r="AG364" s="24">
        <f>IF(AC364&gt;0,MIN(AC364,AE364),0)</f>
        <v>0.16419999999999968</v>
      </c>
      <c r="AH364" s="24">
        <f>IF(AC364&lt;0,MIN(-AC364,AF364),0)</f>
        <v>0</v>
      </c>
      <c r="AI364" s="24">
        <f>IF(AC364&gt;0,D364+AG364,AB364)</f>
        <v>3.4</v>
      </c>
      <c r="AJ364" s="24">
        <f>MAX(0,D364-AI364-AH364)</f>
        <v>0</v>
      </c>
      <c r="AK364" s="25">
        <f>IF(AB364&gt;0,AI364/AB364,0)</f>
        <v>1</v>
      </c>
      <c r="AL364">
        <f>IF(AB364=0,1,MIN(MATCH(MEDIAN(MinStable,AK364,1),FC_L,1),3))</f>
        <v>3</v>
      </c>
      <c r="AM364" s="25">
        <f>INDEX(FC_E1,$AL364)+(MEDIAN(MinStable,$AK364,1)-INDEX(FC_L,$AL364))*(INDEX(FC_E1,$AL364+1)-INDEX(FC_E1,$AL364))/(INDEX(FC_L,$AL364+1)-INDEX(FC_L,$AL364))</f>
        <v>0.42799999999999999</v>
      </c>
      <c r="AN364" s="25">
        <f>INDEX(FC_E2,$AL364)+(MEDIAN(MinStable,$AK364,1)-INDEX(FC_L,$AL364))*(INDEX(FC_E2,$AL364+1)-INDEX(FC_E2,$AL364))/(INDEX(FC_L,$AL364+1)-INDEX(FC_L,$AL364))</f>
        <v>0.42199999999999999</v>
      </c>
      <c r="AO364" s="25">
        <f>INDEX(FC_E3,$AL364)+(MEDIAN(MinStable,$AK364,1)-INDEX(FC_L,$AL364))*(INDEX(FC_E3,$AL364+1)-INDEX(FC_E3,$AL364))/(INDEX(FC_L,$AL364+1)-INDEX(FC_L,$AL364))</f>
        <v>0.41499999999999998</v>
      </c>
      <c r="AP364" s="26">
        <f>(IF(S364=1,Y364*AK364/AM364,0)+IF(T364=1,Z364*AK364/AN364,0)+IF(U364=1,AA364*AK364/AO364,0))*dt/60</f>
        <v>0.13434959664142687</v>
      </c>
      <c r="AQ364" s="25">
        <f>E364+(AG364*SQRT(RTE)-AH364/SQRT(RTE))*dt/60/E_nom</f>
        <v>0.84685213652760283</v>
      </c>
      <c r="AR364">
        <f>IF(R364=1,1,0)</f>
        <v>0</v>
      </c>
    </row>
    <row r="365" spans="1:44" x14ac:dyDescent="0.2">
      <c r="A365">
        <v>363</v>
      </c>
      <c r="B365" s="22">
        <f>A365/1440</f>
        <v>0.25208333333333333</v>
      </c>
      <c r="C365" s="23">
        <v>3.1678999999999999</v>
      </c>
      <c r="D365" s="24">
        <f>C365+P_aux</f>
        <v>3.1829000000000001</v>
      </c>
      <c r="E365" s="25">
        <f>AQ364</f>
        <v>0.84685213652760283</v>
      </c>
      <c r="F365" s="24">
        <f>AB364</f>
        <v>3.4</v>
      </c>
      <c r="G365">
        <f>IF(AND(S364=0,V364&gt;=MinOff),V364,-1)</f>
        <v>-1</v>
      </c>
      <c r="H365">
        <f>IF(AND(T364=0,W364&gt;=MinOff),W364,-1)</f>
        <v>-1</v>
      </c>
      <c r="I365">
        <f>IF(AND(U364=0,X364&gt;=MinOff),X364,-1)</f>
        <v>-1</v>
      </c>
      <c r="J365">
        <f>IF(AND(S364=1,V364&gt;=MinRun),V364,-1)</f>
        <v>140</v>
      </c>
      <c r="K365">
        <f>IF(AND(T364=1,W364&gt;=MinRun),W364,-1)</f>
        <v>139</v>
      </c>
      <c r="L365">
        <f>IF(AND(U364=1,X364&gt;=MinRun),X364,-1)</f>
        <v>141</v>
      </c>
      <c r="M365">
        <f>IF(MAX(G365:I365)&lt;0,0,MATCH(MAX(G365:I365),G365:I365,0))</f>
        <v>0</v>
      </c>
      <c r="N365">
        <f>IF(MAX(J365:L365)&lt;0,0,MATCH(MAX(J365:L365),J365:L365,0))</f>
        <v>3</v>
      </c>
      <c r="O365" s="24">
        <f>IF(N365=0,0,INDEX(CapVec,N365))</f>
        <v>1.1000000000000001</v>
      </c>
      <c r="P365">
        <f>IF(OR(D365&gt;F365+StartMargin,E365&lt;SOC_startT),1,0)</f>
        <v>0</v>
      </c>
      <c r="Q365">
        <f>IF(AND(E365&gt;SOC_stopT,D365&lt;=F365-O365+StopMargin),1,0)</f>
        <v>0</v>
      </c>
      <c r="R365">
        <f>IF(AND(P365=1,M365&gt;0),1,IF(AND(P365=0,Q365=1,N365&gt;0),-1,0))</f>
        <v>0</v>
      </c>
      <c r="S365">
        <f>S364+IF(AND(R365=1,M365=1),1,0)-IF(AND(R365=-1,N365=1),1,0)</f>
        <v>1</v>
      </c>
      <c r="T365">
        <f>T364+IF(AND(R365=1,M365=2),1,0)-IF(AND(R365=-1,N365=2),1,0)</f>
        <v>1</v>
      </c>
      <c r="U365">
        <f>U364+IF(AND(R365=1,M365=3),1,0)-IF(AND(R365=-1,N365=3),1,0)</f>
        <v>1</v>
      </c>
      <c r="V365">
        <f>IF(S365&lt;&gt;S364,0,V364+dt)</f>
        <v>141</v>
      </c>
      <c r="W365">
        <f>IF(T365&lt;&gt;T364,0,W364+dt)</f>
        <v>140</v>
      </c>
      <c r="X365">
        <f>IF(U365&lt;&gt;U364,0,X364+dt)</f>
        <v>142</v>
      </c>
      <c r="Y365" s="24">
        <f>S365*Cap_1*MIN(1,(V365+dt)/StartRamp)</f>
        <v>1.2</v>
      </c>
      <c r="Z365" s="24">
        <f>T365*Cap_2*MIN(1,(W365+dt)/StartRamp)</f>
        <v>1.1000000000000001</v>
      </c>
      <c r="AA365" s="24">
        <f>U365*Cap_3*MIN(1,(X365+dt)/StartRamp)</f>
        <v>1.1000000000000001</v>
      </c>
      <c r="AB365" s="24">
        <f>SUM(Y365:AA365)</f>
        <v>3.4</v>
      </c>
      <c r="AC365" s="24">
        <f>AB365-D365</f>
        <v>0.21709999999999985</v>
      </c>
      <c r="AD365" s="25">
        <f>MEDIAN(0,(TaperEnd-E365)/(TaperEnd-TaperStart),1)</f>
        <v>1</v>
      </c>
      <c r="AE365" s="24">
        <f>MIN(P_pcs*AD365,MAX(0,SOC_max-E365)*E_nom*60/dt/SQRT(RTE))</f>
        <v>2.5</v>
      </c>
      <c r="AF365" s="24">
        <f>MIN(P_pcs,MAX(0,E365-SOC_min)*E_nom*60/dt*SQRT(RTE))</f>
        <v>2.5</v>
      </c>
      <c r="AG365" s="24">
        <f>IF(AC365&gt;0,MIN(AC365,AE365),0)</f>
        <v>0.21709999999999985</v>
      </c>
      <c r="AH365" s="24">
        <f>IF(AC365&lt;0,MIN(-AC365,AF365),0)</f>
        <v>0</v>
      </c>
      <c r="AI365" s="24">
        <f>IF(AC365&gt;0,D365+AG365,AB365)</f>
        <v>3.4</v>
      </c>
      <c r="AJ365" s="24">
        <f>MAX(0,D365-AI365-AH365)</f>
        <v>0</v>
      </c>
      <c r="AK365" s="25">
        <f>IF(AB365&gt;0,AI365/AB365,0)</f>
        <v>1</v>
      </c>
      <c r="AL365">
        <f>IF(AB365=0,1,MIN(MATCH(MEDIAN(MinStable,AK365,1),FC_L,1),3))</f>
        <v>3</v>
      </c>
      <c r="AM365" s="25">
        <f>INDEX(FC_E1,$AL365)+(MEDIAN(MinStable,$AK365,1)-INDEX(FC_L,$AL365))*(INDEX(FC_E1,$AL365+1)-INDEX(FC_E1,$AL365))/(INDEX(FC_L,$AL365+1)-INDEX(FC_L,$AL365))</f>
        <v>0.42799999999999999</v>
      </c>
      <c r="AN365" s="25">
        <f>INDEX(FC_E2,$AL365)+(MEDIAN(MinStable,$AK365,1)-INDEX(FC_L,$AL365))*(INDEX(FC_E2,$AL365+1)-INDEX(FC_E2,$AL365))/(INDEX(FC_L,$AL365+1)-INDEX(FC_L,$AL365))</f>
        <v>0.42199999999999999</v>
      </c>
      <c r="AO365" s="25">
        <f>INDEX(FC_E3,$AL365)+(MEDIAN(MinStable,$AK365,1)-INDEX(FC_L,$AL365))*(INDEX(FC_E3,$AL365+1)-INDEX(FC_E3,$AL365))/(INDEX(FC_L,$AL365+1)-INDEX(FC_L,$AL365))</f>
        <v>0.41499999999999998</v>
      </c>
      <c r="AP365" s="26">
        <f>(IF(S365=1,Y365*AK365/AM365,0)+IF(T365=1,Z365*AK365/AN365,0)+IF(U365=1,AA365*AK365/AO365,0))*dt/60</f>
        <v>0.13434959664142687</v>
      </c>
      <c r="AQ365" s="25">
        <f>E365+(AG365*SQRT(RTE)-AH365/SQRT(RTE))*dt/60/E_nom</f>
        <v>0.84746928153454681</v>
      </c>
      <c r="AR365">
        <f>IF(R365=1,1,0)</f>
        <v>0</v>
      </c>
    </row>
    <row r="366" spans="1:44" x14ac:dyDescent="0.2">
      <c r="A366">
        <v>364</v>
      </c>
      <c r="B366" s="22">
        <f>A366/1440</f>
        <v>0.25277777777777777</v>
      </c>
      <c r="C366" s="23">
        <v>3.0392000000000001</v>
      </c>
      <c r="D366" s="24">
        <f>C366+P_aux</f>
        <v>3.0542000000000002</v>
      </c>
      <c r="E366" s="25">
        <f>AQ365</f>
        <v>0.84746928153454681</v>
      </c>
      <c r="F366" s="24">
        <f>AB365</f>
        <v>3.4</v>
      </c>
      <c r="G366">
        <f>IF(AND(S365=0,V365&gt;=MinOff),V365,-1)</f>
        <v>-1</v>
      </c>
      <c r="H366">
        <f>IF(AND(T365=0,W365&gt;=MinOff),W365,-1)</f>
        <v>-1</v>
      </c>
      <c r="I366">
        <f>IF(AND(U365=0,X365&gt;=MinOff),X365,-1)</f>
        <v>-1</v>
      </c>
      <c r="J366">
        <f>IF(AND(S365=1,V365&gt;=MinRun),V365,-1)</f>
        <v>141</v>
      </c>
      <c r="K366">
        <f>IF(AND(T365=1,W365&gt;=MinRun),W365,-1)</f>
        <v>140</v>
      </c>
      <c r="L366">
        <f>IF(AND(U365=1,X365&gt;=MinRun),X365,-1)</f>
        <v>142</v>
      </c>
      <c r="M366">
        <f>IF(MAX(G366:I366)&lt;0,0,MATCH(MAX(G366:I366),G366:I366,0))</f>
        <v>0</v>
      </c>
      <c r="N366">
        <f>IF(MAX(J366:L366)&lt;0,0,MATCH(MAX(J366:L366),J366:L366,0))</f>
        <v>3</v>
      </c>
      <c r="O366" s="24">
        <f>IF(N366=0,0,INDEX(CapVec,N366))</f>
        <v>1.1000000000000001</v>
      </c>
      <c r="P366">
        <f>IF(OR(D366&gt;F366+StartMargin,E366&lt;SOC_startT),1,0)</f>
        <v>0</v>
      </c>
      <c r="Q366">
        <f>IF(AND(E366&gt;SOC_stopT,D366&lt;=F366-O366+StopMargin),1,0)</f>
        <v>0</v>
      </c>
      <c r="R366">
        <f>IF(AND(P366=1,M366&gt;0),1,IF(AND(P366=0,Q366=1,N366&gt;0),-1,0))</f>
        <v>0</v>
      </c>
      <c r="S366">
        <f>S365+IF(AND(R366=1,M366=1),1,0)-IF(AND(R366=-1,N366=1),1,0)</f>
        <v>1</v>
      </c>
      <c r="T366">
        <f>T365+IF(AND(R366=1,M366=2),1,0)-IF(AND(R366=-1,N366=2),1,0)</f>
        <v>1</v>
      </c>
      <c r="U366">
        <f>U365+IF(AND(R366=1,M366=3),1,0)-IF(AND(R366=-1,N366=3),1,0)</f>
        <v>1</v>
      </c>
      <c r="V366">
        <f>IF(S366&lt;&gt;S365,0,V365+dt)</f>
        <v>142</v>
      </c>
      <c r="W366">
        <f>IF(T366&lt;&gt;T365,0,W365+dt)</f>
        <v>141</v>
      </c>
      <c r="X366">
        <f>IF(U366&lt;&gt;U365,0,X365+dt)</f>
        <v>143</v>
      </c>
      <c r="Y366" s="24">
        <f>S366*Cap_1*MIN(1,(V366+dt)/StartRamp)</f>
        <v>1.2</v>
      </c>
      <c r="Z366" s="24">
        <f>T366*Cap_2*MIN(1,(W366+dt)/StartRamp)</f>
        <v>1.1000000000000001</v>
      </c>
      <c r="AA366" s="24">
        <f>U366*Cap_3*MIN(1,(X366+dt)/StartRamp)</f>
        <v>1.1000000000000001</v>
      </c>
      <c r="AB366" s="24">
        <f>SUM(Y366:AA366)</f>
        <v>3.4</v>
      </c>
      <c r="AC366" s="24">
        <f>AB366-D366</f>
        <v>0.34579999999999966</v>
      </c>
      <c r="AD366" s="25">
        <f>MEDIAN(0,(TaperEnd-E366)/(TaperEnd-TaperStart),1)</f>
        <v>1</v>
      </c>
      <c r="AE366" s="24">
        <f>MIN(P_pcs*AD366,MAX(0,SOC_max-E366)*E_nom*60/dt/SQRT(RTE))</f>
        <v>2.5</v>
      </c>
      <c r="AF366" s="24">
        <f>MIN(P_pcs,MAX(0,E366-SOC_min)*E_nom*60/dt*SQRT(RTE))</f>
        <v>2.5</v>
      </c>
      <c r="AG366" s="24">
        <f>IF(AC366&gt;0,MIN(AC366,AE366),0)</f>
        <v>0.34579999999999966</v>
      </c>
      <c r="AH366" s="24">
        <f>IF(AC366&lt;0,MIN(-AC366,AF366),0)</f>
        <v>0</v>
      </c>
      <c r="AI366" s="24">
        <f>IF(AC366&gt;0,D366+AG366,AB366)</f>
        <v>3.4</v>
      </c>
      <c r="AJ366" s="24">
        <f>MAX(0,D366-AI366-AH366)</f>
        <v>0</v>
      </c>
      <c r="AK366" s="25">
        <f>IF(AB366&gt;0,AI366/AB366,0)</f>
        <v>1</v>
      </c>
      <c r="AL366">
        <f>IF(AB366=0,1,MIN(MATCH(MEDIAN(MinStable,AK366,1),FC_L,1),3))</f>
        <v>3</v>
      </c>
      <c r="AM366" s="25">
        <f>INDEX(FC_E1,$AL366)+(MEDIAN(MinStable,$AK366,1)-INDEX(FC_L,$AL366))*(INDEX(FC_E1,$AL366+1)-INDEX(FC_E1,$AL366))/(INDEX(FC_L,$AL366+1)-INDEX(FC_L,$AL366))</f>
        <v>0.42799999999999999</v>
      </c>
      <c r="AN366" s="25">
        <f>INDEX(FC_E2,$AL366)+(MEDIAN(MinStable,$AK366,1)-INDEX(FC_L,$AL366))*(INDEX(FC_E2,$AL366+1)-INDEX(FC_E2,$AL366))/(INDEX(FC_L,$AL366+1)-INDEX(FC_L,$AL366))</f>
        <v>0.42199999999999999</v>
      </c>
      <c r="AO366" s="25">
        <f>INDEX(FC_E3,$AL366)+(MEDIAN(MinStable,$AK366,1)-INDEX(FC_L,$AL366))*(INDEX(FC_E3,$AL366+1)-INDEX(FC_E3,$AL366))/(INDEX(FC_L,$AL366+1)-INDEX(FC_L,$AL366))</f>
        <v>0.41499999999999998</v>
      </c>
      <c r="AP366" s="26">
        <f>(IF(S366=1,Y366*AK366/AM366,0)+IF(T366=1,Z366*AK366/AN366,0)+IF(U366=1,AA366*AK366/AO366,0))*dt/60</f>
        <v>0.13434959664142687</v>
      </c>
      <c r="AQ366" s="25">
        <f>E366+(AG366*SQRT(RTE)-AH366/SQRT(RTE))*dt/60/E_nom</f>
        <v>0.84845227897075703</v>
      </c>
      <c r="AR366">
        <f>IF(R366=1,1,0)</f>
        <v>0</v>
      </c>
    </row>
    <row r="367" spans="1:44" x14ac:dyDescent="0.2">
      <c r="A367">
        <v>365</v>
      </c>
      <c r="B367" s="22">
        <f>A367/1440</f>
        <v>0.25347222222222221</v>
      </c>
      <c r="C367" s="23">
        <v>3.1629</v>
      </c>
      <c r="D367" s="24">
        <f>C367+P_aux</f>
        <v>3.1779000000000002</v>
      </c>
      <c r="E367" s="25">
        <f>AQ366</f>
        <v>0.84845227897075703</v>
      </c>
      <c r="F367" s="24">
        <f>AB366</f>
        <v>3.4</v>
      </c>
      <c r="G367">
        <f>IF(AND(S366=0,V366&gt;=MinOff),V366,-1)</f>
        <v>-1</v>
      </c>
      <c r="H367">
        <f>IF(AND(T366=0,W366&gt;=MinOff),W366,-1)</f>
        <v>-1</v>
      </c>
      <c r="I367">
        <f>IF(AND(U366=0,X366&gt;=MinOff),X366,-1)</f>
        <v>-1</v>
      </c>
      <c r="J367">
        <f>IF(AND(S366=1,V366&gt;=MinRun),V366,-1)</f>
        <v>142</v>
      </c>
      <c r="K367">
        <f>IF(AND(T366=1,W366&gt;=MinRun),W366,-1)</f>
        <v>141</v>
      </c>
      <c r="L367">
        <f>IF(AND(U366=1,X366&gt;=MinRun),X366,-1)</f>
        <v>143</v>
      </c>
      <c r="M367">
        <f>IF(MAX(G367:I367)&lt;0,0,MATCH(MAX(G367:I367),G367:I367,0))</f>
        <v>0</v>
      </c>
      <c r="N367">
        <f>IF(MAX(J367:L367)&lt;0,0,MATCH(MAX(J367:L367),J367:L367,0))</f>
        <v>3</v>
      </c>
      <c r="O367" s="24">
        <f>IF(N367=0,0,INDEX(CapVec,N367))</f>
        <v>1.1000000000000001</v>
      </c>
      <c r="P367">
        <f>IF(OR(D367&gt;F367+StartMargin,E367&lt;SOC_startT),1,0)</f>
        <v>0</v>
      </c>
      <c r="Q367">
        <f>IF(AND(E367&gt;SOC_stopT,D367&lt;=F367-O367+StopMargin),1,0)</f>
        <v>0</v>
      </c>
      <c r="R367">
        <f>IF(AND(P367=1,M367&gt;0),1,IF(AND(P367=0,Q367=1,N367&gt;0),-1,0))</f>
        <v>0</v>
      </c>
      <c r="S367">
        <f>S366+IF(AND(R367=1,M367=1),1,0)-IF(AND(R367=-1,N367=1),1,0)</f>
        <v>1</v>
      </c>
      <c r="T367">
        <f>T366+IF(AND(R367=1,M367=2),1,0)-IF(AND(R367=-1,N367=2),1,0)</f>
        <v>1</v>
      </c>
      <c r="U367">
        <f>U366+IF(AND(R367=1,M367=3),1,0)-IF(AND(R367=-1,N367=3),1,0)</f>
        <v>1</v>
      </c>
      <c r="V367">
        <f>IF(S367&lt;&gt;S366,0,V366+dt)</f>
        <v>143</v>
      </c>
      <c r="W367">
        <f>IF(T367&lt;&gt;T366,0,W366+dt)</f>
        <v>142</v>
      </c>
      <c r="X367">
        <f>IF(U367&lt;&gt;U366,0,X366+dt)</f>
        <v>144</v>
      </c>
      <c r="Y367" s="24">
        <f>S367*Cap_1*MIN(1,(V367+dt)/StartRamp)</f>
        <v>1.2</v>
      </c>
      <c r="Z367" s="24">
        <f>T367*Cap_2*MIN(1,(W367+dt)/StartRamp)</f>
        <v>1.1000000000000001</v>
      </c>
      <c r="AA367" s="24">
        <f>U367*Cap_3*MIN(1,(X367+dt)/StartRamp)</f>
        <v>1.1000000000000001</v>
      </c>
      <c r="AB367" s="24">
        <f>SUM(Y367:AA367)</f>
        <v>3.4</v>
      </c>
      <c r="AC367" s="24">
        <f>AB367-D367</f>
        <v>0.22209999999999974</v>
      </c>
      <c r="AD367" s="25">
        <f>MEDIAN(0,(TaperEnd-E367)/(TaperEnd-TaperStart),1)</f>
        <v>1</v>
      </c>
      <c r="AE367" s="24">
        <f>MIN(P_pcs*AD367,MAX(0,SOC_max-E367)*E_nom*60/dt/SQRT(RTE))</f>
        <v>2.5</v>
      </c>
      <c r="AF367" s="24">
        <f>MIN(P_pcs,MAX(0,E367-SOC_min)*E_nom*60/dt*SQRT(RTE))</f>
        <v>2.5</v>
      </c>
      <c r="AG367" s="24">
        <f>IF(AC367&gt;0,MIN(AC367,AE367),0)</f>
        <v>0.22209999999999974</v>
      </c>
      <c r="AH367" s="24">
        <f>IF(AC367&lt;0,MIN(-AC367,AF367),0)</f>
        <v>0</v>
      </c>
      <c r="AI367" s="24">
        <f>IF(AC367&gt;0,D367+AG367,AB367)</f>
        <v>3.4</v>
      </c>
      <c r="AJ367" s="24">
        <f>MAX(0,D367-AI367-AH367)</f>
        <v>0</v>
      </c>
      <c r="AK367" s="25">
        <f>IF(AB367&gt;0,AI367/AB367,0)</f>
        <v>1</v>
      </c>
      <c r="AL367">
        <f>IF(AB367=0,1,MIN(MATCH(MEDIAN(MinStable,AK367,1),FC_L,1),3))</f>
        <v>3</v>
      </c>
      <c r="AM367" s="25">
        <f>INDEX(FC_E1,$AL367)+(MEDIAN(MinStable,$AK367,1)-INDEX(FC_L,$AL367))*(INDEX(FC_E1,$AL367+1)-INDEX(FC_E1,$AL367))/(INDEX(FC_L,$AL367+1)-INDEX(FC_L,$AL367))</f>
        <v>0.42799999999999999</v>
      </c>
      <c r="AN367" s="25">
        <f>INDEX(FC_E2,$AL367)+(MEDIAN(MinStable,$AK367,1)-INDEX(FC_L,$AL367))*(INDEX(FC_E2,$AL367+1)-INDEX(FC_E2,$AL367))/(INDEX(FC_L,$AL367+1)-INDEX(FC_L,$AL367))</f>
        <v>0.42199999999999999</v>
      </c>
      <c r="AO367" s="25">
        <f>INDEX(FC_E3,$AL367)+(MEDIAN(MinStable,$AK367,1)-INDEX(FC_L,$AL367))*(INDEX(FC_E3,$AL367+1)-INDEX(FC_E3,$AL367))/(INDEX(FC_L,$AL367+1)-INDEX(FC_L,$AL367))</f>
        <v>0.41499999999999998</v>
      </c>
      <c r="AP367" s="26">
        <f>(IF(S367=1,Y367*AK367/AM367,0)+IF(T367=1,Z367*AK367/AN367,0)+IF(U367=1,AA367*AK367/AO367,0))*dt/60</f>
        <v>0.13434959664142687</v>
      </c>
      <c r="AQ367" s="25">
        <f>E367+(AG367*SQRT(RTE)-AH367/SQRT(RTE))*dt/60/E_nom</f>
        <v>0.84908363735879144</v>
      </c>
      <c r="AR367">
        <f>IF(R367=1,1,0)</f>
        <v>0</v>
      </c>
    </row>
    <row r="368" spans="1:44" x14ac:dyDescent="0.2">
      <c r="A368">
        <v>366</v>
      </c>
      <c r="B368" s="22">
        <f>A368/1440</f>
        <v>0.25416666666666665</v>
      </c>
      <c r="C368" s="23">
        <v>3.2372999999999998</v>
      </c>
      <c r="D368" s="24">
        <f>C368+P_aux</f>
        <v>3.2523</v>
      </c>
      <c r="E368" s="25">
        <f>AQ367</f>
        <v>0.84908363735879144</v>
      </c>
      <c r="F368" s="24">
        <f>AB367</f>
        <v>3.4</v>
      </c>
      <c r="G368">
        <f>IF(AND(S367=0,V367&gt;=MinOff),V367,-1)</f>
        <v>-1</v>
      </c>
      <c r="H368">
        <f>IF(AND(T367=0,W367&gt;=MinOff),W367,-1)</f>
        <v>-1</v>
      </c>
      <c r="I368">
        <f>IF(AND(U367=0,X367&gt;=MinOff),X367,-1)</f>
        <v>-1</v>
      </c>
      <c r="J368">
        <f>IF(AND(S367=1,V367&gt;=MinRun),V367,-1)</f>
        <v>143</v>
      </c>
      <c r="K368">
        <f>IF(AND(T367=1,W367&gt;=MinRun),W367,-1)</f>
        <v>142</v>
      </c>
      <c r="L368">
        <f>IF(AND(U367=1,X367&gt;=MinRun),X367,-1)</f>
        <v>144</v>
      </c>
      <c r="M368">
        <f>IF(MAX(G368:I368)&lt;0,0,MATCH(MAX(G368:I368),G368:I368,0))</f>
        <v>0</v>
      </c>
      <c r="N368">
        <f>IF(MAX(J368:L368)&lt;0,0,MATCH(MAX(J368:L368),J368:L368,0))</f>
        <v>3</v>
      </c>
      <c r="O368" s="24">
        <f>IF(N368=0,0,INDEX(CapVec,N368))</f>
        <v>1.1000000000000001</v>
      </c>
      <c r="P368">
        <f>IF(OR(D368&gt;F368+StartMargin,E368&lt;SOC_startT),1,0)</f>
        <v>0</v>
      </c>
      <c r="Q368">
        <f>IF(AND(E368&gt;SOC_stopT,D368&lt;=F368-O368+StopMargin),1,0)</f>
        <v>0</v>
      </c>
      <c r="R368">
        <f>IF(AND(P368=1,M368&gt;0),1,IF(AND(P368=0,Q368=1,N368&gt;0),-1,0))</f>
        <v>0</v>
      </c>
      <c r="S368">
        <f>S367+IF(AND(R368=1,M368=1),1,0)-IF(AND(R368=-1,N368=1),1,0)</f>
        <v>1</v>
      </c>
      <c r="T368">
        <f>T367+IF(AND(R368=1,M368=2),1,0)-IF(AND(R368=-1,N368=2),1,0)</f>
        <v>1</v>
      </c>
      <c r="U368">
        <f>U367+IF(AND(R368=1,M368=3),1,0)-IF(AND(R368=-1,N368=3),1,0)</f>
        <v>1</v>
      </c>
      <c r="V368">
        <f>IF(S368&lt;&gt;S367,0,V367+dt)</f>
        <v>144</v>
      </c>
      <c r="W368">
        <f>IF(T368&lt;&gt;T367,0,W367+dt)</f>
        <v>143</v>
      </c>
      <c r="X368">
        <f>IF(U368&lt;&gt;U367,0,X367+dt)</f>
        <v>145</v>
      </c>
      <c r="Y368" s="24">
        <f>S368*Cap_1*MIN(1,(V368+dt)/StartRamp)</f>
        <v>1.2</v>
      </c>
      <c r="Z368" s="24">
        <f>T368*Cap_2*MIN(1,(W368+dt)/StartRamp)</f>
        <v>1.1000000000000001</v>
      </c>
      <c r="AA368" s="24">
        <f>U368*Cap_3*MIN(1,(X368+dt)/StartRamp)</f>
        <v>1.1000000000000001</v>
      </c>
      <c r="AB368" s="24">
        <f>SUM(Y368:AA368)</f>
        <v>3.4</v>
      </c>
      <c r="AC368" s="24">
        <f>AB368-D368</f>
        <v>0.14769999999999994</v>
      </c>
      <c r="AD368" s="25">
        <f>MEDIAN(0,(TaperEnd-E368)/(TaperEnd-TaperStart),1)</f>
        <v>1</v>
      </c>
      <c r="AE368" s="24">
        <f>MIN(P_pcs*AD368,MAX(0,SOC_max-E368)*E_nom*60/dt/SQRT(RTE))</f>
        <v>2.5</v>
      </c>
      <c r="AF368" s="24">
        <f>MIN(P_pcs,MAX(0,E368-SOC_min)*E_nom*60/dt*SQRT(RTE))</f>
        <v>2.5</v>
      </c>
      <c r="AG368" s="24">
        <f>IF(AC368&gt;0,MIN(AC368,AE368),0)</f>
        <v>0.14769999999999994</v>
      </c>
      <c r="AH368" s="24">
        <f>IF(AC368&lt;0,MIN(-AC368,AF368),0)</f>
        <v>0</v>
      </c>
      <c r="AI368" s="24">
        <f>IF(AC368&gt;0,D368+AG368,AB368)</f>
        <v>3.4</v>
      </c>
      <c r="AJ368" s="24">
        <f>MAX(0,D368-AI368-AH368)</f>
        <v>0</v>
      </c>
      <c r="AK368" s="25">
        <f>IF(AB368&gt;0,AI368/AB368,0)</f>
        <v>1</v>
      </c>
      <c r="AL368">
        <f>IF(AB368=0,1,MIN(MATCH(MEDIAN(MinStable,AK368,1),FC_L,1),3))</f>
        <v>3</v>
      </c>
      <c r="AM368" s="25">
        <f>INDEX(FC_E1,$AL368)+(MEDIAN(MinStable,$AK368,1)-INDEX(FC_L,$AL368))*(INDEX(FC_E1,$AL368+1)-INDEX(FC_E1,$AL368))/(INDEX(FC_L,$AL368+1)-INDEX(FC_L,$AL368))</f>
        <v>0.42799999999999999</v>
      </c>
      <c r="AN368" s="25">
        <f>INDEX(FC_E2,$AL368)+(MEDIAN(MinStable,$AK368,1)-INDEX(FC_L,$AL368))*(INDEX(FC_E2,$AL368+1)-INDEX(FC_E2,$AL368))/(INDEX(FC_L,$AL368+1)-INDEX(FC_L,$AL368))</f>
        <v>0.42199999999999999</v>
      </c>
      <c r="AO368" s="25">
        <f>INDEX(FC_E3,$AL368)+(MEDIAN(MinStable,$AK368,1)-INDEX(FC_L,$AL368))*(INDEX(FC_E3,$AL368+1)-INDEX(FC_E3,$AL368))/(INDEX(FC_L,$AL368+1)-INDEX(FC_L,$AL368))</f>
        <v>0.41499999999999998</v>
      </c>
      <c r="AP368" s="26">
        <f>(IF(S368=1,Y368*AK368/AM368,0)+IF(T368=1,Z368*AK368/AN368,0)+IF(U368=1,AA368*AK368/AO368,0))*dt/60</f>
        <v>0.13434959664142687</v>
      </c>
      <c r="AQ368" s="25">
        <f>E368+(AG368*SQRT(RTE)-AH368/SQRT(RTE))*dt/60/E_nom</f>
        <v>0.84950350063620106</v>
      </c>
      <c r="AR368">
        <f>IF(R368=1,1,0)</f>
        <v>0</v>
      </c>
    </row>
    <row r="369" spans="1:44" x14ac:dyDescent="0.2">
      <c r="A369">
        <v>367</v>
      </c>
      <c r="B369" s="22">
        <f>A369/1440</f>
        <v>0.25486111111111109</v>
      </c>
      <c r="C369" s="23">
        <v>3.1604999999999999</v>
      </c>
      <c r="D369" s="24">
        <f>C369+P_aux</f>
        <v>3.1755</v>
      </c>
      <c r="E369" s="25">
        <f>AQ368</f>
        <v>0.84950350063620106</v>
      </c>
      <c r="F369" s="24">
        <f>AB368</f>
        <v>3.4</v>
      </c>
      <c r="G369">
        <f>IF(AND(S368=0,V368&gt;=MinOff),V368,-1)</f>
        <v>-1</v>
      </c>
      <c r="H369">
        <f>IF(AND(T368=0,W368&gt;=MinOff),W368,-1)</f>
        <v>-1</v>
      </c>
      <c r="I369">
        <f>IF(AND(U368=0,X368&gt;=MinOff),X368,-1)</f>
        <v>-1</v>
      </c>
      <c r="J369">
        <f>IF(AND(S368=1,V368&gt;=MinRun),V368,-1)</f>
        <v>144</v>
      </c>
      <c r="K369">
        <f>IF(AND(T368=1,W368&gt;=MinRun),W368,-1)</f>
        <v>143</v>
      </c>
      <c r="L369">
        <f>IF(AND(U368=1,X368&gt;=MinRun),X368,-1)</f>
        <v>145</v>
      </c>
      <c r="M369">
        <f>IF(MAX(G369:I369)&lt;0,0,MATCH(MAX(G369:I369),G369:I369,0))</f>
        <v>0</v>
      </c>
      <c r="N369">
        <f>IF(MAX(J369:L369)&lt;0,0,MATCH(MAX(J369:L369),J369:L369,0))</f>
        <v>3</v>
      </c>
      <c r="O369" s="24">
        <f>IF(N369=0,0,INDEX(CapVec,N369))</f>
        <v>1.1000000000000001</v>
      </c>
      <c r="P369">
        <f>IF(OR(D369&gt;F369+StartMargin,E369&lt;SOC_startT),1,0)</f>
        <v>0</v>
      </c>
      <c r="Q369">
        <f>IF(AND(E369&gt;SOC_stopT,D369&lt;=F369-O369+StopMargin),1,0)</f>
        <v>0</v>
      </c>
      <c r="R369">
        <f>IF(AND(P369=1,M369&gt;0),1,IF(AND(P369=0,Q369=1,N369&gt;0),-1,0))</f>
        <v>0</v>
      </c>
      <c r="S369">
        <f>S368+IF(AND(R369=1,M369=1),1,0)-IF(AND(R369=-1,N369=1),1,0)</f>
        <v>1</v>
      </c>
      <c r="T369">
        <f>T368+IF(AND(R369=1,M369=2),1,0)-IF(AND(R369=-1,N369=2),1,0)</f>
        <v>1</v>
      </c>
      <c r="U369">
        <f>U368+IF(AND(R369=1,M369=3),1,0)-IF(AND(R369=-1,N369=3),1,0)</f>
        <v>1</v>
      </c>
      <c r="V369">
        <f>IF(S369&lt;&gt;S368,0,V368+dt)</f>
        <v>145</v>
      </c>
      <c r="W369">
        <f>IF(T369&lt;&gt;T368,0,W368+dt)</f>
        <v>144</v>
      </c>
      <c r="X369">
        <f>IF(U369&lt;&gt;U368,0,X368+dt)</f>
        <v>146</v>
      </c>
      <c r="Y369" s="24">
        <f>S369*Cap_1*MIN(1,(V369+dt)/StartRamp)</f>
        <v>1.2</v>
      </c>
      <c r="Z369" s="24">
        <f>T369*Cap_2*MIN(1,(W369+dt)/StartRamp)</f>
        <v>1.1000000000000001</v>
      </c>
      <c r="AA369" s="24">
        <f>U369*Cap_3*MIN(1,(X369+dt)/StartRamp)</f>
        <v>1.1000000000000001</v>
      </c>
      <c r="AB369" s="24">
        <f>SUM(Y369:AA369)</f>
        <v>3.4</v>
      </c>
      <c r="AC369" s="24">
        <f>AB369-D369</f>
        <v>0.22449999999999992</v>
      </c>
      <c r="AD369" s="25">
        <f>MEDIAN(0,(TaperEnd-E369)/(TaperEnd-TaperStart),1)</f>
        <v>1</v>
      </c>
      <c r="AE369" s="24">
        <f>MIN(P_pcs*AD369,MAX(0,SOC_max-E369)*E_nom*60/dt/SQRT(RTE))</f>
        <v>2.5</v>
      </c>
      <c r="AF369" s="24">
        <f>MIN(P_pcs,MAX(0,E369-SOC_min)*E_nom*60/dt*SQRT(RTE))</f>
        <v>2.5</v>
      </c>
      <c r="AG369" s="24">
        <f>IF(AC369&gt;0,MIN(AC369,AE369),0)</f>
        <v>0.22449999999999992</v>
      </c>
      <c r="AH369" s="24">
        <f>IF(AC369&lt;0,MIN(-AC369,AF369),0)</f>
        <v>0</v>
      </c>
      <c r="AI369" s="24">
        <f>IF(AC369&gt;0,D369+AG369,AB369)</f>
        <v>3.4</v>
      </c>
      <c r="AJ369" s="24">
        <f>MAX(0,D369-AI369-AH369)</f>
        <v>0</v>
      </c>
      <c r="AK369" s="25">
        <f>IF(AB369&gt;0,AI369/AB369,0)</f>
        <v>1</v>
      </c>
      <c r="AL369">
        <f>IF(AB369=0,1,MIN(MATCH(MEDIAN(MinStable,AK369,1),FC_L,1),3))</f>
        <v>3</v>
      </c>
      <c r="AM369" s="25">
        <f>INDEX(FC_E1,$AL369)+(MEDIAN(MinStable,$AK369,1)-INDEX(FC_L,$AL369))*(INDEX(FC_E1,$AL369+1)-INDEX(FC_E1,$AL369))/(INDEX(FC_L,$AL369+1)-INDEX(FC_L,$AL369))</f>
        <v>0.42799999999999999</v>
      </c>
      <c r="AN369" s="25">
        <f>INDEX(FC_E2,$AL369)+(MEDIAN(MinStable,$AK369,1)-INDEX(FC_L,$AL369))*(INDEX(FC_E2,$AL369+1)-INDEX(FC_E2,$AL369))/(INDEX(FC_L,$AL369+1)-INDEX(FC_L,$AL369))</f>
        <v>0.42199999999999999</v>
      </c>
      <c r="AO369" s="25">
        <f>INDEX(FC_E3,$AL369)+(MEDIAN(MinStable,$AK369,1)-INDEX(FC_L,$AL369))*(INDEX(FC_E3,$AL369+1)-INDEX(FC_E3,$AL369))/(INDEX(FC_L,$AL369+1)-INDEX(FC_L,$AL369))</f>
        <v>0.41499999999999998</v>
      </c>
      <c r="AP369" s="26">
        <f>(IF(S369=1,Y369*AK369/AM369,0)+IF(T369=1,Z369*AK369/AN369,0)+IF(U369=1,AA369*AK369/AO369,0))*dt/60</f>
        <v>0.13434959664142687</v>
      </c>
      <c r="AQ369" s="25">
        <f>E369+(AG369*SQRT(RTE)-AH369/SQRT(RTE))*dt/60/E_nom</f>
        <v>0.85014168144715885</v>
      </c>
      <c r="AR369">
        <f>IF(R369=1,1,0)</f>
        <v>0</v>
      </c>
    </row>
    <row r="370" spans="1:44" x14ac:dyDescent="0.2">
      <c r="A370">
        <v>368</v>
      </c>
      <c r="B370" s="22">
        <f>A370/1440</f>
        <v>0.25555555555555554</v>
      </c>
      <c r="C370" s="23">
        <v>3.0417999999999998</v>
      </c>
      <c r="D370" s="24">
        <f>C370+P_aux</f>
        <v>3.0568</v>
      </c>
      <c r="E370" s="25">
        <f>AQ369</f>
        <v>0.85014168144715885</v>
      </c>
      <c r="F370" s="24">
        <f>AB369</f>
        <v>3.4</v>
      </c>
      <c r="G370">
        <f>IF(AND(S369=0,V369&gt;=MinOff),V369,-1)</f>
        <v>-1</v>
      </c>
      <c r="H370">
        <f>IF(AND(T369=0,W369&gt;=MinOff),W369,-1)</f>
        <v>-1</v>
      </c>
      <c r="I370">
        <f>IF(AND(U369=0,X369&gt;=MinOff),X369,-1)</f>
        <v>-1</v>
      </c>
      <c r="J370">
        <f>IF(AND(S369=1,V369&gt;=MinRun),V369,-1)</f>
        <v>145</v>
      </c>
      <c r="K370">
        <f>IF(AND(T369=1,W369&gt;=MinRun),W369,-1)</f>
        <v>144</v>
      </c>
      <c r="L370">
        <f>IF(AND(U369=1,X369&gt;=MinRun),X369,-1)</f>
        <v>146</v>
      </c>
      <c r="M370">
        <f>IF(MAX(G370:I370)&lt;0,0,MATCH(MAX(G370:I370),G370:I370,0))</f>
        <v>0</v>
      </c>
      <c r="N370">
        <f>IF(MAX(J370:L370)&lt;0,0,MATCH(MAX(J370:L370),J370:L370,0))</f>
        <v>3</v>
      </c>
      <c r="O370" s="24">
        <f>IF(N370=0,0,INDEX(CapVec,N370))</f>
        <v>1.1000000000000001</v>
      </c>
      <c r="P370">
        <f>IF(OR(D370&gt;F370+StartMargin,E370&lt;SOC_startT),1,0)</f>
        <v>0</v>
      </c>
      <c r="Q370">
        <f>IF(AND(E370&gt;SOC_stopT,D370&lt;=F370-O370+StopMargin),1,0)</f>
        <v>1</v>
      </c>
      <c r="R370">
        <f>IF(AND(P370=1,M370&gt;0),1,IF(AND(P370=0,Q370=1,N370&gt;0),-1,0))</f>
        <v>-1</v>
      </c>
      <c r="S370">
        <f>S369+IF(AND(R370=1,M370=1),1,0)-IF(AND(R370=-1,N370=1),1,0)</f>
        <v>1</v>
      </c>
      <c r="T370">
        <f>T369+IF(AND(R370=1,M370=2),1,0)-IF(AND(R370=-1,N370=2),1,0)</f>
        <v>1</v>
      </c>
      <c r="U370">
        <f>U369+IF(AND(R370=1,M370=3),1,0)-IF(AND(R370=-1,N370=3),1,0)</f>
        <v>0</v>
      </c>
      <c r="V370">
        <f>IF(S370&lt;&gt;S369,0,V369+dt)</f>
        <v>146</v>
      </c>
      <c r="W370">
        <f>IF(T370&lt;&gt;T369,0,W369+dt)</f>
        <v>145</v>
      </c>
      <c r="X370">
        <f>IF(U370&lt;&gt;U369,0,X369+dt)</f>
        <v>0</v>
      </c>
      <c r="Y370" s="24">
        <f>S370*Cap_1*MIN(1,(V370+dt)/StartRamp)</f>
        <v>1.2</v>
      </c>
      <c r="Z370" s="24">
        <f>T370*Cap_2*MIN(1,(W370+dt)/StartRamp)</f>
        <v>1.1000000000000001</v>
      </c>
      <c r="AA370" s="24">
        <f>U370*Cap_3*MIN(1,(X370+dt)/StartRamp)</f>
        <v>0</v>
      </c>
      <c r="AB370" s="24">
        <f>SUM(Y370:AA370)</f>
        <v>2.2999999999999998</v>
      </c>
      <c r="AC370" s="24">
        <f>AB370-D370</f>
        <v>-0.75680000000000014</v>
      </c>
      <c r="AD370" s="25">
        <f>MEDIAN(0,(TaperEnd-E370)/(TaperEnd-TaperStart),1)</f>
        <v>0.99905545701894083</v>
      </c>
      <c r="AE370" s="24">
        <f>MIN(P_pcs*AD370,MAX(0,SOC_max-E370)*E_nom*60/dt/SQRT(RTE))</f>
        <v>2.497638642547352</v>
      </c>
      <c r="AF370" s="24">
        <f>MIN(P_pcs,MAX(0,E370-SOC_min)*E_nom*60/dt*SQRT(RTE))</f>
        <v>2.5</v>
      </c>
      <c r="AG370" s="24">
        <f>IF(AC370&gt;0,MIN(AC370,AE370),0)</f>
        <v>0</v>
      </c>
      <c r="AH370" s="24">
        <f>IF(AC370&lt;0,MIN(-AC370,AF370),0)</f>
        <v>0.75680000000000014</v>
      </c>
      <c r="AI370" s="24">
        <f>IF(AC370&gt;0,D370+AG370,AB370)</f>
        <v>2.2999999999999998</v>
      </c>
      <c r="AJ370" s="24">
        <f>MAX(0,D370-AI370-AH370)</f>
        <v>0</v>
      </c>
      <c r="AK370" s="25">
        <f>IF(AB370&gt;0,AI370/AB370,0)</f>
        <v>1</v>
      </c>
      <c r="AL370">
        <f>IF(AB370=0,1,MIN(MATCH(MEDIAN(MinStable,AK370,1),FC_L,1),3))</f>
        <v>3</v>
      </c>
      <c r="AM370" s="25">
        <f>INDEX(FC_E1,$AL370)+(MEDIAN(MinStable,$AK370,1)-INDEX(FC_L,$AL370))*(INDEX(FC_E1,$AL370+1)-INDEX(FC_E1,$AL370))/(INDEX(FC_L,$AL370+1)-INDEX(FC_L,$AL370))</f>
        <v>0.42799999999999999</v>
      </c>
      <c r="AN370" s="25">
        <f>INDEX(FC_E2,$AL370)+(MEDIAN(MinStable,$AK370,1)-INDEX(FC_L,$AL370))*(INDEX(FC_E2,$AL370+1)-INDEX(FC_E2,$AL370))/(INDEX(FC_L,$AL370+1)-INDEX(FC_L,$AL370))</f>
        <v>0.42199999999999999</v>
      </c>
      <c r="AO370" s="25">
        <f>INDEX(FC_E3,$AL370)+(MEDIAN(MinStable,$AK370,1)-INDEX(FC_L,$AL370))*(INDEX(FC_E3,$AL370+1)-INDEX(FC_E3,$AL370))/(INDEX(FC_L,$AL370+1)-INDEX(FC_L,$AL370))</f>
        <v>0.41499999999999998</v>
      </c>
      <c r="AP370" s="26">
        <f>(IF(S370=1,Y370*AK370/AM370,0)+IF(T370=1,Z370*AK370/AN370,0)+IF(U370=1,AA370*AK370/AO370,0))*dt/60</f>
        <v>9.0172889814117627E-2</v>
      </c>
      <c r="AQ370" s="25">
        <f>E370+(AG370*SQRT(RTE)-AH370/SQRT(RTE))*dt/60/E_nom</f>
        <v>0.84769697989961457</v>
      </c>
      <c r="AR370">
        <f>IF(R370=1,1,0)</f>
        <v>0</v>
      </c>
    </row>
    <row r="371" spans="1:44" x14ac:dyDescent="0.2">
      <c r="A371">
        <v>369</v>
      </c>
      <c r="B371" s="22">
        <f>A371/1440</f>
        <v>0.25624999999999998</v>
      </c>
      <c r="C371" s="23">
        <v>3.1797</v>
      </c>
      <c r="D371" s="24">
        <f>C371+P_aux</f>
        <v>3.1947000000000001</v>
      </c>
      <c r="E371" s="25">
        <f>AQ370</f>
        <v>0.84769697989961457</v>
      </c>
      <c r="F371" s="24">
        <f>AB370</f>
        <v>2.2999999999999998</v>
      </c>
      <c r="G371">
        <f>IF(AND(S370=0,V370&gt;=MinOff),V370,-1)</f>
        <v>-1</v>
      </c>
      <c r="H371">
        <f>IF(AND(T370=0,W370&gt;=MinOff),W370,-1)</f>
        <v>-1</v>
      </c>
      <c r="I371">
        <f>IF(AND(U370=0,X370&gt;=MinOff),X370,-1)</f>
        <v>-1</v>
      </c>
      <c r="J371">
        <f>IF(AND(S370=1,V370&gt;=MinRun),V370,-1)</f>
        <v>146</v>
      </c>
      <c r="K371">
        <f>IF(AND(T370=1,W370&gt;=MinRun),W370,-1)</f>
        <v>145</v>
      </c>
      <c r="L371">
        <f>IF(AND(U370=1,X370&gt;=MinRun),X370,-1)</f>
        <v>-1</v>
      </c>
      <c r="M371">
        <f>IF(MAX(G371:I371)&lt;0,0,MATCH(MAX(G371:I371),G371:I371,0))</f>
        <v>0</v>
      </c>
      <c r="N371">
        <f>IF(MAX(J371:L371)&lt;0,0,MATCH(MAX(J371:L371),J371:L371,0))</f>
        <v>1</v>
      </c>
      <c r="O371" s="24">
        <f>IF(N371=0,0,INDEX(CapVec,N371))</f>
        <v>1.2</v>
      </c>
      <c r="P371">
        <f>IF(OR(D371&gt;F371+StartMargin,E371&lt;SOC_startT),1,0)</f>
        <v>0</v>
      </c>
      <c r="Q371">
        <f>IF(AND(E371&gt;SOC_stopT,D371&lt;=F371-O371+StopMargin),1,0)</f>
        <v>0</v>
      </c>
      <c r="R371">
        <f>IF(AND(P371=1,M371&gt;0),1,IF(AND(P371=0,Q371=1,N371&gt;0),-1,0))</f>
        <v>0</v>
      </c>
      <c r="S371">
        <f>S370+IF(AND(R371=1,M371=1),1,0)-IF(AND(R371=-1,N371=1),1,0)</f>
        <v>1</v>
      </c>
      <c r="T371">
        <f>T370+IF(AND(R371=1,M371=2),1,0)-IF(AND(R371=-1,N371=2),1,0)</f>
        <v>1</v>
      </c>
      <c r="U371">
        <f>U370+IF(AND(R371=1,M371=3),1,0)-IF(AND(R371=-1,N371=3),1,0)</f>
        <v>0</v>
      </c>
      <c r="V371">
        <f>IF(S371&lt;&gt;S370,0,V370+dt)</f>
        <v>147</v>
      </c>
      <c r="W371">
        <f>IF(T371&lt;&gt;T370,0,W370+dt)</f>
        <v>146</v>
      </c>
      <c r="X371">
        <f>IF(U371&lt;&gt;U370,0,X370+dt)</f>
        <v>1</v>
      </c>
      <c r="Y371" s="24">
        <f>S371*Cap_1*MIN(1,(V371+dt)/StartRamp)</f>
        <v>1.2</v>
      </c>
      <c r="Z371" s="24">
        <f>T371*Cap_2*MIN(1,(W371+dt)/StartRamp)</f>
        <v>1.1000000000000001</v>
      </c>
      <c r="AA371" s="24">
        <f>U371*Cap_3*MIN(1,(X371+dt)/StartRamp)</f>
        <v>0</v>
      </c>
      <c r="AB371" s="24">
        <f>SUM(Y371:AA371)</f>
        <v>2.2999999999999998</v>
      </c>
      <c r="AC371" s="24">
        <f>AB371-D371</f>
        <v>-0.89470000000000027</v>
      </c>
      <c r="AD371" s="25">
        <f>MEDIAN(0,(TaperEnd-E371)/(TaperEnd-TaperStart),1)</f>
        <v>1</v>
      </c>
      <c r="AE371" s="24">
        <f>MIN(P_pcs*AD371,MAX(0,SOC_max-E371)*E_nom*60/dt/SQRT(RTE))</f>
        <v>2.5</v>
      </c>
      <c r="AF371" s="24">
        <f>MIN(P_pcs,MAX(0,E371-SOC_min)*E_nom*60/dt*SQRT(RTE))</f>
        <v>2.5</v>
      </c>
      <c r="AG371" s="24">
        <f>IF(AC371&gt;0,MIN(AC371,AE371),0)</f>
        <v>0</v>
      </c>
      <c r="AH371" s="24">
        <f>IF(AC371&lt;0,MIN(-AC371,AF371),0)</f>
        <v>0.89470000000000027</v>
      </c>
      <c r="AI371" s="24">
        <f>IF(AC371&gt;0,D371+AG371,AB371)</f>
        <v>2.2999999999999998</v>
      </c>
      <c r="AJ371" s="24">
        <f>MAX(0,D371-AI371-AH371)</f>
        <v>0</v>
      </c>
      <c r="AK371" s="25">
        <f>IF(AB371&gt;0,AI371/AB371,0)</f>
        <v>1</v>
      </c>
      <c r="AL371">
        <f>IF(AB371=0,1,MIN(MATCH(MEDIAN(MinStable,AK371,1),FC_L,1),3))</f>
        <v>3</v>
      </c>
      <c r="AM371" s="25">
        <f>INDEX(FC_E1,$AL371)+(MEDIAN(MinStable,$AK371,1)-INDEX(FC_L,$AL371))*(INDEX(FC_E1,$AL371+1)-INDEX(FC_E1,$AL371))/(INDEX(FC_L,$AL371+1)-INDEX(FC_L,$AL371))</f>
        <v>0.42799999999999999</v>
      </c>
      <c r="AN371" s="25">
        <f>INDEX(FC_E2,$AL371)+(MEDIAN(MinStable,$AK371,1)-INDEX(FC_L,$AL371))*(INDEX(FC_E2,$AL371+1)-INDEX(FC_E2,$AL371))/(INDEX(FC_L,$AL371+1)-INDEX(FC_L,$AL371))</f>
        <v>0.42199999999999999</v>
      </c>
      <c r="AO371" s="25">
        <f>INDEX(FC_E3,$AL371)+(MEDIAN(MinStable,$AK371,1)-INDEX(FC_L,$AL371))*(INDEX(FC_E3,$AL371+1)-INDEX(FC_E3,$AL371))/(INDEX(FC_L,$AL371+1)-INDEX(FC_L,$AL371))</f>
        <v>0.41499999999999998</v>
      </c>
      <c r="AP371" s="26">
        <f>(IF(S371=1,Y371*AK371/AM371,0)+IF(T371=1,Z371*AK371/AN371,0)+IF(U371=1,AA371*AK371/AO371,0))*dt/60</f>
        <v>9.0172889814117627E-2</v>
      </c>
      <c r="AQ371" s="25">
        <f>E371+(AG371*SQRT(RTE)-AH371/SQRT(RTE))*dt/60/E_nom</f>
        <v>0.8448068180674424</v>
      </c>
      <c r="AR371">
        <f>IF(R371=1,1,0)</f>
        <v>0</v>
      </c>
    </row>
    <row r="372" spans="1:44" x14ac:dyDescent="0.2">
      <c r="A372">
        <v>370</v>
      </c>
      <c r="B372" s="22">
        <f>A372/1440</f>
        <v>0.25694444444444442</v>
      </c>
      <c r="C372" s="23">
        <v>3.0653000000000001</v>
      </c>
      <c r="D372" s="24">
        <f>C372+P_aux</f>
        <v>3.0803000000000003</v>
      </c>
      <c r="E372" s="25">
        <f>AQ371</f>
        <v>0.8448068180674424</v>
      </c>
      <c r="F372" s="24">
        <f>AB371</f>
        <v>2.2999999999999998</v>
      </c>
      <c r="G372">
        <f>IF(AND(S371=0,V371&gt;=MinOff),V371,-1)</f>
        <v>-1</v>
      </c>
      <c r="H372">
        <f>IF(AND(T371=0,W371&gt;=MinOff),W371,-1)</f>
        <v>-1</v>
      </c>
      <c r="I372">
        <f>IF(AND(U371=0,X371&gt;=MinOff),X371,-1)</f>
        <v>-1</v>
      </c>
      <c r="J372">
        <f>IF(AND(S371=1,V371&gt;=MinRun),V371,-1)</f>
        <v>147</v>
      </c>
      <c r="K372">
        <f>IF(AND(T371=1,W371&gt;=MinRun),W371,-1)</f>
        <v>146</v>
      </c>
      <c r="L372">
        <f>IF(AND(U371=1,X371&gt;=MinRun),X371,-1)</f>
        <v>-1</v>
      </c>
      <c r="M372">
        <f>IF(MAX(G372:I372)&lt;0,0,MATCH(MAX(G372:I372),G372:I372,0))</f>
        <v>0</v>
      </c>
      <c r="N372">
        <f>IF(MAX(J372:L372)&lt;0,0,MATCH(MAX(J372:L372),J372:L372,0))</f>
        <v>1</v>
      </c>
      <c r="O372" s="24">
        <f>IF(N372=0,0,INDEX(CapVec,N372))</f>
        <v>1.2</v>
      </c>
      <c r="P372">
        <f>IF(OR(D372&gt;F372+StartMargin,E372&lt;SOC_startT),1,0)</f>
        <v>0</v>
      </c>
      <c r="Q372">
        <f>IF(AND(E372&gt;SOC_stopT,D372&lt;=F372-O372+StopMargin),1,0)</f>
        <v>0</v>
      </c>
      <c r="R372">
        <f>IF(AND(P372=1,M372&gt;0),1,IF(AND(P372=0,Q372=1,N372&gt;0),-1,0))</f>
        <v>0</v>
      </c>
      <c r="S372">
        <f>S371+IF(AND(R372=1,M372=1),1,0)-IF(AND(R372=-1,N372=1),1,0)</f>
        <v>1</v>
      </c>
      <c r="T372">
        <f>T371+IF(AND(R372=1,M372=2),1,0)-IF(AND(R372=-1,N372=2),1,0)</f>
        <v>1</v>
      </c>
      <c r="U372">
        <f>U371+IF(AND(R372=1,M372=3),1,0)-IF(AND(R372=-1,N372=3),1,0)</f>
        <v>0</v>
      </c>
      <c r="V372">
        <f>IF(S372&lt;&gt;S371,0,V371+dt)</f>
        <v>148</v>
      </c>
      <c r="W372">
        <f>IF(T372&lt;&gt;T371,0,W371+dt)</f>
        <v>147</v>
      </c>
      <c r="X372">
        <f>IF(U372&lt;&gt;U371,0,X371+dt)</f>
        <v>2</v>
      </c>
      <c r="Y372" s="24">
        <f>S372*Cap_1*MIN(1,(V372+dt)/StartRamp)</f>
        <v>1.2</v>
      </c>
      <c r="Z372" s="24">
        <f>T372*Cap_2*MIN(1,(W372+dt)/StartRamp)</f>
        <v>1.1000000000000001</v>
      </c>
      <c r="AA372" s="24">
        <f>U372*Cap_3*MIN(1,(X372+dt)/StartRamp)</f>
        <v>0</v>
      </c>
      <c r="AB372" s="24">
        <f>SUM(Y372:AA372)</f>
        <v>2.2999999999999998</v>
      </c>
      <c r="AC372" s="24">
        <f>AB372-D372</f>
        <v>-0.78030000000000044</v>
      </c>
      <c r="AD372" s="25">
        <f>MEDIAN(0,(TaperEnd-E372)/(TaperEnd-TaperStart),1)</f>
        <v>1</v>
      </c>
      <c r="AE372" s="24">
        <f>MIN(P_pcs*AD372,MAX(0,SOC_max-E372)*E_nom*60/dt/SQRT(RTE))</f>
        <v>2.5</v>
      </c>
      <c r="AF372" s="24">
        <f>MIN(P_pcs,MAX(0,E372-SOC_min)*E_nom*60/dt*SQRT(RTE))</f>
        <v>2.5</v>
      </c>
      <c r="AG372" s="24">
        <f>IF(AC372&gt;0,MIN(AC372,AE372),0)</f>
        <v>0</v>
      </c>
      <c r="AH372" s="24">
        <f>IF(AC372&lt;0,MIN(-AC372,AF372),0)</f>
        <v>0.78030000000000044</v>
      </c>
      <c r="AI372" s="24">
        <f>IF(AC372&gt;0,D372+AG372,AB372)</f>
        <v>2.2999999999999998</v>
      </c>
      <c r="AJ372" s="24">
        <f>MAX(0,D372-AI372-AH372)</f>
        <v>0</v>
      </c>
      <c r="AK372" s="25">
        <f>IF(AB372&gt;0,AI372/AB372,0)</f>
        <v>1</v>
      </c>
      <c r="AL372">
        <f>IF(AB372=0,1,MIN(MATCH(MEDIAN(MinStable,AK372,1),FC_L,1),3))</f>
        <v>3</v>
      </c>
      <c r="AM372" s="25">
        <f>INDEX(FC_E1,$AL372)+(MEDIAN(MinStable,$AK372,1)-INDEX(FC_L,$AL372))*(INDEX(FC_E1,$AL372+1)-INDEX(FC_E1,$AL372))/(INDEX(FC_L,$AL372+1)-INDEX(FC_L,$AL372))</f>
        <v>0.42799999999999999</v>
      </c>
      <c r="AN372" s="25">
        <f>INDEX(FC_E2,$AL372)+(MEDIAN(MinStable,$AK372,1)-INDEX(FC_L,$AL372))*(INDEX(FC_E2,$AL372+1)-INDEX(FC_E2,$AL372))/(INDEX(FC_L,$AL372+1)-INDEX(FC_L,$AL372))</f>
        <v>0.42199999999999999</v>
      </c>
      <c r="AO372" s="25">
        <f>INDEX(FC_E3,$AL372)+(MEDIAN(MinStable,$AK372,1)-INDEX(FC_L,$AL372))*(INDEX(FC_E3,$AL372+1)-INDEX(FC_E3,$AL372))/(INDEX(FC_L,$AL372+1)-INDEX(FC_L,$AL372))</f>
        <v>0.41499999999999998</v>
      </c>
      <c r="AP372" s="26">
        <f>(IF(S372=1,Y372*AK372/AM372,0)+IF(T372=1,Z372*AK372/AN372,0)+IF(U372=1,AA372*AK372/AO372,0))*dt/60</f>
        <v>9.0172889814117627E-2</v>
      </c>
      <c r="AQ372" s="25">
        <f>E372+(AG372*SQRT(RTE)-AH372/SQRT(RTE))*dt/60/E_nom</f>
        <v>0.84228620414361988</v>
      </c>
      <c r="AR372">
        <f>IF(R372=1,1,0)</f>
        <v>0</v>
      </c>
    </row>
    <row r="373" spans="1:44" x14ac:dyDescent="0.2">
      <c r="A373">
        <v>371</v>
      </c>
      <c r="B373" s="22">
        <f>A373/1440</f>
        <v>0.25763888888888886</v>
      </c>
      <c r="C373" s="23">
        <v>3.2410000000000001</v>
      </c>
      <c r="D373" s="24">
        <f>C373+P_aux</f>
        <v>3.2560000000000002</v>
      </c>
      <c r="E373" s="25">
        <f>AQ372</f>
        <v>0.84228620414361988</v>
      </c>
      <c r="F373" s="24">
        <f>AB372</f>
        <v>2.2999999999999998</v>
      </c>
      <c r="G373">
        <f>IF(AND(S372=0,V372&gt;=MinOff),V372,-1)</f>
        <v>-1</v>
      </c>
      <c r="H373">
        <f>IF(AND(T372=0,W372&gt;=MinOff),W372,-1)</f>
        <v>-1</v>
      </c>
      <c r="I373">
        <f>IF(AND(U372=0,X372&gt;=MinOff),X372,-1)</f>
        <v>-1</v>
      </c>
      <c r="J373">
        <f>IF(AND(S372=1,V372&gt;=MinRun),V372,-1)</f>
        <v>148</v>
      </c>
      <c r="K373">
        <f>IF(AND(T372=1,W372&gt;=MinRun),W372,-1)</f>
        <v>147</v>
      </c>
      <c r="L373">
        <f>IF(AND(U372=1,X372&gt;=MinRun),X372,-1)</f>
        <v>-1</v>
      </c>
      <c r="M373">
        <f>IF(MAX(G373:I373)&lt;0,0,MATCH(MAX(G373:I373),G373:I373,0))</f>
        <v>0</v>
      </c>
      <c r="N373">
        <f>IF(MAX(J373:L373)&lt;0,0,MATCH(MAX(J373:L373),J373:L373,0))</f>
        <v>1</v>
      </c>
      <c r="O373" s="24">
        <f>IF(N373=0,0,INDEX(CapVec,N373))</f>
        <v>1.2</v>
      </c>
      <c r="P373">
        <f>IF(OR(D373&gt;F373+StartMargin,E373&lt;SOC_startT),1,0)</f>
        <v>0</v>
      </c>
      <c r="Q373">
        <f>IF(AND(E373&gt;SOC_stopT,D373&lt;=F373-O373+StopMargin),1,0)</f>
        <v>0</v>
      </c>
      <c r="R373">
        <f>IF(AND(P373=1,M373&gt;0),1,IF(AND(P373=0,Q373=1,N373&gt;0),-1,0))</f>
        <v>0</v>
      </c>
      <c r="S373">
        <f>S372+IF(AND(R373=1,M373=1),1,0)-IF(AND(R373=-1,N373=1),1,0)</f>
        <v>1</v>
      </c>
      <c r="T373">
        <f>T372+IF(AND(R373=1,M373=2),1,0)-IF(AND(R373=-1,N373=2),1,0)</f>
        <v>1</v>
      </c>
      <c r="U373">
        <f>U372+IF(AND(R373=1,M373=3),1,0)-IF(AND(R373=-1,N373=3),1,0)</f>
        <v>0</v>
      </c>
      <c r="V373">
        <f>IF(S373&lt;&gt;S372,0,V372+dt)</f>
        <v>149</v>
      </c>
      <c r="W373">
        <f>IF(T373&lt;&gt;T372,0,W372+dt)</f>
        <v>148</v>
      </c>
      <c r="X373">
        <f>IF(U373&lt;&gt;U372,0,X372+dt)</f>
        <v>3</v>
      </c>
      <c r="Y373" s="24">
        <f>S373*Cap_1*MIN(1,(V373+dt)/StartRamp)</f>
        <v>1.2</v>
      </c>
      <c r="Z373" s="24">
        <f>T373*Cap_2*MIN(1,(W373+dt)/StartRamp)</f>
        <v>1.1000000000000001</v>
      </c>
      <c r="AA373" s="24">
        <f>U373*Cap_3*MIN(1,(X373+dt)/StartRamp)</f>
        <v>0</v>
      </c>
      <c r="AB373" s="24">
        <f>SUM(Y373:AA373)</f>
        <v>2.2999999999999998</v>
      </c>
      <c r="AC373" s="24">
        <f>AB373-D373</f>
        <v>-0.95600000000000041</v>
      </c>
      <c r="AD373" s="25">
        <f>MEDIAN(0,(TaperEnd-E373)/(TaperEnd-TaperStart),1)</f>
        <v>1</v>
      </c>
      <c r="AE373" s="24">
        <f>MIN(P_pcs*AD373,MAX(0,SOC_max-E373)*E_nom*60/dt/SQRT(RTE))</f>
        <v>2.5</v>
      </c>
      <c r="AF373" s="24">
        <f>MIN(P_pcs,MAX(0,E373-SOC_min)*E_nom*60/dt*SQRT(RTE))</f>
        <v>2.5</v>
      </c>
      <c r="AG373" s="24">
        <f>IF(AC373&gt;0,MIN(AC373,AE373),0)</f>
        <v>0</v>
      </c>
      <c r="AH373" s="24">
        <f>IF(AC373&lt;0,MIN(-AC373,AF373),0)</f>
        <v>0.95600000000000041</v>
      </c>
      <c r="AI373" s="24">
        <f>IF(AC373&gt;0,D373+AG373,AB373)</f>
        <v>2.2999999999999998</v>
      </c>
      <c r="AJ373" s="24">
        <f>MAX(0,D373-AI373-AH373)</f>
        <v>0</v>
      </c>
      <c r="AK373" s="25">
        <f>IF(AB373&gt;0,AI373/AB373,0)</f>
        <v>1</v>
      </c>
      <c r="AL373">
        <f>IF(AB373=0,1,MIN(MATCH(MEDIAN(MinStable,AK373,1),FC_L,1),3))</f>
        <v>3</v>
      </c>
      <c r="AM373" s="25">
        <f>INDEX(FC_E1,$AL373)+(MEDIAN(MinStable,$AK373,1)-INDEX(FC_L,$AL373))*(INDEX(FC_E1,$AL373+1)-INDEX(FC_E1,$AL373))/(INDEX(FC_L,$AL373+1)-INDEX(FC_L,$AL373))</f>
        <v>0.42799999999999999</v>
      </c>
      <c r="AN373" s="25">
        <f>INDEX(FC_E2,$AL373)+(MEDIAN(MinStable,$AK373,1)-INDEX(FC_L,$AL373))*(INDEX(FC_E2,$AL373+1)-INDEX(FC_E2,$AL373))/(INDEX(FC_L,$AL373+1)-INDEX(FC_L,$AL373))</f>
        <v>0.42199999999999999</v>
      </c>
      <c r="AO373" s="25">
        <f>INDEX(FC_E3,$AL373)+(MEDIAN(MinStable,$AK373,1)-INDEX(FC_L,$AL373))*(INDEX(FC_E3,$AL373+1)-INDEX(FC_E3,$AL373))/(INDEX(FC_L,$AL373+1)-INDEX(FC_L,$AL373))</f>
        <v>0.41499999999999998</v>
      </c>
      <c r="AP373" s="26">
        <f>(IF(S373=1,Y373*AK373/AM373,0)+IF(T373=1,Z373*AK373/AN373,0)+IF(U373=1,AA373*AK373/AO373,0))*dt/60</f>
        <v>9.0172889814117627E-2</v>
      </c>
      <c r="AQ373" s="25">
        <f>E373+(AG373*SQRT(RTE)-AH373/SQRT(RTE))*dt/60/E_nom</f>
        <v>0.83919802407034771</v>
      </c>
      <c r="AR373">
        <f>IF(R373=1,1,0)</f>
        <v>0</v>
      </c>
    </row>
    <row r="374" spans="1:44" x14ac:dyDescent="0.2">
      <c r="A374">
        <v>372</v>
      </c>
      <c r="B374" s="22">
        <f>A374/1440</f>
        <v>0.25833333333333336</v>
      </c>
      <c r="C374" s="23">
        <v>3.1884999999999999</v>
      </c>
      <c r="D374" s="24">
        <f>C374+P_aux</f>
        <v>3.2035</v>
      </c>
      <c r="E374" s="25">
        <f>AQ373</f>
        <v>0.83919802407034771</v>
      </c>
      <c r="F374" s="24">
        <f>AB373</f>
        <v>2.2999999999999998</v>
      </c>
      <c r="G374">
        <f>IF(AND(S373=0,V373&gt;=MinOff),V373,-1)</f>
        <v>-1</v>
      </c>
      <c r="H374">
        <f>IF(AND(T373=0,W373&gt;=MinOff),W373,-1)</f>
        <v>-1</v>
      </c>
      <c r="I374">
        <f>IF(AND(U373=0,X373&gt;=MinOff),X373,-1)</f>
        <v>-1</v>
      </c>
      <c r="J374">
        <f>IF(AND(S373=1,V373&gt;=MinRun),V373,-1)</f>
        <v>149</v>
      </c>
      <c r="K374">
        <f>IF(AND(T373=1,W373&gt;=MinRun),W373,-1)</f>
        <v>148</v>
      </c>
      <c r="L374">
        <f>IF(AND(U373=1,X373&gt;=MinRun),X373,-1)</f>
        <v>-1</v>
      </c>
      <c r="M374">
        <f>IF(MAX(G374:I374)&lt;0,0,MATCH(MAX(G374:I374),G374:I374,0))</f>
        <v>0</v>
      </c>
      <c r="N374">
        <f>IF(MAX(J374:L374)&lt;0,0,MATCH(MAX(J374:L374),J374:L374,0))</f>
        <v>1</v>
      </c>
      <c r="O374" s="24">
        <f>IF(N374=0,0,INDEX(CapVec,N374))</f>
        <v>1.2</v>
      </c>
      <c r="P374">
        <f>IF(OR(D374&gt;F374+StartMargin,E374&lt;SOC_startT),1,0)</f>
        <v>0</v>
      </c>
      <c r="Q374">
        <f>IF(AND(E374&gt;SOC_stopT,D374&lt;=F374-O374+StopMargin),1,0)</f>
        <v>0</v>
      </c>
      <c r="R374">
        <f>IF(AND(P374=1,M374&gt;0),1,IF(AND(P374=0,Q374=1,N374&gt;0),-1,0))</f>
        <v>0</v>
      </c>
      <c r="S374">
        <f>S373+IF(AND(R374=1,M374=1),1,0)-IF(AND(R374=-1,N374=1),1,0)</f>
        <v>1</v>
      </c>
      <c r="T374">
        <f>T373+IF(AND(R374=1,M374=2),1,0)-IF(AND(R374=-1,N374=2),1,0)</f>
        <v>1</v>
      </c>
      <c r="U374">
        <f>U373+IF(AND(R374=1,M374=3),1,0)-IF(AND(R374=-1,N374=3),1,0)</f>
        <v>0</v>
      </c>
      <c r="V374">
        <f>IF(S374&lt;&gt;S373,0,V373+dt)</f>
        <v>150</v>
      </c>
      <c r="W374">
        <f>IF(T374&lt;&gt;T373,0,W373+dt)</f>
        <v>149</v>
      </c>
      <c r="X374">
        <f>IF(U374&lt;&gt;U373,0,X373+dt)</f>
        <v>4</v>
      </c>
      <c r="Y374" s="24">
        <f>S374*Cap_1*MIN(1,(V374+dt)/StartRamp)</f>
        <v>1.2</v>
      </c>
      <c r="Z374" s="24">
        <f>T374*Cap_2*MIN(1,(W374+dt)/StartRamp)</f>
        <v>1.1000000000000001</v>
      </c>
      <c r="AA374" s="24">
        <f>U374*Cap_3*MIN(1,(X374+dt)/StartRamp)</f>
        <v>0</v>
      </c>
      <c r="AB374" s="24">
        <f>SUM(Y374:AA374)</f>
        <v>2.2999999999999998</v>
      </c>
      <c r="AC374" s="24">
        <f>AB374-D374</f>
        <v>-0.90350000000000019</v>
      </c>
      <c r="AD374" s="25">
        <f>MEDIAN(0,(TaperEnd-E374)/(TaperEnd-TaperStart),1)</f>
        <v>1</v>
      </c>
      <c r="AE374" s="24">
        <f>MIN(P_pcs*AD374,MAX(0,SOC_max-E374)*E_nom*60/dt/SQRT(RTE))</f>
        <v>2.5</v>
      </c>
      <c r="AF374" s="24">
        <f>MIN(P_pcs,MAX(0,E374-SOC_min)*E_nom*60/dt*SQRT(RTE))</f>
        <v>2.5</v>
      </c>
      <c r="AG374" s="24">
        <f>IF(AC374&gt;0,MIN(AC374,AE374),0)</f>
        <v>0</v>
      </c>
      <c r="AH374" s="24">
        <f>IF(AC374&lt;0,MIN(-AC374,AF374),0)</f>
        <v>0.90350000000000019</v>
      </c>
      <c r="AI374" s="24">
        <f>IF(AC374&gt;0,D374+AG374,AB374)</f>
        <v>2.2999999999999998</v>
      </c>
      <c r="AJ374" s="24">
        <f>MAX(0,D374-AI374-AH374)</f>
        <v>0</v>
      </c>
      <c r="AK374" s="25">
        <f>IF(AB374&gt;0,AI374/AB374,0)</f>
        <v>1</v>
      </c>
      <c r="AL374">
        <f>IF(AB374=0,1,MIN(MATCH(MEDIAN(MinStable,AK374,1),FC_L,1),3))</f>
        <v>3</v>
      </c>
      <c r="AM374" s="25">
        <f>INDEX(FC_E1,$AL374)+(MEDIAN(MinStable,$AK374,1)-INDEX(FC_L,$AL374))*(INDEX(FC_E1,$AL374+1)-INDEX(FC_E1,$AL374))/(INDEX(FC_L,$AL374+1)-INDEX(FC_L,$AL374))</f>
        <v>0.42799999999999999</v>
      </c>
      <c r="AN374" s="25">
        <f>INDEX(FC_E2,$AL374)+(MEDIAN(MinStable,$AK374,1)-INDEX(FC_L,$AL374))*(INDEX(FC_E2,$AL374+1)-INDEX(FC_E2,$AL374))/(INDEX(FC_L,$AL374+1)-INDEX(FC_L,$AL374))</f>
        <v>0.42199999999999999</v>
      </c>
      <c r="AO374" s="25">
        <f>INDEX(FC_E3,$AL374)+(MEDIAN(MinStable,$AK374,1)-INDEX(FC_L,$AL374))*(INDEX(FC_E3,$AL374+1)-INDEX(FC_E3,$AL374))/(INDEX(FC_L,$AL374+1)-INDEX(FC_L,$AL374))</f>
        <v>0.41499999999999998</v>
      </c>
      <c r="AP374" s="26">
        <f>(IF(S374=1,Y374*AK374/AM374,0)+IF(T374=1,Z374*AK374/AN374,0)+IF(U374=1,AA374*AK374/AO374,0))*dt/60</f>
        <v>9.0172889814117627E-2</v>
      </c>
      <c r="AQ374" s="25">
        <f>E374+(AG374*SQRT(RTE)-AH374/SQRT(RTE))*dt/60/E_nom</f>
        <v>0.83627943547599481</v>
      </c>
      <c r="AR374">
        <f>IF(R374=1,1,0)</f>
        <v>0</v>
      </c>
    </row>
    <row r="375" spans="1:44" x14ac:dyDescent="0.2">
      <c r="A375">
        <v>373</v>
      </c>
      <c r="B375" s="22">
        <f>A375/1440</f>
        <v>0.2590277777777778</v>
      </c>
      <c r="C375" s="23">
        <v>3.1711999999999998</v>
      </c>
      <c r="D375" s="24">
        <f>C375+P_aux</f>
        <v>3.1861999999999999</v>
      </c>
      <c r="E375" s="25">
        <f>AQ374</f>
        <v>0.83627943547599481</v>
      </c>
      <c r="F375" s="24">
        <f>AB374</f>
        <v>2.2999999999999998</v>
      </c>
      <c r="G375">
        <f>IF(AND(S374=0,V374&gt;=MinOff),V374,-1)</f>
        <v>-1</v>
      </c>
      <c r="H375">
        <f>IF(AND(T374=0,W374&gt;=MinOff),W374,-1)</f>
        <v>-1</v>
      </c>
      <c r="I375">
        <f>IF(AND(U374=0,X374&gt;=MinOff),X374,-1)</f>
        <v>-1</v>
      </c>
      <c r="J375">
        <f>IF(AND(S374=1,V374&gt;=MinRun),V374,-1)</f>
        <v>150</v>
      </c>
      <c r="K375">
        <f>IF(AND(T374=1,W374&gt;=MinRun),W374,-1)</f>
        <v>149</v>
      </c>
      <c r="L375">
        <f>IF(AND(U374=1,X374&gt;=MinRun),X374,-1)</f>
        <v>-1</v>
      </c>
      <c r="M375">
        <f>IF(MAX(G375:I375)&lt;0,0,MATCH(MAX(G375:I375),G375:I375,0))</f>
        <v>0</v>
      </c>
      <c r="N375">
        <f>IF(MAX(J375:L375)&lt;0,0,MATCH(MAX(J375:L375),J375:L375,0))</f>
        <v>1</v>
      </c>
      <c r="O375" s="24">
        <f>IF(N375=0,0,INDEX(CapVec,N375))</f>
        <v>1.2</v>
      </c>
      <c r="P375">
        <f>IF(OR(D375&gt;F375+StartMargin,E375&lt;SOC_startT),1,0)</f>
        <v>0</v>
      </c>
      <c r="Q375">
        <f>IF(AND(E375&gt;SOC_stopT,D375&lt;=F375-O375+StopMargin),1,0)</f>
        <v>0</v>
      </c>
      <c r="R375">
        <f>IF(AND(P375=1,M375&gt;0),1,IF(AND(P375=0,Q375=1,N375&gt;0),-1,0))</f>
        <v>0</v>
      </c>
      <c r="S375">
        <f>S374+IF(AND(R375=1,M375=1),1,0)-IF(AND(R375=-1,N375=1),1,0)</f>
        <v>1</v>
      </c>
      <c r="T375">
        <f>T374+IF(AND(R375=1,M375=2),1,0)-IF(AND(R375=-1,N375=2),1,0)</f>
        <v>1</v>
      </c>
      <c r="U375">
        <f>U374+IF(AND(R375=1,M375=3),1,0)-IF(AND(R375=-1,N375=3),1,0)</f>
        <v>0</v>
      </c>
      <c r="V375">
        <f>IF(S375&lt;&gt;S374,0,V374+dt)</f>
        <v>151</v>
      </c>
      <c r="W375">
        <f>IF(T375&lt;&gt;T374,0,W374+dt)</f>
        <v>150</v>
      </c>
      <c r="X375">
        <f>IF(U375&lt;&gt;U374,0,X374+dt)</f>
        <v>5</v>
      </c>
      <c r="Y375" s="24">
        <f>S375*Cap_1*MIN(1,(V375+dt)/StartRamp)</f>
        <v>1.2</v>
      </c>
      <c r="Z375" s="24">
        <f>T375*Cap_2*MIN(1,(W375+dt)/StartRamp)</f>
        <v>1.1000000000000001</v>
      </c>
      <c r="AA375" s="24">
        <f>U375*Cap_3*MIN(1,(X375+dt)/StartRamp)</f>
        <v>0</v>
      </c>
      <c r="AB375" s="24">
        <f>SUM(Y375:AA375)</f>
        <v>2.2999999999999998</v>
      </c>
      <c r="AC375" s="24">
        <f>AB375-D375</f>
        <v>-0.8862000000000001</v>
      </c>
      <c r="AD375" s="25">
        <f>MEDIAN(0,(TaperEnd-E375)/(TaperEnd-TaperStart),1)</f>
        <v>1</v>
      </c>
      <c r="AE375" s="24">
        <f>MIN(P_pcs*AD375,MAX(0,SOC_max-E375)*E_nom*60/dt/SQRT(RTE))</f>
        <v>2.5</v>
      </c>
      <c r="AF375" s="24">
        <f>MIN(P_pcs,MAX(0,E375-SOC_min)*E_nom*60/dt*SQRT(RTE))</f>
        <v>2.5</v>
      </c>
      <c r="AG375" s="24">
        <f>IF(AC375&gt;0,MIN(AC375,AE375),0)</f>
        <v>0</v>
      </c>
      <c r="AH375" s="24">
        <f>IF(AC375&lt;0,MIN(-AC375,AF375),0)</f>
        <v>0.8862000000000001</v>
      </c>
      <c r="AI375" s="24">
        <f>IF(AC375&gt;0,D375+AG375,AB375)</f>
        <v>2.2999999999999998</v>
      </c>
      <c r="AJ375" s="24">
        <f>MAX(0,D375-AI375-AH375)</f>
        <v>0</v>
      </c>
      <c r="AK375" s="25">
        <f>IF(AB375&gt;0,AI375/AB375,0)</f>
        <v>1</v>
      </c>
      <c r="AL375">
        <f>IF(AB375=0,1,MIN(MATCH(MEDIAN(MinStable,AK375,1),FC_L,1),3))</f>
        <v>3</v>
      </c>
      <c r="AM375" s="25">
        <f>INDEX(FC_E1,$AL375)+(MEDIAN(MinStable,$AK375,1)-INDEX(FC_L,$AL375))*(INDEX(FC_E1,$AL375+1)-INDEX(FC_E1,$AL375))/(INDEX(FC_L,$AL375+1)-INDEX(FC_L,$AL375))</f>
        <v>0.42799999999999999</v>
      </c>
      <c r="AN375" s="25">
        <f>INDEX(FC_E2,$AL375)+(MEDIAN(MinStable,$AK375,1)-INDEX(FC_L,$AL375))*(INDEX(FC_E2,$AL375+1)-INDEX(FC_E2,$AL375))/(INDEX(FC_L,$AL375+1)-INDEX(FC_L,$AL375))</f>
        <v>0.42199999999999999</v>
      </c>
      <c r="AO375" s="25">
        <f>INDEX(FC_E3,$AL375)+(MEDIAN(MinStable,$AK375,1)-INDEX(FC_L,$AL375))*(INDEX(FC_E3,$AL375+1)-INDEX(FC_E3,$AL375))/(INDEX(FC_L,$AL375+1)-INDEX(FC_L,$AL375))</f>
        <v>0.41499999999999998</v>
      </c>
      <c r="AP375" s="26">
        <f>(IF(S375=1,Y375*AK375/AM375,0)+IF(T375=1,Z375*AK375/AN375,0)+IF(U375=1,AA375*AK375/AO375,0))*dt/60</f>
        <v>9.0172889814117627E-2</v>
      </c>
      <c r="AQ375" s="25">
        <f>E375+(AG375*SQRT(RTE)-AH375/SQRT(RTE))*dt/60/E_nom</f>
        <v>0.83341673131183813</v>
      </c>
      <c r="AR375">
        <f>IF(R375=1,1,0)</f>
        <v>0</v>
      </c>
    </row>
    <row r="376" spans="1:44" x14ac:dyDescent="0.2">
      <c r="A376">
        <v>374</v>
      </c>
      <c r="B376" s="22">
        <f>A376/1440</f>
        <v>0.25972222222222224</v>
      </c>
      <c r="C376" s="23">
        <v>3.1602999999999999</v>
      </c>
      <c r="D376" s="24">
        <f>C376+P_aux</f>
        <v>3.1753</v>
      </c>
      <c r="E376" s="25">
        <f>AQ375</f>
        <v>0.83341673131183813</v>
      </c>
      <c r="F376" s="24">
        <f>AB375</f>
        <v>2.2999999999999998</v>
      </c>
      <c r="G376">
        <f>IF(AND(S375=0,V375&gt;=MinOff),V375,-1)</f>
        <v>-1</v>
      </c>
      <c r="H376">
        <f>IF(AND(T375=0,W375&gt;=MinOff),W375,-1)</f>
        <v>-1</v>
      </c>
      <c r="I376">
        <f>IF(AND(U375=0,X375&gt;=MinOff),X375,-1)</f>
        <v>-1</v>
      </c>
      <c r="J376">
        <f>IF(AND(S375=1,V375&gt;=MinRun),V375,-1)</f>
        <v>151</v>
      </c>
      <c r="K376">
        <f>IF(AND(T375=1,W375&gt;=MinRun),W375,-1)</f>
        <v>150</v>
      </c>
      <c r="L376">
        <f>IF(AND(U375=1,X375&gt;=MinRun),X375,-1)</f>
        <v>-1</v>
      </c>
      <c r="M376">
        <f>IF(MAX(G376:I376)&lt;0,0,MATCH(MAX(G376:I376),G376:I376,0))</f>
        <v>0</v>
      </c>
      <c r="N376">
        <f>IF(MAX(J376:L376)&lt;0,0,MATCH(MAX(J376:L376),J376:L376,0))</f>
        <v>1</v>
      </c>
      <c r="O376" s="24">
        <f>IF(N376=0,0,INDEX(CapVec,N376))</f>
        <v>1.2</v>
      </c>
      <c r="P376">
        <f>IF(OR(D376&gt;F376+StartMargin,E376&lt;SOC_startT),1,0)</f>
        <v>0</v>
      </c>
      <c r="Q376">
        <f>IF(AND(E376&gt;SOC_stopT,D376&lt;=F376-O376+StopMargin),1,0)</f>
        <v>0</v>
      </c>
      <c r="R376">
        <f>IF(AND(P376=1,M376&gt;0),1,IF(AND(P376=0,Q376=1,N376&gt;0),-1,0))</f>
        <v>0</v>
      </c>
      <c r="S376">
        <f>S375+IF(AND(R376=1,M376=1),1,0)-IF(AND(R376=-1,N376=1),1,0)</f>
        <v>1</v>
      </c>
      <c r="T376">
        <f>T375+IF(AND(R376=1,M376=2),1,0)-IF(AND(R376=-1,N376=2),1,0)</f>
        <v>1</v>
      </c>
      <c r="U376">
        <f>U375+IF(AND(R376=1,M376=3),1,0)-IF(AND(R376=-1,N376=3),1,0)</f>
        <v>0</v>
      </c>
      <c r="V376">
        <f>IF(S376&lt;&gt;S375,0,V375+dt)</f>
        <v>152</v>
      </c>
      <c r="W376">
        <f>IF(T376&lt;&gt;T375,0,W375+dt)</f>
        <v>151</v>
      </c>
      <c r="X376">
        <f>IF(U376&lt;&gt;U375,0,X375+dt)</f>
        <v>6</v>
      </c>
      <c r="Y376" s="24">
        <f>S376*Cap_1*MIN(1,(V376+dt)/StartRamp)</f>
        <v>1.2</v>
      </c>
      <c r="Z376" s="24">
        <f>T376*Cap_2*MIN(1,(W376+dt)/StartRamp)</f>
        <v>1.1000000000000001</v>
      </c>
      <c r="AA376" s="24">
        <f>U376*Cap_3*MIN(1,(X376+dt)/StartRamp)</f>
        <v>0</v>
      </c>
      <c r="AB376" s="24">
        <f>SUM(Y376:AA376)</f>
        <v>2.2999999999999998</v>
      </c>
      <c r="AC376" s="24">
        <f>AB376-D376</f>
        <v>-0.87530000000000019</v>
      </c>
      <c r="AD376" s="25">
        <f>MEDIAN(0,(TaperEnd-E376)/(TaperEnd-TaperStart),1)</f>
        <v>1</v>
      </c>
      <c r="AE376" s="24">
        <f>MIN(P_pcs*AD376,MAX(0,SOC_max-E376)*E_nom*60/dt/SQRT(RTE))</f>
        <v>2.5</v>
      </c>
      <c r="AF376" s="24">
        <f>MIN(P_pcs,MAX(0,E376-SOC_min)*E_nom*60/dt*SQRT(RTE))</f>
        <v>2.5</v>
      </c>
      <c r="AG376" s="24">
        <f>IF(AC376&gt;0,MIN(AC376,AE376),0)</f>
        <v>0</v>
      </c>
      <c r="AH376" s="24">
        <f>IF(AC376&lt;0,MIN(-AC376,AF376),0)</f>
        <v>0.87530000000000019</v>
      </c>
      <c r="AI376" s="24">
        <f>IF(AC376&gt;0,D376+AG376,AB376)</f>
        <v>2.2999999999999998</v>
      </c>
      <c r="AJ376" s="24">
        <f>MAX(0,D376-AI376-AH376)</f>
        <v>0</v>
      </c>
      <c r="AK376" s="25">
        <f>IF(AB376&gt;0,AI376/AB376,0)</f>
        <v>1</v>
      </c>
      <c r="AL376">
        <f>IF(AB376=0,1,MIN(MATCH(MEDIAN(MinStable,AK376,1),FC_L,1),3))</f>
        <v>3</v>
      </c>
      <c r="AM376" s="25">
        <f>INDEX(FC_E1,$AL376)+(MEDIAN(MinStable,$AK376,1)-INDEX(FC_L,$AL376))*(INDEX(FC_E1,$AL376+1)-INDEX(FC_E1,$AL376))/(INDEX(FC_L,$AL376+1)-INDEX(FC_L,$AL376))</f>
        <v>0.42799999999999999</v>
      </c>
      <c r="AN376" s="25">
        <f>INDEX(FC_E2,$AL376)+(MEDIAN(MinStable,$AK376,1)-INDEX(FC_L,$AL376))*(INDEX(FC_E2,$AL376+1)-INDEX(FC_E2,$AL376))/(INDEX(FC_L,$AL376+1)-INDEX(FC_L,$AL376))</f>
        <v>0.42199999999999999</v>
      </c>
      <c r="AO376" s="25">
        <f>INDEX(FC_E3,$AL376)+(MEDIAN(MinStable,$AK376,1)-INDEX(FC_L,$AL376))*(INDEX(FC_E3,$AL376+1)-INDEX(FC_E3,$AL376))/(INDEX(FC_L,$AL376+1)-INDEX(FC_L,$AL376))</f>
        <v>0.41499999999999998</v>
      </c>
      <c r="AP376" s="26">
        <f>(IF(S376=1,Y376*AK376/AM376,0)+IF(T376=1,Z376*AK376/AN376,0)+IF(U376=1,AA376*AK376/AO376,0))*dt/60</f>
        <v>9.0172889814117627E-2</v>
      </c>
      <c r="AQ376" s="25">
        <f>E376+(AG376*SQRT(RTE)-AH376/SQRT(RTE))*dt/60/E_nom</f>
        <v>0.83058923756901892</v>
      </c>
      <c r="AR376">
        <f>IF(R376=1,1,0)</f>
        <v>0</v>
      </c>
    </row>
    <row r="377" spans="1:44" x14ac:dyDescent="0.2">
      <c r="A377">
        <v>375</v>
      </c>
      <c r="B377" s="22">
        <f>A377/1440</f>
        <v>0.26041666666666669</v>
      </c>
      <c r="C377" s="23">
        <v>3.1280999999999999</v>
      </c>
      <c r="D377" s="24">
        <f>C377+P_aux</f>
        <v>3.1431</v>
      </c>
      <c r="E377" s="25">
        <f>AQ376</f>
        <v>0.83058923756901892</v>
      </c>
      <c r="F377" s="24">
        <f>AB376</f>
        <v>2.2999999999999998</v>
      </c>
      <c r="G377">
        <f>IF(AND(S376=0,V376&gt;=MinOff),V376,-1)</f>
        <v>-1</v>
      </c>
      <c r="H377">
        <f>IF(AND(T376=0,W376&gt;=MinOff),W376,-1)</f>
        <v>-1</v>
      </c>
      <c r="I377">
        <f>IF(AND(U376=0,X376&gt;=MinOff),X376,-1)</f>
        <v>-1</v>
      </c>
      <c r="J377">
        <f>IF(AND(S376=1,V376&gt;=MinRun),V376,-1)</f>
        <v>152</v>
      </c>
      <c r="K377">
        <f>IF(AND(T376=1,W376&gt;=MinRun),W376,-1)</f>
        <v>151</v>
      </c>
      <c r="L377">
        <f>IF(AND(U376=1,X376&gt;=MinRun),X376,-1)</f>
        <v>-1</v>
      </c>
      <c r="M377">
        <f>IF(MAX(G377:I377)&lt;0,0,MATCH(MAX(G377:I377),G377:I377,0))</f>
        <v>0</v>
      </c>
      <c r="N377">
        <f>IF(MAX(J377:L377)&lt;0,0,MATCH(MAX(J377:L377),J377:L377,0))</f>
        <v>1</v>
      </c>
      <c r="O377" s="24">
        <f>IF(N377=0,0,INDEX(CapVec,N377))</f>
        <v>1.2</v>
      </c>
      <c r="P377">
        <f>IF(OR(D377&gt;F377+StartMargin,E377&lt;SOC_startT),1,0)</f>
        <v>0</v>
      </c>
      <c r="Q377">
        <f>IF(AND(E377&gt;SOC_stopT,D377&lt;=F377-O377+StopMargin),1,0)</f>
        <v>0</v>
      </c>
      <c r="R377">
        <f>IF(AND(P377=1,M377&gt;0),1,IF(AND(P377=0,Q377=1,N377&gt;0),-1,0))</f>
        <v>0</v>
      </c>
      <c r="S377">
        <f>S376+IF(AND(R377=1,M377=1),1,0)-IF(AND(R377=-1,N377=1),1,0)</f>
        <v>1</v>
      </c>
      <c r="T377">
        <f>T376+IF(AND(R377=1,M377=2),1,0)-IF(AND(R377=-1,N377=2),1,0)</f>
        <v>1</v>
      </c>
      <c r="U377">
        <f>U376+IF(AND(R377=1,M377=3),1,0)-IF(AND(R377=-1,N377=3),1,0)</f>
        <v>0</v>
      </c>
      <c r="V377">
        <f>IF(S377&lt;&gt;S376,0,V376+dt)</f>
        <v>153</v>
      </c>
      <c r="W377">
        <f>IF(T377&lt;&gt;T376,0,W376+dt)</f>
        <v>152</v>
      </c>
      <c r="X377">
        <f>IF(U377&lt;&gt;U376,0,X376+dt)</f>
        <v>7</v>
      </c>
      <c r="Y377" s="24">
        <f>S377*Cap_1*MIN(1,(V377+dt)/StartRamp)</f>
        <v>1.2</v>
      </c>
      <c r="Z377" s="24">
        <f>T377*Cap_2*MIN(1,(W377+dt)/StartRamp)</f>
        <v>1.1000000000000001</v>
      </c>
      <c r="AA377" s="24">
        <f>U377*Cap_3*MIN(1,(X377+dt)/StartRamp)</f>
        <v>0</v>
      </c>
      <c r="AB377" s="24">
        <f>SUM(Y377:AA377)</f>
        <v>2.2999999999999998</v>
      </c>
      <c r="AC377" s="24">
        <f>AB377-D377</f>
        <v>-0.84310000000000018</v>
      </c>
      <c r="AD377" s="25">
        <f>MEDIAN(0,(TaperEnd-E377)/(TaperEnd-TaperStart),1)</f>
        <v>1</v>
      </c>
      <c r="AE377" s="24">
        <f>MIN(P_pcs*AD377,MAX(0,SOC_max-E377)*E_nom*60/dt/SQRT(RTE))</f>
        <v>2.5</v>
      </c>
      <c r="AF377" s="24">
        <f>MIN(P_pcs,MAX(0,E377-SOC_min)*E_nom*60/dt*SQRT(RTE))</f>
        <v>2.5</v>
      </c>
      <c r="AG377" s="24">
        <f>IF(AC377&gt;0,MIN(AC377,AE377),0)</f>
        <v>0</v>
      </c>
      <c r="AH377" s="24">
        <f>IF(AC377&lt;0,MIN(-AC377,AF377),0)</f>
        <v>0.84310000000000018</v>
      </c>
      <c r="AI377" s="24">
        <f>IF(AC377&gt;0,D377+AG377,AB377)</f>
        <v>2.2999999999999998</v>
      </c>
      <c r="AJ377" s="24">
        <f>MAX(0,D377-AI377-AH377)</f>
        <v>0</v>
      </c>
      <c r="AK377" s="25">
        <f>IF(AB377&gt;0,AI377/AB377,0)</f>
        <v>1</v>
      </c>
      <c r="AL377">
        <f>IF(AB377=0,1,MIN(MATCH(MEDIAN(MinStable,AK377,1),FC_L,1),3))</f>
        <v>3</v>
      </c>
      <c r="AM377" s="25">
        <f>INDEX(FC_E1,$AL377)+(MEDIAN(MinStable,$AK377,1)-INDEX(FC_L,$AL377))*(INDEX(FC_E1,$AL377+1)-INDEX(FC_E1,$AL377))/(INDEX(FC_L,$AL377+1)-INDEX(FC_L,$AL377))</f>
        <v>0.42799999999999999</v>
      </c>
      <c r="AN377" s="25">
        <f>INDEX(FC_E2,$AL377)+(MEDIAN(MinStable,$AK377,1)-INDEX(FC_L,$AL377))*(INDEX(FC_E2,$AL377+1)-INDEX(FC_E2,$AL377))/(INDEX(FC_L,$AL377+1)-INDEX(FC_L,$AL377))</f>
        <v>0.42199999999999999</v>
      </c>
      <c r="AO377" s="25">
        <f>INDEX(FC_E3,$AL377)+(MEDIAN(MinStable,$AK377,1)-INDEX(FC_L,$AL377))*(INDEX(FC_E3,$AL377+1)-INDEX(FC_E3,$AL377))/(INDEX(FC_L,$AL377+1)-INDEX(FC_L,$AL377))</f>
        <v>0.41499999999999998</v>
      </c>
      <c r="AP377" s="26">
        <f>(IF(S377=1,Y377*AK377/AM377,0)+IF(T377=1,Z377*AK377/AN377,0)+IF(U377=1,AA377*AK377/AO377,0))*dt/60</f>
        <v>9.0172889814117627E-2</v>
      </c>
      <c r="AQ377" s="25">
        <f>E377+(AG377*SQRT(RTE)-AH377/SQRT(RTE))*dt/60/E_nom</f>
        <v>0.82786575993327016</v>
      </c>
      <c r="AR377">
        <f>IF(R377=1,1,0)</f>
        <v>0</v>
      </c>
    </row>
    <row r="378" spans="1:44" x14ac:dyDescent="0.2">
      <c r="A378">
        <v>376</v>
      </c>
      <c r="B378" s="22">
        <f>A378/1440</f>
        <v>0.26111111111111113</v>
      </c>
      <c r="C378" s="23">
        <v>3.0979999999999999</v>
      </c>
      <c r="D378" s="24">
        <f>C378+P_aux</f>
        <v>3.113</v>
      </c>
      <c r="E378" s="25">
        <f>AQ377</f>
        <v>0.82786575993327016</v>
      </c>
      <c r="F378" s="24">
        <f>AB377</f>
        <v>2.2999999999999998</v>
      </c>
      <c r="G378">
        <f>IF(AND(S377=0,V377&gt;=MinOff),V377,-1)</f>
        <v>-1</v>
      </c>
      <c r="H378">
        <f>IF(AND(T377=0,W377&gt;=MinOff),W377,-1)</f>
        <v>-1</v>
      </c>
      <c r="I378">
        <f>IF(AND(U377=0,X377&gt;=MinOff),X377,-1)</f>
        <v>-1</v>
      </c>
      <c r="J378">
        <f>IF(AND(S377=1,V377&gt;=MinRun),V377,-1)</f>
        <v>153</v>
      </c>
      <c r="K378">
        <f>IF(AND(T377=1,W377&gt;=MinRun),W377,-1)</f>
        <v>152</v>
      </c>
      <c r="L378">
        <f>IF(AND(U377=1,X377&gt;=MinRun),X377,-1)</f>
        <v>-1</v>
      </c>
      <c r="M378">
        <f>IF(MAX(G378:I378)&lt;0,0,MATCH(MAX(G378:I378),G378:I378,0))</f>
        <v>0</v>
      </c>
      <c r="N378">
        <f>IF(MAX(J378:L378)&lt;0,0,MATCH(MAX(J378:L378),J378:L378,0))</f>
        <v>1</v>
      </c>
      <c r="O378" s="24">
        <f>IF(N378=0,0,INDEX(CapVec,N378))</f>
        <v>1.2</v>
      </c>
      <c r="P378">
        <f>IF(OR(D378&gt;F378+StartMargin,E378&lt;SOC_startT),1,0)</f>
        <v>0</v>
      </c>
      <c r="Q378">
        <f>IF(AND(E378&gt;SOC_stopT,D378&lt;=F378-O378+StopMargin),1,0)</f>
        <v>0</v>
      </c>
      <c r="R378">
        <f>IF(AND(P378=1,M378&gt;0),1,IF(AND(P378=0,Q378=1,N378&gt;0),-1,0))</f>
        <v>0</v>
      </c>
      <c r="S378">
        <f>S377+IF(AND(R378=1,M378=1),1,0)-IF(AND(R378=-1,N378=1),1,0)</f>
        <v>1</v>
      </c>
      <c r="T378">
        <f>T377+IF(AND(R378=1,M378=2),1,0)-IF(AND(R378=-1,N378=2),1,0)</f>
        <v>1</v>
      </c>
      <c r="U378">
        <f>U377+IF(AND(R378=1,M378=3),1,0)-IF(AND(R378=-1,N378=3),1,0)</f>
        <v>0</v>
      </c>
      <c r="V378">
        <f>IF(S378&lt;&gt;S377,0,V377+dt)</f>
        <v>154</v>
      </c>
      <c r="W378">
        <f>IF(T378&lt;&gt;T377,0,W377+dt)</f>
        <v>153</v>
      </c>
      <c r="X378">
        <f>IF(U378&lt;&gt;U377,0,X377+dt)</f>
        <v>8</v>
      </c>
      <c r="Y378" s="24">
        <f>S378*Cap_1*MIN(1,(V378+dt)/StartRamp)</f>
        <v>1.2</v>
      </c>
      <c r="Z378" s="24">
        <f>T378*Cap_2*MIN(1,(W378+dt)/StartRamp)</f>
        <v>1.1000000000000001</v>
      </c>
      <c r="AA378" s="24">
        <f>U378*Cap_3*MIN(1,(X378+dt)/StartRamp)</f>
        <v>0</v>
      </c>
      <c r="AB378" s="24">
        <f>SUM(Y378:AA378)</f>
        <v>2.2999999999999998</v>
      </c>
      <c r="AC378" s="24">
        <f>AB378-D378</f>
        <v>-0.81300000000000017</v>
      </c>
      <c r="AD378" s="25">
        <f>MEDIAN(0,(TaperEnd-E378)/(TaperEnd-TaperStart),1)</f>
        <v>1</v>
      </c>
      <c r="AE378" s="24">
        <f>MIN(P_pcs*AD378,MAX(0,SOC_max-E378)*E_nom*60/dt/SQRT(RTE))</f>
        <v>2.5</v>
      </c>
      <c r="AF378" s="24">
        <f>MIN(P_pcs,MAX(0,E378-SOC_min)*E_nom*60/dt*SQRT(RTE))</f>
        <v>2.5</v>
      </c>
      <c r="AG378" s="24">
        <f>IF(AC378&gt;0,MIN(AC378,AE378),0)</f>
        <v>0</v>
      </c>
      <c r="AH378" s="24">
        <f>IF(AC378&lt;0,MIN(-AC378,AF378),0)</f>
        <v>0.81300000000000017</v>
      </c>
      <c r="AI378" s="24">
        <f>IF(AC378&gt;0,D378+AG378,AB378)</f>
        <v>2.2999999999999998</v>
      </c>
      <c r="AJ378" s="24">
        <f>MAX(0,D378-AI378-AH378)</f>
        <v>0</v>
      </c>
      <c r="AK378" s="25">
        <f>IF(AB378&gt;0,AI378/AB378,0)</f>
        <v>1</v>
      </c>
      <c r="AL378">
        <f>IF(AB378=0,1,MIN(MATCH(MEDIAN(MinStable,AK378,1),FC_L,1),3))</f>
        <v>3</v>
      </c>
      <c r="AM378" s="25">
        <f>INDEX(FC_E1,$AL378)+(MEDIAN(MinStable,$AK378,1)-INDEX(FC_L,$AL378))*(INDEX(FC_E1,$AL378+1)-INDEX(FC_E1,$AL378))/(INDEX(FC_L,$AL378+1)-INDEX(FC_L,$AL378))</f>
        <v>0.42799999999999999</v>
      </c>
      <c r="AN378" s="25">
        <f>INDEX(FC_E2,$AL378)+(MEDIAN(MinStable,$AK378,1)-INDEX(FC_L,$AL378))*(INDEX(FC_E2,$AL378+1)-INDEX(FC_E2,$AL378))/(INDEX(FC_L,$AL378+1)-INDEX(FC_L,$AL378))</f>
        <v>0.42199999999999999</v>
      </c>
      <c r="AO378" s="25">
        <f>INDEX(FC_E3,$AL378)+(MEDIAN(MinStable,$AK378,1)-INDEX(FC_L,$AL378))*(INDEX(FC_E3,$AL378+1)-INDEX(FC_E3,$AL378))/(INDEX(FC_L,$AL378+1)-INDEX(FC_L,$AL378))</f>
        <v>0.41499999999999998</v>
      </c>
      <c r="AP378" s="26">
        <f>(IF(S378=1,Y378*AK378/AM378,0)+IF(T378=1,Z378*AK378/AN378,0)+IF(U378=1,AA378*AK378/AO378,0))*dt/60</f>
        <v>9.0172889814117627E-2</v>
      </c>
      <c r="AQ378" s="25">
        <f>E378+(AG378*SQRT(RTE)-AH378/SQRT(RTE))*dt/60/E_nom</f>
        <v>0.82523951474543511</v>
      </c>
      <c r="AR378">
        <f>IF(R378=1,1,0)</f>
        <v>0</v>
      </c>
    </row>
    <row r="379" spans="1:44" x14ac:dyDescent="0.2">
      <c r="A379">
        <v>377</v>
      </c>
      <c r="B379" s="22">
        <f>A379/1440</f>
        <v>0.26180555555555557</v>
      </c>
      <c r="C379" s="23">
        <v>3.0948000000000002</v>
      </c>
      <c r="D379" s="24">
        <f>C379+P_aux</f>
        <v>3.1098000000000003</v>
      </c>
      <c r="E379" s="25">
        <f>AQ378</f>
        <v>0.82523951474543511</v>
      </c>
      <c r="F379" s="24">
        <f>AB378</f>
        <v>2.2999999999999998</v>
      </c>
      <c r="G379">
        <f>IF(AND(S378=0,V378&gt;=MinOff),V378,-1)</f>
        <v>-1</v>
      </c>
      <c r="H379">
        <f>IF(AND(T378=0,W378&gt;=MinOff),W378,-1)</f>
        <v>-1</v>
      </c>
      <c r="I379">
        <f>IF(AND(U378=0,X378&gt;=MinOff),X378,-1)</f>
        <v>-1</v>
      </c>
      <c r="J379">
        <f>IF(AND(S378=1,V378&gt;=MinRun),V378,-1)</f>
        <v>154</v>
      </c>
      <c r="K379">
        <f>IF(AND(T378=1,W378&gt;=MinRun),W378,-1)</f>
        <v>153</v>
      </c>
      <c r="L379">
        <f>IF(AND(U378=1,X378&gt;=MinRun),X378,-1)</f>
        <v>-1</v>
      </c>
      <c r="M379">
        <f>IF(MAX(G379:I379)&lt;0,0,MATCH(MAX(G379:I379),G379:I379,0))</f>
        <v>0</v>
      </c>
      <c r="N379">
        <f>IF(MAX(J379:L379)&lt;0,0,MATCH(MAX(J379:L379),J379:L379,0))</f>
        <v>1</v>
      </c>
      <c r="O379" s="24">
        <f>IF(N379=0,0,INDEX(CapVec,N379))</f>
        <v>1.2</v>
      </c>
      <c r="P379">
        <f>IF(OR(D379&gt;F379+StartMargin,E379&lt;SOC_startT),1,0)</f>
        <v>0</v>
      </c>
      <c r="Q379">
        <f>IF(AND(E379&gt;SOC_stopT,D379&lt;=F379-O379+StopMargin),1,0)</f>
        <v>0</v>
      </c>
      <c r="R379">
        <f>IF(AND(P379=1,M379&gt;0),1,IF(AND(P379=0,Q379=1,N379&gt;0),-1,0))</f>
        <v>0</v>
      </c>
      <c r="S379">
        <f>S378+IF(AND(R379=1,M379=1),1,0)-IF(AND(R379=-1,N379=1),1,0)</f>
        <v>1</v>
      </c>
      <c r="T379">
        <f>T378+IF(AND(R379=1,M379=2),1,0)-IF(AND(R379=-1,N379=2),1,0)</f>
        <v>1</v>
      </c>
      <c r="U379">
        <f>U378+IF(AND(R379=1,M379=3),1,0)-IF(AND(R379=-1,N379=3),1,0)</f>
        <v>0</v>
      </c>
      <c r="V379">
        <f>IF(S379&lt;&gt;S378,0,V378+dt)</f>
        <v>155</v>
      </c>
      <c r="W379">
        <f>IF(T379&lt;&gt;T378,0,W378+dt)</f>
        <v>154</v>
      </c>
      <c r="X379">
        <f>IF(U379&lt;&gt;U378,0,X378+dt)</f>
        <v>9</v>
      </c>
      <c r="Y379" s="24">
        <f>S379*Cap_1*MIN(1,(V379+dt)/StartRamp)</f>
        <v>1.2</v>
      </c>
      <c r="Z379" s="24">
        <f>T379*Cap_2*MIN(1,(W379+dt)/StartRamp)</f>
        <v>1.1000000000000001</v>
      </c>
      <c r="AA379" s="24">
        <f>U379*Cap_3*MIN(1,(X379+dt)/StartRamp)</f>
        <v>0</v>
      </c>
      <c r="AB379" s="24">
        <f>SUM(Y379:AA379)</f>
        <v>2.2999999999999998</v>
      </c>
      <c r="AC379" s="24">
        <f>AB379-D379</f>
        <v>-0.80980000000000052</v>
      </c>
      <c r="AD379" s="25">
        <f>MEDIAN(0,(TaperEnd-E379)/(TaperEnd-TaperStart),1)</f>
        <v>1</v>
      </c>
      <c r="AE379" s="24">
        <f>MIN(P_pcs*AD379,MAX(0,SOC_max-E379)*E_nom*60/dt/SQRT(RTE))</f>
        <v>2.5</v>
      </c>
      <c r="AF379" s="24">
        <f>MIN(P_pcs,MAX(0,E379-SOC_min)*E_nom*60/dt*SQRT(RTE))</f>
        <v>2.5</v>
      </c>
      <c r="AG379" s="24">
        <f>IF(AC379&gt;0,MIN(AC379,AE379),0)</f>
        <v>0</v>
      </c>
      <c r="AH379" s="24">
        <f>IF(AC379&lt;0,MIN(-AC379,AF379),0)</f>
        <v>0.80980000000000052</v>
      </c>
      <c r="AI379" s="24">
        <f>IF(AC379&gt;0,D379+AG379,AB379)</f>
        <v>2.2999999999999998</v>
      </c>
      <c r="AJ379" s="24">
        <f>MAX(0,D379-AI379-AH379)</f>
        <v>0</v>
      </c>
      <c r="AK379" s="25">
        <f>IF(AB379&gt;0,AI379/AB379,0)</f>
        <v>1</v>
      </c>
      <c r="AL379">
        <f>IF(AB379=0,1,MIN(MATCH(MEDIAN(MinStable,AK379,1),FC_L,1),3))</f>
        <v>3</v>
      </c>
      <c r="AM379" s="25">
        <f>INDEX(FC_E1,$AL379)+(MEDIAN(MinStable,$AK379,1)-INDEX(FC_L,$AL379))*(INDEX(FC_E1,$AL379+1)-INDEX(FC_E1,$AL379))/(INDEX(FC_L,$AL379+1)-INDEX(FC_L,$AL379))</f>
        <v>0.42799999999999999</v>
      </c>
      <c r="AN379" s="25">
        <f>INDEX(FC_E2,$AL379)+(MEDIAN(MinStable,$AK379,1)-INDEX(FC_L,$AL379))*(INDEX(FC_E2,$AL379+1)-INDEX(FC_E2,$AL379))/(INDEX(FC_L,$AL379+1)-INDEX(FC_L,$AL379))</f>
        <v>0.42199999999999999</v>
      </c>
      <c r="AO379" s="25">
        <f>INDEX(FC_E3,$AL379)+(MEDIAN(MinStable,$AK379,1)-INDEX(FC_L,$AL379))*(INDEX(FC_E3,$AL379+1)-INDEX(FC_E3,$AL379))/(INDEX(FC_L,$AL379+1)-INDEX(FC_L,$AL379))</f>
        <v>0.41499999999999998</v>
      </c>
      <c r="AP379" s="26">
        <f>(IF(S379=1,Y379*AK379/AM379,0)+IF(T379=1,Z379*AK379/AN379,0)+IF(U379=1,AA379*AK379/AO379,0))*dt/60</f>
        <v>9.0172889814117627E-2</v>
      </c>
      <c r="AQ379" s="25">
        <f>E379+(AG379*SQRT(RTE)-AH379/SQRT(RTE))*dt/60/E_nom</f>
        <v>0.82262360656202949</v>
      </c>
      <c r="AR379">
        <f>IF(R379=1,1,0)</f>
        <v>0</v>
      </c>
    </row>
    <row r="380" spans="1:44" x14ac:dyDescent="0.2">
      <c r="A380">
        <v>378</v>
      </c>
      <c r="B380" s="22">
        <f>A380/1440</f>
        <v>0.26250000000000001</v>
      </c>
      <c r="C380" s="23">
        <v>3.2077</v>
      </c>
      <c r="D380" s="24">
        <f>C380+P_aux</f>
        <v>3.2227000000000001</v>
      </c>
      <c r="E380" s="25">
        <f>AQ379</f>
        <v>0.82262360656202949</v>
      </c>
      <c r="F380" s="24">
        <f>AB379</f>
        <v>2.2999999999999998</v>
      </c>
      <c r="G380">
        <f>IF(AND(S379=0,V379&gt;=MinOff),V379,-1)</f>
        <v>-1</v>
      </c>
      <c r="H380">
        <f>IF(AND(T379=0,W379&gt;=MinOff),W379,-1)</f>
        <v>-1</v>
      </c>
      <c r="I380">
        <f>IF(AND(U379=0,X379&gt;=MinOff),X379,-1)</f>
        <v>-1</v>
      </c>
      <c r="J380">
        <f>IF(AND(S379=1,V379&gt;=MinRun),V379,-1)</f>
        <v>155</v>
      </c>
      <c r="K380">
        <f>IF(AND(T379=1,W379&gt;=MinRun),W379,-1)</f>
        <v>154</v>
      </c>
      <c r="L380">
        <f>IF(AND(U379=1,X379&gt;=MinRun),X379,-1)</f>
        <v>-1</v>
      </c>
      <c r="M380">
        <f>IF(MAX(G380:I380)&lt;0,0,MATCH(MAX(G380:I380),G380:I380,0))</f>
        <v>0</v>
      </c>
      <c r="N380">
        <f>IF(MAX(J380:L380)&lt;0,0,MATCH(MAX(J380:L380),J380:L380,0))</f>
        <v>1</v>
      </c>
      <c r="O380" s="24">
        <f>IF(N380=0,0,INDEX(CapVec,N380))</f>
        <v>1.2</v>
      </c>
      <c r="P380">
        <f>IF(OR(D380&gt;F380+StartMargin,E380&lt;SOC_startT),1,0)</f>
        <v>0</v>
      </c>
      <c r="Q380">
        <f>IF(AND(E380&gt;SOC_stopT,D380&lt;=F380-O380+StopMargin),1,0)</f>
        <v>0</v>
      </c>
      <c r="R380">
        <f>IF(AND(P380=1,M380&gt;0),1,IF(AND(P380=0,Q380=1,N380&gt;0),-1,0))</f>
        <v>0</v>
      </c>
      <c r="S380">
        <f>S379+IF(AND(R380=1,M380=1),1,0)-IF(AND(R380=-1,N380=1),1,0)</f>
        <v>1</v>
      </c>
      <c r="T380">
        <f>T379+IF(AND(R380=1,M380=2),1,0)-IF(AND(R380=-1,N380=2),1,0)</f>
        <v>1</v>
      </c>
      <c r="U380">
        <f>U379+IF(AND(R380=1,M380=3),1,0)-IF(AND(R380=-1,N380=3),1,0)</f>
        <v>0</v>
      </c>
      <c r="V380">
        <f>IF(S380&lt;&gt;S379,0,V379+dt)</f>
        <v>156</v>
      </c>
      <c r="W380">
        <f>IF(T380&lt;&gt;T379,0,W379+dt)</f>
        <v>155</v>
      </c>
      <c r="X380">
        <f>IF(U380&lt;&gt;U379,0,X379+dt)</f>
        <v>10</v>
      </c>
      <c r="Y380" s="24">
        <f>S380*Cap_1*MIN(1,(V380+dt)/StartRamp)</f>
        <v>1.2</v>
      </c>
      <c r="Z380" s="24">
        <f>T380*Cap_2*MIN(1,(W380+dt)/StartRamp)</f>
        <v>1.1000000000000001</v>
      </c>
      <c r="AA380" s="24">
        <f>U380*Cap_3*MIN(1,(X380+dt)/StartRamp)</f>
        <v>0</v>
      </c>
      <c r="AB380" s="24">
        <f>SUM(Y380:AA380)</f>
        <v>2.2999999999999998</v>
      </c>
      <c r="AC380" s="24">
        <f>AB380-D380</f>
        <v>-0.9227000000000003</v>
      </c>
      <c r="AD380" s="25">
        <f>MEDIAN(0,(TaperEnd-E380)/(TaperEnd-TaperStart),1)</f>
        <v>1</v>
      </c>
      <c r="AE380" s="24">
        <f>MIN(P_pcs*AD380,MAX(0,SOC_max-E380)*E_nom*60/dt/SQRT(RTE))</f>
        <v>2.5</v>
      </c>
      <c r="AF380" s="24">
        <f>MIN(P_pcs,MAX(0,E380-SOC_min)*E_nom*60/dt*SQRT(RTE))</f>
        <v>2.5</v>
      </c>
      <c r="AG380" s="24">
        <f>IF(AC380&gt;0,MIN(AC380,AE380),0)</f>
        <v>0</v>
      </c>
      <c r="AH380" s="24">
        <f>IF(AC380&lt;0,MIN(-AC380,AF380),0)</f>
        <v>0.9227000000000003</v>
      </c>
      <c r="AI380" s="24">
        <f>IF(AC380&gt;0,D380+AG380,AB380)</f>
        <v>2.2999999999999998</v>
      </c>
      <c r="AJ380" s="24">
        <f>MAX(0,D380-AI380-AH380)</f>
        <v>0</v>
      </c>
      <c r="AK380" s="25">
        <f>IF(AB380&gt;0,AI380/AB380,0)</f>
        <v>1</v>
      </c>
      <c r="AL380">
        <f>IF(AB380=0,1,MIN(MATCH(MEDIAN(MinStable,AK380,1),FC_L,1),3))</f>
        <v>3</v>
      </c>
      <c r="AM380" s="25">
        <f>INDEX(FC_E1,$AL380)+(MEDIAN(MinStable,$AK380,1)-INDEX(FC_L,$AL380))*(INDEX(FC_E1,$AL380+1)-INDEX(FC_E1,$AL380))/(INDEX(FC_L,$AL380+1)-INDEX(FC_L,$AL380))</f>
        <v>0.42799999999999999</v>
      </c>
      <c r="AN380" s="25">
        <f>INDEX(FC_E2,$AL380)+(MEDIAN(MinStable,$AK380,1)-INDEX(FC_L,$AL380))*(INDEX(FC_E2,$AL380+1)-INDEX(FC_E2,$AL380))/(INDEX(FC_L,$AL380+1)-INDEX(FC_L,$AL380))</f>
        <v>0.42199999999999999</v>
      </c>
      <c r="AO380" s="25">
        <f>INDEX(FC_E3,$AL380)+(MEDIAN(MinStable,$AK380,1)-INDEX(FC_L,$AL380))*(INDEX(FC_E3,$AL380+1)-INDEX(FC_E3,$AL380))/(INDEX(FC_L,$AL380+1)-INDEX(FC_L,$AL380))</f>
        <v>0.41499999999999998</v>
      </c>
      <c r="AP380" s="26">
        <f>(IF(S380=1,Y380*AK380/AM380,0)+IF(T380=1,Z380*AK380/AN380,0)+IF(U380=1,AA380*AK380/AO380,0))*dt/60</f>
        <v>9.0172889814117627E-2</v>
      </c>
      <c r="AQ380" s="25">
        <f>E380+(AG380*SQRT(RTE)-AH380/SQRT(RTE))*dt/60/E_nom</f>
        <v>0.81964299594110035</v>
      </c>
      <c r="AR380">
        <f>IF(R380=1,1,0)</f>
        <v>0</v>
      </c>
    </row>
    <row r="381" spans="1:44" x14ac:dyDescent="0.2">
      <c r="A381">
        <v>379</v>
      </c>
      <c r="B381" s="22">
        <f>A381/1440</f>
        <v>0.26319444444444445</v>
      </c>
      <c r="C381" s="23">
        <v>3.1141000000000001</v>
      </c>
      <c r="D381" s="24">
        <f>C381+P_aux</f>
        <v>3.1291000000000002</v>
      </c>
      <c r="E381" s="25">
        <f>AQ380</f>
        <v>0.81964299594110035</v>
      </c>
      <c r="F381" s="24">
        <f>AB380</f>
        <v>2.2999999999999998</v>
      </c>
      <c r="G381">
        <f>IF(AND(S380=0,V380&gt;=MinOff),V380,-1)</f>
        <v>-1</v>
      </c>
      <c r="H381">
        <f>IF(AND(T380=0,W380&gt;=MinOff),W380,-1)</f>
        <v>-1</v>
      </c>
      <c r="I381">
        <f>IF(AND(U380=0,X380&gt;=MinOff),X380,-1)</f>
        <v>-1</v>
      </c>
      <c r="J381">
        <f>IF(AND(S380=1,V380&gt;=MinRun),V380,-1)</f>
        <v>156</v>
      </c>
      <c r="K381">
        <f>IF(AND(T380=1,W380&gt;=MinRun),W380,-1)</f>
        <v>155</v>
      </c>
      <c r="L381">
        <f>IF(AND(U380=1,X380&gt;=MinRun),X380,-1)</f>
        <v>-1</v>
      </c>
      <c r="M381">
        <f>IF(MAX(G381:I381)&lt;0,0,MATCH(MAX(G381:I381),G381:I381,0))</f>
        <v>0</v>
      </c>
      <c r="N381">
        <f>IF(MAX(J381:L381)&lt;0,0,MATCH(MAX(J381:L381),J381:L381,0))</f>
        <v>1</v>
      </c>
      <c r="O381" s="24">
        <f>IF(N381=0,0,INDEX(CapVec,N381))</f>
        <v>1.2</v>
      </c>
      <c r="P381">
        <f>IF(OR(D381&gt;F381+StartMargin,E381&lt;SOC_startT),1,0)</f>
        <v>0</v>
      </c>
      <c r="Q381">
        <f>IF(AND(E381&gt;SOC_stopT,D381&lt;=F381-O381+StopMargin),1,0)</f>
        <v>0</v>
      </c>
      <c r="R381">
        <f>IF(AND(P381=1,M381&gt;0),1,IF(AND(P381=0,Q381=1,N381&gt;0),-1,0))</f>
        <v>0</v>
      </c>
      <c r="S381">
        <f>S380+IF(AND(R381=1,M381=1),1,0)-IF(AND(R381=-1,N381=1),1,0)</f>
        <v>1</v>
      </c>
      <c r="T381">
        <f>T380+IF(AND(R381=1,M381=2),1,0)-IF(AND(R381=-1,N381=2),1,0)</f>
        <v>1</v>
      </c>
      <c r="U381">
        <f>U380+IF(AND(R381=1,M381=3),1,0)-IF(AND(R381=-1,N381=3),1,0)</f>
        <v>0</v>
      </c>
      <c r="V381">
        <f>IF(S381&lt;&gt;S380,0,V380+dt)</f>
        <v>157</v>
      </c>
      <c r="W381">
        <f>IF(T381&lt;&gt;T380,0,W380+dt)</f>
        <v>156</v>
      </c>
      <c r="X381">
        <f>IF(U381&lt;&gt;U380,0,X380+dt)</f>
        <v>11</v>
      </c>
      <c r="Y381" s="24">
        <f>S381*Cap_1*MIN(1,(V381+dt)/StartRamp)</f>
        <v>1.2</v>
      </c>
      <c r="Z381" s="24">
        <f>T381*Cap_2*MIN(1,(W381+dt)/StartRamp)</f>
        <v>1.1000000000000001</v>
      </c>
      <c r="AA381" s="24">
        <f>U381*Cap_3*MIN(1,(X381+dt)/StartRamp)</f>
        <v>0</v>
      </c>
      <c r="AB381" s="24">
        <f>SUM(Y381:AA381)</f>
        <v>2.2999999999999998</v>
      </c>
      <c r="AC381" s="24">
        <f>AB381-D381</f>
        <v>-0.82910000000000039</v>
      </c>
      <c r="AD381" s="25">
        <f>MEDIAN(0,(TaperEnd-E381)/(TaperEnd-TaperStart),1)</f>
        <v>1</v>
      </c>
      <c r="AE381" s="24">
        <f>MIN(P_pcs*AD381,MAX(0,SOC_max-E381)*E_nom*60/dt/SQRT(RTE))</f>
        <v>2.5</v>
      </c>
      <c r="AF381" s="24">
        <f>MIN(P_pcs,MAX(0,E381-SOC_min)*E_nom*60/dt*SQRT(RTE))</f>
        <v>2.5</v>
      </c>
      <c r="AG381" s="24">
        <f>IF(AC381&gt;0,MIN(AC381,AE381),0)</f>
        <v>0</v>
      </c>
      <c r="AH381" s="24">
        <f>IF(AC381&lt;0,MIN(-AC381,AF381),0)</f>
        <v>0.82910000000000039</v>
      </c>
      <c r="AI381" s="24">
        <f>IF(AC381&gt;0,D381+AG381,AB381)</f>
        <v>2.2999999999999998</v>
      </c>
      <c r="AJ381" s="24">
        <f>MAX(0,D381-AI381-AH381)</f>
        <v>0</v>
      </c>
      <c r="AK381" s="25">
        <f>IF(AB381&gt;0,AI381/AB381,0)</f>
        <v>1</v>
      </c>
      <c r="AL381">
        <f>IF(AB381=0,1,MIN(MATCH(MEDIAN(MinStable,AK381,1),FC_L,1),3))</f>
        <v>3</v>
      </c>
      <c r="AM381" s="25">
        <f>INDEX(FC_E1,$AL381)+(MEDIAN(MinStable,$AK381,1)-INDEX(FC_L,$AL381))*(INDEX(FC_E1,$AL381+1)-INDEX(FC_E1,$AL381))/(INDEX(FC_L,$AL381+1)-INDEX(FC_L,$AL381))</f>
        <v>0.42799999999999999</v>
      </c>
      <c r="AN381" s="25">
        <f>INDEX(FC_E2,$AL381)+(MEDIAN(MinStable,$AK381,1)-INDEX(FC_L,$AL381))*(INDEX(FC_E2,$AL381+1)-INDEX(FC_E2,$AL381))/(INDEX(FC_L,$AL381+1)-INDEX(FC_L,$AL381))</f>
        <v>0.42199999999999999</v>
      </c>
      <c r="AO381" s="25">
        <f>INDEX(FC_E3,$AL381)+(MEDIAN(MinStable,$AK381,1)-INDEX(FC_L,$AL381))*(INDEX(FC_E3,$AL381+1)-INDEX(FC_E3,$AL381))/(INDEX(FC_L,$AL381+1)-INDEX(FC_L,$AL381))</f>
        <v>0.41499999999999998</v>
      </c>
      <c r="AP381" s="26">
        <f>(IF(S381=1,Y381*AK381/AM381,0)+IF(T381=1,Z381*AK381/AN381,0)+IF(U381=1,AA381*AK381/AO381,0))*dt/60</f>
        <v>9.0172889814117627E-2</v>
      </c>
      <c r="AQ381" s="25">
        <f>E381+(AG381*SQRT(RTE)-AH381/SQRT(RTE))*dt/60/E_nom</f>
        <v>0.81696474269973007</v>
      </c>
      <c r="AR381">
        <f>IF(R381=1,1,0)</f>
        <v>0</v>
      </c>
    </row>
    <row r="382" spans="1:44" x14ac:dyDescent="0.2">
      <c r="A382">
        <v>380</v>
      </c>
      <c r="B382" s="22">
        <f>A382/1440</f>
        <v>0.2638888888888889</v>
      </c>
      <c r="C382" s="23">
        <v>3.1800999999999999</v>
      </c>
      <c r="D382" s="24">
        <f>C382+P_aux</f>
        <v>3.1951000000000001</v>
      </c>
      <c r="E382" s="25">
        <f>AQ381</f>
        <v>0.81696474269973007</v>
      </c>
      <c r="F382" s="24">
        <f>AB381</f>
        <v>2.2999999999999998</v>
      </c>
      <c r="G382">
        <f>IF(AND(S381=0,V381&gt;=MinOff),V381,-1)</f>
        <v>-1</v>
      </c>
      <c r="H382">
        <f>IF(AND(T381=0,W381&gt;=MinOff),W381,-1)</f>
        <v>-1</v>
      </c>
      <c r="I382">
        <f>IF(AND(U381=0,X381&gt;=MinOff),X381,-1)</f>
        <v>-1</v>
      </c>
      <c r="J382">
        <f>IF(AND(S381=1,V381&gt;=MinRun),V381,-1)</f>
        <v>157</v>
      </c>
      <c r="K382">
        <f>IF(AND(T381=1,W381&gt;=MinRun),W381,-1)</f>
        <v>156</v>
      </c>
      <c r="L382">
        <f>IF(AND(U381=1,X381&gt;=MinRun),X381,-1)</f>
        <v>-1</v>
      </c>
      <c r="M382">
        <f>IF(MAX(G382:I382)&lt;0,0,MATCH(MAX(G382:I382),G382:I382,0))</f>
        <v>0</v>
      </c>
      <c r="N382">
        <f>IF(MAX(J382:L382)&lt;0,0,MATCH(MAX(J382:L382),J382:L382,0))</f>
        <v>1</v>
      </c>
      <c r="O382" s="24">
        <f>IF(N382=0,0,INDEX(CapVec,N382))</f>
        <v>1.2</v>
      </c>
      <c r="P382">
        <f>IF(OR(D382&gt;F382+StartMargin,E382&lt;SOC_startT),1,0)</f>
        <v>0</v>
      </c>
      <c r="Q382">
        <f>IF(AND(E382&gt;SOC_stopT,D382&lt;=F382-O382+StopMargin),1,0)</f>
        <v>0</v>
      </c>
      <c r="R382">
        <f>IF(AND(P382=1,M382&gt;0),1,IF(AND(P382=0,Q382=1,N382&gt;0),-1,0))</f>
        <v>0</v>
      </c>
      <c r="S382">
        <f>S381+IF(AND(R382=1,M382=1),1,0)-IF(AND(R382=-1,N382=1),1,0)</f>
        <v>1</v>
      </c>
      <c r="T382">
        <f>T381+IF(AND(R382=1,M382=2),1,0)-IF(AND(R382=-1,N382=2),1,0)</f>
        <v>1</v>
      </c>
      <c r="U382">
        <f>U381+IF(AND(R382=1,M382=3),1,0)-IF(AND(R382=-1,N382=3),1,0)</f>
        <v>0</v>
      </c>
      <c r="V382">
        <f>IF(S382&lt;&gt;S381,0,V381+dt)</f>
        <v>158</v>
      </c>
      <c r="W382">
        <f>IF(T382&lt;&gt;T381,0,W381+dt)</f>
        <v>157</v>
      </c>
      <c r="X382">
        <f>IF(U382&lt;&gt;U381,0,X381+dt)</f>
        <v>12</v>
      </c>
      <c r="Y382" s="24">
        <f>S382*Cap_1*MIN(1,(V382+dt)/StartRamp)</f>
        <v>1.2</v>
      </c>
      <c r="Z382" s="24">
        <f>T382*Cap_2*MIN(1,(W382+dt)/StartRamp)</f>
        <v>1.1000000000000001</v>
      </c>
      <c r="AA382" s="24">
        <f>U382*Cap_3*MIN(1,(X382+dt)/StartRamp)</f>
        <v>0</v>
      </c>
      <c r="AB382" s="24">
        <f>SUM(Y382:AA382)</f>
        <v>2.2999999999999998</v>
      </c>
      <c r="AC382" s="24">
        <f>AB382-D382</f>
        <v>-0.89510000000000023</v>
      </c>
      <c r="AD382" s="25">
        <f>MEDIAN(0,(TaperEnd-E382)/(TaperEnd-TaperStart),1)</f>
        <v>1</v>
      </c>
      <c r="AE382" s="24">
        <f>MIN(P_pcs*AD382,MAX(0,SOC_max-E382)*E_nom*60/dt/SQRT(RTE))</f>
        <v>2.5</v>
      </c>
      <c r="AF382" s="24">
        <f>MIN(P_pcs,MAX(0,E382-SOC_min)*E_nom*60/dt*SQRT(RTE))</f>
        <v>2.5</v>
      </c>
      <c r="AG382" s="24">
        <f>IF(AC382&gt;0,MIN(AC382,AE382),0)</f>
        <v>0</v>
      </c>
      <c r="AH382" s="24">
        <f>IF(AC382&lt;0,MIN(-AC382,AF382),0)</f>
        <v>0.89510000000000023</v>
      </c>
      <c r="AI382" s="24">
        <f>IF(AC382&gt;0,D382+AG382,AB382)</f>
        <v>2.2999999999999998</v>
      </c>
      <c r="AJ382" s="24">
        <f>MAX(0,D382-AI382-AH382)</f>
        <v>0</v>
      </c>
      <c r="AK382" s="25">
        <f>IF(AB382&gt;0,AI382/AB382,0)</f>
        <v>1</v>
      </c>
      <c r="AL382">
        <f>IF(AB382=0,1,MIN(MATCH(MEDIAN(MinStable,AK382,1),FC_L,1),3))</f>
        <v>3</v>
      </c>
      <c r="AM382" s="25">
        <f>INDEX(FC_E1,$AL382)+(MEDIAN(MinStable,$AK382,1)-INDEX(FC_L,$AL382))*(INDEX(FC_E1,$AL382+1)-INDEX(FC_E1,$AL382))/(INDEX(FC_L,$AL382+1)-INDEX(FC_L,$AL382))</f>
        <v>0.42799999999999999</v>
      </c>
      <c r="AN382" s="25">
        <f>INDEX(FC_E2,$AL382)+(MEDIAN(MinStable,$AK382,1)-INDEX(FC_L,$AL382))*(INDEX(FC_E2,$AL382+1)-INDEX(FC_E2,$AL382))/(INDEX(FC_L,$AL382+1)-INDEX(FC_L,$AL382))</f>
        <v>0.42199999999999999</v>
      </c>
      <c r="AO382" s="25">
        <f>INDEX(FC_E3,$AL382)+(MEDIAN(MinStable,$AK382,1)-INDEX(FC_L,$AL382))*(INDEX(FC_E3,$AL382+1)-INDEX(FC_E3,$AL382))/(INDEX(FC_L,$AL382+1)-INDEX(FC_L,$AL382))</f>
        <v>0.41499999999999998</v>
      </c>
      <c r="AP382" s="26">
        <f>(IF(S382=1,Y382*AK382/AM382,0)+IF(T382=1,Z382*AK382/AN382,0)+IF(U382=1,AA382*AK382/AO382,0))*dt/60</f>
        <v>9.0172889814117627E-2</v>
      </c>
      <c r="AQ382" s="25">
        <f>E382+(AG382*SQRT(RTE)-AH382/SQRT(RTE))*dt/60/E_nom</f>
        <v>0.81407328874200424</v>
      </c>
      <c r="AR382">
        <f>IF(R382=1,1,0)</f>
        <v>0</v>
      </c>
    </row>
    <row r="383" spans="1:44" x14ac:dyDescent="0.2">
      <c r="A383">
        <v>381</v>
      </c>
      <c r="B383" s="22">
        <f>A383/1440</f>
        <v>0.26458333333333334</v>
      </c>
      <c r="C383" s="23">
        <v>3.2235999999999998</v>
      </c>
      <c r="D383" s="24">
        <f>C383+P_aux</f>
        <v>3.2385999999999999</v>
      </c>
      <c r="E383" s="25">
        <f>AQ382</f>
        <v>0.81407328874200424</v>
      </c>
      <c r="F383" s="24">
        <f>AB382</f>
        <v>2.2999999999999998</v>
      </c>
      <c r="G383">
        <f>IF(AND(S382=0,V382&gt;=MinOff),V382,-1)</f>
        <v>-1</v>
      </c>
      <c r="H383">
        <f>IF(AND(T382=0,W382&gt;=MinOff),W382,-1)</f>
        <v>-1</v>
      </c>
      <c r="I383">
        <f>IF(AND(U382=0,X382&gt;=MinOff),X382,-1)</f>
        <v>-1</v>
      </c>
      <c r="J383">
        <f>IF(AND(S382=1,V382&gt;=MinRun),V382,-1)</f>
        <v>158</v>
      </c>
      <c r="K383">
        <f>IF(AND(T382=1,W382&gt;=MinRun),W382,-1)</f>
        <v>157</v>
      </c>
      <c r="L383">
        <f>IF(AND(U382=1,X382&gt;=MinRun),X382,-1)</f>
        <v>-1</v>
      </c>
      <c r="M383">
        <f>IF(MAX(G383:I383)&lt;0,0,MATCH(MAX(G383:I383),G383:I383,0))</f>
        <v>0</v>
      </c>
      <c r="N383">
        <f>IF(MAX(J383:L383)&lt;0,0,MATCH(MAX(J383:L383),J383:L383,0))</f>
        <v>1</v>
      </c>
      <c r="O383" s="24">
        <f>IF(N383=0,0,INDEX(CapVec,N383))</f>
        <v>1.2</v>
      </c>
      <c r="P383">
        <f>IF(OR(D383&gt;F383+StartMargin,E383&lt;SOC_startT),1,0)</f>
        <v>0</v>
      </c>
      <c r="Q383">
        <f>IF(AND(E383&gt;SOC_stopT,D383&lt;=F383-O383+StopMargin),1,0)</f>
        <v>0</v>
      </c>
      <c r="R383">
        <f>IF(AND(P383=1,M383&gt;0),1,IF(AND(P383=0,Q383=1,N383&gt;0),-1,0))</f>
        <v>0</v>
      </c>
      <c r="S383">
        <f>S382+IF(AND(R383=1,M383=1),1,0)-IF(AND(R383=-1,N383=1),1,0)</f>
        <v>1</v>
      </c>
      <c r="T383">
        <f>T382+IF(AND(R383=1,M383=2),1,0)-IF(AND(R383=-1,N383=2),1,0)</f>
        <v>1</v>
      </c>
      <c r="U383">
        <f>U382+IF(AND(R383=1,M383=3),1,0)-IF(AND(R383=-1,N383=3),1,0)</f>
        <v>0</v>
      </c>
      <c r="V383">
        <f>IF(S383&lt;&gt;S382,0,V382+dt)</f>
        <v>159</v>
      </c>
      <c r="W383">
        <f>IF(T383&lt;&gt;T382,0,W382+dt)</f>
        <v>158</v>
      </c>
      <c r="X383">
        <f>IF(U383&lt;&gt;U382,0,X382+dt)</f>
        <v>13</v>
      </c>
      <c r="Y383" s="24">
        <f>S383*Cap_1*MIN(1,(V383+dt)/StartRamp)</f>
        <v>1.2</v>
      </c>
      <c r="Z383" s="24">
        <f>T383*Cap_2*MIN(1,(W383+dt)/StartRamp)</f>
        <v>1.1000000000000001</v>
      </c>
      <c r="AA383" s="24">
        <f>U383*Cap_3*MIN(1,(X383+dt)/StartRamp)</f>
        <v>0</v>
      </c>
      <c r="AB383" s="24">
        <f>SUM(Y383:AA383)</f>
        <v>2.2999999999999998</v>
      </c>
      <c r="AC383" s="24">
        <f>AB383-D383</f>
        <v>-0.9386000000000001</v>
      </c>
      <c r="AD383" s="25">
        <f>MEDIAN(0,(TaperEnd-E383)/(TaperEnd-TaperStart),1)</f>
        <v>1</v>
      </c>
      <c r="AE383" s="24">
        <f>MIN(P_pcs*AD383,MAX(0,SOC_max-E383)*E_nom*60/dt/SQRT(RTE))</f>
        <v>2.5</v>
      </c>
      <c r="AF383" s="24">
        <f>MIN(P_pcs,MAX(0,E383-SOC_min)*E_nom*60/dt*SQRT(RTE))</f>
        <v>2.5</v>
      </c>
      <c r="AG383" s="24">
        <f>IF(AC383&gt;0,MIN(AC383,AE383),0)</f>
        <v>0</v>
      </c>
      <c r="AH383" s="24">
        <f>IF(AC383&lt;0,MIN(-AC383,AF383),0)</f>
        <v>0.9386000000000001</v>
      </c>
      <c r="AI383" s="24">
        <f>IF(AC383&gt;0,D383+AG383,AB383)</f>
        <v>2.2999999999999998</v>
      </c>
      <c r="AJ383" s="24">
        <f>MAX(0,D383-AI383-AH383)</f>
        <v>0</v>
      </c>
      <c r="AK383" s="25">
        <f>IF(AB383&gt;0,AI383/AB383,0)</f>
        <v>1</v>
      </c>
      <c r="AL383">
        <f>IF(AB383=0,1,MIN(MATCH(MEDIAN(MinStable,AK383,1),FC_L,1),3))</f>
        <v>3</v>
      </c>
      <c r="AM383" s="25">
        <f>INDEX(FC_E1,$AL383)+(MEDIAN(MinStable,$AK383,1)-INDEX(FC_L,$AL383))*(INDEX(FC_E1,$AL383+1)-INDEX(FC_E1,$AL383))/(INDEX(FC_L,$AL383+1)-INDEX(FC_L,$AL383))</f>
        <v>0.42799999999999999</v>
      </c>
      <c r="AN383" s="25">
        <f>INDEX(FC_E2,$AL383)+(MEDIAN(MinStable,$AK383,1)-INDEX(FC_L,$AL383))*(INDEX(FC_E2,$AL383+1)-INDEX(FC_E2,$AL383))/(INDEX(FC_L,$AL383+1)-INDEX(FC_L,$AL383))</f>
        <v>0.42199999999999999</v>
      </c>
      <c r="AO383" s="25">
        <f>INDEX(FC_E3,$AL383)+(MEDIAN(MinStable,$AK383,1)-INDEX(FC_L,$AL383))*(INDEX(FC_E3,$AL383+1)-INDEX(FC_E3,$AL383))/(INDEX(FC_L,$AL383+1)-INDEX(FC_L,$AL383))</f>
        <v>0.41499999999999998</v>
      </c>
      <c r="AP383" s="26">
        <f>(IF(S383=1,Y383*AK383/AM383,0)+IF(T383=1,Z383*AK383/AN383,0)+IF(U383=1,AA383*AK383/AO383,0))*dt/60</f>
        <v>9.0172889814117627E-2</v>
      </c>
      <c r="AQ383" s="25">
        <f>E383+(AG383*SQRT(RTE)-AH383/SQRT(RTE))*dt/60/E_nom</f>
        <v>0.81104131613031671</v>
      </c>
      <c r="AR383">
        <f>IF(R383=1,1,0)</f>
        <v>0</v>
      </c>
    </row>
    <row r="384" spans="1:44" x14ac:dyDescent="0.2">
      <c r="A384">
        <v>382</v>
      </c>
      <c r="B384" s="22">
        <f>A384/1440</f>
        <v>0.26527777777777778</v>
      </c>
      <c r="C384" s="23">
        <v>3.0627</v>
      </c>
      <c r="D384" s="24">
        <f>C384+P_aux</f>
        <v>3.0777000000000001</v>
      </c>
      <c r="E384" s="25">
        <f>AQ383</f>
        <v>0.81104131613031671</v>
      </c>
      <c r="F384" s="24">
        <f>AB383</f>
        <v>2.2999999999999998</v>
      </c>
      <c r="G384">
        <f>IF(AND(S383=0,V383&gt;=MinOff),V383,-1)</f>
        <v>-1</v>
      </c>
      <c r="H384">
        <f>IF(AND(T383=0,W383&gt;=MinOff),W383,-1)</f>
        <v>-1</v>
      </c>
      <c r="I384">
        <f>IF(AND(U383=0,X383&gt;=MinOff),X383,-1)</f>
        <v>-1</v>
      </c>
      <c r="J384">
        <f>IF(AND(S383=1,V383&gt;=MinRun),V383,-1)</f>
        <v>159</v>
      </c>
      <c r="K384">
        <f>IF(AND(T383=1,W383&gt;=MinRun),W383,-1)</f>
        <v>158</v>
      </c>
      <c r="L384">
        <f>IF(AND(U383=1,X383&gt;=MinRun),X383,-1)</f>
        <v>-1</v>
      </c>
      <c r="M384">
        <f>IF(MAX(G384:I384)&lt;0,0,MATCH(MAX(G384:I384),G384:I384,0))</f>
        <v>0</v>
      </c>
      <c r="N384">
        <f>IF(MAX(J384:L384)&lt;0,0,MATCH(MAX(J384:L384),J384:L384,0))</f>
        <v>1</v>
      </c>
      <c r="O384" s="24">
        <f>IF(N384=0,0,INDEX(CapVec,N384))</f>
        <v>1.2</v>
      </c>
      <c r="P384">
        <f>IF(OR(D384&gt;F384+StartMargin,E384&lt;SOC_startT),1,0)</f>
        <v>0</v>
      </c>
      <c r="Q384">
        <f>IF(AND(E384&gt;SOC_stopT,D384&lt;=F384-O384+StopMargin),1,0)</f>
        <v>0</v>
      </c>
      <c r="R384">
        <f>IF(AND(P384=1,M384&gt;0),1,IF(AND(P384=0,Q384=1,N384&gt;0),-1,0))</f>
        <v>0</v>
      </c>
      <c r="S384">
        <f>S383+IF(AND(R384=1,M384=1),1,0)-IF(AND(R384=-1,N384=1),1,0)</f>
        <v>1</v>
      </c>
      <c r="T384">
        <f>T383+IF(AND(R384=1,M384=2),1,0)-IF(AND(R384=-1,N384=2),1,0)</f>
        <v>1</v>
      </c>
      <c r="U384">
        <f>U383+IF(AND(R384=1,M384=3),1,0)-IF(AND(R384=-1,N384=3),1,0)</f>
        <v>0</v>
      </c>
      <c r="V384">
        <f>IF(S384&lt;&gt;S383,0,V383+dt)</f>
        <v>160</v>
      </c>
      <c r="W384">
        <f>IF(T384&lt;&gt;T383,0,W383+dt)</f>
        <v>159</v>
      </c>
      <c r="X384">
        <f>IF(U384&lt;&gt;U383,0,X383+dt)</f>
        <v>14</v>
      </c>
      <c r="Y384" s="24">
        <f>S384*Cap_1*MIN(1,(V384+dt)/StartRamp)</f>
        <v>1.2</v>
      </c>
      <c r="Z384" s="24">
        <f>T384*Cap_2*MIN(1,(W384+dt)/StartRamp)</f>
        <v>1.1000000000000001</v>
      </c>
      <c r="AA384" s="24">
        <f>U384*Cap_3*MIN(1,(X384+dt)/StartRamp)</f>
        <v>0</v>
      </c>
      <c r="AB384" s="24">
        <f>SUM(Y384:AA384)</f>
        <v>2.2999999999999998</v>
      </c>
      <c r="AC384" s="24">
        <f>AB384-D384</f>
        <v>-0.77770000000000028</v>
      </c>
      <c r="AD384" s="25">
        <f>MEDIAN(0,(TaperEnd-E384)/(TaperEnd-TaperStart),1)</f>
        <v>1</v>
      </c>
      <c r="AE384" s="24">
        <f>MIN(P_pcs*AD384,MAX(0,SOC_max-E384)*E_nom*60/dt/SQRT(RTE))</f>
        <v>2.5</v>
      </c>
      <c r="AF384" s="24">
        <f>MIN(P_pcs,MAX(0,E384-SOC_min)*E_nom*60/dt*SQRT(RTE))</f>
        <v>2.5</v>
      </c>
      <c r="AG384" s="24">
        <f>IF(AC384&gt;0,MIN(AC384,AE384),0)</f>
        <v>0</v>
      </c>
      <c r="AH384" s="24">
        <f>IF(AC384&lt;0,MIN(-AC384,AF384),0)</f>
        <v>0.77770000000000028</v>
      </c>
      <c r="AI384" s="24">
        <f>IF(AC384&gt;0,D384+AG384,AB384)</f>
        <v>2.2999999999999998</v>
      </c>
      <c r="AJ384" s="24">
        <f>MAX(0,D384-AI384-AH384)</f>
        <v>0</v>
      </c>
      <c r="AK384" s="25">
        <f>IF(AB384&gt;0,AI384/AB384,0)</f>
        <v>1</v>
      </c>
      <c r="AL384">
        <f>IF(AB384=0,1,MIN(MATCH(MEDIAN(MinStable,AK384,1),FC_L,1),3))</f>
        <v>3</v>
      </c>
      <c r="AM384" s="25">
        <f>INDEX(FC_E1,$AL384)+(MEDIAN(MinStable,$AK384,1)-INDEX(FC_L,$AL384))*(INDEX(FC_E1,$AL384+1)-INDEX(FC_E1,$AL384))/(INDEX(FC_L,$AL384+1)-INDEX(FC_L,$AL384))</f>
        <v>0.42799999999999999</v>
      </c>
      <c r="AN384" s="25">
        <f>INDEX(FC_E2,$AL384)+(MEDIAN(MinStable,$AK384,1)-INDEX(FC_L,$AL384))*(INDEX(FC_E2,$AL384+1)-INDEX(FC_E2,$AL384))/(INDEX(FC_L,$AL384+1)-INDEX(FC_L,$AL384))</f>
        <v>0.42199999999999999</v>
      </c>
      <c r="AO384" s="25">
        <f>INDEX(FC_E3,$AL384)+(MEDIAN(MinStable,$AK384,1)-INDEX(FC_L,$AL384))*(INDEX(FC_E3,$AL384+1)-INDEX(FC_E3,$AL384))/(INDEX(FC_L,$AL384+1)-INDEX(FC_L,$AL384))</f>
        <v>0.41499999999999998</v>
      </c>
      <c r="AP384" s="26">
        <f>(IF(S384=1,Y384*AK384/AM384,0)+IF(T384=1,Z384*AK384/AN384,0)+IF(U384=1,AA384*AK384/AO384,0))*dt/60</f>
        <v>9.0172889814117627E-2</v>
      </c>
      <c r="AQ384" s="25">
        <f>E384+(AG384*SQRT(RTE)-AH384/SQRT(RTE))*dt/60/E_nom</f>
        <v>0.80852910102259312</v>
      </c>
      <c r="AR384">
        <f>IF(R384=1,1,0)</f>
        <v>0</v>
      </c>
    </row>
    <row r="385" spans="1:44" x14ac:dyDescent="0.2">
      <c r="A385">
        <v>383</v>
      </c>
      <c r="B385" s="22">
        <f>A385/1440</f>
        <v>0.26597222222222222</v>
      </c>
      <c r="C385" s="23">
        <v>3.2700999999999998</v>
      </c>
      <c r="D385" s="24">
        <f>C385+P_aux</f>
        <v>3.2850999999999999</v>
      </c>
      <c r="E385" s="25">
        <f>AQ384</f>
        <v>0.80852910102259312</v>
      </c>
      <c r="F385" s="24">
        <f>AB384</f>
        <v>2.2999999999999998</v>
      </c>
      <c r="G385">
        <f>IF(AND(S384=0,V384&gt;=MinOff),V384,-1)</f>
        <v>-1</v>
      </c>
      <c r="H385">
        <f>IF(AND(T384=0,W384&gt;=MinOff),W384,-1)</f>
        <v>-1</v>
      </c>
      <c r="I385">
        <f>IF(AND(U384=0,X384&gt;=MinOff),X384,-1)</f>
        <v>-1</v>
      </c>
      <c r="J385">
        <f>IF(AND(S384=1,V384&gt;=MinRun),V384,-1)</f>
        <v>160</v>
      </c>
      <c r="K385">
        <f>IF(AND(T384=1,W384&gt;=MinRun),W384,-1)</f>
        <v>159</v>
      </c>
      <c r="L385">
        <f>IF(AND(U384=1,X384&gt;=MinRun),X384,-1)</f>
        <v>-1</v>
      </c>
      <c r="M385">
        <f>IF(MAX(G385:I385)&lt;0,0,MATCH(MAX(G385:I385),G385:I385,0))</f>
        <v>0</v>
      </c>
      <c r="N385">
        <f>IF(MAX(J385:L385)&lt;0,0,MATCH(MAX(J385:L385),J385:L385,0))</f>
        <v>1</v>
      </c>
      <c r="O385" s="24">
        <f>IF(N385=0,0,INDEX(CapVec,N385))</f>
        <v>1.2</v>
      </c>
      <c r="P385">
        <f>IF(OR(D385&gt;F385+StartMargin,E385&lt;SOC_startT),1,0)</f>
        <v>0</v>
      </c>
      <c r="Q385">
        <f>IF(AND(E385&gt;SOC_stopT,D385&lt;=F385-O385+StopMargin),1,0)</f>
        <v>0</v>
      </c>
      <c r="R385">
        <f>IF(AND(P385=1,M385&gt;0),1,IF(AND(P385=0,Q385=1,N385&gt;0),-1,0))</f>
        <v>0</v>
      </c>
      <c r="S385">
        <f>S384+IF(AND(R385=1,M385=1),1,0)-IF(AND(R385=-1,N385=1),1,0)</f>
        <v>1</v>
      </c>
      <c r="T385">
        <f>T384+IF(AND(R385=1,M385=2),1,0)-IF(AND(R385=-1,N385=2),1,0)</f>
        <v>1</v>
      </c>
      <c r="U385">
        <f>U384+IF(AND(R385=1,M385=3),1,0)-IF(AND(R385=-1,N385=3),1,0)</f>
        <v>0</v>
      </c>
      <c r="V385">
        <f>IF(S385&lt;&gt;S384,0,V384+dt)</f>
        <v>161</v>
      </c>
      <c r="W385">
        <f>IF(T385&lt;&gt;T384,0,W384+dt)</f>
        <v>160</v>
      </c>
      <c r="X385">
        <f>IF(U385&lt;&gt;U384,0,X384+dt)</f>
        <v>15</v>
      </c>
      <c r="Y385" s="24">
        <f>S385*Cap_1*MIN(1,(V385+dt)/StartRamp)</f>
        <v>1.2</v>
      </c>
      <c r="Z385" s="24">
        <f>T385*Cap_2*MIN(1,(W385+dt)/StartRamp)</f>
        <v>1.1000000000000001</v>
      </c>
      <c r="AA385" s="24">
        <f>U385*Cap_3*MIN(1,(X385+dt)/StartRamp)</f>
        <v>0</v>
      </c>
      <c r="AB385" s="24">
        <f>SUM(Y385:AA385)</f>
        <v>2.2999999999999998</v>
      </c>
      <c r="AC385" s="24">
        <f>AB385-D385</f>
        <v>-0.98510000000000009</v>
      </c>
      <c r="AD385" s="25">
        <f>MEDIAN(0,(TaperEnd-E385)/(TaperEnd-TaperStart),1)</f>
        <v>1</v>
      </c>
      <c r="AE385" s="24">
        <f>MIN(P_pcs*AD385,MAX(0,SOC_max-E385)*E_nom*60/dt/SQRT(RTE))</f>
        <v>2.5</v>
      </c>
      <c r="AF385" s="24">
        <f>MIN(P_pcs,MAX(0,E385-SOC_min)*E_nom*60/dt*SQRT(RTE))</f>
        <v>2.5</v>
      </c>
      <c r="AG385" s="24">
        <f>IF(AC385&gt;0,MIN(AC385,AE385),0)</f>
        <v>0</v>
      </c>
      <c r="AH385" s="24">
        <f>IF(AC385&lt;0,MIN(-AC385,AF385),0)</f>
        <v>0.98510000000000009</v>
      </c>
      <c r="AI385" s="24">
        <f>IF(AC385&gt;0,D385+AG385,AB385)</f>
        <v>2.2999999999999998</v>
      </c>
      <c r="AJ385" s="24">
        <f>MAX(0,D385-AI385-AH385)</f>
        <v>0</v>
      </c>
      <c r="AK385" s="25">
        <f>IF(AB385&gt;0,AI385/AB385,0)</f>
        <v>1</v>
      </c>
      <c r="AL385">
        <f>IF(AB385=0,1,MIN(MATCH(MEDIAN(MinStable,AK385,1),FC_L,1),3))</f>
        <v>3</v>
      </c>
      <c r="AM385" s="25">
        <f>INDEX(FC_E1,$AL385)+(MEDIAN(MinStable,$AK385,1)-INDEX(FC_L,$AL385))*(INDEX(FC_E1,$AL385+1)-INDEX(FC_E1,$AL385))/(INDEX(FC_L,$AL385+1)-INDEX(FC_L,$AL385))</f>
        <v>0.42799999999999999</v>
      </c>
      <c r="AN385" s="25">
        <f>INDEX(FC_E2,$AL385)+(MEDIAN(MinStable,$AK385,1)-INDEX(FC_L,$AL385))*(INDEX(FC_E2,$AL385+1)-INDEX(FC_E2,$AL385))/(INDEX(FC_L,$AL385+1)-INDEX(FC_L,$AL385))</f>
        <v>0.42199999999999999</v>
      </c>
      <c r="AO385" s="25">
        <f>INDEX(FC_E3,$AL385)+(MEDIAN(MinStable,$AK385,1)-INDEX(FC_L,$AL385))*(INDEX(FC_E3,$AL385+1)-INDEX(FC_E3,$AL385))/(INDEX(FC_L,$AL385+1)-INDEX(FC_L,$AL385))</f>
        <v>0.41499999999999998</v>
      </c>
      <c r="AP385" s="26">
        <f>(IF(S385=1,Y385*AK385/AM385,0)+IF(T385=1,Z385*AK385/AN385,0)+IF(U385=1,AA385*AK385/AO385,0))*dt/60</f>
        <v>9.0172889814117627E-2</v>
      </c>
      <c r="AQ385" s="25">
        <f>E385+(AG385*SQRT(RTE)-AH385/SQRT(RTE))*dt/60/E_nom</f>
        <v>0.80534691881529141</v>
      </c>
      <c r="AR385">
        <f>IF(R385=1,1,0)</f>
        <v>0</v>
      </c>
    </row>
    <row r="386" spans="1:44" x14ac:dyDescent="0.2">
      <c r="A386">
        <v>384</v>
      </c>
      <c r="B386" s="22">
        <f>A386/1440</f>
        <v>0.26666666666666666</v>
      </c>
      <c r="C386" s="23">
        <v>3.1191</v>
      </c>
      <c r="D386" s="24">
        <f>C386+P_aux</f>
        <v>3.1341000000000001</v>
      </c>
      <c r="E386" s="25">
        <f>AQ385</f>
        <v>0.80534691881529141</v>
      </c>
      <c r="F386" s="24">
        <f>AB385</f>
        <v>2.2999999999999998</v>
      </c>
      <c r="G386">
        <f>IF(AND(S385=0,V385&gt;=MinOff),V385,-1)</f>
        <v>-1</v>
      </c>
      <c r="H386">
        <f>IF(AND(T385=0,W385&gt;=MinOff),W385,-1)</f>
        <v>-1</v>
      </c>
      <c r="I386">
        <f>IF(AND(U385=0,X385&gt;=MinOff),X385,-1)</f>
        <v>15</v>
      </c>
      <c r="J386">
        <f>IF(AND(S385=1,V385&gt;=MinRun),V385,-1)</f>
        <v>161</v>
      </c>
      <c r="K386">
        <f>IF(AND(T385=1,W385&gt;=MinRun),W385,-1)</f>
        <v>160</v>
      </c>
      <c r="L386">
        <f>IF(AND(U385=1,X385&gt;=MinRun),X385,-1)</f>
        <v>-1</v>
      </c>
      <c r="M386">
        <f>IF(MAX(G386:I386)&lt;0,0,MATCH(MAX(G386:I386),G386:I386,0))</f>
        <v>3</v>
      </c>
      <c r="N386">
        <f>IF(MAX(J386:L386)&lt;0,0,MATCH(MAX(J386:L386),J386:L386,0))</f>
        <v>1</v>
      </c>
      <c r="O386" s="24">
        <f>IF(N386=0,0,INDEX(CapVec,N386))</f>
        <v>1.2</v>
      </c>
      <c r="P386">
        <f>IF(OR(D386&gt;F386+StartMargin,E386&lt;SOC_startT),1,0)</f>
        <v>0</v>
      </c>
      <c r="Q386">
        <f>IF(AND(E386&gt;SOC_stopT,D386&lt;=F386-O386+StopMargin),1,0)</f>
        <v>0</v>
      </c>
      <c r="R386">
        <f>IF(AND(P386=1,M386&gt;0),1,IF(AND(P386=0,Q386=1,N386&gt;0),-1,0))</f>
        <v>0</v>
      </c>
      <c r="S386">
        <f>S385+IF(AND(R386=1,M386=1),1,0)-IF(AND(R386=-1,N386=1),1,0)</f>
        <v>1</v>
      </c>
      <c r="T386">
        <f>T385+IF(AND(R386=1,M386=2),1,0)-IF(AND(R386=-1,N386=2),1,0)</f>
        <v>1</v>
      </c>
      <c r="U386">
        <f>U385+IF(AND(R386=1,M386=3),1,0)-IF(AND(R386=-1,N386=3),1,0)</f>
        <v>0</v>
      </c>
      <c r="V386">
        <f>IF(S386&lt;&gt;S385,0,V385+dt)</f>
        <v>162</v>
      </c>
      <c r="W386">
        <f>IF(T386&lt;&gt;T385,0,W385+dt)</f>
        <v>161</v>
      </c>
      <c r="X386">
        <f>IF(U386&lt;&gt;U385,0,X385+dt)</f>
        <v>16</v>
      </c>
      <c r="Y386" s="24">
        <f>S386*Cap_1*MIN(1,(V386+dt)/StartRamp)</f>
        <v>1.2</v>
      </c>
      <c r="Z386" s="24">
        <f>T386*Cap_2*MIN(1,(W386+dt)/StartRamp)</f>
        <v>1.1000000000000001</v>
      </c>
      <c r="AA386" s="24">
        <f>U386*Cap_3*MIN(1,(X386+dt)/StartRamp)</f>
        <v>0</v>
      </c>
      <c r="AB386" s="24">
        <f>SUM(Y386:AA386)</f>
        <v>2.2999999999999998</v>
      </c>
      <c r="AC386" s="24">
        <f>AB386-D386</f>
        <v>-0.83410000000000029</v>
      </c>
      <c r="AD386" s="25">
        <f>MEDIAN(0,(TaperEnd-E386)/(TaperEnd-TaperStart),1)</f>
        <v>1</v>
      </c>
      <c r="AE386" s="24">
        <f>MIN(P_pcs*AD386,MAX(0,SOC_max-E386)*E_nom*60/dt/SQRT(RTE))</f>
        <v>2.5</v>
      </c>
      <c r="AF386" s="24">
        <f>MIN(P_pcs,MAX(0,E386-SOC_min)*E_nom*60/dt*SQRT(RTE))</f>
        <v>2.5</v>
      </c>
      <c r="AG386" s="24">
        <f>IF(AC386&gt;0,MIN(AC386,AE386),0)</f>
        <v>0</v>
      </c>
      <c r="AH386" s="24">
        <f>IF(AC386&lt;0,MIN(-AC386,AF386),0)</f>
        <v>0.83410000000000029</v>
      </c>
      <c r="AI386" s="24">
        <f>IF(AC386&gt;0,D386+AG386,AB386)</f>
        <v>2.2999999999999998</v>
      </c>
      <c r="AJ386" s="24">
        <f>MAX(0,D386-AI386-AH386)</f>
        <v>0</v>
      </c>
      <c r="AK386" s="25">
        <f>IF(AB386&gt;0,AI386/AB386,0)</f>
        <v>1</v>
      </c>
      <c r="AL386">
        <f>IF(AB386=0,1,MIN(MATCH(MEDIAN(MinStable,AK386,1),FC_L,1),3))</f>
        <v>3</v>
      </c>
      <c r="AM386" s="25">
        <f>INDEX(FC_E1,$AL386)+(MEDIAN(MinStable,$AK386,1)-INDEX(FC_L,$AL386))*(INDEX(FC_E1,$AL386+1)-INDEX(FC_E1,$AL386))/(INDEX(FC_L,$AL386+1)-INDEX(FC_L,$AL386))</f>
        <v>0.42799999999999999</v>
      </c>
      <c r="AN386" s="25">
        <f>INDEX(FC_E2,$AL386)+(MEDIAN(MinStable,$AK386,1)-INDEX(FC_L,$AL386))*(INDEX(FC_E2,$AL386+1)-INDEX(FC_E2,$AL386))/(INDEX(FC_L,$AL386+1)-INDEX(FC_L,$AL386))</f>
        <v>0.42199999999999999</v>
      </c>
      <c r="AO386" s="25">
        <f>INDEX(FC_E3,$AL386)+(MEDIAN(MinStable,$AK386,1)-INDEX(FC_L,$AL386))*(INDEX(FC_E3,$AL386+1)-INDEX(FC_E3,$AL386))/(INDEX(FC_L,$AL386+1)-INDEX(FC_L,$AL386))</f>
        <v>0.41499999999999998</v>
      </c>
      <c r="AP386" s="26">
        <f>(IF(S386=1,Y386*AK386/AM386,0)+IF(T386=1,Z386*AK386/AN386,0)+IF(U386=1,AA386*AK386/AO386,0))*dt/60</f>
        <v>9.0172889814117627E-2</v>
      </c>
      <c r="AQ386" s="25">
        <f>E386+(AG386*SQRT(RTE)-AH386/SQRT(RTE))*dt/60/E_nom</f>
        <v>0.80265251400450033</v>
      </c>
      <c r="AR386">
        <f>IF(R386=1,1,0)</f>
        <v>0</v>
      </c>
    </row>
    <row r="387" spans="1:44" x14ac:dyDescent="0.2">
      <c r="A387">
        <v>385</v>
      </c>
      <c r="B387" s="22">
        <f>A387/1440</f>
        <v>0.2673611111111111</v>
      </c>
      <c r="C387" s="23">
        <v>3.1013000000000002</v>
      </c>
      <c r="D387" s="24">
        <f>C387+P_aux</f>
        <v>3.1163000000000003</v>
      </c>
      <c r="E387" s="25">
        <f>AQ386</f>
        <v>0.80265251400450033</v>
      </c>
      <c r="F387" s="24">
        <f>AB386</f>
        <v>2.2999999999999998</v>
      </c>
      <c r="G387">
        <f>IF(AND(S386=0,V386&gt;=MinOff),V386,-1)</f>
        <v>-1</v>
      </c>
      <c r="H387">
        <f>IF(AND(T386=0,W386&gt;=MinOff),W386,-1)</f>
        <v>-1</v>
      </c>
      <c r="I387">
        <f>IF(AND(U386=0,X386&gt;=MinOff),X386,-1)</f>
        <v>16</v>
      </c>
      <c r="J387">
        <f>IF(AND(S386=1,V386&gt;=MinRun),V386,-1)</f>
        <v>162</v>
      </c>
      <c r="K387">
        <f>IF(AND(T386=1,W386&gt;=MinRun),W386,-1)</f>
        <v>161</v>
      </c>
      <c r="L387">
        <f>IF(AND(U386=1,X386&gt;=MinRun),X386,-1)</f>
        <v>-1</v>
      </c>
      <c r="M387">
        <f>IF(MAX(G387:I387)&lt;0,0,MATCH(MAX(G387:I387),G387:I387,0))</f>
        <v>3</v>
      </c>
      <c r="N387">
        <f>IF(MAX(J387:L387)&lt;0,0,MATCH(MAX(J387:L387),J387:L387,0))</f>
        <v>1</v>
      </c>
      <c r="O387" s="24">
        <f>IF(N387=0,0,INDEX(CapVec,N387))</f>
        <v>1.2</v>
      </c>
      <c r="P387">
        <f>IF(OR(D387&gt;F387+StartMargin,E387&lt;SOC_startT),1,0)</f>
        <v>0</v>
      </c>
      <c r="Q387">
        <f>IF(AND(E387&gt;SOC_stopT,D387&lt;=F387-O387+StopMargin),1,0)</f>
        <v>0</v>
      </c>
      <c r="R387">
        <f>IF(AND(P387=1,M387&gt;0),1,IF(AND(P387=0,Q387=1,N387&gt;0),-1,0))</f>
        <v>0</v>
      </c>
      <c r="S387">
        <f>S386+IF(AND(R387=1,M387=1),1,0)-IF(AND(R387=-1,N387=1),1,0)</f>
        <v>1</v>
      </c>
      <c r="T387">
        <f>T386+IF(AND(R387=1,M387=2),1,0)-IF(AND(R387=-1,N387=2),1,0)</f>
        <v>1</v>
      </c>
      <c r="U387">
        <f>U386+IF(AND(R387=1,M387=3),1,0)-IF(AND(R387=-1,N387=3),1,0)</f>
        <v>0</v>
      </c>
      <c r="V387">
        <f>IF(S387&lt;&gt;S386,0,V386+dt)</f>
        <v>163</v>
      </c>
      <c r="W387">
        <f>IF(T387&lt;&gt;T386,0,W386+dt)</f>
        <v>162</v>
      </c>
      <c r="X387">
        <f>IF(U387&lt;&gt;U386,0,X386+dt)</f>
        <v>17</v>
      </c>
      <c r="Y387" s="24">
        <f>S387*Cap_1*MIN(1,(V387+dt)/StartRamp)</f>
        <v>1.2</v>
      </c>
      <c r="Z387" s="24">
        <f>T387*Cap_2*MIN(1,(W387+dt)/StartRamp)</f>
        <v>1.1000000000000001</v>
      </c>
      <c r="AA387" s="24">
        <f>U387*Cap_3*MIN(1,(X387+dt)/StartRamp)</f>
        <v>0</v>
      </c>
      <c r="AB387" s="24">
        <f>SUM(Y387:AA387)</f>
        <v>2.2999999999999998</v>
      </c>
      <c r="AC387" s="24">
        <f>AB387-D387</f>
        <v>-0.81630000000000047</v>
      </c>
      <c r="AD387" s="25">
        <f>MEDIAN(0,(TaperEnd-E387)/(TaperEnd-TaperStart),1)</f>
        <v>1</v>
      </c>
      <c r="AE387" s="24">
        <f>MIN(P_pcs*AD387,MAX(0,SOC_max-E387)*E_nom*60/dt/SQRT(RTE))</f>
        <v>2.5</v>
      </c>
      <c r="AF387" s="24">
        <f>MIN(P_pcs,MAX(0,E387-SOC_min)*E_nom*60/dt*SQRT(RTE))</f>
        <v>2.5</v>
      </c>
      <c r="AG387" s="24">
        <f>IF(AC387&gt;0,MIN(AC387,AE387),0)</f>
        <v>0</v>
      </c>
      <c r="AH387" s="24">
        <f>IF(AC387&lt;0,MIN(-AC387,AF387),0)</f>
        <v>0.81630000000000047</v>
      </c>
      <c r="AI387" s="24">
        <f>IF(AC387&gt;0,D387+AG387,AB387)</f>
        <v>2.2999999999999998</v>
      </c>
      <c r="AJ387" s="24">
        <f>MAX(0,D387-AI387-AH387)</f>
        <v>0</v>
      </c>
      <c r="AK387" s="25">
        <f>IF(AB387&gt;0,AI387/AB387,0)</f>
        <v>1</v>
      </c>
      <c r="AL387">
        <f>IF(AB387=0,1,MIN(MATCH(MEDIAN(MinStable,AK387,1),FC_L,1),3))</f>
        <v>3</v>
      </c>
      <c r="AM387" s="25">
        <f>INDEX(FC_E1,$AL387)+(MEDIAN(MinStable,$AK387,1)-INDEX(FC_L,$AL387))*(INDEX(FC_E1,$AL387+1)-INDEX(FC_E1,$AL387))/(INDEX(FC_L,$AL387+1)-INDEX(FC_L,$AL387))</f>
        <v>0.42799999999999999</v>
      </c>
      <c r="AN387" s="25">
        <f>INDEX(FC_E2,$AL387)+(MEDIAN(MinStable,$AK387,1)-INDEX(FC_L,$AL387))*(INDEX(FC_E2,$AL387+1)-INDEX(FC_E2,$AL387))/(INDEX(FC_L,$AL387+1)-INDEX(FC_L,$AL387))</f>
        <v>0.42199999999999999</v>
      </c>
      <c r="AO387" s="25">
        <f>INDEX(FC_E3,$AL387)+(MEDIAN(MinStable,$AK387,1)-INDEX(FC_L,$AL387))*(INDEX(FC_E3,$AL387+1)-INDEX(FC_E3,$AL387))/(INDEX(FC_L,$AL387+1)-INDEX(FC_L,$AL387))</f>
        <v>0.41499999999999998</v>
      </c>
      <c r="AP387" s="26">
        <f>(IF(S387=1,Y387*AK387/AM387,0)+IF(T387=1,Z387*AK387/AN387,0)+IF(U387=1,AA387*AK387/AO387,0))*dt/60</f>
        <v>9.0172889814117627E-2</v>
      </c>
      <c r="AQ387" s="25">
        <f>E387+(AG387*SQRT(RTE)-AH387/SQRT(RTE))*dt/60/E_nom</f>
        <v>0.80001560878084754</v>
      </c>
      <c r="AR387">
        <f>IF(R387=1,1,0)</f>
        <v>0</v>
      </c>
    </row>
    <row r="388" spans="1:44" x14ac:dyDescent="0.2">
      <c r="A388">
        <v>386</v>
      </c>
      <c r="B388" s="22">
        <f>A388/1440</f>
        <v>0.26805555555555555</v>
      </c>
      <c r="C388" s="23">
        <v>3.0771000000000002</v>
      </c>
      <c r="D388" s="24">
        <f>C388+P_aux</f>
        <v>3.0921000000000003</v>
      </c>
      <c r="E388" s="25">
        <f>AQ387</f>
        <v>0.80001560878084754</v>
      </c>
      <c r="F388" s="24">
        <f>AB387</f>
        <v>2.2999999999999998</v>
      </c>
      <c r="G388">
        <f>IF(AND(S387=0,V387&gt;=MinOff),V387,-1)</f>
        <v>-1</v>
      </c>
      <c r="H388">
        <f>IF(AND(T387=0,W387&gt;=MinOff),W387,-1)</f>
        <v>-1</v>
      </c>
      <c r="I388">
        <f>IF(AND(U387=0,X387&gt;=MinOff),X387,-1)</f>
        <v>17</v>
      </c>
      <c r="J388">
        <f>IF(AND(S387=1,V387&gt;=MinRun),V387,-1)</f>
        <v>163</v>
      </c>
      <c r="K388">
        <f>IF(AND(T387=1,W387&gt;=MinRun),W387,-1)</f>
        <v>162</v>
      </c>
      <c r="L388">
        <f>IF(AND(U387=1,X387&gt;=MinRun),X387,-1)</f>
        <v>-1</v>
      </c>
      <c r="M388">
        <f>IF(MAX(G388:I388)&lt;0,0,MATCH(MAX(G388:I388),G388:I388,0))</f>
        <v>3</v>
      </c>
      <c r="N388">
        <f>IF(MAX(J388:L388)&lt;0,0,MATCH(MAX(J388:L388),J388:L388,0))</f>
        <v>1</v>
      </c>
      <c r="O388" s="24">
        <f>IF(N388=0,0,INDEX(CapVec,N388))</f>
        <v>1.2</v>
      </c>
      <c r="P388">
        <f>IF(OR(D388&gt;F388+StartMargin,E388&lt;SOC_startT),1,0)</f>
        <v>0</v>
      </c>
      <c r="Q388">
        <f>IF(AND(E388&gt;SOC_stopT,D388&lt;=F388-O388+StopMargin),1,0)</f>
        <v>0</v>
      </c>
      <c r="R388">
        <f>IF(AND(P388=1,M388&gt;0),1,IF(AND(P388=0,Q388=1,N388&gt;0),-1,0))</f>
        <v>0</v>
      </c>
      <c r="S388">
        <f>S387+IF(AND(R388=1,M388=1),1,0)-IF(AND(R388=-1,N388=1),1,0)</f>
        <v>1</v>
      </c>
      <c r="T388">
        <f>T387+IF(AND(R388=1,M388=2),1,0)-IF(AND(R388=-1,N388=2),1,0)</f>
        <v>1</v>
      </c>
      <c r="U388">
        <f>U387+IF(AND(R388=1,M388=3),1,0)-IF(AND(R388=-1,N388=3),1,0)</f>
        <v>0</v>
      </c>
      <c r="V388">
        <f>IF(S388&lt;&gt;S387,0,V387+dt)</f>
        <v>164</v>
      </c>
      <c r="W388">
        <f>IF(T388&lt;&gt;T387,0,W387+dt)</f>
        <v>163</v>
      </c>
      <c r="X388">
        <f>IF(U388&lt;&gt;U387,0,X387+dt)</f>
        <v>18</v>
      </c>
      <c r="Y388" s="24">
        <f>S388*Cap_1*MIN(1,(V388+dt)/StartRamp)</f>
        <v>1.2</v>
      </c>
      <c r="Z388" s="24">
        <f>T388*Cap_2*MIN(1,(W388+dt)/StartRamp)</f>
        <v>1.1000000000000001</v>
      </c>
      <c r="AA388" s="24">
        <f>U388*Cap_3*MIN(1,(X388+dt)/StartRamp)</f>
        <v>0</v>
      </c>
      <c r="AB388" s="24">
        <f>SUM(Y388:AA388)</f>
        <v>2.2999999999999998</v>
      </c>
      <c r="AC388" s="24">
        <f>AB388-D388</f>
        <v>-0.79210000000000047</v>
      </c>
      <c r="AD388" s="25">
        <f>MEDIAN(0,(TaperEnd-E388)/(TaperEnd-TaperStart),1)</f>
        <v>1</v>
      </c>
      <c r="AE388" s="24">
        <f>MIN(P_pcs*AD388,MAX(0,SOC_max-E388)*E_nom*60/dt/SQRT(RTE))</f>
        <v>2.5</v>
      </c>
      <c r="AF388" s="24">
        <f>MIN(P_pcs,MAX(0,E388-SOC_min)*E_nom*60/dt*SQRT(RTE))</f>
        <v>2.5</v>
      </c>
      <c r="AG388" s="24">
        <f>IF(AC388&gt;0,MIN(AC388,AE388),0)</f>
        <v>0</v>
      </c>
      <c r="AH388" s="24">
        <f>IF(AC388&lt;0,MIN(-AC388,AF388),0)</f>
        <v>0.79210000000000047</v>
      </c>
      <c r="AI388" s="24">
        <f>IF(AC388&gt;0,D388+AG388,AB388)</f>
        <v>2.2999999999999998</v>
      </c>
      <c r="AJ388" s="24">
        <f>MAX(0,D388-AI388-AH388)</f>
        <v>0</v>
      </c>
      <c r="AK388" s="25">
        <f>IF(AB388&gt;0,AI388/AB388,0)</f>
        <v>1</v>
      </c>
      <c r="AL388">
        <f>IF(AB388=0,1,MIN(MATCH(MEDIAN(MinStable,AK388,1),FC_L,1),3))</f>
        <v>3</v>
      </c>
      <c r="AM388" s="25">
        <f>INDEX(FC_E1,$AL388)+(MEDIAN(MinStable,$AK388,1)-INDEX(FC_L,$AL388))*(INDEX(FC_E1,$AL388+1)-INDEX(FC_E1,$AL388))/(INDEX(FC_L,$AL388+1)-INDEX(FC_L,$AL388))</f>
        <v>0.42799999999999999</v>
      </c>
      <c r="AN388" s="25">
        <f>INDEX(FC_E2,$AL388)+(MEDIAN(MinStable,$AK388,1)-INDEX(FC_L,$AL388))*(INDEX(FC_E2,$AL388+1)-INDEX(FC_E2,$AL388))/(INDEX(FC_L,$AL388+1)-INDEX(FC_L,$AL388))</f>
        <v>0.42199999999999999</v>
      </c>
      <c r="AO388" s="25">
        <f>INDEX(FC_E3,$AL388)+(MEDIAN(MinStable,$AK388,1)-INDEX(FC_L,$AL388))*(INDEX(FC_E3,$AL388+1)-INDEX(FC_E3,$AL388))/(INDEX(FC_L,$AL388+1)-INDEX(FC_L,$AL388))</f>
        <v>0.41499999999999998</v>
      </c>
      <c r="AP388" s="26">
        <f>(IF(S388=1,Y388*AK388/AM388,0)+IF(T388=1,Z388*AK388/AN388,0)+IF(U388=1,AA388*AK388/AO388,0))*dt/60</f>
        <v>9.0172889814117627E-2</v>
      </c>
      <c r="AQ388" s="25">
        <f>E388+(AG388*SQRT(RTE)-AH388/SQRT(RTE))*dt/60/E_nom</f>
        <v>0.7974568771531918</v>
      </c>
      <c r="AR388">
        <f>IF(R388=1,1,0)</f>
        <v>0</v>
      </c>
    </row>
    <row r="389" spans="1:44" x14ac:dyDescent="0.2">
      <c r="A389">
        <v>387</v>
      </c>
      <c r="B389" s="22">
        <f>A389/1440</f>
        <v>0.26874999999999999</v>
      </c>
      <c r="C389" s="23">
        <v>3.1337000000000002</v>
      </c>
      <c r="D389" s="24">
        <f>C389+P_aux</f>
        <v>3.1487000000000003</v>
      </c>
      <c r="E389" s="25">
        <f>AQ388</f>
        <v>0.7974568771531918</v>
      </c>
      <c r="F389" s="24">
        <f>AB388</f>
        <v>2.2999999999999998</v>
      </c>
      <c r="G389">
        <f>IF(AND(S388=0,V388&gt;=MinOff),V388,-1)</f>
        <v>-1</v>
      </c>
      <c r="H389">
        <f>IF(AND(T388=0,W388&gt;=MinOff),W388,-1)</f>
        <v>-1</v>
      </c>
      <c r="I389">
        <f>IF(AND(U388=0,X388&gt;=MinOff),X388,-1)</f>
        <v>18</v>
      </c>
      <c r="J389">
        <f>IF(AND(S388=1,V388&gt;=MinRun),V388,-1)</f>
        <v>164</v>
      </c>
      <c r="K389">
        <f>IF(AND(T388=1,W388&gt;=MinRun),W388,-1)</f>
        <v>163</v>
      </c>
      <c r="L389">
        <f>IF(AND(U388=1,X388&gt;=MinRun),X388,-1)</f>
        <v>-1</v>
      </c>
      <c r="M389">
        <f>IF(MAX(G389:I389)&lt;0,0,MATCH(MAX(G389:I389),G389:I389,0))</f>
        <v>3</v>
      </c>
      <c r="N389">
        <f>IF(MAX(J389:L389)&lt;0,0,MATCH(MAX(J389:L389),J389:L389,0))</f>
        <v>1</v>
      </c>
      <c r="O389" s="24">
        <f>IF(N389=0,0,INDEX(CapVec,N389))</f>
        <v>1.2</v>
      </c>
      <c r="P389">
        <f>IF(OR(D389&gt;F389+StartMargin,E389&lt;SOC_startT),1,0)</f>
        <v>0</v>
      </c>
      <c r="Q389">
        <f>IF(AND(E389&gt;SOC_stopT,D389&lt;=F389-O389+StopMargin),1,0)</f>
        <v>0</v>
      </c>
      <c r="R389">
        <f>IF(AND(P389=1,M389&gt;0),1,IF(AND(P389=0,Q389=1,N389&gt;0),-1,0))</f>
        <v>0</v>
      </c>
      <c r="S389">
        <f>S388+IF(AND(R389=1,M389=1),1,0)-IF(AND(R389=-1,N389=1),1,0)</f>
        <v>1</v>
      </c>
      <c r="T389">
        <f>T388+IF(AND(R389=1,M389=2),1,0)-IF(AND(R389=-1,N389=2),1,0)</f>
        <v>1</v>
      </c>
      <c r="U389">
        <f>U388+IF(AND(R389=1,M389=3),1,0)-IF(AND(R389=-1,N389=3),1,0)</f>
        <v>0</v>
      </c>
      <c r="V389">
        <f>IF(S389&lt;&gt;S388,0,V388+dt)</f>
        <v>165</v>
      </c>
      <c r="W389">
        <f>IF(T389&lt;&gt;T388,0,W388+dt)</f>
        <v>164</v>
      </c>
      <c r="X389">
        <f>IF(U389&lt;&gt;U388,0,X388+dt)</f>
        <v>19</v>
      </c>
      <c r="Y389" s="24">
        <f>S389*Cap_1*MIN(1,(V389+dt)/StartRamp)</f>
        <v>1.2</v>
      </c>
      <c r="Z389" s="24">
        <f>T389*Cap_2*MIN(1,(W389+dt)/StartRamp)</f>
        <v>1.1000000000000001</v>
      </c>
      <c r="AA389" s="24">
        <f>U389*Cap_3*MIN(1,(X389+dt)/StartRamp)</f>
        <v>0</v>
      </c>
      <c r="AB389" s="24">
        <f>SUM(Y389:AA389)</f>
        <v>2.2999999999999998</v>
      </c>
      <c r="AC389" s="24">
        <f>AB389-D389</f>
        <v>-0.84870000000000045</v>
      </c>
      <c r="AD389" s="25">
        <f>MEDIAN(0,(TaperEnd-E389)/(TaperEnd-TaperStart),1)</f>
        <v>1</v>
      </c>
      <c r="AE389" s="24">
        <f>MIN(P_pcs*AD389,MAX(0,SOC_max-E389)*E_nom*60/dt/SQRT(RTE))</f>
        <v>2.5</v>
      </c>
      <c r="AF389" s="24">
        <f>MIN(P_pcs,MAX(0,E389-SOC_min)*E_nom*60/dt*SQRT(RTE))</f>
        <v>2.5</v>
      </c>
      <c r="AG389" s="24">
        <f>IF(AC389&gt;0,MIN(AC389,AE389),0)</f>
        <v>0</v>
      </c>
      <c r="AH389" s="24">
        <f>IF(AC389&lt;0,MIN(-AC389,AF389),0)</f>
        <v>0.84870000000000045</v>
      </c>
      <c r="AI389" s="24">
        <f>IF(AC389&gt;0,D389+AG389,AB389)</f>
        <v>2.2999999999999998</v>
      </c>
      <c r="AJ389" s="24">
        <f>MAX(0,D389-AI389-AH389)</f>
        <v>0</v>
      </c>
      <c r="AK389" s="25">
        <f>IF(AB389&gt;0,AI389/AB389,0)</f>
        <v>1</v>
      </c>
      <c r="AL389">
        <f>IF(AB389=0,1,MIN(MATCH(MEDIAN(MinStable,AK389,1),FC_L,1),3))</f>
        <v>3</v>
      </c>
      <c r="AM389" s="25">
        <f>INDEX(FC_E1,$AL389)+(MEDIAN(MinStable,$AK389,1)-INDEX(FC_L,$AL389))*(INDEX(FC_E1,$AL389+1)-INDEX(FC_E1,$AL389))/(INDEX(FC_L,$AL389+1)-INDEX(FC_L,$AL389))</f>
        <v>0.42799999999999999</v>
      </c>
      <c r="AN389" s="25">
        <f>INDEX(FC_E2,$AL389)+(MEDIAN(MinStable,$AK389,1)-INDEX(FC_L,$AL389))*(INDEX(FC_E2,$AL389+1)-INDEX(FC_E2,$AL389))/(INDEX(FC_L,$AL389+1)-INDEX(FC_L,$AL389))</f>
        <v>0.42199999999999999</v>
      </c>
      <c r="AO389" s="25">
        <f>INDEX(FC_E3,$AL389)+(MEDIAN(MinStable,$AK389,1)-INDEX(FC_L,$AL389))*(INDEX(FC_E3,$AL389+1)-INDEX(FC_E3,$AL389))/(INDEX(FC_L,$AL389+1)-INDEX(FC_L,$AL389))</f>
        <v>0.41499999999999998</v>
      </c>
      <c r="AP389" s="26">
        <f>(IF(S389=1,Y389*AK389/AM389,0)+IF(T389=1,Z389*AK389/AN389,0)+IF(U389=1,AA389*AK389/AO389,0))*dt/60</f>
        <v>9.0172889814117627E-2</v>
      </c>
      <c r="AQ389" s="25">
        <f>E389+(AG389*SQRT(RTE)-AH389/SQRT(RTE))*dt/60/E_nom</f>
        <v>0.79471530975969173</v>
      </c>
      <c r="AR389">
        <f>IF(R389=1,1,0)</f>
        <v>0</v>
      </c>
    </row>
    <row r="390" spans="1:44" x14ac:dyDescent="0.2">
      <c r="A390">
        <v>388</v>
      </c>
      <c r="B390" s="22">
        <f>A390/1440</f>
        <v>0.26944444444444443</v>
      </c>
      <c r="C390" s="23">
        <v>3.3079999999999998</v>
      </c>
      <c r="D390" s="24">
        <f>C390+P_aux</f>
        <v>3.323</v>
      </c>
      <c r="E390" s="25">
        <f>AQ389</f>
        <v>0.79471530975969173</v>
      </c>
      <c r="F390" s="24">
        <f>AB389</f>
        <v>2.2999999999999998</v>
      </c>
      <c r="G390">
        <f>IF(AND(S389=0,V389&gt;=MinOff),V389,-1)</f>
        <v>-1</v>
      </c>
      <c r="H390">
        <f>IF(AND(T389=0,W389&gt;=MinOff),W389,-1)</f>
        <v>-1</v>
      </c>
      <c r="I390">
        <f>IF(AND(U389=0,X389&gt;=MinOff),X389,-1)</f>
        <v>19</v>
      </c>
      <c r="J390">
        <f>IF(AND(S389=1,V389&gt;=MinRun),V389,-1)</f>
        <v>165</v>
      </c>
      <c r="K390">
        <f>IF(AND(T389=1,W389&gt;=MinRun),W389,-1)</f>
        <v>164</v>
      </c>
      <c r="L390">
        <f>IF(AND(U389=1,X389&gt;=MinRun),X389,-1)</f>
        <v>-1</v>
      </c>
      <c r="M390">
        <f>IF(MAX(G390:I390)&lt;0,0,MATCH(MAX(G390:I390),G390:I390,0))</f>
        <v>3</v>
      </c>
      <c r="N390">
        <f>IF(MAX(J390:L390)&lt;0,0,MATCH(MAX(J390:L390),J390:L390,0))</f>
        <v>1</v>
      </c>
      <c r="O390" s="24">
        <f>IF(N390=0,0,INDEX(CapVec,N390))</f>
        <v>1.2</v>
      </c>
      <c r="P390">
        <f>IF(OR(D390&gt;F390+StartMargin,E390&lt;SOC_startT),1,0)</f>
        <v>0</v>
      </c>
      <c r="Q390">
        <f>IF(AND(E390&gt;SOC_stopT,D390&lt;=F390-O390+StopMargin),1,0)</f>
        <v>0</v>
      </c>
      <c r="R390">
        <f>IF(AND(P390=1,M390&gt;0),1,IF(AND(P390=0,Q390=1,N390&gt;0),-1,0))</f>
        <v>0</v>
      </c>
      <c r="S390">
        <f>S389+IF(AND(R390=1,M390=1),1,0)-IF(AND(R390=-1,N390=1),1,0)</f>
        <v>1</v>
      </c>
      <c r="T390">
        <f>T389+IF(AND(R390=1,M390=2),1,0)-IF(AND(R390=-1,N390=2),1,0)</f>
        <v>1</v>
      </c>
      <c r="U390">
        <f>U389+IF(AND(R390=1,M390=3),1,0)-IF(AND(R390=-1,N390=3),1,0)</f>
        <v>0</v>
      </c>
      <c r="V390">
        <f>IF(S390&lt;&gt;S389,0,V389+dt)</f>
        <v>166</v>
      </c>
      <c r="W390">
        <f>IF(T390&lt;&gt;T389,0,W389+dt)</f>
        <v>165</v>
      </c>
      <c r="X390">
        <f>IF(U390&lt;&gt;U389,0,X389+dt)</f>
        <v>20</v>
      </c>
      <c r="Y390" s="24">
        <f>S390*Cap_1*MIN(1,(V390+dt)/StartRamp)</f>
        <v>1.2</v>
      </c>
      <c r="Z390" s="24">
        <f>T390*Cap_2*MIN(1,(W390+dt)/StartRamp)</f>
        <v>1.1000000000000001</v>
      </c>
      <c r="AA390" s="24">
        <f>U390*Cap_3*MIN(1,(X390+dt)/StartRamp)</f>
        <v>0</v>
      </c>
      <c r="AB390" s="24">
        <f>SUM(Y390:AA390)</f>
        <v>2.2999999999999998</v>
      </c>
      <c r="AC390" s="24">
        <f>AB390-D390</f>
        <v>-1.0230000000000001</v>
      </c>
      <c r="AD390" s="25">
        <f>MEDIAN(0,(TaperEnd-E390)/(TaperEnd-TaperStart),1)</f>
        <v>1</v>
      </c>
      <c r="AE390" s="24">
        <f>MIN(P_pcs*AD390,MAX(0,SOC_max-E390)*E_nom*60/dt/SQRT(RTE))</f>
        <v>2.5</v>
      </c>
      <c r="AF390" s="24">
        <f>MIN(P_pcs,MAX(0,E390-SOC_min)*E_nom*60/dt*SQRT(RTE))</f>
        <v>2.5</v>
      </c>
      <c r="AG390" s="24">
        <f>IF(AC390&gt;0,MIN(AC390,AE390),0)</f>
        <v>0</v>
      </c>
      <c r="AH390" s="24">
        <f>IF(AC390&lt;0,MIN(-AC390,AF390),0)</f>
        <v>1.0230000000000001</v>
      </c>
      <c r="AI390" s="24">
        <f>IF(AC390&gt;0,D390+AG390,AB390)</f>
        <v>2.2999999999999998</v>
      </c>
      <c r="AJ390" s="24">
        <f>MAX(0,D390-AI390-AH390)</f>
        <v>0</v>
      </c>
      <c r="AK390" s="25">
        <f>IF(AB390&gt;0,AI390/AB390,0)</f>
        <v>1</v>
      </c>
      <c r="AL390">
        <f>IF(AB390=0,1,MIN(MATCH(MEDIAN(MinStable,AK390,1),FC_L,1),3))</f>
        <v>3</v>
      </c>
      <c r="AM390" s="25">
        <f>INDEX(FC_E1,$AL390)+(MEDIAN(MinStable,$AK390,1)-INDEX(FC_L,$AL390))*(INDEX(FC_E1,$AL390+1)-INDEX(FC_E1,$AL390))/(INDEX(FC_L,$AL390+1)-INDEX(FC_L,$AL390))</f>
        <v>0.42799999999999999</v>
      </c>
      <c r="AN390" s="25">
        <f>INDEX(FC_E2,$AL390)+(MEDIAN(MinStable,$AK390,1)-INDEX(FC_L,$AL390))*(INDEX(FC_E2,$AL390+1)-INDEX(FC_E2,$AL390))/(INDEX(FC_L,$AL390+1)-INDEX(FC_L,$AL390))</f>
        <v>0.42199999999999999</v>
      </c>
      <c r="AO390" s="25">
        <f>INDEX(FC_E3,$AL390)+(MEDIAN(MinStable,$AK390,1)-INDEX(FC_L,$AL390))*(INDEX(FC_E3,$AL390+1)-INDEX(FC_E3,$AL390))/(INDEX(FC_L,$AL390+1)-INDEX(FC_L,$AL390))</f>
        <v>0.41499999999999998</v>
      </c>
      <c r="AP390" s="26">
        <f>(IF(S390=1,Y390*AK390/AM390,0)+IF(T390=1,Z390*AK390/AN390,0)+IF(U390=1,AA390*AK390/AO390,0))*dt/60</f>
        <v>9.0172889814117627E-2</v>
      </c>
      <c r="AQ390" s="25">
        <f>E390+(AG390*SQRT(RTE)-AH390/SQRT(RTE))*dt/60/E_nom</f>
        <v>0.79141069865617975</v>
      </c>
      <c r="AR390">
        <f>IF(R390=1,1,0)</f>
        <v>0</v>
      </c>
    </row>
    <row r="391" spans="1:44" x14ac:dyDescent="0.2">
      <c r="A391">
        <v>389</v>
      </c>
      <c r="B391" s="22">
        <f>A391/1440</f>
        <v>0.27013888888888887</v>
      </c>
      <c r="C391" s="23">
        <v>3.1871999999999998</v>
      </c>
      <c r="D391" s="24">
        <f>C391+P_aux</f>
        <v>3.2021999999999999</v>
      </c>
      <c r="E391" s="25">
        <f>AQ390</f>
        <v>0.79141069865617975</v>
      </c>
      <c r="F391" s="24">
        <f>AB390</f>
        <v>2.2999999999999998</v>
      </c>
      <c r="G391">
        <f>IF(AND(S390=0,V390&gt;=MinOff),V390,-1)</f>
        <v>-1</v>
      </c>
      <c r="H391">
        <f>IF(AND(T390=0,W390&gt;=MinOff),W390,-1)</f>
        <v>-1</v>
      </c>
      <c r="I391">
        <f>IF(AND(U390=0,X390&gt;=MinOff),X390,-1)</f>
        <v>20</v>
      </c>
      <c r="J391">
        <f>IF(AND(S390=1,V390&gt;=MinRun),V390,-1)</f>
        <v>166</v>
      </c>
      <c r="K391">
        <f>IF(AND(T390=1,W390&gt;=MinRun),W390,-1)</f>
        <v>165</v>
      </c>
      <c r="L391">
        <f>IF(AND(U390=1,X390&gt;=MinRun),X390,-1)</f>
        <v>-1</v>
      </c>
      <c r="M391">
        <f>IF(MAX(G391:I391)&lt;0,0,MATCH(MAX(G391:I391),G391:I391,0))</f>
        <v>3</v>
      </c>
      <c r="N391">
        <f>IF(MAX(J391:L391)&lt;0,0,MATCH(MAX(J391:L391),J391:L391,0))</f>
        <v>1</v>
      </c>
      <c r="O391" s="24">
        <f>IF(N391=0,0,INDEX(CapVec,N391))</f>
        <v>1.2</v>
      </c>
      <c r="P391">
        <f>IF(OR(D391&gt;F391+StartMargin,E391&lt;SOC_startT),1,0)</f>
        <v>0</v>
      </c>
      <c r="Q391">
        <f>IF(AND(E391&gt;SOC_stopT,D391&lt;=F391-O391+StopMargin),1,0)</f>
        <v>0</v>
      </c>
      <c r="R391">
        <f>IF(AND(P391=1,M391&gt;0),1,IF(AND(P391=0,Q391=1,N391&gt;0),-1,0))</f>
        <v>0</v>
      </c>
      <c r="S391">
        <f>S390+IF(AND(R391=1,M391=1),1,0)-IF(AND(R391=-1,N391=1),1,0)</f>
        <v>1</v>
      </c>
      <c r="T391">
        <f>T390+IF(AND(R391=1,M391=2),1,0)-IF(AND(R391=-1,N391=2),1,0)</f>
        <v>1</v>
      </c>
      <c r="U391">
        <f>U390+IF(AND(R391=1,M391=3),1,0)-IF(AND(R391=-1,N391=3),1,0)</f>
        <v>0</v>
      </c>
      <c r="V391">
        <f>IF(S391&lt;&gt;S390,0,V390+dt)</f>
        <v>167</v>
      </c>
      <c r="W391">
        <f>IF(T391&lt;&gt;T390,0,W390+dt)</f>
        <v>166</v>
      </c>
      <c r="X391">
        <f>IF(U391&lt;&gt;U390,0,X390+dt)</f>
        <v>21</v>
      </c>
      <c r="Y391" s="24">
        <f>S391*Cap_1*MIN(1,(V391+dt)/StartRamp)</f>
        <v>1.2</v>
      </c>
      <c r="Z391" s="24">
        <f>T391*Cap_2*MIN(1,(W391+dt)/StartRamp)</f>
        <v>1.1000000000000001</v>
      </c>
      <c r="AA391" s="24">
        <f>U391*Cap_3*MIN(1,(X391+dt)/StartRamp)</f>
        <v>0</v>
      </c>
      <c r="AB391" s="24">
        <f>SUM(Y391:AA391)</f>
        <v>2.2999999999999998</v>
      </c>
      <c r="AC391" s="24">
        <f>AB391-D391</f>
        <v>-0.90220000000000011</v>
      </c>
      <c r="AD391" s="25">
        <f>MEDIAN(0,(TaperEnd-E391)/(TaperEnd-TaperStart),1)</f>
        <v>1</v>
      </c>
      <c r="AE391" s="24">
        <f>MIN(P_pcs*AD391,MAX(0,SOC_max-E391)*E_nom*60/dt/SQRT(RTE))</f>
        <v>2.5</v>
      </c>
      <c r="AF391" s="24">
        <f>MIN(P_pcs,MAX(0,E391-SOC_min)*E_nom*60/dt*SQRT(RTE))</f>
        <v>2.5</v>
      </c>
      <c r="AG391" s="24">
        <f>IF(AC391&gt;0,MIN(AC391,AE391),0)</f>
        <v>0</v>
      </c>
      <c r="AH391" s="24">
        <f>IF(AC391&lt;0,MIN(-AC391,AF391),0)</f>
        <v>0.90220000000000011</v>
      </c>
      <c r="AI391" s="24">
        <f>IF(AC391&gt;0,D391+AG391,AB391)</f>
        <v>2.2999999999999998</v>
      </c>
      <c r="AJ391" s="24">
        <f>MAX(0,D391-AI391-AH391)</f>
        <v>0</v>
      </c>
      <c r="AK391" s="25">
        <f>IF(AB391&gt;0,AI391/AB391,0)</f>
        <v>1</v>
      </c>
      <c r="AL391">
        <f>IF(AB391=0,1,MIN(MATCH(MEDIAN(MinStable,AK391,1),FC_L,1),3))</f>
        <v>3</v>
      </c>
      <c r="AM391" s="25">
        <f>INDEX(FC_E1,$AL391)+(MEDIAN(MinStable,$AK391,1)-INDEX(FC_L,$AL391))*(INDEX(FC_E1,$AL391+1)-INDEX(FC_E1,$AL391))/(INDEX(FC_L,$AL391+1)-INDEX(FC_L,$AL391))</f>
        <v>0.42799999999999999</v>
      </c>
      <c r="AN391" s="25">
        <f>INDEX(FC_E2,$AL391)+(MEDIAN(MinStable,$AK391,1)-INDEX(FC_L,$AL391))*(INDEX(FC_E2,$AL391+1)-INDEX(FC_E2,$AL391))/(INDEX(FC_L,$AL391+1)-INDEX(FC_L,$AL391))</f>
        <v>0.42199999999999999</v>
      </c>
      <c r="AO391" s="25">
        <f>INDEX(FC_E3,$AL391)+(MEDIAN(MinStable,$AK391,1)-INDEX(FC_L,$AL391))*(INDEX(FC_E3,$AL391+1)-INDEX(FC_E3,$AL391))/(INDEX(FC_L,$AL391+1)-INDEX(FC_L,$AL391))</f>
        <v>0.41499999999999998</v>
      </c>
      <c r="AP391" s="26">
        <f>(IF(S391=1,Y391*AK391/AM391,0)+IF(T391=1,Z391*AK391/AN391,0)+IF(U391=1,AA391*AK391/AO391,0))*dt/60</f>
        <v>9.0172889814117627E-2</v>
      </c>
      <c r="AQ391" s="25">
        <f>E391+(AG391*SQRT(RTE)-AH391/SQRT(RTE))*dt/60/E_nom</f>
        <v>0.78849630946987626</v>
      </c>
      <c r="AR391">
        <f>IF(R391=1,1,0)</f>
        <v>0</v>
      </c>
    </row>
    <row r="392" spans="1:44" x14ac:dyDescent="0.2">
      <c r="A392">
        <v>390</v>
      </c>
      <c r="B392" s="22">
        <f>A392/1440</f>
        <v>0.27083333333333331</v>
      </c>
      <c r="C392" s="23">
        <v>3.1827999999999999</v>
      </c>
      <c r="D392" s="24">
        <f>C392+P_aux</f>
        <v>3.1978</v>
      </c>
      <c r="E392" s="25">
        <f>AQ391</f>
        <v>0.78849630946987626</v>
      </c>
      <c r="F392" s="24">
        <f>AB391</f>
        <v>2.2999999999999998</v>
      </c>
      <c r="G392">
        <f>IF(AND(S391=0,V391&gt;=MinOff),V391,-1)</f>
        <v>-1</v>
      </c>
      <c r="H392">
        <f>IF(AND(T391=0,W391&gt;=MinOff),W391,-1)</f>
        <v>-1</v>
      </c>
      <c r="I392">
        <f>IF(AND(U391=0,X391&gt;=MinOff),X391,-1)</f>
        <v>21</v>
      </c>
      <c r="J392">
        <f>IF(AND(S391=1,V391&gt;=MinRun),V391,-1)</f>
        <v>167</v>
      </c>
      <c r="K392">
        <f>IF(AND(T391=1,W391&gt;=MinRun),W391,-1)</f>
        <v>166</v>
      </c>
      <c r="L392">
        <f>IF(AND(U391=1,X391&gt;=MinRun),X391,-1)</f>
        <v>-1</v>
      </c>
      <c r="M392">
        <f>IF(MAX(G392:I392)&lt;0,0,MATCH(MAX(G392:I392),G392:I392,0))</f>
        <v>3</v>
      </c>
      <c r="N392">
        <f>IF(MAX(J392:L392)&lt;0,0,MATCH(MAX(J392:L392),J392:L392,0))</f>
        <v>1</v>
      </c>
      <c r="O392" s="24">
        <f>IF(N392=0,0,INDEX(CapVec,N392))</f>
        <v>1.2</v>
      </c>
      <c r="P392">
        <f>IF(OR(D392&gt;F392+StartMargin,E392&lt;SOC_startT),1,0)</f>
        <v>0</v>
      </c>
      <c r="Q392">
        <f>IF(AND(E392&gt;SOC_stopT,D392&lt;=F392-O392+StopMargin),1,0)</f>
        <v>0</v>
      </c>
      <c r="R392">
        <f>IF(AND(P392=1,M392&gt;0),1,IF(AND(P392=0,Q392=1,N392&gt;0),-1,0))</f>
        <v>0</v>
      </c>
      <c r="S392">
        <f>S391+IF(AND(R392=1,M392=1),1,0)-IF(AND(R392=-1,N392=1),1,0)</f>
        <v>1</v>
      </c>
      <c r="T392">
        <f>T391+IF(AND(R392=1,M392=2),1,0)-IF(AND(R392=-1,N392=2),1,0)</f>
        <v>1</v>
      </c>
      <c r="U392">
        <f>U391+IF(AND(R392=1,M392=3),1,0)-IF(AND(R392=-1,N392=3),1,0)</f>
        <v>0</v>
      </c>
      <c r="V392">
        <f>IF(S392&lt;&gt;S391,0,V391+dt)</f>
        <v>168</v>
      </c>
      <c r="W392">
        <f>IF(T392&lt;&gt;T391,0,W391+dt)</f>
        <v>167</v>
      </c>
      <c r="X392">
        <f>IF(U392&lt;&gt;U391,0,X391+dt)</f>
        <v>22</v>
      </c>
      <c r="Y392" s="24">
        <f>S392*Cap_1*MIN(1,(V392+dt)/StartRamp)</f>
        <v>1.2</v>
      </c>
      <c r="Z392" s="24">
        <f>T392*Cap_2*MIN(1,(W392+dt)/StartRamp)</f>
        <v>1.1000000000000001</v>
      </c>
      <c r="AA392" s="24">
        <f>U392*Cap_3*MIN(1,(X392+dt)/StartRamp)</f>
        <v>0</v>
      </c>
      <c r="AB392" s="24">
        <f>SUM(Y392:AA392)</f>
        <v>2.2999999999999998</v>
      </c>
      <c r="AC392" s="24">
        <f>AB392-D392</f>
        <v>-0.89780000000000015</v>
      </c>
      <c r="AD392" s="25">
        <f>MEDIAN(0,(TaperEnd-E392)/(TaperEnd-TaperStart),1)</f>
        <v>1</v>
      </c>
      <c r="AE392" s="24">
        <f>MIN(P_pcs*AD392,MAX(0,SOC_max-E392)*E_nom*60/dt/SQRT(RTE))</f>
        <v>2.5</v>
      </c>
      <c r="AF392" s="24">
        <f>MIN(P_pcs,MAX(0,E392-SOC_min)*E_nom*60/dt*SQRT(RTE))</f>
        <v>2.5</v>
      </c>
      <c r="AG392" s="24">
        <f>IF(AC392&gt;0,MIN(AC392,AE392),0)</f>
        <v>0</v>
      </c>
      <c r="AH392" s="24">
        <f>IF(AC392&lt;0,MIN(-AC392,AF392),0)</f>
        <v>0.89780000000000015</v>
      </c>
      <c r="AI392" s="24">
        <f>IF(AC392&gt;0,D392+AG392,AB392)</f>
        <v>2.2999999999999998</v>
      </c>
      <c r="AJ392" s="24">
        <f>MAX(0,D392-AI392-AH392)</f>
        <v>0</v>
      </c>
      <c r="AK392" s="25">
        <f>IF(AB392&gt;0,AI392/AB392,0)</f>
        <v>1</v>
      </c>
      <c r="AL392">
        <f>IF(AB392=0,1,MIN(MATCH(MEDIAN(MinStable,AK392,1),FC_L,1),3))</f>
        <v>3</v>
      </c>
      <c r="AM392" s="25">
        <f>INDEX(FC_E1,$AL392)+(MEDIAN(MinStable,$AK392,1)-INDEX(FC_L,$AL392))*(INDEX(FC_E1,$AL392+1)-INDEX(FC_E1,$AL392))/(INDEX(FC_L,$AL392+1)-INDEX(FC_L,$AL392))</f>
        <v>0.42799999999999999</v>
      </c>
      <c r="AN392" s="25">
        <f>INDEX(FC_E2,$AL392)+(MEDIAN(MinStable,$AK392,1)-INDEX(FC_L,$AL392))*(INDEX(FC_E2,$AL392+1)-INDEX(FC_E2,$AL392))/(INDEX(FC_L,$AL392+1)-INDEX(FC_L,$AL392))</f>
        <v>0.42199999999999999</v>
      </c>
      <c r="AO392" s="25">
        <f>INDEX(FC_E3,$AL392)+(MEDIAN(MinStable,$AK392,1)-INDEX(FC_L,$AL392))*(INDEX(FC_E3,$AL392+1)-INDEX(FC_E3,$AL392))/(INDEX(FC_L,$AL392+1)-INDEX(FC_L,$AL392))</f>
        <v>0.41499999999999998</v>
      </c>
      <c r="AP392" s="26">
        <f>(IF(S392=1,Y392*AK392/AM392,0)+IF(T392=1,Z392*AK392/AN392,0)+IF(U392=1,AA392*AK392/AO392,0))*dt/60</f>
        <v>9.0172889814117627E-2</v>
      </c>
      <c r="AQ392" s="25">
        <f>E392+(AG392*SQRT(RTE)-AH392/SQRT(RTE))*dt/60/E_nom</f>
        <v>0.78559613366466308</v>
      </c>
      <c r="AR392">
        <f>IF(R392=1,1,0)</f>
        <v>0</v>
      </c>
    </row>
    <row r="393" spans="1:44" x14ac:dyDescent="0.2">
      <c r="A393">
        <v>391</v>
      </c>
      <c r="B393" s="22">
        <f>A393/1440</f>
        <v>0.27152777777777776</v>
      </c>
      <c r="C393" s="23">
        <v>3.1614</v>
      </c>
      <c r="D393" s="24">
        <f>C393+P_aux</f>
        <v>3.1764000000000001</v>
      </c>
      <c r="E393" s="25">
        <f>AQ392</f>
        <v>0.78559613366466308</v>
      </c>
      <c r="F393" s="24">
        <f>AB392</f>
        <v>2.2999999999999998</v>
      </c>
      <c r="G393">
        <f>IF(AND(S392=0,V392&gt;=MinOff),V392,-1)</f>
        <v>-1</v>
      </c>
      <c r="H393">
        <f>IF(AND(T392=0,W392&gt;=MinOff),W392,-1)</f>
        <v>-1</v>
      </c>
      <c r="I393">
        <f>IF(AND(U392=0,X392&gt;=MinOff),X392,-1)</f>
        <v>22</v>
      </c>
      <c r="J393">
        <f>IF(AND(S392=1,V392&gt;=MinRun),V392,-1)</f>
        <v>168</v>
      </c>
      <c r="K393">
        <f>IF(AND(T392=1,W392&gt;=MinRun),W392,-1)</f>
        <v>167</v>
      </c>
      <c r="L393">
        <f>IF(AND(U392=1,X392&gt;=MinRun),X392,-1)</f>
        <v>-1</v>
      </c>
      <c r="M393">
        <f>IF(MAX(G393:I393)&lt;0,0,MATCH(MAX(G393:I393),G393:I393,0))</f>
        <v>3</v>
      </c>
      <c r="N393">
        <f>IF(MAX(J393:L393)&lt;0,0,MATCH(MAX(J393:L393),J393:L393,0))</f>
        <v>1</v>
      </c>
      <c r="O393" s="24">
        <f>IF(N393=0,0,INDEX(CapVec,N393))</f>
        <v>1.2</v>
      </c>
      <c r="P393">
        <f>IF(OR(D393&gt;F393+StartMargin,E393&lt;SOC_startT),1,0)</f>
        <v>0</v>
      </c>
      <c r="Q393">
        <f>IF(AND(E393&gt;SOC_stopT,D393&lt;=F393-O393+StopMargin),1,0)</f>
        <v>0</v>
      </c>
      <c r="R393">
        <f>IF(AND(P393=1,M393&gt;0),1,IF(AND(P393=0,Q393=1,N393&gt;0),-1,0))</f>
        <v>0</v>
      </c>
      <c r="S393">
        <f>S392+IF(AND(R393=1,M393=1),1,0)-IF(AND(R393=-1,N393=1),1,0)</f>
        <v>1</v>
      </c>
      <c r="T393">
        <f>T392+IF(AND(R393=1,M393=2),1,0)-IF(AND(R393=-1,N393=2),1,0)</f>
        <v>1</v>
      </c>
      <c r="U393">
        <f>U392+IF(AND(R393=1,M393=3),1,0)-IF(AND(R393=-1,N393=3),1,0)</f>
        <v>0</v>
      </c>
      <c r="V393">
        <f>IF(S393&lt;&gt;S392,0,V392+dt)</f>
        <v>169</v>
      </c>
      <c r="W393">
        <f>IF(T393&lt;&gt;T392,0,W392+dt)</f>
        <v>168</v>
      </c>
      <c r="X393">
        <f>IF(U393&lt;&gt;U392,0,X392+dt)</f>
        <v>23</v>
      </c>
      <c r="Y393" s="24">
        <f>S393*Cap_1*MIN(1,(V393+dt)/StartRamp)</f>
        <v>1.2</v>
      </c>
      <c r="Z393" s="24">
        <f>T393*Cap_2*MIN(1,(W393+dt)/StartRamp)</f>
        <v>1.1000000000000001</v>
      </c>
      <c r="AA393" s="24">
        <f>U393*Cap_3*MIN(1,(X393+dt)/StartRamp)</f>
        <v>0</v>
      </c>
      <c r="AB393" s="24">
        <f>SUM(Y393:AA393)</f>
        <v>2.2999999999999998</v>
      </c>
      <c r="AC393" s="24">
        <f>AB393-D393</f>
        <v>-0.87640000000000029</v>
      </c>
      <c r="AD393" s="25">
        <f>MEDIAN(0,(TaperEnd-E393)/(TaperEnd-TaperStart),1)</f>
        <v>1</v>
      </c>
      <c r="AE393" s="24">
        <f>MIN(P_pcs*AD393,MAX(0,SOC_max-E393)*E_nom*60/dt/SQRT(RTE))</f>
        <v>2.5</v>
      </c>
      <c r="AF393" s="24">
        <f>MIN(P_pcs,MAX(0,E393-SOC_min)*E_nom*60/dt*SQRT(RTE))</f>
        <v>2.5</v>
      </c>
      <c r="AG393" s="24">
        <f>IF(AC393&gt;0,MIN(AC393,AE393),0)</f>
        <v>0</v>
      </c>
      <c r="AH393" s="24">
        <f>IF(AC393&lt;0,MIN(-AC393,AF393),0)</f>
        <v>0.87640000000000029</v>
      </c>
      <c r="AI393" s="24">
        <f>IF(AC393&gt;0,D393+AG393,AB393)</f>
        <v>2.2999999999999998</v>
      </c>
      <c r="AJ393" s="24">
        <f>MAX(0,D393-AI393-AH393)</f>
        <v>0</v>
      </c>
      <c r="AK393" s="25">
        <f>IF(AB393&gt;0,AI393/AB393,0)</f>
        <v>1</v>
      </c>
      <c r="AL393">
        <f>IF(AB393=0,1,MIN(MATCH(MEDIAN(MinStable,AK393,1),FC_L,1),3))</f>
        <v>3</v>
      </c>
      <c r="AM393" s="25">
        <f>INDEX(FC_E1,$AL393)+(MEDIAN(MinStable,$AK393,1)-INDEX(FC_L,$AL393))*(INDEX(FC_E1,$AL393+1)-INDEX(FC_E1,$AL393))/(INDEX(FC_L,$AL393+1)-INDEX(FC_L,$AL393))</f>
        <v>0.42799999999999999</v>
      </c>
      <c r="AN393" s="25">
        <f>INDEX(FC_E2,$AL393)+(MEDIAN(MinStable,$AK393,1)-INDEX(FC_L,$AL393))*(INDEX(FC_E2,$AL393+1)-INDEX(FC_E2,$AL393))/(INDEX(FC_L,$AL393+1)-INDEX(FC_L,$AL393))</f>
        <v>0.42199999999999999</v>
      </c>
      <c r="AO393" s="25">
        <f>INDEX(FC_E3,$AL393)+(MEDIAN(MinStable,$AK393,1)-INDEX(FC_L,$AL393))*(INDEX(FC_E3,$AL393+1)-INDEX(FC_E3,$AL393))/(INDEX(FC_L,$AL393+1)-INDEX(FC_L,$AL393))</f>
        <v>0.41499999999999998</v>
      </c>
      <c r="AP393" s="26">
        <f>(IF(S393=1,Y393*AK393/AM393,0)+IF(T393=1,Z393*AK393/AN393,0)+IF(U393=1,AA393*AK393/AO393,0))*dt/60</f>
        <v>9.0172889814117627E-2</v>
      </c>
      <c r="AQ393" s="25">
        <f>E393+(AG393*SQRT(RTE)-AH393/SQRT(RTE))*dt/60/E_nom</f>
        <v>0.78276508657657129</v>
      </c>
      <c r="AR393">
        <f>IF(R393=1,1,0)</f>
        <v>0</v>
      </c>
    </row>
    <row r="394" spans="1:44" x14ac:dyDescent="0.2">
      <c r="A394">
        <v>392</v>
      </c>
      <c r="B394" s="22">
        <f>A394/1440</f>
        <v>0.2722222222222222</v>
      </c>
      <c r="C394" s="23">
        <v>3.1135999999999999</v>
      </c>
      <c r="D394" s="24">
        <f>C394+P_aux</f>
        <v>3.1286</v>
      </c>
      <c r="E394" s="25">
        <f>AQ393</f>
        <v>0.78276508657657129</v>
      </c>
      <c r="F394" s="24">
        <f>AB393</f>
        <v>2.2999999999999998</v>
      </c>
      <c r="G394">
        <f>IF(AND(S393=0,V393&gt;=MinOff),V393,-1)</f>
        <v>-1</v>
      </c>
      <c r="H394">
        <f>IF(AND(T393=0,W393&gt;=MinOff),W393,-1)</f>
        <v>-1</v>
      </c>
      <c r="I394">
        <f>IF(AND(U393=0,X393&gt;=MinOff),X393,-1)</f>
        <v>23</v>
      </c>
      <c r="J394">
        <f>IF(AND(S393=1,V393&gt;=MinRun),V393,-1)</f>
        <v>169</v>
      </c>
      <c r="K394">
        <f>IF(AND(T393=1,W393&gt;=MinRun),W393,-1)</f>
        <v>168</v>
      </c>
      <c r="L394">
        <f>IF(AND(U393=1,X393&gt;=MinRun),X393,-1)</f>
        <v>-1</v>
      </c>
      <c r="M394">
        <f>IF(MAX(G394:I394)&lt;0,0,MATCH(MAX(G394:I394),G394:I394,0))</f>
        <v>3</v>
      </c>
      <c r="N394">
        <f>IF(MAX(J394:L394)&lt;0,0,MATCH(MAX(J394:L394),J394:L394,0))</f>
        <v>1</v>
      </c>
      <c r="O394" s="24">
        <f>IF(N394=0,0,INDEX(CapVec,N394))</f>
        <v>1.2</v>
      </c>
      <c r="P394">
        <f>IF(OR(D394&gt;F394+StartMargin,E394&lt;SOC_startT),1,0)</f>
        <v>0</v>
      </c>
      <c r="Q394">
        <f>IF(AND(E394&gt;SOC_stopT,D394&lt;=F394-O394+StopMargin),1,0)</f>
        <v>0</v>
      </c>
      <c r="R394">
        <f>IF(AND(P394=1,M394&gt;0),1,IF(AND(P394=0,Q394=1,N394&gt;0),-1,0))</f>
        <v>0</v>
      </c>
      <c r="S394">
        <f>S393+IF(AND(R394=1,M394=1),1,0)-IF(AND(R394=-1,N394=1),1,0)</f>
        <v>1</v>
      </c>
      <c r="T394">
        <f>T393+IF(AND(R394=1,M394=2),1,0)-IF(AND(R394=-1,N394=2),1,0)</f>
        <v>1</v>
      </c>
      <c r="U394">
        <f>U393+IF(AND(R394=1,M394=3),1,0)-IF(AND(R394=-1,N394=3),1,0)</f>
        <v>0</v>
      </c>
      <c r="V394">
        <f>IF(S394&lt;&gt;S393,0,V393+dt)</f>
        <v>170</v>
      </c>
      <c r="W394">
        <f>IF(T394&lt;&gt;T393,0,W393+dt)</f>
        <v>169</v>
      </c>
      <c r="X394">
        <f>IF(U394&lt;&gt;U393,0,X393+dt)</f>
        <v>24</v>
      </c>
      <c r="Y394" s="24">
        <f>S394*Cap_1*MIN(1,(V394+dt)/StartRamp)</f>
        <v>1.2</v>
      </c>
      <c r="Z394" s="24">
        <f>T394*Cap_2*MIN(1,(W394+dt)/StartRamp)</f>
        <v>1.1000000000000001</v>
      </c>
      <c r="AA394" s="24">
        <f>U394*Cap_3*MIN(1,(X394+dt)/StartRamp)</f>
        <v>0</v>
      </c>
      <c r="AB394" s="24">
        <f>SUM(Y394:AA394)</f>
        <v>2.2999999999999998</v>
      </c>
      <c r="AC394" s="24">
        <f>AB394-D394</f>
        <v>-0.82860000000000023</v>
      </c>
      <c r="AD394" s="25">
        <f>MEDIAN(0,(TaperEnd-E394)/(TaperEnd-TaperStart),1)</f>
        <v>1</v>
      </c>
      <c r="AE394" s="24">
        <f>MIN(P_pcs*AD394,MAX(0,SOC_max-E394)*E_nom*60/dt/SQRT(RTE))</f>
        <v>2.5</v>
      </c>
      <c r="AF394" s="24">
        <f>MIN(P_pcs,MAX(0,E394-SOC_min)*E_nom*60/dt*SQRT(RTE))</f>
        <v>2.5</v>
      </c>
      <c r="AG394" s="24">
        <f>IF(AC394&gt;0,MIN(AC394,AE394),0)</f>
        <v>0</v>
      </c>
      <c r="AH394" s="24">
        <f>IF(AC394&lt;0,MIN(-AC394,AF394),0)</f>
        <v>0.82860000000000023</v>
      </c>
      <c r="AI394" s="24">
        <f>IF(AC394&gt;0,D394+AG394,AB394)</f>
        <v>2.2999999999999998</v>
      </c>
      <c r="AJ394" s="24">
        <f>MAX(0,D394-AI394-AH394)</f>
        <v>0</v>
      </c>
      <c r="AK394" s="25">
        <f>IF(AB394&gt;0,AI394/AB394,0)</f>
        <v>1</v>
      </c>
      <c r="AL394">
        <f>IF(AB394=0,1,MIN(MATCH(MEDIAN(MinStable,AK394,1),FC_L,1),3))</f>
        <v>3</v>
      </c>
      <c r="AM394" s="25">
        <f>INDEX(FC_E1,$AL394)+(MEDIAN(MinStable,$AK394,1)-INDEX(FC_L,$AL394))*(INDEX(FC_E1,$AL394+1)-INDEX(FC_E1,$AL394))/(INDEX(FC_L,$AL394+1)-INDEX(FC_L,$AL394))</f>
        <v>0.42799999999999999</v>
      </c>
      <c r="AN394" s="25">
        <f>INDEX(FC_E2,$AL394)+(MEDIAN(MinStable,$AK394,1)-INDEX(FC_L,$AL394))*(INDEX(FC_E2,$AL394+1)-INDEX(FC_E2,$AL394))/(INDEX(FC_L,$AL394+1)-INDEX(FC_L,$AL394))</f>
        <v>0.42199999999999999</v>
      </c>
      <c r="AO394" s="25">
        <f>INDEX(FC_E3,$AL394)+(MEDIAN(MinStable,$AK394,1)-INDEX(FC_L,$AL394))*(INDEX(FC_E3,$AL394+1)-INDEX(FC_E3,$AL394))/(INDEX(FC_L,$AL394+1)-INDEX(FC_L,$AL394))</f>
        <v>0.41499999999999998</v>
      </c>
      <c r="AP394" s="26">
        <f>(IF(S394=1,Y394*AK394/AM394,0)+IF(T394=1,Z394*AK394/AN394,0)+IF(U394=1,AA394*AK394/AO394,0))*dt/60</f>
        <v>9.0172889814117627E-2</v>
      </c>
      <c r="AQ394" s="25">
        <f>E394+(AG394*SQRT(RTE)-AH394/SQRT(RTE))*dt/60/E_nom</f>
        <v>0.78008844849214309</v>
      </c>
      <c r="AR394">
        <f>IF(R394=1,1,0)</f>
        <v>0</v>
      </c>
    </row>
    <row r="395" spans="1:44" x14ac:dyDescent="0.2">
      <c r="A395">
        <v>393</v>
      </c>
      <c r="B395" s="22">
        <f>A395/1440</f>
        <v>0.27291666666666664</v>
      </c>
      <c r="C395" s="23">
        <v>3.1027</v>
      </c>
      <c r="D395" s="24">
        <f>C395+P_aux</f>
        <v>3.1177000000000001</v>
      </c>
      <c r="E395" s="25">
        <f>AQ394</f>
        <v>0.78008844849214309</v>
      </c>
      <c r="F395" s="24">
        <f>AB394</f>
        <v>2.2999999999999998</v>
      </c>
      <c r="G395">
        <f>IF(AND(S394=0,V394&gt;=MinOff),V394,-1)</f>
        <v>-1</v>
      </c>
      <c r="H395">
        <f>IF(AND(T394=0,W394&gt;=MinOff),W394,-1)</f>
        <v>-1</v>
      </c>
      <c r="I395">
        <f>IF(AND(U394=0,X394&gt;=MinOff),X394,-1)</f>
        <v>24</v>
      </c>
      <c r="J395">
        <f>IF(AND(S394=1,V394&gt;=MinRun),V394,-1)</f>
        <v>170</v>
      </c>
      <c r="K395">
        <f>IF(AND(T394=1,W394&gt;=MinRun),W394,-1)</f>
        <v>169</v>
      </c>
      <c r="L395">
        <f>IF(AND(U394=1,X394&gt;=MinRun),X394,-1)</f>
        <v>-1</v>
      </c>
      <c r="M395">
        <f>IF(MAX(G395:I395)&lt;0,0,MATCH(MAX(G395:I395),G395:I395,0))</f>
        <v>3</v>
      </c>
      <c r="N395">
        <f>IF(MAX(J395:L395)&lt;0,0,MATCH(MAX(J395:L395),J395:L395,0))</f>
        <v>1</v>
      </c>
      <c r="O395" s="24">
        <f>IF(N395=0,0,INDEX(CapVec,N395))</f>
        <v>1.2</v>
      </c>
      <c r="P395">
        <f>IF(OR(D395&gt;F395+StartMargin,E395&lt;SOC_startT),1,0)</f>
        <v>0</v>
      </c>
      <c r="Q395">
        <f>IF(AND(E395&gt;SOC_stopT,D395&lt;=F395-O395+StopMargin),1,0)</f>
        <v>0</v>
      </c>
      <c r="R395">
        <f>IF(AND(P395=1,M395&gt;0),1,IF(AND(P395=0,Q395=1,N395&gt;0),-1,0))</f>
        <v>0</v>
      </c>
      <c r="S395">
        <f>S394+IF(AND(R395=1,M395=1),1,0)-IF(AND(R395=-1,N395=1),1,0)</f>
        <v>1</v>
      </c>
      <c r="T395">
        <f>T394+IF(AND(R395=1,M395=2),1,0)-IF(AND(R395=-1,N395=2),1,0)</f>
        <v>1</v>
      </c>
      <c r="U395">
        <f>U394+IF(AND(R395=1,M395=3),1,0)-IF(AND(R395=-1,N395=3),1,0)</f>
        <v>0</v>
      </c>
      <c r="V395">
        <f>IF(S395&lt;&gt;S394,0,V394+dt)</f>
        <v>171</v>
      </c>
      <c r="W395">
        <f>IF(T395&lt;&gt;T394,0,W394+dt)</f>
        <v>170</v>
      </c>
      <c r="X395">
        <f>IF(U395&lt;&gt;U394,0,X394+dt)</f>
        <v>25</v>
      </c>
      <c r="Y395" s="24">
        <f>S395*Cap_1*MIN(1,(V395+dt)/StartRamp)</f>
        <v>1.2</v>
      </c>
      <c r="Z395" s="24">
        <f>T395*Cap_2*MIN(1,(W395+dt)/StartRamp)</f>
        <v>1.1000000000000001</v>
      </c>
      <c r="AA395" s="24">
        <f>U395*Cap_3*MIN(1,(X395+dt)/StartRamp)</f>
        <v>0</v>
      </c>
      <c r="AB395" s="24">
        <f>SUM(Y395:AA395)</f>
        <v>2.2999999999999998</v>
      </c>
      <c r="AC395" s="24">
        <f>AB395-D395</f>
        <v>-0.81770000000000032</v>
      </c>
      <c r="AD395" s="25">
        <f>MEDIAN(0,(TaperEnd-E395)/(TaperEnd-TaperStart),1)</f>
        <v>1</v>
      </c>
      <c r="AE395" s="24">
        <f>MIN(P_pcs*AD395,MAX(0,SOC_max-E395)*E_nom*60/dt/SQRT(RTE))</f>
        <v>2.5</v>
      </c>
      <c r="AF395" s="24">
        <f>MIN(P_pcs,MAX(0,E395-SOC_min)*E_nom*60/dt*SQRT(RTE))</f>
        <v>2.5</v>
      </c>
      <c r="AG395" s="24">
        <f>IF(AC395&gt;0,MIN(AC395,AE395),0)</f>
        <v>0</v>
      </c>
      <c r="AH395" s="24">
        <f>IF(AC395&lt;0,MIN(-AC395,AF395),0)</f>
        <v>0.81770000000000032</v>
      </c>
      <c r="AI395" s="24">
        <f>IF(AC395&gt;0,D395+AG395,AB395)</f>
        <v>2.2999999999999998</v>
      </c>
      <c r="AJ395" s="24">
        <f>MAX(0,D395-AI395-AH395)</f>
        <v>0</v>
      </c>
      <c r="AK395" s="25">
        <f>IF(AB395&gt;0,AI395/AB395,0)</f>
        <v>1</v>
      </c>
      <c r="AL395">
        <f>IF(AB395=0,1,MIN(MATCH(MEDIAN(MinStable,AK395,1),FC_L,1),3))</f>
        <v>3</v>
      </c>
      <c r="AM395" s="25">
        <f>INDEX(FC_E1,$AL395)+(MEDIAN(MinStable,$AK395,1)-INDEX(FC_L,$AL395))*(INDEX(FC_E1,$AL395+1)-INDEX(FC_E1,$AL395))/(INDEX(FC_L,$AL395+1)-INDEX(FC_L,$AL395))</f>
        <v>0.42799999999999999</v>
      </c>
      <c r="AN395" s="25">
        <f>INDEX(FC_E2,$AL395)+(MEDIAN(MinStable,$AK395,1)-INDEX(FC_L,$AL395))*(INDEX(FC_E2,$AL395+1)-INDEX(FC_E2,$AL395))/(INDEX(FC_L,$AL395+1)-INDEX(FC_L,$AL395))</f>
        <v>0.42199999999999999</v>
      </c>
      <c r="AO395" s="25">
        <f>INDEX(FC_E3,$AL395)+(MEDIAN(MinStable,$AK395,1)-INDEX(FC_L,$AL395))*(INDEX(FC_E3,$AL395+1)-INDEX(FC_E3,$AL395))/(INDEX(FC_L,$AL395+1)-INDEX(FC_L,$AL395))</f>
        <v>0.41499999999999998</v>
      </c>
      <c r="AP395" s="26">
        <f>(IF(S395=1,Y395*AK395/AM395,0)+IF(T395=1,Z395*AK395/AN395,0)+IF(U395=1,AA395*AK395/AO395,0))*dt/60</f>
        <v>9.0172889814117627E-2</v>
      </c>
      <c r="AQ395" s="25">
        <f>E395+(AG395*SQRT(RTE)-AH395/SQRT(RTE))*dt/60/E_nom</f>
        <v>0.77744702082905248</v>
      </c>
      <c r="AR395">
        <f>IF(R395=1,1,0)</f>
        <v>0</v>
      </c>
    </row>
    <row r="396" spans="1:44" x14ac:dyDescent="0.2">
      <c r="A396">
        <v>394</v>
      </c>
      <c r="B396" s="22">
        <f>A396/1440</f>
        <v>0.27361111111111114</v>
      </c>
      <c r="C396" s="23">
        <v>3.1606000000000001</v>
      </c>
      <c r="D396" s="24">
        <f>C396+P_aux</f>
        <v>3.1756000000000002</v>
      </c>
      <c r="E396" s="25">
        <f>AQ395</f>
        <v>0.77744702082905248</v>
      </c>
      <c r="F396" s="24">
        <f>AB395</f>
        <v>2.2999999999999998</v>
      </c>
      <c r="G396">
        <f>IF(AND(S395=0,V395&gt;=MinOff),V395,-1)</f>
        <v>-1</v>
      </c>
      <c r="H396">
        <f>IF(AND(T395=0,W395&gt;=MinOff),W395,-1)</f>
        <v>-1</v>
      </c>
      <c r="I396">
        <f>IF(AND(U395=0,X395&gt;=MinOff),X395,-1)</f>
        <v>25</v>
      </c>
      <c r="J396">
        <f>IF(AND(S395=1,V395&gt;=MinRun),V395,-1)</f>
        <v>171</v>
      </c>
      <c r="K396">
        <f>IF(AND(T395=1,W395&gt;=MinRun),W395,-1)</f>
        <v>170</v>
      </c>
      <c r="L396">
        <f>IF(AND(U395=1,X395&gt;=MinRun),X395,-1)</f>
        <v>-1</v>
      </c>
      <c r="M396">
        <f>IF(MAX(G396:I396)&lt;0,0,MATCH(MAX(G396:I396),G396:I396,0))</f>
        <v>3</v>
      </c>
      <c r="N396">
        <f>IF(MAX(J396:L396)&lt;0,0,MATCH(MAX(J396:L396),J396:L396,0))</f>
        <v>1</v>
      </c>
      <c r="O396" s="24">
        <f>IF(N396=0,0,INDEX(CapVec,N396))</f>
        <v>1.2</v>
      </c>
      <c r="P396">
        <f>IF(OR(D396&gt;F396+StartMargin,E396&lt;SOC_startT),1,0)</f>
        <v>0</v>
      </c>
      <c r="Q396">
        <f>IF(AND(E396&gt;SOC_stopT,D396&lt;=F396-O396+StopMargin),1,0)</f>
        <v>0</v>
      </c>
      <c r="R396">
        <f>IF(AND(P396=1,M396&gt;0),1,IF(AND(P396=0,Q396=1,N396&gt;0),-1,0))</f>
        <v>0</v>
      </c>
      <c r="S396">
        <f>S395+IF(AND(R396=1,M396=1),1,0)-IF(AND(R396=-1,N396=1),1,0)</f>
        <v>1</v>
      </c>
      <c r="T396">
        <f>T395+IF(AND(R396=1,M396=2),1,0)-IF(AND(R396=-1,N396=2),1,0)</f>
        <v>1</v>
      </c>
      <c r="U396">
        <f>U395+IF(AND(R396=1,M396=3),1,0)-IF(AND(R396=-1,N396=3),1,0)</f>
        <v>0</v>
      </c>
      <c r="V396">
        <f>IF(S396&lt;&gt;S395,0,V395+dt)</f>
        <v>172</v>
      </c>
      <c r="W396">
        <f>IF(T396&lt;&gt;T395,0,W395+dt)</f>
        <v>171</v>
      </c>
      <c r="X396">
        <f>IF(U396&lt;&gt;U395,0,X395+dt)</f>
        <v>26</v>
      </c>
      <c r="Y396" s="24">
        <f>S396*Cap_1*MIN(1,(V396+dt)/StartRamp)</f>
        <v>1.2</v>
      </c>
      <c r="Z396" s="24">
        <f>T396*Cap_2*MIN(1,(W396+dt)/StartRamp)</f>
        <v>1.1000000000000001</v>
      </c>
      <c r="AA396" s="24">
        <f>U396*Cap_3*MIN(1,(X396+dt)/StartRamp)</f>
        <v>0</v>
      </c>
      <c r="AB396" s="24">
        <f>SUM(Y396:AA396)</f>
        <v>2.2999999999999998</v>
      </c>
      <c r="AC396" s="24">
        <f>AB396-D396</f>
        <v>-0.87560000000000038</v>
      </c>
      <c r="AD396" s="25">
        <f>MEDIAN(0,(TaperEnd-E396)/(TaperEnd-TaperStart),1)</f>
        <v>1</v>
      </c>
      <c r="AE396" s="24">
        <f>MIN(P_pcs*AD396,MAX(0,SOC_max-E396)*E_nom*60/dt/SQRT(RTE))</f>
        <v>2.5</v>
      </c>
      <c r="AF396" s="24">
        <f>MIN(P_pcs,MAX(0,E396-SOC_min)*E_nom*60/dt*SQRT(RTE))</f>
        <v>2.5</v>
      </c>
      <c r="AG396" s="24">
        <f>IF(AC396&gt;0,MIN(AC396,AE396),0)</f>
        <v>0</v>
      </c>
      <c r="AH396" s="24">
        <f>IF(AC396&lt;0,MIN(-AC396,AF396),0)</f>
        <v>0.87560000000000038</v>
      </c>
      <c r="AI396" s="24">
        <f>IF(AC396&gt;0,D396+AG396,AB396)</f>
        <v>2.2999999999999998</v>
      </c>
      <c r="AJ396" s="24">
        <f>MAX(0,D396-AI396-AH396)</f>
        <v>0</v>
      </c>
      <c r="AK396" s="25">
        <f>IF(AB396&gt;0,AI396/AB396,0)</f>
        <v>1</v>
      </c>
      <c r="AL396">
        <f>IF(AB396=0,1,MIN(MATCH(MEDIAN(MinStable,AK396,1),FC_L,1),3))</f>
        <v>3</v>
      </c>
      <c r="AM396" s="25">
        <f>INDEX(FC_E1,$AL396)+(MEDIAN(MinStable,$AK396,1)-INDEX(FC_L,$AL396))*(INDEX(FC_E1,$AL396+1)-INDEX(FC_E1,$AL396))/(INDEX(FC_L,$AL396+1)-INDEX(FC_L,$AL396))</f>
        <v>0.42799999999999999</v>
      </c>
      <c r="AN396" s="25">
        <f>INDEX(FC_E2,$AL396)+(MEDIAN(MinStable,$AK396,1)-INDEX(FC_L,$AL396))*(INDEX(FC_E2,$AL396+1)-INDEX(FC_E2,$AL396))/(INDEX(FC_L,$AL396+1)-INDEX(FC_L,$AL396))</f>
        <v>0.42199999999999999</v>
      </c>
      <c r="AO396" s="25">
        <f>INDEX(FC_E3,$AL396)+(MEDIAN(MinStable,$AK396,1)-INDEX(FC_L,$AL396))*(INDEX(FC_E3,$AL396+1)-INDEX(FC_E3,$AL396))/(INDEX(FC_L,$AL396+1)-INDEX(FC_L,$AL396))</f>
        <v>0.41499999999999998</v>
      </c>
      <c r="AP396" s="26">
        <f>(IF(S396=1,Y396*AK396/AM396,0)+IF(T396=1,Z396*AK396/AN396,0)+IF(U396=1,AA396*AK396/AO396,0))*dt/60</f>
        <v>9.0172889814117627E-2</v>
      </c>
      <c r="AQ396" s="25">
        <f>E396+(AG396*SQRT(RTE)-AH396/SQRT(RTE))*dt/60/E_nom</f>
        <v>0.77461855799206802</v>
      </c>
      <c r="AR396">
        <f>IF(R396=1,1,0)</f>
        <v>0</v>
      </c>
    </row>
    <row r="397" spans="1:44" x14ac:dyDescent="0.2">
      <c r="A397">
        <v>395</v>
      </c>
      <c r="B397" s="22">
        <f>A397/1440</f>
        <v>0.27430555555555558</v>
      </c>
      <c r="C397" s="23">
        <v>3.1177999999999999</v>
      </c>
      <c r="D397" s="24">
        <f>C397+P_aux</f>
        <v>3.1328</v>
      </c>
      <c r="E397" s="25">
        <f>AQ396</f>
        <v>0.77461855799206802</v>
      </c>
      <c r="F397" s="24">
        <f>AB396</f>
        <v>2.2999999999999998</v>
      </c>
      <c r="G397">
        <f>IF(AND(S396=0,V396&gt;=MinOff),V396,-1)</f>
        <v>-1</v>
      </c>
      <c r="H397">
        <f>IF(AND(T396=0,W396&gt;=MinOff),W396,-1)</f>
        <v>-1</v>
      </c>
      <c r="I397">
        <f>IF(AND(U396=0,X396&gt;=MinOff),X396,-1)</f>
        <v>26</v>
      </c>
      <c r="J397">
        <f>IF(AND(S396=1,V396&gt;=MinRun),V396,-1)</f>
        <v>172</v>
      </c>
      <c r="K397">
        <f>IF(AND(T396=1,W396&gt;=MinRun),W396,-1)</f>
        <v>171</v>
      </c>
      <c r="L397">
        <f>IF(AND(U396=1,X396&gt;=MinRun),X396,-1)</f>
        <v>-1</v>
      </c>
      <c r="M397">
        <f>IF(MAX(G397:I397)&lt;0,0,MATCH(MAX(G397:I397),G397:I397,0))</f>
        <v>3</v>
      </c>
      <c r="N397">
        <f>IF(MAX(J397:L397)&lt;0,0,MATCH(MAX(J397:L397),J397:L397,0))</f>
        <v>1</v>
      </c>
      <c r="O397" s="24">
        <f>IF(N397=0,0,INDEX(CapVec,N397))</f>
        <v>1.2</v>
      </c>
      <c r="P397">
        <f>IF(OR(D397&gt;F397+StartMargin,E397&lt;SOC_startT),1,0)</f>
        <v>0</v>
      </c>
      <c r="Q397">
        <f>IF(AND(E397&gt;SOC_stopT,D397&lt;=F397-O397+StopMargin),1,0)</f>
        <v>0</v>
      </c>
      <c r="R397">
        <f>IF(AND(P397=1,M397&gt;0),1,IF(AND(P397=0,Q397=1,N397&gt;0),-1,0))</f>
        <v>0</v>
      </c>
      <c r="S397">
        <f>S396+IF(AND(R397=1,M397=1),1,0)-IF(AND(R397=-1,N397=1),1,0)</f>
        <v>1</v>
      </c>
      <c r="T397">
        <f>T396+IF(AND(R397=1,M397=2),1,0)-IF(AND(R397=-1,N397=2),1,0)</f>
        <v>1</v>
      </c>
      <c r="U397">
        <f>U396+IF(AND(R397=1,M397=3),1,0)-IF(AND(R397=-1,N397=3),1,0)</f>
        <v>0</v>
      </c>
      <c r="V397">
        <f>IF(S397&lt;&gt;S396,0,V396+dt)</f>
        <v>173</v>
      </c>
      <c r="W397">
        <f>IF(T397&lt;&gt;T396,0,W396+dt)</f>
        <v>172</v>
      </c>
      <c r="X397">
        <f>IF(U397&lt;&gt;U396,0,X396+dt)</f>
        <v>27</v>
      </c>
      <c r="Y397" s="24">
        <f>S397*Cap_1*MIN(1,(V397+dt)/StartRamp)</f>
        <v>1.2</v>
      </c>
      <c r="Z397" s="24">
        <f>T397*Cap_2*MIN(1,(W397+dt)/StartRamp)</f>
        <v>1.1000000000000001</v>
      </c>
      <c r="AA397" s="24">
        <f>U397*Cap_3*MIN(1,(X397+dt)/StartRamp)</f>
        <v>0</v>
      </c>
      <c r="AB397" s="24">
        <f>SUM(Y397:AA397)</f>
        <v>2.2999999999999998</v>
      </c>
      <c r="AC397" s="24">
        <f>AB397-D397</f>
        <v>-0.83280000000000021</v>
      </c>
      <c r="AD397" s="25">
        <f>MEDIAN(0,(TaperEnd-E397)/(TaperEnd-TaperStart),1)</f>
        <v>1</v>
      </c>
      <c r="AE397" s="24">
        <f>MIN(P_pcs*AD397,MAX(0,SOC_max-E397)*E_nom*60/dt/SQRT(RTE))</f>
        <v>2.5</v>
      </c>
      <c r="AF397" s="24">
        <f>MIN(P_pcs,MAX(0,E397-SOC_min)*E_nom*60/dt*SQRT(RTE))</f>
        <v>2.5</v>
      </c>
      <c r="AG397" s="24">
        <f>IF(AC397&gt;0,MIN(AC397,AE397),0)</f>
        <v>0</v>
      </c>
      <c r="AH397" s="24">
        <f>IF(AC397&lt;0,MIN(-AC397,AF397),0)</f>
        <v>0.83280000000000021</v>
      </c>
      <c r="AI397" s="24">
        <f>IF(AC397&gt;0,D397+AG397,AB397)</f>
        <v>2.2999999999999998</v>
      </c>
      <c r="AJ397" s="24">
        <f>MAX(0,D397-AI397-AH397)</f>
        <v>0</v>
      </c>
      <c r="AK397" s="25">
        <f>IF(AB397&gt;0,AI397/AB397,0)</f>
        <v>1</v>
      </c>
      <c r="AL397">
        <f>IF(AB397=0,1,MIN(MATCH(MEDIAN(MinStable,AK397,1),FC_L,1),3))</f>
        <v>3</v>
      </c>
      <c r="AM397" s="25">
        <f>INDEX(FC_E1,$AL397)+(MEDIAN(MinStable,$AK397,1)-INDEX(FC_L,$AL397))*(INDEX(FC_E1,$AL397+1)-INDEX(FC_E1,$AL397))/(INDEX(FC_L,$AL397+1)-INDEX(FC_L,$AL397))</f>
        <v>0.42799999999999999</v>
      </c>
      <c r="AN397" s="25">
        <f>INDEX(FC_E2,$AL397)+(MEDIAN(MinStable,$AK397,1)-INDEX(FC_L,$AL397))*(INDEX(FC_E2,$AL397+1)-INDEX(FC_E2,$AL397))/(INDEX(FC_L,$AL397+1)-INDEX(FC_L,$AL397))</f>
        <v>0.42199999999999999</v>
      </c>
      <c r="AO397" s="25">
        <f>INDEX(FC_E3,$AL397)+(MEDIAN(MinStable,$AK397,1)-INDEX(FC_L,$AL397))*(INDEX(FC_E3,$AL397+1)-INDEX(FC_E3,$AL397))/(INDEX(FC_L,$AL397+1)-INDEX(FC_L,$AL397))</f>
        <v>0.41499999999999998</v>
      </c>
      <c r="AP397" s="26">
        <f>(IF(S397=1,Y397*AK397/AM397,0)+IF(T397=1,Z397*AK397/AN397,0)+IF(U397=1,AA397*AK397/AO397,0))*dt/60</f>
        <v>9.0172889814117627E-2</v>
      </c>
      <c r="AQ397" s="25">
        <f>E397+(AG397*SQRT(RTE)-AH397/SQRT(RTE))*dt/60/E_nom</f>
        <v>0.77192835258932635</v>
      </c>
      <c r="AR397">
        <f>IF(R397=1,1,0)</f>
        <v>0</v>
      </c>
    </row>
    <row r="398" spans="1:44" x14ac:dyDescent="0.2">
      <c r="A398">
        <v>396</v>
      </c>
      <c r="B398" s="22">
        <f>A398/1440</f>
        <v>0.27500000000000002</v>
      </c>
      <c r="C398" s="23">
        <v>3.1238999999999999</v>
      </c>
      <c r="D398" s="24">
        <f>C398+P_aux</f>
        <v>3.1389</v>
      </c>
      <c r="E398" s="25">
        <f>AQ397</f>
        <v>0.77192835258932635</v>
      </c>
      <c r="F398" s="24">
        <f>AB397</f>
        <v>2.2999999999999998</v>
      </c>
      <c r="G398">
        <f>IF(AND(S397=0,V397&gt;=MinOff),V397,-1)</f>
        <v>-1</v>
      </c>
      <c r="H398">
        <f>IF(AND(T397=0,W397&gt;=MinOff),W397,-1)</f>
        <v>-1</v>
      </c>
      <c r="I398">
        <f>IF(AND(U397=0,X397&gt;=MinOff),X397,-1)</f>
        <v>27</v>
      </c>
      <c r="J398">
        <f>IF(AND(S397=1,V397&gt;=MinRun),V397,-1)</f>
        <v>173</v>
      </c>
      <c r="K398">
        <f>IF(AND(T397=1,W397&gt;=MinRun),W397,-1)</f>
        <v>172</v>
      </c>
      <c r="L398">
        <f>IF(AND(U397=1,X397&gt;=MinRun),X397,-1)</f>
        <v>-1</v>
      </c>
      <c r="M398">
        <f>IF(MAX(G398:I398)&lt;0,0,MATCH(MAX(G398:I398),G398:I398,0))</f>
        <v>3</v>
      </c>
      <c r="N398">
        <f>IF(MAX(J398:L398)&lt;0,0,MATCH(MAX(J398:L398),J398:L398,0))</f>
        <v>1</v>
      </c>
      <c r="O398" s="24">
        <f>IF(N398=0,0,INDEX(CapVec,N398))</f>
        <v>1.2</v>
      </c>
      <c r="P398">
        <f>IF(OR(D398&gt;F398+StartMargin,E398&lt;SOC_startT),1,0)</f>
        <v>0</v>
      </c>
      <c r="Q398">
        <f>IF(AND(E398&gt;SOC_stopT,D398&lt;=F398-O398+StopMargin),1,0)</f>
        <v>0</v>
      </c>
      <c r="R398">
        <f>IF(AND(P398=1,M398&gt;0),1,IF(AND(P398=0,Q398=1,N398&gt;0),-1,0))</f>
        <v>0</v>
      </c>
      <c r="S398">
        <f>S397+IF(AND(R398=1,M398=1),1,0)-IF(AND(R398=-1,N398=1),1,0)</f>
        <v>1</v>
      </c>
      <c r="T398">
        <f>T397+IF(AND(R398=1,M398=2),1,0)-IF(AND(R398=-1,N398=2),1,0)</f>
        <v>1</v>
      </c>
      <c r="U398">
        <f>U397+IF(AND(R398=1,M398=3),1,0)-IF(AND(R398=-1,N398=3),1,0)</f>
        <v>0</v>
      </c>
      <c r="V398">
        <f>IF(S398&lt;&gt;S397,0,V397+dt)</f>
        <v>174</v>
      </c>
      <c r="W398">
        <f>IF(T398&lt;&gt;T397,0,W397+dt)</f>
        <v>173</v>
      </c>
      <c r="X398">
        <f>IF(U398&lt;&gt;U397,0,X397+dt)</f>
        <v>28</v>
      </c>
      <c r="Y398" s="24">
        <f>S398*Cap_1*MIN(1,(V398+dt)/StartRamp)</f>
        <v>1.2</v>
      </c>
      <c r="Z398" s="24">
        <f>T398*Cap_2*MIN(1,(W398+dt)/StartRamp)</f>
        <v>1.1000000000000001</v>
      </c>
      <c r="AA398" s="24">
        <f>U398*Cap_3*MIN(1,(X398+dt)/StartRamp)</f>
        <v>0</v>
      </c>
      <c r="AB398" s="24">
        <f>SUM(Y398:AA398)</f>
        <v>2.2999999999999998</v>
      </c>
      <c r="AC398" s="24">
        <f>AB398-D398</f>
        <v>-0.8389000000000002</v>
      </c>
      <c r="AD398" s="25">
        <f>MEDIAN(0,(TaperEnd-E398)/(TaperEnd-TaperStart),1)</f>
        <v>1</v>
      </c>
      <c r="AE398" s="24">
        <f>MIN(P_pcs*AD398,MAX(0,SOC_max-E398)*E_nom*60/dt/SQRT(RTE))</f>
        <v>2.5</v>
      </c>
      <c r="AF398" s="24">
        <f>MIN(P_pcs,MAX(0,E398-SOC_min)*E_nom*60/dt*SQRT(RTE))</f>
        <v>2.5</v>
      </c>
      <c r="AG398" s="24">
        <f>IF(AC398&gt;0,MIN(AC398,AE398),0)</f>
        <v>0</v>
      </c>
      <c r="AH398" s="24">
        <f>IF(AC398&lt;0,MIN(-AC398,AF398),0)</f>
        <v>0.8389000000000002</v>
      </c>
      <c r="AI398" s="24">
        <f>IF(AC398&gt;0,D398+AG398,AB398)</f>
        <v>2.2999999999999998</v>
      </c>
      <c r="AJ398" s="24">
        <f>MAX(0,D398-AI398-AH398)</f>
        <v>0</v>
      </c>
      <c r="AK398" s="25">
        <f>IF(AB398&gt;0,AI398/AB398,0)</f>
        <v>1</v>
      </c>
      <c r="AL398">
        <f>IF(AB398=0,1,MIN(MATCH(MEDIAN(MinStable,AK398,1),FC_L,1),3))</f>
        <v>3</v>
      </c>
      <c r="AM398" s="25">
        <f>INDEX(FC_E1,$AL398)+(MEDIAN(MinStable,$AK398,1)-INDEX(FC_L,$AL398))*(INDEX(FC_E1,$AL398+1)-INDEX(FC_E1,$AL398))/(INDEX(FC_L,$AL398+1)-INDEX(FC_L,$AL398))</f>
        <v>0.42799999999999999</v>
      </c>
      <c r="AN398" s="25">
        <f>INDEX(FC_E2,$AL398)+(MEDIAN(MinStable,$AK398,1)-INDEX(FC_L,$AL398))*(INDEX(FC_E2,$AL398+1)-INDEX(FC_E2,$AL398))/(INDEX(FC_L,$AL398+1)-INDEX(FC_L,$AL398))</f>
        <v>0.42199999999999999</v>
      </c>
      <c r="AO398" s="25">
        <f>INDEX(FC_E3,$AL398)+(MEDIAN(MinStable,$AK398,1)-INDEX(FC_L,$AL398))*(INDEX(FC_E3,$AL398+1)-INDEX(FC_E3,$AL398))/(INDEX(FC_L,$AL398+1)-INDEX(FC_L,$AL398))</f>
        <v>0.41499999999999998</v>
      </c>
      <c r="AP398" s="26">
        <f>(IF(S398=1,Y398*AK398/AM398,0)+IF(T398=1,Z398*AK398/AN398,0)+IF(U398=1,AA398*AK398/AO398,0))*dt/60</f>
        <v>9.0172889814117627E-2</v>
      </c>
      <c r="AQ398" s="25">
        <f>E398+(AG398*SQRT(RTE)-AH398/SQRT(RTE))*dt/60/E_nom</f>
        <v>0.76921844227189118</v>
      </c>
      <c r="AR398">
        <f>IF(R398=1,1,0)</f>
        <v>0</v>
      </c>
    </row>
    <row r="399" spans="1:44" x14ac:dyDescent="0.2">
      <c r="A399">
        <v>397</v>
      </c>
      <c r="B399" s="22">
        <f>A399/1440</f>
        <v>0.27569444444444446</v>
      </c>
      <c r="C399" s="23">
        <v>3.1131000000000002</v>
      </c>
      <c r="D399" s="24">
        <f>C399+P_aux</f>
        <v>3.1281000000000003</v>
      </c>
      <c r="E399" s="25">
        <f>AQ398</f>
        <v>0.76921844227189118</v>
      </c>
      <c r="F399" s="24">
        <f>AB398</f>
        <v>2.2999999999999998</v>
      </c>
      <c r="G399">
        <f>IF(AND(S398=0,V398&gt;=MinOff),V398,-1)</f>
        <v>-1</v>
      </c>
      <c r="H399">
        <f>IF(AND(T398=0,W398&gt;=MinOff),W398,-1)</f>
        <v>-1</v>
      </c>
      <c r="I399">
        <f>IF(AND(U398=0,X398&gt;=MinOff),X398,-1)</f>
        <v>28</v>
      </c>
      <c r="J399">
        <f>IF(AND(S398=1,V398&gt;=MinRun),V398,-1)</f>
        <v>174</v>
      </c>
      <c r="K399">
        <f>IF(AND(T398=1,W398&gt;=MinRun),W398,-1)</f>
        <v>173</v>
      </c>
      <c r="L399">
        <f>IF(AND(U398=1,X398&gt;=MinRun),X398,-1)</f>
        <v>-1</v>
      </c>
      <c r="M399">
        <f>IF(MAX(G399:I399)&lt;0,0,MATCH(MAX(G399:I399),G399:I399,0))</f>
        <v>3</v>
      </c>
      <c r="N399">
        <f>IF(MAX(J399:L399)&lt;0,0,MATCH(MAX(J399:L399),J399:L399,0))</f>
        <v>1</v>
      </c>
      <c r="O399" s="24">
        <f>IF(N399=0,0,INDEX(CapVec,N399))</f>
        <v>1.2</v>
      </c>
      <c r="P399">
        <f>IF(OR(D399&gt;F399+StartMargin,E399&lt;SOC_startT),1,0)</f>
        <v>0</v>
      </c>
      <c r="Q399">
        <f>IF(AND(E399&gt;SOC_stopT,D399&lt;=F399-O399+StopMargin),1,0)</f>
        <v>0</v>
      </c>
      <c r="R399">
        <f>IF(AND(P399=1,M399&gt;0),1,IF(AND(P399=0,Q399=1,N399&gt;0),-1,0))</f>
        <v>0</v>
      </c>
      <c r="S399">
        <f>S398+IF(AND(R399=1,M399=1),1,0)-IF(AND(R399=-1,N399=1),1,0)</f>
        <v>1</v>
      </c>
      <c r="T399">
        <f>T398+IF(AND(R399=1,M399=2),1,0)-IF(AND(R399=-1,N399=2),1,0)</f>
        <v>1</v>
      </c>
      <c r="U399">
        <f>U398+IF(AND(R399=1,M399=3),1,0)-IF(AND(R399=-1,N399=3),1,0)</f>
        <v>0</v>
      </c>
      <c r="V399">
        <f>IF(S399&lt;&gt;S398,0,V398+dt)</f>
        <v>175</v>
      </c>
      <c r="W399">
        <f>IF(T399&lt;&gt;T398,0,W398+dt)</f>
        <v>174</v>
      </c>
      <c r="X399">
        <f>IF(U399&lt;&gt;U398,0,X398+dt)</f>
        <v>29</v>
      </c>
      <c r="Y399" s="24">
        <f>S399*Cap_1*MIN(1,(V399+dt)/StartRamp)</f>
        <v>1.2</v>
      </c>
      <c r="Z399" s="24">
        <f>T399*Cap_2*MIN(1,(W399+dt)/StartRamp)</f>
        <v>1.1000000000000001</v>
      </c>
      <c r="AA399" s="24">
        <f>U399*Cap_3*MIN(1,(X399+dt)/StartRamp)</f>
        <v>0</v>
      </c>
      <c r="AB399" s="24">
        <f>SUM(Y399:AA399)</f>
        <v>2.2999999999999998</v>
      </c>
      <c r="AC399" s="24">
        <f>AB399-D399</f>
        <v>-0.8281000000000005</v>
      </c>
      <c r="AD399" s="25">
        <f>MEDIAN(0,(TaperEnd-E399)/(TaperEnd-TaperStart),1)</f>
        <v>1</v>
      </c>
      <c r="AE399" s="24">
        <f>MIN(P_pcs*AD399,MAX(0,SOC_max-E399)*E_nom*60/dt/SQRT(RTE))</f>
        <v>2.5</v>
      </c>
      <c r="AF399" s="24">
        <f>MIN(P_pcs,MAX(0,E399-SOC_min)*E_nom*60/dt*SQRT(RTE))</f>
        <v>2.5</v>
      </c>
      <c r="AG399" s="24">
        <f>IF(AC399&gt;0,MIN(AC399,AE399),0)</f>
        <v>0</v>
      </c>
      <c r="AH399" s="24">
        <f>IF(AC399&lt;0,MIN(-AC399,AF399),0)</f>
        <v>0.8281000000000005</v>
      </c>
      <c r="AI399" s="24">
        <f>IF(AC399&gt;0,D399+AG399,AB399)</f>
        <v>2.2999999999999998</v>
      </c>
      <c r="AJ399" s="24">
        <f>MAX(0,D399-AI399-AH399)</f>
        <v>0</v>
      </c>
      <c r="AK399" s="25">
        <f>IF(AB399&gt;0,AI399/AB399,0)</f>
        <v>1</v>
      </c>
      <c r="AL399">
        <f>IF(AB399=0,1,MIN(MATCH(MEDIAN(MinStable,AK399,1),FC_L,1),3))</f>
        <v>3</v>
      </c>
      <c r="AM399" s="25">
        <f>INDEX(FC_E1,$AL399)+(MEDIAN(MinStable,$AK399,1)-INDEX(FC_L,$AL399))*(INDEX(FC_E1,$AL399+1)-INDEX(FC_E1,$AL399))/(INDEX(FC_L,$AL399+1)-INDEX(FC_L,$AL399))</f>
        <v>0.42799999999999999</v>
      </c>
      <c r="AN399" s="25">
        <f>INDEX(FC_E2,$AL399)+(MEDIAN(MinStable,$AK399,1)-INDEX(FC_L,$AL399))*(INDEX(FC_E2,$AL399+1)-INDEX(FC_E2,$AL399))/(INDEX(FC_L,$AL399+1)-INDEX(FC_L,$AL399))</f>
        <v>0.42199999999999999</v>
      </c>
      <c r="AO399" s="25">
        <f>INDEX(FC_E3,$AL399)+(MEDIAN(MinStable,$AK399,1)-INDEX(FC_L,$AL399))*(INDEX(FC_E3,$AL399+1)-INDEX(FC_E3,$AL399))/(INDEX(FC_L,$AL399+1)-INDEX(FC_L,$AL399))</f>
        <v>0.41499999999999998</v>
      </c>
      <c r="AP399" s="26">
        <f>(IF(S399=1,Y399*AK399/AM399,0)+IF(T399=1,Z399*AK399/AN399,0)+IF(U399=1,AA399*AK399/AO399,0))*dt/60</f>
        <v>9.0172889814117627E-2</v>
      </c>
      <c r="AQ399" s="25">
        <f>E399+(AG399*SQRT(RTE)-AH399/SQRT(RTE))*dt/60/E_nom</f>
        <v>0.76654341934440506</v>
      </c>
      <c r="AR399">
        <f>IF(R399=1,1,0)</f>
        <v>0</v>
      </c>
    </row>
    <row r="400" spans="1:44" x14ac:dyDescent="0.2">
      <c r="A400">
        <v>398</v>
      </c>
      <c r="B400" s="22">
        <f>A400/1440</f>
        <v>0.27638888888888891</v>
      </c>
      <c r="C400" s="23">
        <v>3.1457000000000002</v>
      </c>
      <c r="D400" s="24">
        <f>C400+P_aux</f>
        <v>3.1607000000000003</v>
      </c>
      <c r="E400" s="25">
        <f>AQ399</f>
        <v>0.76654341934440506</v>
      </c>
      <c r="F400" s="24">
        <f>AB399</f>
        <v>2.2999999999999998</v>
      </c>
      <c r="G400">
        <f>IF(AND(S399=0,V399&gt;=MinOff),V399,-1)</f>
        <v>-1</v>
      </c>
      <c r="H400">
        <f>IF(AND(T399=0,W399&gt;=MinOff),W399,-1)</f>
        <v>-1</v>
      </c>
      <c r="I400">
        <f>IF(AND(U399=0,X399&gt;=MinOff),X399,-1)</f>
        <v>29</v>
      </c>
      <c r="J400">
        <f>IF(AND(S399=1,V399&gt;=MinRun),V399,-1)</f>
        <v>175</v>
      </c>
      <c r="K400">
        <f>IF(AND(T399=1,W399&gt;=MinRun),W399,-1)</f>
        <v>174</v>
      </c>
      <c r="L400">
        <f>IF(AND(U399=1,X399&gt;=MinRun),X399,-1)</f>
        <v>-1</v>
      </c>
      <c r="M400">
        <f>IF(MAX(G400:I400)&lt;0,0,MATCH(MAX(G400:I400),G400:I400,0))</f>
        <v>3</v>
      </c>
      <c r="N400">
        <f>IF(MAX(J400:L400)&lt;0,0,MATCH(MAX(J400:L400),J400:L400,0))</f>
        <v>1</v>
      </c>
      <c r="O400" s="24">
        <f>IF(N400=0,0,INDEX(CapVec,N400))</f>
        <v>1.2</v>
      </c>
      <c r="P400">
        <f>IF(OR(D400&gt;F400+StartMargin,E400&lt;SOC_startT),1,0)</f>
        <v>0</v>
      </c>
      <c r="Q400">
        <f>IF(AND(E400&gt;SOC_stopT,D400&lt;=F400-O400+StopMargin),1,0)</f>
        <v>0</v>
      </c>
      <c r="R400">
        <f>IF(AND(P400=1,M400&gt;0),1,IF(AND(P400=0,Q400=1,N400&gt;0),-1,0))</f>
        <v>0</v>
      </c>
      <c r="S400">
        <f>S399+IF(AND(R400=1,M400=1),1,0)-IF(AND(R400=-1,N400=1),1,0)</f>
        <v>1</v>
      </c>
      <c r="T400">
        <f>T399+IF(AND(R400=1,M400=2),1,0)-IF(AND(R400=-1,N400=2),1,0)</f>
        <v>1</v>
      </c>
      <c r="U400">
        <f>U399+IF(AND(R400=1,M400=3),1,0)-IF(AND(R400=-1,N400=3),1,0)</f>
        <v>0</v>
      </c>
      <c r="V400">
        <f>IF(S400&lt;&gt;S399,0,V399+dt)</f>
        <v>176</v>
      </c>
      <c r="W400">
        <f>IF(T400&lt;&gt;T399,0,W399+dt)</f>
        <v>175</v>
      </c>
      <c r="X400">
        <f>IF(U400&lt;&gt;U399,0,X399+dt)</f>
        <v>30</v>
      </c>
      <c r="Y400" s="24">
        <f>S400*Cap_1*MIN(1,(V400+dt)/StartRamp)</f>
        <v>1.2</v>
      </c>
      <c r="Z400" s="24">
        <f>T400*Cap_2*MIN(1,(W400+dt)/StartRamp)</f>
        <v>1.1000000000000001</v>
      </c>
      <c r="AA400" s="24">
        <f>U400*Cap_3*MIN(1,(X400+dt)/StartRamp)</f>
        <v>0</v>
      </c>
      <c r="AB400" s="24">
        <f>SUM(Y400:AA400)</f>
        <v>2.2999999999999998</v>
      </c>
      <c r="AC400" s="24">
        <f>AB400-D400</f>
        <v>-0.86070000000000046</v>
      </c>
      <c r="AD400" s="25">
        <f>MEDIAN(0,(TaperEnd-E400)/(TaperEnd-TaperStart),1)</f>
        <v>1</v>
      </c>
      <c r="AE400" s="24">
        <f>MIN(P_pcs*AD400,MAX(0,SOC_max-E400)*E_nom*60/dt/SQRT(RTE))</f>
        <v>2.5</v>
      </c>
      <c r="AF400" s="24">
        <f>MIN(P_pcs,MAX(0,E400-SOC_min)*E_nom*60/dt*SQRT(RTE))</f>
        <v>2.5</v>
      </c>
      <c r="AG400" s="24">
        <f>IF(AC400&gt;0,MIN(AC400,AE400),0)</f>
        <v>0</v>
      </c>
      <c r="AH400" s="24">
        <f>IF(AC400&lt;0,MIN(-AC400,AF400),0)</f>
        <v>0.86070000000000046</v>
      </c>
      <c r="AI400" s="24">
        <f>IF(AC400&gt;0,D400+AG400,AB400)</f>
        <v>2.2999999999999998</v>
      </c>
      <c r="AJ400" s="24">
        <f>MAX(0,D400-AI400-AH400)</f>
        <v>0</v>
      </c>
      <c r="AK400" s="25">
        <f>IF(AB400&gt;0,AI400/AB400,0)</f>
        <v>1</v>
      </c>
      <c r="AL400">
        <f>IF(AB400=0,1,MIN(MATCH(MEDIAN(MinStable,AK400,1),FC_L,1),3))</f>
        <v>3</v>
      </c>
      <c r="AM400" s="25">
        <f>INDEX(FC_E1,$AL400)+(MEDIAN(MinStable,$AK400,1)-INDEX(FC_L,$AL400))*(INDEX(FC_E1,$AL400+1)-INDEX(FC_E1,$AL400))/(INDEX(FC_L,$AL400+1)-INDEX(FC_L,$AL400))</f>
        <v>0.42799999999999999</v>
      </c>
      <c r="AN400" s="25">
        <f>INDEX(FC_E2,$AL400)+(MEDIAN(MinStable,$AK400,1)-INDEX(FC_L,$AL400))*(INDEX(FC_E2,$AL400+1)-INDEX(FC_E2,$AL400))/(INDEX(FC_L,$AL400+1)-INDEX(FC_L,$AL400))</f>
        <v>0.42199999999999999</v>
      </c>
      <c r="AO400" s="25">
        <f>INDEX(FC_E3,$AL400)+(MEDIAN(MinStable,$AK400,1)-INDEX(FC_L,$AL400))*(INDEX(FC_E3,$AL400+1)-INDEX(FC_E3,$AL400))/(INDEX(FC_L,$AL400+1)-INDEX(FC_L,$AL400))</f>
        <v>0.41499999999999998</v>
      </c>
      <c r="AP400" s="26">
        <f>(IF(S400=1,Y400*AK400/AM400,0)+IF(T400=1,Z400*AK400/AN400,0)+IF(U400=1,AA400*AK400/AO400,0))*dt/60</f>
        <v>9.0172889814117627E-2</v>
      </c>
      <c r="AQ400" s="25">
        <f>E400+(AG400*SQRT(RTE)-AH400/SQRT(RTE))*dt/60/E_nom</f>
        <v>0.76376308818429484</v>
      </c>
      <c r="AR400">
        <f>IF(R400=1,1,0)</f>
        <v>0</v>
      </c>
    </row>
    <row r="401" spans="1:44" x14ac:dyDescent="0.2">
      <c r="A401">
        <v>399</v>
      </c>
      <c r="B401" s="22">
        <f>A401/1440</f>
        <v>0.27708333333333335</v>
      </c>
      <c r="C401" s="23">
        <v>3.1147999999999998</v>
      </c>
      <c r="D401" s="24">
        <f>C401+P_aux</f>
        <v>3.1297999999999999</v>
      </c>
      <c r="E401" s="25">
        <f>AQ400</f>
        <v>0.76376308818429484</v>
      </c>
      <c r="F401" s="24">
        <f>AB400</f>
        <v>2.2999999999999998</v>
      </c>
      <c r="G401">
        <f>IF(AND(S400=0,V400&gt;=MinOff),V400,-1)</f>
        <v>-1</v>
      </c>
      <c r="H401">
        <f>IF(AND(T400=0,W400&gt;=MinOff),W400,-1)</f>
        <v>-1</v>
      </c>
      <c r="I401">
        <f>IF(AND(U400=0,X400&gt;=MinOff),X400,-1)</f>
        <v>30</v>
      </c>
      <c r="J401">
        <f>IF(AND(S400=1,V400&gt;=MinRun),V400,-1)</f>
        <v>176</v>
      </c>
      <c r="K401">
        <f>IF(AND(T400=1,W400&gt;=MinRun),W400,-1)</f>
        <v>175</v>
      </c>
      <c r="L401">
        <f>IF(AND(U400=1,X400&gt;=MinRun),X400,-1)</f>
        <v>-1</v>
      </c>
      <c r="M401">
        <f>IF(MAX(G401:I401)&lt;0,0,MATCH(MAX(G401:I401),G401:I401,0))</f>
        <v>3</v>
      </c>
      <c r="N401">
        <f>IF(MAX(J401:L401)&lt;0,0,MATCH(MAX(J401:L401),J401:L401,0))</f>
        <v>1</v>
      </c>
      <c r="O401" s="24">
        <f>IF(N401=0,0,INDEX(CapVec,N401))</f>
        <v>1.2</v>
      </c>
      <c r="P401">
        <f>IF(OR(D401&gt;F401+StartMargin,E401&lt;SOC_startT),1,0)</f>
        <v>0</v>
      </c>
      <c r="Q401">
        <f>IF(AND(E401&gt;SOC_stopT,D401&lt;=F401-O401+StopMargin),1,0)</f>
        <v>0</v>
      </c>
      <c r="R401">
        <f>IF(AND(P401=1,M401&gt;0),1,IF(AND(P401=0,Q401=1,N401&gt;0),-1,0))</f>
        <v>0</v>
      </c>
      <c r="S401">
        <f>S400+IF(AND(R401=1,M401=1),1,0)-IF(AND(R401=-1,N401=1),1,0)</f>
        <v>1</v>
      </c>
      <c r="T401">
        <f>T400+IF(AND(R401=1,M401=2),1,0)-IF(AND(R401=-1,N401=2),1,0)</f>
        <v>1</v>
      </c>
      <c r="U401">
        <f>U400+IF(AND(R401=1,M401=3),1,0)-IF(AND(R401=-1,N401=3),1,0)</f>
        <v>0</v>
      </c>
      <c r="V401">
        <f>IF(S401&lt;&gt;S400,0,V400+dt)</f>
        <v>177</v>
      </c>
      <c r="W401">
        <f>IF(T401&lt;&gt;T400,0,W400+dt)</f>
        <v>176</v>
      </c>
      <c r="X401">
        <f>IF(U401&lt;&gt;U400,0,X400+dt)</f>
        <v>31</v>
      </c>
      <c r="Y401" s="24">
        <f>S401*Cap_1*MIN(1,(V401+dt)/StartRamp)</f>
        <v>1.2</v>
      </c>
      <c r="Z401" s="24">
        <f>T401*Cap_2*MIN(1,(W401+dt)/StartRamp)</f>
        <v>1.1000000000000001</v>
      </c>
      <c r="AA401" s="24">
        <f>U401*Cap_3*MIN(1,(X401+dt)/StartRamp)</f>
        <v>0</v>
      </c>
      <c r="AB401" s="24">
        <f>SUM(Y401:AA401)</f>
        <v>2.2999999999999998</v>
      </c>
      <c r="AC401" s="24">
        <f>AB401-D401</f>
        <v>-0.82980000000000009</v>
      </c>
      <c r="AD401" s="25">
        <f>MEDIAN(0,(TaperEnd-E401)/(TaperEnd-TaperStart),1)</f>
        <v>1</v>
      </c>
      <c r="AE401" s="24">
        <f>MIN(P_pcs*AD401,MAX(0,SOC_max-E401)*E_nom*60/dt/SQRT(RTE))</f>
        <v>2.5</v>
      </c>
      <c r="AF401" s="24">
        <f>MIN(P_pcs,MAX(0,E401-SOC_min)*E_nom*60/dt*SQRT(RTE))</f>
        <v>2.5</v>
      </c>
      <c r="AG401" s="24">
        <f>IF(AC401&gt;0,MIN(AC401,AE401),0)</f>
        <v>0</v>
      </c>
      <c r="AH401" s="24">
        <f>IF(AC401&lt;0,MIN(-AC401,AF401),0)</f>
        <v>0.82980000000000009</v>
      </c>
      <c r="AI401" s="24">
        <f>IF(AC401&gt;0,D401+AG401,AB401)</f>
        <v>2.2999999999999998</v>
      </c>
      <c r="AJ401" s="24">
        <f>MAX(0,D401-AI401-AH401)</f>
        <v>0</v>
      </c>
      <c r="AK401" s="25">
        <f>IF(AB401&gt;0,AI401/AB401,0)</f>
        <v>1</v>
      </c>
      <c r="AL401">
        <f>IF(AB401=0,1,MIN(MATCH(MEDIAN(MinStable,AK401,1),FC_L,1),3))</f>
        <v>3</v>
      </c>
      <c r="AM401" s="25">
        <f>INDEX(FC_E1,$AL401)+(MEDIAN(MinStable,$AK401,1)-INDEX(FC_L,$AL401))*(INDEX(FC_E1,$AL401+1)-INDEX(FC_E1,$AL401))/(INDEX(FC_L,$AL401+1)-INDEX(FC_L,$AL401))</f>
        <v>0.42799999999999999</v>
      </c>
      <c r="AN401" s="25">
        <f>INDEX(FC_E2,$AL401)+(MEDIAN(MinStable,$AK401,1)-INDEX(FC_L,$AL401))*(INDEX(FC_E2,$AL401+1)-INDEX(FC_E2,$AL401))/(INDEX(FC_L,$AL401+1)-INDEX(FC_L,$AL401))</f>
        <v>0.42199999999999999</v>
      </c>
      <c r="AO401" s="25">
        <f>INDEX(FC_E3,$AL401)+(MEDIAN(MinStable,$AK401,1)-INDEX(FC_L,$AL401))*(INDEX(FC_E3,$AL401+1)-INDEX(FC_E3,$AL401))/(INDEX(FC_L,$AL401+1)-INDEX(FC_L,$AL401))</f>
        <v>0.41499999999999998</v>
      </c>
      <c r="AP401" s="26">
        <f>(IF(S401=1,Y401*AK401/AM401,0)+IF(T401=1,Z401*AK401/AN401,0)+IF(U401=1,AA401*AK401/AO401,0))*dt/60</f>
        <v>9.0172889814117627E-2</v>
      </c>
      <c r="AQ401" s="25">
        <f>E401+(AG401*SQRT(RTE)-AH401/SQRT(RTE))*dt/60/E_nom</f>
        <v>0.76108257372320565</v>
      </c>
      <c r="AR401">
        <f>IF(R401=1,1,0)</f>
        <v>0</v>
      </c>
    </row>
    <row r="402" spans="1:44" x14ac:dyDescent="0.2">
      <c r="A402">
        <v>400</v>
      </c>
      <c r="B402" s="22">
        <f>A402/1440</f>
        <v>0.27777777777777779</v>
      </c>
      <c r="C402" s="23">
        <v>3.1154000000000002</v>
      </c>
      <c r="D402" s="24">
        <f>C402+P_aux</f>
        <v>3.1304000000000003</v>
      </c>
      <c r="E402" s="25">
        <f>AQ401</f>
        <v>0.76108257372320565</v>
      </c>
      <c r="F402" s="24">
        <f>AB401</f>
        <v>2.2999999999999998</v>
      </c>
      <c r="G402">
        <f>IF(AND(S401=0,V401&gt;=MinOff),V401,-1)</f>
        <v>-1</v>
      </c>
      <c r="H402">
        <f>IF(AND(T401=0,W401&gt;=MinOff),W401,-1)</f>
        <v>-1</v>
      </c>
      <c r="I402">
        <f>IF(AND(U401=0,X401&gt;=MinOff),X401,-1)</f>
        <v>31</v>
      </c>
      <c r="J402">
        <f>IF(AND(S401=1,V401&gt;=MinRun),V401,-1)</f>
        <v>177</v>
      </c>
      <c r="K402">
        <f>IF(AND(T401=1,W401&gt;=MinRun),W401,-1)</f>
        <v>176</v>
      </c>
      <c r="L402">
        <f>IF(AND(U401=1,X401&gt;=MinRun),X401,-1)</f>
        <v>-1</v>
      </c>
      <c r="M402">
        <f>IF(MAX(G402:I402)&lt;0,0,MATCH(MAX(G402:I402),G402:I402,0))</f>
        <v>3</v>
      </c>
      <c r="N402">
        <f>IF(MAX(J402:L402)&lt;0,0,MATCH(MAX(J402:L402),J402:L402,0))</f>
        <v>1</v>
      </c>
      <c r="O402" s="24">
        <f>IF(N402=0,0,INDEX(CapVec,N402))</f>
        <v>1.2</v>
      </c>
      <c r="P402">
        <f>IF(OR(D402&gt;F402+StartMargin,E402&lt;SOC_startT),1,0)</f>
        <v>0</v>
      </c>
      <c r="Q402">
        <f>IF(AND(E402&gt;SOC_stopT,D402&lt;=F402-O402+StopMargin),1,0)</f>
        <v>0</v>
      </c>
      <c r="R402">
        <f>IF(AND(P402=1,M402&gt;0),1,IF(AND(P402=0,Q402=1,N402&gt;0),-1,0))</f>
        <v>0</v>
      </c>
      <c r="S402">
        <f>S401+IF(AND(R402=1,M402=1),1,0)-IF(AND(R402=-1,N402=1),1,0)</f>
        <v>1</v>
      </c>
      <c r="T402">
        <f>T401+IF(AND(R402=1,M402=2),1,0)-IF(AND(R402=-1,N402=2),1,0)</f>
        <v>1</v>
      </c>
      <c r="U402">
        <f>U401+IF(AND(R402=1,M402=3),1,0)-IF(AND(R402=-1,N402=3),1,0)</f>
        <v>0</v>
      </c>
      <c r="V402">
        <f>IF(S402&lt;&gt;S401,0,V401+dt)</f>
        <v>178</v>
      </c>
      <c r="W402">
        <f>IF(T402&lt;&gt;T401,0,W401+dt)</f>
        <v>177</v>
      </c>
      <c r="X402">
        <f>IF(U402&lt;&gt;U401,0,X401+dt)</f>
        <v>32</v>
      </c>
      <c r="Y402" s="24">
        <f>S402*Cap_1*MIN(1,(V402+dt)/StartRamp)</f>
        <v>1.2</v>
      </c>
      <c r="Z402" s="24">
        <f>T402*Cap_2*MIN(1,(W402+dt)/StartRamp)</f>
        <v>1.1000000000000001</v>
      </c>
      <c r="AA402" s="24">
        <f>U402*Cap_3*MIN(1,(X402+dt)/StartRamp)</f>
        <v>0</v>
      </c>
      <c r="AB402" s="24">
        <f>SUM(Y402:AA402)</f>
        <v>2.2999999999999998</v>
      </c>
      <c r="AC402" s="24">
        <f>AB402-D402</f>
        <v>-0.83040000000000047</v>
      </c>
      <c r="AD402" s="25">
        <f>MEDIAN(0,(TaperEnd-E402)/(TaperEnd-TaperStart),1)</f>
        <v>1</v>
      </c>
      <c r="AE402" s="24">
        <f>MIN(P_pcs*AD402,MAX(0,SOC_max-E402)*E_nom*60/dt/SQRT(RTE))</f>
        <v>2.5</v>
      </c>
      <c r="AF402" s="24">
        <f>MIN(P_pcs,MAX(0,E402-SOC_min)*E_nom*60/dt*SQRT(RTE))</f>
        <v>2.5</v>
      </c>
      <c r="AG402" s="24">
        <f>IF(AC402&gt;0,MIN(AC402,AE402),0)</f>
        <v>0</v>
      </c>
      <c r="AH402" s="24">
        <f>IF(AC402&lt;0,MIN(-AC402,AF402),0)</f>
        <v>0.83040000000000047</v>
      </c>
      <c r="AI402" s="24">
        <f>IF(AC402&gt;0,D402+AG402,AB402)</f>
        <v>2.2999999999999998</v>
      </c>
      <c r="AJ402" s="24">
        <f>MAX(0,D402-AI402-AH402)</f>
        <v>0</v>
      </c>
      <c r="AK402" s="25">
        <f>IF(AB402&gt;0,AI402/AB402,0)</f>
        <v>1</v>
      </c>
      <c r="AL402">
        <f>IF(AB402=0,1,MIN(MATCH(MEDIAN(MinStable,AK402,1),FC_L,1),3))</f>
        <v>3</v>
      </c>
      <c r="AM402" s="25">
        <f>INDEX(FC_E1,$AL402)+(MEDIAN(MinStable,$AK402,1)-INDEX(FC_L,$AL402))*(INDEX(FC_E1,$AL402+1)-INDEX(FC_E1,$AL402))/(INDEX(FC_L,$AL402+1)-INDEX(FC_L,$AL402))</f>
        <v>0.42799999999999999</v>
      </c>
      <c r="AN402" s="25">
        <f>INDEX(FC_E2,$AL402)+(MEDIAN(MinStable,$AK402,1)-INDEX(FC_L,$AL402))*(INDEX(FC_E2,$AL402+1)-INDEX(FC_E2,$AL402))/(INDEX(FC_L,$AL402+1)-INDEX(FC_L,$AL402))</f>
        <v>0.42199999999999999</v>
      </c>
      <c r="AO402" s="25">
        <f>INDEX(FC_E3,$AL402)+(MEDIAN(MinStable,$AK402,1)-INDEX(FC_L,$AL402))*(INDEX(FC_E3,$AL402+1)-INDEX(FC_E3,$AL402))/(INDEX(FC_L,$AL402+1)-INDEX(FC_L,$AL402))</f>
        <v>0.41499999999999998</v>
      </c>
      <c r="AP402" s="26">
        <f>(IF(S402=1,Y402*AK402/AM402,0)+IF(T402=1,Z402*AK402/AN402,0)+IF(U402=1,AA402*AK402/AO402,0))*dt/60</f>
        <v>9.0172889814117627E-2</v>
      </c>
      <c r="AQ402" s="25">
        <f>E402+(AG402*SQRT(RTE)-AH402/SQRT(RTE))*dt/60/E_nom</f>
        <v>0.75840012107378596</v>
      </c>
      <c r="AR402">
        <f>IF(R402=1,1,0)</f>
        <v>0</v>
      </c>
    </row>
    <row r="403" spans="1:44" x14ac:dyDescent="0.2">
      <c r="A403">
        <v>401</v>
      </c>
      <c r="B403" s="22">
        <f>A403/1440</f>
        <v>0.27847222222222223</v>
      </c>
      <c r="C403" s="23">
        <v>3.0567000000000002</v>
      </c>
      <c r="D403" s="24">
        <f>C403+P_aux</f>
        <v>3.0717000000000003</v>
      </c>
      <c r="E403" s="25">
        <f>AQ402</f>
        <v>0.75840012107378596</v>
      </c>
      <c r="F403" s="24">
        <f>AB402</f>
        <v>2.2999999999999998</v>
      </c>
      <c r="G403">
        <f>IF(AND(S402=0,V402&gt;=MinOff),V402,-1)</f>
        <v>-1</v>
      </c>
      <c r="H403">
        <f>IF(AND(T402=0,W402&gt;=MinOff),W402,-1)</f>
        <v>-1</v>
      </c>
      <c r="I403">
        <f>IF(AND(U402=0,X402&gt;=MinOff),X402,-1)</f>
        <v>32</v>
      </c>
      <c r="J403">
        <f>IF(AND(S402=1,V402&gt;=MinRun),V402,-1)</f>
        <v>178</v>
      </c>
      <c r="K403">
        <f>IF(AND(T402=1,W402&gt;=MinRun),W402,-1)</f>
        <v>177</v>
      </c>
      <c r="L403">
        <f>IF(AND(U402=1,X402&gt;=MinRun),X402,-1)</f>
        <v>-1</v>
      </c>
      <c r="M403">
        <f>IF(MAX(G403:I403)&lt;0,0,MATCH(MAX(G403:I403),G403:I403,0))</f>
        <v>3</v>
      </c>
      <c r="N403">
        <f>IF(MAX(J403:L403)&lt;0,0,MATCH(MAX(J403:L403),J403:L403,0))</f>
        <v>1</v>
      </c>
      <c r="O403" s="24">
        <f>IF(N403=0,0,INDEX(CapVec,N403))</f>
        <v>1.2</v>
      </c>
      <c r="P403">
        <f>IF(OR(D403&gt;F403+StartMargin,E403&lt;SOC_startT),1,0)</f>
        <v>0</v>
      </c>
      <c r="Q403">
        <f>IF(AND(E403&gt;SOC_stopT,D403&lt;=F403-O403+StopMargin),1,0)</f>
        <v>0</v>
      </c>
      <c r="R403">
        <f>IF(AND(P403=1,M403&gt;0),1,IF(AND(P403=0,Q403=1,N403&gt;0),-1,0))</f>
        <v>0</v>
      </c>
      <c r="S403">
        <f>S402+IF(AND(R403=1,M403=1),1,0)-IF(AND(R403=-1,N403=1),1,0)</f>
        <v>1</v>
      </c>
      <c r="T403">
        <f>T402+IF(AND(R403=1,M403=2),1,0)-IF(AND(R403=-1,N403=2),1,0)</f>
        <v>1</v>
      </c>
      <c r="U403">
        <f>U402+IF(AND(R403=1,M403=3),1,0)-IF(AND(R403=-1,N403=3),1,0)</f>
        <v>0</v>
      </c>
      <c r="V403">
        <f>IF(S403&lt;&gt;S402,0,V402+dt)</f>
        <v>179</v>
      </c>
      <c r="W403">
        <f>IF(T403&lt;&gt;T402,0,W402+dt)</f>
        <v>178</v>
      </c>
      <c r="X403">
        <f>IF(U403&lt;&gt;U402,0,X402+dt)</f>
        <v>33</v>
      </c>
      <c r="Y403" s="24">
        <f>S403*Cap_1*MIN(1,(V403+dt)/StartRamp)</f>
        <v>1.2</v>
      </c>
      <c r="Z403" s="24">
        <f>T403*Cap_2*MIN(1,(W403+dt)/StartRamp)</f>
        <v>1.1000000000000001</v>
      </c>
      <c r="AA403" s="24">
        <f>U403*Cap_3*MIN(1,(X403+dt)/StartRamp)</f>
        <v>0</v>
      </c>
      <c r="AB403" s="24">
        <f>SUM(Y403:AA403)</f>
        <v>2.2999999999999998</v>
      </c>
      <c r="AC403" s="24">
        <f>AB403-D403</f>
        <v>-0.7717000000000005</v>
      </c>
      <c r="AD403" s="25">
        <f>MEDIAN(0,(TaperEnd-E403)/(TaperEnd-TaperStart),1)</f>
        <v>1</v>
      </c>
      <c r="AE403" s="24">
        <f>MIN(P_pcs*AD403,MAX(0,SOC_max-E403)*E_nom*60/dt/SQRT(RTE))</f>
        <v>2.5</v>
      </c>
      <c r="AF403" s="24">
        <f>MIN(P_pcs,MAX(0,E403-SOC_min)*E_nom*60/dt*SQRT(RTE))</f>
        <v>2.5</v>
      </c>
      <c r="AG403" s="24">
        <f>IF(AC403&gt;0,MIN(AC403,AE403),0)</f>
        <v>0</v>
      </c>
      <c r="AH403" s="24">
        <f>IF(AC403&lt;0,MIN(-AC403,AF403),0)</f>
        <v>0.7717000000000005</v>
      </c>
      <c r="AI403" s="24">
        <f>IF(AC403&gt;0,D403+AG403,AB403)</f>
        <v>2.2999999999999998</v>
      </c>
      <c r="AJ403" s="24">
        <f>MAX(0,D403-AI403-AH403)</f>
        <v>0</v>
      </c>
      <c r="AK403" s="25">
        <f>IF(AB403&gt;0,AI403/AB403,0)</f>
        <v>1</v>
      </c>
      <c r="AL403">
        <f>IF(AB403=0,1,MIN(MATCH(MEDIAN(MinStable,AK403,1),FC_L,1),3))</f>
        <v>3</v>
      </c>
      <c r="AM403" s="25">
        <f>INDEX(FC_E1,$AL403)+(MEDIAN(MinStable,$AK403,1)-INDEX(FC_L,$AL403))*(INDEX(FC_E1,$AL403+1)-INDEX(FC_E1,$AL403))/(INDEX(FC_L,$AL403+1)-INDEX(FC_L,$AL403))</f>
        <v>0.42799999999999999</v>
      </c>
      <c r="AN403" s="25">
        <f>INDEX(FC_E2,$AL403)+(MEDIAN(MinStable,$AK403,1)-INDEX(FC_L,$AL403))*(INDEX(FC_E2,$AL403+1)-INDEX(FC_E2,$AL403))/(INDEX(FC_L,$AL403+1)-INDEX(FC_L,$AL403))</f>
        <v>0.42199999999999999</v>
      </c>
      <c r="AO403" s="25">
        <f>INDEX(FC_E3,$AL403)+(MEDIAN(MinStable,$AK403,1)-INDEX(FC_L,$AL403))*(INDEX(FC_E3,$AL403+1)-INDEX(FC_E3,$AL403))/(INDEX(FC_L,$AL403+1)-INDEX(FC_L,$AL403))</f>
        <v>0.41499999999999998</v>
      </c>
      <c r="AP403" s="26">
        <f>(IF(S403=1,Y403*AK403/AM403,0)+IF(T403=1,Z403*AK403/AN403,0)+IF(U403=1,AA403*AK403/AO403,0))*dt/60</f>
        <v>9.0172889814117627E-2</v>
      </c>
      <c r="AQ403" s="25">
        <f>E403+(AG403*SQRT(RTE)-AH403/SQRT(RTE))*dt/60/E_nom</f>
        <v>0.75590728784936745</v>
      </c>
      <c r="AR403">
        <f>IF(R403=1,1,0)</f>
        <v>0</v>
      </c>
    </row>
    <row r="404" spans="1:44" x14ac:dyDescent="0.2">
      <c r="A404">
        <v>402</v>
      </c>
      <c r="B404" s="22">
        <f>A404/1440</f>
        <v>0.27916666666666667</v>
      </c>
      <c r="C404" s="23">
        <v>3.1711999999999998</v>
      </c>
      <c r="D404" s="24">
        <f>C404+P_aux</f>
        <v>3.1861999999999999</v>
      </c>
      <c r="E404" s="25">
        <f>AQ403</f>
        <v>0.75590728784936745</v>
      </c>
      <c r="F404" s="24">
        <f>AB403</f>
        <v>2.2999999999999998</v>
      </c>
      <c r="G404">
        <f>IF(AND(S403=0,V403&gt;=MinOff),V403,-1)</f>
        <v>-1</v>
      </c>
      <c r="H404">
        <f>IF(AND(T403=0,W403&gt;=MinOff),W403,-1)</f>
        <v>-1</v>
      </c>
      <c r="I404">
        <f>IF(AND(U403=0,X403&gt;=MinOff),X403,-1)</f>
        <v>33</v>
      </c>
      <c r="J404">
        <f>IF(AND(S403=1,V403&gt;=MinRun),V403,-1)</f>
        <v>179</v>
      </c>
      <c r="K404">
        <f>IF(AND(T403=1,W403&gt;=MinRun),W403,-1)</f>
        <v>178</v>
      </c>
      <c r="L404">
        <f>IF(AND(U403=1,X403&gt;=MinRun),X403,-1)</f>
        <v>-1</v>
      </c>
      <c r="M404">
        <f>IF(MAX(G404:I404)&lt;0,0,MATCH(MAX(G404:I404),G404:I404,0))</f>
        <v>3</v>
      </c>
      <c r="N404">
        <f>IF(MAX(J404:L404)&lt;0,0,MATCH(MAX(J404:L404),J404:L404,0))</f>
        <v>1</v>
      </c>
      <c r="O404" s="24">
        <f>IF(N404=0,0,INDEX(CapVec,N404))</f>
        <v>1.2</v>
      </c>
      <c r="P404">
        <f>IF(OR(D404&gt;F404+StartMargin,E404&lt;SOC_startT),1,0)</f>
        <v>0</v>
      </c>
      <c r="Q404">
        <f>IF(AND(E404&gt;SOC_stopT,D404&lt;=F404-O404+StopMargin),1,0)</f>
        <v>0</v>
      </c>
      <c r="R404">
        <f>IF(AND(P404=1,M404&gt;0),1,IF(AND(P404=0,Q404=1,N404&gt;0),-1,0))</f>
        <v>0</v>
      </c>
      <c r="S404">
        <f>S403+IF(AND(R404=1,M404=1),1,0)-IF(AND(R404=-1,N404=1),1,0)</f>
        <v>1</v>
      </c>
      <c r="T404">
        <f>T403+IF(AND(R404=1,M404=2),1,0)-IF(AND(R404=-1,N404=2),1,0)</f>
        <v>1</v>
      </c>
      <c r="U404">
        <f>U403+IF(AND(R404=1,M404=3),1,0)-IF(AND(R404=-1,N404=3),1,0)</f>
        <v>0</v>
      </c>
      <c r="V404">
        <f>IF(S404&lt;&gt;S403,0,V403+dt)</f>
        <v>180</v>
      </c>
      <c r="W404">
        <f>IF(T404&lt;&gt;T403,0,W403+dt)</f>
        <v>179</v>
      </c>
      <c r="X404">
        <f>IF(U404&lt;&gt;U403,0,X403+dt)</f>
        <v>34</v>
      </c>
      <c r="Y404" s="24">
        <f>S404*Cap_1*MIN(1,(V404+dt)/StartRamp)</f>
        <v>1.2</v>
      </c>
      <c r="Z404" s="24">
        <f>T404*Cap_2*MIN(1,(W404+dt)/StartRamp)</f>
        <v>1.1000000000000001</v>
      </c>
      <c r="AA404" s="24">
        <f>U404*Cap_3*MIN(1,(X404+dt)/StartRamp)</f>
        <v>0</v>
      </c>
      <c r="AB404" s="24">
        <f>SUM(Y404:AA404)</f>
        <v>2.2999999999999998</v>
      </c>
      <c r="AC404" s="24">
        <f>AB404-D404</f>
        <v>-0.8862000000000001</v>
      </c>
      <c r="AD404" s="25">
        <f>MEDIAN(0,(TaperEnd-E404)/(TaperEnd-TaperStart),1)</f>
        <v>1</v>
      </c>
      <c r="AE404" s="24">
        <f>MIN(P_pcs*AD404,MAX(0,SOC_max-E404)*E_nom*60/dt/SQRT(RTE))</f>
        <v>2.5</v>
      </c>
      <c r="AF404" s="24">
        <f>MIN(P_pcs,MAX(0,E404-SOC_min)*E_nom*60/dt*SQRT(RTE))</f>
        <v>2.5</v>
      </c>
      <c r="AG404" s="24">
        <f>IF(AC404&gt;0,MIN(AC404,AE404),0)</f>
        <v>0</v>
      </c>
      <c r="AH404" s="24">
        <f>IF(AC404&lt;0,MIN(-AC404,AF404),0)</f>
        <v>0.8862000000000001</v>
      </c>
      <c r="AI404" s="24">
        <f>IF(AC404&gt;0,D404+AG404,AB404)</f>
        <v>2.2999999999999998</v>
      </c>
      <c r="AJ404" s="24">
        <f>MAX(0,D404-AI404-AH404)</f>
        <v>0</v>
      </c>
      <c r="AK404" s="25">
        <f>IF(AB404&gt;0,AI404/AB404,0)</f>
        <v>1</v>
      </c>
      <c r="AL404">
        <f>IF(AB404=0,1,MIN(MATCH(MEDIAN(MinStable,AK404,1),FC_L,1),3))</f>
        <v>3</v>
      </c>
      <c r="AM404" s="25">
        <f>INDEX(FC_E1,$AL404)+(MEDIAN(MinStable,$AK404,1)-INDEX(FC_L,$AL404))*(INDEX(FC_E1,$AL404+1)-INDEX(FC_E1,$AL404))/(INDEX(FC_L,$AL404+1)-INDEX(FC_L,$AL404))</f>
        <v>0.42799999999999999</v>
      </c>
      <c r="AN404" s="25">
        <f>INDEX(FC_E2,$AL404)+(MEDIAN(MinStable,$AK404,1)-INDEX(FC_L,$AL404))*(INDEX(FC_E2,$AL404+1)-INDEX(FC_E2,$AL404))/(INDEX(FC_L,$AL404+1)-INDEX(FC_L,$AL404))</f>
        <v>0.42199999999999999</v>
      </c>
      <c r="AO404" s="25">
        <f>INDEX(FC_E3,$AL404)+(MEDIAN(MinStable,$AK404,1)-INDEX(FC_L,$AL404))*(INDEX(FC_E3,$AL404+1)-INDEX(FC_E3,$AL404))/(INDEX(FC_L,$AL404+1)-INDEX(FC_L,$AL404))</f>
        <v>0.41499999999999998</v>
      </c>
      <c r="AP404" s="26">
        <f>(IF(S404=1,Y404*AK404/AM404,0)+IF(T404=1,Z404*AK404/AN404,0)+IF(U404=1,AA404*AK404/AO404,0))*dt/60</f>
        <v>9.0172889814117627E-2</v>
      </c>
      <c r="AQ404" s="25">
        <f>E404+(AG404*SQRT(RTE)-AH404/SQRT(RTE))*dt/60/E_nom</f>
        <v>0.75304458368521077</v>
      </c>
      <c r="AR404">
        <f>IF(R404=1,1,0)</f>
        <v>0</v>
      </c>
    </row>
    <row r="405" spans="1:44" x14ac:dyDescent="0.2">
      <c r="A405">
        <v>403</v>
      </c>
      <c r="B405" s="22">
        <f>A405/1440</f>
        <v>0.27986111111111112</v>
      </c>
      <c r="C405" s="23">
        <v>3.1764999999999999</v>
      </c>
      <c r="D405" s="24">
        <f>C405+P_aux</f>
        <v>3.1915</v>
      </c>
      <c r="E405" s="25">
        <f>AQ404</f>
        <v>0.75304458368521077</v>
      </c>
      <c r="F405" s="24">
        <f>AB404</f>
        <v>2.2999999999999998</v>
      </c>
      <c r="G405">
        <f>IF(AND(S404=0,V404&gt;=MinOff),V404,-1)</f>
        <v>-1</v>
      </c>
      <c r="H405">
        <f>IF(AND(T404=0,W404&gt;=MinOff),W404,-1)</f>
        <v>-1</v>
      </c>
      <c r="I405">
        <f>IF(AND(U404=0,X404&gt;=MinOff),X404,-1)</f>
        <v>34</v>
      </c>
      <c r="J405">
        <f>IF(AND(S404=1,V404&gt;=MinRun),V404,-1)</f>
        <v>180</v>
      </c>
      <c r="K405">
        <f>IF(AND(T404=1,W404&gt;=MinRun),W404,-1)</f>
        <v>179</v>
      </c>
      <c r="L405">
        <f>IF(AND(U404=1,X404&gt;=MinRun),X404,-1)</f>
        <v>-1</v>
      </c>
      <c r="M405">
        <f>IF(MAX(G405:I405)&lt;0,0,MATCH(MAX(G405:I405),G405:I405,0))</f>
        <v>3</v>
      </c>
      <c r="N405">
        <f>IF(MAX(J405:L405)&lt;0,0,MATCH(MAX(J405:L405),J405:L405,0))</f>
        <v>1</v>
      </c>
      <c r="O405" s="24">
        <f>IF(N405=0,0,INDEX(CapVec,N405))</f>
        <v>1.2</v>
      </c>
      <c r="P405">
        <f>IF(OR(D405&gt;F405+StartMargin,E405&lt;SOC_startT),1,0)</f>
        <v>0</v>
      </c>
      <c r="Q405">
        <f>IF(AND(E405&gt;SOC_stopT,D405&lt;=F405-O405+StopMargin),1,0)</f>
        <v>0</v>
      </c>
      <c r="R405">
        <f>IF(AND(P405=1,M405&gt;0),1,IF(AND(P405=0,Q405=1,N405&gt;0),-1,0))</f>
        <v>0</v>
      </c>
      <c r="S405">
        <f>S404+IF(AND(R405=1,M405=1),1,0)-IF(AND(R405=-1,N405=1),1,0)</f>
        <v>1</v>
      </c>
      <c r="T405">
        <f>T404+IF(AND(R405=1,M405=2),1,0)-IF(AND(R405=-1,N405=2),1,0)</f>
        <v>1</v>
      </c>
      <c r="U405">
        <f>U404+IF(AND(R405=1,M405=3),1,0)-IF(AND(R405=-1,N405=3),1,0)</f>
        <v>0</v>
      </c>
      <c r="V405">
        <f>IF(S405&lt;&gt;S404,0,V404+dt)</f>
        <v>181</v>
      </c>
      <c r="W405">
        <f>IF(T405&lt;&gt;T404,0,W404+dt)</f>
        <v>180</v>
      </c>
      <c r="X405">
        <f>IF(U405&lt;&gt;U404,0,X404+dt)</f>
        <v>35</v>
      </c>
      <c r="Y405" s="24">
        <f>S405*Cap_1*MIN(1,(V405+dt)/StartRamp)</f>
        <v>1.2</v>
      </c>
      <c r="Z405" s="24">
        <f>T405*Cap_2*MIN(1,(W405+dt)/StartRamp)</f>
        <v>1.1000000000000001</v>
      </c>
      <c r="AA405" s="24">
        <f>U405*Cap_3*MIN(1,(X405+dt)/StartRamp)</f>
        <v>0</v>
      </c>
      <c r="AB405" s="24">
        <f>SUM(Y405:AA405)</f>
        <v>2.2999999999999998</v>
      </c>
      <c r="AC405" s="24">
        <f>AB405-D405</f>
        <v>-0.89150000000000018</v>
      </c>
      <c r="AD405" s="25">
        <f>MEDIAN(0,(TaperEnd-E405)/(TaperEnd-TaperStart),1)</f>
        <v>1</v>
      </c>
      <c r="AE405" s="24">
        <f>MIN(P_pcs*AD405,MAX(0,SOC_max-E405)*E_nom*60/dt/SQRT(RTE))</f>
        <v>2.5</v>
      </c>
      <c r="AF405" s="24">
        <f>MIN(P_pcs,MAX(0,E405-SOC_min)*E_nom*60/dt*SQRT(RTE))</f>
        <v>2.5</v>
      </c>
      <c r="AG405" s="24">
        <f>IF(AC405&gt;0,MIN(AC405,AE405),0)</f>
        <v>0</v>
      </c>
      <c r="AH405" s="24">
        <f>IF(AC405&lt;0,MIN(-AC405,AF405),0)</f>
        <v>0.89150000000000018</v>
      </c>
      <c r="AI405" s="24">
        <f>IF(AC405&gt;0,D405+AG405,AB405)</f>
        <v>2.2999999999999998</v>
      </c>
      <c r="AJ405" s="24">
        <f>MAX(0,D405-AI405-AH405)</f>
        <v>0</v>
      </c>
      <c r="AK405" s="25">
        <f>IF(AB405&gt;0,AI405/AB405,0)</f>
        <v>1</v>
      </c>
      <c r="AL405">
        <f>IF(AB405=0,1,MIN(MATCH(MEDIAN(MinStable,AK405,1),FC_L,1),3))</f>
        <v>3</v>
      </c>
      <c r="AM405" s="25">
        <f>INDEX(FC_E1,$AL405)+(MEDIAN(MinStable,$AK405,1)-INDEX(FC_L,$AL405))*(INDEX(FC_E1,$AL405+1)-INDEX(FC_E1,$AL405))/(INDEX(FC_L,$AL405+1)-INDEX(FC_L,$AL405))</f>
        <v>0.42799999999999999</v>
      </c>
      <c r="AN405" s="25">
        <f>INDEX(FC_E2,$AL405)+(MEDIAN(MinStable,$AK405,1)-INDEX(FC_L,$AL405))*(INDEX(FC_E2,$AL405+1)-INDEX(FC_E2,$AL405))/(INDEX(FC_L,$AL405+1)-INDEX(FC_L,$AL405))</f>
        <v>0.42199999999999999</v>
      </c>
      <c r="AO405" s="25">
        <f>INDEX(FC_E3,$AL405)+(MEDIAN(MinStable,$AK405,1)-INDEX(FC_L,$AL405))*(INDEX(FC_E3,$AL405+1)-INDEX(FC_E3,$AL405))/(INDEX(FC_L,$AL405+1)-INDEX(FC_L,$AL405))</f>
        <v>0.41499999999999998</v>
      </c>
      <c r="AP405" s="26">
        <f>(IF(S405=1,Y405*AK405/AM405,0)+IF(T405=1,Z405*AK405/AN405,0)+IF(U405=1,AA405*AK405/AO405,0))*dt/60</f>
        <v>9.0172889814117627E-2</v>
      </c>
      <c r="AQ405" s="25">
        <f>E405+(AG405*SQRT(RTE)-AH405/SQRT(RTE))*dt/60/E_nom</f>
        <v>0.75016475885746792</v>
      </c>
      <c r="AR405">
        <f>IF(R405=1,1,0)</f>
        <v>0</v>
      </c>
    </row>
    <row r="406" spans="1:44" x14ac:dyDescent="0.2">
      <c r="A406">
        <v>404</v>
      </c>
      <c r="B406" s="22">
        <f>A406/1440</f>
        <v>0.28055555555555556</v>
      </c>
      <c r="C406" s="23">
        <v>3.1324000000000001</v>
      </c>
      <c r="D406" s="24">
        <f>C406+P_aux</f>
        <v>3.1474000000000002</v>
      </c>
      <c r="E406" s="25">
        <f>AQ405</f>
        <v>0.75016475885746792</v>
      </c>
      <c r="F406" s="24">
        <f>AB405</f>
        <v>2.2999999999999998</v>
      </c>
      <c r="G406">
        <f>IF(AND(S405=0,V405&gt;=MinOff),V405,-1)</f>
        <v>-1</v>
      </c>
      <c r="H406">
        <f>IF(AND(T405=0,W405&gt;=MinOff),W405,-1)</f>
        <v>-1</v>
      </c>
      <c r="I406">
        <f>IF(AND(U405=0,X405&gt;=MinOff),X405,-1)</f>
        <v>35</v>
      </c>
      <c r="J406">
        <f>IF(AND(S405=1,V405&gt;=MinRun),V405,-1)</f>
        <v>181</v>
      </c>
      <c r="K406">
        <f>IF(AND(T405=1,W405&gt;=MinRun),W405,-1)</f>
        <v>180</v>
      </c>
      <c r="L406">
        <f>IF(AND(U405=1,X405&gt;=MinRun),X405,-1)</f>
        <v>-1</v>
      </c>
      <c r="M406">
        <f>IF(MAX(G406:I406)&lt;0,0,MATCH(MAX(G406:I406),G406:I406,0))</f>
        <v>3</v>
      </c>
      <c r="N406">
        <f>IF(MAX(J406:L406)&lt;0,0,MATCH(MAX(J406:L406),J406:L406,0))</f>
        <v>1</v>
      </c>
      <c r="O406" s="24">
        <f>IF(N406=0,0,INDEX(CapVec,N406))</f>
        <v>1.2</v>
      </c>
      <c r="P406">
        <f>IF(OR(D406&gt;F406+StartMargin,E406&lt;SOC_startT),1,0)</f>
        <v>0</v>
      </c>
      <c r="Q406">
        <f>IF(AND(E406&gt;SOC_stopT,D406&lt;=F406-O406+StopMargin),1,0)</f>
        <v>0</v>
      </c>
      <c r="R406">
        <f>IF(AND(P406=1,M406&gt;0),1,IF(AND(P406=0,Q406=1,N406&gt;0),-1,0))</f>
        <v>0</v>
      </c>
      <c r="S406">
        <f>S405+IF(AND(R406=1,M406=1),1,0)-IF(AND(R406=-1,N406=1),1,0)</f>
        <v>1</v>
      </c>
      <c r="T406">
        <f>T405+IF(AND(R406=1,M406=2),1,0)-IF(AND(R406=-1,N406=2),1,0)</f>
        <v>1</v>
      </c>
      <c r="U406">
        <f>U405+IF(AND(R406=1,M406=3),1,0)-IF(AND(R406=-1,N406=3),1,0)</f>
        <v>0</v>
      </c>
      <c r="V406">
        <f>IF(S406&lt;&gt;S405,0,V405+dt)</f>
        <v>182</v>
      </c>
      <c r="W406">
        <f>IF(T406&lt;&gt;T405,0,W405+dt)</f>
        <v>181</v>
      </c>
      <c r="X406">
        <f>IF(U406&lt;&gt;U405,0,X405+dt)</f>
        <v>36</v>
      </c>
      <c r="Y406" s="24">
        <f>S406*Cap_1*MIN(1,(V406+dt)/StartRamp)</f>
        <v>1.2</v>
      </c>
      <c r="Z406" s="24">
        <f>T406*Cap_2*MIN(1,(W406+dt)/StartRamp)</f>
        <v>1.1000000000000001</v>
      </c>
      <c r="AA406" s="24">
        <f>U406*Cap_3*MIN(1,(X406+dt)/StartRamp)</f>
        <v>0</v>
      </c>
      <c r="AB406" s="24">
        <f>SUM(Y406:AA406)</f>
        <v>2.2999999999999998</v>
      </c>
      <c r="AC406" s="24">
        <f>AB406-D406</f>
        <v>-0.84740000000000038</v>
      </c>
      <c r="AD406" s="25">
        <f>MEDIAN(0,(TaperEnd-E406)/(TaperEnd-TaperStart),1)</f>
        <v>1</v>
      </c>
      <c r="AE406" s="24">
        <f>MIN(P_pcs*AD406,MAX(0,SOC_max-E406)*E_nom*60/dt/SQRT(RTE))</f>
        <v>2.5</v>
      </c>
      <c r="AF406" s="24">
        <f>MIN(P_pcs,MAX(0,E406-SOC_min)*E_nom*60/dt*SQRT(RTE))</f>
        <v>2.5</v>
      </c>
      <c r="AG406" s="24">
        <f>IF(AC406&gt;0,MIN(AC406,AE406),0)</f>
        <v>0</v>
      </c>
      <c r="AH406" s="24">
        <f>IF(AC406&lt;0,MIN(-AC406,AF406),0)</f>
        <v>0.84740000000000038</v>
      </c>
      <c r="AI406" s="24">
        <f>IF(AC406&gt;0,D406+AG406,AB406)</f>
        <v>2.2999999999999998</v>
      </c>
      <c r="AJ406" s="24">
        <f>MAX(0,D406-AI406-AH406)</f>
        <v>0</v>
      </c>
      <c r="AK406" s="25">
        <f>IF(AB406&gt;0,AI406/AB406,0)</f>
        <v>1</v>
      </c>
      <c r="AL406">
        <f>IF(AB406=0,1,MIN(MATCH(MEDIAN(MinStable,AK406,1),FC_L,1),3))</f>
        <v>3</v>
      </c>
      <c r="AM406" s="25">
        <f>INDEX(FC_E1,$AL406)+(MEDIAN(MinStable,$AK406,1)-INDEX(FC_L,$AL406))*(INDEX(FC_E1,$AL406+1)-INDEX(FC_E1,$AL406))/(INDEX(FC_L,$AL406+1)-INDEX(FC_L,$AL406))</f>
        <v>0.42799999999999999</v>
      </c>
      <c r="AN406" s="25">
        <f>INDEX(FC_E2,$AL406)+(MEDIAN(MinStable,$AK406,1)-INDEX(FC_L,$AL406))*(INDEX(FC_E2,$AL406+1)-INDEX(FC_E2,$AL406))/(INDEX(FC_L,$AL406+1)-INDEX(FC_L,$AL406))</f>
        <v>0.42199999999999999</v>
      </c>
      <c r="AO406" s="25">
        <f>INDEX(FC_E3,$AL406)+(MEDIAN(MinStable,$AK406,1)-INDEX(FC_L,$AL406))*(INDEX(FC_E3,$AL406+1)-INDEX(FC_E3,$AL406))/(INDEX(FC_L,$AL406+1)-INDEX(FC_L,$AL406))</f>
        <v>0.41499999999999998</v>
      </c>
      <c r="AP406" s="26">
        <f>(IF(S406=1,Y406*AK406/AM406,0)+IF(T406=1,Z406*AK406/AN406,0)+IF(U406=1,AA406*AK406/AO406,0))*dt/60</f>
        <v>9.0172889814117627E-2</v>
      </c>
      <c r="AQ406" s="25">
        <f>E406+(AG406*SQRT(RTE)-AH406/SQRT(RTE))*dt/60/E_nom</f>
        <v>0.74742739087201726</v>
      </c>
      <c r="AR406">
        <f>IF(R406=1,1,0)</f>
        <v>0</v>
      </c>
    </row>
    <row r="407" spans="1:44" x14ac:dyDescent="0.2">
      <c r="A407">
        <v>405</v>
      </c>
      <c r="B407" s="22">
        <f>A407/1440</f>
        <v>0.28125</v>
      </c>
      <c r="C407" s="23">
        <v>3.0823</v>
      </c>
      <c r="D407" s="24">
        <f>C407+P_aux</f>
        <v>3.0973000000000002</v>
      </c>
      <c r="E407" s="25">
        <f>AQ406</f>
        <v>0.74742739087201726</v>
      </c>
      <c r="F407" s="24">
        <f>AB406</f>
        <v>2.2999999999999998</v>
      </c>
      <c r="G407">
        <f>IF(AND(S406=0,V406&gt;=MinOff),V406,-1)</f>
        <v>-1</v>
      </c>
      <c r="H407">
        <f>IF(AND(T406=0,W406&gt;=MinOff),W406,-1)</f>
        <v>-1</v>
      </c>
      <c r="I407">
        <f>IF(AND(U406=0,X406&gt;=MinOff),X406,-1)</f>
        <v>36</v>
      </c>
      <c r="J407">
        <f>IF(AND(S406=1,V406&gt;=MinRun),V406,-1)</f>
        <v>182</v>
      </c>
      <c r="K407">
        <f>IF(AND(T406=1,W406&gt;=MinRun),W406,-1)</f>
        <v>181</v>
      </c>
      <c r="L407">
        <f>IF(AND(U406=1,X406&gt;=MinRun),X406,-1)</f>
        <v>-1</v>
      </c>
      <c r="M407">
        <f>IF(MAX(G407:I407)&lt;0,0,MATCH(MAX(G407:I407),G407:I407,0))</f>
        <v>3</v>
      </c>
      <c r="N407">
        <f>IF(MAX(J407:L407)&lt;0,0,MATCH(MAX(J407:L407),J407:L407,0))</f>
        <v>1</v>
      </c>
      <c r="O407" s="24">
        <f>IF(N407=0,0,INDEX(CapVec,N407))</f>
        <v>1.2</v>
      </c>
      <c r="P407">
        <f>IF(OR(D407&gt;F407+StartMargin,E407&lt;SOC_startT),1,0)</f>
        <v>0</v>
      </c>
      <c r="Q407">
        <f>IF(AND(E407&gt;SOC_stopT,D407&lt;=F407-O407+StopMargin),1,0)</f>
        <v>0</v>
      </c>
      <c r="R407">
        <f>IF(AND(P407=1,M407&gt;0),1,IF(AND(P407=0,Q407=1,N407&gt;0),-1,0))</f>
        <v>0</v>
      </c>
      <c r="S407">
        <f>S406+IF(AND(R407=1,M407=1),1,0)-IF(AND(R407=-1,N407=1),1,0)</f>
        <v>1</v>
      </c>
      <c r="T407">
        <f>T406+IF(AND(R407=1,M407=2),1,0)-IF(AND(R407=-1,N407=2),1,0)</f>
        <v>1</v>
      </c>
      <c r="U407">
        <f>U406+IF(AND(R407=1,M407=3),1,0)-IF(AND(R407=-1,N407=3),1,0)</f>
        <v>0</v>
      </c>
      <c r="V407">
        <f>IF(S407&lt;&gt;S406,0,V406+dt)</f>
        <v>183</v>
      </c>
      <c r="W407">
        <f>IF(T407&lt;&gt;T406,0,W406+dt)</f>
        <v>182</v>
      </c>
      <c r="X407">
        <f>IF(U407&lt;&gt;U406,0,X406+dt)</f>
        <v>37</v>
      </c>
      <c r="Y407" s="24">
        <f>S407*Cap_1*MIN(1,(V407+dt)/StartRamp)</f>
        <v>1.2</v>
      </c>
      <c r="Z407" s="24">
        <f>T407*Cap_2*MIN(1,(W407+dt)/StartRamp)</f>
        <v>1.1000000000000001</v>
      </c>
      <c r="AA407" s="24">
        <f>U407*Cap_3*MIN(1,(X407+dt)/StartRamp)</f>
        <v>0</v>
      </c>
      <c r="AB407" s="24">
        <f>SUM(Y407:AA407)</f>
        <v>2.2999999999999998</v>
      </c>
      <c r="AC407" s="24">
        <f>AB407-D407</f>
        <v>-0.79730000000000034</v>
      </c>
      <c r="AD407" s="25">
        <f>MEDIAN(0,(TaperEnd-E407)/(TaperEnd-TaperStart),1)</f>
        <v>1</v>
      </c>
      <c r="AE407" s="24">
        <f>MIN(P_pcs*AD407,MAX(0,SOC_max-E407)*E_nom*60/dt/SQRT(RTE))</f>
        <v>2.5</v>
      </c>
      <c r="AF407" s="24">
        <f>MIN(P_pcs,MAX(0,E407-SOC_min)*E_nom*60/dt*SQRT(RTE))</f>
        <v>2.5</v>
      </c>
      <c r="AG407" s="24">
        <f>IF(AC407&gt;0,MIN(AC407,AE407),0)</f>
        <v>0</v>
      </c>
      <c r="AH407" s="24">
        <f>IF(AC407&lt;0,MIN(-AC407,AF407),0)</f>
        <v>0.79730000000000034</v>
      </c>
      <c r="AI407" s="24">
        <f>IF(AC407&gt;0,D407+AG407,AB407)</f>
        <v>2.2999999999999998</v>
      </c>
      <c r="AJ407" s="24">
        <f>MAX(0,D407-AI407-AH407)</f>
        <v>0</v>
      </c>
      <c r="AK407" s="25">
        <f>IF(AB407&gt;0,AI407/AB407,0)</f>
        <v>1</v>
      </c>
      <c r="AL407">
        <f>IF(AB407=0,1,MIN(MATCH(MEDIAN(MinStable,AK407,1),FC_L,1),3))</f>
        <v>3</v>
      </c>
      <c r="AM407" s="25">
        <f>INDEX(FC_E1,$AL407)+(MEDIAN(MinStable,$AK407,1)-INDEX(FC_L,$AL407))*(INDEX(FC_E1,$AL407+1)-INDEX(FC_E1,$AL407))/(INDEX(FC_L,$AL407+1)-INDEX(FC_L,$AL407))</f>
        <v>0.42799999999999999</v>
      </c>
      <c r="AN407" s="25">
        <f>INDEX(FC_E2,$AL407)+(MEDIAN(MinStable,$AK407,1)-INDEX(FC_L,$AL407))*(INDEX(FC_E2,$AL407+1)-INDEX(FC_E2,$AL407))/(INDEX(FC_L,$AL407+1)-INDEX(FC_L,$AL407))</f>
        <v>0.42199999999999999</v>
      </c>
      <c r="AO407" s="25">
        <f>INDEX(FC_E3,$AL407)+(MEDIAN(MinStable,$AK407,1)-INDEX(FC_L,$AL407))*(INDEX(FC_E3,$AL407+1)-INDEX(FC_E3,$AL407))/(INDEX(FC_L,$AL407+1)-INDEX(FC_L,$AL407))</f>
        <v>0.41499999999999998</v>
      </c>
      <c r="AP407" s="26">
        <f>(IF(S407=1,Y407*AK407/AM407,0)+IF(T407=1,Z407*AK407/AN407,0)+IF(U407=1,AA407*AK407/AO407,0))*dt/60</f>
        <v>9.0172889814117627E-2</v>
      </c>
      <c r="AQ407" s="25">
        <f>E407+(AG407*SQRT(RTE)-AH407/SQRT(RTE))*dt/60/E_nom</f>
        <v>0.74485186161216377</v>
      </c>
      <c r="AR407">
        <f>IF(R407=1,1,0)</f>
        <v>0</v>
      </c>
    </row>
    <row r="408" spans="1:44" x14ac:dyDescent="0.2">
      <c r="A408">
        <v>406</v>
      </c>
      <c r="B408" s="22">
        <f>A408/1440</f>
        <v>0.28194444444444444</v>
      </c>
      <c r="C408" s="23">
        <v>3.1400999999999999</v>
      </c>
      <c r="D408" s="24">
        <f>C408+P_aux</f>
        <v>3.1551</v>
      </c>
      <c r="E408" s="25">
        <f>AQ407</f>
        <v>0.74485186161216377</v>
      </c>
      <c r="F408" s="24">
        <f>AB407</f>
        <v>2.2999999999999998</v>
      </c>
      <c r="G408">
        <f>IF(AND(S407=0,V407&gt;=MinOff),V407,-1)</f>
        <v>-1</v>
      </c>
      <c r="H408">
        <f>IF(AND(T407=0,W407&gt;=MinOff),W407,-1)</f>
        <v>-1</v>
      </c>
      <c r="I408">
        <f>IF(AND(U407=0,X407&gt;=MinOff),X407,-1)</f>
        <v>37</v>
      </c>
      <c r="J408">
        <f>IF(AND(S407=1,V407&gt;=MinRun),V407,-1)</f>
        <v>183</v>
      </c>
      <c r="K408">
        <f>IF(AND(T407=1,W407&gt;=MinRun),W407,-1)</f>
        <v>182</v>
      </c>
      <c r="L408">
        <f>IF(AND(U407=1,X407&gt;=MinRun),X407,-1)</f>
        <v>-1</v>
      </c>
      <c r="M408">
        <f>IF(MAX(G408:I408)&lt;0,0,MATCH(MAX(G408:I408),G408:I408,0))</f>
        <v>3</v>
      </c>
      <c r="N408">
        <f>IF(MAX(J408:L408)&lt;0,0,MATCH(MAX(J408:L408),J408:L408,0))</f>
        <v>1</v>
      </c>
      <c r="O408" s="24">
        <f>IF(N408=0,0,INDEX(CapVec,N408))</f>
        <v>1.2</v>
      </c>
      <c r="P408">
        <f>IF(OR(D408&gt;F408+StartMargin,E408&lt;SOC_startT),1,0)</f>
        <v>0</v>
      </c>
      <c r="Q408">
        <f>IF(AND(E408&gt;SOC_stopT,D408&lt;=F408-O408+StopMargin),1,0)</f>
        <v>0</v>
      </c>
      <c r="R408">
        <f>IF(AND(P408=1,M408&gt;0),1,IF(AND(P408=0,Q408=1,N408&gt;0),-1,0))</f>
        <v>0</v>
      </c>
      <c r="S408">
        <f>S407+IF(AND(R408=1,M408=1),1,0)-IF(AND(R408=-1,N408=1),1,0)</f>
        <v>1</v>
      </c>
      <c r="T408">
        <f>T407+IF(AND(R408=1,M408=2),1,0)-IF(AND(R408=-1,N408=2),1,0)</f>
        <v>1</v>
      </c>
      <c r="U408">
        <f>U407+IF(AND(R408=1,M408=3),1,0)-IF(AND(R408=-1,N408=3),1,0)</f>
        <v>0</v>
      </c>
      <c r="V408">
        <f>IF(S408&lt;&gt;S407,0,V407+dt)</f>
        <v>184</v>
      </c>
      <c r="W408">
        <f>IF(T408&lt;&gt;T407,0,W407+dt)</f>
        <v>183</v>
      </c>
      <c r="X408">
        <f>IF(U408&lt;&gt;U407,0,X407+dt)</f>
        <v>38</v>
      </c>
      <c r="Y408" s="24">
        <f>S408*Cap_1*MIN(1,(V408+dt)/StartRamp)</f>
        <v>1.2</v>
      </c>
      <c r="Z408" s="24">
        <f>T408*Cap_2*MIN(1,(W408+dt)/StartRamp)</f>
        <v>1.1000000000000001</v>
      </c>
      <c r="AA408" s="24">
        <f>U408*Cap_3*MIN(1,(X408+dt)/StartRamp)</f>
        <v>0</v>
      </c>
      <c r="AB408" s="24">
        <f>SUM(Y408:AA408)</f>
        <v>2.2999999999999998</v>
      </c>
      <c r="AC408" s="24">
        <f>AB408-D408</f>
        <v>-0.85510000000000019</v>
      </c>
      <c r="AD408" s="25">
        <f>MEDIAN(0,(TaperEnd-E408)/(TaperEnd-TaperStart),1)</f>
        <v>1</v>
      </c>
      <c r="AE408" s="24">
        <f>MIN(P_pcs*AD408,MAX(0,SOC_max-E408)*E_nom*60/dt/SQRT(RTE))</f>
        <v>2.5</v>
      </c>
      <c r="AF408" s="24">
        <f>MIN(P_pcs,MAX(0,E408-SOC_min)*E_nom*60/dt*SQRT(RTE))</f>
        <v>2.5</v>
      </c>
      <c r="AG408" s="24">
        <f>IF(AC408&gt;0,MIN(AC408,AE408),0)</f>
        <v>0</v>
      </c>
      <c r="AH408" s="24">
        <f>IF(AC408&lt;0,MIN(-AC408,AF408),0)</f>
        <v>0.85510000000000019</v>
      </c>
      <c r="AI408" s="24">
        <f>IF(AC408&gt;0,D408+AG408,AB408)</f>
        <v>2.2999999999999998</v>
      </c>
      <c r="AJ408" s="24">
        <f>MAX(0,D408-AI408-AH408)</f>
        <v>0</v>
      </c>
      <c r="AK408" s="25">
        <f>IF(AB408&gt;0,AI408/AB408,0)</f>
        <v>1</v>
      </c>
      <c r="AL408">
        <f>IF(AB408=0,1,MIN(MATCH(MEDIAN(MinStable,AK408,1),FC_L,1),3))</f>
        <v>3</v>
      </c>
      <c r="AM408" s="25">
        <f>INDEX(FC_E1,$AL408)+(MEDIAN(MinStable,$AK408,1)-INDEX(FC_L,$AL408))*(INDEX(FC_E1,$AL408+1)-INDEX(FC_E1,$AL408))/(INDEX(FC_L,$AL408+1)-INDEX(FC_L,$AL408))</f>
        <v>0.42799999999999999</v>
      </c>
      <c r="AN408" s="25">
        <f>INDEX(FC_E2,$AL408)+(MEDIAN(MinStable,$AK408,1)-INDEX(FC_L,$AL408))*(INDEX(FC_E2,$AL408+1)-INDEX(FC_E2,$AL408))/(INDEX(FC_L,$AL408+1)-INDEX(FC_L,$AL408))</f>
        <v>0.42199999999999999</v>
      </c>
      <c r="AO408" s="25">
        <f>INDEX(FC_E3,$AL408)+(MEDIAN(MinStable,$AK408,1)-INDEX(FC_L,$AL408))*(INDEX(FC_E3,$AL408+1)-INDEX(FC_E3,$AL408))/(INDEX(FC_L,$AL408+1)-INDEX(FC_L,$AL408))</f>
        <v>0.41499999999999998</v>
      </c>
      <c r="AP408" s="26">
        <f>(IF(S408=1,Y408*AK408/AM408,0)+IF(T408=1,Z408*AK408/AN408,0)+IF(U408=1,AA408*AK408/AO408,0))*dt/60</f>
        <v>9.0172889814117627E-2</v>
      </c>
      <c r="AQ408" s="25">
        <f>E408+(AG408*SQRT(RTE)-AH408/SQRT(RTE))*dt/60/E_nom</f>
        <v>0.74208962020980496</v>
      </c>
      <c r="AR408">
        <f>IF(R408=1,1,0)</f>
        <v>0</v>
      </c>
    </row>
    <row r="409" spans="1:44" x14ac:dyDescent="0.2">
      <c r="A409">
        <v>407</v>
      </c>
      <c r="B409" s="22">
        <f>A409/1440</f>
        <v>0.28263888888888888</v>
      </c>
      <c r="C409" s="23">
        <v>3.2121</v>
      </c>
      <c r="D409" s="24">
        <f>C409+P_aux</f>
        <v>3.2271000000000001</v>
      </c>
      <c r="E409" s="25">
        <f>AQ408</f>
        <v>0.74208962020980496</v>
      </c>
      <c r="F409" s="24">
        <f>AB408</f>
        <v>2.2999999999999998</v>
      </c>
      <c r="G409">
        <f>IF(AND(S408=0,V408&gt;=MinOff),V408,-1)</f>
        <v>-1</v>
      </c>
      <c r="H409">
        <f>IF(AND(T408=0,W408&gt;=MinOff),W408,-1)</f>
        <v>-1</v>
      </c>
      <c r="I409">
        <f>IF(AND(U408=0,X408&gt;=MinOff),X408,-1)</f>
        <v>38</v>
      </c>
      <c r="J409">
        <f>IF(AND(S408=1,V408&gt;=MinRun),V408,-1)</f>
        <v>184</v>
      </c>
      <c r="K409">
        <f>IF(AND(T408=1,W408&gt;=MinRun),W408,-1)</f>
        <v>183</v>
      </c>
      <c r="L409">
        <f>IF(AND(U408=1,X408&gt;=MinRun),X408,-1)</f>
        <v>-1</v>
      </c>
      <c r="M409">
        <f>IF(MAX(G409:I409)&lt;0,0,MATCH(MAX(G409:I409),G409:I409,0))</f>
        <v>3</v>
      </c>
      <c r="N409">
        <f>IF(MAX(J409:L409)&lt;0,0,MATCH(MAX(J409:L409),J409:L409,0))</f>
        <v>1</v>
      </c>
      <c r="O409" s="24">
        <f>IF(N409=0,0,INDEX(CapVec,N409))</f>
        <v>1.2</v>
      </c>
      <c r="P409">
        <f>IF(OR(D409&gt;F409+StartMargin,E409&lt;SOC_startT),1,0)</f>
        <v>0</v>
      </c>
      <c r="Q409">
        <f>IF(AND(E409&gt;SOC_stopT,D409&lt;=F409-O409+StopMargin),1,0)</f>
        <v>0</v>
      </c>
      <c r="R409">
        <f>IF(AND(P409=1,M409&gt;0),1,IF(AND(P409=0,Q409=1,N409&gt;0),-1,0))</f>
        <v>0</v>
      </c>
      <c r="S409">
        <f>S408+IF(AND(R409=1,M409=1),1,0)-IF(AND(R409=-1,N409=1),1,0)</f>
        <v>1</v>
      </c>
      <c r="T409">
        <f>T408+IF(AND(R409=1,M409=2),1,0)-IF(AND(R409=-1,N409=2),1,0)</f>
        <v>1</v>
      </c>
      <c r="U409">
        <f>U408+IF(AND(R409=1,M409=3),1,0)-IF(AND(R409=-1,N409=3),1,0)</f>
        <v>0</v>
      </c>
      <c r="V409">
        <f>IF(S409&lt;&gt;S408,0,V408+dt)</f>
        <v>185</v>
      </c>
      <c r="W409">
        <f>IF(T409&lt;&gt;T408,0,W408+dt)</f>
        <v>184</v>
      </c>
      <c r="X409">
        <f>IF(U409&lt;&gt;U408,0,X408+dt)</f>
        <v>39</v>
      </c>
      <c r="Y409" s="24">
        <f>S409*Cap_1*MIN(1,(V409+dt)/StartRamp)</f>
        <v>1.2</v>
      </c>
      <c r="Z409" s="24">
        <f>T409*Cap_2*MIN(1,(W409+dt)/StartRamp)</f>
        <v>1.1000000000000001</v>
      </c>
      <c r="AA409" s="24">
        <f>U409*Cap_3*MIN(1,(X409+dt)/StartRamp)</f>
        <v>0</v>
      </c>
      <c r="AB409" s="24">
        <f>SUM(Y409:AA409)</f>
        <v>2.2999999999999998</v>
      </c>
      <c r="AC409" s="24">
        <f>AB409-D409</f>
        <v>-0.92710000000000026</v>
      </c>
      <c r="AD409" s="25">
        <f>MEDIAN(0,(TaperEnd-E409)/(TaperEnd-TaperStart),1)</f>
        <v>1</v>
      </c>
      <c r="AE409" s="24">
        <f>MIN(P_pcs*AD409,MAX(0,SOC_max-E409)*E_nom*60/dt/SQRT(RTE))</f>
        <v>2.5</v>
      </c>
      <c r="AF409" s="24">
        <f>MIN(P_pcs,MAX(0,E409-SOC_min)*E_nom*60/dt*SQRT(RTE))</f>
        <v>2.5</v>
      </c>
      <c r="AG409" s="24">
        <f>IF(AC409&gt;0,MIN(AC409,AE409),0)</f>
        <v>0</v>
      </c>
      <c r="AH409" s="24">
        <f>IF(AC409&lt;0,MIN(-AC409,AF409),0)</f>
        <v>0.92710000000000026</v>
      </c>
      <c r="AI409" s="24">
        <f>IF(AC409&gt;0,D409+AG409,AB409)</f>
        <v>2.2999999999999998</v>
      </c>
      <c r="AJ409" s="24">
        <f>MAX(0,D409-AI409-AH409)</f>
        <v>0</v>
      </c>
      <c r="AK409" s="25">
        <f>IF(AB409&gt;0,AI409/AB409,0)</f>
        <v>1</v>
      </c>
      <c r="AL409">
        <f>IF(AB409=0,1,MIN(MATCH(MEDIAN(MinStable,AK409,1),FC_L,1),3))</f>
        <v>3</v>
      </c>
      <c r="AM409" s="25">
        <f>INDEX(FC_E1,$AL409)+(MEDIAN(MinStable,$AK409,1)-INDEX(FC_L,$AL409))*(INDEX(FC_E1,$AL409+1)-INDEX(FC_E1,$AL409))/(INDEX(FC_L,$AL409+1)-INDEX(FC_L,$AL409))</f>
        <v>0.42799999999999999</v>
      </c>
      <c r="AN409" s="25">
        <f>INDEX(FC_E2,$AL409)+(MEDIAN(MinStable,$AK409,1)-INDEX(FC_L,$AL409))*(INDEX(FC_E2,$AL409+1)-INDEX(FC_E2,$AL409))/(INDEX(FC_L,$AL409+1)-INDEX(FC_L,$AL409))</f>
        <v>0.42199999999999999</v>
      </c>
      <c r="AO409" s="25">
        <f>INDEX(FC_E3,$AL409)+(MEDIAN(MinStable,$AK409,1)-INDEX(FC_L,$AL409))*(INDEX(FC_E3,$AL409+1)-INDEX(FC_E3,$AL409))/(INDEX(FC_L,$AL409+1)-INDEX(FC_L,$AL409))</f>
        <v>0.41499999999999998</v>
      </c>
      <c r="AP409" s="26">
        <f>(IF(S409=1,Y409*AK409/AM409,0)+IF(T409=1,Z409*AK409/AN409,0)+IF(U409=1,AA409*AK409/AO409,0))*dt/60</f>
        <v>9.0172889814117627E-2</v>
      </c>
      <c r="AQ409" s="25">
        <f>E409+(AG409*SQRT(RTE)-AH409/SQRT(RTE))*dt/60/E_nom</f>
        <v>0.73909479620778551</v>
      </c>
      <c r="AR409">
        <f>IF(R409=1,1,0)</f>
        <v>0</v>
      </c>
    </row>
    <row r="410" spans="1:44" x14ac:dyDescent="0.2">
      <c r="A410">
        <v>408</v>
      </c>
      <c r="B410" s="22">
        <f>A410/1440</f>
        <v>0.28333333333333333</v>
      </c>
      <c r="C410" s="23">
        <v>3.1253000000000002</v>
      </c>
      <c r="D410" s="24">
        <f>C410+P_aux</f>
        <v>3.1403000000000003</v>
      </c>
      <c r="E410" s="25">
        <f>AQ409</f>
        <v>0.73909479620778551</v>
      </c>
      <c r="F410" s="24">
        <f>AB409</f>
        <v>2.2999999999999998</v>
      </c>
      <c r="G410">
        <f>IF(AND(S409=0,V409&gt;=MinOff),V409,-1)</f>
        <v>-1</v>
      </c>
      <c r="H410">
        <f>IF(AND(T409=0,W409&gt;=MinOff),W409,-1)</f>
        <v>-1</v>
      </c>
      <c r="I410">
        <f>IF(AND(U409=0,X409&gt;=MinOff),X409,-1)</f>
        <v>39</v>
      </c>
      <c r="J410">
        <f>IF(AND(S409=1,V409&gt;=MinRun),V409,-1)</f>
        <v>185</v>
      </c>
      <c r="K410">
        <f>IF(AND(T409=1,W409&gt;=MinRun),W409,-1)</f>
        <v>184</v>
      </c>
      <c r="L410">
        <f>IF(AND(U409=1,X409&gt;=MinRun),X409,-1)</f>
        <v>-1</v>
      </c>
      <c r="M410">
        <f>IF(MAX(G410:I410)&lt;0,0,MATCH(MAX(G410:I410),G410:I410,0))</f>
        <v>3</v>
      </c>
      <c r="N410">
        <f>IF(MAX(J410:L410)&lt;0,0,MATCH(MAX(J410:L410),J410:L410,0))</f>
        <v>1</v>
      </c>
      <c r="O410" s="24">
        <f>IF(N410=0,0,INDEX(CapVec,N410))</f>
        <v>1.2</v>
      </c>
      <c r="P410">
        <f>IF(OR(D410&gt;F410+StartMargin,E410&lt;SOC_startT),1,0)</f>
        <v>0</v>
      </c>
      <c r="Q410">
        <f>IF(AND(E410&gt;SOC_stopT,D410&lt;=F410-O410+StopMargin),1,0)</f>
        <v>0</v>
      </c>
      <c r="R410">
        <f>IF(AND(P410=1,M410&gt;0),1,IF(AND(P410=0,Q410=1,N410&gt;0),-1,0))</f>
        <v>0</v>
      </c>
      <c r="S410">
        <f>S409+IF(AND(R410=1,M410=1),1,0)-IF(AND(R410=-1,N410=1),1,0)</f>
        <v>1</v>
      </c>
      <c r="T410">
        <f>T409+IF(AND(R410=1,M410=2),1,0)-IF(AND(R410=-1,N410=2),1,0)</f>
        <v>1</v>
      </c>
      <c r="U410">
        <f>U409+IF(AND(R410=1,M410=3),1,0)-IF(AND(R410=-1,N410=3),1,0)</f>
        <v>0</v>
      </c>
      <c r="V410">
        <f>IF(S410&lt;&gt;S409,0,V409+dt)</f>
        <v>186</v>
      </c>
      <c r="W410">
        <f>IF(T410&lt;&gt;T409,0,W409+dt)</f>
        <v>185</v>
      </c>
      <c r="X410">
        <f>IF(U410&lt;&gt;U409,0,X409+dt)</f>
        <v>40</v>
      </c>
      <c r="Y410" s="24">
        <f>S410*Cap_1*MIN(1,(V410+dt)/StartRamp)</f>
        <v>1.2</v>
      </c>
      <c r="Z410" s="24">
        <f>T410*Cap_2*MIN(1,(W410+dt)/StartRamp)</f>
        <v>1.1000000000000001</v>
      </c>
      <c r="AA410" s="24">
        <f>U410*Cap_3*MIN(1,(X410+dt)/StartRamp)</f>
        <v>0</v>
      </c>
      <c r="AB410" s="24">
        <f>SUM(Y410:AA410)</f>
        <v>2.2999999999999998</v>
      </c>
      <c r="AC410" s="24">
        <f>AB410-D410</f>
        <v>-0.84030000000000049</v>
      </c>
      <c r="AD410" s="25">
        <f>MEDIAN(0,(TaperEnd-E410)/(TaperEnd-TaperStart),1)</f>
        <v>1</v>
      </c>
      <c r="AE410" s="24">
        <f>MIN(P_pcs*AD410,MAX(0,SOC_max-E410)*E_nom*60/dt/SQRT(RTE))</f>
        <v>2.5</v>
      </c>
      <c r="AF410" s="24">
        <f>MIN(P_pcs,MAX(0,E410-SOC_min)*E_nom*60/dt*SQRT(RTE))</f>
        <v>2.5</v>
      </c>
      <c r="AG410" s="24">
        <f>IF(AC410&gt;0,MIN(AC410,AE410),0)</f>
        <v>0</v>
      </c>
      <c r="AH410" s="24">
        <f>IF(AC410&lt;0,MIN(-AC410,AF410),0)</f>
        <v>0.84030000000000049</v>
      </c>
      <c r="AI410" s="24">
        <f>IF(AC410&gt;0,D410+AG410,AB410)</f>
        <v>2.2999999999999998</v>
      </c>
      <c r="AJ410" s="24">
        <f>MAX(0,D410-AI410-AH410)</f>
        <v>0</v>
      </c>
      <c r="AK410" s="25">
        <f>IF(AB410&gt;0,AI410/AB410,0)</f>
        <v>1</v>
      </c>
      <c r="AL410">
        <f>IF(AB410=0,1,MIN(MATCH(MEDIAN(MinStable,AK410,1),FC_L,1),3))</f>
        <v>3</v>
      </c>
      <c r="AM410" s="25">
        <f>INDEX(FC_E1,$AL410)+(MEDIAN(MinStable,$AK410,1)-INDEX(FC_L,$AL410))*(INDEX(FC_E1,$AL410+1)-INDEX(FC_E1,$AL410))/(INDEX(FC_L,$AL410+1)-INDEX(FC_L,$AL410))</f>
        <v>0.42799999999999999</v>
      </c>
      <c r="AN410" s="25">
        <f>INDEX(FC_E2,$AL410)+(MEDIAN(MinStable,$AK410,1)-INDEX(FC_L,$AL410))*(INDEX(FC_E2,$AL410+1)-INDEX(FC_E2,$AL410))/(INDEX(FC_L,$AL410+1)-INDEX(FC_L,$AL410))</f>
        <v>0.42199999999999999</v>
      </c>
      <c r="AO410" s="25">
        <f>INDEX(FC_E3,$AL410)+(MEDIAN(MinStable,$AK410,1)-INDEX(FC_L,$AL410))*(INDEX(FC_E3,$AL410+1)-INDEX(FC_E3,$AL410))/(INDEX(FC_L,$AL410+1)-INDEX(FC_L,$AL410))</f>
        <v>0.41499999999999998</v>
      </c>
      <c r="AP410" s="26">
        <f>(IF(S410=1,Y410*AK410/AM410,0)+IF(T410=1,Z410*AK410/AN410,0)+IF(U410=1,AA410*AK410/AO410,0))*dt/60</f>
        <v>9.0172889814117627E-2</v>
      </c>
      <c r="AQ410" s="25">
        <f>E410+(AG410*SQRT(RTE)-AH410/SQRT(RTE))*dt/60/E_nom</f>
        <v>0.73638036345091251</v>
      </c>
      <c r="AR410">
        <f>IF(R410=1,1,0)</f>
        <v>0</v>
      </c>
    </row>
    <row r="411" spans="1:44" x14ac:dyDescent="0.2">
      <c r="A411">
        <v>409</v>
      </c>
      <c r="B411" s="22">
        <f>A411/1440</f>
        <v>0.28402777777777777</v>
      </c>
      <c r="C411" s="23">
        <v>3.2366999999999999</v>
      </c>
      <c r="D411" s="24">
        <f>C411+P_aux</f>
        <v>3.2517</v>
      </c>
      <c r="E411" s="25">
        <f>AQ410</f>
        <v>0.73638036345091251</v>
      </c>
      <c r="F411" s="24">
        <f>AB410</f>
        <v>2.2999999999999998</v>
      </c>
      <c r="G411">
        <f>IF(AND(S410=0,V410&gt;=MinOff),V410,-1)</f>
        <v>-1</v>
      </c>
      <c r="H411">
        <f>IF(AND(T410=0,W410&gt;=MinOff),W410,-1)</f>
        <v>-1</v>
      </c>
      <c r="I411">
        <f>IF(AND(U410=0,X410&gt;=MinOff),X410,-1)</f>
        <v>40</v>
      </c>
      <c r="J411">
        <f>IF(AND(S410=1,V410&gt;=MinRun),V410,-1)</f>
        <v>186</v>
      </c>
      <c r="K411">
        <f>IF(AND(T410=1,W410&gt;=MinRun),W410,-1)</f>
        <v>185</v>
      </c>
      <c r="L411">
        <f>IF(AND(U410=1,X410&gt;=MinRun),X410,-1)</f>
        <v>-1</v>
      </c>
      <c r="M411">
        <f>IF(MAX(G411:I411)&lt;0,0,MATCH(MAX(G411:I411),G411:I411,0))</f>
        <v>3</v>
      </c>
      <c r="N411">
        <f>IF(MAX(J411:L411)&lt;0,0,MATCH(MAX(J411:L411),J411:L411,0))</f>
        <v>1</v>
      </c>
      <c r="O411" s="24">
        <f>IF(N411=0,0,INDEX(CapVec,N411))</f>
        <v>1.2</v>
      </c>
      <c r="P411">
        <f>IF(OR(D411&gt;F411+StartMargin,E411&lt;SOC_startT),1,0)</f>
        <v>0</v>
      </c>
      <c r="Q411">
        <f>IF(AND(E411&gt;SOC_stopT,D411&lt;=F411-O411+StopMargin),1,0)</f>
        <v>0</v>
      </c>
      <c r="R411">
        <f>IF(AND(P411=1,M411&gt;0),1,IF(AND(P411=0,Q411=1,N411&gt;0),-1,0))</f>
        <v>0</v>
      </c>
      <c r="S411">
        <f>S410+IF(AND(R411=1,M411=1),1,0)-IF(AND(R411=-1,N411=1),1,0)</f>
        <v>1</v>
      </c>
      <c r="T411">
        <f>T410+IF(AND(R411=1,M411=2),1,0)-IF(AND(R411=-1,N411=2),1,0)</f>
        <v>1</v>
      </c>
      <c r="U411">
        <f>U410+IF(AND(R411=1,M411=3),1,0)-IF(AND(R411=-1,N411=3),1,0)</f>
        <v>0</v>
      </c>
      <c r="V411">
        <f>IF(S411&lt;&gt;S410,0,V410+dt)</f>
        <v>187</v>
      </c>
      <c r="W411">
        <f>IF(T411&lt;&gt;T410,0,W410+dt)</f>
        <v>186</v>
      </c>
      <c r="X411">
        <f>IF(U411&lt;&gt;U410,0,X410+dt)</f>
        <v>41</v>
      </c>
      <c r="Y411" s="24">
        <f>S411*Cap_1*MIN(1,(V411+dt)/StartRamp)</f>
        <v>1.2</v>
      </c>
      <c r="Z411" s="24">
        <f>T411*Cap_2*MIN(1,(W411+dt)/StartRamp)</f>
        <v>1.1000000000000001</v>
      </c>
      <c r="AA411" s="24">
        <f>U411*Cap_3*MIN(1,(X411+dt)/StartRamp)</f>
        <v>0</v>
      </c>
      <c r="AB411" s="24">
        <f>SUM(Y411:AA411)</f>
        <v>2.2999999999999998</v>
      </c>
      <c r="AC411" s="24">
        <f>AB411-D411</f>
        <v>-0.95170000000000021</v>
      </c>
      <c r="AD411" s="25">
        <f>MEDIAN(0,(TaperEnd-E411)/(TaperEnd-TaperStart),1)</f>
        <v>1</v>
      </c>
      <c r="AE411" s="24">
        <f>MIN(P_pcs*AD411,MAX(0,SOC_max-E411)*E_nom*60/dt/SQRT(RTE))</f>
        <v>2.5</v>
      </c>
      <c r="AF411" s="24">
        <f>MIN(P_pcs,MAX(0,E411-SOC_min)*E_nom*60/dt*SQRT(RTE))</f>
        <v>2.5</v>
      </c>
      <c r="AG411" s="24">
        <f>IF(AC411&gt;0,MIN(AC411,AE411),0)</f>
        <v>0</v>
      </c>
      <c r="AH411" s="24">
        <f>IF(AC411&lt;0,MIN(-AC411,AF411),0)</f>
        <v>0.95170000000000021</v>
      </c>
      <c r="AI411" s="24">
        <f>IF(AC411&gt;0,D411+AG411,AB411)</f>
        <v>2.2999999999999998</v>
      </c>
      <c r="AJ411" s="24">
        <f>MAX(0,D411-AI411-AH411)</f>
        <v>0</v>
      </c>
      <c r="AK411" s="25">
        <f>IF(AB411&gt;0,AI411/AB411,0)</f>
        <v>1</v>
      </c>
      <c r="AL411">
        <f>IF(AB411=0,1,MIN(MATCH(MEDIAN(MinStable,AK411,1),FC_L,1),3))</f>
        <v>3</v>
      </c>
      <c r="AM411" s="25">
        <f>INDEX(FC_E1,$AL411)+(MEDIAN(MinStable,$AK411,1)-INDEX(FC_L,$AL411))*(INDEX(FC_E1,$AL411+1)-INDEX(FC_E1,$AL411))/(INDEX(FC_L,$AL411+1)-INDEX(FC_L,$AL411))</f>
        <v>0.42799999999999999</v>
      </c>
      <c r="AN411" s="25">
        <f>INDEX(FC_E2,$AL411)+(MEDIAN(MinStable,$AK411,1)-INDEX(FC_L,$AL411))*(INDEX(FC_E2,$AL411+1)-INDEX(FC_E2,$AL411))/(INDEX(FC_L,$AL411+1)-INDEX(FC_L,$AL411))</f>
        <v>0.42199999999999999</v>
      </c>
      <c r="AO411" s="25">
        <f>INDEX(FC_E3,$AL411)+(MEDIAN(MinStable,$AK411,1)-INDEX(FC_L,$AL411))*(INDEX(FC_E3,$AL411+1)-INDEX(FC_E3,$AL411))/(INDEX(FC_L,$AL411+1)-INDEX(FC_L,$AL411))</f>
        <v>0.41499999999999998</v>
      </c>
      <c r="AP411" s="26">
        <f>(IF(S411=1,Y411*AK411/AM411,0)+IF(T411=1,Z411*AK411/AN411,0)+IF(U411=1,AA411*AK411/AO411,0))*dt/60</f>
        <v>9.0172889814117627E-2</v>
      </c>
      <c r="AQ411" s="25">
        <f>E411+(AG411*SQRT(RTE)-AH411/SQRT(RTE))*dt/60/E_nom</f>
        <v>0.73330607372734224</v>
      </c>
      <c r="AR411">
        <f>IF(R411=1,1,0)</f>
        <v>0</v>
      </c>
    </row>
    <row r="412" spans="1:44" x14ac:dyDescent="0.2">
      <c r="A412">
        <v>410</v>
      </c>
      <c r="B412" s="22">
        <f>A412/1440</f>
        <v>0.28472222222222221</v>
      </c>
      <c r="C412" s="23">
        <v>3.1368999999999998</v>
      </c>
      <c r="D412" s="24">
        <f>C412+P_aux</f>
        <v>3.1518999999999999</v>
      </c>
      <c r="E412" s="25">
        <f>AQ411</f>
        <v>0.73330607372734224</v>
      </c>
      <c r="F412" s="24">
        <f>AB411</f>
        <v>2.2999999999999998</v>
      </c>
      <c r="G412">
        <f>IF(AND(S411=0,V411&gt;=MinOff),V411,-1)</f>
        <v>-1</v>
      </c>
      <c r="H412">
        <f>IF(AND(T411=0,W411&gt;=MinOff),W411,-1)</f>
        <v>-1</v>
      </c>
      <c r="I412">
        <f>IF(AND(U411=0,X411&gt;=MinOff),X411,-1)</f>
        <v>41</v>
      </c>
      <c r="J412">
        <f>IF(AND(S411=1,V411&gt;=MinRun),V411,-1)</f>
        <v>187</v>
      </c>
      <c r="K412">
        <f>IF(AND(T411=1,W411&gt;=MinRun),W411,-1)</f>
        <v>186</v>
      </c>
      <c r="L412">
        <f>IF(AND(U411=1,X411&gt;=MinRun),X411,-1)</f>
        <v>-1</v>
      </c>
      <c r="M412">
        <f>IF(MAX(G412:I412)&lt;0,0,MATCH(MAX(G412:I412),G412:I412,0))</f>
        <v>3</v>
      </c>
      <c r="N412">
        <f>IF(MAX(J412:L412)&lt;0,0,MATCH(MAX(J412:L412),J412:L412,0))</f>
        <v>1</v>
      </c>
      <c r="O412" s="24">
        <f>IF(N412=0,0,INDEX(CapVec,N412))</f>
        <v>1.2</v>
      </c>
      <c r="P412">
        <f>IF(OR(D412&gt;F412+StartMargin,E412&lt;SOC_startT),1,0)</f>
        <v>0</v>
      </c>
      <c r="Q412">
        <f>IF(AND(E412&gt;SOC_stopT,D412&lt;=F412-O412+StopMargin),1,0)</f>
        <v>0</v>
      </c>
      <c r="R412">
        <f>IF(AND(P412=1,M412&gt;0),1,IF(AND(P412=0,Q412=1,N412&gt;0),-1,0))</f>
        <v>0</v>
      </c>
      <c r="S412">
        <f>S411+IF(AND(R412=1,M412=1),1,0)-IF(AND(R412=-1,N412=1),1,0)</f>
        <v>1</v>
      </c>
      <c r="T412">
        <f>T411+IF(AND(R412=1,M412=2),1,0)-IF(AND(R412=-1,N412=2),1,0)</f>
        <v>1</v>
      </c>
      <c r="U412">
        <f>U411+IF(AND(R412=1,M412=3),1,0)-IF(AND(R412=-1,N412=3),1,0)</f>
        <v>0</v>
      </c>
      <c r="V412">
        <f>IF(S412&lt;&gt;S411,0,V411+dt)</f>
        <v>188</v>
      </c>
      <c r="W412">
        <f>IF(T412&lt;&gt;T411,0,W411+dt)</f>
        <v>187</v>
      </c>
      <c r="X412">
        <f>IF(U412&lt;&gt;U411,0,X411+dt)</f>
        <v>42</v>
      </c>
      <c r="Y412" s="24">
        <f>S412*Cap_1*MIN(1,(V412+dt)/StartRamp)</f>
        <v>1.2</v>
      </c>
      <c r="Z412" s="24">
        <f>T412*Cap_2*MIN(1,(W412+dt)/StartRamp)</f>
        <v>1.1000000000000001</v>
      </c>
      <c r="AA412" s="24">
        <f>U412*Cap_3*MIN(1,(X412+dt)/StartRamp)</f>
        <v>0</v>
      </c>
      <c r="AB412" s="24">
        <f>SUM(Y412:AA412)</f>
        <v>2.2999999999999998</v>
      </c>
      <c r="AC412" s="24">
        <f>AB412-D412</f>
        <v>-0.8519000000000001</v>
      </c>
      <c r="AD412" s="25">
        <f>MEDIAN(0,(TaperEnd-E412)/(TaperEnd-TaperStart),1)</f>
        <v>1</v>
      </c>
      <c r="AE412" s="24">
        <f>MIN(P_pcs*AD412,MAX(0,SOC_max-E412)*E_nom*60/dt/SQRT(RTE))</f>
        <v>2.5</v>
      </c>
      <c r="AF412" s="24">
        <f>MIN(P_pcs,MAX(0,E412-SOC_min)*E_nom*60/dt*SQRT(RTE))</f>
        <v>2.5</v>
      </c>
      <c r="AG412" s="24">
        <f>IF(AC412&gt;0,MIN(AC412,AE412),0)</f>
        <v>0</v>
      </c>
      <c r="AH412" s="24">
        <f>IF(AC412&lt;0,MIN(-AC412,AF412),0)</f>
        <v>0.8519000000000001</v>
      </c>
      <c r="AI412" s="24">
        <f>IF(AC412&gt;0,D412+AG412,AB412)</f>
        <v>2.2999999999999998</v>
      </c>
      <c r="AJ412" s="24">
        <f>MAX(0,D412-AI412-AH412)</f>
        <v>0</v>
      </c>
      <c r="AK412" s="25">
        <f>IF(AB412&gt;0,AI412/AB412,0)</f>
        <v>1</v>
      </c>
      <c r="AL412">
        <f>IF(AB412=0,1,MIN(MATCH(MEDIAN(MinStable,AK412,1),FC_L,1),3))</f>
        <v>3</v>
      </c>
      <c r="AM412" s="25">
        <f>INDEX(FC_E1,$AL412)+(MEDIAN(MinStable,$AK412,1)-INDEX(FC_L,$AL412))*(INDEX(FC_E1,$AL412+1)-INDEX(FC_E1,$AL412))/(INDEX(FC_L,$AL412+1)-INDEX(FC_L,$AL412))</f>
        <v>0.42799999999999999</v>
      </c>
      <c r="AN412" s="25">
        <f>INDEX(FC_E2,$AL412)+(MEDIAN(MinStable,$AK412,1)-INDEX(FC_L,$AL412))*(INDEX(FC_E2,$AL412+1)-INDEX(FC_E2,$AL412))/(INDEX(FC_L,$AL412+1)-INDEX(FC_L,$AL412))</f>
        <v>0.42199999999999999</v>
      </c>
      <c r="AO412" s="25">
        <f>INDEX(FC_E3,$AL412)+(MEDIAN(MinStable,$AK412,1)-INDEX(FC_L,$AL412))*(INDEX(FC_E3,$AL412+1)-INDEX(FC_E3,$AL412))/(INDEX(FC_L,$AL412+1)-INDEX(FC_L,$AL412))</f>
        <v>0.41499999999999998</v>
      </c>
      <c r="AP412" s="26">
        <f>(IF(S412=1,Y412*AK412/AM412,0)+IF(T412=1,Z412*AK412/AN412,0)+IF(U412=1,AA412*AK412/AO412,0))*dt/60</f>
        <v>9.0172889814117627E-2</v>
      </c>
      <c r="AQ412" s="25">
        <f>E412+(AG412*SQRT(RTE)-AH412/SQRT(RTE))*dt/60/E_nom</f>
        <v>0.73055416932941275</v>
      </c>
      <c r="AR412">
        <f>IF(R412=1,1,0)</f>
        <v>0</v>
      </c>
    </row>
    <row r="413" spans="1:44" x14ac:dyDescent="0.2">
      <c r="A413">
        <v>411</v>
      </c>
      <c r="B413" s="22">
        <f>A413/1440</f>
        <v>0.28541666666666665</v>
      </c>
      <c r="C413" s="23">
        <v>3.1358999999999999</v>
      </c>
      <c r="D413" s="24">
        <f>C413+P_aux</f>
        <v>3.1509</v>
      </c>
      <c r="E413" s="25">
        <f>AQ412</f>
        <v>0.73055416932941275</v>
      </c>
      <c r="F413" s="24">
        <f>AB412</f>
        <v>2.2999999999999998</v>
      </c>
      <c r="G413">
        <f>IF(AND(S412=0,V412&gt;=MinOff),V412,-1)</f>
        <v>-1</v>
      </c>
      <c r="H413">
        <f>IF(AND(T412=0,W412&gt;=MinOff),W412,-1)</f>
        <v>-1</v>
      </c>
      <c r="I413">
        <f>IF(AND(U412=0,X412&gt;=MinOff),X412,-1)</f>
        <v>42</v>
      </c>
      <c r="J413">
        <f>IF(AND(S412=1,V412&gt;=MinRun),V412,-1)</f>
        <v>188</v>
      </c>
      <c r="K413">
        <f>IF(AND(T412=1,W412&gt;=MinRun),W412,-1)</f>
        <v>187</v>
      </c>
      <c r="L413">
        <f>IF(AND(U412=1,X412&gt;=MinRun),X412,-1)</f>
        <v>-1</v>
      </c>
      <c r="M413">
        <f>IF(MAX(G413:I413)&lt;0,0,MATCH(MAX(G413:I413),G413:I413,0))</f>
        <v>3</v>
      </c>
      <c r="N413">
        <f>IF(MAX(J413:L413)&lt;0,0,MATCH(MAX(J413:L413),J413:L413,0))</f>
        <v>1</v>
      </c>
      <c r="O413" s="24">
        <f>IF(N413=0,0,INDEX(CapVec,N413))</f>
        <v>1.2</v>
      </c>
      <c r="P413">
        <f>IF(OR(D413&gt;F413+StartMargin,E413&lt;SOC_startT),1,0)</f>
        <v>0</v>
      </c>
      <c r="Q413">
        <f>IF(AND(E413&gt;SOC_stopT,D413&lt;=F413-O413+StopMargin),1,0)</f>
        <v>0</v>
      </c>
      <c r="R413">
        <f>IF(AND(P413=1,M413&gt;0),1,IF(AND(P413=0,Q413=1,N413&gt;0),-1,0))</f>
        <v>0</v>
      </c>
      <c r="S413">
        <f>S412+IF(AND(R413=1,M413=1),1,0)-IF(AND(R413=-1,N413=1),1,0)</f>
        <v>1</v>
      </c>
      <c r="T413">
        <f>T412+IF(AND(R413=1,M413=2),1,0)-IF(AND(R413=-1,N413=2),1,0)</f>
        <v>1</v>
      </c>
      <c r="U413">
        <f>U412+IF(AND(R413=1,M413=3),1,0)-IF(AND(R413=-1,N413=3),1,0)</f>
        <v>0</v>
      </c>
      <c r="V413">
        <f>IF(S413&lt;&gt;S412,0,V412+dt)</f>
        <v>189</v>
      </c>
      <c r="W413">
        <f>IF(T413&lt;&gt;T412,0,W412+dt)</f>
        <v>188</v>
      </c>
      <c r="X413">
        <f>IF(U413&lt;&gt;U412,0,X412+dt)</f>
        <v>43</v>
      </c>
      <c r="Y413" s="24">
        <f>S413*Cap_1*MIN(1,(V413+dt)/StartRamp)</f>
        <v>1.2</v>
      </c>
      <c r="Z413" s="24">
        <f>T413*Cap_2*MIN(1,(W413+dt)/StartRamp)</f>
        <v>1.1000000000000001</v>
      </c>
      <c r="AA413" s="24">
        <f>U413*Cap_3*MIN(1,(X413+dt)/StartRamp)</f>
        <v>0</v>
      </c>
      <c r="AB413" s="24">
        <f>SUM(Y413:AA413)</f>
        <v>2.2999999999999998</v>
      </c>
      <c r="AC413" s="24">
        <f>AB413-D413</f>
        <v>-0.85090000000000021</v>
      </c>
      <c r="AD413" s="25">
        <f>MEDIAN(0,(TaperEnd-E413)/(TaperEnd-TaperStart),1)</f>
        <v>1</v>
      </c>
      <c r="AE413" s="24">
        <f>MIN(P_pcs*AD413,MAX(0,SOC_max-E413)*E_nom*60/dt/SQRT(RTE))</f>
        <v>2.5</v>
      </c>
      <c r="AF413" s="24">
        <f>MIN(P_pcs,MAX(0,E413-SOC_min)*E_nom*60/dt*SQRT(RTE))</f>
        <v>2.5</v>
      </c>
      <c r="AG413" s="24">
        <f>IF(AC413&gt;0,MIN(AC413,AE413),0)</f>
        <v>0</v>
      </c>
      <c r="AH413" s="24">
        <f>IF(AC413&lt;0,MIN(-AC413,AF413),0)</f>
        <v>0.85090000000000021</v>
      </c>
      <c r="AI413" s="24">
        <f>IF(AC413&gt;0,D413+AG413,AB413)</f>
        <v>2.2999999999999998</v>
      </c>
      <c r="AJ413" s="24">
        <f>MAX(0,D413-AI413-AH413)</f>
        <v>0</v>
      </c>
      <c r="AK413" s="25">
        <f>IF(AB413&gt;0,AI413/AB413,0)</f>
        <v>1</v>
      </c>
      <c r="AL413">
        <f>IF(AB413=0,1,MIN(MATCH(MEDIAN(MinStable,AK413,1),FC_L,1),3))</f>
        <v>3</v>
      </c>
      <c r="AM413" s="25">
        <f>INDEX(FC_E1,$AL413)+(MEDIAN(MinStable,$AK413,1)-INDEX(FC_L,$AL413))*(INDEX(FC_E1,$AL413+1)-INDEX(FC_E1,$AL413))/(INDEX(FC_L,$AL413+1)-INDEX(FC_L,$AL413))</f>
        <v>0.42799999999999999</v>
      </c>
      <c r="AN413" s="25">
        <f>INDEX(FC_E2,$AL413)+(MEDIAN(MinStable,$AK413,1)-INDEX(FC_L,$AL413))*(INDEX(FC_E2,$AL413+1)-INDEX(FC_E2,$AL413))/(INDEX(FC_L,$AL413+1)-INDEX(FC_L,$AL413))</f>
        <v>0.42199999999999999</v>
      </c>
      <c r="AO413" s="25">
        <f>INDEX(FC_E3,$AL413)+(MEDIAN(MinStable,$AK413,1)-INDEX(FC_L,$AL413))*(INDEX(FC_E3,$AL413+1)-INDEX(FC_E3,$AL413))/(INDEX(FC_L,$AL413+1)-INDEX(FC_L,$AL413))</f>
        <v>0.41499999999999998</v>
      </c>
      <c r="AP413" s="26">
        <f>(IF(S413=1,Y413*AK413/AM413,0)+IF(T413=1,Z413*AK413/AN413,0)+IF(U413=1,AA413*AK413/AO413,0))*dt/60</f>
        <v>9.0172889814117627E-2</v>
      </c>
      <c r="AQ413" s="25">
        <f>E413+(AG413*SQRT(RTE)-AH413/SQRT(RTE))*dt/60/E_nom</f>
        <v>0.72780549524536742</v>
      </c>
      <c r="AR413">
        <f>IF(R413=1,1,0)</f>
        <v>0</v>
      </c>
    </row>
    <row r="414" spans="1:44" x14ac:dyDescent="0.2">
      <c r="A414">
        <v>412</v>
      </c>
      <c r="B414" s="22">
        <f>A414/1440</f>
        <v>0.28611111111111109</v>
      </c>
      <c r="C414" s="23">
        <v>3.0928</v>
      </c>
      <c r="D414" s="24">
        <f>C414+P_aux</f>
        <v>3.1078000000000001</v>
      </c>
      <c r="E414" s="25">
        <f>AQ413</f>
        <v>0.72780549524536742</v>
      </c>
      <c r="F414" s="24">
        <f>AB413</f>
        <v>2.2999999999999998</v>
      </c>
      <c r="G414">
        <f>IF(AND(S413=0,V413&gt;=MinOff),V413,-1)</f>
        <v>-1</v>
      </c>
      <c r="H414">
        <f>IF(AND(T413=0,W413&gt;=MinOff),W413,-1)</f>
        <v>-1</v>
      </c>
      <c r="I414">
        <f>IF(AND(U413=0,X413&gt;=MinOff),X413,-1)</f>
        <v>43</v>
      </c>
      <c r="J414">
        <f>IF(AND(S413=1,V413&gt;=MinRun),V413,-1)</f>
        <v>189</v>
      </c>
      <c r="K414">
        <f>IF(AND(T413=1,W413&gt;=MinRun),W413,-1)</f>
        <v>188</v>
      </c>
      <c r="L414">
        <f>IF(AND(U413=1,X413&gt;=MinRun),X413,-1)</f>
        <v>-1</v>
      </c>
      <c r="M414">
        <f>IF(MAX(G414:I414)&lt;0,0,MATCH(MAX(G414:I414),G414:I414,0))</f>
        <v>3</v>
      </c>
      <c r="N414">
        <f>IF(MAX(J414:L414)&lt;0,0,MATCH(MAX(J414:L414),J414:L414,0))</f>
        <v>1</v>
      </c>
      <c r="O414" s="24">
        <f>IF(N414=0,0,INDEX(CapVec,N414))</f>
        <v>1.2</v>
      </c>
      <c r="P414">
        <f>IF(OR(D414&gt;F414+StartMargin,E414&lt;SOC_startT),1,0)</f>
        <v>0</v>
      </c>
      <c r="Q414">
        <f>IF(AND(E414&gt;SOC_stopT,D414&lt;=F414-O414+StopMargin),1,0)</f>
        <v>0</v>
      </c>
      <c r="R414">
        <f>IF(AND(P414=1,M414&gt;0),1,IF(AND(P414=0,Q414=1,N414&gt;0),-1,0))</f>
        <v>0</v>
      </c>
      <c r="S414">
        <f>S413+IF(AND(R414=1,M414=1),1,0)-IF(AND(R414=-1,N414=1),1,0)</f>
        <v>1</v>
      </c>
      <c r="T414">
        <f>T413+IF(AND(R414=1,M414=2),1,0)-IF(AND(R414=-1,N414=2),1,0)</f>
        <v>1</v>
      </c>
      <c r="U414">
        <f>U413+IF(AND(R414=1,M414=3),1,0)-IF(AND(R414=-1,N414=3),1,0)</f>
        <v>0</v>
      </c>
      <c r="V414">
        <f>IF(S414&lt;&gt;S413,0,V413+dt)</f>
        <v>190</v>
      </c>
      <c r="W414">
        <f>IF(T414&lt;&gt;T413,0,W413+dt)</f>
        <v>189</v>
      </c>
      <c r="X414">
        <f>IF(U414&lt;&gt;U413,0,X413+dt)</f>
        <v>44</v>
      </c>
      <c r="Y414" s="24">
        <f>S414*Cap_1*MIN(1,(V414+dt)/StartRamp)</f>
        <v>1.2</v>
      </c>
      <c r="Z414" s="24">
        <f>T414*Cap_2*MIN(1,(W414+dt)/StartRamp)</f>
        <v>1.1000000000000001</v>
      </c>
      <c r="AA414" s="24">
        <f>U414*Cap_3*MIN(1,(X414+dt)/StartRamp)</f>
        <v>0</v>
      </c>
      <c r="AB414" s="24">
        <f>SUM(Y414:AA414)</f>
        <v>2.2999999999999998</v>
      </c>
      <c r="AC414" s="24">
        <f>AB414-D414</f>
        <v>-0.8078000000000003</v>
      </c>
      <c r="AD414" s="25">
        <f>MEDIAN(0,(TaperEnd-E414)/(TaperEnd-TaperStart),1)</f>
        <v>1</v>
      </c>
      <c r="AE414" s="24">
        <f>MIN(P_pcs*AD414,MAX(0,SOC_max-E414)*E_nom*60/dt/SQRT(RTE))</f>
        <v>2.5</v>
      </c>
      <c r="AF414" s="24">
        <f>MIN(P_pcs,MAX(0,E414-SOC_min)*E_nom*60/dt*SQRT(RTE))</f>
        <v>2.5</v>
      </c>
      <c r="AG414" s="24">
        <f>IF(AC414&gt;0,MIN(AC414,AE414),0)</f>
        <v>0</v>
      </c>
      <c r="AH414" s="24">
        <f>IF(AC414&lt;0,MIN(-AC414,AF414),0)</f>
        <v>0.8078000000000003</v>
      </c>
      <c r="AI414" s="24">
        <f>IF(AC414&gt;0,D414+AG414,AB414)</f>
        <v>2.2999999999999998</v>
      </c>
      <c r="AJ414" s="24">
        <f>MAX(0,D414-AI414-AH414)</f>
        <v>0</v>
      </c>
      <c r="AK414" s="25">
        <f>IF(AB414&gt;0,AI414/AB414,0)</f>
        <v>1</v>
      </c>
      <c r="AL414">
        <f>IF(AB414=0,1,MIN(MATCH(MEDIAN(MinStable,AK414,1),FC_L,1),3))</f>
        <v>3</v>
      </c>
      <c r="AM414" s="25">
        <f>INDEX(FC_E1,$AL414)+(MEDIAN(MinStable,$AK414,1)-INDEX(FC_L,$AL414))*(INDEX(FC_E1,$AL414+1)-INDEX(FC_E1,$AL414))/(INDEX(FC_L,$AL414+1)-INDEX(FC_L,$AL414))</f>
        <v>0.42799999999999999</v>
      </c>
      <c r="AN414" s="25">
        <f>INDEX(FC_E2,$AL414)+(MEDIAN(MinStable,$AK414,1)-INDEX(FC_L,$AL414))*(INDEX(FC_E2,$AL414+1)-INDEX(FC_E2,$AL414))/(INDEX(FC_L,$AL414+1)-INDEX(FC_L,$AL414))</f>
        <v>0.42199999999999999</v>
      </c>
      <c r="AO414" s="25">
        <f>INDEX(FC_E3,$AL414)+(MEDIAN(MinStable,$AK414,1)-INDEX(FC_L,$AL414))*(INDEX(FC_E3,$AL414+1)-INDEX(FC_E3,$AL414))/(INDEX(FC_L,$AL414+1)-INDEX(FC_L,$AL414))</f>
        <v>0.41499999999999998</v>
      </c>
      <c r="AP414" s="26">
        <f>(IF(S414=1,Y414*AK414/AM414,0)+IF(T414=1,Z414*AK414/AN414,0)+IF(U414=1,AA414*AK414/AO414,0))*dt/60</f>
        <v>9.0172889814117627E-2</v>
      </c>
      <c r="AQ414" s="25">
        <f>E414+(AG414*SQRT(RTE)-AH414/SQRT(RTE))*dt/60/E_nom</f>
        <v>0.72519604768973012</v>
      </c>
      <c r="AR414">
        <f>IF(R414=1,1,0)</f>
        <v>0</v>
      </c>
    </row>
    <row r="415" spans="1:44" x14ac:dyDescent="0.2">
      <c r="A415">
        <v>413</v>
      </c>
      <c r="B415" s="22">
        <f>A415/1440</f>
        <v>0.28680555555555554</v>
      </c>
      <c r="C415" s="23">
        <v>3.1364999999999998</v>
      </c>
      <c r="D415" s="24">
        <f>C415+P_aux</f>
        <v>3.1515</v>
      </c>
      <c r="E415" s="25">
        <f>AQ414</f>
        <v>0.72519604768973012</v>
      </c>
      <c r="F415" s="24">
        <f>AB414</f>
        <v>2.2999999999999998</v>
      </c>
      <c r="G415">
        <f>IF(AND(S414=0,V414&gt;=MinOff),V414,-1)</f>
        <v>-1</v>
      </c>
      <c r="H415">
        <f>IF(AND(T414=0,W414&gt;=MinOff),W414,-1)</f>
        <v>-1</v>
      </c>
      <c r="I415">
        <f>IF(AND(U414=0,X414&gt;=MinOff),X414,-1)</f>
        <v>44</v>
      </c>
      <c r="J415">
        <f>IF(AND(S414=1,V414&gt;=MinRun),V414,-1)</f>
        <v>190</v>
      </c>
      <c r="K415">
        <f>IF(AND(T414=1,W414&gt;=MinRun),W414,-1)</f>
        <v>189</v>
      </c>
      <c r="L415">
        <f>IF(AND(U414=1,X414&gt;=MinRun),X414,-1)</f>
        <v>-1</v>
      </c>
      <c r="M415">
        <f>IF(MAX(G415:I415)&lt;0,0,MATCH(MAX(G415:I415),G415:I415,0))</f>
        <v>3</v>
      </c>
      <c r="N415">
        <f>IF(MAX(J415:L415)&lt;0,0,MATCH(MAX(J415:L415),J415:L415,0))</f>
        <v>1</v>
      </c>
      <c r="O415" s="24">
        <f>IF(N415=0,0,INDEX(CapVec,N415))</f>
        <v>1.2</v>
      </c>
      <c r="P415">
        <f>IF(OR(D415&gt;F415+StartMargin,E415&lt;SOC_startT),1,0)</f>
        <v>0</v>
      </c>
      <c r="Q415">
        <f>IF(AND(E415&gt;SOC_stopT,D415&lt;=F415-O415+StopMargin),1,0)</f>
        <v>0</v>
      </c>
      <c r="R415">
        <f>IF(AND(P415=1,M415&gt;0),1,IF(AND(P415=0,Q415=1,N415&gt;0),-1,0))</f>
        <v>0</v>
      </c>
      <c r="S415">
        <f>S414+IF(AND(R415=1,M415=1),1,0)-IF(AND(R415=-1,N415=1),1,0)</f>
        <v>1</v>
      </c>
      <c r="T415">
        <f>T414+IF(AND(R415=1,M415=2),1,0)-IF(AND(R415=-1,N415=2),1,0)</f>
        <v>1</v>
      </c>
      <c r="U415">
        <f>U414+IF(AND(R415=1,M415=3),1,0)-IF(AND(R415=-1,N415=3),1,0)</f>
        <v>0</v>
      </c>
      <c r="V415">
        <f>IF(S415&lt;&gt;S414,0,V414+dt)</f>
        <v>191</v>
      </c>
      <c r="W415">
        <f>IF(T415&lt;&gt;T414,0,W414+dt)</f>
        <v>190</v>
      </c>
      <c r="X415">
        <f>IF(U415&lt;&gt;U414,0,X414+dt)</f>
        <v>45</v>
      </c>
      <c r="Y415" s="24">
        <f>S415*Cap_1*MIN(1,(V415+dt)/StartRamp)</f>
        <v>1.2</v>
      </c>
      <c r="Z415" s="24">
        <f>T415*Cap_2*MIN(1,(W415+dt)/StartRamp)</f>
        <v>1.1000000000000001</v>
      </c>
      <c r="AA415" s="24">
        <f>U415*Cap_3*MIN(1,(X415+dt)/StartRamp)</f>
        <v>0</v>
      </c>
      <c r="AB415" s="24">
        <f>SUM(Y415:AA415)</f>
        <v>2.2999999999999998</v>
      </c>
      <c r="AC415" s="24">
        <f>AB415-D415</f>
        <v>-0.85150000000000015</v>
      </c>
      <c r="AD415" s="25">
        <f>MEDIAN(0,(TaperEnd-E415)/(TaperEnd-TaperStart),1)</f>
        <v>1</v>
      </c>
      <c r="AE415" s="24">
        <f>MIN(P_pcs*AD415,MAX(0,SOC_max-E415)*E_nom*60/dt/SQRT(RTE))</f>
        <v>2.5</v>
      </c>
      <c r="AF415" s="24">
        <f>MIN(P_pcs,MAX(0,E415-SOC_min)*E_nom*60/dt*SQRT(RTE))</f>
        <v>2.5</v>
      </c>
      <c r="AG415" s="24">
        <f>IF(AC415&gt;0,MIN(AC415,AE415),0)</f>
        <v>0</v>
      </c>
      <c r="AH415" s="24">
        <f>IF(AC415&lt;0,MIN(-AC415,AF415),0)</f>
        <v>0.85150000000000015</v>
      </c>
      <c r="AI415" s="24">
        <f>IF(AC415&gt;0,D415+AG415,AB415)</f>
        <v>2.2999999999999998</v>
      </c>
      <c r="AJ415" s="24">
        <f>MAX(0,D415-AI415-AH415)</f>
        <v>0</v>
      </c>
      <c r="AK415" s="25">
        <f>IF(AB415&gt;0,AI415/AB415,0)</f>
        <v>1</v>
      </c>
      <c r="AL415">
        <f>IF(AB415=0,1,MIN(MATCH(MEDIAN(MinStable,AK415,1),FC_L,1),3))</f>
        <v>3</v>
      </c>
      <c r="AM415" s="25">
        <f>INDEX(FC_E1,$AL415)+(MEDIAN(MinStable,$AK415,1)-INDEX(FC_L,$AL415))*(INDEX(FC_E1,$AL415+1)-INDEX(FC_E1,$AL415))/(INDEX(FC_L,$AL415+1)-INDEX(FC_L,$AL415))</f>
        <v>0.42799999999999999</v>
      </c>
      <c r="AN415" s="25">
        <f>INDEX(FC_E2,$AL415)+(MEDIAN(MinStable,$AK415,1)-INDEX(FC_L,$AL415))*(INDEX(FC_E2,$AL415+1)-INDEX(FC_E2,$AL415))/(INDEX(FC_L,$AL415+1)-INDEX(FC_L,$AL415))</f>
        <v>0.42199999999999999</v>
      </c>
      <c r="AO415" s="25">
        <f>INDEX(FC_E3,$AL415)+(MEDIAN(MinStable,$AK415,1)-INDEX(FC_L,$AL415))*(INDEX(FC_E3,$AL415+1)-INDEX(FC_E3,$AL415))/(INDEX(FC_L,$AL415+1)-INDEX(FC_L,$AL415))</f>
        <v>0.41499999999999998</v>
      </c>
      <c r="AP415" s="26">
        <f>(IF(S415=1,Y415*AK415/AM415,0)+IF(T415=1,Z415*AK415/AN415,0)+IF(U415=1,AA415*AK415/AO415,0))*dt/60</f>
        <v>9.0172889814117627E-2</v>
      </c>
      <c r="AQ415" s="25">
        <f>E415+(AG415*SQRT(RTE)-AH415/SQRT(RTE))*dt/60/E_nom</f>
        <v>0.72244543541735429</v>
      </c>
      <c r="AR415">
        <f>IF(R415=1,1,0)</f>
        <v>0</v>
      </c>
    </row>
    <row r="416" spans="1:44" x14ac:dyDescent="0.2">
      <c r="A416">
        <v>414</v>
      </c>
      <c r="B416" s="22">
        <f>A416/1440</f>
        <v>0.28749999999999998</v>
      </c>
      <c r="C416" s="23">
        <v>3.1537999999999999</v>
      </c>
      <c r="D416" s="24">
        <f>C416+P_aux</f>
        <v>3.1688000000000001</v>
      </c>
      <c r="E416" s="25">
        <f>AQ415</f>
        <v>0.72244543541735429</v>
      </c>
      <c r="F416" s="24">
        <f>AB415</f>
        <v>2.2999999999999998</v>
      </c>
      <c r="G416">
        <f>IF(AND(S415=0,V415&gt;=MinOff),V415,-1)</f>
        <v>-1</v>
      </c>
      <c r="H416">
        <f>IF(AND(T415=0,W415&gt;=MinOff),W415,-1)</f>
        <v>-1</v>
      </c>
      <c r="I416">
        <f>IF(AND(U415=0,X415&gt;=MinOff),X415,-1)</f>
        <v>45</v>
      </c>
      <c r="J416">
        <f>IF(AND(S415=1,V415&gt;=MinRun),V415,-1)</f>
        <v>191</v>
      </c>
      <c r="K416">
        <f>IF(AND(T415=1,W415&gt;=MinRun),W415,-1)</f>
        <v>190</v>
      </c>
      <c r="L416">
        <f>IF(AND(U415=1,X415&gt;=MinRun),X415,-1)</f>
        <v>-1</v>
      </c>
      <c r="M416">
        <f>IF(MAX(G416:I416)&lt;0,0,MATCH(MAX(G416:I416),G416:I416,0))</f>
        <v>3</v>
      </c>
      <c r="N416">
        <f>IF(MAX(J416:L416)&lt;0,0,MATCH(MAX(J416:L416),J416:L416,0))</f>
        <v>1</v>
      </c>
      <c r="O416" s="24">
        <f>IF(N416=0,0,INDEX(CapVec,N416))</f>
        <v>1.2</v>
      </c>
      <c r="P416">
        <f>IF(OR(D416&gt;F416+StartMargin,E416&lt;SOC_startT),1,0)</f>
        <v>0</v>
      </c>
      <c r="Q416">
        <f>IF(AND(E416&gt;SOC_stopT,D416&lt;=F416-O416+StopMargin),1,0)</f>
        <v>0</v>
      </c>
      <c r="R416">
        <f>IF(AND(P416=1,M416&gt;0),1,IF(AND(P416=0,Q416=1,N416&gt;0),-1,0))</f>
        <v>0</v>
      </c>
      <c r="S416">
        <f>S415+IF(AND(R416=1,M416=1),1,0)-IF(AND(R416=-1,N416=1),1,0)</f>
        <v>1</v>
      </c>
      <c r="T416">
        <f>T415+IF(AND(R416=1,M416=2),1,0)-IF(AND(R416=-1,N416=2),1,0)</f>
        <v>1</v>
      </c>
      <c r="U416">
        <f>U415+IF(AND(R416=1,M416=3),1,0)-IF(AND(R416=-1,N416=3),1,0)</f>
        <v>0</v>
      </c>
      <c r="V416">
        <f>IF(S416&lt;&gt;S415,0,V415+dt)</f>
        <v>192</v>
      </c>
      <c r="W416">
        <f>IF(T416&lt;&gt;T415,0,W415+dt)</f>
        <v>191</v>
      </c>
      <c r="X416">
        <f>IF(U416&lt;&gt;U415,0,X415+dt)</f>
        <v>46</v>
      </c>
      <c r="Y416" s="24">
        <f>S416*Cap_1*MIN(1,(V416+dt)/StartRamp)</f>
        <v>1.2</v>
      </c>
      <c r="Z416" s="24">
        <f>T416*Cap_2*MIN(1,(W416+dt)/StartRamp)</f>
        <v>1.1000000000000001</v>
      </c>
      <c r="AA416" s="24">
        <f>U416*Cap_3*MIN(1,(X416+dt)/StartRamp)</f>
        <v>0</v>
      </c>
      <c r="AB416" s="24">
        <f>SUM(Y416:AA416)</f>
        <v>2.2999999999999998</v>
      </c>
      <c r="AC416" s="24">
        <f>AB416-D416</f>
        <v>-0.86880000000000024</v>
      </c>
      <c r="AD416" s="25">
        <f>MEDIAN(0,(TaperEnd-E416)/(TaperEnd-TaperStart),1)</f>
        <v>1</v>
      </c>
      <c r="AE416" s="24">
        <f>MIN(P_pcs*AD416,MAX(0,SOC_max-E416)*E_nom*60/dt/SQRT(RTE))</f>
        <v>2.5</v>
      </c>
      <c r="AF416" s="24">
        <f>MIN(P_pcs,MAX(0,E416-SOC_min)*E_nom*60/dt*SQRT(RTE))</f>
        <v>2.5</v>
      </c>
      <c r="AG416" s="24">
        <f>IF(AC416&gt;0,MIN(AC416,AE416),0)</f>
        <v>0</v>
      </c>
      <c r="AH416" s="24">
        <f>IF(AC416&lt;0,MIN(-AC416,AF416),0)</f>
        <v>0.86880000000000024</v>
      </c>
      <c r="AI416" s="24">
        <f>IF(AC416&gt;0,D416+AG416,AB416)</f>
        <v>2.2999999999999998</v>
      </c>
      <c r="AJ416" s="24">
        <f>MAX(0,D416-AI416-AH416)</f>
        <v>0</v>
      </c>
      <c r="AK416" s="25">
        <f>IF(AB416&gt;0,AI416/AB416,0)</f>
        <v>1</v>
      </c>
      <c r="AL416">
        <f>IF(AB416=0,1,MIN(MATCH(MEDIAN(MinStable,AK416,1),FC_L,1),3))</f>
        <v>3</v>
      </c>
      <c r="AM416" s="25">
        <f>INDEX(FC_E1,$AL416)+(MEDIAN(MinStable,$AK416,1)-INDEX(FC_L,$AL416))*(INDEX(FC_E1,$AL416+1)-INDEX(FC_E1,$AL416))/(INDEX(FC_L,$AL416+1)-INDEX(FC_L,$AL416))</f>
        <v>0.42799999999999999</v>
      </c>
      <c r="AN416" s="25">
        <f>INDEX(FC_E2,$AL416)+(MEDIAN(MinStable,$AK416,1)-INDEX(FC_L,$AL416))*(INDEX(FC_E2,$AL416+1)-INDEX(FC_E2,$AL416))/(INDEX(FC_L,$AL416+1)-INDEX(FC_L,$AL416))</f>
        <v>0.42199999999999999</v>
      </c>
      <c r="AO416" s="25">
        <f>INDEX(FC_E3,$AL416)+(MEDIAN(MinStable,$AK416,1)-INDEX(FC_L,$AL416))*(INDEX(FC_E3,$AL416+1)-INDEX(FC_E3,$AL416))/(INDEX(FC_L,$AL416+1)-INDEX(FC_L,$AL416))</f>
        <v>0.41499999999999998</v>
      </c>
      <c r="AP416" s="26">
        <f>(IF(S416=1,Y416*AK416/AM416,0)+IF(T416=1,Z416*AK416/AN416,0)+IF(U416=1,AA416*AK416/AO416,0))*dt/60</f>
        <v>9.0172889814117627E-2</v>
      </c>
      <c r="AQ416" s="25">
        <f>E416+(AG416*SQRT(RTE)-AH416/SQRT(RTE))*dt/60/E_nom</f>
        <v>0.71963893871478224</v>
      </c>
      <c r="AR416">
        <f>IF(R416=1,1,0)</f>
        <v>0</v>
      </c>
    </row>
    <row r="417" spans="1:44" x14ac:dyDescent="0.2">
      <c r="A417">
        <v>415</v>
      </c>
      <c r="B417" s="22">
        <f>A417/1440</f>
        <v>0.28819444444444442</v>
      </c>
      <c r="C417" s="23">
        <v>3.1244999999999998</v>
      </c>
      <c r="D417" s="24">
        <f>C417+P_aux</f>
        <v>3.1395</v>
      </c>
      <c r="E417" s="25">
        <f>AQ416</f>
        <v>0.71963893871478224</v>
      </c>
      <c r="F417" s="24">
        <f>AB416</f>
        <v>2.2999999999999998</v>
      </c>
      <c r="G417">
        <f>IF(AND(S416=0,V416&gt;=MinOff),V416,-1)</f>
        <v>-1</v>
      </c>
      <c r="H417">
        <f>IF(AND(T416=0,W416&gt;=MinOff),W416,-1)</f>
        <v>-1</v>
      </c>
      <c r="I417">
        <f>IF(AND(U416=0,X416&gt;=MinOff),X416,-1)</f>
        <v>46</v>
      </c>
      <c r="J417">
        <f>IF(AND(S416=1,V416&gt;=MinRun),V416,-1)</f>
        <v>192</v>
      </c>
      <c r="K417">
        <f>IF(AND(T416=1,W416&gt;=MinRun),W416,-1)</f>
        <v>191</v>
      </c>
      <c r="L417">
        <f>IF(AND(U416=1,X416&gt;=MinRun),X416,-1)</f>
        <v>-1</v>
      </c>
      <c r="M417">
        <f>IF(MAX(G417:I417)&lt;0,0,MATCH(MAX(G417:I417),G417:I417,0))</f>
        <v>3</v>
      </c>
      <c r="N417">
        <f>IF(MAX(J417:L417)&lt;0,0,MATCH(MAX(J417:L417),J417:L417,0))</f>
        <v>1</v>
      </c>
      <c r="O417" s="24">
        <f>IF(N417=0,0,INDEX(CapVec,N417))</f>
        <v>1.2</v>
      </c>
      <c r="P417">
        <f>IF(OR(D417&gt;F417+StartMargin,E417&lt;SOC_startT),1,0)</f>
        <v>0</v>
      </c>
      <c r="Q417">
        <f>IF(AND(E417&gt;SOC_stopT,D417&lt;=F417-O417+StopMargin),1,0)</f>
        <v>0</v>
      </c>
      <c r="R417">
        <f>IF(AND(P417=1,M417&gt;0),1,IF(AND(P417=0,Q417=1,N417&gt;0),-1,0))</f>
        <v>0</v>
      </c>
      <c r="S417">
        <f>S416+IF(AND(R417=1,M417=1),1,0)-IF(AND(R417=-1,N417=1),1,0)</f>
        <v>1</v>
      </c>
      <c r="T417">
        <f>T416+IF(AND(R417=1,M417=2),1,0)-IF(AND(R417=-1,N417=2),1,0)</f>
        <v>1</v>
      </c>
      <c r="U417">
        <f>U416+IF(AND(R417=1,M417=3),1,0)-IF(AND(R417=-1,N417=3),1,0)</f>
        <v>0</v>
      </c>
      <c r="V417">
        <f>IF(S417&lt;&gt;S416,0,V416+dt)</f>
        <v>193</v>
      </c>
      <c r="W417">
        <f>IF(T417&lt;&gt;T416,0,W416+dt)</f>
        <v>192</v>
      </c>
      <c r="X417">
        <f>IF(U417&lt;&gt;U416,0,X416+dt)</f>
        <v>47</v>
      </c>
      <c r="Y417" s="24">
        <f>S417*Cap_1*MIN(1,(V417+dt)/StartRamp)</f>
        <v>1.2</v>
      </c>
      <c r="Z417" s="24">
        <f>T417*Cap_2*MIN(1,(W417+dt)/StartRamp)</f>
        <v>1.1000000000000001</v>
      </c>
      <c r="AA417" s="24">
        <f>U417*Cap_3*MIN(1,(X417+dt)/StartRamp)</f>
        <v>0</v>
      </c>
      <c r="AB417" s="24">
        <f>SUM(Y417:AA417)</f>
        <v>2.2999999999999998</v>
      </c>
      <c r="AC417" s="24">
        <f>AB417-D417</f>
        <v>-0.83950000000000014</v>
      </c>
      <c r="AD417" s="25">
        <f>MEDIAN(0,(TaperEnd-E417)/(TaperEnd-TaperStart),1)</f>
        <v>1</v>
      </c>
      <c r="AE417" s="24">
        <f>MIN(P_pcs*AD417,MAX(0,SOC_max-E417)*E_nom*60/dt/SQRT(RTE))</f>
        <v>2.5</v>
      </c>
      <c r="AF417" s="24">
        <f>MIN(P_pcs,MAX(0,E417-SOC_min)*E_nom*60/dt*SQRT(RTE))</f>
        <v>2.5</v>
      </c>
      <c r="AG417" s="24">
        <f>IF(AC417&gt;0,MIN(AC417,AE417),0)</f>
        <v>0</v>
      </c>
      <c r="AH417" s="24">
        <f>IF(AC417&lt;0,MIN(-AC417,AF417),0)</f>
        <v>0.83950000000000014</v>
      </c>
      <c r="AI417" s="24">
        <f>IF(AC417&gt;0,D417+AG417,AB417)</f>
        <v>2.2999999999999998</v>
      </c>
      <c r="AJ417" s="24">
        <f>MAX(0,D417-AI417-AH417)</f>
        <v>0</v>
      </c>
      <c r="AK417" s="25">
        <f>IF(AB417&gt;0,AI417/AB417,0)</f>
        <v>1</v>
      </c>
      <c r="AL417">
        <f>IF(AB417=0,1,MIN(MATCH(MEDIAN(MinStable,AK417,1),FC_L,1),3))</f>
        <v>3</v>
      </c>
      <c r="AM417" s="25">
        <f>INDEX(FC_E1,$AL417)+(MEDIAN(MinStable,$AK417,1)-INDEX(FC_L,$AL417))*(INDEX(FC_E1,$AL417+1)-INDEX(FC_E1,$AL417))/(INDEX(FC_L,$AL417+1)-INDEX(FC_L,$AL417))</f>
        <v>0.42799999999999999</v>
      </c>
      <c r="AN417" s="25">
        <f>INDEX(FC_E2,$AL417)+(MEDIAN(MinStable,$AK417,1)-INDEX(FC_L,$AL417))*(INDEX(FC_E2,$AL417+1)-INDEX(FC_E2,$AL417))/(INDEX(FC_L,$AL417+1)-INDEX(FC_L,$AL417))</f>
        <v>0.42199999999999999</v>
      </c>
      <c r="AO417" s="25">
        <f>INDEX(FC_E3,$AL417)+(MEDIAN(MinStable,$AK417,1)-INDEX(FC_L,$AL417))*(INDEX(FC_E3,$AL417+1)-INDEX(FC_E3,$AL417))/(INDEX(FC_L,$AL417+1)-INDEX(FC_L,$AL417))</f>
        <v>0.41499999999999998</v>
      </c>
      <c r="AP417" s="26">
        <f>(IF(S417=1,Y417*AK417/AM417,0)+IF(T417=1,Z417*AK417/AN417,0)+IF(U417=1,AA417*AK417/AO417,0))*dt/60</f>
        <v>9.0172889814117627E-2</v>
      </c>
      <c r="AQ417" s="25">
        <f>E417+(AG417*SQRT(RTE)-AH417/SQRT(RTE))*dt/60/E_nom</f>
        <v>0.71692709020901657</v>
      </c>
      <c r="AR417">
        <f>IF(R417=1,1,0)</f>
        <v>0</v>
      </c>
    </row>
    <row r="418" spans="1:44" x14ac:dyDescent="0.2">
      <c r="A418">
        <v>416</v>
      </c>
      <c r="B418" s="22">
        <f>A418/1440</f>
        <v>0.28888888888888886</v>
      </c>
      <c r="C418" s="23">
        <v>3.1585999999999999</v>
      </c>
      <c r="D418" s="24">
        <f>C418+P_aux</f>
        <v>3.1736</v>
      </c>
      <c r="E418" s="25">
        <f>AQ417</f>
        <v>0.71692709020901657</v>
      </c>
      <c r="F418" s="24">
        <f>AB417</f>
        <v>2.2999999999999998</v>
      </c>
      <c r="G418">
        <f>IF(AND(S417=0,V417&gt;=MinOff),V417,-1)</f>
        <v>-1</v>
      </c>
      <c r="H418">
        <f>IF(AND(T417=0,W417&gt;=MinOff),W417,-1)</f>
        <v>-1</v>
      </c>
      <c r="I418">
        <f>IF(AND(U417=0,X417&gt;=MinOff),X417,-1)</f>
        <v>47</v>
      </c>
      <c r="J418">
        <f>IF(AND(S417=1,V417&gt;=MinRun),V417,-1)</f>
        <v>193</v>
      </c>
      <c r="K418">
        <f>IF(AND(T417=1,W417&gt;=MinRun),W417,-1)</f>
        <v>192</v>
      </c>
      <c r="L418">
        <f>IF(AND(U417=1,X417&gt;=MinRun),X417,-1)</f>
        <v>-1</v>
      </c>
      <c r="M418">
        <f>IF(MAX(G418:I418)&lt;0,0,MATCH(MAX(G418:I418),G418:I418,0))</f>
        <v>3</v>
      </c>
      <c r="N418">
        <f>IF(MAX(J418:L418)&lt;0,0,MATCH(MAX(J418:L418),J418:L418,0))</f>
        <v>1</v>
      </c>
      <c r="O418" s="24">
        <f>IF(N418=0,0,INDEX(CapVec,N418))</f>
        <v>1.2</v>
      </c>
      <c r="P418">
        <f>IF(OR(D418&gt;F418+StartMargin,E418&lt;SOC_startT),1,0)</f>
        <v>0</v>
      </c>
      <c r="Q418">
        <f>IF(AND(E418&gt;SOC_stopT,D418&lt;=F418-O418+StopMargin),1,0)</f>
        <v>0</v>
      </c>
      <c r="R418">
        <f>IF(AND(P418=1,M418&gt;0),1,IF(AND(P418=0,Q418=1,N418&gt;0),-1,0))</f>
        <v>0</v>
      </c>
      <c r="S418">
        <f>S417+IF(AND(R418=1,M418=1),1,0)-IF(AND(R418=-1,N418=1),1,0)</f>
        <v>1</v>
      </c>
      <c r="T418">
        <f>T417+IF(AND(R418=1,M418=2),1,0)-IF(AND(R418=-1,N418=2),1,0)</f>
        <v>1</v>
      </c>
      <c r="U418">
        <f>U417+IF(AND(R418=1,M418=3),1,0)-IF(AND(R418=-1,N418=3),1,0)</f>
        <v>0</v>
      </c>
      <c r="V418">
        <f>IF(S418&lt;&gt;S417,0,V417+dt)</f>
        <v>194</v>
      </c>
      <c r="W418">
        <f>IF(T418&lt;&gt;T417,0,W417+dt)</f>
        <v>193</v>
      </c>
      <c r="X418">
        <f>IF(U418&lt;&gt;U417,0,X417+dt)</f>
        <v>48</v>
      </c>
      <c r="Y418" s="24">
        <f>S418*Cap_1*MIN(1,(V418+dt)/StartRamp)</f>
        <v>1.2</v>
      </c>
      <c r="Z418" s="24">
        <f>T418*Cap_2*MIN(1,(W418+dt)/StartRamp)</f>
        <v>1.1000000000000001</v>
      </c>
      <c r="AA418" s="24">
        <f>U418*Cap_3*MIN(1,(X418+dt)/StartRamp)</f>
        <v>0</v>
      </c>
      <c r="AB418" s="24">
        <f>SUM(Y418:AA418)</f>
        <v>2.2999999999999998</v>
      </c>
      <c r="AC418" s="24">
        <f>AB418-D418</f>
        <v>-0.87360000000000015</v>
      </c>
      <c r="AD418" s="25">
        <f>MEDIAN(0,(TaperEnd-E418)/(TaperEnd-TaperStart),1)</f>
        <v>1</v>
      </c>
      <c r="AE418" s="24">
        <f>MIN(P_pcs*AD418,MAX(0,SOC_max-E418)*E_nom*60/dt/SQRT(RTE))</f>
        <v>2.5</v>
      </c>
      <c r="AF418" s="24">
        <f>MIN(P_pcs,MAX(0,E418-SOC_min)*E_nom*60/dt*SQRT(RTE))</f>
        <v>2.5</v>
      </c>
      <c r="AG418" s="24">
        <f>IF(AC418&gt;0,MIN(AC418,AE418),0)</f>
        <v>0</v>
      </c>
      <c r="AH418" s="24">
        <f>IF(AC418&lt;0,MIN(-AC418,AF418),0)</f>
        <v>0.87360000000000015</v>
      </c>
      <c r="AI418" s="24">
        <f>IF(AC418&gt;0,D418+AG418,AB418)</f>
        <v>2.2999999999999998</v>
      </c>
      <c r="AJ418" s="24">
        <f>MAX(0,D418-AI418-AH418)</f>
        <v>0</v>
      </c>
      <c r="AK418" s="25">
        <f>IF(AB418&gt;0,AI418/AB418,0)</f>
        <v>1</v>
      </c>
      <c r="AL418">
        <f>IF(AB418=0,1,MIN(MATCH(MEDIAN(MinStable,AK418,1),FC_L,1),3))</f>
        <v>3</v>
      </c>
      <c r="AM418" s="25">
        <f>INDEX(FC_E1,$AL418)+(MEDIAN(MinStable,$AK418,1)-INDEX(FC_L,$AL418))*(INDEX(FC_E1,$AL418+1)-INDEX(FC_E1,$AL418))/(INDEX(FC_L,$AL418+1)-INDEX(FC_L,$AL418))</f>
        <v>0.42799999999999999</v>
      </c>
      <c r="AN418" s="25">
        <f>INDEX(FC_E2,$AL418)+(MEDIAN(MinStable,$AK418,1)-INDEX(FC_L,$AL418))*(INDEX(FC_E2,$AL418+1)-INDEX(FC_E2,$AL418))/(INDEX(FC_L,$AL418+1)-INDEX(FC_L,$AL418))</f>
        <v>0.42199999999999999</v>
      </c>
      <c r="AO418" s="25">
        <f>INDEX(FC_E3,$AL418)+(MEDIAN(MinStable,$AK418,1)-INDEX(FC_L,$AL418))*(INDEX(FC_E3,$AL418+1)-INDEX(FC_E3,$AL418))/(INDEX(FC_L,$AL418+1)-INDEX(FC_L,$AL418))</f>
        <v>0.41499999999999998</v>
      </c>
      <c r="AP418" s="26">
        <f>(IF(S418=1,Y418*AK418/AM418,0)+IF(T418=1,Z418*AK418/AN418,0)+IF(U418=1,AA418*AK418/AO418,0))*dt/60</f>
        <v>9.0172889814117627E-2</v>
      </c>
      <c r="AQ418" s="25">
        <f>E418+(AG418*SQRT(RTE)-AH418/SQRT(RTE))*dt/60/E_nom</f>
        <v>0.71410508799980044</v>
      </c>
      <c r="AR418">
        <f>IF(R418=1,1,0)</f>
        <v>0</v>
      </c>
    </row>
    <row r="419" spans="1:44" x14ac:dyDescent="0.2">
      <c r="A419">
        <v>417</v>
      </c>
      <c r="B419" s="22">
        <f>A419/1440</f>
        <v>0.28958333333333336</v>
      </c>
      <c r="C419" s="23">
        <v>3.2103999999999999</v>
      </c>
      <c r="D419" s="24">
        <f>C419+P_aux</f>
        <v>3.2254</v>
      </c>
      <c r="E419" s="25">
        <f>AQ418</f>
        <v>0.71410508799980044</v>
      </c>
      <c r="F419" s="24">
        <f>AB418</f>
        <v>2.2999999999999998</v>
      </c>
      <c r="G419">
        <f>IF(AND(S418=0,V418&gt;=MinOff),V418,-1)</f>
        <v>-1</v>
      </c>
      <c r="H419">
        <f>IF(AND(T418=0,W418&gt;=MinOff),W418,-1)</f>
        <v>-1</v>
      </c>
      <c r="I419">
        <f>IF(AND(U418=0,X418&gt;=MinOff),X418,-1)</f>
        <v>48</v>
      </c>
      <c r="J419">
        <f>IF(AND(S418=1,V418&gt;=MinRun),V418,-1)</f>
        <v>194</v>
      </c>
      <c r="K419">
        <f>IF(AND(T418=1,W418&gt;=MinRun),W418,-1)</f>
        <v>193</v>
      </c>
      <c r="L419">
        <f>IF(AND(U418=1,X418&gt;=MinRun),X418,-1)</f>
        <v>-1</v>
      </c>
      <c r="M419">
        <f>IF(MAX(G419:I419)&lt;0,0,MATCH(MAX(G419:I419),G419:I419,0))</f>
        <v>3</v>
      </c>
      <c r="N419">
        <f>IF(MAX(J419:L419)&lt;0,0,MATCH(MAX(J419:L419),J419:L419,0))</f>
        <v>1</v>
      </c>
      <c r="O419" s="24">
        <f>IF(N419=0,0,INDEX(CapVec,N419))</f>
        <v>1.2</v>
      </c>
      <c r="P419">
        <f>IF(OR(D419&gt;F419+StartMargin,E419&lt;SOC_startT),1,0)</f>
        <v>0</v>
      </c>
      <c r="Q419">
        <f>IF(AND(E419&gt;SOC_stopT,D419&lt;=F419-O419+StopMargin),1,0)</f>
        <v>0</v>
      </c>
      <c r="R419">
        <f>IF(AND(P419=1,M419&gt;0),1,IF(AND(P419=0,Q419=1,N419&gt;0),-1,0))</f>
        <v>0</v>
      </c>
      <c r="S419">
        <f>S418+IF(AND(R419=1,M419=1),1,0)-IF(AND(R419=-1,N419=1),1,0)</f>
        <v>1</v>
      </c>
      <c r="T419">
        <f>T418+IF(AND(R419=1,M419=2),1,0)-IF(AND(R419=-1,N419=2),1,0)</f>
        <v>1</v>
      </c>
      <c r="U419">
        <f>U418+IF(AND(R419=1,M419=3),1,0)-IF(AND(R419=-1,N419=3),1,0)</f>
        <v>0</v>
      </c>
      <c r="V419">
        <f>IF(S419&lt;&gt;S418,0,V418+dt)</f>
        <v>195</v>
      </c>
      <c r="W419">
        <f>IF(T419&lt;&gt;T418,0,W418+dt)</f>
        <v>194</v>
      </c>
      <c r="X419">
        <f>IF(U419&lt;&gt;U418,0,X418+dt)</f>
        <v>49</v>
      </c>
      <c r="Y419" s="24">
        <f>S419*Cap_1*MIN(1,(V419+dt)/StartRamp)</f>
        <v>1.2</v>
      </c>
      <c r="Z419" s="24">
        <f>T419*Cap_2*MIN(1,(W419+dt)/StartRamp)</f>
        <v>1.1000000000000001</v>
      </c>
      <c r="AA419" s="24">
        <f>U419*Cap_3*MIN(1,(X419+dt)/StartRamp)</f>
        <v>0</v>
      </c>
      <c r="AB419" s="24">
        <f>SUM(Y419:AA419)</f>
        <v>2.2999999999999998</v>
      </c>
      <c r="AC419" s="24">
        <f>AB419-D419</f>
        <v>-0.92540000000000022</v>
      </c>
      <c r="AD419" s="25">
        <f>MEDIAN(0,(TaperEnd-E419)/(TaperEnd-TaperStart),1)</f>
        <v>1</v>
      </c>
      <c r="AE419" s="24">
        <f>MIN(P_pcs*AD419,MAX(0,SOC_max-E419)*E_nom*60/dt/SQRT(RTE))</f>
        <v>2.5</v>
      </c>
      <c r="AF419" s="24">
        <f>MIN(P_pcs,MAX(0,E419-SOC_min)*E_nom*60/dt*SQRT(RTE))</f>
        <v>2.5</v>
      </c>
      <c r="AG419" s="24">
        <f>IF(AC419&gt;0,MIN(AC419,AE419),0)</f>
        <v>0</v>
      </c>
      <c r="AH419" s="24">
        <f>IF(AC419&lt;0,MIN(-AC419,AF419),0)</f>
        <v>0.92540000000000022</v>
      </c>
      <c r="AI419" s="24">
        <f>IF(AC419&gt;0,D419+AG419,AB419)</f>
        <v>2.2999999999999998</v>
      </c>
      <c r="AJ419" s="24">
        <f>MAX(0,D419-AI419-AH419)</f>
        <v>0</v>
      </c>
      <c r="AK419" s="25">
        <f>IF(AB419&gt;0,AI419/AB419,0)</f>
        <v>1</v>
      </c>
      <c r="AL419">
        <f>IF(AB419=0,1,MIN(MATCH(MEDIAN(MinStable,AK419,1),FC_L,1),3))</f>
        <v>3</v>
      </c>
      <c r="AM419" s="25">
        <f>INDEX(FC_E1,$AL419)+(MEDIAN(MinStable,$AK419,1)-INDEX(FC_L,$AL419))*(INDEX(FC_E1,$AL419+1)-INDEX(FC_E1,$AL419))/(INDEX(FC_L,$AL419+1)-INDEX(FC_L,$AL419))</f>
        <v>0.42799999999999999</v>
      </c>
      <c r="AN419" s="25">
        <f>INDEX(FC_E2,$AL419)+(MEDIAN(MinStable,$AK419,1)-INDEX(FC_L,$AL419))*(INDEX(FC_E2,$AL419+1)-INDEX(FC_E2,$AL419))/(INDEX(FC_L,$AL419+1)-INDEX(FC_L,$AL419))</f>
        <v>0.42199999999999999</v>
      </c>
      <c r="AO419" s="25">
        <f>INDEX(FC_E3,$AL419)+(MEDIAN(MinStable,$AK419,1)-INDEX(FC_L,$AL419))*(INDEX(FC_E3,$AL419+1)-INDEX(FC_E3,$AL419))/(INDEX(FC_L,$AL419+1)-INDEX(FC_L,$AL419))</f>
        <v>0.41499999999999998</v>
      </c>
      <c r="AP419" s="26">
        <f>(IF(S419=1,Y419*AK419/AM419,0)+IF(T419=1,Z419*AK419/AN419,0)+IF(U419=1,AA419*AK419/AO419,0))*dt/60</f>
        <v>9.0172889814117627E-2</v>
      </c>
      <c r="AQ419" s="25">
        <f>E419+(AG419*SQRT(RTE)-AH419/SQRT(RTE))*dt/60/E_nom</f>
        <v>0.71111575553138406</v>
      </c>
      <c r="AR419">
        <f>IF(R419=1,1,0)</f>
        <v>0</v>
      </c>
    </row>
    <row r="420" spans="1:44" x14ac:dyDescent="0.2">
      <c r="A420">
        <v>418</v>
      </c>
      <c r="B420" s="22">
        <f>A420/1440</f>
        <v>0.2902777777777778</v>
      </c>
      <c r="C420" s="23">
        <v>3.0769000000000002</v>
      </c>
      <c r="D420" s="24">
        <f>C420+P_aux</f>
        <v>3.0919000000000003</v>
      </c>
      <c r="E420" s="25">
        <f>AQ419</f>
        <v>0.71111575553138406</v>
      </c>
      <c r="F420" s="24">
        <f>AB419</f>
        <v>2.2999999999999998</v>
      </c>
      <c r="G420">
        <f>IF(AND(S419=0,V419&gt;=MinOff),V419,-1)</f>
        <v>-1</v>
      </c>
      <c r="H420">
        <f>IF(AND(T419=0,W419&gt;=MinOff),W419,-1)</f>
        <v>-1</v>
      </c>
      <c r="I420">
        <f>IF(AND(U419=0,X419&gt;=MinOff),X419,-1)</f>
        <v>49</v>
      </c>
      <c r="J420">
        <f>IF(AND(S419=1,V419&gt;=MinRun),V419,-1)</f>
        <v>195</v>
      </c>
      <c r="K420">
        <f>IF(AND(T419=1,W419&gt;=MinRun),W419,-1)</f>
        <v>194</v>
      </c>
      <c r="L420">
        <f>IF(AND(U419=1,X419&gt;=MinRun),X419,-1)</f>
        <v>-1</v>
      </c>
      <c r="M420">
        <f>IF(MAX(G420:I420)&lt;0,0,MATCH(MAX(G420:I420),G420:I420,0))</f>
        <v>3</v>
      </c>
      <c r="N420">
        <f>IF(MAX(J420:L420)&lt;0,0,MATCH(MAX(J420:L420),J420:L420,0))</f>
        <v>1</v>
      </c>
      <c r="O420" s="24">
        <f>IF(N420=0,0,INDEX(CapVec,N420))</f>
        <v>1.2</v>
      </c>
      <c r="P420">
        <f>IF(OR(D420&gt;F420+StartMargin,E420&lt;SOC_startT),1,0)</f>
        <v>0</v>
      </c>
      <c r="Q420">
        <f>IF(AND(E420&gt;SOC_stopT,D420&lt;=F420-O420+StopMargin),1,0)</f>
        <v>0</v>
      </c>
      <c r="R420">
        <f>IF(AND(P420=1,M420&gt;0),1,IF(AND(P420=0,Q420=1,N420&gt;0),-1,0))</f>
        <v>0</v>
      </c>
      <c r="S420">
        <f>S419+IF(AND(R420=1,M420=1),1,0)-IF(AND(R420=-1,N420=1),1,0)</f>
        <v>1</v>
      </c>
      <c r="T420">
        <f>T419+IF(AND(R420=1,M420=2),1,0)-IF(AND(R420=-1,N420=2),1,0)</f>
        <v>1</v>
      </c>
      <c r="U420">
        <f>U419+IF(AND(R420=1,M420=3),1,0)-IF(AND(R420=-1,N420=3),1,0)</f>
        <v>0</v>
      </c>
      <c r="V420">
        <f>IF(S420&lt;&gt;S419,0,V419+dt)</f>
        <v>196</v>
      </c>
      <c r="W420">
        <f>IF(T420&lt;&gt;T419,0,W419+dt)</f>
        <v>195</v>
      </c>
      <c r="X420">
        <f>IF(U420&lt;&gt;U419,0,X419+dt)</f>
        <v>50</v>
      </c>
      <c r="Y420" s="24">
        <f>S420*Cap_1*MIN(1,(V420+dt)/StartRamp)</f>
        <v>1.2</v>
      </c>
      <c r="Z420" s="24">
        <f>T420*Cap_2*MIN(1,(W420+dt)/StartRamp)</f>
        <v>1.1000000000000001</v>
      </c>
      <c r="AA420" s="24">
        <f>U420*Cap_3*MIN(1,(X420+dt)/StartRamp)</f>
        <v>0</v>
      </c>
      <c r="AB420" s="24">
        <f>SUM(Y420:AA420)</f>
        <v>2.2999999999999998</v>
      </c>
      <c r="AC420" s="24">
        <f>AB420-D420</f>
        <v>-0.79190000000000049</v>
      </c>
      <c r="AD420" s="25">
        <f>MEDIAN(0,(TaperEnd-E420)/(TaperEnd-TaperStart),1)</f>
        <v>1</v>
      </c>
      <c r="AE420" s="24">
        <f>MIN(P_pcs*AD420,MAX(0,SOC_max-E420)*E_nom*60/dt/SQRT(RTE))</f>
        <v>2.5</v>
      </c>
      <c r="AF420" s="24">
        <f>MIN(P_pcs,MAX(0,E420-SOC_min)*E_nom*60/dt*SQRT(RTE))</f>
        <v>2.5</v>
      </c>
      <c r="AG420" s="24">
        <f>IF(AC420&gt;0,MIN(AC420,AE420),0)</f>
        <v>0</v>
      </c>
      <c r="AH420" s="24">
        <f>IF(AC420&lt;0,MIN(-AC420,AF420),0)</f>
        <v>0.79190000000000049</v>
      </c>
      <c r="AI420" s="24">
        <f>IF(AC420&gt;0,D420+AG420,AB420)</f>
        <v>2.2999999999999998</v>
      </c>
      <c r="AJ420" s="24">
        <f>MAX(0,D420-AI420-AH420)</f>
        <v>0</v>
      </c>
      <c r="AK420" s="25">
        <f>IF(AB420&gt;0,AI420/AB420,0)</f>
        <v>1</v>
      </c>
      <c r="AL420">
        <f>IF(AB420=0,1,MIN(MATCH(MEDIAN(MinStable,AK420,1),FC_L,1),3))</f>
        <v>3</v>
      </c>
      <c r="AM420" s="25">
        <f>INDEX(FC_E1,$AL420)+(MEDIAN(MinStable,$AK420,1)-INDEX(FC_L,$AL420))*(INDEX(FC_E1,$AL420+1)-INDEX(FC_E1,$AL420))/(INDEX(FC_L,$AL420+1)-INDEX(FC_L,$AL420))</f>
        <v>0.42799999999999999</v>
      </c>
      <c r="AN420" s="25">
        <f>INDEX(FC_E2,$AL420)+(MEDIAN(MinStable,$AK420,1)-INDEX(FC_L,$AL420))*(INDEX(FC_E2,$AL420+1)-INDEX(FC_E2,$AL420))/(INDEX(FC_L,$AL420+1)-INDEX(FC_L,$AL420))</f>
        <v>0.42199999999999999</v>
      </c>
      <c r="AO420" s="25">
        <f>INDEX(FC_E3,$AL420)+(MEDIAN(MinStable,$AK420,1)-INDEX(FC_L,$AL420))*(INDEX(FC_E3,$AL420+1)-INDEX(FC_E3,$AL420))/(INDEX(FC_L,$AL420+1)-INDEX(FC_L,$AL420))</f>
        <v>0.41499999999999998</v>
      </c>
      <c r="AP420" s="26">
        <f>(IF(S420=1,Y420*AK420/AM420,0)+IF(T420=1,Z420*AK420/AN420,0)+IF(U420=1,AA420*AK420/AO420,0))*dt/60</f>
        <v>9.0172889814117627E-2</v>
      </c>
      <c r="AQ420" s="25">
        <f>E420+(AG420*SQRT(RTE)-AH420/SQRT(RTE))*dt/60/E_nom</f>
        <v>0.70855766996650515</v>
      </c>
      <c r="AR420">
        <f>IF(R420=1,1,0)</f>
        <v>0</v>
      </c>
    </row>
    <row r="421" spans="1:44" x14ac:dyDescent="0.2">
      <c r="A421">
        <v>419</v>
      </c>
      <c r="B421" s="22">
        <f>A421/1440</f>
        <v>0.29097222222222224</v>
      </c>
      <c r="C421" s="23">
        <v>3.0945</v>
      </c>
      <c r="D421" s="24">
        <f>C421+P_aux</f>
        <v>3.1095000000000002</v>
      </c>
      <c r="E421" s="25">
        <f>AQ420</f>
        <v>0.70855766996650515</v>
      </c>
      <c r="F421" s="24">
        <f>AB420</f>
        <v>2.2999999999999998</v>
      </c>
      <c r="G421">
        <f>IF(AND(S420=0,V420&gt;=MinOff),V420,-1)</f>
        <v>-1</v>
      </c>
      <c r="H421">
        <f>IF(AND(T420=0,W420&gt;=MinOff),W420,-1)</f>
        <v>-1</v>
      </c>
      <c r="I421">
        <f>IF(AND(U420=0,X420&gt;=MinOff),X420,-1)</f>
        <v>50</v>
      </c>
      <c r="J421">
        <f>IF(AND(S420=1,V420&gt;=MinRun),V420,-1)</f>
        <v>196</v>
      </c>
      <c r="K421">
        <f>IF(AND(T420=1,W420&gt;=MinRun),W420,-1)</f>
        <v>195</v>
      </c>
      <c r="L421">
        <f>IF(AND(U420=1,X420&gt;=MinRun),X420,-1)</f>
        <v>-1</v>
      </c>
      <c r="M421">
        <f>IF(MAX(G421:I421)&lt;0,0,MATCH(MAX(G421:I421),G421:I421,0))</f>
        <v>3</v>
      </c>
      <c r="N421">
        <f>IF(MAX(J421:L421)&lt;0,0,MATCH(MAX(J421:L421),J421:L421,0))</f>
        <v>1</v>
      </c>
      <c r="O421" s="24">
        <f>IF(N421=0,0,INDEX(CapVec,N421))</f>
        <v>1.2</v>
      </c>
      <c r="P421">
        <f>IF(OR(D421&gt;F421+StartMargin,E421&lt;SOC_startT),1,0)</f>
        <v>0</v>
      </c>
      <c r="Q421">
        <f>IF(AND(E421&gt;SOC_stopT,D421&lt;=F421-O421+StopMargin),1,0)</f>
        <v>0</v>
      </c>
      <c r="R421">
        <f>IF(AND(P421=1,M421&gt;0),1,IF(AND(P421=0,Q421=1,N421&gt;0),-1,0))</f>
        <v>0</v>
      </c>
      <c r="S421">
        <f>S420+IF(AND(R421=1,M421=1),1,0)-IF(AND(R421=-1,N421=1),1,0)</f>
        <v>1</v>
      </c>
      <c r="T421">
        <f>T420+IF(AND(R421=1,M421=2),1,0)-IF(AND(R421=-1,N421=2),1,0)</f>
        <v>1</v>
      </c>
      <c r="U421">
        <f>U420+IF(AND(R421=1,M421=3),1,0)-IF(AND(R421=-1,N421=3),1,0)</f>
        <v>0</v>
      </c>
      <c r="V421">
        <f>IF(S421&lt;&gt;S420,0,V420+dt)</f>
        <v>197</v>
      </c>
      <c r="W421">
        <f>IF(T421&lt;&gt;T420,0,W420+dt)</f>
        <v>196</v>
      </c>
      <c r="X421">
        <f>IF(U421&lt;&gt;U420,0,X420+dt)</f>
        <v>51</v>
      </c>
      <c r="Y421" s="24">
        <f>S421*Cap_1*MIN(1,(V421+dt)/StartRamp)</f>
        <v>1.2</v>
      </c>
      <c r="Z421" s="24">
        <f>T421*Cap_2*MIN(1,(W421+dt)/StartRamp)</f>
        <v>1.1000000000000001</v>
      </c>
      <c r="AA421" s="24">
        <f>U421*Cap_3*MIN(1,(X421+dt)/StartRamp)</f>
        <v>0</v>
      </c>
      <c r="AB421" s="24">
        <f>SUM(Y421:AA421)</f>
        <v>2.2999999999999998</v>
      </c>
      <c r="AC421" s="24">
        <f>AB421-D421</f>
        <v>-0.80950000000000033</v>
      </c>
      <c r="AD421" s="25">
        <f>MEDIAN(0,(TaperEnd-E421)/(TaperEnd-TaperStart),1)</f>
        <v>1</v>
      </c>
      <c r="AE421" s="24">
        <f>MIN(P_pcs*AD421,MAX(0,SOC_max-E421)*E_nom*60/dt/SQRT(RTE))</f>
        <v>2.5</v>
      </c>
      <c r="AF421" s="24">
        <f>MIN(P_pcs,MAX(0,E421-SOC_min)*E_nom*60/dt*SQRT(RTE))</f>
        <v>2.5</v>
      </c>
      <c r="AG421" s="24">
        <f>IF(AC421&gt;0,MIN(AC421,AE421),0)</f>
        <v>0</v>
      </c>
      <c r="AH421" s="24">
        <f>IF(AC421&lt;0,MIN(-AC421,AF421),0)</f>
        <v>0.80950000000000033</v>
      </c>
      <c r="AI421" s="24">
        <f>IF(AC421&gt;0,D421+AG421,AB421)</f>
        <v>2.2999999999999998</v>
      </c>
      <c r="AJ421" s="24">
        <f>MAX(0,D421-AI421-AH421)</f>
        <v>0</v>
      </c>
      <c r="AK421" s="25">
        <f>IF(AB421&gt;0,AI421/AB421,0)</f>
        <v>1</v>
      </c>
      <c r="AL421">
        <f>IF(AB421=0,1,MIN(MATCH(MEDIAN(MinStable,AK421,1),FC_L,1),3))</f>
        <v>3</v>
      </c>
      <c r="AM421" s="25">
        <f>INDEX(FC_E1,$AL421)+(MEDIAN(MinStable,$AK421,1)-INDEX(FC_L,$AL421))*(INDEX(FC_E1,$AL421+1)-INDEX(FC_E1,$AL421))/(INDEX(FC_L,$AL421+1)-INDEX(FC_L,$AL421))</f>
        <v>0.42799999999999999</v>
      </c>
      <c r="AN421" s="25">
        <f>INDEX(FC_E2,$AL421)+(MEDIAN(MinStable,$AK421,1)-INDEX(FC_L,$AL421))*(INDEX(FC_E2,$AL421+1)-INDEX(FC_E2,$AL421))/(INDEX(FC_L,$AL421+1)-INDEX(FC_L,$AL421))</f>
        <v>0.42199999999999999</v>
      </c>
      <c r="AO421" s="25">
        <f>INDEX(FC_E3,$AL421)+(MEDIAN(MinStable,$AK421,1)-INDEX(FC_L,$AL421))*(INDEX(FC_E3,$AL421+1)-INDEX(FC_E3,$AL421))/(INDEX(FC_L,$AL421+1)-INDEX(FC_L,$AL421))</f>
        <v>0.41499999999999998</v>
      </c>
      <c r="AP421" s="26">
        <f>(IF(S421=1,Y421*AK421/AM421,0)+IF(T421=1,Z421*AK421/AN421,0)+IF(U421=1,AA421*AK421/AO421,0))*dt/60</f>
        <v>9.0172889814117627E-2</v>
      </c>
      <c r="AQ421" s="25">
        <f>E421+(AG421*SQRT(RTE)-AH421/SQRT(RTE))*dt/60/E_nom</f>
        <v>0.70594273087726478</v>
      </c>
      <c r="AR421">
        <f>IF(R421=1,1,0)</f>
        <v>0</v>
      </c>
    </row>
    <row r="422" spans="1:44" x14ac:dyDescent="0.2">
      <c r="A422">
        <v>420</v>
      </c>
      <c r="B422" s="22">
        <f>A422/1440</f>
        <v>0.29166666666666669</v>
      </c>
      <c r="C422" s="23">
        <v>3.1631</v>
      </c>
      <c r="D422" s="24">
        <f>C422+P_aux</f>
        <v>3.1781000000000001</v>
      </c>
      <c r="E422" s="25">
        <f>AQ421</f>
        <v>0.70594273087726478</v>
      </c>
      <c r="F422" s="24">
        <f>AB421</f>
        <v>2.2999999999999998</v>
      </c>
      <c r="G422">
        <f>IF(AND(S421=0,V421&gt;=MinOff),V421,-1)</f>
        <v>-1</v>
      </c>
      <c r="H422">
        <f>IF(AND(T421=0,W421&gt;=MinOff),W421,-1)</f>
        <v>-1</v>
      </c>
      <c r="I422">
        <f>IF(AND(U421=0,X421&gt;=MinOff),X421,-1)</f>
        <v>51</v>
      </c>
      <c r="J422">
        <f>IF(AND(S421=1,V421&gt;=MinRun),V421,-1)</f>
        <v>197</v>
      </c>
      <c r="K422">
        <f>IF(AND(T421=1,W421&gt;=MinRun),W421,-1)</f>
        <v>196</v>
      </c>
      <c r="L422">
        <f>IF(AND(U421=1,X421&gt;=MinRun),X421,-1)</f>
        <v>-1</v>
      </c>
      <c r="M422">
        <f>IF(MAX(G422:I422)&lt;0,0,MATCH(MAX(G422:I422),G422:I422,0))</f>
        <v>3</v>
      </c>
      <c r="N422">
        <f>IF(MAX(J422:L422)&lt;0,0,MATCH(MAX(J422:L422),J422:L422,0))</f>
        <v>1</v>
      </c>
      <c r="O422" s="24">
        <f>IF(N422=0,0,INDEX(CapVec,N422))</f>
        <v>1.2</v>
      </c>
      <c r="P422">
        <f>IF(OR(D422&gt;F422+StartMargin,E422&lt;SOC_startT),1,0)</f>
        <v>0</v>
      </c>
      <c r="Q422">
        <f>IF(AND(E422&gt;SOC_stopT,D422&lt;=F422-O422+StopMargin),1,0)</f>
        <v>0</v>
      </c>
      <c r="R422">
        <f>IF(AND(P422=1,M422&gt;0),1,IF(AND(P422=0,Q422=1,N422&gt;0),-1,0))</f>
        <v>0</v>
      </c>
      <c r="S422">
        <f>S421+IF(AND(R422=1,M422=1),1,0)-IF(AND(R422=-1,N422=1),1,0)</f>
        <v>1</v>
      </c>
      <c r="T422">
        <f>T421+IF(AND(R422=1,M422=2),1,0)-IF(AND(R422=-1,N422=2),1,0)</f>
        <v>1</v>
      </c>
      <c r="U422">
        <f>U421+IF(AND(R422=1,M422=3),1,0)-IF(AND(R422=-1,N422=3),1,0)</f>
        <v>0</v>
      </c>
      <c r="V422">
        <f>IF(S422&lt;&gt;S421,0,V421+dt)</f>
        <v>198</v>
      </c>
      <c r="W422">
        <f>IF(T422&lt;&gt;T421,0,W421+dt)</f>
        <v>197</v>
      </c>
      <c r="X422">
        <f>IF(U422&lt;&gt;U421,0,X421+dt)</f>
        <v>52</v>
      </c>
      <c r="Y422" s="24">
        <f>S422*Cap_1*MIN(1,(V422+dt)/StartRamp)</f>
        <v>1.2</v>
      </c>
      <c r="Z422" s="24">
        <f>T422*Cap_2*MIN(1,(W422+dt)/StartRamp)</f>
        <v>1.1000000000000001</v>
      </c>
      <c r="AA422" s="24">
        <f>U422*Cap_3*MIN(1,(X422+dt)/StartRamp)</f>
        <v>0</v>
      </c>
      <c r="AB422" s="24">
        <f>SUM(Y422:AA422)</f>
        <v>2.2999999999999998</v>
      </c>
      <c r="AC422" s="24">
        <f>AB422-D422</f>
        <v>-0.87810000000000032</v>
      </c>
      <c r="AD422" s="25">
        <f>MEDIAN(0,(TaperEnd-E422)/(TaperEnd-TaperStart),1)</f>
        <v>1</v>
      </c>
      <c r="AE422" s="24">
        <f>MIN(P_pcs*AD422,MAX(0,SOC_max-E422)*E_nom*60/dt/SQRT(RTE))</f>
        <v>2.5</v>
      </c>
      <c r="AF422" s="24">
        <f>MIN(P_pcs,MAX(0,E422-SOC_min)*E_nom*60/dt*SQRT(RTE))</f>
        <v>2.5</v>
      </c>
      <c r="AG422" s="24">
        <f>IF(AC422&gt;0,MIN(AC422,AE422),0)</f>
        <v>0</v>
      </c>
      <c r="AH422" s="24">
        <f>IF(AC422&lt;0,MIN(-AC422,AF422),0)</f>
        <v>0.87810000000000032</v>
      </c>
      <c r="AI422" s="24">
        <f>IF(AC422&gt;0,D422+AG422,AB422)</f>
        <v>2.2999999999999998</v>
      </c>
      <c r="AJ422" s="24">
        <f>MAX(0,D422-AI422-AH422)</f>
        <v>0</v>
      </c>
      <c r="AK422" s="25">
        <f>IF(AB422&gt;0,AI422/AB422,0)</f>
        <v>1</v>
      </c>
      <c r="AL422">
        <f>IF(AB422=0,1,MIN(MATCH(MEDIAN(MinStable,AK422,1),FC_L,1),3))</f>
        <v>3</v>
      </c>
      <c r="AM422" s="25">
        <f>INDEX(FC_E1,$AL422)+(MEDIAN(MinStable,$AK422,1)-INDEX(FC_L,$AL422))*(INDEX(FC_E1,$AL422+1)-INDEX(FC_E1,$AL422))/(INDEX(FC_L,$AL422+1)-INDEX(FC_L,$AL422))</f>
        <v>0.42799999999999999</v>
      </c>
      <c r="AN422" s="25">
        <f>INDEX(FC_E2,$AL422)+(MEDIAN(MinStable,$AK422,1)-INDEX(FC_L,$AL422))*(INDEX(FC_E2,$AL422+1)-INDEX(FC_E2,$AL422))/(INDEX(FC_L,$AL422+1)-INDEX(FC_L,$AL422))</f>
        <v>0.42199999999999999</v>
      </c>
      <c r="AO422" s="25">
        <f>INDEX(FC_E3,$AL422)+(MEDIAN(MinStable,$AK422,1)-INDEX(FC_L,$AL422))*(INDEX(FC_E3,$AL422+1)-INDEX(FC_E3,$AL422))/(INDEX(FC_L,$AL422+1)-INDEX(FC_L,$AL422))</f>
        <v>0.41499999999999998</v>
      </c>
      <c r="AP422" s="26">
        <f>(IF(S422=1,Y422*AK422/AM422,0)+IF(T422=1,Z422*AK422/AN422,0)+IF(U422=1,AA422*AK422/AO422,0))*dt/60</f>
        <v>9.0172889814117627E-2</v>
      </c>
      <c r="AQ422" s="25">
        <f>E422+(AG422*SQRT(RTE)-AH422/SQRT(RTE))*dt/60/E_nom</f>
        <v>0.70310619225556992</v>
      </c>
      <c r="AR422">
        <f>IF(R422=1,1,0)</f>
        <v>0</v>
      </c>
    </row>
    <row r="423" spans="1:44" x14ac:dyDescent="0.2">
      <c r="A423">
        <v>421</v>
      </c>
      <c r="B423" s="22">
        <f>A423/1440</f>
        <v>0.29236111111111113</v>
      </c>
      <c r="C423" s="23">
        <v>3.2059000000000002</v>
      </c>
      <c r="D423" s="24">
        <f>C423+P_aux</f>
        <v>3.2209000000000003</v>
      </c>
      <c r="E423" s="25">
        <f>AQ422</f>
        <v>0.70310619225556992</v>
      </c>
      <c r="F423" s="24">
        <f>AB422</f>
        <v>2.2999999999999998</v>
      </c>
      <c r="G423">
        <f>IF(AND(S422=0,V422&gt;=MinOff),V422,-1)</f>
        <v>-1</v>
      </c>
      <c r="H423">
        <f>IF(AND(T422=0,W422&gt;=MinOff),W422,-1)</f>
        <v>-1</v>
      </c>
      <c r="I423">
        <f>IF(AND(U422=0,X422&gt;=MinOff),X422,-1)</f>
        <v>52</v>
      </c>
      <c r="J423">
        <f>IF(AND(S422=1,V422&gt;=MinRun),V422,-1)</f>
        <v>198</v>
      </c>
      <c r="K423">
        <f>IF(AND(T422=1,W422&gt;=MinRun),W422,-1)</f>
        <v>197</v>
      </c>
      <c r="L423">
        <f>IF(AND(U422=1,X422&gt;=MinRun),X422,-1)</f>
        <v>-1</v>
      </c>
      <c r="M423">
        <f>IF(MAX(G423:I423)&lt;0,0,MATCH(MAX(G423:I423),G423:I423,0))</f>
        <v>3</v>
      </c>
      <c r="N423">
        <f>IF(MAX(J423:L423)&lt;0,0,MATCH(MAX(J423:L423),J423:L423,0))</f>
        <v>1</v>
      </c>
      <c r="O423" s="24">
        <f>IF(N423=0,0,INDEX(CapVec,N423))</f>
        <v>1.2</v>
      </c>
      <c r="P423">
        <f>IF(OR(D423&gt;F423+StartMargin,E423&lt;SOC_startT),1,0)</f>
        <v>0</v>
      </c>
      <c r="Q423">
        <f>IF(AND(E423&gt;SOC_stopT,D423&lt;=F423-O423+StopMargin),1,0)</f>
        <v>0</v>
      </c>
      <c r="R423">
        <f>IF(AND(P423=1,M423&gt;0),1,IF(AND(P423=0,Q423=1,N423&gt;0),-1,0))</f>
        <v>0</v>
      </c>
      <c r="S423">
        <f>S422+IF(AND(R423=1,M423=1),1,0)-IF(AND(R423=-1,N423=1),1,0)</f>
        <v>1</v>
      </c>
      <c r="T423">
        <f>T422+IF(AND(R423=1,M423=2),1,0)-IF(AND(R423=-1,N423=2),1,0)</f>
        <v>1</v>
      </c>
      <c r="U423">
        <f>U422+IF(AND(R423=1,M423=3),1,0)-IF(AND(R423=-1,N423=3),1,0)</f>
        <v>0</v>
      </c>
      <c r="V423">
        <f>IF(S423&lt;&gt;S422,0,V422+dt)</f>
        <v>199</v>
      </c>
      <c r="W423">
        <f>IF(T423&lt;&gt;T422,0,W422+dt)</f>
        <v>198</v>
      </c>
      <c r="X423">
        <f>IF(U423&lt;&gt;U422,0,X422+dt)</f>
        <v>53</v>
      </c>
      <c r="Y423" s="24">
        <f>S423*Cap_1*MIN(1,(V423+dt)/StartRamp)</f>
        <v>1.2</v>
      </c>
      <c r="Z423" s="24">
        <f>T423*Cap_2*MIN(1,(W423+dt)/StartRamp)</f>
        <v>1.1000000000000001</v>
      </c>
      <c r="AA423" s="24">
        <f>U423*Cap_3*MIN(1,(X423+dt)/StartRamp)</f>
        <v>0</v>
      </c>
      <c r="AB423" s="24">
        <f>SUM(Y423:AA423)</f>
        <v>2.2999999999999998</v>
      </c>
      <c r="AC423" s="24">
        <f>AB423-D423</f>
        <v>-0.9209000000000005</v>
      </c>
      <c r="AD423" s="25">
        <f>MEDIAN(0,(TaperEnd-E423)/(TaperEnd-TaperStart),1)</f>
        <v>1</v>
      </c>
      <c r="AE423" s="24">
        <f>MIN(P_pcs*AD423,MAX(0,SOC_max-E423)*E_nom*60/dt/SQRT(RTE))</f>
        <v>2.5</v>
      </c>
      <c r="AF423" s="24">
        <f>MIN(P_pcs,MAX(0,E423-SOC_min)*E_nom*60/dt*SQRT(RTE))</f>
        <v>2.5</v>
      </c>
      <c r="AG423" s="24">
        <f>IF(AC423&gt;0,MIN(AC423,AE423),0)</f>
        <v>0</v>
      </c>
      <c r="AH423" s="24">
        <f>IF(AC423&lt;0,MIN(-AC423,AF423),0)</f>
        <v>0.9209000000000005</v>
      </c>
      <c r="AI423" s="24">
        <f>IF(AC423&gt;0,D423+AG423,AB423)</f>
        <v>2.2999999999999998</v>
      </c>
      <c r="AJ423" s="24">
        <f>MAX(0,D423-AI423-AH423)</f>
        <v>0</v>
      </c>
      <c r="AK423" s="25">
        <f>IF(AB423&gt;0,AI423/AB423,0)</f>
        <v>1</v>
      </c>
      <c r="AL423">
        <f>IF(AB423=0,1,MIN(MATCH(MEDIAN(MinStable,AK423,1),FC_L,1),3))</f>
        <v>3</v>
      </c>
      <c r="AM423" s="25">
        <f>INDEX(FC_E1,$AL423)+(MEDIAN(MinStable,$AK423,1)-INDEX(FC_L,$AL423))*(INDEX(FC_E1,$AL423+1)-INDEX(FC_E1,$AL423))/(INDEX(FC_L,$AL423+1)-INDEX(FC_L,$AL423))</f>
        <v>0.42799999999999999</v>
      </c>
      <c r="AN423" s="25">
        <f>INDEX(FC_E2,$AL423)+(MEDIAN(MinStable,$AK423,1)-INDEX(FC_L,$AL423))*(INDEX(FC_E2,$AL423+1)-INDEX(FC_E2,$AL423))/(INDEX(FC_L,$AL423+1)-INDEX(FC_L,$AL423))</f>
        <v>0.42199999999999999</v>
      </c>
      <c r="AO423" s="25">
        <f>INDEX(FC_E3,$AL423)+(MEDIAN(MinStable,$AK423,1)-INDEX(FC_L,$AL423))*(INDEX(FC_E3,$AL423+1)-INDEX(FC_E3,$AL423))/(INDEX(FC_L,$AL423+1)-INDEX(FC_L,$AL423))</f>
        <v>0.41499999999999998</v>
      </c>
      <c r="AP423" s="26">
        <f>(IF(S423=1,Y423*AK423/AM423,0)+IF(T423=1,Z423*AK423/AN423,0)+IF(U423=1,AA423*AK423/AO423,0))*dt/60</f>
        <v>9.0172889814117627E-2</v>
      </c>
      <c r="AQ423" s="25">
        <f>E423+(AG423*SQRT(RTE)-AH423/SQRT(RTE))*dt/60/E_nom</f>
        <v>0.70013139619963227</v>
      </c>
      <c r="AR423">
        <f>IF(R423=1,1,0)</f>
        <v>0</v>
      </c>
    </row>
    <row r="424" spans="1:44" x14ac:dyDescent="0.2">
      <c r="A424">
        <v>422</v>
      </c>
      <c r="B424" s="22">
        <f>A424/1440</f>
        <v>0.29305555555555557</v>
      </c>
      <c r="C424" s="23">
        <v>3.1476999999999999</v>
      </c>
      <c r="D424" s="24">
        <f>C424+P_aux</f>
        <v>3.1627000000000001</v>
      </c>
      <c r="E424" s="25">
        <f>AQ423</f>
        <v>0.70013139619963227</v>
      </c>
      <c r="F424" s="24">
        <f>AB423</f>
        <v>2.2999999999999998</v>
      </c>
      <c r="G424">
        <f>IF(AND(S423=0,V423&gt;=MinOff),V423,-1)</f>
        <v>-1</v>
      </c>
      <c r="H424">
        <f>IF(AND(T423=0,W423&gt;=MinOff),W423,-1)</f>
        <v>-1</v>
      </c>
      <c r="I424">
        <f>IF(AND(U423=0,X423&gt;=MinOff),X423,-1)</f>
        <v>53</v>
      </c>
      <c r="J424">
        <f>IF(AND(S423=1,V423&gt;=MinRun),V423,-1)</f>
        <v>199</v>
      </c>
      <c r="K424">
        <f>IF(AND(T423=1,W423&gt;=MinRun),W423,-1)</f>
        <v>198</v>
      </c>
      <c r="L424">
        <f>IF(AND(U423=1,X423&gt;=MinRun),X423,-1)</f>
        <v>-1</v>
      </c>
      <c r="M424">
        <f>IF(MAX(G424:I424)&lt;0,0,MATCH(MAX(G424:I424),G424:I424,0))</f>
        <v>3</v>
      </c>
      <c r="N424">
        <f>IF(MAX(J424:L424)&lt;0,0,MATCH(MAX(J424:L424),J424:L424,0))</f>
        <v>1</v>
      </c>
      <c r="O424" s="24">
        <f>IF(N424=0,0,INDEX(CapVec,N424))</f>
        <v>1.2</v>
      </c>
      <c r="P424">
        <f>IF(OR(D424&gt;F424+StartMargin,E424&lt;SOC_startT),1,0)</f>
        <v>0</v>
      </c>
      <c r="Q424">
        <f>IF(AND(E424&gt;SOC_stopT,D424&lt;=F424-O424+StopMargin),1,0)</f>
        <v>0</v>
      </c>
      <c r="R424">
        <f>IF(AND(P424=1,M424&gt;0),1,IF(AND(P424=0,Q424=1,N424&gt;0),-1,0))</f>
        <v>0</v>
      </c>
      <c r="S424">
        <f>S423+IF(AND(R424=1,M424=1),1,0)-IF(AND(R424=-1,N424=1),1,0)</f>
        <v>1</v>
      </c>
      <c r="T424">
        <f>T423+IF(AND(R424=1,M424=2),1,0)-IF(AND(R424=-1,N424=2),1,0)</f>
        <v>1</v>
      </c>
      <c r="U424">
        <f>U423+IF(AND(R424=1,M424=3),1,0)-IF(AND(R424=-1,N424=3),1,0)</f>
        <v>0</v>
      </c>
      <c r="V424">
        <f>IF(S424&lt;&gt;S423,0,V423+dt)</f>
        <v>200</v>
      </c>
      <c r="W424">
        <f>IF(T424&lt;&gt;T423,0,W423+dt)</f>
        <v>199</v>
      </c>
      <c r="X424">
        <f>IF(U424&lt;&gt;U423,0,X423+dt)</f>
        <v>54</v>
      </c>
      <c r="Y424" s="24">
        <f>S424*Cap_1*MIN(1,(V424+dt)/StartRamp)</f>
        <v>1.2</v>
      </c>
      <c r="Z424" s="24">
        <f>T424*Cap_2*MIN(1,(W424+dt)/StartRamp)</f>
        <v>1.1000000000000001</v>
      </c>
      <c r="AA424" s="24">
        <f>U424*Cap_3*MIN(1,(X424+dt)/StartRamp)</f>
        <v>0</v>
      </c>
      <c r="AB424" s="24">
        <f>SUM(Y424:AA424)</f>
        <v>2.2999999999999998</v>
      </c>
      <c r="AC424" s="24">
        <f>AB424-D424</f>
        <v>-0.86270000000000024</v>
      </c>
      <c r="AD424" s="25">
        <f>MEDIAN(0,(TaperEnd-E424)/(TaperEnd-TaperStart),1)</f>
        <v>1</v>
      </c>
      <c r="AE424" s="24">
        <f>MIN(P_pcs*AD424,MAX(0,SOC_max-E424)*E_nom*60/dt/SQRT(RTE))</f>
        <v>2.5</v>
      </c>
      <c r="AF424" s="24">
        <f>MIN(P_pcs,MAX(0,E424-SOC_min)*E_nom*60/dt*SQRT(RTE))</f>
        <v>2.5</v>
      </c>
      <c r="AG424" s="24">
        <f>IF(AC424&gt;0,MIN(AC424,AE424),0)</f>
        <v>0</v>
      </c>
      <c r="AH424" s="24">
        <f>IF(AC424&lt;0,MIN(-AC424,AF424),0)</f>
        <v>0.86270000000000024</v>
      </c>
      <c r="AI424" s="24">
        <f>IF(AC424&gt;0,D424+AG424,AB424)</f>
        <v>2.2999999999999998</v>
      </c>
      <c r="AJ424" s="24">
        <f>MAX(0,D424-AI424-AH424)</f>
        <v>0</v>
      </c>
      <c r="AK424" s="25">
        <f>IF(AB424&gt;0,AI424/AB424,0)</f>
        <v>1</v>
      </c>
      <c r="AL424">
        <f>IF(AB424=0,1,MIN(MATCH(MEDIAN(MinStable,AK424,1),FC_L,1),3))</f>
        <v>3</v>
      </c>
      <c r="AM424" s="25">
        <f>INDEX(FC_E1,$AL424)+(MEDIAN(MinStable,$AK424,1)-INDEX(FC_L,$AL424))*(INDEX(FC_E1,$AL424+1)-INDEX(FC_E1,$AL424))/(INDEX(FC_L,$AL424+1)-INDEX(FC_L,$AL424))</f>
        <v>0.42799999999999999</v>
      </c>
      <c r="AN424" s="25">
        <f>INDEX(FC_E2,$AL424)+(MEDIAN(MinStable,$AK424,1)-INDEX(FC_L,$AL424))*(INDEX(FC_E2,$AL424+1)-INDEX(FC_E2,$AL424))/(INDEX(FC_L,$AL424+1)-INDEX(FC_L,$AL424))</f>
        <v>0.42199999999999999</v>
      </c>
      <c r="AO424" s="25">
        <f>INDEX(FC_E3,$AL424)+(MEDIAN(MinStable,$AK424,1)-INDEX(FC_L,$AL424))*(INDEX(FC_E3,$AL424+1)-INDEX(FC_E3,$AL424))/(INDEX(FC_L,$AL424+1)-INDEX(FC_L,$AL424))</f>
        <v>0.41499999999999998</v>
      </c>
      <c r="AP424" s="26">
        <f>(IF(S424=1,Y424*AK424/AM424,0)+IF(T424=1,Z424*AK424/AN424,0)+IF(U424=1,AA424*AK424/AO424,0))*dt/60</f>
        <v>9.0172889814117627E-2</v>
      </c>
      <c r="AQ424" s="25">
        <f>E424+(AG424*SQRT(RTE)-AH424/SQRT(RTE))*dt/60/E_nom</f>
        <v>0.69734460441175372</v>
      </c>
      <c r="AR424">
        <f>IF(R424=1,1,0)</f>
        <v>0</v>
      </c>
    </row>
    <row r="425" spans="1:44" x14ac:dyDescent="0.2">
      <c r="A425">
        <v>423</v>
      </c>
      <c r="B425" s="22">
        <f>A425/1440</f>
        <v>0.29375000000000001</v>
      </c>
      <c r="C425" s="23">
        <v>3.13</v>
      </c>
      <c r="D425" s="24">
        <f>C425+P_aux</f>
        <v>3.145</v>
      </c>
      <c r="E425" s="25">
        <f>AQ424</f>
        <v>0.69734460441175372</v>
      </c>
      <c r="F425" s="24">
        <f>AB424</f>
        <v>2.2999999999999998</v>
      </c>
      <c r="G425">
        <f>IF(AND(S424=0,V424&gt;=MinOff),V424,-1)</f>
        <v>-1</v>
      </c>
      <c r="H425">
        <f>IF(AND(T424=0,W424&gt;=MinOff),W424,-1)</f>
        <v>-1</v>
      </c>
      <c r="I425">
        <f>IF(AND(U424=0,X424&gt;=MinOff),X424,-1)</f>
        <v>54</v>
      </c>
      <c r="J425">
        <f>IF(AND(S424=1,V424&gt;=MinRun),V424,-1)</f>
        <v>200</v>
      </c>
      <c r="K425">
        <f>IF(AND(T424=1,W424&gt;=MinRun),W424,-1)</f>
        <v>199</v>
      </c>
      <c r="L425">
        <f>IF(AND(U424=1,X424&gt;=MinRun),X424,-1)</f>
        <v>-1</v>
      </c>
      <c r="M425">
        <f>IF(MAX(G425:I425)&lt;0,0,MATCH(MAX(G425:I425),G425:I425,0))</f>
        <v>3</v>
      </c>
      <c r="N425">
        <f>IF(MAX(J425:L425)&lt;0,0,MATCH(MAX(J425:L425),J425:L425,0))</f>
        <v>1</v>
      </c>
      <c r="O425" s="24">
        <f>IF(N425=0,0,INDEX(CapVec,N425))</f>
        <v>1.2</v>
      </c>
      <c r="P425">
        <f>IF(OR(D425&gt;F425+StartMargin,E425&lt;SOC_startT),1,0)</f>
        <v>0</v>
      </c>
      <c r="Q425">
        <f>IF(AND(E425&gt;SOC_stopT,D425&lt;=F425-O425+StopMargin),1,0)</f>
        <v>0</v>
      </c>
      <c r="R425">
        <f>IF(AND(P425=1,M425&gt;0),1,IF(AND(P425=0,Q425=1,N425&gt;0),-1,0))</f>
        <v>0</v>
      </c>
      <c r="S425">
        <f>S424+IF(AND(R425=1,M425=1),1,0)-IF(AND(R425=-1,N425=1),1,0)</f>
        <v>1</v>
      </c>
      <c r="T425">
        <f>T424+IF(AND(R425=1,M425=2),1,0)-IF(AND(R425=-1,N425=2),1,0)</f>
        <v>1</v>
      </c>
      <c r="U425">
        <f>U424+IF(AND(R425=1,M425=3),1,0)-IF(AND(R425=-1,N425=3),1,0)</f>
        <v>0</v>
      </c>
      <c r="V425">
        <f>IF(S425&lt;&gt;S424,0,V424+dt)</f>
        <v>201</v>
      </c>
      <c r="W425">
        <f>IF(T425&lt;&gt;T424,0,W424+dt)</f>
        <v>200</v>
      </c>
      <c r="X425">
        <f>IF(U425&lt;&gt;U424,0,X424+dt)</f>
        <v>55</v>
      </c>
      <c r="Y425" s="24">
        <f>S425*Cap_1*MIN(1,(V425+dt)/StartRamp)</f>
        <v>1.2</v>
      </c>
      <c r="Z425" s="24">
        <f>T425*Cap_2*MIN(1,(W425+dt)/StartRamp)</f>
        <v>1.1000000000000001</v>
      </c>
      <c r="AA425" s="24">
        <f>U425*Cap_3*MIN(1,(X425+dt)/StartRamp)</f>
        <v>0</v>
      </c>
      <c r="AB425" s="24">
        <f>SUM(Y425:AA425)</f>
        <v>2.2999999999999998</v>
      </c>
      <c r="AC425" s="24">
        <f>AB425-D425</f>
        <v>-0.8450000000000002</v>
      </c>
      <c r="AD425" s="25">
        <f>MEDIAN(0,(TaperEnd-E425)/(TaperEnd-TaperStart),1)</f>
        <v>1</v>
      </c>
      <c r="AE425" s="24">
        <f>MIN(P_pcs*AD425,MAX(0,SOC_max-E425)*E_nom*60/dt/SQRT(RTE))</f>
        <v>2.5</v>
      </c>
      <c r="AF425" s="24">
        <f>MIN(P_pcs,MAX(0,E425-SOC_min)*E_nom*60/dt*SQRT(RTE))</f>
        <v>2.5</v>
      </c>
      <c r="AG425" s="24">
        <f>IF(AC425&gt;0,MIN(AC425,AE425),0)</f>
        <v>0</v>
      </c>
      <c r="AH425" s="24">
        <f>IF(AC425&lt;0,MIN(-AC425,AF425),0)</f>
        <v>0.8450000000000002</v>
      </c>
      <c r="AI425" s="24">
        <f>IF(AC425&gt;0,D425+AG425,AB425)</f>
        <v>2.2999999999999998</v>
      </c>
      <c r="AJ425" s="24">
        <f>MAX(0,D425-AI425-AH425)</f>
        <v>0</v>
      </c>
      <c r="AK425" s="25">
        <f>IF(AB425&gt;0,AI425/AB425,0)</f>
        <v>1</v>
      </c>
      <c r="AL425">
        <f>IF(AB425=0,1,MIN(MATCH(MEDIAN(MinStable,AK425,1),FC_L,1),3))</f>
        <v>3</v>
      </c>
      <c r="AM425" s="25">
        <f>INDEX(FC_E1,$AL425)+(MEDIAN(MinStable,$AK425,1)-INDEX(FC_L,$AL425))*(INDEX(FC_E1,$AL425+1)-INDEX(FC_E1,$AL425))/(INDEX(FC_L,$AL425+1)-INDEX(FC_L,$AL425))</f>
        <v>0.42799999999999999</v>
      </c>
      <c r="AN425" s="25">
        <f>INDEX(FC_E2,$AL425)+(MEDIAN(MinStable,$AK425,1)-INDEX(FC_L,$AL425))*(INDEX(FC_E2,$AL425+1)-INDEX(FC_E2,$AL425))/(INDEX(FC_L,$AL425+1)-INDEX(FC_L,$AL425))</f>
        <v>0.42199999999999999</v>
      </c>
      <c r="AO425" s="25">
        <f>INDEX(FC_E3,$AL425)+(MEDIAN(MinStable,$AK425,1)-INDEX(FC_L,$AL425))*(INDEX(FC_E3,$AL425+1)-INDEX(FC_E3,$AL425))/(INDEX(FC_L,$AL425+1)-INDEX(FC_L,$AL425))</f>
        <v>0.41499999999999998</v>
      </c>
      <c r="AP425" s="26">
        <f>(IF(S425=1,Y425*AK425/AM425,0)+IF(T425=1,Z425*AK425/AN425,0)+IF(U425=1,AA425*AK425/AO425,0))*dt/60</f>
        <v>9.0172889814117627E-2</v>
      </c>
      <c r="AQ425" s="25">
        <f>E425+(AG425*SQRT(RTE)-AH425/SQRT(RTE))*dt/60/E_nom</f>
        <v>0.69461498917962505</v>
      </c>
      <c r="AR425">
        <f>IF(R425=1,1,0)</f>
        <v>0</v>
      </c>
    </row>
    <row r="426" spans="1:44" x14ac:dyDescent="0.2">
      <c r="A426">
        <v>424</v>
      </c>
      <c r="B426" s="22">
        <f>A426/1440</f>
        <v>0.29444444444444445</v>
      </c>
      <c r="C426" s="23">
        <v>3.0749</v>
      </c>
      <c r="D426" s="24">
        <f>C426+P_aux</f>
        <v>3.0899000000000001</v>
      </c>
      <c r="E426" s="25">
        <f>AQ425</f>
        <v>0.69461498917962505</v>
      </c>
      <c r="F426" s="24">
        <f>AB425</f>
        <v>2.2999999999999998</v>
      </c>
      <c r="G426">
        <f>IF(AND(S425=0,V425&gt;=MinOff),V425,-1)</f>
        <v>-1</v>
      </c>
      <c r="H426">
        <f>IF(AND(T425=0,W425&gt;=MinOff),W425,-1)</f>
        <v>-1</v>
      </c>
      <c r="I426">
        <f>IF(AND(U425=0,X425&gt;=MinOff),X425,-1)</f>
        <v>55</v>
      </c>
      <c r="J426">
        <f>IF(AND(S425=1,V425&gt;=MinRun),V425,-1)</f>
        <v>201</v>
      </c>
      <c r="K426">
        <f>IF(AND(T425=1,W425&gt;=MinRun),W425,-1)</f>
        <v>200</v>
      </c>
      <c r="L426">
        <f>IF(AND(U425=1,X425&gt;=MinRun),X425,-1)</f>
        <v>-1</v>
      </c>
      <c r="M426">
        <f>IF(MAX(G426:I426)&lt;0,0,MATCH(MAX(G426:I426),G426:I426,0))</f>
        <v>3</v>
      </c>
      <c r="N426">
        <f>IF(MAX(J426:L426)&lt;0,0,MATCH(MAX(J426:L426),J426:L426,0))</f>
        <v>1</v>
      </c>
      <c r="O426" s="24">
        <f>IF(N426=0,0,INDEX(CapVec,N426))</f>
        <v>1.2</v>
      </c>
      <c r="P426">
        <f>IF(OR(D426&gt;F426+StartMargin,E426&lt;SOC_startT),1,0)</f>
        <v>0</v>
      </c>
      <c r="Q426">
        <f>IF(AND(E426&gt;SOC_stopT,D426&lt;=F426-O426+StopMargin),1,0)</f>
        <v>0</v>
      </c>
      <c r="R426">
        <f>IF(AND(P426=1,M426&gt;0),1,IF(AND(P426=0,Q426=1,N426&gt;0),-1,0))</f>
        <v>0</v>
      </c>
      <c r="S426">
        <f>S425+IF(AND(R426=1,M426=1),1,0)-IF(AND(R426=-1,N426=1),1,0)</f>
        <v>1</v>
      </c>
      <c r="T426">
        <f>T425+IF(AND(R426=1,M426=2),1,0)-IF(AND(R426=-1,N426=2),1,0)</f>
        <v>1</v>
      </c>
      <c r="U426">
        <f>U425+IF(AND(R426=1,M426=3),1,0)-IF(AND(R426=-1,N426=3),1,0)</f>
        <v>0</v>
      </c>
      <c r="V426">
        <f>IF(S426&lt;&gt;S425,0,V425+dt)</f>
        <v>202</v>
      </c>
      <c r="W426">
        <f>IF(T426&lt;&gt;T425,0,W425+dt)</f>
        <v>201</v>
      </c>
      <c r="X426">
        <f>IF(U426&lt;&gt;U425,0,X425+dt)</f>
        <v>56</v>
      </c>
      <c r="Y426" s="24">
        <f>S426*Cap_1*MIN(1,(V426+dt)/StartRamp)</f>
        <v>1.2</v>
      </c>
      <c r="Z426" s="24">
        <f>T426*Cap_2*MIN(1,(W426+dt)/StartRamp)</f>
        <v>1.1000000000000001</v>
      </c>
      <c r="AA426" s="24">
        <f>U426*Cap_3*MIN(1,(X426+dt)/StartRamp)</f>
        <v>0</v>
      </c>
      <c r="AB426" s="24">
        <f>SUM(Y426:AA426)</f>
        <v>2.2999999999999998</v>
      </c>
      <c r="AC426" s="24">
        <f>AB426-D426</f>
        <v>-0.78990000000000027</v>
      </c>
      <c r="AD426" s="25">
        <f>MEDIAN(0,(TaperEnd-E426)/(TaperEnd-TaperStart),1)</f>
        <v>1</v>
      </c>
      <c r="AE426" s="24">
        <f>MIN(P_pcs*AD426,MAX(0,SOC_max-E426)*E_nom*60/dt/SQRT(RTE))</f>
        <v>2.5</v>
      </c>
      <c r="AF426" s="24">
        <f>MIN(P_pcs,MAX(0,E426-SOC_min)*E_nom*60/dt*SQRT(RTE))</f>
        <v>2.5</v>
      </c>
      <c r="AG426" s="24">
        <f>IF(AC426&gt;0,MIN(AC426,AE426),0)</f>
        <v>0</v>
      </c>
      <c r="AH426" s="24">
        <f>IF(AC426&lt;0,MIN(-AC426,AF426),0)</f>
        <v>0.78990000000000027</v>
      </c>
      <c r="AI426" s="24">
        <f>IF(AC426&gt;0,D426+AG426,AB426)</f>
        <v>2.2999999999999998</v>
      </c>
      <c r="AJ426" s="24">
        <f>MAX(0,D426-AI426-AH426)</f>
        <v>0</v>
      </c>
      <c r="AK426" s="25">
        <f>IF(AB426&gt;0,AI426/AB426,0)</f>
        <v>1</v>
      </c>
      <c r="AL426">
        <f>IF(AB426=0,1,MIN(MATCH(MEDIAN(MinStable,AK426,1),FC_L,1),3))</f>
        <v>3</v>
      </c>
      <c r="AM426" s="25">
        <f>INDEX(FC_E1,$AL426)+(MEDIAN(MinStable,$AK426,1)-INDEX(FC_L,$AL426))*(INDEX(FC_E1,$AL426+1)-INDEX(FC_E1,$AL426))/(INDEX(FC_L,$AL426+1)-INDEX(FC_L,$AL426))</f>
        <v>0.42799999999999999</v>
      </c>
      <c r="AN426" s="25">
        <f>INDEX(FC_E2,$AL426)+(MEDIAN(MinStable,$AK426,1)-INDEX(FC_L,$AL426))*(INDEX(FC_E2,$AL426+1)-INDEX(FC_E2,$AL426))/(INDEX(FC_L,$AL426+1)-INDEX(FC_L,$AL426))</f>
        <v>0.42199999999999999</v>
      </c>
      <c r="AO426" s="25">
        <f>INDEX(FC_E3,$AL426)+(MEDIAN(MinStable,$AK426,1)-INDEX(FC_L,$AL426))*(INDEX(FC_E3,$AL426+1)-INDEX(FC_E3,$AL426))/(INDEX(FC_L,$AL426+1)-INDEX(FC_L,$AL426))</f>
        <v>0.41499999999999998</v>
      </c>
      <c r="AP426" s="26">
        <f>(IF(S426=1,Y426*AK426/AM426,0)+IF(T426=1,Z426*AK426/AN426,0)+IF(U426=1,AA426*AK426/AO426,0))*dt/60</f>
        <v>9.0172889814117627E-2</v>
      </c>
      <c r="AQ426" s="25">
        <f>E426+(AG426*SQRT(RTE)-AH426/SQRT(RTE))*dt/60/E_nom</f>
        <v>0.69206336424251447</v>
      </c>
      <c r="AR426">
        <f>IF(R426=1,1,0)</f>
        <v>0</v>
      </c>
    </row>
    <row r="427" spans="1:44" x14ac:dyDescent="0.2">
      <c r="A427">
        <v>425</v>
      </c>
      <c r="B427" s="22">
        <f>A427/1440</f>
        <v>0.2951388888888889</v>
      </c>
      <c r="C427" s="23">
        <v>3.0019</v>
      </c>
      <c r="D427" s="24">
        <f>C427+P_aux</f>
        <v>3.0169000000000001</v>
      </c>
      <c r="E427" s="25">
        <f>AQ426</f>
        <v>0.69206336424251447</v>
      </c>
      <c r="F427" s="24">
        <f>AB426</f>
        <v>2.2999999999999998</v>
      </c>
      <c r="G427">
        <f>IF(AND(S426=0,V426&gt;=MinOff),V426,-1)</f>
        <v>-1</v>
      </c>
      <c r="H427">
        <f>IF(AND(T426=0,W426&gt;=MinOff),W426,-1)</f>
        <v>-1</v>
      </c>
      <c r="I427">
        <f>IF(AND(U426=0,X426&gt;=MinOff),X426,-1)</f>
        <v>56</v>
      </c>
      <c r="J427">
        <f>IF(AND(S426=1,V426&gt;=MinRun),V426,-1)</f>
        <v>202</v>
      </c>
      <c r="K427">
        <f>IF(AND(T426=1,W426&gt;=MinRun),W426,-1)</f>
        <v>201</v>
      </c>
      <c r="L427">
        <f>IF(AND(U426=1,X426&gt;=MinRun),X426,-1)</f>
        <v>-1</v>
      </c>
      <c r="M427">
        <f>IF(MAX(G427:I427)&lt;0,0,MATCH(MAX(G427:I427),G427:I427,0))</f>
        <v>3</v>
      </c>
      <c r="N427">
        <f>IF(MAX(J427:L427)&lt;0,0,MATCH(MAX(J427:L427),J427:L427,0))</f>
        <v>1</v>
      </c>
      <c r="O427" s="24">
        <f>IF(N427=0,0,INDEX(CapVec,N427))</f>
        <v>1.2</v>
      </c>
      <c r="P427">
        <f>IF(OR(D427&gt;F427+StartMargin,E427&lt;SOC_startT),1,0)</f>
        <v>0</v>
      </c>
      <c r="Q427">
        <f>IF(AND(E427&gt;SOC_stopT,D427&lt;=F427-O427+StopMargin),1,0)</f>
        <v>0</v>
      </c>
      <c r="R427">
        <f>IF(AND(P427=1,M427&gt;0),1,IF(AND(P427=0,Q427=1,N427&gt;0),-1,0))</f>
        <v>0</v>
      </c>
      <c r="S427">
        <f>S426+IF(AND(R427=1,M427=1),1,0)-IF(AND(R427=-1,N427=1),1,0)</f>
        <v>1</v>
      </c>
      <c r="T427">
        <f>T426+IF(AND(R427=1,M427=2),1,0)-IF(AND(R427=-1,N427=2),1,0)</f>
        <v>1</v>
      </c>
      <c r="U427">
        <f>U426+IF(AND(R427=1,M427=3),1,0)-IF(AND(R427=-1,N427=3),1,0)</f>
        <v>0</v>
      </c>
      <c r="V427">
        <f>IF(S427&lt;&gt;S426,0,V426+dt)</f>
        <v>203</v>
      </c>
      <c r="W427">
        <f>IF(T427&lt;&gt;T426,0,W426+dt)</f>
        <v>202</v>
      </c>
      <c r="X427">
        <f>IF(U427&lt;&gt;U426,0,X426+dt)</f>
        <v>57</v>
      </c>
      <c r="Y427" s="24">
        <f>S427*Cap_1*MIN(1,(V427+dt)/StartRamp)</f>
        <v>1.2</v>
      </c>
      <c r="Z427" s="24">
        <f>T427*Cap_2*MIN(1,(W427+dt)/StartRamp)</f>
        <v>1.1000000000000001</v>
      </c>
      <c r="AA427" s="24">
        <f>U427*Cap_3*MIN(1,(X427+dt)/StartRamp)</f>
        <v>0</v>
      </c>
      <c r="AB427" s="24">
        <f>SUM(Y427:AA427)</f>
        <v>2.2999999999999998</v>
      </c>
      <c r="AC427" s="24">
        <f>AB427-D427</f>
        <v>-0.71690000000000031</v>
      </c>
      <c r="AD427" s="25">
        <f>MEDIAN(0,(TaperEnd-E427)/(TaperEnd-TaperStart),1)</f>
        <v>1</v>
      </c>
      <c r="AE427" s="24">
        <f>MIN(P_pcs*AD427,MAX(0,SOC_max-E427)*E_nom*60/dt/SQRT(RTE))</f>
        <v>2.5</v>
      </c>
      <c r="AF427" s="24">
        <f>MIN(P_pcs,MAX(0,E427-SOC_min)*E_nom*60/dt*SQRT(RTE))</f>
        <v>2.5</v>
      </c>
      <c r="AG427" s="24">
        <f>IF(AC427&gt;0,MIN(AC427,AE427),0)</f>
        <v>0</v>
      </c>
      <c r="AH427" s="24">
        <f>IF(AC427&lt;0,MIN(-AC427,AF427),0)</f>
        <v>0.71690000000000031</v>
      </c>
      <c r="AI427" s="24">
        <f>IF(AC427&gt;0,D427+AG427,AB427)</f>
        <v>2.2999999999999998</v>
      </c>
      <c r="AJ427" s="24">
        <f>MAX(0,D427-AI427-AH427)</f>
        <v>0</v>
      </c>
      <c r="AK427" s="25">
        <f>IF(AB427&gt;0,AI427/AB427,0)</f>
        <v>1</v>
      </c>
      <c r="AL427">
        <f>IF(AB427=0,1,MIN(MATCH(MEDIAN(MinStable,AK427,1),FC_L,1),3))</f>
        <v>3</v>
      </c>
      <c r="AM427" s="25">
        <f>INDEX(FC_E1,$AL427)+(MEDIAN(MinStable,$AK427,1)-INDEX(FC_L,$AL427))*(INDEX(FC_E1,$AL427+1)-INDEX(FC_E1,$AL427))/(INDEX(FC_L,$AL427+1)-INDEX(FC_L,$AL427))</f>
        <v>0.42799999999999999</v>
      </c>
      <c r="AN427" s="25">
        <f>INDEX(FC_E2,$AL427)+(MEDIAN(MinStable,$AK427,1)-INDEX(FC_L,$AL427))*(INDEX(FC_E2,$AL427+1)-INDEX(FC_E2,$AL427))/(INDEX(FC_L,$AL427+1)-INDEX(FC_L,$AL427))</f>
        <v>0.42199999999999999</v>
      </c>
      <c r="AO427" s="25">
        <f>INDEX(FC_E3,$AL427)+(MEDIAN(MinStable,$AK427,1)-INDEX(FC_L,$AL427))*(INDEX(FC_E3,$AL427+1)-INDEX(FC_E3,$AL427))/(INDEX(FC_L,$AL427+1)-INDEX(FC_L,$AL427))</f>
        <v>0.41499999999999998</v>
      </c>
      <c r="AP427" s="26">
        <f>(IF(S427=1,Y427*AK427/AM427,0)+IF(T427=1,Z427*AK427/AN427,0)+IF(U427=1,AA427*AK427/AO427,0))*dt/60</f>
        <v>9.0172889814117627E-2</v>
      </c>
      <c r="AQ427" s="25">
        <f>E427+(AG427*SQRT(RTE)-AH427/SQRT(RTE))*dt/60/E_nom</f>
        <v>0.68974755221894879</v>
      </c>
      <c r="AR427">
        <f>IF(R427=1,1,0)</f>
        <v>0</v>
      </c>
    </row>
    <row r="428" spans="1:44" x14ac:dyDescent="0.2">
      <c r="A428">
        <v>426</v>
      </c>
      <c r="B428" s="22">
        <f>A428/1440</f>
        <v>0.29583333333333334</v>
      </c>
      <c r="C428" s="23">
        <v>3.0811999999999999</v>
      </c>
      <c r="D428" s="24">
        <f>C428+P_aux</f>
        <v>3.0962000000000001</v>
      </c>
      <c r="E428" s="25">
        <f>AQ427</f>
        <v>0.68974755221894879</v>
      </c>
      <c r="F428" s="24">
        <f>AB427</f>
        <v>2.2999999999999998</v>
      </c>
      <c r="G428">
        <f>IF(AND(S427=0,V427&gt;=MinOff),V427,-1)</f>
        <v>-1</v>
      </c>
      <c r="H428">
        <f>IF(AND(T427=0,W427&gt;=MinOff),W427,-1)</f>
        <v>-1</v>
      </c>
      <c r="I428">
        <f>IF(AND(U427=0,X427&gt;=MinOff),X427,-1)</f>
        <v>57</v>
      </c>
      <c r="J428">
        <f>IF(AND(S427=1,V427&gt;=MinRun),V427,-1)</f>
        <v>203</v>
      </c>
      <c r="K428">
        <f>IF(AND(T427=1,W427&gt;=MinRun),W427,-1)</f>
        <v>202</v>
      </c>
      <c r="L428">
        <f>IF(AND(U427=1,X427&gt;=MinRun),X427,-1)</f>
        <v>-1</v>
      </c>
      <c r="M428">
        <f>IF(MAX(G428:I428)&lt;0,0,MATCH(MAX(G428:I428),G428:I428,0))</f>
        <v>3</v>
      </c>
      <c r="N428">
        <f>IF(MAX(J428:L428)&lt;0,0,MATCH(MAX(J428:L428),J428:L428,0))</f>
        <v>1</v>
      </c>
      <c r="O428" s="24">
        <f>IF(N428=0,0,INDEX(CapVec,N428))</f>
        <v>1.2</v>
      </c>
      <c r="P428">
        <f>IF(OR(D428&gt;F428+StartMargin,E428&lt;SOC_startT),1,0)</f>
        <v>0</v>
      </c>
      <c r="Q428">
        <f>IF(AND(E428&gt;SOC_stopT,D428&lt;=F428-O428+StopMargin),1,0)</f>
        <v>0</v>
      </c>
      <c r="R428">
        <f>IF(AND(P428=1,M428&gt;0),1,IF(AND(P428=0,Q428=1,N428&gt;0),-1,0))</f>
        <v>0</v>
      </c>
      <c r="S428">
        <f>S427+IF(AND(R428=1,M428=1),1,0)-IF(AND(R428=-1,N428=1),1,0)</f>
        <v>1</v>
      </c>
      <c r="T428">
        <f>T427+IF(AND(R428=1,M428=2),1,0)-IF(AND(R428=-1,N428=2),1,0)</f>
        <v>1</v>
      </c>
      <c r="U428">
        <f>U427+IF(AND(R428=1,M428=3),1,0)-IF(AND(R428=-1,N428=3),1,0)</f>
        <v>0</v>
      </c>
      <c r="V428">
        <f>IF(S428&lt;&gt;S427,0,V427+dt)</f>
        <v>204</v>
      </c>
      <c r="W428">
        <f>IF(T428&lt;&gt;T427,0,W427+dt)</f>
        <v>203</v>
      </c>
      <c r="X428">
        <f>IF(U428&lt;&gt;U427,0,X427+dt)</f>
        <v>58</v>
      </c>
      <c r="Y428" s="24">
        <f>S428*Cap_1*MIN(1,(V428+dt)/StartRamp)</f>
        <v>1.2</v>
      </c>
      <c r="Z428" s="24">
        <f>T428*Cap_2*MIN(1,(W428+dt)/StartRamp)</f>
        <v>1.1000000000000001</v>
      </c>
      <c r="AA428" s="24">
        <f>U428*Cap_3*MIN(1,(X428+dt)/StartRamp)</f>
        <v>0</v>
      </c>
      <c r="AB428" s="24">
        <f>SUM(Y428:AA428)</f>
        <v>2.2999999999999998</v>
      </c>
      <c r="AC428" s="24">
        <f>AB428-D428</f>
        <v>-0.79620000000000024</v>
      </c>
      <c r="AD428" s="25">
        <f>MEDIAN(0,(TaperEnd-E428)/(TaperEnd-TaperStart),1)</f>
        <v>1</v>
      </c>
      <c r="AE428" s="24">
        <f>MIN(P_pcs*AD428,MAX(0,SOC_max-E428)*E_nom*60/dt/SQRT(RTE))</f>
        <v>2.5</v>
      </c>
      <c r="AF428" s="24">
        <f>MIN(P_pcs,MAX(0,E428-SOC_min)*E_nom*60/dt*SQRT(RTE))</f>
        <v>2.5</v>
      </c>
      <c r="AG428" s="24">
        <f>IF(AC428&gt;0,MIN(AC428,AE428),0)</f>
        <v>0</v>
      </c>
      <c r="AH428" s="24">
        <f>IF(AC428&lt;0,MIN(-AC428,AF428),0)</f>
        <v>0.79620000000000024</v>
      </c>
      <c r="AI428" s="24">
        <f>IF(AC428&gt;0,D428+AG428,AB428)</f>
        <v>2.2999999999999998</v>
      </c>
      <c r="AJ428" s="24">
        <f>MAX(0,D428-AI428-AH428)</f>
        <v>0</v>
      </c>
      <c r="AK428" s="25">
        <f>IF(AB428&gt;0,AI428/AB428,0)</f>
        <v>1</v>
      </c>
      <c r="AL428">
        <f>IF(AB428=0,1,MIN(MATCH(MEDIAN(MinStable,AK428,1),FC_L,1),3))</f>
        <v>3</v>
      </c>
      <c r="AM428" s="25">
        <f>INDEX(FC_E1,$AL428)+(MEDIAN(MinStable,$AK428,1)-INDEX(FC_L,$AL428))*(INDEX(FC_E1,$AL428+1)-INDEX(FC_E1,$AL428))/(INDEX(FC_L,$AL428+1)-INDEX(FC_L,$AL428))</f>
        <v>0.42799999999999999</v>
      </c>
      <c r="AN428" s="25">
        <f>INDEX(FC_E2,$AL428)+(MEDIAN(MinStable,$AK428,1)-INDEX(FC_L,$AL428))*(INDEX(FC_E2,$AL428+1)-INDEX(FC_E2,$AL428))/(INDEX(FC_L,$AL428+1)-INDEX(FC_L,$AL428))</f>
        <v>0.42199999999999999</v>
      </c>
      <c r="AO428" s="25">
        <f>INDEX(FC_E3,$AL428)+(MEDIAN(MinStable,$AK428,1)-INDEX(FC_L,$AL428))*(INDEX(FC_E3,$AL428+1)-INDEX(FC_E3,$AL428))/(INDEX(FC_L,$AL428+1)-INDEX(FC_L,$AL428))</f>
        <v>0.41499999999999998</v>
      </c>
      <c r="AP428" s="26">
        <f>(IF(S428=1,Y428*AK428/AM428,0)+IF(T428=1,Z428*AK428/AN428,0)+IF(U428=1,AA428*AK428/AO428,0))*dt/60</f>
        <v>9.0172889814117627E-2</v>
      </c>
      <c r="AQ428" s="25">
        <f>E428+(AG428*SQRT(RTE)-AH428/SQRT(RTE))*dt/60/E_nom</f>
        <v>0.68717557630436787</v>
      </c>
      <c r="AR428">
        <f>IF(R428=1,1,0)</f>
        <v>0</v>
      </c>
    </row>
    <row r="429" spans="1:44" x14ac:dyDescent="0.2">
      <c r="A429">
        <v>427</v>
      </c>
      <c r="B429" s="22">
        <f>A429/1440</f>
        <v>0.29652777777777778</v>
      </c>
      <c r="C429" s="23">
        <v>3.1202999999999999</v>
      </c>
      <c r="D429" s="24">
        <f>C429+P_aux</f>
        <v>3.1353</v>
      </c>
      <c r="E429" s="25">
        <f>AQ428</f>
        <v>0.68717557630436787</v>
      </c>
      <c r="F429" s="24">
        <f>AB428</f>
        <v>2.2999999999999998</v>
      </c>
      <c r="G429">
        <f>IF(AND(S428=0,V428&gt;=MinOff),V428,-1)</f>
        <v>-1</v>
      </c>
      <c r="H429">
        <f>IF(AND(T428=0,W428&gt;=MinOff),W428,-1)</f>
        <v>-1</v>
      </c>
      <c r="I429">
        <f>IF(AND(U428=0,X428&gt;=MinOff),X428,-1)</f>
        <v>58</v>
      </c>
      <c r="J429">
        <f>IF(AND(S428=1,V428&gt;=MinRun),V428,-1)</f>
        <v>204</v>
      </c>
      <c r="K429">
        <f>IF(AND(T428=1,W428&gt;=MinRun),W428,-1)</f>
        <v>203</v>
      </c>
      <c r="L429">
        <f>IF(AND(U428=1,X428&gt;=MinRun),X428,-1)</f>
        <v>-1</v>
      </c>
      <c r="M429">
        <f>IF(MAX(G429:I429)&lt;0,0,MATCH(MAX(G429:I429),G429:I429,0))</f>
        <v>3</v>
      </c>
      <c r="N429">
        <f>IF(MAX(J429:L429)&lt;0,0,MATCH(MAX(J429:L429),J429:L429,0))</f>
        <v>1</v>
      </c>
      <c r="O429" s="24">
        <f>IF(N429=0,0,INDEX(CapVec,N429))</f>
        <v>1.2</v>
      </c>
      <c r="P429">
        <f>IF(OR(D429&gt;F429+StartMargin,E429&lt;SOC_startT),1,0)</f>
        <v>0</v>
      </c>
      <c r="Q429">
        <f>IF(AND(E429&gt;SOC_stopT,D429&lt;=F429-O429+StopMargin),1,0)</f>
        <v>0</v>
      </c>
      <c r="R429">
        <f>IF(AND(P429=1,M429&gt;0),1,IF(AND(P429=0,Q429=1,N429&gt;0),-1,0))</f>
        <v>0</v>
      </c>
      <c r="S429">
        <f>S428+IF(AND(R429=1,M429=1),1,0)-IF(AND(R429=-1,N429=1),1,0)</f>
        <v>1</v>
      </c>
      <c r="T429">
        <f>T428+IF(AND(R429=1,M429=2),1,0)-IF(AND(R429=-1,N429=2),1,0)</f>
        <v>1</v>
      </c>
      <c r="U429">
        <f>U428+IF(AND(R429=1,M429=3),1,0)-IF(AND(R429=-1,N429=3),1,0)</f>
        <v>0</v>
      </c>
      <c r="V429">
        <f>IF(S429&lt;&gt;S428,0,V428+dt)</f>
        <v>205</v>
      </c>
      <c r="W429">
        <f>IF(T429&lt;&gt;T428,0,W428+dt)</f>
        <v>204</v>
      </c>
      <c r="X429">
        <f>IF(U429&lt;&gt;U428,0,X428+dt)</f>
        <v>59</v>
      </c>
      <c r="Y429" s="24">
        <f>S429*Cap_1*MIN(1,(V429+dt)/StartRamp)</f>
        <v>1.2</v>
      </c>
      <c r="Z429" s="24">
        <f>T429*Cap_2*MIN(1,(W429+dt)/StartRamp)</f>
        <v>1.1000000000000001</v>
      </c>
      <c r="AA429" s="24">
        <f>U429*Cap_3*MIN(1,(X429+dt)/StartRamp)</f>
        <v>0</v>
      </c>
      <c r="AB429" s="24">
        <f>SUM(Y429:AA429)</f>
        <v>2.2999999999999998</v>
      </c>
      <c r="AC429" s="24">
        <f>AB429-D429</f>
        <v>-0.83530000000000015</v>
      </c>
      <c r="AD429" s="25">
        <f>MEDIAN(0,(TaperEnd-E429)/(TaperEnd-TaperStart),1)</f>
        <v>1</v>
      </c>
      <c r="AE429" s="24">
        <f>MIN(P_pcs*AD429,MAX(0,SOC_max-E429)*E_nom*60/dt/SQRT(RTE))</f>
        <v>2.5</v>
      </c>
      <c r="AF429" s="24">
        <f>MIN(P_pcs,MAX(0,E429-SOC_min)*E_nom*60/dt*SQRT(RTE))</f>
        <v>2.5</v>
      </c>
      <c r="AG429" s="24">
        <f>IF(AC429&gt;0,MIN(AC429,AE429),0)</f>
        <v>0</v>
      </c>
      <c r="AH429" s="24">
        <f>IF(AC429&lt;0,MIN(-AC429,AF429),0)</f>
        <v>0.83530000000000015</v>
      </c>
      <c r="AI429" s="24">
        <f>IF(AC429&gt;0,D429+AG429,AB429)</f>
        <v>2.2999999999999998</v>
      </c>
      <c r="AJ429" s="24">
        <f>MAX(0,D429-AI429-AH429)</f>
        <v>0</v>
      </c>
      <c r="AK429" s="25">
        <f>IF(AB429&gt;0,AI429/AB429,0)</f>
        <v>1</v>
      </c>
      <c r="AL429">
        <f>IF(AB429=0,1,MIN(MATCH(MEDIAN(MinStable,AK429,1),FC_L,1),3))</f>
        <v>3</v>
      </c>
      <c r="AM429" s="25">
        <f>INDEX(FC_E1,$AL429)+(MEDIAN(MinStable,$AK429,1)-INDEX(FC_L,$AL429))*(INDEX(FC_E1,$AL429+1)-INDEX(FC_E1,$AL429))/(INDEX(FC_L,$AL429+1)-INDEX(FC_L,$AL429))</f>
        <v>0.42799999999999999</v>
      </c>
      <c r="AN429" s="25">
        <f>INDEX(FC_E2,$AL429)+(MEDIAN(MinStable,$AK429,1)-INDEX(FC_L,$AL429))*(INDEX(FC_E2,$AL429+1)-INDEX(FC_E2,$AL429))/(INDEX(FC_L,$AL429+1)-INDEX(FC_L,$AL429))</f>
        <v>0.42199999999999999</v>
      </c>
      <c r="AO429" s="25">
        <f>INDEX(FC_E3,$AL429)+(MEDIAN(MinStable,$AK429,1)-INDEX(FC_L,$AL429))*(INDEX(FC_E3,$AL429+1)-INDEX(FC_E3,$AL429))/(INDEX(FC_L,$AL429+1)-INDEX(FC_L,$AL429))</f>
        <v>0.41499999999999998</v>
      </c>
      <c r="AP429" s="26">
        <f>(IF(S429=1,Y429*AK429/AM429,0)+IF(T429=1,Z429*AK429/AN429,0)+IF(U429=1,AA429*AK429/AO429,0))*dt/60</f>
        <v>9.0172889814117627E-2</v>
      </c>
      <c r="AQ429" s="25">
        <f>E429+(AG429*SQRT(RTE)-AH429/SQRT(RTE))*dt/60/E_nom</f>
        <v>0.68447729511691568</v>
      </c>
      <c r="AR429">
        <f>IF(R429=1,1,0)</f>
        <v>0</v>
      </c>
    </row>
    <row r="430" spans="1:44" x14ac:dyDescent="0.2">
      <c r="A430">
        <v>428</v>
      </c>
      <c r="B430" s="22">
        <f>A430/1440</f>
        <v>0.29722222222222222</v>
      </c>
      <c r="C430" s="23">
        <v>3.3026</v>
      </c>
      <c r="D430" s="24">
        <f>C430+P_aux</f>
        <v>3.3176000000000001</v>
      </c>
      <c r="E430" s="25">
        <f>AQ429</f>
        <v>0.68447729511691568</v>
      </c>
      <c r="F430" s="24">
        <f>AB429</f>
        <v>2.2999999999999998</v>
      </c>
      <c r="G430">
        <f>IF(AND(S429=0,V429&gt;=MinOff),V429,-1)</f>
        <v>-1</v>
      </c>
      <c r="H430">
        <f>IF(AND(T429=0,W429&gt;=MinOff),W429,-1)</f>
        <v>-1</v>
      </c>
      <c r="I430">
        <f>IF(AND(U429=0,X429&gt;=MinOff),X429,-1)</f>
        <v>59</v>
      </c>
      <c r="J430">
        <f>IF(AND(S429=1,V429&gt;=MinRun),V429,-1)</f>
        <v>205</v>
      </c>
      <c r="K430">
        <f>IF(AND(T429=1,W429&gt;=MinRun),W429,-1)</f>
        <v>204</v>
      </c>
      <c r="L430">
        <f>IF(AND(U429=1,X429&gt;=MinRun),X429,-1)</f>
        <v>-1</v>
      </c>
      <c r="M430">
        <f>IF(MAX(G430:I430)&lt;0,0,MATCH(MAX(G430:I430),G430:I430,0))</f>
        <v>3</v>
      </c>
      <c r="N430">
        <f>IF(MAX(J430:L430)&lt;0,0,MATCH(MAX(J430:L430),J430:L430,0))</f>
        <v>1</v>
      </c>
      <c r="O430" s="24">
        <f>IF(N430=0,0,INDEX(CapVec,N430))</f>
        <v>1.2</v>
      </c>
      <c r="P430">
        <f>IF(OR(D430&gt;F430+StartMargin,E430&lt;SOC_startT),1,0)</f>
        <v>0</v>
      </c>
      <c r="Q430">
        <f>IF(AND(E430&gt;SOC_stopT,D430&lt;=F430-O430+StopMargin),1,0)</f>
        <v>0</v>
      </c>
      <c r="R430">
        <f>IF(AND(P430=1,M430&gt;0),1,IF(AND(P430=0,Q430=1,N430&gt;0),-1,0))</f>
        <v>0</v>
      </c>
      <c r="S430">
        <f>S429+IF(AND(R430=1,M430=1),1,0)-IF(AND(R430=-1,N430=1),1,0)</f>
        <v>1</v>
      </c>
      <c r="T430">
        <f>T429+IF(AND(R430=1,M430=2),1,0)-IF(AND(R430=-1,N430=2),1,0)</f>
        <v>1</v>
      </c>
      <c r="U430">
        <f>U429+IF(AND(R430=1,M430=3),1,0)-IF(AND(R430=-1,N430=3),1,0)</f>
        <v>0</v>
      </c>
      <c r="V430">
        <f>IF(S430&lt;&gt;S429,0,V429+dt)</f>
        <v>206</v>
      </c>
      <c r="W430">
        <f>IF(T430&lt;&gt;T429,0,W429+dt)</f>
        <v>205</v>
      </c>
      <c r="X430">
        <f>IF(U430&lt;&gt;U429,0,X429+dt)</f>
        <v>60</v>
      </c>
      <c r="Y430" s="24">
        <f>S430*Cap_1*MIN(1,(V430+dt)/StartRamp)</f>
        <v>1.2</v>
      </c>
      <c r="Z430" s="24">
        <f>T430*Cap_2*MIN(1,(W430+dt)/StartRamp)</f>
        <v>1.1000000000000001</v>
      </c>
      <c r="AA430" s="24">
        <f>U430*Cap_3*MIN(1,(X430+dt)/StartRamp)</f>
        <v>0</v>
      </c>
      <c r="AB430" s="24">
        <f>SUM(Y430:AA430)</f>
        <v>2.2999999999999998</v>
      </c>
      <c r="AC430" s="24">
        <f>AB430-D430</f>
        <v>-1.0176000000000003</v>
      </c>
      <c r="AD430" s="25">
        <f>MEDIAN(0,(TaperEnd-E430)/(TaperEnd-TaperStart),1)</f>
        <v>1</v>
      </c>
      <c r="AE430" s="24">
        <f>MIN(P_pcs*AD430,MAX(0,SOC_max-E430)*E_nom*60/dt/SQRT(RTE))</f>
        <v>2.5</v>
      </c>
      <c r="AF430" s="24">
        <f>MIN(P_pcs,MAX(0,E430-SOC_min)*E_nom*60/dt*SQRT(RTE))</f>
        <v>2.5</v>
      </c>
      <c r="AG430" s="24">
        <f>IF(AC430&gt;0,MIN(AC430,AE430),0)</f>
        <v>0</v>
      </c>
      <c r="AH430" s="24">
        <f>IF(AC430&lt;0,MIN(-AC430,AF430),0)</f>
        <v>1.0176000000000003</v>
      </c>
      <c r="AI430" s="24">
        <f>IF(AC430&gt;0,D430+AG430,AB430)</f>
        <v>2.2999999999999998</v>
      </c>
      <c r="AJ430" s="24">
        <f>MAX(0,D430-AI430-AH430)</f>
        <v>0</v>
      </c>
      <c r="AK430" s="25">
        <f>IF(AB430&gt;0,AI430/AB430,0)</f>
        <v>1</v>
      </c>
      <c r="AL430">
        <f>IF(AB430=0,1,MIN(MATCH(MEDIAN(MinStable,AK430,1),FC_L,1),3))</f>
        <v>3</v>
      </c>
      <c r="AM430" s="25">
        <f>INDEX(FC_E1,$AL430)+(MEDIAN(MinStable,$AK430,1)-INDEX(FC_L,$AL430))*(INDEX(FC_E1,$AL430+1)-INDEX(FC_E1,$AL430))/(INDEX(FC_L,$AL430+1)-INDEX(FC_L,$AL430))</f>
        <v>0.42799999999999999</v>
      </c>
      <c r="AN430" s="25">
        <f>INDEX(FC_E2,$AL430)+(MEDIAN(MinStable,$AK430,1)-INDEX(FC_L,$AL430))*(INDEX(FC_E2,$AL430+1)-INDEX(FC_E2,$AL430))/(INDEX(FC_L,$AL430+1)-INDEX(FC_L,$AL430))</f>
        <v>0.42199999999999999</v>
      </c>
      <c r="AO430" s="25">
        <f>INDEX(FC_E3,$AL430)+(MEDIAN(MinStable,$AK430,1)-INDEX(FC_L,$AL430))*(INDEX(FC_E3,$AL430+1)-INDEX(FC_E3,$AL430))/(INDEX(FC_L,$AL430+1)-INDEX(FC_L,$AL430))</f>
        <v>0.41499999999999998</v>
      </c>
      <c r="AP430" s="26">
        <f>(IF(S430=1,Y430*AK430/AM430,0)+IF(T430=1,Z430*AK430/AN430,0)+IF(U430=1,AA430*AK430/AO430,0))*dt/60</f>
        <v>9.0172889814117627E-2</v>
      </c>
      <c r="AQ430" s="25">
        <f>E430+(AG430*SQRT(RTE)-AH430/SQRT(RTE))*dt/60/E_nom</f>
        <v>0.68119012770837828</v>
      </c>
      <c r="AR430">
        <f>IF(R430=1,1,0)</f>
        <v>0</v>
      </c>
    </row>
    <row r="431" spans="1:44" x14ac:dyDescent="0.2">
      <c r="A431">
        <v>429</v>
      </c>
      <c r="B431" s="22">
        <f>A431/1440</f>
        <v>0.29791666666666666</v>
      </c>
      <c r="C431" s="23">
        <v>3.0851999999999999</v>
      </c>
      <c r="D431" s="24">
        <f>C431+P_aux</f>
        <v>3.1002000000000001</v>
      </c>
      <c r="E431" s="25">
        <f>AQ430</f>
        <v>0.68119012770837828</v>
      </c>
      <c r="F431" s="24">
        <f>AB430</f>
        <v>2.2999999999999998</v>
      </c>
      <c r="G431">
        <f>IF(AND(S430=0,V430&gt;=MinOff),V430,-1)</f>
        <v>-1</v>
      </c>
      <c r="H431">
        <f>IF(AND(T430=0,W430&gt;=MinOff),W430,-1)</f>
        <v>-1</v>
      </c>
      <c r="I431">
        <f>IF(AND(U430=0,X430&gt;=MinOff),X430,-1)</f>
        <v>60</v>
      </c>
      <c r="J431">
        <f>IF(AND(S430=1,V430&gt;=MinRun),V430,-1)</f>
        <v>206</v>
      </c>
      <c r="K431">
        <f>IF(AND(T430=1,W430&gt;=MinRun),W430,-1)</f>
        <v>205</v>
      </c>
      <c r="L431">
        <f>IF(AND(U430=1,X430&gt;=MinRun),X430,-1)</f>
        <v>-1</v>
      </c>
      <c r="M431">
        <f>IF(MAX(G431:I431)&lt;0,0,MATCH(MAX(G431:I431),G431:I431,0))</f>
        <v>3</v>
      </c>
      <c r="N431">
        <f>IF(MAX(J431:L431)&lt;0,0,MATCH(MAX(J431:L431),J431:L431,0))</f>
        <v>1</v>
      </c>
      <c r="O431" s="24">
        <f>IF(N431=0,0,INDEX(CapVec,N431))</f>
        <v>1.2</v>
      </c>
      <c r="P431">
        <f>IF(OR(D431&gt;F431+StartMargin,E431&lt;SOC_startT),1,0)</f>
        <v>0</v>
      </c>
      <c r="Q431">
        <f>IF(AND(E431&gt;SOC_stopT,D431&lt;=F431-O431+StopMargin),1,0)</f>
        <v>0</v>
      </c>
      <c r="R431">
        <f>IF(AND(P431=1,M431&gt;0),1,IF(AND(P431=0,Q431=1,N431&gt;0),-1,0))</f>
        <v>0</v>
      </c>
      <c r="S431">
        <f>S430+IF(AND(R431=1,M431=1),1,0)-IF(AND(R431=-1,N431=1),1,0)</f>
        <v>1</v>
      </c>
      <c r="T431">
        <f>T430+IF(AND(R431=1,M431=2),1,0)-IF(AND(R431=-1,N431=2),1,0)</f>
        <v>1</v>
      </c>
      <c r="U431">
        <f>U430+IF(AND(R431=1,M431=3),1,0)-IF(AND(R431=-1,N431=3),1,0)</f>
        <v>0</v>
      </c>
      <c r="V431">
        <f>IF(S431&lt;&gt;S430,0,V430+dt)</f>
        <v>207</v>
      </c>
      <c r="W431">
        <f>IF(T431&lt;&gt;T430,0,W430+dt)</f>
        <v>206</v>
      </c>
      <c r="X431">
        <f>IF(U431&lt;&gt;U430,0,X430+dt)</f>
        <v>61</v>
      </c>
      <c r="Y431" s="24">
        <f>S431*Cap_1*MIN(1,(V431+dt)/StartRamp)</f>
        <v>1.2</v>
      </c>
      <c r="Z431" s="24">
        <f>T431*Cap_2*MIN(1,(W431+dt)/StartRamp)</f>
        <v>1.1000000000000001</v>
      </c>
      <c r="AA431" s="24">
        <f>U431*Cap_3*MIN(1,(X431+dt)/StartRamp)</f>
        <v>0</v>
      </c>
      <c r="AB431" s="24">
        <f>SUM(Y431:AA431)</f>
        <v>2.2999999999999998</v>
      </c>
      <c r="AC431" s="24">
        <f>AB431-D431</f>
        <v>-0.80020000000000024</v>
      </c>
      <c r="AD431" s="25">
        <f>MEDIAN(0,(TaperEnd-E431)/(TaperEnd-TaperStart),1)</f>
        <v>1</v>
      </c>
      <c r="AE431" s="24">
        <f>MIN(P_pcs*AD431,MAX(0,SOC_max-E431)*E_nom*60/dt/SQRT(RTE))</f>
        <v>2.5</v>
      </c>
      <c r="AF431" s="24">
        <f>MIN(P_pcs,MAX(0,E431-SOC_min)*E_nom*60/dt*SQRT(RTE))</f>
        <v>2.5</v>
      </c>
      <c r="AG431" s="24">
        <f>IF(AC431&gt;0,MIN(AC431,AE431),0)</f>
        <v>0</v>
      </c>
      <c r="AH431" s="24">
        <f>IF(AC431&lt;0,MIN(-AC431,AF431),0)</f>
        <v>0.80020000000000024</v>
      </c>
      <c r="AI431" s="24">
        <f>IF(AC431&gt;0,D431+AG431,AB431)</f>
        <v>2.2999999999999998</v>
      </c>
      <c r="AJ431" s="24">
        <f>MAX(0,D431-AI431-AH431)</f>
        <v>0</v>
      </c>
      <c r="AK431" s="25">
        <f>IF(AB431&gt;0,AI431/AB431,0)</f>
        <v>1</v>
      </c>
      <c r="AL431">
        <f>IF(AB431=0,1,MIN(MATCH(MEDIAN(MinStable,AK431,1),FC_L,1),3))</f>
        <v>3</v>
      </c>
      <c r="AM431" s="25">
        <f>INDEX(FC_E1,$AL431)+(MEDIAN(MinStable,$AK431,1)-INDEX(FC_L,$AL431))*(INDEX(FC_E1,$AL431+1)-INDEX(FC_E1,$AL431))/(INDEX(FC_L,$AL431+1)-INDEX(FC_L,$AL431))</f>
        <v>0.42799999999999999</v>
      </c>
      <c r="AN431" s="25">
        <f>INDEX(FC_E2,$AL431)+(MEDIAN(MinStable,$AK431,1)-INDEX(FC_L,$AL431))*(INDEX(FC_E2,$AL431+1)-INDEX(FC_E2,$AL431))/(INDEX(FC_L,$AL431+1)-INDEX(FC_L,$AL431))</f>
        <v>0.42199999999999999</v>
      </c>
      <c r="AO431" s="25">
        <f>INDEX(FC_E3,$AL431)+(MEDIAN(MinStable,$AK431,1)-INDEX(FC_L,$AL431))*(INDEX(FC_E3,$AL431+1)-INDEX(FC_E3,$AL431))/(INDEX(FC_L,$AL431+1)-INDEX(FC_L,$AL431))</f>
        <v>0.41499999999999998</v>
      </c>
      <c r="AP431" s="26">
        <f>(IF(S431=1,Y431*AK431/AM431,0)+IF(T431=1,Z431*AK431/AN431,0)+IF(U431=1,AA431*AK431/AO431,0))*dt/60</f>
        <v>9.0172889814117627E-2</v>
      </c>
      <c r="AQ431" s="25">
        <f>E431+(AG431*SQRT(RTE)-AH431/SQRT(RTE))*dt/60/E_nom</f>
        <v>0.67860523053826072</v>
      </c>
      <c r="AR431">
        <f>IF(R431=1,1,0)</f>
        <v>0</v>
      </c>
    </row>
    <row r="432" spans="1:44" x14ac:dyDescent="0.2">
      <c r="A432">
        <v>430</v>
      </c>
      <c r="B432" s="22">
        <f>A432/1440</f>
        <v>0.2986111111111111</v>
      </c>
      <c r="C432" s="23">
        <v>3.1958000000000002</v>
      </c>
      <c r="D432" s="24">
        <f>C432+P_aux</f>
        <v>3.2108000000000003</v>
      </c>
      <c r="E432" s="25">
        <f>AQ431</f>
        <v>0.67860523053826072</v>
      </c>
      <c r="F432" s="24">
        <f>AB431</f>
        <v>2.2999999999999998</v>
      </c>
      <c r="G432">
        <f>IF(AND(S431=0,V431&gt;=MinOff),V431,-1)</f>
        <v>-1</v>
      </c>
      <c r="H432">
        <f>IF(AND(T431=0,W431&gt;=MinOff),W431,-1)</f>
        <v>-1</v>
      </c>
      <c r="I432">
        <f>IF(AND(U431=0,X431&gt;=MinOff),X431,-1)</f>
        <v>61</v>
      </c>
      <c r="J432">
        <f>IF(AND(S431=1,V431&gt;=MinRun),V431,-1)</f>
        <v>207</v>
      </c>
      <c r="K432">
        <f>IF(AND(T431=1,W431&gt;=MinRun),W431,-1)</f>
        <v>206</v>
      </c>
      <c r="L432">
        <f>IF(AND(U431=1,X431&gt;=MinRun),X431,-1)</f>
        <v>-1</v>
      </c>
      <c r="M432">
        <f>IF(MAX(G432:I432)&lt;0,0,MATCH(MAX(G432:I432),G432:I432,0))</f>
        <v>3</v>
      </c>
      <c r="N432">
        <f>IF(MAX(J432:L432)&lt;0,0,MATCH(MAX(J432:L432),J432:L432,0))</f>
        <v>1</v>
      </c>
      <c r="O432" s="24">
        <f>IF(N432=0,0,INDEX(CapVec,N432))</f>
        <v>1.2</v>
      </c>
      <c r="P432">
        <f>IF(OR(D432&gt;F432+StartMargin,E432&lt;SOC_startT),1,0)</f>
        <v>0</v>
      </c>
      <c r="Q432">
        <f>IF(AND(E432&gt;SOC_stopT,D432&lt;=F432-O432+StopMargin),1,0)</f>
        <v>0</v>
      </c>
      <c r="R432">
        <f>IF(AND(P432=1,M432&gt;0),1,IF(AND(P432=0,Q432=1,N432&gt;0),-1,0))</f>
        <v>0</v>
      </c>
      <c r="S432">
        <f>S431+IF(AND(R432=1,M432=1),1,0)-IF(AND(R432=-1,N432=1),1,0)</f>
        <v>1</v>
      </c>
      <c r="T432">
        <f>T431+IF(AND(R432=1,M432=2),1,0)-IF(AND(R432=-1,N432=2),1,0)</f>
        <v>1</v>
      </c>
      <c r="U432">
        <f>U431+IF(AND(R432=1,M432=3),1,0)-IF(AND(R432=-1,N432=3),1,0)</f>
        <v>0</v>
      </c>
      <c r="V432">
        <f>IF(S432&lt;&gt;S431,0,V431+dt)</f>
        <v>208</v>
      </c>
      <c r="W432">
        <f>IF(T432&lt;&gt;T431,0,W431+dt)</f>
        <v>207</v>
      </c>
      <c r="X432">
        <f>IF(U432&lt;&gt;U431,0,X431+dt)</f>
        <v>62</v>
      </c>
      <c r="Y432" s="24">
        <f>S432*Cap_1*MIN(1,(V432+dt)/StartRamp)</f>
        <v>1.2</v>
      </c>
      <c r="Z432" s="24">
        <f>T432*Cap_2*MIN(1,(W432+dt)/StartRamp)</f>
        <v>1.1000000000000001</v>
      </c>
      <c r="AA432" s="24">
        <f>U432*Cap_3*MIN(1,(X432+dt)/StartRamp)</f>
        <v>0</v>
      </c>
      <c r="AB432" s="24">
        <f>SUM(Y432:AA432)</f>
        <v>2.2999999999999998</v>
      </c>
      <c r="AC432" s="24">
        <f>AB432-D432</f>
        <v>-0.9108000000000005</v>
      </c>
      <c r="AD432" s="25">
        <f>MEDIAN(0,(TaperEnd-E432)/(TaperEnd-TaperStart),1)</f>
        <v>1</v>
      </c>
      <c r="AE432" s="24">
        <f>MIN(P_pcs*AD432,MAX(0,SOC_max-E432)*E_nom*60/dt/SQRT(RTE))</f>
        <v>2.5</v>
      </c>
      <c r="AF432" s="24">
        <f>MIN(P_pcs,MAX(0,E432-SOC_min)*E_nom*60/dt*SQRT(RTE))</f>
        <v>2.5</v>
      </c>
      <c r="AG432" s="24">
        <f>IF(AC432&gt;0,MIN(AC432,AE432),0)</f>
        <v>0</v>
      </c>
      <c r="AH432" s="24">
        <f>IF(AC432&lt;0,MIN(-AC432,AF432),0)</f>
        <v>0.9108000000000005</v>
      </c>
      <c r="AI432" s="24">
        <f>IF(AC432&gt;0,D432+AG432,AB432)</f>
        <v>2.2999999999999998</v>
      </c>
      <c r="AJ432" s="24">
        <f>MAX(0,D432-AI432-AH432)</f>
        <v>0</v>
      </c>
      <c r="AK432" s="25">
        <f>IF(AB432&gt;0,AI432/AB432,0)</f>
        <v>1</v>
      </c>
      <c r="AL432">
        <f>IF(AB432=0,1,MIN(MATCH(MEDIAN(MinStable,AK432,1),FC_L,1),3))</f>
        <v>3</v>
      </c>
      <c r="AM432" s="25">
        <f>INDEX(FC_E1,$AL432)+(MEDIAN(MinStable,$AK432,1)-INDEX(FC_L,$AL432))*(INDEX(FC_E1,$AL432+1)-INDEX(FC_E1,$AL432))/(INDEX(FC_L,$AL432+1)-INDEX(FC_L,$AL432))</f>
        <v>0.42799999999999999</v>
      </c>
      <c r="AN432" s="25">
        <f>INDEX(FC_E2,$AL432)+(MEDIAN(MinStable,$AK432,1)-INDEX(FC_L,$AL432))*(INDEX(FC_E2,$AL432+1)-INDEX(FC_E2,$AL432))/(INDEX(FC_L,$AL432+1)-INDEX(FC_L,$AL432))</f>
        <v>0.42199999999999999</v>
      </c>
      <c r="AO432" s="25">
        <f>INDEX(FC_E3,$AL432)+(MEDIAN(MinStable,$AK432,1)-INDEX(FC_L,$AL432))*(INDEX(FC_E3,$AL432+1)-INDEX(FC_E3,$AL432))/(INDEX(FC_L,$AL432+1)-INDEX(FC_L,$AL432))</f>
        <v>0.41499999999999998</v>
      </c>
      <c r="AP432" s="26">
        <f>(IF(S432=1,Y432*AK432/AM432,0)+IF(T432=1,Z432*AK432/AN432,0)+IF(U432=1,AA432*AK432/AO432,0))*dt/60</f>
        <v>9.0172889814117627E-2</v>
      </c>
      <c r="AQ432" s="25">
        <f>E432+(AG432*SQRT(RTE)-AH432/SQRT(RTE))*dt/60/E_nom</f>
        <v>0.67566306065255333</v>
      </c>
      <c r="AR432">
        <f>IF(R432=1,1,0)</f>
        <v>0</v>
      </c>
    </row>
    <row r="433" spans="1:44" x14ac:dyDescent="0.2">
      <c r="A433">
        <v>431</v>
      </c>
      <c r="B433" s="22">
        <f>A433/1440</f>
        <v>0.29930555555555555</v>
      </c>
      <c r="C433" s="23">
        <v>3.1423000000000001</v>
      </c>
      <c r="D433" s="24">
        <f>C433+P_aux</f>
        <v>3.1573000000000002</v>
      </c>
      <c r="E433" s="25">
        <f>AQ432</f>
        <v>0.67566306065255333</v>
      </c>
      <c r="F433" s="24">
        <f>AB432</f>
        <v>2.2999999999999998</v>
      </c>
      <c r="G433">
        <f>IF(AND(S432=0,V432&gt;=MinOff),V432,-1)</f>
        <v>-1</v>
      </c>
      <c r="H433">
        <f>IF(AND(T432=0,W432&gt;=MinOff),W432,-1)</f>
        <v>-1</v>
      </c>
      <c r="I433">
        <f>IF(AND(U432=0,X432&gt;=MinOff),X432,-1)</f>
        <v>62</v>
      </c>
      <c r="J433">
        <f>IF(AND(S432=1,V432&gt;=MinRun),V432,-1)</f>
        <v>208</v>
      </c>
      <c r="K433">
        <f>IF(AND(T432=1,W432&gt;=MinRun),W432,-1)</f>
        <v>207</v>
      </c>
      <c r="L433">
        <f>IF(AND(U432=1,X432&gt;=MinRun),X432,-1)</f>
        <v>-1</v>
      </c>
      <c r="M433">
        <f>IF(MAX(G433:I433)&lt;0,0,MATCH(MAX(G433:I433),G433:I433,0))</f>
        <v>3</v>
      </c>
      <c r="N433">
        <f>IF(MAX(J433:L433)&lt;0,0,MATCH(MAX(J433:L433),J433:L433,0))</f>
        <v>1</v>
      </c>
      <c r="O433" s="24">
        <f>IF(N433=0,0,INDEX(CapVec,N433))</f>
        <v>1.2</v>
      </c>
      <c r="P433">
        <f>IF(OR(D433&gt;F433+StartMargin,E433&lt;SOC_startT),1,0)</f>
        <v>0</v>
      </c>
      <c r="Q433">
        <f>IF(AND(E433&gt;SOC_stopT,D433&lt;=F433-O433+StopMargin),1,0)</f>
        <v>0</v>
      </c>
      <c r="R433">
        <f>IF(AND(P433=1,M433&gt;0),1,IF(AND(P433=0,Q433=1,N433&gt;0),-1,0))</f>
        <v>0</v>
      </c>
      <c r="S433">
        <f>S432+IF(AND(R433=1,M433=1),1,0)-IF(AND(R433=-1,N433=1),1,0)</f>
        <v>1</v>
      </c>
      <c r="T433">
        <f>T432+IF(AND(R433=1,M433=2),1,0)-IF(AND(R433=-1,N433=2),1,0)</f>
        <v>1</v>
      </c>
      <c r="U433">
        <f>U432+IF(AND(R433=1,M433=3),1,0)-IF(AND(R433=-1,N433=3),1,0)</f>
        <v>0</v>
      </c>
      <c r="V433">
        <f>IF(S433&lt;&gt;S432,0,V432+dt)</f>
        <v>209</v>
      </c>
      <c r="W433">
        <f>IF(T433&lt;&gt;T432,0,W432+dt)</f>
        <v>208</v>
      </c>
      <c r="X433">
        <f>IF(U433&lt;&gt;U432,0,X432+dt)</f>
        <v>63</v>
      </c>
      <c r="Y433" s="24">
        <f>S433*Cap_1*MIN(1,(V433+dt)/StartRamp)</f>
        <v>1.2</v>
      </c>
      <c r="Z433" s="24">
        <f>T433*Cap_2*MIN(1,(W433+dt)/StartRamp)</f>
        <v>1.1000000000000001</v>
      </c>
      <c r="AA433" s="24">
        <f>U433*Cap_3*MIN(1,(X433+dt)/StartRamp)</f>
        <v>0</v>
      </c>
      <c r="AB433" s="24">
        <f>SUM(Y433:AA433)</f>
        <v>2.2999999999999998</v>
      </c>
      <c r="AC433" s="24">
        <f>AB433-D433</f>
        <v>-0.8573000000000004</v>
      </c>
      <c r="AD433" s="25">
        <f>MEDIAN(0,(TaperEnd-E433)/(TaperEnd-TaperStart),1)</f>
        <v>1</v>
      </c>
      <c r="AE433" s="24">
        <f>MIN(P_pcs*AD433,MAX(0,SOC_max-E433)*E_nom*60/dt/SQRT(RTE))</f>
        <v>2.5</v>
      </c>
      <c r="AF433" s="24">
        <f>MIN(P_pcs,MAX(0,E433-SOC_min)*E_nom*60/dt*SQRT(RTE))</f>
        <v>2.5</v>
      </c>
      <c r="AG433" s="24">
        <f>IF(AC433&gt;0,MIN(AC433,AE433),0)</f>
        <v>0</v>
      </c>
      <c r="AH433" s="24">
        <f>IF(AC433&lt;0,MIN(-AC433,AF433),0)</f>
        <v>0.8573000000000004</v>
      </c>
      <c r="AI433" s="24">
        <f>IF(AC433&gt;0,D433+AG433,AB433)</f>
        <v>2.2999999999999998</v>
      </c>
      <c r="AJ433" s="24">
        <f>MAX(0,D433-AI433-AH433)</f>
        <v>0</v>
      </c>
      <c r="AK433" s="25">
        <f>IF(AB433&gt;0,AI433/AB433,0)</f>
        <v>1</v>
      </c>
      <c r="AL433">
        <f>IF(AB433=0,1,MIN(MATCH(MEDIAN(MinStable,AK433,1),FC_L,1),3))</f>
        <v>3</v>
      </c>
      <c r="AM433" s="25">
        <f>INDEX(FC_E1,$AL433)+(MEDIAN(MinStable,$AK433,1)-INDEX(FC_L,$AL433))*(INDEX(FC_E1,$AL433+1)-INDEX(FC_E1,$AL433))/(INDEX(FC_L,$AL433+1)-INDEX(FC_L,$AL433))</f>
        <v>0.42799999999999999</v>
      </c>
      <c r="AN433" s="25">
        <f>INDEX(FC_E2,$AL433)+(MEDIAN(MinStable,$AK433,1)-INDEX(FC_L,$AL433))*(INDEX(FC_E2,$AL433+1)-INDEX(FC_E2,$AL433))/(INDEX(FC_L,$AL433+1)-INDEX(FC_L,$AL433))</f>
        <v>0.42199999999999999</v>
      </c>
      <c r="AO433" s="25">
        <f>INDEX(FC_E3,$AL433)+(MEDIAN(MinStable,$AK433,1)-INDEX(FC_L,$AL433))*(INDEX(FC_E3,$AL433+1)-INDEX(FC_E3,$AL433))/(INDEX(FC_L,$AL433+1)-INDEX(FC_L,$AL433))</f>
        <v>0.41499999999999998</v>
      </c>
      <c r="AP433" s="26">
        <f>(IF(S433=1,Y433*AK433/AM433,0)+IF(T433=1,Z433*AK433/AN433,0)+IF(U433=1,AA433*AK433/AO433,0))*dt/60</f>
        <v>9.0172889814117627E-2</v>
      </c>
      <c r="AQ433" s="25">
        <f>E433+(AG433*SQRT(RTE)-AH433/SQRT(RTE))*dt/60/E_nom</f>
        <v>0.67289371255964936</v>
      </c>
      <c r="AR433">
        <f>IF(R433=1,1,0)</f>
        <v>0</v>
      </c>
    </row>
    <row r="434" spans="1:44" x14ac:dyDescent="0.2">
      <c r="A434">
        <v>432</v>
      </c>
      <c r="B434" s="22">
        <f>A434/1440</f>
        <v>0.3</v>
      </c>
      <c r="C434" s="23">
        <v>3.2286999999999999</v>
      </c>
      <c r="D434" s="24">
        <f>C434+P_aux</f>
        <v>3.2437</v>
      </c>
      <c r="E434" s="25">
        <f>AQ433</f>
        <v>0.67289371255964936</v>
      </c>
      <c r="F434" s="24">
        <f>AB433</f>
        <v>2.2999999999999998</v>
      </c>
      <c r="G434">
        <f>IF(AND(S433=0,V433&gt;=MinOff),V433,-1)</f>
        <v>-1</v>
      </c>
      <c r="H434">
        <f>IF(AND(T433=0,W433&gt;=MinOff),W433,-1)</f>
        <v>-1</v>
      </c>
      <c r="I434">
        <f>IF(AND(U433=0,X433&gt;=MinOff),X433,-1)</f>
        <v>63</v>
      </c>
      <c r="J434">
        <f>IF(AND(S433=1,V433&gt;=MinRun),V433,-1)</f>
        <v>209</v>
      </c>
      <c r="K434">
        <f>IF(AND(T433=1,W433&gt;=MinRun),W433,-1)</f>
        <v>208</v>
      </c>
      <c r="L434">
        <f>IF(AND(U433=1,X433&gt;=MinRun),X433,-1)</f>
        <v>-1</v>
      </c>
      <c r="M434">
        <f>IF(MAX(G434:I434)&lt;0,0,MATCH(MAX(G434:I434),G434:I434,0))</f>
        <v>3</v>
      </c>
      <c r="N434">
        <f>IF(MAX(J434:L434)&lt;0,0,MATCH(MAX(J434:L434),J434:L434,0))</f>
        <v>1</v>
      </c>
      <c r="O434" s="24">
        <f>IF(N434=0,0,INDEX(CapVec,N434))</f>
        <v>1.2</v>
      </c>
      <c r="P434">
        <f>IF(OR(D434&gt;F434+StartMargin,E434&lt;SOC_startT),1,0)</f>
        <v>0</v>
      </c>
      <c r="Q434">
        <f>IF(AND(E434&gt;SOC_stopT,D434&lt;=F434-O434+StopMargin),1,0)</f>
        <v>0</v>
      </c>
      <c r="R434">
        <f>IF(AND(P434=1,M434&gt;0),1,IF(AND(P434=0,Q434=1,N434&gt;0),-1,0))</f>
        <v>0</v>
      </c>
      <c r="S434">
        <f>S433+IF(AND(R434=1,M434=1),1,0)-IF(AND(R434=-1,N434=1),1,0)</f>
        <v>1</v>
      </c>
      <c r="T434">
        <f>T433+IF(AND(R434=1,M434=2),1,0)-IF(AND(R434=-1,N434=2),1,0)</f>
        <v>1</v>
      </c>
      <c r="U434">
        <f>U433+IF(AND(R434=1,M434=3),1,0)-IF(AND(R434=-1,N434=3),1,0)</f>
        <v>0</v>
      </c>
      <c r="V434">
        <f>IF(S434&lt;&gt;S433,0,V433+dt)</f>
        <v>210</v>
      </c>
      <c r="W434">
        <f>IF(T434&lt;&gt;T433,0,W433+dt)</f>
        <v>209</v>
      </c>
      <c r="X434">
        <f>IF(U434&lt;&gt;U433,0,X433+dt)</f>
        <v>64</v>
      </c>
      <c r="Y434" s="24">
        <f>S434*Cap_1*MIN(1,(V434+dt)/StartRamp)</f>
        <v>1.2</v>
      </c>
      <c r="Z434" s="24">
        <f>T434*Cap_2*MIN(1,(W434+dt)/StartRamp)</f>
        <v>1.1000000000000001</v>
      </c>
      <c r="AA434" s="24">
        <f>U434*Cap_3*MIN(1,(X434+dt)/StartRamp)</f>
        <v>0</v>
      </c>
      <c r="AB434" s="24">
        <f>SUM(Y434:AA434)</f>
        <v>2.2999999999999998</v>
      </c>
      <c r="AC434" s="24">
        <f>AB434-D434</f>
        <v>-0.94370000000000021</v>
      </c>
      <c r="AD434" s="25">
        <f>MEDIAN(0,(TaperEnd-E434)/(TaperEnd-TaperStart),1)</f>
        <v>1</v>
      </c>
      <c r="AE434" s="24">
        <f>MIN(P_pcs*AD434,MAX(0,SOC_max-E434)*E_nom*60/dt/SQRT(RTE))</f>
        <v>2.5</v>
      </c>
      <c r="AF434" s="24">
        <f>MIN(P_pcs,MAX(0,E434-SOC_min)*E_nom*60/dt*SQRT(RTE))</f>
        <v>2.5</v>
      </c>
      <c r="AG434" s="24">
        <f>IF(AC434&gt;0,MIN(AC434,AE434),0)</f>
        <v>0</v>
      </c>
      <c r="AH434" s="24">
        <f>IF(AC434&lt;0,MIN(-AC434,AF434),0)</f>
        <v>0.94370000000000021</v>
      </c>
      <c r="AI434" s="24">
        <f>IF(AC434&gt;0,D434+AG434,AB434)</f>
        <v>2.2999999999999998</v>
      </c>
      <c r="AJ434" s="24">
        <f>MAX(0,D434-AI434-AH434)</f>
        <v>0</v>
      </c>
      <c r="AK434" s="25">
        <f>IF(AB434&gt;0,AI434/AB434,0)</f>
        <v>1</v>
      </c>
      <c r="AL434">
        <f>IF(AB434=0,1,MIN(MATCH(MEDIAN(MinStable,AK434,1),FC_L,1),3))</f>
        <v>3</v>
      </c>
      <c r="AM434" s="25">
        <f>INDEX(FC_E1,$AL434)+(MEDIAN(MinStable,$AK434,1)-INDEX(FC_L,$AL434))*(INDEX(FC_E1,$AL434+1)-INDEX(FC_E1,$AL434))/(INDEX(FC_L,$AL434+1)-INDEX(FC_L,$AL434))</f>
        <v>0.42799999999999999</v>
      </c>
      <c r="AN434" s="25">
        <f>INDEX(FC_E2,$AL434)+(MEDIAN(MinStable,$AK434,1)-INDEX(FC_L,$AL434))*(INDEX(FC_E2,$AL434+1)-INDEX(FC_E2,$AL434))/(INDEX(FC_L,$AL434+1)-INDEX(FC_L,$AL434))</f>
        <v>0.42199999999999999</v>
      </c>
      <c r="AO434" s="25">
        <f>INDEX(FC_E3,$AL434)+(MEDIAN(MinStable,$AK434,1)-INDEX(FC_L,$AL434))*(INDEX(FC_E3,$AL434+1)-INDEX(FC_E3,$AL434))/(INDEX(FC_L,$AL434+1)-INDEX(FC_L,$AL434))</f>
        <v>0.41499999999999998</v>
      </c>
      <c r="AP434" s="26">
        <f>(IF(S434=1,Y434*AK434/AM434,0)+IF(T434=1,Z434*AK434/AN434,0)+IF(U434=1,AA434*AK434/AO434,0))*dt/60</f>
        <v>9.0172889814117627E-2</v>
      </c>
      <c r="AQ434" s="25">
        <f>E434+(AG434*SQRT(RTE)-AH434/SQRT(RTE))*dt/60/E_nom</f>
        <v>0.6698452653471525</v>
      </c>
      <c r="AR434">
        <f>IF(R434=1,1,0)</f>
        <v>0</v>
      </c>
    </row>
    <row r="435" spans="1:44" x14ac:dyDescent="0.2">
      <c r="A435">
        <v>433</v>
      </c>
      <c r="B435" s="22">
        <f>A435/1440</f>
        <v>0.30069444444444443</v>
      </c>
      <c r="C435" s="23">
        <v>3.1421000000000001</v>
      </c>
      <c r="D435" s="24">
        <f>C435+P_aux</f>
        <v>3.1571000000000002</v>
      </c>
      <c r="E435" s="25">
        <f>AQ434</f>
        <v>0.6698452653471525</v>
      </c>
      <c r="F435" s="24">
        <f>AB434</f>
        <v>2.2999999999999998</v>
      </c>
      <c r="G435">
        <f>IF(AND(S434=0,V434&gt;=MinOff),V434,-1)</f>
        <v>-1</v>
      </c>
      <c r="H435">
        <f>IF(AND(T434=0,W434&gt;=MinOff),W434,-1)</f>
        <v>-1</v>
      </c>
      <c r="I435">
        <f>IF(AND(U434=0,X434&gt;=MinOff),X434,-1)</f>
        <v>64</v>
      </c>
      <c r="J435">
        <f>IF(AND(S434=1,V434&gt;=MinRun),V434,-1)</f>
        <v>210</v>
      </c>
      <c r="K435">
        <f>IF(AND(T434=1,W434&gt;=MinRun),W434,-1)</f>
        <v>209</v>
      </c>
      <c r="L435">
        <f>IF(AND(U434=1,X434&gt;=MinRun),X434,-1)</f>
        <v>-1</v>
      </c>
      <c r="M435">
        <f>IF(MAX(G435:I435)&lt;0,0,MATCH(MAX(G435:I435),G435:I435,0))</f>
        <v>3</v>
      </c>
      <c r="N435">
        <f>IF(MAX(J435:L435)&lt;0,0,MATCH(MAX(J435:L435),J435:L435,0))</f>
        <v>1</v>
      </c>
      <c r="O435" s="24">
        <f>IF(N435=0,0,INDEX(CapVec,N435))</f>
        <v>1.2</v>
      </c>
      <c r="P435">
        <f>IF(OR(D435&gt;F435+StartMargin,E435&lt;SOC_startT),1,0)</f>
        <v>0</v>
      </c>
      <c r="Q435">
        <f>IF(AND(E435&gt;SOC_stopT,D435&lt;=F435-O435+StopMargin),1,0)</f>
        <v>0</v>
      </c>
      <c r="R435">
        <f>IF(AND(P435=1,M435&gt;0),1,IF(AND(P435=0,Q435=1,N435&gt;0),-1,0))</f>
        <v>0</v>
      </c>
      <c r="S435">
        <f>S434+IF(AND(R435=1,M435=1),1,0)-IF(AND(R435=-1,N435=1),1,0)</f>
        <v>1</v>
      </c>
      <c r="T435">
        <f>T434+IF(AND(R435=1,M435=2),1,0)-IF(AND(R435=-1,N435=2),1,0)</f>
        <v>1</v>
      </c>
      <c r="U435">
        <f>U434+IF(AND(R435=1,M435=3),1,0)-IF(AND(R435=-1,N435=3),1,0)</f>
        <v>0</v>
      </c>
      <c r="V435">
        <f>IF(S435&lt;&gt;S434,0,V434+dt)</f>
        <v>211</v>
      </c>
      <c r="W435">
        <f>IF(T435&lt;&gt;T434,0,W434+dt)</f>
        <v>210</v>
      </c>
      <c r="X435">
        <f>IF(U435&lt;&gt;U434,0,X434+dt)</f>
        <v>65</v>
      </c>
      <c r="Y435" s="24">
        <f>S435*Cap_1*MIN(1,(V435+dt)/StartRamp)</f>
        <v>1.2</v>
      </c>
      <c r="Z435" s="24">
        <f>T435*Cap_2*MIN(1,(W435+dt)/StartRamp)</f>
        <v>1.1000000000000001</v>
      </c>
      <c r="AA435" s="24">
        <f>U435*Cap_3*MIN(1,(X435+dt)/StartRamp)</f>
        <v>0</v>
      </c>
      <c r="AB435" s="24">
        <f>SUM(Y435:AA435)</f>
        <v>2.2999999999999998</v>
      </c>
      <c r="AC435" s="24">
        <f>AB435-D435</f>
        <v>-0.85710000000000042</v>
      </c>
      <c r="AD435" s="25">
        <f>MEDIAN(0,(TaperEnd-E435)/(TaperEnd-TaperStart),1)</f>
        <v>1</v>
      </c>
      <c r="AE435" s="24">
        <f>MIN(P_pcs*AD435,MAX(0,SOC_max-E435)*E_nom*60/dt/SQRT(RTE))</f>
        <v>2.5</v>
      </c>
      <c r="AF435" s="24">
        <f>MIN(P_pcs,MAX(0,E435-SOC_min)*E_nom*60/dt*SQRT(RTE))</f>
        <v>2.5</v>
      </c>
      <c r="AG435" s="24">
        <f>IF(AC435&gt;0,MIN(AC435,AE435),0)</f>
        <v>0</v>
      </c>
      <c r="AH435" s="24">
        <f>IF(AC435&lt;0,MIN(-AC435,AF435),0)</f>
        <v>0.85710000000000042</v>
      </c>
      <c r="AI435" s="24">
        <f>IF(AC435&gt;0,D435+AG435,AB435)</f>
        <v>2.2999999999999998</v>
      </c>
      <c r="AJ435" s="24">
        <f>MAX(0,D435-AI435-AH435)</f>
        <v>0</v>
      </c>
      <c r="AK435" s="25">
        <f>IF(AB435&gt;0,AI435/AB435,0)</f>
        <v>1</v>
      </c>
      <c r="AL435">
        <f>IF(AB435=0,1,MIN(MATCH(MEDIAN(MinStable,AK435,1),FC_L,1),3))</f>
        <v>3</v>
      </c>
      <c r="AM435" s="25">
        <f>INDEX(FC_E1,$AL435)+(MEDIAN(MinStable,$AK435,1)-INDEX(FC_L,$AL435))*(INDEX(FC_E1,$AL435+1)-INDEX(FC_E1,$AL435))/(INDEX(FC_L,$AL435+1)-INDEX(FC_L,$AL435))</f>
        <v>0.42799999999999999</v>
      </c>
      <c r="AN435" s="25">
        <f>INDEX(FC_E2,$AL435)+(MEDIAN(MinStable,$AK435,1)-INDEX(FC_L,$AL435))*(INDEX(FC_E2,$AL435+1)-INDEX(FC_E2,$AL435))/(INDEX(FC_L,$AL435+1)-INDEX(FC_L,$AL435))</f>
        <v>0.42199999999999999</v>
      </c>
      <c r="AO435" s="25">
        <f>INDEX(FC_E3,$AL435)+(MEDIAN(MinStable,$AK435,1)-INDEX(FC_L,$AL435))*(INDEX(FC_E3,$AL435+1)-INDEX(FC_E3,$AL435))/(INDEX(FC_L,$AL435+1)-INDEX(FC_L,$AL435))</f>
        <v>0.41499999999999998</v>
      </c>
      <c r="AP435" s="26">
        <f>(IF(S435=1,Y435*AK435/AM435,0)+IF(T435=1,Z435*AK435/AN435,0)+IF(U435=1,AA435*AK435/AO435,0))*dt/60</f>
        <v>9.0172889814117627E-2</v>
      </c>
      <c r="AQ435" s="25">
        <f>E435+(AG435*SQRT(RTE)-AH435/SQRT(RTE))*dt/60/E_nom</f>
        <v>0.66707656331702536</v>
      </c>
      <c r="AR435">
        <f>IF(R435=1,1,0)</f>
        <v>0</v>
      </c>
    </row>
    <row r="436" spans="1:44" x14ac:dyDescent="0.2">
      <c r="A436">
        <v>434</v>
      </c>
      <c r="B436" s="22">
        <f>A436/1440</f>
        <v>0.30138888888888887</v>
      </c>
      <c r="C436" s="23">
        <v>3.1772</v>
      </c>
      <c r="D436" s="24">
        <f>C436+P_aux</f>
        <v>3.1922000000000001</v>
      </c>
      <c r="E436" s="25">
        <f>AQ435</f>
        <v>0.66707656331702536</v>
      </c>
      <c r="F436" s="24">
        <f>AB435</f>
        <v>2.2999999999999998</v>
      </c>
      <c r="G436">
        <f>IF(AND(S435=0,V435&gt;=MinOff),V435,-1)</f>
        <v>-1</v>
      </c>
      <c r="H436">
        <f>IF(AND(T435=0,W435&gt;=MinOff),W435,-1)</f>
        <v>-1</v>
      </c>
      <c r="I436">
        <f>IF(AND(U435=0,X435&gt;=MinOff),X435,-1)</f>
        <v>65</v>
      </c>
      <c r="J436">
        <f>IF(AND(S435=1,V435&gt;=MinRun),V435,-1)</f>
        <v>211</v>
      </c>
      <c r="K436">
        <f>IF(AND(T435=1,W435&gt;=MinRun),W435,-1)</f>
        <v>210</v>
      </c>
      <c r="L436">
        <f>IF(AND(U435=1,X435&gt;=MinRun),X435,-1)</f>
        <v>-1</v>
      </c>
      <c r="M436">
        <f>IF(MAX(G436:I436)&lt;0,0,MATCH(MAX(G436:I436),G436:I436,0))</f>
        <v>3</v>
      </c>
      <c r="N436">
        <f>IF(MAX(J436:L436)&lt;0,0,MATCH(MAX(J436:L436),J436:L436,0))</f>
        <v>1</v>
      </c>
      <c r="O436" s="24">
        <f>IF(N436=0,0,INDEX(CapVec,N436))</f>
        <v>1.2</v>
      </c>
      <c r="P436">
        <f>IF(OR(D436&gt;F436+StartMargin,E436&lt;SOC_startT),1,0)</f>
        <v>0</v>
      </c>
      <c r="Q436">
        <f>IF(AND(E436&gt;SOC_stopT,D436&lt;=F436-O436+StopMargin),1,0)</f>
        <v>0</v>
      </c>
      <c r="R436">
        <f>IF(AND(P436=1,M436&gt;0),1,IF(AND(P436=0,Q436=1,N436&gt;0),-1,0))</f>
        <v>0</v>
      </c>
      <c r="S436">
        <f>S435+IF(AND(R436=1,M436=1),1,0)-IF(AND(R436=-1,N436=1),1,0)</f>
        <v>1</v>
      </c>
      <c r="T436">
        <f>T435+IF(AND(R436=1,M436=2),1,0)-IF(AND(R436=-1,N436=2),1,0)</f>
        <v>1</v>
      </c>
      <c r="U436">
        <f>U435+IF(AND(R436=1,M436=3),1,0)-IF(AND(R436=-1,N436=3),1,0)</f>
        <v>0</v>
      </c>
      <c r="V436">
        <f>IF(S436&lt;&gt;S435,0,V435+dt)</f>
        <v>212</v>
      </c>
      <c r="W436">
        <f>IF(T436&lt;&gt;T435,0,W435+dt)</f>
        <v>211</v>
      </c>
      <c r="X436">
        <f>IF(U436&lt;&gt;U435,0,X435+dt)</f>
        <v>66</v>
      </c>
      <c r="Y436" s="24">
        <f>S436*Cap_1*MIN(1,(V436+dt)/StartRamp)</f>
        <v>1.2</v>
      </c>
      <c r="Z436" s="24">
        <f>T436*Cap_2*MIN(1,(W436+dt)/StartRamp)</f>
        <v>1.1000000000000001</v>
      </c>
      <c r="AA436" s="24">
        <f>U436*Cap_3*MIN(1,(X436+dt)/StartRamp)</f>
        <v>0</v>
      </c>
      <c r="AB436" s="24">
        <f>SUM(Y436:AA436)</f>
        <v>2.2999999999999998</v>
      </c>
      <c r="AC436" s="24">
        <f>AB436-D436</f>
        <v>-0.89220000000000033</v>
      </c>
      <c r="AD436" s="25">
        <f>MEDIAN(0,(TaperEnd-E436)/(TaperEnd-TaperStart),1)</f>
        <v>1</v>
      </c>
      <c r="AE436" s="24">
        <f>MIN(P_pcs*AD436,MAX(0,SOC_max-E436)*E_nom*60/dt/SQRT(RTE))</f>
        <v>2.5</v>
      </c>
      <c r="AF436" s="24">
        <f>MIN(P_pcs,MAX(0,E436-SOC_min)*E_nom*60/dt*SQRT(RTE))</f>
        <v>2.5</v>
      </c>
      <c r="AG436" s="24">
        <f>IF(AC436&gt;0,MIN(AC436,AE436),0)</f>
        <v>0</v>
      </c>
      <c r="AH436" s="24">
        <f>IF(AC436&lt;0,MIN(-AC436,AF436),0)</f>
        <v>0.89220000000000033</v>
      </c>
      <c r="AI436" s="24">
        <f>IF(AC436&gt;0,D436+AG436,AB436)</f>
        <v>2.2999999999999998</v>
      </c>
      <c r="AJ436" s="24">
        <f>MAX(0,D436-AI436-AH436)</f>
        <v>0</v>
      </c>
      <c r="AK436" s="25">
        <f>IF(AB436&gt;0,AI436/AB436,0)</f>
        <v>1</v>
      </c>
      <c r="AL436">
        <f>IF(AB436=0,1,MIN(MATCH(MEDIAN(MinStable,AK436,1),FC_L,1),3))</f>
        <v>3</v>
      </c>
      <c r="AM436" s="25">
        <f>INDEX(FC_E1,$AL436)+(MEDIAN(MinStable,$AK436,1)-INDEX(FC_L,$AL436))*(INDEX(FC_E1,$AL436+1)-INDEX(FC_E1,$AL436))/(INDEX(FC_L,$AL436+1)-INDEX(FC_L,$AL436))</f>
        <v>0.42799999999999999</v>
      </c>
      <c r="AN436" s="25">
        <f>INDEX(FC_E2,$AL436)+(MEDIAN(MinStable,$AK436,1)-INDEX(FC_L,$AL436))*(INDEX(FC_E2,$AL436+1)-INDEX(FC_E2,$AL436))/(INDEX(FC_L,$AL436+1)-INDEX(FC_L,$AL436))</f>
        <v>0.42199999999999999</v>
      </c>
      <c r="AO436" s="25">
        <f>INDEX(FC_E3,$AL436)+(MEDIAN(MinStable,$AK436,1)-INDEX(FC_L,$AL436))*(INDEX(FC_E3,$AL436+1)-INDEX(FC_E3,$AL436))/(INDEX(FC_L,$AL436+1)-INDEX(FC_L,$AL436))</f>
        <v>0.41499999999999998</v>
      </c>
      <c r="AP436" s="26">
        <f>(IF(S436=1,Y436*AK436/AM436,0)+IF(T436=1,Z436*AK436/AN436,0)+IF(U436=1,AA436*AK436/AO436,0))*dt/60</f>
        <v>9.0172889814117627E-2</v>
      </c>
      <c r="AQ436" s="25">
        <f>E436+(AG436*SQRT(RTE)-AH436/SQRT(RTE))*dt/60/E_nom</f>
        <v>0.6641944772695636</v>
      </c>
      <c r="AR436">
        <f>IF(R436=1,1,0)</f>
        <v>0</v>
      </c>
    </row>
    <row r="437" spans="1:44" x14ac:dyDescent="0.2">
      <c r="A437">
        <v>435</v>
      </c>
      <c r="B437" s="22">
        <f>A437/1440</f>
        <v>0.30208333333333331</v>
      </c>
      <c r="C437" s="23">
        <v>3.0825</v>
      </c>
      <c r="D437" s="24">
        <f>C437+P_aux</f>
        <v>3.0975000000000001</v>
      </c>
      <c r="E437" s="25">
        <f>AQ436</f>
        <v>0.6641944772695636</v>
      </c>
      <c r="F437" s="24">
        <f>AB436</f>
        <v>2.2999999999999998</v>
      </c>
      <c r="G437">
        <f>IF(AND(S436=0,V436&gt;=MinOff),V436,-1)</f>
        <v>-1</v>
      </c>
      <c r="H437">
        <f>IF(AND(T436=0,W436&gt;=MinOff),W436,-1)</f>
        <v>-1</v>
      </c>
      <c r="I437">
        <f>IF(AND(U436=0,X436&gt;=MinOff),X436,-1)</f>
        <v>66</v>
      </c>
      <c r="J437">
        <f>IF(AND(S436=1,V436&gt;=MinRun),V436,-1)</f>
        <v>212</v>
      </c>
      <c r="K437">
        <f>IF(AND(T436=1,W436&gt;=MinRun),W436,-1)</f>
        <v>211</v>
      </c>
      <c r="L437">
        <f>IF(AND(U436=1,X436&gt;=MinRun),X436,-1)</f>
        <v>-1</v>
      </c>
      <c r="M437">
        <f>IF(MAX(G437:I437)&lt;0,0,MATCH(MAX(G437:I437),G437:I437,0))</f>
        <v>3</v>
      </c>
      <c r="N437">
        <f>IF(MAX(J437:L437)&lt;0,0,MATCH(MAX(J437:L437),J437:L437,0))</f>
        <v>1</v>
      </c>
      <c r="O437" s="24">
        <f>IF(N437=0,0,INDEX(CapVec,N437))</f>
        <v>1.2</v>
      </c>
      <c r="P437">
        <f>IF(OR(D437&gt;F437+StartMargin,E437&lt;SOC_startT),1,0)</f>
        <v>0</v>
      </c>
      <c r="Q437">
        <f>IF(AND(E437&gt;SOC_stopT,D437&lt;=F437-O437+StopMargin),1,0)</f>
        <v>0</v>
      </c>
      <c r="R437">
        <f>IF(AND(P437=1,M437&gt;0),1,IF(AND(P437=0,Q437=1,N437&gt;0),-1,0))</f>
        <v>0</v>
      </c>
      <c r="S437">
        <f>S436+IF(AND(R437=1,M437=1),1,0)-IF(AND(R437=-1,N437=1),1,0)</f>
        <v>1</v>
      </c>
      <c r="T437">
        <f>T436+IF(AND(R437=1,M437=2),1,0)-IF(AND(R437=-1,N437=2),1,0)</f>
        <v>1</v>
      </c>
      <c r="U437">
        <f>U436+IF(AND(R437=1,M437=3),1,0)-IF(AND(R437=-1,N437=3),1,0)</f>
        <v>0</v>
      </c>
      <c r="V437">
        <f>IF(S437&lt;&gt;S436,0,V436+dt)</f>
        <v>213</v>
      </c>
      <c r="W437">
        <f>IF(T437&lt;&gt;T436,0,W436+dt)</f>
        <v>212</v>
      </c>
      <c r="X437">
        <f>IF(U437&lt;&gt;U436,0,X436+dt)</f>
        <v>67</v>
      </c>
      <c r="Y437" s="24">
        <f>S437*Cap_1*MIN(1,(V437+dt)/StartRamp)</f>
        <v>1.2</v>
      </c>
      <c r="Z437" s="24">
        <f>T437*Cap_2*MIN(1,(W437+dt)/StartRamp)</f>
        <v>1.1000000000000001</v>
      </c>
      <c r="AA437" s="24">
        <f>U437*Cap_3*MIN(1,(X437+dt)/StartRamp)</f>
        <v>0</v>
      </c>
      <c r="AB437" s="24">
        <f>SUM(Y437:AA437)</f>
        <v>2.2999999999999998</v>
      </c>
      <c r="AC437" s="24">
        <f>AB437-D437</f>
        <v>-0.79750000000000032</v>
      </c>
      <c r="AD437" s="25">
        <f>MEDIAN(0,(TaperEnd-E437)/(TaperEnd-TaperStart),1)</f>
        <v>1</v>
      </c>
      <c r="AE437" s="24">
        <f>MIN(P_pcs*AD437,MAX(0,SOC_max-E437)*E_nom*60/dt/SQRT(RTE))</f>
        <v>2.5</v>
      </c>
      <c r="AF437" s="24">
        <f>MIN(P_pcs,MAX(0,E437-SOC_min)*E_nom*60/dt*SQRT(RTE))</f>
        <v>2.5</v>
      </c>
      <c r="AG437" s="24">
        <f>IF(AC437&gt;0,MIN(AC437,AE437),0)</f>
        <v>0</v>
      </c>
      <c r="AH437" s="24">
        <f>IF(AC437&lt;0,MIN(-AC437,AF437),0)</f>
        <v>0.79750000000000032</v>
      </c>
      <c r="AI437" s="24">
        <f>IF(AC437&gt;0,D437+AG437,AB437)</f>
        <v>2.2999999999999998</v>
      </c>
      <c r="AJ437" s="24">
        <f>MAX(0,D437-AI437-AH437)</f>
        <v>0</v>
      </c>
      <c r="AK437" s="25">
        <f>IF(AB437&gt;0,AI437/AB437,0)</f>
        <v>1</v>
      </c>
      <c r="AL437">
        <f>IF(AB437=0,1,MIN(MATCH(MEDIAN(MinStable,AK437,1),FC_L,1),3))</f>
        <v>3</v>
      </c>
      <c r="AM437" s="25">
        <f>INDEX(FC_E1,$AL437)+(MEDIAN(MinStable,$AK437,1)-INDEX(FC_L,$AL437))*(INDEX(FC_E1,$AL437+1)-INDEX(FC_E1,$AL437))/(INDEX(FC_L,$AL437+1)-INDEX(FC_L,$AL437))</f>
        <v>0.42799999999999999</v>
      </c>
      <c r="AN437" s="25">
        <f>INDEX(FC_E2,$AL437)+(MEDIAN(MinStable,$AK437,1)-INDEX(FC_L,$AL437))*(INDEX(FC_E2,$AL437+1)-INDEX(FC_E2,$AL437))/(INDEX(FC_L,$AL437+1)-INDEX(FC_L,$AL437))</f>
        <v>0.42199999999999999</v>
      </c>
      <c r="AO437" s="25">
        <f>INDEX(FC_E3,$AL437)+(MEDIAN(MinStable,$AK437,1)-INDEX(FC_L,$AL437))*(INDEX(FC_E3,$AL437+1)-INDEX(FC_E3,$AL437))/(INDEX(FC_L,$AL437+1)-INDEX(FC_L,$AL437))</f>
        <v>0.41499999999999998</v>
      </c>
      <c r="AP437" s="26">
        <f>(IF(S437=1,Y437*AK437/AM437,0)+IF(T437=1,Z437*AK437/AN437,0)+IF(U437=1,AA437*AK437/AO437,0))*dt/60</f>
        <v>9.0172889814117627E-2</v>
      </c>
      <c r="AQ437" s="25">
        <f>E437+(AG437*SQRT(RTE)-AH437/SQRT(RTE))*dt/60/E_nom</f>
        <v>0.66161830194693327</v>
      </c>
      <c r="AR437">
        <f>IF(R437=1,1,0)</f>
        <v>0</v>
      </c>
    </row>
    <row r="438" spans="1:44" x14ac:dyDescent="0.2">
      <c r="A438">
        <v>436</v>
      </c>
      <c r="B438" s="22">
        <f>A438/1440</f>
        <v>0.30277777777777776</v>
      </c>
      <c r="C438" s="23">
        <v>3.1395</v>
      </c>
      <c r="D438" s="24">
        <f>C438+P_aux</f>
        <v>3.1545000000000001</v>
      </c>
      <c r="E438" s="25">
        <f>AQ437</f>
        <v>0.66161830194693327</v>
      </c>
      <c r="F438" s="24">
        <f>AB437</f>
        <v>2.2999999999999998</v>
      </c>
      <c r="G438">
        <f>IF(AND(S437=0,V437&gt;=MinOff),V437,-1)</f>
        <v>-1</v>
      </c>
      <c r="H438">
        <f>IF(AND(T437=0,W437&gt;=MinOff),W437,-1)</f>
        <v>-1</v>
      </c>
      <c r="I438">
        <f>IF(AND(U437=0,X437&gt;=MinOff),X437,-1)</f>
        <v>67</v>
      </c>
      <c r="J438">
        <f>IF(AND(S437=1,V437&gt;=MinRun),V437,-1)</f>
        <v>213</v>
      </c>
      <c r="K438">
        <f>IF(AND(T437=1,W437&gt;=MinRun),W437,-1)</f>
        <v>212</v>
      </c>
      <c r="L438">
        <f>IF(AND(U437=1,X437&gt;=MinRun),X437,-1)</f>
        <v>-1</v>
      </c>
      <c r="M438">
        <f>IF(MAX(G438:I438)&lt;0,0,MATCH(MAX(G438:I438),G438:I438,0))</f>
        <v>3</v>
      </c>
      <c r="N438">
        <f>IF(MAX(J438:L438)&lt;0,0,MATCH(MAX(J438:L438),J438:L438,0))</f>
        <v>1</v>
      </c>
      <c r="O438" s="24">
        <f>IF(N438=0,0,INDEX(CapVec,N438))</f>
        <v>1.2</v>
      </c>
      <c r="P438">
        <f>IF(OR(D438&gt;F438+StartMargin,E438&lt;SOC_startT),1,0)</f>
        <v>0</v>
      </c>
      <c r="Q438">
        <f>IF(AND(E438&gt;SOC_stopT,D438&lt;=F438-O438+StopMargin),1,0)</f>
        <v>0</v>
      </c>
      <c r="R438">
        <f>IF(AND(P438=1,M438&gt;0),1,IF(AND(P438=0,Q438=1,N438&gt;0),-1,0))</f>
        <v>0</v>
      </c>
      <c r="S438">
        <f>S437+IF(AND(R438=1,M438=1),1,0)-IF(AND(R438=-1,N438=1),1,0)</f>
        <v>1</v>
      </c>
      <c r="T438">
        <f>T437+IF(AND(R438=1,M438=2),1,0)-IF(AND(R438=-1,N438=2),1,0)</f>
        <v>1</v>
      </c>
      <c r="U438">
        <f>U437+IF(AND(R438=1,M438=3),1,0)-IF(AND(R438=-1,N438=3),1,0)</f>
        <v>0</v>
      </c>
      <c r="V438">
        <f>IF(S438&lt;&gt;S437,0,V437+dt)</f>
        <v>214</v>
      </c>
      <c r="W438">
        <f>IF(T438&lt;&gt;T437,0,W437+dt)</f>
        <v>213</v>
      </c>
      <c r="X438">
        <f>IF(U438&lt;&gt;U437,0,X437+dt)</f>
        <v>68</v>
      </c>
      <c r="Y438" s="24">
        <f>S438*Cap_1*MIN(1,(V438+dt)/StartRamp)</f>
        <v>1.2</v>
      </c>
      <c r="Z438" s="24">
        <f>T438*Cap_2*MIN(1,(W438+dt)/StartRamp)</f>
        <v>1.1000000000000001</v>
      </c>
      <c r="AA438" s="24">
        <f>U438*Cap_3*MIN(1,(X438+dt)/StartRamp)</f>
        <v>0</v>
      </c>
      <c r="AB438" s="24">
        <f>SUM(Y438:AA438)</f>
        <v>2.2999999999999998</v>
      </c>
      <c r="AC438" s="24">
        <f>AB438-D438</f>
        <v>-0.85450000000000026</v>
      </c>
      <c r="AD438" s="25">
        <f>MEDIAN(0,(TaperEnd-E438)/(TaperEnd-TaperStart),1)</f>
        <v>1</v>
      </c>
      <c r="AE438" s="24">
        <f>MIN(P_pcs*AD438,MAX(0,SOC_max-E438)*E_nom*60/dt/SQRT(RTE))</f>
        <v>2.5</v>
      </c>
      <c r="AF438" s="24">
        <f>MIN(P_pcs,MAX(0,E438-SOC_min)*E_nom*60/dt*SQRT(RTE))</f>
        <v>2.5</v>
      </c>
      <c r="AG438" s="24">
        <f>IF(AC438&gt;0,MIN(AC438,AE438),0)</f>
        <v>0</v>
      </c>
      <c r="AH438" s="24">
        <f>IF(AC438&lt;0,MIN(-AC438,AF438),0)</f>
        <v>0.85450000000000026</v>
      </c>
      <c r="AI438" s="24">
        <f>IF(AC438&gt;0,D438+AG438,AB438)</f>
        <v>2.2999999999999998</v>
      </c>
      <c r="AJ438" s="24">
        <f>MAX(0,D438-AI438-AH438)</f>
        <v>0</v>
      </c>
      <c r="AK438" s="25">
        <f>IF(AB438&gt;0,AI438/AB438,0)</f>
        <v>1</v>
      </c>
      <c r="AL438">
        <f>IF(AB438=0,1,MIN(MATCH(MEDIAN(MinStable,AK438,1),FC_L,1),3))</f>
        <v>3</v>
      </c>
      <c r="AM438" s="25">
        <f>INDEX(FC_E1,$AL438)+(MEDIAN(MinStable,$AK438,1)-INDEX(FC_L,$AL438))*(INDEX(FC_E1,$AL438+1)-INDEX(FC_E1,$AL438))/(INDEX(FC_L,$AL438+1)-INDEX(FC_L,$AL438))</f>
        <v>0.42799999999999999</v>
      </c>
      <c r="AN438" s="25">
        <f>INDEX(FC_E2,$AL438)+(MEDIAN(MinStable,$AK438,1)-INDEX(FC_L,$AL438))*(INDEX(FC_E2,$AL438+1)-INDEX(FC_E2,$AL438))/(INDEX(FC_L,$AL438+1)-INDEX(FC_L,$AL438))</f>
        <v>0.42199999999999999</v>
      </c>
      <c r="AO438" s="25">
        <f>INDEX(FC_E3,$AL438)+(MEDIAN(MinStable,$AK438,1)-INDEX(FC_L,$AL438))*(INDEX(FC_E3,$AL438+1)-INDEX(FC_E3,$AL438))/(INDEX(FC_L,$AL438+1)-INDEX(FC_L,$AL438))</f>
        <v>0.41499999999999998</v>
      </c>
      <c r="AP438" s="26">
        <f>(IF(S438=1,Y438*AK438/AM438,0)+IF(T438=1,Z438*AK438/AN438,0)+IF(U438=1,AA438*AK438/AO438,0))*dt/60</f>
        <v>9.0172889814117627E-2</v>
      </c>
      <c r="AQ438" s="25">
        <f>E438+(AG438*SQRT(RTE)-AH438/SQRT(RTE))*dt/60/E_nom</f>
        <v>0.65885799873290496</v>
      </c>
      <c r="AR438">
        <f>IF(R438=1,1,0)</f>
        <v>0</v>
      </c>
    </row>
    <row r="439" spans="1:44" x14ac:dyDescent="0.2">
      <c r="A439">
        <v>437</v>
      </c>
      <c r="B439" s="22">
        <f>A439/1440</f>
        <v>0.3034722222222222</v>
      </c>
      <c r="C439" s="23">
        <v>3.0728</v>
      </c>
      <c r="D439" s="24">
        <f>C439+P_aux</f>
        <v>3.0878000000000001</v>
      </c>
      <c r="E439" s="25">
        <f>AQ438</f>
        <v>0.65885799873290496</v>
      </c>
      <c r="F439" s="24">
        <f>AB438</f>
        <v>2.2999999999999998</v>
      </c>
      <c r="G439">
        <f>IF(AND(S438=0,V438&gt;=MinOff),V438,-1)</f>
        <v>-1</v>
      </c>
      <c r="H439">
        <f>IF(AND(T438=0,W438&gt;=MinOff),W438,-1)</f>
        <v>-1</v>
      </c>
      <c r="I439">
        <f>IF(AND(U438=0,X438&gt;=MinOff),X438,-1)</f>
        <v>68</v>
      </c>
      <c r="J439">
        <f>IF(AND(S438=1,V438&gt;=MinRun),V438,-1)</f>
        <v>214</v>
      </c>
      <c r="K439">
        <f>IF(AND(T438=1,W438&gt;=MinRun),W438,-1)</f>
        <v>213</v>
      </c>
      <c r="L439">
        <f>IF(AND(U438=1,X438&gt;=MinRun),X438,-1)</f>
        <v>-1</v>
      </c>
      <c r="M439">
        <f>IF(MAX(G439:I439)&lt;0,0,MATCH(MAX(G439:I439),G439:I439,0))</f>
        <v>3</v>
      </c>
      <c r="N439">
        <f>IF(MAX(J439:L439)&lt;0,0,MATCH(MAX(J439:L439),J439:L439,0))</f>
        <v>1</v>
      </c>
      <c r="O439" s="24">
        <f>IF(N439=0,0,INDEX(CapVec,N439))</f>
        <v>1.2</v>
      </c>
      <c r="P439">
        <f>IF(OR(D439&gt;F439+StartMargin,E439&lt;SOC_startT),1,0)</f>
        <v>0</v>
      </c>
      <c r="Q439">
        <f>IF(AND(E439&gt;SOC_stopT,D439&lt;=F439-O439+StopMargin),1,0)</f>
        <v>0</v>
      </c>
      <c r="R439">
        <f>IF(AND(P439=1,M439&gt;0),1,IF(AND(P439=0,Q439=1,N439&gt;0),-1,0))</f>
        <v>0</v>
      </c>
      <c r="S439">
        <f>S438+IF(AND(R439=1,M439=1),1,0)-IF(AND(R439=-1,N439=1),1,0)</f>
        <v>1</v>
      </c>
      <c r="T439">
        <f>T438+IF(AND(R439=1,M439=2),1,0)-IF(AND(R439=-1,N439=2),1,0)</f>
        <v>1</v>
      </c>
      <c r="U439">
        <f>U438+IF(AND(R439=1,M439=3),1,0)-IF(AND(R439=-1,N439=3),1,0)</f>
        <v>0</v>
      </c>
      <c r="V439">
        <f>IF(S439&lt;&gt;S438,0,V438+dt)</f>
        <v>215</v>
      </c>
      <c r="W439">
        <f>IF(T439&lt;&gt;T438,0,W438+dt)</f>
        <v>214</v>
      </c>
      <c r="X439">
        <f>IF(U439&lt;&gt;U438,0,X438+dt)</f>
        <v>69</v>
      </c>
      <c r="Y439" s="24">
        <f>S439*Cap_1*MIN(1,(V439+dt)/StartRamp)</f>
        <v>1.2</v>
      </c>
      <c r="Z439" s="24">
        <f>T439*Cap_2*MIN(1,(W439+dt)/StartRamp)</f>
        <v>1.1000000000000001</v>
      </c>
      <c r="AA439" s="24">
        <f>U439*Cap_3*MIN(1,(X439+dt)/StartRamp)</f>
        <v>0</v>
      </c>
      <c r="AB439" s="24">
        <f>SUM(Y439:AA439)</f>
        <v>2.2999999999999998</v>
      </c>
      <c r="AC439" s="24">
        <f>AB439-D439</f>
        <v>-0.78780000000000028</v>
      </c>
      <c r="AD439" s="25">
        <f>MEDIAN(0,(TaperEnd-E439)/(TaperEnd-TaperStart),1)</f>
        <v>1</v>
      </c>
      <c r="AE439" s="24">
        <f>MIN(P_pcs*AD439,MAX(0,SOC_max-E439)*E_nom*60/dt/SQRT(RTE))</f>
        <v>2.5</v>
      </c>
      <c r="AF439" s="24">
        <f>MIN(P_pcs,MAX(0,E439-SOC_min)*E_nom*60/dt*SQRT(RTE))</f>
        <v>2.5</v>
      </c>
      <c r="AG439" s="24">
        <f>IF(AC439&gt;0,MIN(AC439,AE439),0)</f>
        <v>0</v>
      </c>
      <c r="AH439" s="24">
        <f>IF(AC439&lt;0,MIN(-AC439,AF439),0)</f>
        <v>0.78780000000000028</v>
      </c>
      <c r="AI439" s="24">
        <f>IF(AC439&gt;0,D439+AG439,AB439)</f>
        <v>2.2999999999999998</v>
      </c>
      <c r="AJ439" s="24">
        <f>MAX(0,D439-AI439-AH439)</f>
        <v>0</v>
      </c>
      <c r="AK439" s="25">
        <f>IF(AB439&gt;0,AI439/AB439,0)</f>
        <v>1</v>
      </c>
      <c r="AL439">
        <f>IF(AB439=0,1,MIN(MATCH(MEDIAN(MinStable,AK439,1),FC_L,1),3))</f>
        <v>3</v>
      </c>
      <c r="AM439" s="25">
        <f>INDEX(FC_E1,$AL439)+(MEDIAN(MinStable,$AK439,1)-INDEX(FC_L,$AL439))*(INDEX(FC_E1,$AL439+1)-INDEX(FC_E1,$AL439))/(INDEX(FC_L,$AL439+1)-INDEX(FC_L,$AL439))</f>
        <v>0.42799999999999999</v>
      </c>
      <c r="AN439" s="25">
        <f>INDEX(FC_E2,$AL439)+(MEDIAN(MinStable,$AK439,1)-INDEX(FC_L,$AL439))*(INDEX(FC_E2,$AL439+1)-INDEX(FC_E2,$AL439))/(INDEX(FC_L,$AL439+1)-INDEX(FC_L,$AL439))</f>
        <v>0.42199999999999999</v>
      </c>
      <c r="AO439" s="25">
        <f>INDEX(FC_E3,$AL439)+(MEDIAN(MinStable,$AK439,1)-INDEX(FC_L,$AL439))*(INDEX(FC_E3,$AL439+1)-INDEX(FC_E3,$AL439))/(INDEX(FC_L,$AL439+1)-INDEX(FC_L,$AL439))</f>
        <v>0.41499999999999998</v>
      </c>
      <c r="AP439" s="26">
        <f>(IF(S439=1,Y439*AK439/AM439,0)+IF(T439=1,Z439*AK439/AN439,0)+IF(U439=1,AA439*AK439/AO439,0))*dt/60</f>
        <v>9.0172889814117627E-2</v>
      </c>
      <c r="AQ439" s="25">
        <f>E439+(AG439*SQRT(RTE)-AH439/SQRT(RTE))*dt/60/E_nom</f>
        <v>0.65631315745495122</v>
      </c>
      <c r="AR439">
        <f>IF(R439=1,1,0)</f>
        <v>0</v>
      </c>
    </row>
    <row r="440" spans="1:44" x14ac:dyDescent="0.2">
      <c r="A440">
        <v>438</v>
      </c>
      <c r="B440" s="22">
        <f>A440/1440</f>
        <v>0.30416666666666664</v>
      </c>
      <c r="C440" s="23">
        <v>3.0489000000000002</v>
      </c>
      <c r="D440" s="24">
        <f>C440+P_aux</f>
        <v>3.0639000000000003</v>
      </c>
      <c r="E440" s="25">
        <f>AQ439</f>
        <v>0.65631315745495122</v>
      </c>
      <c r="F440" s="24">
        <f>AB439</f>
        <v>2.2999999999999998</v>
      </c>
      <c r="G440">
        <f>IF(AND(S439=0,V439&gt;=MinOff),V439,-1)</f>
        <v>-1</v>
      </c>
      <c r="H440">
        <f>IF(AND(T439=0,W439&gt;=MinOff),W439,-1)</f>
        <v>-1</v>
      </c>
      <c r="I440">
        <f>IF(AND(U439=0,X439&gt;=MinOff),X439,-1)</f>
        <v>69</v>
      </c>
      <c r="J440">
        <f>IF(AND(S439=1,V439&gt;=MinRun),V439,-1)</f>
        <v>215</v>
      </c>
      <c r="K440">
        <f>IF(AND(T439=1,W439&gt;=MinRun),W439,-1)</f>
        <v>214</v>
      </c>
      <c r="L440">
        <f>IF(AND(U439=1,X439&gt;=MinRun),X439,-1)</f>
        <v>-1</v>
      </c>
      <c r="M440">
        <f>IF(MAX(G440:I440)&lt;0,0,MATCH(MAX(G440:I440),G440:I440,0))</f>
        <v>3</v>
      </c>
      <c r="N440">
        <f>IF(MAX(J440:L440)&lt;0,0,MATCH(MAX(J440:L440),J440:L440,0))</f>
        <v>1</v>
      </c>
      <c r="O440" s="24">
        <f>IF(N440=0,0,INDEX(CapVec,N440))</f>
        <v>1.2</v>
      </c>
      <c r="P440">
        <f>IF(OR(D440&gt;F440+StartMargin,E440&lt;SOC_startT),1,0)</f>
        <v>0</v>
      </c>
      <c r="Q440">
        <f>IF(AND(E440&gt;SOC_stopT,D440&lt;=F440-O440+StopMargin),1,0)</f>
        <v>0</v>
      </c>
      <c r="R440">
        <f>IF(AND(P440=1,M440&gt;0),1,IF(AND(P440=0,Q440=1,N440&gt;0),-1,0))</f>
        <v>0</v>
      </c>
      <c r="S440">
        <f>S439+IF(AND(R440=1,M440=1),1,0)-IF(AND(R440=-1,N440=1),1,0)</f>
        <v>1</v>
      </c>
      <c r="T440">
        <f>T439+IF(AND(R440=1,M440=2),1,0)-IF(AND(R440=-1,N440=2),1,0)</f>
        <v>1</v>
      </c>
      <c r="U440">
        <f>U439+IF(AND(R440=1,M440=3),1,0)-IF(AND(R440=-1,N440=3),1,0)</f>
        <v>0</v>
      </c>
      <c r="V440">
        <f>IF(S440&lt;&gt;S439,0,V439+dt)</f>
        <v>216</v>
      </c>
      <c r="W440">
        <f>IF(T440&lt;&gt;T439,0,W439+dt)</f>
        <v>215</v>
      </c>
      <c r="X440">
        <f>IF(U440&lt;&gt;U439,0,X439+dt)</f>
        <v>70</v>
      </c>
      <c r="Y440" s="24">
        <f>S440*Cap_1*MIN(1,(V440+dt)/StartRamp)</f>
        <v>1.2</v>
      </c>
      <c r="Z440" s="24">
        <f>T440*Cap_2*MIN(1,(W440+dt)/StartRamp)</f>
        <v>1.1000000000000001</v>
      </c>
      <c r="AA440" s="24">
        <f>U440*Cap_3*MIN(1,(X440+dt)/StartRamp)</f>
        <v>0</v>
      </c>
      <c r="AB440" s="24">
        <f>SUM(Y440:AA440)</f>
        <v>2.2999999999999998</v>
      </c>
      <c r="AC440" s="24">
        <f>AB440-D440</f>
        <v>-0.76390000000000047</v>
      </c>
      <c r="AD440" s="25">
        <f>MEDIAN(0,(TaperEnd-E440)/(TaperEnd-TaperStart),1)</f>
        <v>1</v>
      </c>
      <c r="AE440" s="24">
        <f>MIN(P_pcs*AD440,MAX(0,SOC_max-E440)*E_nom*60/dt/SQRT(RTE))</f>
        <v>2.5</v>
      </c>
      <c r="AF440" s="24">
        <f>MIN(P_pcs,MAX(0,E440-SOC_min)*E_nom*60/dt*SQRT(RTE))</f>
        <v>2.5</v>
      </c>
      <c r="AG440" s="24">
        <f>IF(AC440&gt;0,MIN(AC440,AE440),0)</f>
        <v>0</v>
      </c>
      <c r="AH440" s="24">
        <f>IF(AC440&lt;0,MIN(-AC440,AF440),0)</f>
        <v>0.76390000000000047</v>
      </c>
      <c r="AI440" s="24">
        <f>IF(AC440&gt;0,D440+AG440,AB440)</f>
        <v>2.2999999999999998</v>
      </c>
      <c r="AJ440" s="24">
        <f>MAX(0,D440-AI440-AH440)</f>
        <v>0</v>
      </c>
      <c r="AK440" s="25">
        <f>IF(AB440&gt;0,AI440/AB440,0)</f>
        <v>1</v>
      </c>
      <c r="AL440">
        <f>IF(AB440=0,1,MIN(MATCH(MEDIAN(MinStable,AK440,1),FC_L,1),3))</f>
        <v>3</v>
      </c>
      <c r="AM440" s="25">
        <f>INDEX(FC_E1,$AL440)+(MEDIAN(MinStable,$AK440,1)-INDEX(FC_L,$AL440))*(INDEX(FC_E1,$AL440+1)-INDEX(FC_E1,$AL440))/(INDEX(FC_L,$AL440+1)-INDEX(FC_L,$AL440))</f>
        <v>0.42799999999999999</v>
      </c>
      <c r="AN440" s="25">
        <f>INDEX(FC_E2,$AL440)+(MEDIAN(MinStable,$AK440,1)-INDEX(FC_L,$AL440))*(INDEX(FC_E2,$AL440+1)-INDEX(FC_E2,$AL440))/(INDEX(FC_L,$AL440+1)-INDEX(FC_L,$AL440))</f>
        <v>0.42199999999999999</v>
      </c>
      <c r="AO440" s="25">
        <f>INDEX(FC_E3,$AL440)+(MEDIAN(MinStable,$AK440,1)-INDEX(FC_L,$AL440))*(INDEX(FC_E3,$AL440+1)-INDEX(FC_E3,$AL440))/(INDEX(FC_L,$AL440+1)-INDEX(FC_L,$AL440))</f>
        <v>0.41499999999999998</v>
      </c>
      <c r="AP440" s="26">
        <f>(IF(S440=1,Y440*AK440/AM440,0)+IF(T440=1,Z440*AK440/AN440,0)+IF(U440=1,AA440*AK440/AO440,0))*dt/60</f>
        <v>9.0172889814117627E-2</v>
      </c>
      <c r="AQ440" s="25">
        <f>E440+(AG440*SQRT(RTE)-AH440/SQRT(RTE))*dt/60/E_nom</f>
        <v>0.65384552067882928</v>
      </c>
      <c r="AR440">
        <f>IF(R440=1,1,0)</f>
        <v>0</v>
      </c>
    </row>
    <row r="441" spans="1:44" x14ac:dyDescent="0.2">
      <c r="A441">
        <v>439</v>
      </c>
      <c r="B441" s="22">
        <f>A441/1440</f>
        <v>0.30486111111111114</v>
      </c>
      <c r="C441" s="23">
        <v>3.2471000000000001</v>
      </c>
      <c r="D441" s="24">
        <f>C441+P_aux</f>
        <v>3.2621000000000002</v>
      </c>
      <c r="E441" s="25">
        <f>AQ440</f>
        <v>0.65384552067882928</v>
      </c>
      <c r="F441" s="24">
        <f>AB440</f>
        <v>2.2999999999999998</v>
      </c>
      <c r="G441">
        <f>IF(AND(S440=0,V440&gt;=MinOff),V440,-1)</f>
        <v>-1</v>
      </c>
      <c r="H441">
        <f>IF(AND(T440=0,W440&gt;=MinOff),W440,-1)</f>
        <v>-1</v>
      </c>
      <c r="I441">
        <f>IF(AND(U440=0,X440&gt;=MinOff),X440,-1)</f>
        <v>70</v>
      </c>
      <c r="J441">
        <f>IF(AND(S440=1,V440&gt;=MinRun),V440,-1)</f>
        <v>216</v>
      </c>
      <c r="K441">
        <f>IF(AND(T440=1,W440&gt;=MinRun),W440,-1)</f>
        <v>215</v>
      </c>
      <c r="L441">
        <f>IF(AND(U440=1,X440&gt;=MinRun),X440,-1)</f>
        <v>-1</v>
      </c>
      <c r="M441">
        <f>IF(MAX(G441:I441)&lt;0,0,MATCH(MAX(G441:I441),G441:I441,0))</f>
        <v>3</v>
      </c>
      <c r="N441">
        <f>IF(MAX(J441:L441)&lt;0,0,MATCH(MAX(J441:L441),J441:L441,0))</f>
        <v>1</v>
      </c>
      <c r="O441" s="24">
        <f>IF(N441=0,0,INDEX(CapVec,N441))</f>
        <v>1.2</v>
      </c>
      <c r="P441">
        <f>IF(OR(D441&gt;F441+StartMargin,E441&lt;SOC_startT),1,0)</f>
        <v>0</v>
      </c>
      <c r="Q441">
        <f>IF(AND(E441&gt;SOC_stopT,D441&lt;=F441-O441+StopMargin),1,0)</f>
        <v>0</v>
      </c>
      <c r="R441">
        <f>IF(AND(P441=1,M441&gt;0),1,IF(AND(P441=0,Q441=1,N441&gt;0),-1,0))</f>
        <v>0</v>
      </c>
      <c r="S441">
        <f>S440+IF(AND(R441=1,M441=1),1,0)-IF(AND(R441=-1,N441=1),1,0)</f>
        <v>1</v>
      </c>
      <c r="T441">
        <f>T440+IF(AND(R441=1,M441=2),1,0)-IF(AND(R441=-1,N441=2),1,0)</f>
        <v>1</v>
      </c>
      <c r="U441">
        <f>U440+IF(AND(R441=1,M441=3),1,0)-IF(AND(R441=-1,N441=3),1,0)</f>
        <v>0</v>
      </c>
      <c r="V441">
        <f>IF(S441&lt;&gt;S440,0,V440+dt)</f>
        <v>217</v>
      </c>
      <c r="W441">
        <f>IF(T441&lt;&gt;T440,0,W440+dt)</f>
        <v>216</v>
      </c>
      <c r="X441">
        <f>IF(U441&lt;&gt;U440,0,X440+dt)</f>
        <v>71</v>
      </c>
      <c r="Y441" s="24">
        <f>S441*Cap_1*MIN(1,(V441+dt)/StartRamp)</f>
        <v>1.2</v>
      </c>
      <c r="Z441" s="24">
        <f>T441*Cap_2*MIN(1,(W441+dt)/StartRamp)</f>
        <v>1.1000000000000001</v>
      </c>
      <c r="AA441" s="24">
        <f>U441*Cap_3*MIN(1,(X441+dt)/StartRamp)</f>
        <v>0</v>
      </c>
      <c r="AB441" s="24">
        <f>SUM(Y441:AA441)</f>
        <v>2.2999999999999998</v>
      </c>
      <c r="AC441" s="24">
        <f>AB441-D441</f>
        <v>-0.9621000000000004</v>
      </c>
      <c r="AD441" s="25">
        <f>MEDIAN(0,(TaperEnd-E441)/(TaperEnd-TaperStart),1)</f>
        <v>1</v>
      </c>
      <c r="AE441" s="24">
        <f>MIN(P_pcs*AD441,MAX(0,SOC_max-E441)*E_nom*60/dt/SQRT(RTE))</f>
        <v>2.5</v>
      </c>
      <c r="AF441" s="24">
        <f>MIN(P_pcs,MAX(0,E441-SOC_min)*E_nom*60/dt*SQRT(RTE))</f>
        <v>2.5</v>
      </c>
      <c r="AG441" s="24">
        <f>IF(AC441&gt;0,MIN(AC441,AE441),0)</f>
        <v>0</v>
      </c>
      <c r="AH441" s="24">
        <f>IF(AC441&lt;0,MIN(-AC441,AF441),0)</f>
        <v>0.9621000000000004</v>
      </c>
      <c r="AI441" s="24">
        <f>IF(AC441&gt;0,D441+AG441,AB441)</f>
        <v>2.2999999999999998</v>
      </c>
      <c r="AJ441" s="24">
        <f>MAX(0,D441-AI441-AH441)</f>
        <v>0</v>
      </c>
      <c r="AK441" s="25">
        <f>IF(AB441&gt;0,AI441/AB441,0)</f>
        <v>1</v>
      </c>
      <c r="AL441">
        <f>IF(AB441=0,1,MIN(MATCH(MEDIAN(MinStable,AK441,1),FC_L,1),3))</f>
        <v>3</v>
      </c>
      <c r="AM441" s="25">
        <f>INDEX(FC_E1,$AL441)+(MEDIAN(MinStable,$AK441,1)-INDEX(FC_L,$AL441))*(INDEX(FC_E1,$AL441+1)-INDEX(FC_E1,$AL441))/(INDEX(FC_L,$AL441+1)-INDEX(FC_L,$AL441))</f>
        <v>0.42799999999999999</v>
      </c>
      <c r="AN441" s="25">
        <f>INDEX(FC_E2,$AL441)+(MEDIAN(MinStable,$AK441,1)-INDEX(FC_L,$AL441))*(INDEX(FC_E2,$AL441+1)-INDEX(FC_E2,$AL441))/(INDEX(FC_L,$AL441+1)-INDEX(FC_L,$AL441))</f>
        <v>0.42199999999999999</v>
      </c>
      <c r="AO441" s="25">
        <f>INDEX(FC_E3,$AL441)+(MEDIAN(MinStable,$AK441,1)-INDEX(FC_L,$AL441))*(INDEX(FC_E3,$AL441+1)-INDEX(FC_E3,$AL441))/(INDEX(FC_L,$AL441+1)-INDEX(FC_L,$AL441))</f>
        <v>0.41499999999999998</v>
      </c>
      <c r="AP441" s="26">
        <f>(IF(S441=1,Y441*AK441/AM441,0)+IF(T441=1,Z441*AK441/AN441,0)+IF(U441=1,AA441*AK441/AO441,0))*dt/60</f>
        <v>9.0172889814117627E-2</v>
      </c>
      <c r="AQ441" s="25">
        <f>E441+(AG441*SQRT(RTE)-AH441/SQRT(RTE))*dt/60/E_nom</f>
        <v>0.65073763569086363</v>
      </c>
      <c r="AR441">
        <f>IF(R441=1,1,0)</f>
        <v>0</v>
      </c>
    </row>
    <row r="442" spans="1:44" x14ac:dyDescent="0.2">
      <c r="A442">
        <v>440</v>
      </c>
      <c r="B442" s="22">
        <f>A442/1440</f>
        <v>0.30555555555555558</v>
      </c>
      <c r="C442" s="23">
        <v>3.1261000000000001</v>
      </c>
      <c r="D442" s="24">
        <f>C442+P_aux</f>
        <v>3.1411000000000002</v>
      </c>
      <c r="E442" s="25">
        <f>AQ441</f>
        <v>0.65073763569086363</v>
      </c>
      <c r="F442" s="24">
        <f>AB441</f>
        <v>2.2999999999999998</v>
      </c>
      <c r="G442">
        <f>IF(AND(S441=0,V441&gt;=MinOff),V441,-1)</f>
        <v>-1</v>
      </c>
      <c r="H442">
        <f>IF(AND(T441=0,W441&gt;=MinOff),W441,-1)</f>
        <v>-1</v>
      </c>
      <c r="I442">
        <f>IF(AND(U441=0,X441&gt;=MinOff),X441,-1)</f>
        <v>71</v>
      </c>
      <c r="J442">
        <f>IF(AND(S441=1,V441&gt;=MinRun),V441,-1)</f>
        <v>217</v>
      </c>
      <c r="K442">
        <f>IF(AND(T441=1,W441&gt;=MinRun),W441,-1)</f>
        <v>216</v>
      </c>
      <c r="L442">
        <f>IF(AND(U441=1,X441&gt;=MinRun),X441,-1)</f>
        <v>-1</v>
      </c>
      <c r="M442">
        <f>IF(MAX(G442:I442)&lt;0,0,MATCH(MAX(G442:I442),G442:I442,0))</f>
        <v>3</v>
      </c>
      <c r="N442">
        <f>IF(MAX(J442:L442)&lt;0,0,MATCH(MAX(J442:L442),J442:L442,0))</f>
        <v>1</v>
      </c>
      <c r="O442" s="24">
        <f>IF(N442=0,0,INDEX(CapVec,N442))</f>
        <v>1.2</v>
      </c>
      <c r="P442">
        <f>IF(OR(D442&gt;F442+StartMargin,E442&lt;SOC_startT),1,0)</f>
        <v>0</v>
      </c>
      <c r="Q442">
        <f>IF(AND(E442&gt;SOC_stopT,D442&lt;=F442-O442+StopMargin),1,0)</f>
        <v>0</v>
      </c>
      <c r="R442">
        <f>IF(AND(P442=1,M442&gt;0),1,IF(AND(P442=0,Q442=1,N442&gt;0),-1,0))</f>
        <v>0</v>
      </c>
      <c r="S442">
        <f>S441+IF(AND(R442=1,M442=1),1,0)-IF(AND(R442=-1,N442=1),1,0)</f>
        <v>1</v>
      </c>
      <c r="T442">
        <f>T441+IF(AND(R442=1,M442=2),1,0)-IF(AND(R442=-1,N442=2),1,0)</f>
        <v>1</v>
      </c>
      <c r="U442">
        <f>U441+IF(AND(R442=1,M442=3),1,0)-IF(AND(R442=-1,N442=3),1,0)</f>
        <v>0</v>
      </c>
      <c r="V442">
        <f>IF(S442&lt;&gt;S441,0,V441+dt)</f>
        <v>218</v>
      </c>
      <c r="W442">
        <f>IF(T442&lt;&gt;T441,0,W441+dt)</f>
        <v>217</v>
      </c>
      <c r="X442">
        <f>IF(U442&lt;&gt;U441,0,X441+dt)</f>
        <v>72</v>
      </c>
      <c r="Y442" s="24">
        <f>S442*Cap_1*MIN(1,(V442+dt)/StartRamp)</f>
        <v>1.2</v>
      </c>
      <c r="Z442" s="24">
        <f>T442*Cap_2*MIN(1,(W442+dt)/StartRamp)</f>
        <v>1.1000000000000001</v>
      </c>
      <c r="AA442" s="24">
        <f>U442*Cap_3*MIN(1,(X442+dt)/StartRamp)</f>
        <v>0</v>
      </c>
      <c r="AB442" s="24">
        <f>SUM(Y442:AA442)</f>
        <v>2.2999999999999998</v>
      </c>
      <c r="AC442" s="24">
        <f>AB442-D442</f>
        <v>-0.8411000000000004</v>
      </c>
      <c r="AD442" s="25">
        <f>MEDIAN(0,(TaperEnd-E442)/(TaperEnd-TaperStart),1)</f>
        <v>1</v>
      </c>
      <c r="AE442" s="24">
        <f>MIN(P_pcs*AD442,MAX(0,SOC_max-E442)*E_nom*60/dt/SQRT(RTE))</f>
        <v>2.5</v>
      </c>
      <c r="AF442" s="24">
        <f>MIN(P_pcs,MAX(0,E442-SOC_min)*E_nom*60/dt*SQRT(RTE))</f>
        <v>2.5</v>
      </c>
      <c r="AG442" s="24">
        <f>IF(AC442&gt;0,MIN(AC442,AE442),0)</f>
        <v>0</v>
      </c>
      <c r="AH442" s="24">
        <f>IF(AC442&lt;0,MIN(-AC442,AF442),0)</f>
        <v>0.8411000000000004</v>
      </c>
      <c r="AI442" s="24">
        <f>IF(AC442&gt;0,D442+AG442,AB442)</f>
        <v>2.2999999999999998</v>
      </c>
      <c r="AJ442" s="24">
        <f>MAX(0,D442-AI442-AH442)</f>
        <v>0</v>
      </c>
      <c r="AK442" s="25">
        <f>IF(AB442&gt;0,AI442/AB442,0)</f>
        <v>1</v>
      </c>
      <c r="AL442">
        <f>IF(AB442=0,1,MIN(MATCH(MEDIAN(MinStable,AK442,1),FC_L,1),3))</f>
        <v>3</v>
      </c>
      <c r="AM442" s="25">
        <f>INDEX(FC_E1,$AL442)+(MEDIAN(MinStable,$AK442,1)-INDEX(FC_L,$AL442))*(INDEX(FC_E1,$AL442+1)-INDEX(FC_E1,$AL442))/(INDEX(FC_L,$AL442+1)-INDEX(FC_L,$AL442))</f>
        <v>0.42799999999999999</v>
      </c>
      <c r="AN442" s="25">
        <f>INDEX(FC_E2,$AL442)+(MEDIAN(MinStable,$AK442,1)-INDEX(FC_L,$AL442))*(INDEX(FC_E2,$AL442+1)-INDEX(FC_E2,$AL442))/(INDEX(FC_L,$AL442+1)-INDEX(FC_L,$AL442))</f>
        <v>0.42199999999999999</v>
      </c>
      <c r="AO442" s="25">
        <f>INDEX(FC_E3,$AL442)+(MEDIAN(MinStable,$AK442,1)-INDEX(FC_L,$AL442))*(INDEX(FC_E3,$AL442+1)-INDEX(FC_E3,$AL442))/(INDEX(FC_L,$AL442+1)-INDEX(FC_L,$AL442))</f>
        <v>0.41499999999999998</v>
      </c>
      <c r="AP442" s="26">
        <f>(IF(S442=1,Y442*AK442/AM442,0)+IF(T442=1,Z442*AK442/AN442,0)+IF(U442=1,AA442*AK442/AO442,0))*dt/60</f>
        <v>9.0172889814117627E-2</v>
      </c>
      <c r="AQ442" s="25">
        <f>E442+(AG442*SQRT(RTE)-AH442/SQRT(RTE))*dt/60/E_nom</f>
        <v>0.6480206186828833</v>
      </c>
      <c r="AR442">
        <f>IF(R442=1,1,0)</f>
        <v>0</v>
      </c>
    </row>
    <row r="443" spans="1:44" x14ac:dyDescent="0.2">
      <c r="A443">
        <v>441</v>
      </c>
      <c r="B443" s="22">
        <f>A443/1440</f>
        <v>0.30625000000000002</v>
      </c>
      <c r="C443" s="23">
        <v>3.1602000000000001</v>
      </c>
      <c r="D443" s="24">
        <f>C443+P_aux</f>
        <v>3.1752000000000002</v>
      </c>
      <c r="E443" s="25">
        <f>AQ442</f>
        <v>0.6480206186828833</v>
      </c>
      <c r="F443" s="24">
        <f>AB442</f>
        <v>2.2999999999999998</v>
      </c>
      <c r="G443">
        <f>IF(AND(S442=0,V442&gt;=MinOff),V442,-1)</f>
        <v>-1</v>
      </c>
      <c r="H443">
        <f>IF(AND(T442=0,W442&gt;=MinOff),W442,-1)</f>
        <v>-1</v>
      </c>
      <c r="I443">
        <f>IF(AND(U442=0,X442&gt;=MinOff),X442,-1)</f>
        <v>72</v>
      </c>
      <c r="J443">
        <f>IF(AND(S442=1,V442&gt;=MinRun),V442,-1)</f>
        <v>218</v>
      </c>
      <c r="K443">
        <f>IF(AND(T442=1,W442&gt;=MinRun),W442,-1)</f>
        <v>217</v>
      </c>
      <c r="L443">
        <f>IF(AND(U442=1,X442&gt;=MinRun),X442,-1)</f>
        <v>-1</v>
      </c>
      <c r="M443">
        <f>IF(MAX(G443:I443)&lt;0,0,MATCH(MAX(G443:I443),G443:I443,0))</f>
        <v>3</v>
      </c>
      <c r="N443">
        <f>IF(MAX(J443:L443)&lt;0,0,MATCH(MAX(J443:L443),J443:L443,0))</f>
        <v>1</v>
      </c>
      <c r="O443" s="24">
        <f>IF(N443=0,0,INDEX(CapVec,N443))</f>
        <v>1.2</v>
      </c>
      <c r="P443">
        <f>IF(OR(D443&gt;F443+StartMargin,E443&lt;SOC_startT),1,0)</f>
        <v>0</v>
      </c>
      <c r="Q443">
        <f>IF(AND(E443&gt;SOC_stopT,D443&lt;=F443-O443+StopMargin),1,0)</f>
        <v>0</v>
      </c>
      <c r="R443">
        <f>IF(AND(P443=1,M443&gt;0),1,IF(AND(P443=0,Q443=1,N443&gt;0),-1,0))</f>
        <v>0</v>
      </c>
      <c r="S443">
        <f>S442+IF(AND(R443=1,M443=1),1,0)-IF(AND(R443=-1,N443=1),1,0)</f>
        <v>1</v>
      </c>
      <c r="T443">
        <f>T442+IF(AND(R443=1,M443=2),1,0)-IF(AND(R443=-1,N443=2),1,0)</f>
        <v>1</v>
      </c>
      <c r="U443">
        <f>U442+IF(AND(R443=1,M443=3),1,0)-IF(AND(R443=-1,N443=3),1,0)</f>
        <v>0</v>
      </c>
      <c r="V443">
        <f>IF(S443&lt;&gt;S442,0,V442+dt)</f>
        <v>219</v>
      </c>
      <c r="W443">
        <f>IF(T443&lt;&gt;T442,0,W442+dt)</f>
        <v>218</v>
      </c>
      <c r="X443">
        <f>IF(U443&lt;&gt;U442,0,X442+dt)</f>
        <v>73</v>
      </c>
      <c r="Y443" s="24">
        <f>S443*Cap_1*MIN(1,(V443+dt)/StartRamp)</f>
        <v>1.2</v>
      </c>
      <c r="Z443" s="24">
        <f>T443*Cap_2*MIN(1,(W443+dt)/StartRamp)</f>
        <v>1.1000000000000001</v>
      </c>
      <c r="AA443" s="24">
        <f>U443*Cap_3*MIN(1,(X443+dt)/StartRamp)</f>
        <v>0</v>
      </c>
      <c r="AB443" s="24">
        <f>SUM(Y443:AA443)</f>
        <v>2.2999999999999998</v>
      </c>
      <c r="AC443" s="24">
        <f>AB443-D443</f>
        <v>-0.87520000000000042</v>
      </c>
      <c r="AD443" s="25">
        <f>MEDIAN(0,(TaperEnd-E443)/(TaperEnd-TaperStart),1)</f>
        <v>1</v>
      </c>
      <c r="AE443" s="24">
        <f>MIN(P_pcs*AD443,MAX(0,SOC_max-E443)*E_nom*60/dt/SQRT(RTE))</f>
        <v>2.5</v>
      </c>
      <c r="AF443" s="24">
        <f>MIN(P_pcs,MAX(0,E443-SOC_min)*E_nom*60/dt*SQRT(RTE))</f>
        <v>2.5</v>
      </c>
      <c r="AG443" s="24">
        <f>IF(AC443&gt;0,MIN(AC443,AE443),0)</f>
        <v>0</v>
      </c>
      <c r="AH443" s="24">
        <f>IF(AC443&lt;0,MIN(-AC443,AF443),0)</f>
        <v>0.87520000000000042</v>
      </c>
      <c r="AI443" s="24">
        <f>IF(AC443&gt;0,D443+AG443,AB443)</f>
        <v>2.2999999999999998</v>
      </c>
      <c r="AJ443" s="24">
        <f>MAX(0,D443-AI443-AH443)</f>
        <v>0</v>
      </c>
      <c r="AK443" s="25">
        <f>IF(AB443&gt;0,AI443/AB443,0)</f>
        <v>1</v>
      </c>
      <c r="AL443">
        <f>IF(AB443=0,1,MIN(MATCH(MEDIAN(MinStable,AK443,1),FC_L,1),3))</f>
        <v>3</v>
      </c>
      <c r="AM443" s="25">
        <f>INDEX(FC_E1,$AL443)+(MEDIAN(MinStable,$AK443,1)-INDEX(FC_L,$AL443))*(INDEX(FC_E1,$AL443+1)-INDEX(FC_E1,$AL443))/(INDEX(FC_L,$AL443+1)-INDEX(FC_L,$AL443))</f>
        <v>0.42799999999999999</v>
      </c>
      <c r="AN443" s="25">
        <f>INDEX(FC_E2,$AL443)+(MEDIAN(MinStable,$AK443,1)-INDEX(FC_L,$AL443))*(INDEX(FC_E2,$AL443+1)-INDEX(FC_E2,$AL443))/(INDEX(FC_L,$AL443+1)-INDEX(FC_L,$AL443))</f>
        <v>0.42199999999999999</v>
      </c>
      <c r="AO443" s="25">
        <f>INDEX(FC_E3,$AL443)+(MEDIAN(MinStable,$AK443,1)-INDEX(FC_L,$AL443))*(INDEX(FC_E3,$AL443+1)-INDEX(FC_E3,$AL443))/(INDEX(FC_L,$AL443+1)-INDEX(FC_L,$AL443))</f>
        <v>0.41499999999999998</v>
      </c>
      <c r="AP443" s="26">
        <f>(IF(S443=1,Y443*AK443/AM443,0)+IF(T443=1,Z443*AK443/AN443,0)+IF(U443=1,AA443*AK443/AO443,0))*dt/60</f>
        <v>9.0172889814117627E-2</v>
      </c>
      <c r="AQ443" s="25">
        <f>E443+(AG443*SQRT(RTE)-AH443/SQRT(RTE))*dt/60/E_nom</f>
        <v>0.64519344797145251</v>
      </c>
      <c r="AR443">
        <f>IF(R443=1,1,0)</f>
        <v>0</v>
      </c>
    </row>
    <row r="444" spans="1:44" x14ac:dyDescent="0.2">
      <c r="A444">
        <v>442</v>
      </c>
      <c r="B444" s="22">
        <f>A444/1440</f>
        <v>0.30694444444444446</v>
      </c>
      <c r="C444" s="23">
        <v>3.1415000000000002</v>
      </c>
      <c r="D444" s="24">
        <f>C444+P_aux</f>
        <v>3.1565000000000003</v>
      </c>
      <c r="E444" s="25">
        <f>AQ443</f>
        <v>0.64519344797145251</v>
      </c>
      <c r="F444" s="24">
        <f>AB443</f>
        <v>2.2999999999999998</v>
      </c>
      <c r="G444">
        <f>IF(AND(S443=0,V443&gt;=MinOff),V443,-1)</f>
        <v>-1</v>
      </c>
      <c r="H444">
        <f>IF(AND(T443=0,W443&gt;=MinOff),W443,-1)</f>
        <v>-1</v>
      </c>
      <c r="I444">
        <f>IF(AND(U443=0,X443&gt;=MinOff),X443,-1)</f>
        <v>73</v>
      </c>
      <c r="J444">
        <f>IF(AND(S443=1,V443&gt;=MinRun),V443,-1)</f>
        <v>219</v>
      </c>
      <c r="K444">
        <f>IF(AND(T443=1,W443&gt;=MinRun),W443,-1)</f>
        <v>218</v>
      </c>
      <c r="L444">
        <f>IF(AND(U443=1,X443&gt;=MinRun),X443,-1)</f>
        <v>-1</v>
      </c>
      <c r="M444">
        <f>IF(MAX(G444:I444)&lt;0,0,MATCH(MAX(G444:I444),G444:I444,0))</f>
        <v>3</v>
      </c>
      <c r="N444">
        <f>IF(MAX(J444:L444)&lt;0,0,MATCH(MAX(J444:L444),J444:L444,0))</f>
        <v>1</v>
      </c>
      <c r="O444" s="24">
        <f>IF(N444=0,0,INDEX(CapVec,N444))</f>
        <v>1.2</v>
      </c>
      <c r="P444">
        <f>IF(OR(D444&gt;F444+StartMargin,E444&lt;SOC_startT),1,0)</f>
        <v>0</v>
      </c>
      <c r="Q444">
        <f>IF(AND(E444&gt;SOC_stopT,D444&lt;=F444-O444+StopMargin),1,0)</f>
        <v>0</v>
      </c>
      <c r="R444">
        <f>IF(AND(P444=1,M444&gt;0),1,IF(AND(P444=0,Q444=1,N444&gt;0),-1,0))</f>
        <v>0</v>
      </c>
      <c r="S444">
        <f>S443+IF(AND(R444=1,M444=1),1,0)-IF(AND(R444=-1,N444=1),1,0)</f>
        <v>1</v>
      </c>
      <c r="T444">
        <f>T443+IF(AND(R444=1,M444=2),1,0)-IF(AND(R444=-1,N444=2),1,0)</f>
        <v>1</v>
      </c>
      <c r="U444">
        <f>U443+IF(AND(R444=1,M444=3),1,0)-IF(AND(R444=-1,N444=3),1,0)</f>
        <v>0</v>
      </c>
      <c r="V444">
        <f>IF(S444&lt;&gt;S443,0,V443+dt)</f>
        <v>220</v>
      </c>
      <c r="W444">
        <f>IF(T444&lt;&gt;T443,0,W443+dt)</f>
        <v>219</v>
      </c>
      <c r="X444">
        <f>IF(U444&lt;&gt;U443,0,X443+dt)</f>
        <v>74</v>
      </c>
      <c r="Y444" s="24">
        <f>S444*Cap_1*MIN(1,(V444+dt)/StartRamp)</f>
        <v>1.2</v>
      </c>
      <c r="Z444" s="24">
        <f>T444*Cap_2*MIN(1,(W444+dt)/StartRamp)</f>
        <v>1.1000000000000001</v>
      </c>
      <c r="AA444" s="24">
        <f>U444*Cap_3*MIN(1,(X444+dt)/StartRamp)</f>
        <v>0</v>
      </c>
      <c r="AB444" s="24">
        <f>SUM(Y444:AA444)</f>
        <v>2.2999999999999998</v>
      </c>
      <c r="AC444" s="24">
        <f>AB444-D444</f>
        <v>-0.85650000000000048</v>
      </c>
      <c r="AD444" s="25">
        <f>MEDIAN(0,(TaperEnd-E444)/(TaperEnd-TaperStart),1)</f>
        <v>1</v>
      </c>
      <c r="AE444" s="24">
        <f>MIN(P_pcs*AD444,MAX(0,SOC_max-E444)*E_nom*60/dt/SQRT(RTE))</f>
        <v>2.5</v>
      </c>
      <c r="AF444" s="24">
        <f>MIN(P_pcs,MAX(0,E444-SOC_min)*E_nom*60/dt*SQRT(RTE))</f>
        <v>2.5</v>
      </c>
      <c r="AG444" s="24">
        <f>IF(AC444&gt;0,MIN(AC444,AE444),0)</f>
        <v>0</v>
      </c>
      <c r="AH444" s="24">
        <f>IF(AC444&lt;0,MIN(-AC444,AF444),0)</f>
        <v>0.85650000000000048</v>
      </c>
      <c r="AI444" s="24">
        <f>IF(AC444&gt;0,D444+AG444,AB444)</f>
        <v>2.2999999999999998</v>
      </c>
      <c r="AJ444" s="24">
        <f>MAX(0,D444-AI444-AH444)</f>
        <v>0</v>
      </c>
      <c r="AK444" s="25">
        <f>IF(AB444&gt;0,AI444/AB444,0)</f>
        <v>1</v>
      </c>
      <c r="AL444">
        <f>IF(AB444=0,1,MIN(MATCH(MEDIAN(MinStable,AK444,1),FC_L,1),3))</f>
        <v>3</v>
      </c>
      <c r="AM444" s="25">
        <f>INDEX(FC_E1,$AL444)+(MEDIAN(MinStable,$AK444,1)-INDEX(FC_L,$AL444))*(INDEX(FC_E1,$AL444+1)-INDEX(FC_E1,$AL444))/(INDEX(FC_L,$AL444+1)-INDEX(FC_L,$AL444))</f>
        <v>0.42799999999999999</v>
      </c>
      <c r="AN444" s="25">
        <f>INDEX(FC_E2,$AL444)+(MEDIAN(MinStable,$AK444,1)-INDEX(FC_L,$AL444))*(INDEX(FC_E2,$AL444+1)-INDEX(FC_E2,$AL444))/(INDEX(FC_L,$AL444+1)-INDEX(FC_L,$AL444))</f>
        <v>0.42199999999999999</v>
      </c>
      <c r="AO444" s="25">
        <f>INDEX(FC_E3,$AL444)+(MEDIAN(MinStable,$AK444,1)-INDEX(FC_L,$AL444))*(INDEX(FC_E3,$AL444+1)-INDEX(FC_E3,$AL444))/(INDEX(FC_L,$AL444+1)-INDEX(FC_L,$AL444))</f>
        <v>0.41499999999999998</v>
      </c>
      <c r="AP444" s="26">
        <f>(IF(S444=1,Y444*AK444/AM444,0)+IF(T444=1,Z444*AK444/AN444,0)+IF(U444=1,AA444*AK444/AO444,0))*dt/60</f>
        <v>9.0172889814117627E-2</v>
      </c>
      <c r="AQ444" s="25">
        <f>E444+(AG444*SQRT(RTE)-AH444/SQRT(RTE))*dt/60/E_nom</f>
        <v>0.64242668412965587</v>
      </c>
      <c r="AR444">
        <f>IF(R444=1,1,0)</f>
        <v>0</v>
      </c>
    </row>
    <row r="445" spans="1:44" x14ac:dyDescent="0.2">
      <c r="A445">
        <v>443</v>
      </c>
      <c r="B445" s="22">
        <f>A445/1440</f>
        <v>0.30763888888888891</v>
      </c>
      <c r="C445" s="23">
        <v>3.0548999999999999</v>
      </c>
      <c r="D445" s="24">
        <f>C445+P_aux</f>
        <v>3.0699000000000001</v>
      </c>
      <c r="E445" s="25">
        <f>AQ444</f>
        <v>0.64242668412965587</v>
      </c>
      <c r="F445" s="24">
        <f>AB444</f>
        <v>2.2999999999999998</v>
      </c>
      <c r="G445">
        <f>IF(AND(S444=0,V444&gt;=MinOff),V444,-1)</f>
        <v>-1</v>
      </c>
      <c r="H445">
        <f>IF(AND(T444=0,W444&gt;=MinOff),W444,-1)</f>
        <v>-1</v>
      </c>
      <c r="I445">
        <f>IF(AND(U444=0,X444&gt;=MinOff),X444,-1)</f>
        <v>74</v>
      </c>
      <c r="J445">
        <f>IF(AND(S444=1,V444&gt;=MinRun),V444,-1)</f>
        <v>220</v>
      </c>
      <c r="K445">
        <f>IF(AND(T444=1,W444&gt;=MinRun),W444,-1)</f>
        <v>219</v>
      </c>
      <c r="L445">
        <f>IF(AND(U444=1,X444&gt;=MinRun),X444,-1)</f>
        <v>-1</v>
      </c>
      <c r="M445">
        <f>IF(MAX(G445:I445)&lt;0,0,MATCH(MAX(G445:I445),G445:I445,0))</f>
        <v>3</v>
      </c>
      <c r="N445">
        <f>IF(MAX(J445:L445)&lt;0,0,MATCH(MAX(J445:L445),J445:L445,0))</f>
        <v>1</v>
      </c>
      <c r="O445" s="24">
        <f>IF(N445=0,0,INDEX(CapVec,N445))</f>
        <v>1.2</v>
      </c>
      <c r="P445">
        <f>IF(OR(D445&gt;F445+StartMargin,E445&lt;SOC_startT),1,0)</f>
        <v>0</v>
      </c>
      <c r="Q445">
        <f>IF(AND(E445&gt;SOC_stopT,D445&lt;=F445-O445+StopMargin),1,0)</f>
        <v>0</v>
      </c>
      <c r="R445">
        <f>IF(AND(P445=1,M445&gt;0),1,IF(AND(P445=0,Q445=1,N445&gt;0),-1,0))</f>
        <v>0</v>
      </c>
      <c r="S445">
        <f>S444+IF(AND(R445=1,M445=1),1,0)-IF(AND(R445=-1,N445=1),1,0)</f>
        <v>1</v>
      </c>
      <c r="T445">
        <f>T444+IF(AND(R445=1,M445=2),1,0)-IF(AND(R445=-1,N445=2),1,0)</f>
        <v>1</v>
      </c>
      <c r="U445">
        <f>U444+IF(AND(R445=1,M445=3),1,0)-IF(AND(R445=-1,N445=3),1,0)</f>
        <v>0</v>
      </c>
      <c r="V445">
        <f>IF(S445&lt;&gt;S444,0,V444+dt)</f>
        <v>221</v>
      </c>
      <c r="W445">
        <f>IF(T445&lt;&gt;T444,0,W444+dt)</f>
        <v>220</v>
      </c>
      <c r="X445">
        <f>IF(U445&lt;&gt;U444,0,X444+dt)</f>
        <v>75</v>
      </c>
      <c r="Y445" s="24">
        <f>S445*Cap_1*MIN(1,(V445+dt)/StartRamp)</f>
        <v>1.2</v>
      </c>
      <c r="Z445" s="24">
        <f>T445*Cap_2*MIN(1,(W445+dt)/StartRamp)</f>
        <v>1.1000000000000001</v>
      </c>
      <c r="AA445" s="24">
        <f>U445*Cap_3*MIN(1,(X445+dt)/StartRamp)</f>
        <v>0</v>
      </c>
      <c r="AB445" s="24">
        <f>SUM(Y445:AA445)</f>
        <v>2.2999999999999998</v>
      </c>
      <c r="AC445" s="24">
        <f>AB445-D445</f>
        <v>-0.76990000000000025</v>
      </c>
      <c r="AD445" s="25">
        <f>MEDIAN(0,(TaperEnd-E445)/(TaperEnd-TaperStart),1)</f>
        <v>1</v>
      </c>
      <c r="AE445" s="24">
        <f>MIN(P_pcs*AD445,MAX(0,SOC_max-E445)*E_nom*60/dt/SQRT(RTE))</f>
        <v>2.5</v>
      </c>
      <c r="AF445" s="24">
        <f>MIN(P_pcs,MAX(0,E445-SOC_min)*E_nom*60/dt*SQRT(RTE))</f>
        <v>2.5</v>
      </c>
      <c r="AG445" s="24">
        <f>IF(AC445&gt;0,MIN(AC445,AE445),0)</f>
        <v>0</v>
      </c>
      <c r="AH445" s="24">
        <f>IF(AC445&lt;0,MIN(-AC445,AF445),0)</f>
        <v>0.76990000000000025</v>
      </c>
      <c r="AI445" s="24">
        <f>IF(AC445&gt;0,D445+AG445,AB445)</f>
        <v>2.2999999999999998</v>
      </c>
      <c r="AJ445" s="24">
        <f>MAX(0,D445-AI445-AH445)</f>
        <v>0</v>
      </c>
      <c r="AK445" s="25">
        <f>IF(AB445&gt;0,AI445/AB445,0)</f>
        <v>1</v>
      </c>
      <c r="AL445">
        <f>IF(AB445=0,1,MIN(MATCH(MEDIAN(MinStable,AK445,1),FC_L,1),3))</f>
        <v>3</v>
      </c>
      <c r="AM445" s="25">
        <f>INDEX(FC_E1,$AL445)+(MEDIAN(MinStable,$AK445,1)-INDEX(FC_L,$AL445))*(INDEX(FC_E1,$AL445+1)-INDEX(FC_E1,$AL445))/(INDEX(FC_L,$AL445+1)-INDEX(FC_L,$AL445))</f>
        <v>0.42799999999999999</v>
      </c>
      <c r="AN445" s="25">
        <f>INDEX(FC_E2,$AL445)+(MEDIAN(MinStable,$AK445,1)-INDEX(FC_L,$AL445))*(INDEX(FC_E2,$AL445+1)-INDEX(FC_E2,$AL445))/(INDEX(FC_L,$AL445+1)-INDEX(FC_L,$AL445))</f>
        <v>0.42199999999999999</v>
      </c>
      <c r="AO445" s="25">
        <f>INDEX(FC_E3,$AL445)+(MEDIAN(MinStable,$AK445,1)-INDEX(FC_L,$AL445))*(INDEX(FC_E3,$AL445+1)-INDEX(FC_E3,$AL445))/(INDEX(FC_L,$AL445+1)-INDEX(FC_L,$AL445))</f>
        <v>0.41499999999999998</v>
      </c>
      <c r="AP445" s="26">
        <f>(IF(S445=1,Y445*AK445/AM445,0)+IF(T445=1,Z445*AK445/AN445,0)+IF(U445=1,AA445*AK445/AO445,0))*dt/60</f>
        <v>9.0172889814117627E-2</v>
      </c>
      <c r="AQ445" s="25">
        <f>E445+(AG445*SQRT(RTE)-AH445/SQRT(RTE))*dt/60/E_nom</f>
        <v>0.63993966547022885</v>
      </c>
      <c r="AR445">
        <f>IF(R445=1,1,0)</f>
        <v>0</v>
      </c>
    </row>
    <row r="446" spans="1:44" x14ac:dyDescent="0.2">
      <c r="A446">
        <v>444</v>
      </c>
      <c r="B446" s="22">
        <f>A446/1440</f>
        <v>0.30833333333333335</v>
      </c>
      <c r="C446" s="23">
        <v>3.1394000000000002</v>
      </c>
      <c r="D446" s="24">
        <f>C446+P_aux</f>
        <v>3.1544000000000003</v>
      </c>
      <c r="E446" s="25">
        <f>AQ445</f>
        <v>0.63993966547022885</v>
      </c>
      <c r="F446" s="24">
        <f>AB445</f>
        <v>2.2999999999999998</v>
      </c>
      <c r="G446">
        <f>IF(AND(S445=0,V445&gt;=MinOff),V445,-1)</f>
        <v>-1</v>
      </c>
      <c r="H446">
        <f>IF(AND(T445=0,W445&gt;=MinOff),W445,-1)</f>
        <v>-1</v>
      </c>
      <c r="I446">
        <f>IF(AND(U445=0,X445&gt;=MinOff),X445,-1)</f>
        <v>75</v>
      </c>
      <c r="J446">
        <f>IF(AND(S445=1,V445&gt;=MinRun),V445,-1)</f>
        <v>221</v>
      </c>
      <c r="K446">
        <f>IF(AND(T445=1,W445&gt;=MinRun),W445,-1)</f>
        <v>220</v>
      </c>
      <c r="L446">
        <f>IF(AND(U445=1,X445&gt;=MinRun),X445,-1)</f>
        <v>-1</v>
      </c>
      <c r="M446">
        <f>IF(MAX(G446:I446)&lt;0,0,MATCH(MAX(G446:I446),G446:I446,0))</f>
        <v>3</v>
      </c>
      <c r="N446">
        <f>IF(MAX(J446:L446)&lt;0,0,MATCH(MAX(J446:L446),J446:L446,0))</f>
        <v>1</v>
      </c>
      <c r="O446" s="24">
        <f>IF(N446=0,0,INDEX(CapVec,N446))</f>
        <v>1.2</v>
      </c>
      <c r="P446">
        <f>IF(OR(D446&gt;F446+StartMargin,E446&lt;SOC_startT),1,0)</f>
        <v>0</v>
      </c>
      <c r="Q446">
        <f>IF(AND(E446&gt;SOC_stopT,D446&lt;=F446-O446+StopMargin),1,0)</f>
        <v>0</v>
      </c>
      <c r="R446">
        <f>IF(AND(P446=1,M446&gt;0),1,IF(AND(P446=0,Q446=1,N446&gt;0),-1,0))</f>
        <v>0</v>
      </c>
      <c r="S446">
        <f>S445+IF(AND(R446=1,M446=1),1,0)-IF(AND(R446=-1,N446=1),1,0)</f>
        <v>1</v>
      </c>
      <c r="T446">
        <f>T445+IF(AND(R446=1,M446=2),1,0)-IF(AND(R446=-1,N446=2),1,0)</f>
        <v>1</v>
      </c>
      <c r="U446">
        <f>U445+IF(AND(R446=1,M446=3),1,0)-IF(AND(R446=-1,N446=3),1,0)</f>
        <v>0</v>
      </c>
      <c r="V446">
        <f>IF(S446&lt;&gt;S445,0,V445+dt)</f>
        <v>222</v>
      </c>
      <c r="W446">
        <f>IF(T446&lt;&gt;T445,0,W445+dt)</f>
        <v>221</v>
      </c>
      <c r="X446">
        <f>IF(U446&lt;&gt;U445,0,X445+dt)</f>
        <v>76</v>
      </c>
      <c r="Y446" s="24">
        <f>S446*Cap_1*MIN(1,(V446+dt)/StartRamp)</f>
        <v>1.2</v>
      </c>
      <c r="Z446" s="24">
        <f>T446*Cap_2*MIN(1,(W446+dt)/StartRamp)</f>
        <v>1.1000000000000001</v>
      </c>
      <c r="AA446" s="24">
        <f>U446*Cap_3*MIN(1,(X446+dt)/StartRamp)</f>
        <v>0</v>
      </c>
      <c r="AB446" s="24">
        <f>SUM(Y446:AA446)</f>
        <v>2.2999999999999998</v>
      </c>
      <c r="AC446" s="24">
        <f>AB446-D446</f>
        <v>-0.85440000000000049</v>
      </c>
      <c r="AD446" s="25">
        <f>MEDIAN(0,(TaperEnd-E446)/(TaperEnd-TaperStart),1)</f>
        <v>1</v>
      </c>
      <c r="AE446" s="24">
        <f>MIN(P_pcs*AD446,MAX(0,SOC_max-E446)*E_nom*60/dt/SQRT(RTE))</f>
        <v>2.5</v>
      </c>
      <c r="AF446" s="24">
        <f>MIN(P_pcs,MAX(0,E446-SOC_min)*E_nom*60/dt*SQRT(RTE))</f>
        <v>2.5</v>
      </c>
      <c r="AG446" s="24">
        <f>IF(AC446&gt;0,MIN(AC446,AE446),0)</f>
        <v>0</v>
      </c>
      <c r="AH446" s="24">
        <f>IF(AC446&lt;0,MIN(-AC446,AF446),0)</f>
        <v>0.85440000000000049</v>
      </c>
      <c r="AI446" s="24">
        <f>IF(AC446&gt;0,D446+AG446,AB446)</f>
        <v>2.2999999999999998</v>
      </c>
      <c r="AJ446" s="24">
        <f>MAX(0,D446-AI446-AH446)</f>
        <v>0</v>
      </c>
      <c r="AK446" s="25">
        <f>IF(AB446&gt;0,AI446/AB446,0)</f>
        <v>1</v>
      </c>
      <c r="AL446">
        <f>IF(AB446=0,1,MIN(MATCH(MEDIAN(MinStable,AK446,1),FC_L,1),3))</f>
        <v>3</v>
      </c>
      <c r="AM446" s="25">
        <f>INDEX(FC_E1,$AL446)+(MEDIAN(MinStable,$AK446,1)-INDEX(FC_L,$AL446))*(INDEX(FC_E1,$AL446+1)-INDEX(FC_E1,$AL446))/(INDEX(FC_L,$AL446+1)-INDEX(FC_L,$AL446))</f>
        <v>0.42799999999999999</v>
      </c>
      <c r="AN446" s="25">
        <f>INDEX(FC_E2,$AL446)+(MEDIAN(MinStable,$AK446,1)-INDEX(FC_L,$AL446))*(INDEX(FC_E2,$AL446+1)-INDEX(FC_E2,$AL446))/(INDEX(FC_L,$AL446+1)-INDEX(FC_L,$AL446))</f>
        <v>0.42199999999999999</v>
      </c>
      <c r="AO446" s="25">
        <f>INDEX(FC_E3,$AL446)+(MEDIAN(MinStable,$AK446,1)-INDEX(FC_L,$AL446))*(INDEX(FC_E3,$AL446+1)-INDEX(FC_E3,$AL446))/(INDEX(FC_L,$AL446+1)-INDEX(FC_L,$AL446))</f>
        <v>0.41499999999999998</v>
      </c>
      <c r="AP446" s="26">
        <f>(IF(S446=1,Y446*AK446/AM446,0)+IF(T446=1,Z446*AK446/AN446,0)+IF(U446=1,AA446*AK446/AO446,0))*dt/60</f>
        <v>9.0172889814117627E-2</v>
      </c>
      <c r="AQ446" s="25">
        <f>E446+(AG446*SQRT(RTE)-AH446/SQRT(RTE))*dt/60/E_nom</f>
        <v>0.63717968528758895</v>
      </c>
      <c r="AR446">
        <f>IF(R446=1,1,0)</f>
        <v>0</v>
      </c>
    </row>
    <row r="447" spans="1:44" x14ac:dyDescent="0.2">
      <c r="A447">
        <v>445</v>
      </c>
      <c r="B447" s="22">
        <f>A447/1440</f>
        <v>0.30902777777777779</v>
      </c>
      <c r="C447" s="23">
        <v>3.0657000000000001</v>
      </c>
      <c r="D447" s="24">
        <f>C447+P_aux</f>
        <v>3.0807000000000002</v>
      </c>
      <c r="E447" s="25">
        <f>AQ446</f>
        <v>0.63717968528758895</v>
      </c>
      <c r="F447" s="24">
        <f>AB446</f>
        <v>2.2999999999999998</v>
      </c>
      <c r="G447">
        <f>IF(AND(S446=0,V446&gt;=MinOff),V446,-1)</f>
        <v>-1</v>
      </c>
      <c r="H447">
        <f>IF(AND(T446=0,W446&gt;=MinOff),W446,-1)</f>
        <v>-1</v>
      </c>
      <c r="I447">
        <f>IF(AND(U446=0,X446&gt;=MinOff),X446,-1)</f>
        <v>76</v>
      </c>
      <c r="J447">
        <f>IF(AND(S446=1,V446&gt;=MinRun),V446,-1)</f>
        <v>222</v>
      </c>
      <c r="K447">
        <f>IF(AND(T446=1,W446&gt;=MinRun),W446,-1)</f>
        <v>221</v>
      </c>
      <c r="L447">
        <f>IF(AND(U446=1,X446&gt;=MinRun),X446,-1)</f>
        <v>-1</v>
      </c>
      <c r="M447">
        <f>IF(MAX(G447:I447)&lt;0,0,MATCH(MAX(G447:I447),G447:I447,0))</f>
        <v>3</v>
      </c>
      <c r="N447">
        <f>IF(MAX(J447:L447)&lt;0,0,MATCH(MAX(J447:L447),J447:L447,0))</f>
        <v>1</v>
      </c>
      <c r="O447" s="24">
        <f>IF(N447=0,0,INDEX(CapVec,N447))</f>
        <v>1.2</v>
      </c>
      <c r="P447">
        <f>IF(OR(D447&gt;F447+StartMargin,E447&lt;SOC_startT),1,0)</f>
        <v>0</v>
      </c>
      <c r="Q447">
        <f>IF(AND(E447&gt;SOC_stopT,D447&lt;=F447-O447+StopMargin),1,0)</f>
        <v>0</v>
      </c>
      <c r="R447">
        <f>IF(AND(P447=1,M447&gt;0),1,IF(AND(P447=0,Q447=1,N447&gt;0),-1,0))</f>
        <v>0</v>
      </c>
      <c r="S447">
        <f>S446+IF(AND(R447=1,M447=1),1,0)-IF(AND(R447=-1,N447=1),1,0)</f>
        <v>1</v>
      </c>
      <c r="T447">
        <f>T446+IF(AND(R447=1,M447=2),1,0)-IF(AND(R447=-1,N447=2),1,0)</f>
        <v>1</v>
      </c>
      <c r="U447">
        <f>U446+IF(AND(R447=1,M447=3),1,0)-IF(AND(R447=-1,N447=3),1,0)</f>
        <v>0</v>
      </c>
      <c r="V447">
        <f>IF(S447&lt;&gt;S446,0,V446+dt)</f>
        <v>223</v>
      </c>
      <c r="W447">
        <f>IF(T447&lt;&gt;T446,0,W446+dt)</f>
        <v>222</v>
      </c>
      <c r="X447">
        <f>IF(U447&lt;&gt;U446,0,X446+dt)</f>
        <v>77</v>
      </c>
      <c r="Y447" s="24">
        <f>S447*Cap_1*MIN(1,(V447+dt)/StartRamp)</f>
        <v>1.2</v>
      </c>
      <c r="Z447" s="24">
        <f>T447*Cap_2*MIN(1,(W447+dt)/StartRamp)</f>
        <v>1.1000000000000001</v>
      </c>
      <c r="AA447" s="24">
        <f>U447*Cap_3*MIN(1,(X447+dt)/StartRamp)</f>
        <v>0</v>
      </c>
      <c r="AB447" s="24">
        <f>SUM(Y447:AA447)</f>
        <v>2.2999999999999998</v>
      </c>
      <c r="AC447" s="24">
        <f>AB447-D447</f>
        <v>-0.78070000000000039</v>
      </c>
      <c r="AD447" s="25">
        <f>MEDIAN(0,(TaperEnd-E447)/(TaperEnd-TaperStart),1)</f>
        <v>1</v>
      </c>
      <c r="AE447" s="24">
        <f>MIN(P_pcs*AD447,MAX(0,SOC_max-E447)*E_nom*60/dt/SQRT(RTE))</f>
        <v>2.5</v>
      </c>
      <c r="AF447" s="24">
        <f>MIN(P_pcs,MAX(0,E447-SOC_min)*E_nom*60/dt*SQRT(RTE))</f>
        <v>2.5</v>
      </c>
      <c r="AG447" s="24">
        <f>IF(AC447&gt;0,MIN(AC447,AE447),0)</f>
        <v>0</v>
      </c>
      <c r="AH447" s="24">
        <f>IF(AC447&lt;0,MIN(-AC447,AF447),0)</f>
        <v>0.78070000000000039</v>
      </c>
      <c r="AI447" s="24">
        <f>IF(AC447&gt;0,D447+AG447,AB447)</f>
        <v>2.2999999999999998</v>
      </c>
      <c r="AJ447" s="24">
        <f>MAX(0,D447-AI447-AH447)</f>
        <v>0</v>
      </c>
      <c r="AK447" s="25">
        <f>IF(AB447&gt;0,AI447/AB447,0)</f>
        <v>1</v>
      </c>
      <c r="AL447">
        <f>IF(AB447=0,1,MIN(MATCH(MEDIAN(MinStable,AK447,1),FC_L,1),3))</f>
        <v>3</v>
      </c>
      <c r="AM447" s="25">
        <f>INDEX(FC_E1,$AL447)+(MEDIAN(MinStable,$AK447,1)-INDEX(FC_L,$AL447))*(INDEX(FC_E1,$AL447+1)-INDEX(FC_E1,$AL447))/(INDEX(FC_L,$AL447+1)-INDEX(FC_L,$AL447))</f>
        <v>0.42799999999999999</v>
      </c>
      <c r="AN447" s="25">
        <f>INDEX(FC_E2,$AL447)+(MEDIAN(MinStable,$AK447,1)-INDEX(FC_L,$AL447))*(INDEX(FC_E2,$AL447+1)-INDEX(FC_E2,$AL447))/(INDEX(FC_L,$AL447+1)-INDEX(FC_L,$AL447))</f>
        <v>0.42199999999999999</v>
      </c>
      <c r="AO447" s="25">
        <f>INDEX(FC_E3,$AL447)+(MEDIAN(MinStable,$AK447,1)-INDEX(FC_L,$AL447))*(INDEX(FC_E3,$AL447+1)-INDEX(FC_E3,$AL447))/(INDEX(FC_L,$AL447+1)-INDEX(FC_L,$AL447))</f>
        <v>0.41499999999999998</v>
      </c>
      <c r="AP447" s="26">
        <f>(IF(S447=1,Y447*AK447/AM447,0)+IF(T447=1,Z447*AK447/AN447,0)+IF(U447=1,AA447*AK447/AO447,0))*dt/60</f>
        <v>9.0172889814117627E-2</v>
      </c>
      <c r="AQ447" s="25">
        <f>E447+(AG447*SQRT(RTE)-AH447/SQRT(RTE))*dt/60/E_nom</f>
        <v>0.63465777923821276</v>
      </c>
      <c r="AR447">
        <f>IF(R447=1,1,0)</f>
        <v>0</v>
      </c>
    </row>
    <row r="448" spans="1:44" x14ac:dyDescent="0.2">
      <c r="A448">
        <v>446</v>
      </c>
      <c r="B448" s="22">
        <f>A448/1440</f>
        <v>0.30972222222222223</v>
      </c>
      <c r="C448" s="23">
        <v>3.0992999999999999</v>
      </c>
      <c r="D448" s="24">
        <f>C448+P_aux</f>
        <v>3.1143000000000001</v>
      </c>
      <c r="E448" s="25">
        <f>AQ447</f>
        <v>0.63465777923821276</v>
      </c>
      <c r="F448" s="24">
        <f>AB447</f>
        <v>2.2999999999999998</v>
      </c>
      <c r="G448">
        <f>IF(AND(S447=0,V447&gt;=MinOff),V447,-1)</f>
        <v>-1</v>
      </c>
      <c r="H448">
        <f>IF(AND(T447=0,W447&gt;=MinOff),W447,-1)</f>
        <v>-1</v>
      </c>
      <c r="I448">
        <f>IF(AND(U447=0,X447&gt;=MinOff),X447,-1)</f>
        <v>77</v>
      </c>
      <c r="J448">
        <f>IF(AND(S447=1,V447&gt;=MinRun),V447,-1)</f>
        <v>223</v>
      </c>
      <c r="K448">
        <f>IF(AND(T447=1,W447&gt;=MinRun),W447,-1)</f>
        <v>222</v>
      </c>
      <c r="L448">
        <f>IF(AND(U447=1,X447&gt;=MinRun),X447,-1)</f>
        <v>-1</v>
      </c>
      <c r="M448">
        <f>IF(MAX(G448:I448)&lt;0,0,MATCH(MAX(G448:I448),G448:I448,0))</f>
        <v>3</v>
      </c>
      <c r="N448">
        <f>IF(MAX(J448:L448)&lt;0,0,MATCH(MAX(J448:L448),J448:L448,0))</f>
        <v>1</v>
      </c>
      <c r="O448" s="24">
        <f>IF(N448=0,0,INDEX(CapVec,N448))</f>
        <v>1.2</v>
      </c>
      <c r="P448">
        <f>IF(OR(D448&gt;F448+StartMargin,E448&lt;SOC_startT),1,0)</f>
        <v>0</v>
      </c>
      <c r="Q448">
        <f>IF(AND(E448&gt;SOC_stopT,D448&lt;=F448-O448+StopMargin),1,0)</f>
        <v>0</v>
      </c>
      <c r="R448">
        <f>IF(AND(P448=1,M448&gt;0),1,IF(AND(P448=0,Q448=1,N448&gt;0),-1,0))</f>
        <v>0</v>
      </c>
      <c r="S448">
        <f>S447+IF(AND(R448=1,M448=1),1,0)-IF(AND(R448=-1,N448=1),1,0)</f>
        <v>1</v>
      </c>
      <c r="T448">
        <f>T447+IF(AND(R448=1,M448=2),1,0)-IF(AND(R448=-1,N448=2),1,0)</f>
        <v>1</v>
      </c>
      <c r="U448">
        <f>U447+IF(AND(R448=1,M448=3),1,0)-IF(AND(R448=-1,N448=3),1,0)</f>
        <v>0</v>
      </c>
      <c r="V448">
        <f>IF(S448&lt;&gt;S447,0,V447+dt)</f>
        <v>224</v>
      </c>
      <c r="W448">
        <f>IF(T448&lt;&gt;T447,0,W447+dt)</f>
        <v>223</v>
      </c>
      <c r="X448">
        <f>IF(U448&lt;&gt;U447,0,X447+dt)</f>
        <v>78</v>
      </c>
      <c r="Y448" s="24">
        <f>S448*Cap_1*MIN(1,(V448+dt)/StartRamp)</f>
        <v>1.2</v>
      </c>
      <c r="Z448" s="24">
        <f>T448*Cap_2*MIN(1,(W448+dt)/StartRamp)</f>
        <v>1.1000000000000001</v>
      </c>
      <c r="AA448" s="24">
        <f>U448*Cap_3*MIN(1,(X448+dt)/StartRamp)</f>
        <v>0</v>
      </c>
      <c r="AB448" s="24">
        <f>SUM(Y448:AA448)</f>
        <v>2.2999999999999998</v>
      </c>
      <c r="AC448" s="24">
        <f>AB448-D448</f>
        <v>-0.81430000000000025</v>
      </c>
      <c r="AD448" s="25">
        <f>MEDIAN(0,(TaperEnd-E448)/(TaperEnd-TaperStart),1)</f>
        <v>1</v>
      </c>
      <c r="AE448" s="24">
        <f>MIN(P_pcs*AD448,MAX(0,SOC_max-E448)*E_nom*60/dt/SQRT(RTE))</f>
        <v>2.5</v>
      </c>
      <c r="AF448" s="24">
        <f>MIN(P_pcs,MAX(0,E448-SOC_min)*E_nom*60/dt*SQRT(RTE))</f>
        <v>2.5</v>
      </c>
      <c r="AG448" s="24">
        <f>IF(AC448&gt;0,MIN(AC448,AE448),0)</f>
        <v>0</v>
      </c>
      <c r="AH448" s="24">
        <f>IF(AC448&lt;0,MIN(-AC448,AF448),0)</f>
        <v>0.81430000000000025</v>
      </c>
      <c r="AI448" s="24">
        <f>IF(AC448&gt;0,D448+AG448,AB448)</f>
        <v>2.2999999999999998</v>
      </c>
      <c r="AJ448" s="24">
        <f>MAX(0,D448-AI448-AH448)</f>
        <v>0</v>
      </c>
      <c r="AK448" s="25">
        <f>IF(AB448&gt;0,AI448/AB448,0)</f>
        <v>1</v>
      </c>
      <c r="AL448">
        <f>IF(AB448=0,1,MIN(MATCH(MEDIAN(MinStable,AK448,1),FC_L,1),3))</f>
        <v>3</v>
      </c>
      <c r="AM448" s="25">
        <f>INDEX(FC_E1,$AL448)+(MEDIAN(MinStable,$AK448,1)-INDEX(FC_L,$AL448))*(INDEX(FC_E1,$AL448+1)-INDEX(FC_E1,$AL448))/(INDEX(FC_L,$AL448+1)-INDEX(FC_L,$AL448))</f>
        <v>0.42799999999999999</v>
      </c>
      <c r="AN448" s="25">
        <f>INDEX(FC_E2,$AL448)+(MEDIAN(MinStable,$AK448,1)-INDEX(FC_L,$AL448))*(INDEX(FC_E2,$AL448+1)-INDEX(FC_E2,$AL448))/(INDEX(FC_L,$AL448+1)-INDEX(FC_L,$AL448))</f>
        <v>0.42199999999999999</v>
      </c>
      <c r="AO448" s="25">
        <f>INDEX(FC_E3,$AL448)+(MEDIAN(MinStable,$AK448,1)-INDEX(FC_L,$AL448))*(INDEX(FC_E3,$AL448+1)-INDEX(FC_E3,$AL448))/(INDEX(FC_L,$AL448+1)-INDEX(FC_L,$AL448))</f>
        <v>0.41499999999999998</v>
      </c>
      <c r="AP448" s="26">
        <f>(IF(S448=1,Y448*AK448/AM448,0)+IF(T448=1,Z448*AK448/AN448,0)+IF(U448=1,AA448*AK448/AO448,0))*dt/60</f>
        <v>9.0172889814117627E-2</v>
      </c>
      <c r="AQ448" s="25">
        <f>E448+(AG448*SQRT(RTE)-AH448/SQRT(RTE))*dt/60/E_nom</f>
        <v>0.6320273346423283</v>
      </c>
      <c r="AR448">
        <f>IF(R448=1,1,0)</f>
        <v>0</v>
      </c>
    </row>
    <row r="449" spans="1:44" x14ac:dyDescent="0.2">
      <c r="A449">
        <v>447</v>
      </c>
      <c r="B449" s="22">
        <f>A449/1440</f>
        <v>0.31041666666666667</v>
      </c>
      <c r="C449" s="23">
        <v>3.2816000000000001</v>
      </c>
      <c r="D449" s="24">
        <f>C449+P_aux</f>
        <v>3.2966000000000002</v>
      </c>
      <c r="E449" s="25">
        <f>AQ448</f>
        <v>0.6320273346423283</v>
      </c>
      <c r="F449" s="24">
        <f>AB448</f>
        <v>2.2999999999999998</v>
      </c>
      <c r="G449">
        <f>IF(AND(S448=0,V448&gt;=MinOff),V448,-1)</f>
        <v>-1</v>
      </c>
      <c r="H449">
        <f>IF(AND(T448=0,W448&gt;=MinOff),W448,-1)</f>
        <v>-1</v>
      </c>
      <c r="I449">
        <f>IF(AND(U448=0,X448&gt;=MinOff),X448,-1)</f>
        <v>78</v>
      </c>
      <c r="J449">
        <f>IF(AND(S448=1,V448&gt;=MinRun),V448,-1)</f>
        <v>224</v>
      </c>
      <c r="K449">
        <f>IF(AND(T448=1,W448&gt;=MinRun),W448,-1)</f>
        <v>223</v>
      </c>
      <c r="L449">
        <f>IF(AND(U448=1,X448&gt;=MinRun),X448,-1)</f>
        <v>-1</v>
      </c>
      <c r="M449">
        <f>IF(MAX(G449:I449)&lt;0,0,MATCH(MAX(G449:I449),G449:I449,0))</f>
        <v>3</v>
      </c>
      <c r="N449">
        <f>IF(MAX(J449:L449)&lt;0,0,MATCH(MAX(J449:L449),J449:L449,0))</f>
        <v>1</v>
      </c>
      <c r="O449" s="24">
        <f>IF(N449=0,0,INDEX(CapVec,N449))</f>
        <v>1.2</v>
      </c>
      <c r="P449">
        <f>IF(OR(D449&gt;F449+StartMargin,E449&lt;SOC_startT),1,0)</f>
        <v>0</v>
      </c>
      <c r="Q449">
        <f>IF(AND(E449&gt;SOC_stopT,D449&lt;=F449-O449+StopMargin),1,0)</f>
        <v>0</v>
      </c>
      <c r="R449">
        <f>IF(AND(P449=1,M449&gt;0),1,IF(AND(P449=0,Q449=1,N449&gt;0),-1,0))</f>
        <v>0</v>
      </c>
      <c r="S449">
        <f>S448+IF(AND(R449=1,M449=1),1,0)-IF(AND(R449=-1,N449=1),1,0)</f>
        <v>1</v>
      </c>
      <c r="T449">
        <f>T448+IF(AND(R449=1,M449=2),1,0)-IF(AND(R449=-1,N449=2),1,0)</f>
        <v>1</v>
      </c>
      <c r="U449">
        <f>U448+IF(AND(R449=1,M449=3),1,0)-IF(AND(R449=-1,N449=3),1,0)</f>
        <v>0</v>
      </c>
      <c r="V449">
        <f>IF(S449&lt;&gt;S448,0,V448+dt)</f>
        <v>225</v>
      </c>
      <c r="W449">
        <f>IF(T449&lt;&gt;T448,0,W448+dt)</f>
        <v>224</v>
      </c>
      <c r="X449">
        <f>IF(U449&lt;&gt;U448,0,X448+dt)</f>
        <v>79</v>
      </c>
      <c r="Y449" s="24">
        <f>S449*Cap_1*MIN(1,(V449+dt)/StartRamp)</f>
        <v>1.2</v>
      </c>
      <c r="Z449" s="24">
        <f>T449*Cap_2*MIN(1,(W449+dt)/StartRamp)</f>
        <v>1.1000000000000001</v>
      </c>
      <c r="AA449" s="24">
        <f>U449*Cap_3*MIN(1,(X449+dt)/StartRamp)</f>
        <v>0</v>
      </c>
      <c r="AB449" s="24">
        <f>SUM(Y449:AA449)</f>
        <v>2.2999999999999998</v>
      </c>
      <c r="AC449" s="24">
        <f>AB449-D449</f>
        <v>-0.99660000000000037</v>
      </c>
      <c r="AD449" s="25">
        <f>MEDIAN(0,(TaperEnd-E449)/(TaperEnd-TaperStart),1)</f>
        <v>1</v>
      </c>
      <c r="AE449" s="24">
        <f>MIN(P_pcs*AD449,MAX(0,SOC_max-E449)*E_nom*60/dt/SQRT(RTE))</f>
        <v>2.5</v>
      </c>
      <c r="AF449" s="24">
        <f>MIN(P_pcs,MAX(0,E449-SOC_min)*E_nom*60/dt*SQRT(RTE))</f>
        <v>2.5</v>
      </c>
      <c r="AG449" s="24">
        <f>IF(AC449&gt;0,MIN(AC449,AE449),0)</f>
        <v>0</v>
      </c>
      <c r="AH449" s="24">
        <f>IF(AC449&lt;0,MIN(-AC449,AF449),0)</f>
        <v>0.99660000000000037</v>
      </c>
      <c r="AI449" s="24">
        <f>IF(AC449&gt;0,D449+AG449,AB449)</f>
        <v>2.2999999999999998</v>
      </c>
      <c r="AJ449" s="24">
        <f>MAX(0,D449-AI449-AH449)</f>
        <v>0</v>
      </c>
      <c r="AK449" s="25">
        <f>IF(AB449&gt;0,AI449/AB449,0)</f>
        <v>1</v>
      </c>
      <c r="AL449">
        <f>IF(AB449=0,1,MIN(MATCH(MEDIAN(MinStable,AK449,1),FC_L,1),3))</f>
        <v>3</v>
      </c>
      <c r="AM449" s="25">
        <f>INDEX(FC_E1,$AL449)+(MEDIAN(MinStable,$AK449,1)-INDEX(FC_L,$AL449))*(INDEX(FC_E1,$AL449+1)-INDEX(FC_E1,$AL449))/(INDEX(FC_L,$AL449+1)-INDEX(FC_L,$AL449))</f>
        <v>0.42799999999999999</v>
      </c>
      <c r="AN449" s="25">
        <f>INDEX(FC_E2,$AL449)+(MEDIAN(MinStable,$AK449,1)-INDEX(FC_L,$AL449))*(INDEX(FC_E2,$AL449+1)-INDEX(FC_E2,$AL449))/(INDEX(FC_L,$AL449+1)-INDEX(FC_L,$AL449))</f>
        <v>0.42199999999999999</v>
      </c>
      <c r="AO449" s="25">
        <f>INDEX(FC_E3,$AL449)+(MEDIAN(MinStable,$AK449,1)-INDEX(FC_L,$AL449))*(INDEX(FC_E3,$AL449+1)-INDEX(FC_E3,$AL449))/(INDEX(FC_L,$AL449+1)-INDEX(FC_L,$AL449))</f>
        <v>0.41499999999999998</v>
      </c>
      <c r="AP449" s="26">
        <f>(IF(S449=1,Y449*AK449/AM449,0)+IF(T449=1,Z449*AK449/AN449,0)+IF(U449=1,AA449*AK449/AO449,0))*dt/60</f>
        <v>9.0172889814117627E-2</v>
      </c>
      <c r="AQ449" s="25">
        <f>E449+(AG449*SQRT(RTE)-AH449/SQRT(RTE))*dt/60/E_nom</f>
        <v>0.62880800382535862</v>
      </c>
      <c r="AR449">
        <f>IF(R449=1,1,0)</f>
        <v>0</v>
      </c>
    </row>
    <row r="450" spans="1:44" x14ac:dyDescent="0.2">
      <c r="A450">
        <v>448</v>
      </c>
      <c r="B450" s="22">
        <f>A450/1440</f>
        <v>0.31111111111111112</v>
      </c>
      <c r="C450" s="23">
        <v>3.0996000000000001</v>
      </c>
      <c r="D450" s="24">
        <f>C450+P_aux</f>
        <v>3.1146000000000003</v>
      </c>
      <c r="E450" s="25">
        <f>AQ449</f>
        <v>0.62880800382535862</v>
      </c>
      <c r="F450" s="24">
        <f>AB449</f>
        <v>2.2999999999999998</v>
      </c>
      <c r="G450">
        <f>IF(AND(S449=0,V449&gt;=MinOff),V449,-1)</f>
        <v>-1</v>
      </c>
      <c r="H450">
        <f>IF(AND(T449=0,W449&gt;=MinOff),W449,-1)</f>
        <v>-1</v>
      </c>
      <c r="I450">
        <f>IF(AND(U449=0,X449&gt;=MinOff),X449,-1)</f>
        <v>79</v>
      </c>
      <c r="J450">
        <f>IF(AND(S449=1,V449&gt;=MinRun),V449,-1)</f>
        <v>225</v>
      </c>
      <c r="K450">
        <f>IF(AND(T449=1,W449&gt;=MinRun),W449,-1)</f>
        <v>224</v>
      </c>
      <c r="L450">
        <f>IF(AND(U449=1,X449&gt;=MinRun),X449,-1)</f>
        <v>-1</v>
      </c>
      <c r="M450">
        <f>IF(MAX(G450:I450)&lt;0,0,MATCH(MAX(G450:I450),G450:I450,0))</f>
        <v>3</v>
      </c>
      <c r="N450">
        <f>IF(MAX(J450:L450)&lt;0,0,MATCH(MAX(J450:L450),J450:L450,0))</f>
        <v>1</v>
      </c>
      <c r="O450" s="24">
        <f>IF(N450=0,0,INDEX(CapVec,N450))</f>
        <v>1.2</v>
      </c>
      <c r="P450">
        <f>IF(OR(D450&gt;F450+StartMargin,E450&lt;SOC_startT),1,0)</f>
        <v>0</v>
      </c>
      <c r="Q450">
        <f>IF(AND(E450&gt;SOC_stopT,D450&lt;=F450-O450+StopMargin),1,0)</f>
        <v>0</v>
      </c>
      <c r="R450">
        <f>IF(AND(P450=1,M450&gt;0),1,IF(AND(P450=0,Q450=1,N450&gt;0),-1,0))</f>
        <v>0</v>
      </c>
      <c r="S450">
        <f>S449+IF(AND(R450=1,M450=1),1,0)-IF(AND(R450=-1,N450=1),1,0)</f>
        <v>1</v>
      </c>
      <c r="T450">
        <f>T449+IF(AND(R450=1,M450=2),1,0)-IF(AND(R450=-1,N450=2),1,0)</f>
        <v>1</v>
      </c>
      <c r="U450">
        <f>U449+IF(AND(R450=1,M450=3),1,0)-IF(AND(R450=-1,N450=3),1,0)</f>
        <v>0</v>
      </c>
      <c r="V450">
        <f>IF(S450&lt;&gt;S449,0,V449+dt)</f>
        <v>226</v>
      </c>
      <c r="W450">
        <f>IF(T450&lt;&gt;T449,0,W449+dt)</f>
        <v>225</v>
      </c>
      <c r="X450">
        <f>IF(U450&lt;&gt;U449,0,X449+dt)</f>
        <v>80</v>
      </c>
      <c r="Y450" s="24">
        <f>S450*Cap_1*MIN(1,(V450+dt)/StartRamp)</f>
        <v>1.2</v>
      </c>
      <c r="Z450" s="24">
        <f>T450*Cap_2*MIN(1,(W450+dt)/StartRamp)</f>
        <v>1.1000000000000001</v>
      </c>
      <c r="AA450" s="24">
        <f>U450*Cap_3*MIN(1,(X450+dt)/StartRamp)</f>
        <v>0</v>
      </c>
      <c r="AB450" s="24">
        <f>SUM(Y450:AA450)</f>
        <v>2.2999999999999998</v>
      </c>
      <c r="AC450" s="24">
        <f>AB450-D450</f>
        <v>-0.81460000000000043</v>
      </c>
      <c r="AD450" s="25">
        <f>MEDIAN(0,(TaperEnd-E450)/(TaperEnd-TaperStart),1)</f>
        <v>1</v>
      </c>
      <c r="AE450" s="24">
        <f>MIN(P_pcs*AD450,MAX(0,SOC_max-E450)*E_nom*60/dt/SQRT(RTE))</f>
        <v>2.5</v>
      </c>
      <c r="AF450" s="24">
        <f>MIN(P_pcs,MAX(0,E450-SOC_min)*E_nom*60/dt*SQRT(RTE))</f>
        <v>2.5</v>
      </c>
      <c r="AG450" s="24">
        <f>IF(AC450&gt;0,MIN(AC450,AE450),0)</f>
        <v>0</v>
      </c>
      <c r="AH450" s="24">
        <f>IF(AC450&lt;0,MIN(-AC450,AF450),0)</f>
        <v>0.81460000000000043</v>
      </c>
      <c r="AI450" s="24">
        <f>IF(AC450&gt;0,D450+AG450,AB450)</f>
        <v>2.2999999999999998</v>
      </c>
      <c r="AJ450" s="24">
        <f>MAX(0,D450-AI450-AH450)</f>
        <v>0</v>
      </c>
      <c r="AK450" s="25">
        <f>IF(AB450&gt;0,AI450/AB450,0)</f>
        <v>1</v>
      </c>
      <c r="AL450">
        <f>IF(AB450=0,1,MIN(MATCH(MEDIAN(MinStable,AK450,1),FC_L,1),3))</f>
        <v>3</v>
      </c>
      <c r="AM450" s="25">
        <f>INDEX(FC_E1,$AL450)+(MEDIAN(MinStable,$AK450,1)-INDEX(FC_L,$AL450))*(INDEX(FC_E1,$AL450+1)-INDEX(FC_E1,$AL450))/(INDEX(FC_L,$AL450+1)-INDEX(FC_L,$AL450))</f>
        <v>0.42799999999999999</v>
      </c>
      <c r="AN450" s="25">
        <f>INDEX(FC_E2,$AL450)+(MEDIAN(MinStable,$AK450,1)-INDEX(FC_L,$AL450))*(INDEX(FC_E2,$AL450+1)-INDEX(FC_E2,$AL450))/(INDEX(FC_L,$AL450+1)-INDEX(FC_L,$AL450))</f>
        <v>0.42199999999999999</v>
      </c>
      <c r="AO450" s="25">
        <f>INDEX(FC_E3,$AL450)+(MEDIAN(MinStable,$AK450,1)-INDEX(FC_L,$AL450))*(INDEX(FC_E3,$AL450+1)-INDEX(FC_E3,$AL450))/(INDEX(FC_L,$AL450+1)-INDEX(FC_L,$AL450))</f>
        <v>0.41499999999999998</v>
      </c>
      <c r="AP450" s="26">
        <f>(IF(S450=1,Y450*AK450/AM450,0)+IF(T450=1,Z450*AK450/AN450,0)+IF(U450=1,AA450*AK450/AO450,0))*dt/60</f>
        <v>9.0172889814117627E-2</v>
      </c>
      <c r="AQ450" s="25">
        <f>E450+(AG450*SQRT(RTE)-AH450/SQRT(RTE))*dt/60/E_nom</f>
        <v>0.62617659013530891</v>
      </c>
      <c r="AR450">
        <f>IF(R450=1,1,0)</f>
        <v>0</v>
      </c>
    </row>
    <row r="451" spans="1:44" x14ac:dyDescent="0.2">
      <c r="A451">
        <v>449</v>
      </c>
      <c r="B451" s="22">
        <f>A451/1440</f>
        <v>0.31180555555555556</v>
      </c>
      <c r="C451" s="23">
        <v>3.1570999999999998</v>
      </c>
      <c r="D451" s="24">
        <f>C451+P_aux</f>
        <v>3.1720999999999999</v>
      </c>
      <c r="E451" s="25">
        <f>AQ450</f>
        <v>0.62617659013530891</v>
      </c>
      <c r="F451" s="24">
        <f>AB450</f>
        <v>2.2999999999999998</v>
      </c>
      <c r="G451">
        <f>IF(AND(S450=0,V450&gt;=MinOff),V450,-1)</f>
        <v>-1</v>
      </c>
      <c r="H451">
        <f>IF(AND(T450=0,W450&gt;=MinOff),W450,-1)</f>
        <v>-1</v>
      </c>
      <c r="I451">
        <f>IF(AND(U450=0,X450&gt;=MinOff),X450,-1)</f>
        <v>80</v>
      </c>
      <c r="J451">
        <f>IF(AND(S450=1,V450&gt;=MinRun),V450,-1)</f>
        <v>226</v>
      </c>
      <c r="K451">
        <f>IF(AND(T450=1,W450&gt;=MinRun),W450,-1)</f>
        <v>225</v>
      </c>
      <c r="L451">
        <f>IF(AND(U450=1,X450&gt;=MinRun),X450,-1)</f>
        <v>-1</v>
      </c>
      <c r="M451">
        <f>IF(MAX(G451:I451)&lt;0,0,MATCH(MAX(G451:I451),G451:I451,0))</f>
        <v>3</v>
      </c>
      <c r="N451">
        <f>IF(MAX(J451:L451)&lt;0,0,MATCH(MAX(J451:L451),J451:L451,0))</f>
        <v>1</v>
      </c>
      <c r="O451" s="24">
        <f>IF(N451=0,0,INDEX(CapVec,N451))</f>
        <v>1.2</v>
      </c>
      <c r="P451">
        <f>IF(OR(D451&gt;F451+StartMargin,E451&lt;SOC_startT),1,0)</f>
        <v>0</v>
      </c>
      <c r="Q451">
        <f>IF(AND(E451&gt;SOC_stopT,D451&lt;=F451-O451+StopMargin),1,0)</f>
        <v>0</v>
      </c>
      <c r="R451">
        <f>IF(AND(P451=1,M451&gt;0),1,IF(AND(P451=0,Q451=1,N451&gt;0),-1,0))</f>
        <v>0</v>
      </c>
      <c r="S451">
        <f>S450+IF(AND(R451=1,M451=1),1,0)-IF(AND(R451=-1,N451=1),1,0)</f>
        <v>1</v>
      </c>
      <c r="T451">
        <f>T450+IF(AND(R451=1,M451=2),1,0)-IF(AND(R451=-1,N451=2),1,0)</f>
        <v>1</v>
      </c>
      <c r="U451">
        <f>U450+IF(AND(R451=1,M451=3),1,0)-IF(AND(R451=-1,N451=3),1,0)</f>
        <v>0</v>
      </c>
      <c r="V451">
        <f>IF(S451&lt;&gt;S450,0,V450+dt)</f>
        <v>227</v>
      </c>
      <c r="W451">
        <f>IF(T451&lt;&gt;T450,0,W450+dt)</f>
        <v>226</v>
      </c>
      <c r="X451">
        <f>IF(U451&lt;&gt;U450,0,X450+dt)</f>
        <v>81</v>
      </c>
      <c r="Y451" s="24">
        <f>S451*Cap_1*MIN(1,(V451+dt)/StartRamp)</f>
        <v>1.2</v>
      </c>
      <c r="Z451" s="24">
        <f>T451*Cap_2*MIN(1,(W451+dt)/StartRamp)</f>
        <v>1.1000000000000001</v>
      </c>
      <c r="AA451" s="24">
        <f>U451*Cap_3*MIN(1,(X451+dt)/StartRamp)</f>
        <v>0</v>
      </c>
      <c r="AB451" s="24">
        <f>SUM(Y451:AA451)</f>
        <v>2.2999999999999998</v>
      </c>
      <c r="AC451" s="24">
        <f>AB451-D451</f>
        <v>-0.8721000000000001</v>
      </c>
      <c r="AD451" s="25">
        <f>MEDIAN(0,(TaperEnd-E451)/(TaperEnd-TaperStart),1)</f>
        <v>1</v>
      </c>
      <c r="AE451" s="24">
        <f>MIN(P_pcs*AD451,MAX(0,SOC_max-E451)*E_nom*60/dt/SQRT(RTE))</f>
        <v>2.5</v>
      </c>
      <c r="AF451" s="24">
        <f>MIN(P_pcs,MAX(0,E451-SOC_min)*E_nom*60/dt*SQRT(RTE))</f>
        <v>2.5</v>
      </c>
      <c r="AG451" s="24">
        <f>IF(AC451&gt;0,MIN(AC451,AE451),0)</f>
        <v>0</v>
      </c>
      <c r="AH451" s="24">
        <f>IF(AC451&lt;0,MIN(-AC451,AF451),0)</f>
        <v>0.8721000000000001</v>
      </c>
      <c r="AI451" s="24">
        <f>IF(AC451&gt;0,D451+AG451,AB451)</f>
        <v>2.2999999999999998</v>
      </c>
      <c r="AJ451" s="24">
        <f>MAX(0,D451-AI451-AH451)</f>
        <v>0</v>
      </c>
      <c r="AK451" s="25">
        <f>IF(AB451&gt;0,AI451/AB451,0)</f>
        <v>1</v>
      </c>
      <c r="AL451">
        <f>IF(AB451=0,1,MIN(MATCH(MEDIAN(MinStable,AK451,1),FC_L,1),3))</f>
        <v>3</v>
      </c>
      <c r="AM451" s="25">
        <f>INDEX(FC_E1,$AL451)+(MEDIAN(MinStable,$AK451,1)-INDEX(FC_L,$AL451))*(INDEX(FC_E1,$AL451+1)-INDEX(FC_E1,$AL451))/(INDEX(FC_L,$AL451+1)-INDEX(FC_L,$AL451))</f>
        <v>0.42799999999999999</v>
      </c>
      <c r="AN451" s="25">
        <f>INDEX(FC_E2,$AL451)+(MEDIAN(MinStable,$AK451,1)-INDEX(FC_L,$AL451))*(INDEX(FC_E2,$AL451+1)-INDEX(FC_E2,$AL451))/(INDEX(FC_L,$AL451+1)-INDEX(FC_L,$AL451))</f>
        <v>0.42199999999999999</v>
      </c>
      <c r="AO451" s="25">
        <f>INDEX(FC_E3,$AL451)+(MEDIAN(MinStable,$AK451,1)-INDEX(FC_L,$AL451))*(INDEX(FC_E3,$AL451+1)-INDEX(FC_E3,$AL451))/(INDEX(FC_L,$AL451+1)-INDEX(FC_L,$AL451))</f>
        <v>0.41499999999999998</v>
      </c>
      <c r="AP451" s="26">
        <f>(IF(S451=1,Y451*AK451/AM451,0)+IF(T451=1,Z451*AK451/AN451,0)+IF(U451=1,AA451*AK451/AO451,0))*dt/60</f>
        <v>9.0172889814117627E-2</v>
      </c>
      <c r="AQ451" s="25">
        <f>E451+(AG451*SQRT(RTE)-AH451/SQRT(RTE))*dt/60/E_nom</f>
        <v>0.62335943339691913</v>
      </c>
      <c r="AR451">
        <f>IF(R451=1,1,0)</f>
        <v>0</v>
      </c>
    </row>
    <row r="452" spans="1:44" x14ac:dyDescent="0.2">
      <c r="A452">
        <v>450</v>
      </c>
      <c r="B452" s="22">
        <f>A452/1440</f>
        <v>0.3125</v>
      </c>
      <c r="C452" s="23">
        <v>3.214</v>
      </c>
      <c r="D452" s="24">
        <f>C452+P_aux</f>
        <v>3.2290000000000001</v>
      </c>
      <c r="E452" s="25">
        <f>AQ451</f>
        <v>0.62335943339691913</v>
      </c>
      <c r="F452" s="24">
        <f>AB451</f>
        <v>2.2999999999999998</v>
      </c>
      <c r="G452">
        <f>IF(AND(S451=0,V451&gt;=MinOff),V451,-1)</f>
        <v>-1</v>
      </c>
      <c r="H452">
        <f>IF(AND(T451=0,W451&gt;=MinOff),W451,-1)</f>
        <v>-1</v>
      </c>
      <c r="I452">
        <f>IF(AND(U451=0,X451&gt;=MinOff),X451,-1)</f>
        <v>81</v>
      </c>
      <c r="J452">
        <f>IF(AND(S451=1,V451&gt;=MinRun),V451,-1)</f>
        <v>227</v>
      </c>
      <c r="K452">
        <f>IF(AND(T451=1,W451&gt;=MinRun),W451,-1)</f>
        <v>226</v>
      </c>
      <c r="L452">
        <f>IF(AND(U451=1,X451&gt;=MinRun),X451,-1)</f>
        <v>-1</v>
      </c>
      <c r="M452">
        <f>IF(MAX(G452:I452)&lt;0,0,MATCH(MAX(G452:I452),G452:I452,0))</f>
        <v>3</v>
      </c>
      <c r="N452">
        <f>IF(MAX(J452:L452)&lt;0,0,MATCH(MAX(J452:L452),J452:L452,0))</f>
        <v>1</v>
      </c>
      <c r="O452" s="24">
        <f>IF(N452=0,0,INDEX(CapVec,N452))</f>
        <v>1.2</v>
      </c>
      <c r="P452">
        <f>IF(OR(D452&gt;F452+StartMargin,E452&lt;SOC_startT),1,0)</f>
        <v>0</v>
      </c>
      <c r="Q452">
        <f>IF(AND(E452&gt;SOC_stopT,D452&lt;=F452-O452+StopMargin),1,0)</f>
        <v>0</v>
      </c>
      <c r="R452">
        <f>IF(AND(P452=1,M452&gt;0),1,IF(AND(P452=0,Q452=1,N452&gt;0),-1,0))</f>
        <v>0</v>
      </c>
      <c r="S452">
        <f>S451+IF(AND(R452=1,M452=1),1,0)-IF(AND(R452=-1,N452=1),1,0)</f>
        <v>1</v>
      </c>
      <c r="T452">
        <f>T451+IF(AND(R452=1,M452=2),1,0)-IF(AND(R452=-1,N452=2),1,0)</f>
        <v>1</v>
      </c>
      <c r="U452">
        <f>U451+IF(AND(R452=1,M452=3),1,0)-IF(AND(R452=-1,N452=3),1,0)</f>
        <v>0</v>
      </c>
      <c r="V452">
        <f>IF(S452&lt;&gt;S451,0,V451+dt)</f>
        <v>228</v>
      </c>
      <c r="W452">
        <f>IF(T452&lt;&gt;T451,0,W451+dt)</f>
        <v>227</v>
      </c>
      <c r="X452">
        <f>IF(U452&lt;&gt;U451,0,X451+dt)</f>
        <v>82</v>
      </c>
      <c r="Y452" s="24">
        <f>S452*Cap_1*MIN(1,(V452+dt)/StartRamp)</f>
        <v>1.2</v>
      </c>
      <c r="Z452" s="24">
        <f>T452*Cap_2*MIN(1,(W452+dt)/StartRamp)</f>
        <v>1.1000000000000001</v>
      </c>
      <c r="AA452" s="24">
        <f>U452*Cap_3*MIN(1,(X452+dt)/StartRamp)</f>
        <v>0</v>
      </c>
      <c r="AB452" s="24">
        <f>SUM(Y452:AA452)</f>
        <v>2.2999999999999998</v>
      </c>
      <c r="AC452" s="24">
        <f>AB452-D452</f>
        <v>-0.92900000000000027</v>
      </c>
      <c r="AD452" s="25">
        <f>MEDIAN(0,(TaperEnd-E452)/(TaperEnd-TaperStart),1)</f>
        <v>1</v>
      </c>
      <c r="AE452" s="24">
        <f>MIN(P_pcs*AD452,MAX(0,SOC_max-E452)*E_nom*60/dt/SQRT(RTE))</f>
        <v>2.5</v>
      </c>
      <c r="AF452" s="24">
        <f>MIN(P_pcs,MAX(0,E452-SOC_min)*E_nom*60/dt*SQRT(RTE))</f>
        <v>2.5</v>
      </c>
      <c r="AG452" s="24">
        <f>IF(AC452&gt;0,MIN(AC452,AE452),0)</f>
        <v>0</v>
      </c>
      <c r="AH452" s="24">
        <f>IF(AC452&lt;0,MIN(-AC452,AF452),0)</f>
        <v>0.92900000000000027</v>
      </c>
      <c r="AI452" s="24">
        <f>IF(AC452&gt;0,D452+AG452,AB452)</f>
        <v>2.2999999999999998</v>
      </c>
      <c r="AJ452" s="24">
        <f>MAX(0,D452-AI452-AH452)</f>
        <v>0</v>
      </c>
      <c r="AK452" s="25">
        <f>IF(AB452&gt;0,AI452/AB452,0)</f>
        <v>1</v>
      </c>
      <c r="AL452">
        <f>IF(AB452=0,1,MIN(MATCH(MEDIAN(MinStable,AK452,1),FC_L,1),3))</f>
        <v>3</v>
      </c>
      <c r="AM452" s="25">
        <f>INDEX(FC_E1,$AL452)+(MEDIAN(MinStable,$AK452,1)-INDEX(FC_L,$AL452))*(INDEX(FC_E1,$AL452+1)-INDEX(FC_E1,$AL452))/(INDEX(FC_L,$AL452+1)-INDEX(FC_L,$AL452))</f>
        <v>0.42799999999999999</v>
      </c>
      <c r="AN452" s="25">
        <f>INDEX(FC_E2,$AL452)+(MEDIAN(MinStable,$AK452,1)-INDEX(FC_L,$AL452))*(INDEX(FC_E2,$AL452+1)-INDEX(FC_E2,$AL452))/(INDEX(FC_L,$AL452+1)-INDEX(FC_L,$AL452))</f>
        <v>0.42199999999999999</v>
      </c>
      <c r="AO452" s="25">
        <f>INDEX(FC_E3,$AL452)+(MEDIAN(MinStable,$AK452,1)-INDEX(FC_L,$AL452))*(INDEX(FC_E3,$AL452+1)-INDEX(FC_E3,$AL452))/(INDEX(FC_L,$AL452+1)-INDEX(FC_L,$AL452))</f>
        <v>0.41499999999999998</v>
      </c>
      <c r="AP452" s="26">
        <f>(IF(S452=1,Y452*AK452/AM452,0)+IF(T452=1,Z452*AK452/AN452,0)+IF(U452=1,AA452*AK452/AO452,0))*dt/60</f>
        <v>9.0172889814117627E-2</v>
      </c>
      <c r="AQ452" s="25">
        <f>E452+(AG452*SQRT(RTE)-AH452/SQRT(RTE))*dt/60/E_nom</f>
        <v>0.62035847179851966</v>
      </c>
      <c r="AR452">
        <f>IF(R452=1,1,0)</f>
        <v>0</v>
      </c>
    </row>
    <row r="453" spans="1:44" x14ac:dyDescent="0.2">
      <c r="A453">
        <v>451</v>
      </c>
      <c r="B453" s="22">
        <f>A453/1440</f>
        <v>0.31319444444444444</v>
      </c>
      <c r="C453" s="23">
        <v>3.1818</v>
      </c>
      <c r="D453" s="24">
        <f>C453+P_aux</f>
        <v>3.1968000000000001</v>
      </c>
      <c r="E453" s="25">
        <f>AQ452</f>
        <v>0.62035847179851966</v>
      </c>
      <c r="F453" s="24">
        <f>AB452</f>
        <v>2.2999999999999998</v>
      </c>
      <c r="G453">
        <f>IF(AND(S452=0,V452&gt;=MinOff),V452,-1)</f>
        <v>-1</v>
      </c>
      <c r="H453">
        <f>IF(AND(T452=0,W452&gt;=MinOff),W452,-1)</f>
        <v>-1</v>
      </c>
      <c r="I453">
        <f>IF(AND(U452=0,X452&gt;=MinOff),X452,-1)</f>
        <v>82</v>
      </c>
      <c r="J453">
        <f>IF(AND(S452=1,V452&gt;=MinRun),V452,-1)</f>
        <v>228</v>
      </c>
      <c r="K453">
        <f>IF(AND(T452=1,W452&gt;=MinRun),W452,-1)</f>
        <v>227</v>
      </c>
      <c r="L453">
        <f>IF(AND(U452=1,X452&gt;=MinRun),X452,-1)</f>
        <v>-1</v>
      </c>
      <c r="M453">
        <f>IF(MAX(G453:I453)&lt;0,0,MATCH(MAX(G453:I453),G453:I453,0))</f>
        <v>3</v>
      </c>
      <c r="N453">
        <f>IF(MAX(J453:L453)&lt;0,0,MATCH(MAX(J453:L453),J453:L453,0))</f>
        <v>1</v>
      </c>
      <c r="O453" s="24">
        <f>IF(N453=0,0,INDEX(CapVec,N453))</f>
        <v>1.2</v>
      </c>
      <c r="P453">
        <f>IF(OR(D453&gt;F453+StartMargin,E453&lt;SOC_startT),1,0)</f>
        <v>0</v>
      </c>
      <c r="Q453">
        <f>IF(AND(E453&gt;SOC_stopT,D453&lt;=F453-O453+StopMargin),1,0)</f>
        <v>0</v>
      </c>
      <c r="R453">
        <f>IF(AND(P453=1,M453&gt;0),1,IF(AND(P453=0,Q453=1,N453&gt;0),-1,0))</f>
        <v>0</v>
      </c>
      <c r="S453">
        <f>S452+IF(AND(R453=1,M453=1),1,0)-IF(AND(R453=-1,N453=1),1,0)</f>
        <v>1</v>
      </c>
      <c r="T453">
        <f>T452+IF(AND(R453=1,M453=2),1,0)-IF(AND(R453=-1,N453=2),1,0)</f>
        <v>1</v>
      </c>
      <c r="U453">
        <f>U452+IF(AND(R453=1,M453=3),1,0)-IF(AND(R453=-1,N453=3),1,0)</f>
        <v>0</v>
      </c>
      <c r="V453">
        <f>IF(S453&lt;&gt;S452,0,V452+dt)</f>
        <v>229</v>
      </c>
      <c r="W453">
        <f>IF(T453&lt;&gt;T452,0,W452+dt)</f>
        <v>228</v>
      </c>
      <c r="X453">
        <f>IF(U453&lt;&gt;U452,0,X452+dt)</f>
        <v>83</v>
      </c>
      <c r="Y453" s="24">
        <f>S453*Cap_1*MIN(1,(V453+dt)/StartRamp)</f>
        <v>1.2</v>
      </c>
      <c r="Z453" s="24">
        <f>T453*Cap_2*MIN(1,(W453+dt)/StartRamp)</f>
        <v>1.1000000000000001</v>
      </c>
      <c r="AA453" s="24">
        <f>U453*Cap_3*MIN(1,(X453+dt)/StartRamp)</f>
        <v>0</v>
      </c>
      <c r="AB453" s="24">
        <f>SUM(Y453:AA453)</f>
        <v>2.2999999999999998</v>
      </c>
      <c r="AC453" s="24">
        <f>AB453-D453</f>
        <v>-0.89680000000000026</v>
      </c>
      <c r="AD453" s="25">
        <f>MEDIAN(0,(TaperEnd-E453)/(TaperEnd-TaperStart),1)</f>
        <v>1</v>
      </c>
      <c r="AE453" s="24">
        <f>MIN(P_pcs*AD453,MAX(0,SOC_max-E453)*E_nom*60/dt/SQRT(RTE))</f>
        <v>2.5</v>
      </c>
      <c r="AF453" s="24">
        <f>MIN(P_pcs,MAX(0,E453-SOC_min)*E_nom*60/dt*SQRT(RTE))</f>
        <v>2.5</v>
      </c>
      <c r="AG453" s="24">
        <f>IF(AC453&gt;0,MIN(AC453,AE453),0)</f>
        <v>0</v>
      </c>
      <c r="AH453" s="24">
        <f>IF(AC453&lt;0,MIN(-AC453,AF453),0)</f>
        <v>0.89680000000000026</v>
      </c>
      <c r="AI453" s="24">
        <f>IF(AC453&gt;0,D453+AG453,AB453)</f>
        <v>2.2999999999999998</v>
      </c>
      <c r="AJ453" s="24">
        <f>MAX(0,D453-AI453-AH453)</f>
        <v>0</v>
      </c>
      <c r="AK453" s="25">
        <f>IF(AB453&gt;0,AI453/AB453,0)</f>
        <v>1</v>
      </c>
      <c r="AL453">
        <f>IF(AB453=0,1,MIN(MATCH(MEDIAN(MinStable,AK453,1),FC_L,1),3))</f>
        <v>3</v>
      </c>
      <c r="AM453" s="25">
        <f>INDEX(FC_E1,$AL453)+(MEDIAN(MinStable,$AK453,1)-INDEX(FC_L,$AL453))*(INDEX(FC_E1,$AL453+1)-INDEX(FC_E1,$AL453))/(INDEX(FC_L,$AL453+1)-INDEX(FC_L,$AL453))</f>
        <v>0.42799999999999999</v>
      </c>
      <c r="AN453" s="25">
        <f>INDEX(FC_E2,$AL453)+(MEDIAN(MinStable,$AK453,1)-INDEX(FC_L,$AL453))*(INDEX(FC_E2,$AL453+1)-INDEX(FC_E2,$AL453))/(INDEX(FC_L,$AL453+1)-INDEX(FC_L,$AL453))</f>
        <v>0.42199999999999999</v>
      </c>
      <c r="AO453" s="25">
        <f>INDEX(FC_E3,$AL453)+(MEDIAN(MinStable,$AK453,1)-INDEX(FC_L,$AL453))*(INDEX(FC_E3,$AL453+1)-INDEX(FC_E3,$AL453))/(INDEX(FC_L,$AL453+1)-INDEX(FC_L,$AL453))</f>
        <v>0.41499999999999998</v>
      </c>
      <c r="AP453" s="26">
        <f>(IF(S453=1,Y453*AK453/AM453,0)+IF(T453=1,Z453*AK453/AN453,0)+IF(U453=1,AA453*AK453/AO453,0))*dt/60</f>
        <v>9.0172889814117627E-2</v>
      </c>
      <c r="AQ453" s="25">
        <f>E453+(AG453*SQRT(RTE)-AH453/SQRT(RTE))*dt/60/E_nom</f>
        <v>0.61746152630719064</v>
      </c>
      <c r="AR453">
        <f>IF(R453=1,1,0)</f>
        <v>0</v>
      </c>
    </row>
    <row r="454" spans="1:44" x14ac:dyDescent="0.2">
      <c r="A454">
        <v>452</v>
      </c>
      <c r="B454" s="22">
        <f>A454/1440</f>
        <v>0.31388888888888888</v>
      </c>
      <c r="C454" s="23">
        <v>3.2311999999999999</v>
      </c>
      <c r="D454" s="24">
        <f>C454+P_aux</f>
        <v>3.2462</v>
      </c>
      <c r="E454" s="25">
        <f>AQ453</f>
        <v>0.61746152630719064</v>
      </c>
      <c r="F454" s="24">
        <f>AB453</f>
        <v>2.2999999999999998</v>
      </c>
      <c r="G454">
        <f>IF(AND(S453=0,V453&gt;=MinOff),V453,-1)</f>
        <v>-1</v>
      </c>
      <c r="H454">
        <f>IF(AND(T453=0,W453&gt;=MinOff),W453,-1)</f>
        <v>-1</v>
      </c>
      <c r="I454">
        <f>IF(AND(U453=0,X453&gt;=MinOff),X453,-1)</f>
        <v>83</v>
      </c>
      <c r="J454">
        <f>IF(AND(S453=1,V453&gt;=MinRun),V453,-1)</f>
        <v>229</v>
      </c>
      <c r="K454">
        <f>IF(AND(T453=1,W453&gt;=MinRun),W453,-1)</f>
        <v>228</v>
      </c>
      <c r="L454">
        <f>IF(AND(U453=1,X453&gt;=MinRun),X453,-1)</f>
        <v>-1</v>
      </c>
      <c r="M454">
        <f>IF(MAX(G454:I454)&lt;0,0,MATCH(MAX(G454:I454),G454:I454,0))</f>
        <v>3</v>
      </c>
      <c r="N454">
        <f>IF(MAX(J454:L454)&lt;0,0,MATCH(MAX(J454:L454),J454:L454,0))</f>
        <v>1</v>
      </c>
      <c r="O454" s="24">
        <f>IF(N454=0,0,INDEX(CapVec,N454))</f>
        <v>1.2</v>
      </c>
      <c r="P454">
        <f>IF(OR(D454&gt;F454+StartMargin,E454&lt;SOC_startT),1,0)</f>
        <v>0</v>
      </c>
      <c r="Q454">
        <f>IF(AND(E454&gt;SOC_stopT,D454&lt;=F454-O454+StopMargin),1,0)</f>
        <v>0</v>
      </c>
      <c r="R454">
        <f>IF(AND(P454=1,M454&gt;0),1,IF(AND(P454=0,Q454=1,N454&gt;0),-1,0))</f>
        <v>0</v>
      </c>
      <c r="S454">
        <f>S453+IF(AND(R454=1,M454=1),1,0)-IF(AND(R454=-1,N454=1),1,0)</f>
        <v>1</v>
      </c>
      <c r="T454">
        <f>T453+IF(AND(R454=1,M454=2),1,0)-IF(AND(R454=-1,N454=2),1,0)</f>
        <v>1</v>
      </c>
      <c r="U454">
        <f>U453+IF(AND(R454=1,M454=3),1,0)-IF(AND(R454=-1,N454=3),1,0)</f>
        <v>0</v>
      </c>
      <c r="V454">
        <f>IF(S454&lt;&gt;S453,0,V453+dt)</f>
        <v>230</v>
      </c>
      <c r="W454">
        <f>IF(T454&lt;&gt;T453,0,W453+dt)</f>
        <v>229</v>
      </c>
      <c r="X454">
        <f>IF(U454&lt;&gt;U453,0,X453+dt)</f>
        <v>84</v>
      </c>
      <c r="Y454" s="24">
        <f>S454*Cap_1*MIN(1,(V454+dt)/StartRamp)</f>
        <v>1.2</v>
      </c>
      <c r="Z454" s="24">
        <f>T454*Cap_2*MIN(1,(W454+dt)/StartRamp)</f>
        <v>1.1000000000000001</v>
      </c>
      <c r="AA454" s="24">
        <f>U454*Cap_3*MIN(1,(X454+dt)/StartRamp)</f>
        <v>0</v>
      </c>
      <c r="AB454" s="24">
        <f>SUM(Y454:AA454)</f>
        <v>2.2999999999999998</v>
      </c>
      <c r="AC454" s="24">
        <f>AB454-D454</f>
        <v>-0.94620000000000015</v>
      </c>
      <c r="AD454" s="25">
        <f>MEDIAN(0,(TaperEnd-E454)/(TaperEnd-TaperStart),1)</f>
        <v>1</v>
      </c>
      <c r="AE454" s="24">
        <f>MIN(P_pcs*AD454,MAX(0,SOC_max-E454)*E_nom*60/dt/SQRT(RTE))</f>
        <v>2.5</v>
      </c>
      <c r="AF454" s="24">
        <f>MIN(P_pcs,MAX(0,E454-SOC_min)*E_nom*60/dt*SQRT(RTE))</f>
        <v>2.5</v>
      </c>
      <c r="AG454" s="24">
        <f>IF(AC454&gt;0,MIN(AC454,AE454),0)</f>
        <v>0</v>
      </c>
      <c r="AH454" s="24">
        <f>IF(AC454&lt;0,MIN(-AC454,AF454),0)</f>
        <v>0.94620000000000015</v>
      </c>
      <c r="AI454" s="24">
        <f>IF(AC454&gt;0,D454+AG454,AB454)</f>
        <v>2.2999999999999998</v>
      </c>
      <c r="AJ454" s="24">
        <f>MAX(0,D454-AI454-AH454)</f>
        <v>0</v>
      </c>
      <c r="AK454" s="25">
        <f>IF(AB454&gt;0,AI454/AB454,0)</f>
        <v>1</v>
      </c>
      <c r="AL454">
        <f>IF(AB454=0,1,MIN(MATCH(MEDIAN(MinStable,AK454,1),FC_L,1),3))</f>
        <v>3</v>
      </c>
      <c r="AM454" s="25">
        <f>INDEX(FC_E1,$AL454)+(MEDIAN(MinStable,$AK454,1)-INDEX(FC_L,$AL454))*(INDEX(FC_E1,$AL454+1)-INDEX(FC_E1,$AL454))/(INDEX(FC_L,$AL454+1)-INDEX(FC_L,$AL454))</f>
        <v>0.42799999999999999</v>
      </c>
      <c r="AN454" s="25">
        <f>INDEX(FC_E2,$AL454)+(MEDIAN(MinStable,$AK454,1)-INDEX(FC_L,$AL454))*(INDEX(FC_E2,$AL454+1)-INDEX(FC_E2,$AL454))/(INDEX(FC_L,$AL454+1)-INDEX(FC_L,$AL454))</f>
        <v>0.42199999999999999</v>
      </c>
      <c r="AO454" s="25">
        <f>INDEX(FC_E3,$AL454)+(MEDIAN(MinStable,$AK454,1)-INDEX(FC_L,$AL454))*(INDEX(FC_E3,$AL454+1)-INDEX(FC_E3,$AL454))/(INDEX(FC_L,$AL454+1)-INDEX(FC_L,$AL454))</f>
        <v>0.41499999999999998</v>
      </c>
      <c r="AP454" s="26">
        <f>(IF(S454=1,Y454*AK454/AM454,0)+IF(T454=1,Z454*AK454/AN454,0)+IF(U454=1,AA454*AK454/AO454,0))*dt/60</f>
        <v>9.0172889814117627E-2</v>
      </c>
      <c r="AQ454" s="25">
        <f>E454+(AG454*SQRT(RTE)-AH454/SQRT(RTE))*dt/60/E_nom</f>
        <v>0.61440500330998338</v>
      </c>
      <c r="AR454">
        <f>IF(R454=1,1,0)</f>
        <v>0</v>
      </c>
    </row>
    <row r="455" spans="1:44" x14ac:dyDescent="0.2">
      <c r="A455">
        <v>453</v>
      </c>
      <c r="B455" s="22">
        <f>A455/1440</f>
        <v>0.31458333333333333</v>
      </c>
      <c r="C455" s="23">
        <v>3.1953</v>
      </c>
      <c r="D455" s="24">
        <f>C455+P_aux</f>
        <v>3.2103000000000002</v>
      </c>
      <c r="E455" s="25">
        <f>AQ454</f>
        <v>0.61440500330998338</v>
      </c>
      <c r="F455" s="24">
        <f>AB454</f>
        <v>2.2999999999999998</v>
      </c>
      <c r="G455">
        <f>IF(AND(S454=0,V454&gt;=MinOff),V454,-1)</f>
        <v>-1</v>
      </c>
      <c r="H455">
        <f>IF(AND(T454=0,W454&gt;=MinOff),W454,-1)</f>
        <v>-1</v>
      </c>
      <c r="I455">
        <f>IF(AND(U454=0,X454&gt;=MinOff),X454,-1)</f>
        <v>84</v>
      </c>
      <c r="J455">
        <f>IF(AND(S454=1,V454&gt;=MinRun),V454,-1)</f>
        <v>230</v>
      </c>
      <c r="K455">
        <f>IF(AND(T454=1,W454&gt;=MinRun),W454,-1)</f>
        <v>229</v>
      </c>
      <c r="L455">
        <f>IF(AND(U454=1,X454&gt;=MinRun),X454,-1)</f>
        <v>-1</v>
      </c>
      <c r="M455">
        <f>IF(MAX(G455:I455)&lt;0,0,MATCH(MAX(G455:I455),G455:I455,0))</f>
        <v>3</v>
      </c>
      <c r="N455">
        <f>IF(MAX(J455:L455)&lt;0,0,MATCH(MAX(J455:L455),J455:L455,0))</f>
        <v>1</v>
      </c>
      <c r="O455" s="24">
        <f>IF(N455=0,0,INDEX(CapVec,N455))</f>
        <v>1.2</v>
      </c>
      <c r="P455">
        <f>IF(OR(D455&gt;F455+StartMargin,E455&lt;SOC_startT),1,0)</f>
        <v>0</v>
      </c>
      <c r="Q455">
        <f>IF(AND(E455&gt;SOC_stopT,D455&lt;=F455-O455+StopMargin),1,0)</f>
        <v>0</v>
      </c>
      <c r="R455">
        <f>IF(AND(P455=1,M455&gt;0),1,IF(AND(P455=0,Q455=1,N455&gt;0),-1,0))</f>
        <v>0</v>
      </c>
      <c r="S455">
        <f>S454+IF(AND(R455=1,M455=1),1,0)-IF(AND(R455=-1,N455=1),1,0)</f>
        <v>1</v>
      </c>
      <c r="T455">
        <f>T454+IF(AND(R455=1,M455=2),1,0)-IF(AND(R455=-1,N455=2),1,0)</f>
        <v>1</v>
      </c>
      <c r="U455">
        <f>U454+IF(AND(R455=1,M455=3),1,0)-IF(AND(R455=-1,N455=3),1,0)</f>
        <v>0</v>
      </c>
      <c r="V455">
        <f>IF(S455&lt;&gt;S454,0,V454+dt)</f>
        <v>231</v>
      </c>
      <c r="W455">
        <f>IF(T455&lt;&gt;T454,0,W454+dt)</f>
        <v>230</v>
      </c>
      <c r="X455">
        <f>IF(U455&lt;&gt;U454,0,X454+dt)</f>
        <v>85</v>
      </c>
      <c r="Y455" s="24">
        <f>S455*Cap_1*MIN(1,(V455+dt)/StartRamp)</f>
        <v>1.2</v>
      </c>
      <c r="Z455" s="24">
        <f>T455*Cap_2*MIN(1,(W455+dt)/StartRamp)</f>
        <v>1.1000000000000001</v>
      </c>
      <c r="AA455" s="24">
        <f>U455*Cap_3*MIN(1,(X455+dt)/StartRamp)</f>
        <v>0</v>
      </c>
      <c r="AB455" s="24">
        <f>SUM(Y455:AA455)</f>
        <v>2.2999999999999998</v>
      </c>
      <c r="AC455" s="24">
        <f>AB455-D455</f>
        <v>-0.91030000000000033</v>
      </c>
      <c r="AD455" s="25">
        <f>MEDIAN(0,(TaperEnd-E455)/(TaperEnd-TaperStart),1)</f>
        <v>1</v>
      </c>
      <c r="AE455" s="24">
        <f>MIN(P_pcs*AD455,MAX(0,SOC_max-E455)*E_nom*60/dt/SQRT(RTE))</f>
        <v>2.5</v>
      </c>
      <c r="AF455" s="24">
        <f>MIN(P_pcs,MAX(0,E455-SOC_min)*E_nom*60/dt*SQRT(RTE))</f>
        <v>2.5</v>
      </c>
      <c r="AG455" s="24">
        <f>IF(AC455&gt;0,MIN(AC455,AE455),0)</f>
        <v>0</v>
      </c>
      <c r="AH455" s="24">
        <f>IF(AC455&lt;0,MIN(-AC455,AF455),0)</f>
        <v>0.91030000000000033</v>
      </c>
      <c r="AI455" s="24">
        <f>IF(AC455&gt;0,D455+AG455,AB455)</f>
        <v>2.2999999999999998</v>
      </c>
      <c r="AJ455" s="24">
        <f>MAX(0,D455-AI455-AH455)</f>
        <v>0</v>
      </c>
      <c r="AK455" s="25">
        <f>IF(AB455&gt;0,AI455/AB455,0)</f>
        <v>1</v>
      </c>
      <c r="AL455">
        <f>IF(AB455=0,1,MIN(MATCH(MEDIAN(MinStable,AK455,1),FC_L,1),3))</f>
        <v>3</v>
      </c>
      <c r="AM455" s="25">
        <f>INDEX(FC_E1,$AL455)+(MEDIAN(MinStable,$AK455,1)-INDEX(FC_L,$AL455))*(INDEX(FC_E1,$AL455+1)-INDEX(FC_E1,$AL455))/(INDEX(FC_L,$AL455+1)-INDEX(FC_L,$AL455))</f>
        <v>0.42799999999999999</v>
      </c>
      <c r="AN455" s="25">
        <f>INDEX(FC_E2,$AL455)+(MEDIAN(MinStable,$AK455,1)-INDEX(FC_L,$AL455))*(INDEX(FC_E2,$AL455+1)-INDEX(FC_E2,$AL455))/(INDEX(FC_L,$AL455+1)-INDEX(FC_L,$AL455))</f>
        <v>0.42199999999999999</v>
      </c>
      <c r="AO455" s="25">
        <f>INDEX(FC_E3,$AL455)+(MEDIAN(MinStable,$AK455,1)-INDEX(FC_L,$AL455))*(INDEX(FC_E3,$AL455+1)-INDEX(FC_E3,$AL455))/(INDEX(FC_L,$AL455+1)-INDEX(FC_L,$AL455))</f>
        <v>0.41499999999999998</v>
      </c>
      <c r="AP455" s="26">
        <f>(IF(S455=1,Y455*AK455/AM455,0)+IF(T455=1,Z455*AK455/AN455,0)+IF(U455=1,AA455*AK455/AO455,0))*dt/60</f>
        <v>9.0172889814117627E-2</v>
      </c>
      <c r="AQ455" s="25">
        <f>E455+(AG455*SQRT(RTE)-AH455/SQRT(RTE))*dt/60/E_nom</f>
        <v>0.61146444858121807</v>
      </c>
      <c r="AR455">
        <f>IF(R455=1,1,0)</f>
        <v>0</v>
      </c>
    </row>
    <row r="456" spans="1:44" x14ac:dyDescent="0.2">
      <c r="A456">
        <v>454</v>
      </c>
      <c r="B456" s="22">
        <f>A456/1440</f>
        <v>0.31527777777777777</v>
      </c>
      <c r="C456" s="23">
        <v>3.1404000000000001</v>
      </c>
      <c r="D456" s="24">
        <f>C456+P_aux</f>
        <v>3.1554000000000002</v>
      </c>
      <c r="E456" s="25">
        <f>AQ455</f>
        <v>0.61146444858121807</v>
      </c>
      <c r="F456" s="24">
        <f>AB455</f>
        <v>2.2999999999999998</v>
      </c>
      <c r="G456">
        <f>IF(AND(S455=0,V455&gt;=MinOff),V455,-1)</f>
        <v>-1</v>
      </c>
      <c r="H456">
        <f>IF(AND(T455=0,W455&gt;=MinOff),W455,-1)</f>
        <v>-1</v>
      </c>
      <c r="I456">
        <f>IF(AND(U455=0,X455&gt;=MinOff),X455,-1)</f>
        <v>85</v>
      </c>
      <c r="J456">
        <f>IF(AND(S455=1,V455&gt;=MinRun),V455,-1)</f>
        <v>231</v>
      </c>
      <c r="K456">
        <f>IF(AND(T455=1,W455&gt;=MinRun),W455,-1)</f>
        <v>230</v>
      </c>
      <c r="L456">
        <f>IF(AND(U455=1,X455&gt;=MinRun),X455,-1)</f>
        <v>-1</v>
      </c>
      <c r="M456">
        <f>IF(MAX(G456:I456)&lt;0,0,MATCH(MAX(G456:I456),G456:I456,0))</f>
        <v>3</v>
      </c>
      <c r="N456">
        <f>IF(MAX(J456:L456)&lt;0,0,MATCH(MAX(J456:L456),J456:L456,0))</f>
        <v>1</v>
      </c>
      <c r="O456" s="24">
        <f>IF(N456=0,0,INDEX(CapVec,N456))</f>
        <v>1.2</v>
      </c>
      <c r="P456">
        <f>IF(OR(D456&gt;F456+StartMargin,E456&lt;SOC_startT),1,0)</f>
        <v>0</v>
      </c>
      <c r="Q456">
        <f>IF(AND(E456&gt;SOC_stopT,D456&lt;=F456-O456+StopMargin),1,0)</f>
        <v>0</v>
      </c>
      <c r="R456">
        <f>IF(AND(P456=1,M456&gt;0),1,IF(AND(P456=0,Q456=1,N456&gt;0),-1,0))</f>
        <v>0</v>
      </c>
      <c r="S456">
        <f>S455+IF(AND(R456=1,M456=1),1,0)-IF(AND(R456=-1,N456=1),1,0)</f>
        <v>1</v>
      </c>
      <c r="T456">
        <f>T455+IF(AND(R456=1,M456=2),1,0)-IF(AND(R456=-1,N456=2),1,0)</f>
        <v>1</v>
      </c>
      <c r="U456">
        <f>U455+IF(AND(R456=1,M456=3),1,0)-IF(AND(R456=-1,N456=3),1,0)</f>
        <v>0</v>
      </c>
      <c r="V456">
        <f>IF(S456&lt;&gt;S455,0,V455+dt)</f>
        <v>232</v>
      </c>
      <c r="W456">
        <f>IF(T456&lt;&gt;T455,0,W455+dt)</f>
        <v>231</v>
      </c>
      <c r="X456">
        <f>IF(U456&lt;&gt;U455,0,X455+dt)</f>
        <v>86</v>
      </c>
      <c r="Y456" s="24">
        <f>S456*Cap_1*MIN(1,(V456+dt)/StartRamp)</f>
        <v>1.2</v>
      </c>
      <c r="Z456" s="24">
        <f>T456*Cap_2*MIN(1,(W456+dt)/StartRamp)</f>
        <v>1.1000000000000001</v>
      </c>
      <c r="AA456" s="24">
        <f>U456*Cap_3*MIN(1,(X456+dt)/StartRamp)</f>
        <v>0</v>
      </c>
      <c r="AB456" s="24">
        <f>SUM(Y456:AA456)</f>
        <v>2.2999999999999998</v>
      </c>
      <c r="AC456" s="24">
        <f>AB456-D456</f>
        <v>-0.85540000000000038</v>
      </c>
      <c r="AD456" s="25">
        <f>MEDIAN(0,(TaperEnd-E456)/(TaperEnd-TaperStart),1)</f>
        <v>1</v>
      </c>
      <c r="AE456" s="24">
        <f>MIN(P_pcs*AD456,MAX(0,SOC_max-E456)*E_nom*60/dt/SQRT(RTE))</f>
        <v>2.5</v>
      </c>
      <c r="AF456" s="24">
        <f>MIN(P_pcs,MAX(0,E456-SOC_min)*E_nom*60/dt*SQRT(RTE))</f>
        <v>2.5</v>
      </c>
      <c r="AG456" s="24">
        <f>IF(AC456&gt;0,MIN(AC456,AE456),0)</f>
        <v>0</v>
      </c>
      <c r="AH456" s="24">
        <f>IF(AC456&lt;0,MIN(-AC456,AF456),0)</f>
        <v>0.85540000000000038</v>
      </c>
      <c r="AI456" s="24">
        <f>IF(AC456&gt;0,D456+AG456,AB456)</f>
        <v>2.2999999999999998</v>
      </c>
      <c r="AJ456" s="24">
        <f>MAX(0,D456-AI456-AH456)</f>
        <v>0</v>
      </c>
      <c r="AK456" s="25">
        <f>IF(AB456&gt;0,AI456/AB456,0)</f>
        <v>1</v>
      </c>
      <c r="AL456">
        <f>IF(AB456=0,1,MIN(MATCH(MEDIAN(MinStable,AK456,1),FC_L,1),3))</f>
        <v>3</v>
      </c>
      <c r="AM456" s="25">
        <f>INDEX(FC_E1,$AL456)+(MEDIAN(MinStable,$AK456,1)-INDEX(FC_L,$AL456))*(INDEX(FC_E1,$AL456+1)-INDEX(FC_E1,$AL456))/(INDEX(FC_L,$AL456+1)-INDEX(FC_L,$AL456))</f>
        <v>0.42799999999999999</v>
      </c>
      <c r="AN456" s="25">
        <f>INDEX(FC_E2,$AL456)+(MEDIAN(MinStable,$AK456,1)-INDEX(FC_L,$AL456))*(INDEX(FC_E2,$AL456+1)-INDEX(FC_E2,$AL456))/(INDEX(FC_L,$AL456+1)-INDEX(FC_L,$AL456))</f>
        <v>0.42199999999999999</v>
      </c>
      <c r="AO456" s="25">
        <f>INDEX(FC_E3,$AL456)+(MEDIAN(MinStable,$AK456,1)-INDEX(FC_L,$AL456))*(INDEX(FC_E3,$AL456+1)-INDEX(FC_E3,$AL456))/(INDEX(FC_L,$AL456+1)-INDEX(FC_L,$AL456))</f>
        <v>0.41499999999999998</v>
      </c>
      <c r="AP456" s="26">
        <f>(IF(S456=1,Y456*AK456/AM456,0)+IF(T456=1,Z456*AK456/AN456,0)+IF(U456=1,AA456*AK456/AO456,0))*dt/60</f>
        <v>9.0172889814117627E-2</v>
      </c>
      <c r="AQ456" s="25">
        <f>E456+(AG456*SQRT(RTE)-AH456/SQRT(RTE))*dt/60/E_nom</f>
        <v>0.60870123808469401</v>
      </c>
      <c r="AR456">
        <f>IF(R456=1,1,0)</f>
        <v>0</v>
      </c>
    </row>
    <row r="457" spans="1:44" x14ac:dyDescent="0.2">
      <c r="A457">
        <v>455</v>
      </c>
      <c r="B457" s="22">
        <f>A457/1440</f>
        <v>0.31597222222222221</v>
      </c>
      <c r="C457" s="23">
        <v>3.1848000000000001</v>
      </c>
      <c r="D457" s="24">
        <f>C457+P_aux</f>
        <v>3.1998000000000002</v>
      </c>
      <c r="E457" s="25">
        <f>AQ456</f>
        <v>0.60870123808469401</v>
      </c>
      <c r="F457" s="24">
        <f>AB456</f>
        <v>2.2999999999999998</v>
      </c>
      <c r="G457">
        <f>IF(AND(S456=0,V456&gt;=MinOff),V456,-1)</f>
        <v>-1</v>
      </c>
      <c r="H457">
        <f>IF(AND(T456=0,W456&gt;=MinOff),W456,-1)</f>
        <v>-1</v>
      </c>
      <c r="I457">
        <f>IF(AND(U456=0,X456&gt;=MinOff),X456,-1)</f>
        <v>86</v>
      </c>
      <c r="J457">
        <f>IF(AND(S456=1,V456&gt;=MinRun),V456,-1)</f>
        <v>232</v>
      </c>
      <c r="K457">
        <f>IF(AND(T456=1,W456&gt;=MinRun),W456,-1)</f>
        <v>231</v>
      </c>
      <c r="L457">
        <f>IF(AND(U456=1,X456&gt;=MinRun),X456,-1)</f>
        <v>-1</v>
      </c>
      <c r="M457">
        <f>IF(MAX(G457:I457)&lt;0,0,MATCH(MAX(G457:I457),G457:I457,0))</f>
        <v>3</v>
      </c>
      <c r="N457">
        <f>IF(MAX(J457:L457)&lt;0,0,MATCH(MAX(J457:L457),J457:L457,0))</f>
        <v>1</v>
      </c>
      <c r="O457" s="24">
        <f>IF(N457=0,0,INDEX(CapVec,N457))</f>
        <v>1.2</v>
      </c>
      <c r="P457">
        <f>IF(OR(D457&gt;F457+StartMargin,E457&lt;SOC_startT),1,0)</f>
        <v>0</v>
      </c>
      <c r="Q457">
        <f>IF(AND(E457&gt;SOC_stopT,D457&lt;=F457-O457+StopMargin),1,0)</f>
        <v>0</v>
      </c>
      <c r="R457">
        <f>IF(AND(P457=1,M457&gt;0),1,IF(AND(P457=0,Q457=1,N457&gt;0),-1,0))</f>
        <v>0</v>
      </c>
      <c r="S457">
        <f>S456+IF(AND(R457=1,M457=1),1,0)-IF(AND(R457=-1,N457=1),1,0)</f>
        <v>1</v>
      </c>
      <c r="T457">
        <f>T456+IF(AND(R457=1,M457=2),1,0)-IF(AND(R457=-1,N457=2),1,0)</f>
        <v>1</v>
      </c>
      <c r="U457">
        <f>U456+IF(AND(R457=1,M457=3),1,0)-IF(AND(R457=-1,N457=3),1,0)</f>
        <v>0</v>
      </c>
      <c r="V457">
        <f>IF(S457&lt;&gt;S456,0,V456+dt)</f>
        <v>233</v>
      </c>
      <c r="W457">
        <f>IF(T457&lt;&gt;T456,0,W456+dt)</f>
        <v>232</v>
      </c>
      <c r="X457">
        <f>IF(U457&lt;&gt;U456,0,X456+dt)</f>
        <v>87</v>
      </c>
      <c r="Y457" s="24">
        <f>S457*Cap_1*MIN(1,(V457+dt)/StartRamp)</f>
        <v>1.2</v>
      </c>
      <c r="Z457" s="24">
        <f>T457*Cap_2*MIN(1,(W457+dt)/StartRamp)</f>
        <v>1.1000000000000001</v>
      </c>
      <c r="AA457" s="24">
        <f>U457*Cap_3*MIN(1,(X457+dt)/StartRamp)</f>
        <v>0</v>
      </c>
      <c r="AB457" s="24">
        <f>SUM(Y457:AA457)</f>
        <v>2.2999999999999998</v>
      </c>
      <c r="AC457" s="24">
        <f>AB457-D457</f>
        <v>-0.89980000000000038</v>
      </c>
      <c r="AD457" s="25">
        <f>MEDIAN(0,(TaperEnd-E457)/(TaperEnd-TaperStart),1)</f>
        <v>1</v>
      </c>
      <c r="AE457" s="24">
        <f>MIN(P_pcs*AD457,MAX(0,SOC_max-E457)*E_nom*60/dt/SQRT(RTE))</f>
        <v>2.5</v>
      </c>
      <c r="AF457" s="24">
        <f>MIN(P_pcs,MAX(0,E457-SOC_min)*E_nom*60/dt*SQRT(RTE))</f>
        <v>2.5</v>
      </c>
      <c r="AG457" s="24">
        <f>IF(AC457&gt;0,MIN(AC457,AE457),0)</f>
        <v>0</v>
      </c>
      <c r="AH457" s="24">
        <f>IF(AC457&lt;0,MIN(-AC457,AF457),0)</f>
        <v>0.89980000000000038</v>
      </c>
      <c r="AI457" s="24">
        <f>IF(AC457&gt;0,D457+AG457,AB457)</f>
        <v>2.2999999999999998</v>
      </c>
      <c r="AJ457" s="24">
        <f>MAX(0,D457-AI457-AH457)</f>
        <v>0</v>
      </c>
      <c r="AK457" s="25">
        <f>IF(AB457&gt;0,AI457/AB457,0)</f>
        <v>1</v>
      </c>
      <c r="AL457">
        <f>IF(AB457=0,1,MIN(MATCH(MEDIAN(MinStable,AK457,1),FC_L,1),3))</f>
        <v>3</v>
      </c>
      <c r="AM457" s="25">
        <f>INDEX(FC_E1,$AL457)+(MEDIAN(MinStable,$AK457,1)-INDEX(FC_L,$AL457))*(INDEX(FC_E1,$AL457+1)-INDEX(FC_E1,$AL457))/(INDEX(FC_L,$AL457+1)-INDEX(FC_L,$AL457))</f>
        <v>0.42799999999999999</v>
      </c>
      <c r="AN457" s="25">
        <f>INDEX(FC_E2,$AL457)+(MEDIAN(MinStable,$AK457,1)-INDEX(FC_L,$AL457))*(INDEX(FC_E2,$AL457+1)-INDEX(FC_E2,$AL457))/(INDEX(FC_L,$AL457+1)-INDEX(FC_L,$AL457))</f>
        <v>0.42199999999999999</v>
      </c>
      <c r="AO457" s="25">
        <f>INDEX(FC_E3,$AL457)+(MEDIAN(MinStable,$AK457,1)-INDEX(FC_L,$AL457))*(INDEX(FC_E3,$AL457+1)-INDEX(FC_E3,$AL457))/(INDEX(FC_L,$AL457+1)-INDEX(FC_L,$AL457))</f>
        <v>0.41499999999999998</v>
      </c>
      <c r="AP457" s="26">
        <f>(IF(S457=1,Y457*AK457/AM457,0)+IF(T457=1,Z457*AK457/AN457,0)+IF(U457=1,AA457*AK457/AO457,0))*dt/60</f>
        <v>9.0172889814117627E-2</v>
      </c>
      <c r="AQ457" s="25">
        <f>E457+(AG457*SQRT(RTE)-AH457/SQRT(RTE))*dt/60/E_nom</f>
        <v>0.60579460165171251</v>
      </c>
      <c r="AR457">
        <f>IF(R457=1,1,0)</f>
        <v>0</v>
      </c>
    </row>
    <row r="458" spans="1:44" x14ac:dyDescent="0.2">
      <c r="A458">
        <v>456</v>
      </c>
      <c r="B458" s="22">
        <f>A458/1440</f>
        <v>0.31666666666666665</v>
      </c>
      <c r="C458" s="23">
        <v>3.0724999999999998</v>
      </c>
      <c r="D458" s="24">
        <f>C458+P_aux</f>
        <v>3.0874999999999999</v>
      </c>
      <c r="E458" s="25">
        <f>AQ457</f>
        <v>0.60579460165171251</v>
      </c>
      <c r="F458" s="24">
        <f>AB457</f>
        <v>2.2999999999999998</v>
      </c>
      <c r="G458">
        <f>IF(AND(S457=0,V457&gt;=MinOff),V457,-1)</f>
        <v>-1</v>
      </c>
      <c r="H458">
        <f>IF(AND(T457=0,W457&gt;=MinOff),W457,-1)</f>
        <v>-1</v>
      </c>
      <c r="I458">
        <f>IF(AND(U457=0,X457&gt;=MinOff),X457,-1)</f>
        <v>87</v>
      </c>
      <c r="J458">
        <f>IF(AND(S457=1,V457&gt;=MinRun),V457,-1)</f>
        <v>233</v>
      </c>
      <c r="K458">
        <f>IF(AND(T457=1,W457&gt;=MinRun),W457,-1)</f>
        <v>232</v>
      </c>
      <c r="L458">
        <f>IF(AND(U457=1,X457&gt;=MinRun),X457,-1)</f>
        <v>-1</v>
      </c>
      <c r="M458">
        <f>IF(MAX(G458:I458)&lt;0,0,MATCH(MAX(G458:I458),G458:I458,0))</f>
        <v>3</v>
      </c>
      <c r="N458">
        <f>IF(MAX(J458:L458)&lt;0,0,MATCH(MAX(J458:L458),J458:L458,0))</f>
        <v>1</v>
      </c>
      <c r="O458" s="24">
        <f>IF(N458=0,0,INDEX(CapVec,N458))</f>
        <v>1.2</v>
      </c>
      <c r="P458">
        <f>IF(OR(D458&gt;F458+StartMargin,E458&lt;SOC_startT),1,0)</f>
        <v>0</v>
      </c>
      <c r="Q458">
        <f>IF(AND(E458&gt;SOC_stopT,D458&lt;=F458-O458+StopMargin),1,0)</f>
        <v>0</v>
      </c>
      <c r="R458">
        <f>IF(AND(P458=1,M458&gt;0),1,IF(AND(P458=0,Q458=1,N458&gt;0),-1,0))</f>
        <v>0</v>
      </c>
      <c r="S458">
        <f>S457+IF(AND(R458=1,M458=1),1,0)-IF(AND(R458=-1,N458=1),1,0)</f>
        <v>1</v>
      </c>
      <c r="T458">
        <f>T457+IF(AND(R458=1,M458=2),1,0)-IF(AND(R458=-1,N458=2),1,0)</f>
        <v>1</v>
      </c>
      <c r="U458">
        <f>U457+IF(AND(R458=1,M458=3),1,0)-IF(AND(R458=-1,N458=3),1,0)</f>
        <v>0</v>
      </c>
      <c r="V458">
        <f>IF(S458&lt;&gt;S457,0,V457+dt)</f>
        <v>234</v>
      </c>
      <c r="W458">
        <f>IF(T458&lt;&gt;T457,0,W457+dt)</f>
        <v>233</v>
      </c>
      <c r="X458">
        <f>IF(U458&lt;&gt;U457,0,X457+dt)</f>
        <v>88</v>
      </c>
      <c r="Y458" s="24">
        <f>S458*Cap_1*MIN(1,(V458+dt)/StartRamp)</f>
        <v>1.2</v>
      </c>
      <c r="Z458" s="24">
        <f>T458*Cap_2*MIN(1,(W458+dt)/StartRamp)</f>
        <v>1.1000000000000001</v>
      </c>
      <c r="AA458" s="24">
        <f>U458*Cap_3*MIN(1,(X458+dt)/StartRamp)</f>
        <v>0</v>
      </c>
      <c r="AB458" s="24">
        <f>SUM(Y458:AA458)</f>
        <v>2.2999999999999998</v>
      </c>
      <c r="AC458" s="24">
        <f>AB458-D458</f>
        <v>-0.78750000000000009</v>
      </c>
      <c r="AD458" s="25">
        <f>MEDIAN(0,(TaperEnd-E458)/(TaperEnd-TaperStart),1)</f>
        <v>1</v>
      </c>
      <c r="AE458" s="24">
        <f>MIN(P_pcs*AD458,MAX(0,SOC_max-E458)*E_nom*60/dt/SQRT(RTE))</f>
        <v>2.5</v>
      </c>
      <c r="AF458" s="24">
        <f>MIN(P_pcs,MAX(0,E458-SOC_min)*E_nom*60/dt*SQRT(RTE))</f>
        <v>2.5</v>
      </c>
      <c r="AG458" s="24">
        <f>IF(AC458&gt;0,MIN(AC458,AE458),0)</f>
        <v>0</v>
      </c>
      <c r="AH458" s="24">
        <f>IF(AC458&lt;0,MIN(-AC458,AF458),0)</f>
        <v>0.78750000000000009</v>
      </c>
      <c r="AI458" s="24">
        <f>IF(AC458&gt;0,D458+AG458,AB458)</f>
        <v>2.2999999999999998</v>
      </c>
      <c r="AJ458" s="24">
        <f>MAX(0,D458-AI458-AH458)</f>
        <v>0</v>
      </c>
      <c r="AK458" s="25">
        <f>IF(AB458&gt;0,AI458/AB458,0)</f>
        <v>1</v>
      </c>
      <c r="AL458">
        <f>IF(AB458=0,1,MIN(MATCH(MEDIAN(MinStable,AK458,1),FC_L,1),3))</f>
        <v>3</v>
      </c>
      <c r="AM458" s="25">
        <f>INDEX(FC_E1,$AL458)+(MEDIAN(MinStable,$AK458,1)-INDEX(FC_L,$AL458))*(INDEX(FC_E1,$AL458+1)-INDEX(FC_E1,$AL458))/(INDEX(FC_L,$AL458+1)-INDEX(FC_L,$AL458))</f>
        <v>0.42799999999999999</v>
      </c>
      <c r="AN458" s="25">
        <f>INDEX(FC_E2,$AL458)+(MEDIAN(MinStable,$AK458,1)-INDEX(FC_L,$AL458))*(INDEX(FC_E2,$AL458+1)-INDEX(FC_E2,$AL458))/(INDEX(FC_L,$AL458+1)-INDEX(FC_L,$AL458))</f>
        <v>0.42199999999999999</v>
      </c>
      <c r="AO458" s="25">
        <f>INDEX(FC_E3,$AL458)+(MEDIAN(MinStable,$AK458,1)-INDEX(FC_L,$AL458))*(INDEX(FC_E3,$AL458+1)-INDEX(FC_E3,$AL458))/(INDEX(FC_L,$AL458+1)-INDEX(FC_L,$AL458))</f>
        <v>0.41499999999999998</v>
      </c>
      <c r="AP458" s="26">
        <f>(IF(S458=1,Y458*AK458/AM458,0)+IF(T458=1,Z458*AK458/AN458,0)+IF(U458=1,AA458*AK458/AO458,0))*dt/60</f>
        <v>9.0172889814117627E-2</v>
      </c>
      <c r="AQ458" s="25">
        <f>E458+(AG458*SQRT(RTE)-AH458/SQRT(RTE))*dt/60/E_nom</f>
        <v>0.60325072946792402</v>
      </c>
      <c r="AR458">
        <f>IF(R458=1,1,0)</f>
        <v>0</v>
      </c>
    </row>
    <row r="459" spans="1:44" x14ac:dyDescent="0.2">
      <c r="A459">
        <v>457</v>
      </c>
      <c r="B459" s="22">
        <f>A459/1440</f>
        <v>0.31736111111111109</v>
      </c>
      <c r="C459" s="23">
        <v>3.2768000000000002</v>
      </c>
      <c r="D459" s="24">
        <f>C459+P_aux</f>
        <v>3.2918000000000003</v>
      </c>
      <c r="E459" s="25">
        <f>AQ458</f>
        <v>0.60325072946792402</v>
      </c>
      <c r="F459" s="24">
        <f>AB458</f>
        <v>2.2999999999999998</v>
      </c>
      <c r="G459">
        <f>IF(AND(S458=0,V458&gt;=MinOff),V458,-1)</f>
        <v>-1</v>
      </c>
      <c r="H459">
        <f>IF(AND(T458=0,W458&gt;=MinOff),W458,-1)</f>
        <v>-1</v>
      </c>
      <c r="I459">
        <f>IF(AND(U458=0,X458&gt;=MinOff),X458,-1)</f>
        <v>88</v>
      </c>
      <c r="J459">
        <f>IF(AND(S458=1,V458&gt;=MinRun),V458,-1)</f>
        <v>234</v>
      </c>
      <c r="K459">
        <f>IF(AND(T458=1,W458&gt;=MinRun),W458,-1)</f>
        <v>233</v>
      </c>
      <c r="L459">
        <f>IF(AND(U458=1,X458&gt;=MinRun),X458,-1)</f>
        <v>-1</v>
      </c>
      <c r="M459">
        <f>IF(MAX(G459:I459)&lt;0,0,MATCH(MAX(G459:I459),G459:I459,0))</f>
        <v>3</v>
      </c>
      <c r="N459">
        <f>IF(MAX(J459:L459)&lt;0,0,MATCH(MAX(J459:L459),J459:L459,0))</f>
        <v>1</v>
      </c>
      <c r="O459" s="24">
        <f>IF(N459=0,0,INDEX(CapVec,N459))</f>
        <v>1.2</v>
      </c>
      <c r="P459">
        <f>IF(OR(D459&gt;F459+StartMargin,E459&lt;SOC_startT),1,0)</f>
        <v>0</v>
      </c>
      <c r="Q459">
        <f>IF(AND(E459&gt;SOC_stopT,D459&lt;=F459-O459+StopMargin),1,0)</f>
        <v>0</v>
      </c>
      <c r="R459">
        <f>IF(AND(P459=1,M459&gt;0),1,IF(AND(P459=0,Q459=1,N459&gt;0),-1,0))</f>
        <v>0</v>
      </c>
      <c r="S459">
        <f>S458+IF(AND(R459=1,M459=1),1,0)-IF(AND(R459=-1,N459=1),1,0)</f>
        <v>1</v>
      </c>
      <c r="T459">
        <f>T458+IF(AND(R459=1,M459=2),1,0)-IF(AND(R459=-1,N459=2),1,0)</f>
        <v>1</v>
      </c>
      <c r="U459">
        <f>U458+IF(AND(R459=1,M459=3),1,0)-IF(AND(R459=-1,N459=3),1,0)</f>
        <v>0</v>
      </c>
      <c r="V459">
        <f>IF(S459&lt;&gt;S458,0,V458+dt)</f>
        <v>235</v>
      </c>
      <c r="W459">
        <f>IF(T459&lt;&gt;T458,0,W458+dt)</f>
        <v>234</v>
      </c>
      <c r="X459">
        <f>IF(U459&lt;&gt;U458,0,X458+dt)</f>
        <v>89</v>
      </c>
      <c r="Y459" s="24">
        <f>S459*Cap_1*MIN(1,(V459+dt)/StartRamp)</f>
        <v>1.2</v>
      </c>
      <c r="Z459" s="24">
        <f>T459*Cap_2*MIN(1,(W459+dt)/StartRamp)</f>
        <v>1.1000000000000001</v>
      </c>
      <c r="AA459" s="24">
        <f>U459*Cap_3*MIN(1,(X459+dt)/StartRamp)</f>
        <v>0</v>
      </c>
      <c r="AB459" s="24">
        <f>SUM(Y459:AA459)</f>
        <v>2.2999999999999998</v>
      </c>
      <c r="AC459" s="24">
        <f>AB459-D459</f>
        <v>-0.99180000000000046</v>
      </c>
      <c r="AD459" s="25">
        <f>MEDIAN(0,(TaperEnd-E459)/(TaperEnd-TaperStart),1)</f>
        <v>1</v>
      </c>
      <c r="AE459" s="24">
        <f>MIN(P_pcs*AD459,MAX(0,SOC_max-E459)*E_nom*60/dt/SQRT(RTE))</f>
        <v>2.5</v>
      </c>
      <c r="AF459" s="24">
        <f>MIN(P_pcs,MAX(0,E459-SOC_min)*E_nom*60/dt*SQRT(RTE))</f>
        <v>2.5</v>
      </c>
      <c r="AG459" s="24">
        <f>IF(AC459&gt;0,MIN(AC459,AE459),0)</f>
        <v>0</v>
      </c>
      <c r="AH459" s="24">
        <f>IF(AC459&lt;0,MIN(-AC459,AF459),0)</f>
        <v>0.99180000000000046</v>
      </c>
      <c r="AI459" s="24">
        <f>IF(AC459&gt;0,D459+AG459,AB459)</f>
        <v>2.2999999999999998</v>
      </c>
      <c r="AJ459" s="24">
        <f>MAX(0,D459-AI459-AH459)</f>
        <v>0</v>
      </c>
      <c r="AK459" s="25">
        <f>IF(AB459&gt;0,AI459/AB459,0)</f>
        <v>1</v>
      </c>
      <c r="AL459">
        <f>IF(AB459=0,1,MIN(MATCH(MEDIAN(MinStable,AK459,1),FC_L,1),3))</f>
        <v>3</v>
      </c>
      <c r="AM459" s="25">
        <f>INDEX(FC_E1,$AL459)+(MEDIAN(MinStable,$AK459,1)-INDEX(FC_L,$AL459))*(INDEX(FC_E1,$AL459+1)-INDEX(FC_E1,$AL459))/(INDEX(FC_L,$AL459+1)-INDEX(FC_L,$AL459))</f>
        <v>0.42799999999999999</v>
      </c>
      <c r="AN459" s="25">
        <f>INDEX(FC_E2,$AL459)+(MEDIAN(MinStable,$AK459,1)-INDEX(FC_L,$AL459))*(INDEX(FC_E2,$AL459+1)-INDEX(FC_E2,$AL459))/(INDEX(FC_L,$AL459+1)-INDEX(FC_L,$AL459))</f>
        <v>0.42199999999999999</v>
      </c>
      <c r="AO459" s="25">
        <f>INDEX(FC_E3,$AL459)+(MEDIAN(MinStable,$AK459,1)-INDEX(FC_L,$AL459))*(INDEX(FC_E3,$AL459+1)-INDEX(FC_E3,$AL459))/(INDEX(FC_L,$AL459+1)-INDEX(FC_L,$AL459))</f>
        <v>0.41499999999999998</v>
      </c>
      <c r="AP459" s="26">
        <f>(IF(S459=1,Y459*AK459/AM459,0)+IF(T459=1,Z459*AK459/AN459,0)+IF(U459=1,AA459*AK459/AO459,0))*dt/60</f>
        <v>9.0172889814117627E-2</v>
      </c>
      <c r="AQ459" s="25">
        <f>E459+(AG459*SQRT(RTE)-AH459/SQRT(RTE))*dt/60/E_nom</f>
        <v>0.60004690415759832</v>
      </c>
      <c r="AR459">
        <f>IF(R459=1,1,0)</f>
        <v>0</v>
      </c>
    </row>
    <row r="460" spans="1:44" x14ac:dyDescent="0.2">
      <c r="A460">
        <v>458</v>
      </c>
      <c r="B460" s="22">
        <f>A460/1440</f>
        <v>0.31805555555555554</v>
      </c>
      <c r="C460" s="23">
        <v>3.0840000000000001</v>
      </c>
      <c r="D460" s="24">
        <f>C460+P_aux</f>
        <v>3.0990000000000002</v>
      </c>
      <c r="E460" s="25">
        <f>AQ459</f>
        <v>0.60004690415759832</v>
      </c>
      <c r="F460" s="24">
        <f>AB459</f>
        <v>2.2999999999999998</v>
      </c>
      <c r="G460">
        <f>IF(AND(S459=0,V459&gt;=MinOff),V459,-1)</f>
        <v>-1</v>
      </c>
      <c r="H460">
        <f>IF(AND(T459=0,W459&gt;=MinOff),W459,-1)</f>
        <v>-1</v>
      </c>
      <c r="I460">
        <f>IF(AND(U459=0,X459&gt;=MinOff),X459,-1)</f>
        <v>89</v>
      </c>
      <c r="J460">
        <f>IF(AND(S459=1,V459&gt;=MinRun),V459,-1)</f>
        <v>235</v>
      </c>
      <c r="K460">
        <f>IF(AND(T459=1,W459&gt;=MinRun),W459,-1)</f>
        <v>234</v>
      </c>
      <c r="L460">
        <f>IF(AND(U459=1,X459&gt;=MinRun),X459,-1)</f>
        <v>-1</v>
      </c>
      <c r="M460">
        <f>IF(MAX(G460:I460)&lt;0,0,MATCH(MAX(G460:I460),G460:I460,0))</f>
        <v>3</v>
      </c>
      <c r="N460">
        <f>IF(MAX(J460:L460)&lt;0,0,MATCH(MAX(J460:L460),J460:L460,0))</f>
        <v>1</v>
      </c>
      <c r="O460" s="24">
        <f>IF(N460=0,0,INDEX(CapVec,N460))</f>
        <v>1.2</v>
      </c>
      <c r="P460">
        <f>IF(OR(D460&gt;F460+StartMargin,E460&lt;SOC_startT),1,0)</f>
        <v>0</v>
      </c>
      <c r="Q460">
        <f>IF(AND(E460&gt;SOC_stopT,D460&lt;=F460-O460+StopMargin),1,0)</f>
        <v>0</v>
      </c>
      <c r="R460">
        <f>IF(AND(P460=1,M460&gt;0),1,IF(AND(P460=0,Q460=1,N460&gt;0),-1,0))</f>
        <v>0</v>
      </c>
      <c r="S460">
        <f>S459+IF(AND(R460=1,M460=1),1,0)-IF(AND(R460=-1,N460=1),1,0)</f>
        <v>1</v>
      </c>
      <c r="T460">
        <f>T459+IF(AND(R460=1,M460=2),1,0)-IF(AND(R460=-1,N460=2),1,0)</f>
        <v>1</v>
      </c>
      <c r="U460">
        <f>U459+IF(AND(R460=1,M460=3),1,0)-IF(AND(R460=-1,N460=3),1,0)</f>
        <v>0</v>
      </c>
      <c r="V460">
        <f>IF(S460&lt;&gt;S459,0,V459+dt)</f>
        <v>236</v>
      </c>
      <c r="W460">
        <f>IF(T460&lt;&gt;T459,0,W459+dt)</f>
        <v>235</v>
      </c>
      <c r="X460">
        <f>IF(U460&lt;&gt;U459,0,X459+dt)</f>
        <v>90</v>
      </c>
      <c r="Y460" s="24">
        <f>S460*Cap_1*MIN(1,(V460+dt)/StartRamp)</f>
        <v>1.2</v>
      </c>
      <c r="Z460" s="24">
        <f>T460*Cap_2*MIN(1,(W460+dt)/StartRamp)</f>
        <v>1.1000000000000001</v>
      </c>
      <c r="AA460" s="24">
        <f>U460*Cap_3*MIN(1,(X460+dt)/StartRamp)</f>
        <v>0</v>
      </c>
      <c r="AB460" s="24">
        <f>SUM(Y460:AA460)</f>
        <v>2.2999999999999998</v>
      </c>
      <c r="AC460" s="24">
        <f>AB460-D460</f>
        <v>-0.79900000000000038</v>
      </c>
      <c r="AD460" s="25">
        <f>MEDIAN(0,(TaperEnd-E460)/(TaperEnd-TaperStart),1)</f>
        <v>1</v>
      </c>
      <c r="AE460" s="24">
        <f>MIN(P_pcs*AD460,MAX(0,SOC_max-E460)*E_nom*60/dt/SQRT(RTE))</f>
        <v>2.5</v>
      </c>
      <c r="AF460" s="24">
        <f>MIN(P_pcs,MAX(0,E460-SOC_min)*E_nom*60/dt*SQRT(RTE))</f>
        <v>2.5</v>
      </c>
      <c r="AG460" s="24">
        <f>IF(AC460&gt;0,MIN(AC460,AE460),0)</f>
        <v>0</v>
      </c>
      <c r="AH460" s="24">
        <f>IF(AC460&lt;0,MIN(-AC460,AF460),0)</f>
        <v>0.79900000000000038</v>
      </c>
      <c r="AI460" s="24">
        <f>IF(AC460&gt;0,D460+AG460,AB460)</f>
        <v>2.2999999999999998</v>
      </c>
      <c r="AJ460" s="24">
        <f>MAX(0,D460-AI460-AH460)</f>
        <v>0</v>
      </c>
      <c r="AK460" s="25">
        <f>IF(AB460&gt;0,AI460/AB460,0)</f>
        <v>1</v>
      </c>
      <c r="AL460">
        <f>IF(AB460=0,1,MIN(MATCH(MEDIAN(MinStable,AK460,1),FC_L,1),3))</f>
        <v>3</v>
      </c>
      <c r="AM460" s="25">
        <f>INDEX(FC_E1,$AL460)+(MEDIAN(MinStable,$AK460,1)-INDEX(FC_L,$AL460))*(INDEX(FC_E1,$AL460+1)-INDEX(FC_E1,$AL460))/(INDEX(FC_L,$AL460+1)-INDEX(FC_L,$AL460))</f>
        <v>0.42799999999999999</v>
      </c>
      <c r="AN460" s="25">
        <f>INDEX(FC_E2,$AL460)+(MEDIAN(MinStable,$AK460,1)-INDEX(FC_L,$AL460))*(INDEX(FC_E2,$AL460+1)-INDEX(FC_E2,$AL460))/(INDEX(FC_L,$AL460+1)-INDEX(FC_L,$AL460))</f>
        <v>0.42199999999999999</v>
      </c>
      <c r="AO460" s="25">
        <f>INDEX(FC_E3,$AL460)+(MEDIAN(MinStable,$AK460,1)-INDEX(FC_L,$AL460))*(INDEX(FC_E3,$AL460+1)-INDEX(FC_E3,$AL460))/(INDEX(FC_L,$AL460+1)-INDEX(FC_L,$AL460))</f>
        <v>0.41499999999999998</v>
      </c>
      <c r="AP460" s="26">
        <f>(IF(S460=1,Y460*AK460/AM460,0)+IF(T460=1,Z460*AK460/AN460,0)+IF(U460=1,AA460*AK460/AO460,0))*dt/60</f>
        <v>9.0172889814117627E-2</v>
      </c>
      <c r="AQ460" s="25">
        <f>E460+(AG460*SQRT(RTE)-AH460/SQRT(RTE))*dt/60/E_nom</f>
        <v>0.59746588336414175</v>
      </c>
      <c r="AR460">
        <f>IF(R460=1,1,0)</f>
        <v>0</v>
      </c>
    </row>
    <row r="461" spans="1:44" x14ac:dyDescent="0.2">
      <c r="A461">
        <v>459</v>
      </c>
      <c r="B461" s="22">
        <f>A461/1440</f>
        <v>0.31874999999999998</v>
      </c>
      <c r="C461" s="23">
        <v>3.1743000000000001</v>
      </c>
      <c r="D461" s="24">
        <f>C461+P_aux</f>
        <v>3.1893000000000002</v>
      </c>
      <c r="E461" s="25">
        <f>AQ460</f>
        <v>0.59746588336414175</v>
      </c>
      <c r="F461" s="24">
        <f>AB460</f>
        <v>2.2999999999999998</v>
      </c>
      <c r="G461">
        <f>IF(AND(S460=0,V460&gt;=MinOff),V460,-1)</f>
        <v>-1</v>
      </c>
      <c r="H461">
        <f>IF(AND(T460=0,W460&gt;=MinOff),W460,-1)</f>
        <v>-1</v>
      </c>
      <c r="I461">
        <f>IF(AND(U460=0,X460&gt;=MinOff),X460,-1)</f>
        <v>90</v>
      </c>
      <c r="J461">
        <f>IF(AND(S460=1,V460&gt;=MinRun),V460,-1)</f>
        <v>236</v>
      </c>
      <c r="K461">
        <f>IF(AND(T460=1,W460&gt;=MinRun),W460,-1)</f>
        <v>235</v>
      </c>
      <c r="L461">
        <f>IF(AND(U460=1,X460&gt;=MinRun),X460,-1)</f>
        <v>-1</v>
      </c>
      <c r="M461">
        <f>IF(MAX(G461:I461)&lt;0,0,MATCH(MAX(G461:I461),G461:I461,0))</f>
        <v>3</v>
      </c>
      <c r="N461">
        <f>IF(MAX(J461:L461)&lt;0,0,MATCH(MAX(J461:L461),J461:L461,0))</f>
        <v>1</v>
      </c>
      <c r="O461" s="24">
        <f>IF(N461=0,0,INDEX(CapVec,N461))</f>
        <v>1.2</v>
      </c>
      <c r="P461">
        <f>IF(OR(D461&gt;F461+StartMargin,E461&lt;SOC_startT),1,0)</f>
        <v>0</v>
      </c>
      <c r="Q461">
        <f>IF(AND(E461&gt;SOC_stopT,D461&lt;=F461-O461+StopMargin),1,0)</f>
        <v>0</v>
      </c>
      <c r="R461">
        <f>IF(AND(P461=1,M461&gt;0),1,IF(AND(P461=0,Q461=1,N461&gt;0),-1,0))</f>
        <v>0</v>
      </c>
      <c r="S461">
        <f>S460+IF(AND(R461=1,M461=1),1,0)-IF(AND(R461=-1,N461=1),1,0)</f>
        <v>1</v>
      </c>
      <c r="T461">
        <f>T460+IF(AND(R461=1,M461=2),1,0)-IF(AND(R461=-1,N461=2),1,0)</f>
        <v>1</v>
      </c>
      <c r="U461">
        <f>U460+IF(AND(R461=1,M461=3),1,0)-IF(AND(R461=-1,N461=3),1,0)</f>
        <v>0</v>
      </c>
      <c r="V461">
        <f>IF(S461&lt;&gt;S460,0,V460+dt)</f>
        <v>237</v>
      </c>
      <c r="W461">
        <f>IF(T461&lt;&gt;T460,0,W460+dt)</f>
        <v>236</v>
      </c>
      <c r="X461">
        <f>IF(U461&lt;&gt;U460,0,X460+dt)</f>
        <v>91</v>
      </c>
      <c r="Y461" s="24">
        <f>S461*Cap_1*MIN(1,(V461+dt)/StartRamp)</f>
        <v>1.2</v>
      </c>
      <c r="Z461" s="24">
        <f>T461*Cap_2*MIN(1,(W461+dt)/StartRamp)</f>
        <v>1.1000000000000001</v>
      </c>
      <c r="AA461" s="24">
        <f>U461*Cap_3*MIN(1,(X461+dt)/StartRamp)</f>
        <v>0</v>
      </c>
      <c r="AB461" s="24">
        <f>SUM(Y461:AA461)</f>
        <v>2.2999999999999998</v>
      </c>
      <c r="AC461" s="24">
        <f>AB461-D461</f>
        <v>-0.88930000000000042</v>
      </c>
      <c r="AD461" s="25">
        <f>MEDIAN(0,(TaperEnd-E461)/(TaperEnd-TaperStart),1)</f>
        <v>1</v>
      </c>
      <c r="AE461" s="24">
        <f>MIN(P_pcs*AD461,MAX(0,SOC_max-E461)*E_nom*60/dt/SQRT(RTE))</f>
        <v>2.5</v>
      </c>
      <c r="AF461" s="24">
        <f>MIN(P_pcs,MAX(0,E461-SOC_min)*E_nom*60/dt*SQRT(RTE))</f>
        <v>2.5</v>
      </c>
      <c r="AG461" s="24">
        <f>IF(AC461&gt;0,MIN(AC461,AE461),0)</f>
        <v>0</v>
      </c>
      <c r="AH461" s="24">
        <f>IF(AC461&lt;0,MIN(-AC461,AF461),0)</f>
        <v>0.88930000000000042</v>
      </c>
      <c r="AI461" s="24">
        <f>IF(AC461&gt;0,D461+AG461,AB461)</f>
        <v>2.2999999999999998</v>
      </c>
      <c r="AJ461" s="24">
        <f>MAX(0,D461-AI461-AH461)</f>
        <v>0</v>
      </c>
      <c r="AK461" s="25">
        <f>IF(AB461&gt;0,AI461/AB461,0)</f>
        <v>1</v>
      </c>
      <c r="AL461">
        <f>IF(AB461=0,1,MIN(MATCH(MEDIAN(MinStable,AK461,1),FC_L,1),3))</f>
        <v>3</v>
      </c>
      <c r="AM461" s="25">
        <f>INDEX(FC_E1,$AL461)+(MEDIAN(MinStable,$AK461,1)-INDEX(FC_L,$AL461))*(INDEX(FC_E1,$AL461+1)-INDEX(FC_E1,$AL461))/(INDEX(FC_L,$AL461+1)-INDEX(FC_L,$AL461))</f>
        <v>0.42799999999999999</v>
      </c>
      <c r="AN461" s="25">
        <f>INDEX(FC_E2,$AL461)+(MEDIAN(MinStable,$AK461,1)-INDEX(FC_L,$AL461))*(INDEX(FC_E2,$AL461+1)-INDEX(FC_E2,$AL461))/(INDEX(FC_L,$AL461+1)-INDEX(FC_L,$AL461))</f>
        <v>0.42199999999999999</v>
      </c>
      <c r="AO461" s="25">
        <f>INDEX(FC_E3,$AL461)+(MEDIAN(MinStable,$AK461,1)-INDEX(FC_L,$AL461))*(INDEX(FC_E3,$AL461+1)-INDEX(FC_E3,$AL461))/(INDEX(FC_L,$AL461+1)-INDEX(FC_L,$AL461))</f>
        <v>0.41499999999999998</v>
      </c>
      <c r="AP461" s="26">
        <f>(IF(S461=1,Y461*AK461/AM461,0)+IF(T461=1,Z461*AK461/AN461,0)+IF(U461=1,AA461*AK461/AO461,0))*dt/60</f>
        <v>9.0172889814117627E-2</v>
      </c>
      <c r="AQ461" s="25">
        <f>E461+(AG461*SQRT(RTE)-AH461/SQRT(RTE))*dt/60/E_nom</f>
        <v>0.59459316522694405</v>
      </c>
      <c r="AR461">
        <f>IF(R461=1,1,0)</f>
        <v>0</v>
      </c>
    </row>
    <row r="462" spans="1:44" x14ac:dyDescent="0.2">
      <c r="A462">
        <v>460</v>
      </c>
      <c r="B462" s="22">
        <f>A462/1440</f>
        <v>0.31944444444444442</v>
      </c>
      <c r="C462" s="23">
        <v>3.1899000000000002</v>
      </c>
      <c r="D462" s="24">
        <f>C462+P_aux</f>
        <v>3.2049000000000003</v>
      </c>
      <c r="E462" s="25">
        <f>AQ461</f>
        <v>0.59459316522694405</v>
      </c>
      <c r="F462" s="24">
        <f>AB461</f>
        <v>2.2999999999999998</v>
      </c>
      <c r="G462">
        <f>IF(AND(S461=0,V461&gt;=MinOff),V461,-1)</f>
        <v>-1</v>
      </c>
      <c r="H462">
        <f>IF(AND(T461=0,W461&gt;=MinOff),W461,-1)</f>
        <v>-1</v>
      </c>
      <c r="I462">
        <f>IF(AND(U461=0,X461&gt;=MinOff),X461,-1)</f>
        <v>91</v>
      </c>
      <c r="J462">
        <f>IF(AND(S461=1,V461&gt;=MinRun),V461,-1)</f>
        <v>237</v>
      </c>
      <c r="K462">
        <f>IF(AND(T461=1,W461&gt;=MinRun),W461,-1)</f>
        <v>236</v>
      </c>
      <c r="L462">
        <f>IF(AND(U461=1,X461&gt;=MinRun),X461,-1)</f>
        <v>-1</v>
      </c>
      <c r="M462">
        <f>IF(MAX(G462:I462)&lt;0,0,MATCH(MAX(G462:I462),G462:I462,0))</f>
        <v>3</v>
      </c>
      <c r="N462">
        <f>IF(MAX(J462:L462)&lt;0,0,MATCH(MAX(J462:L462),J462:L462,0))</f>
        <v>1</v>
      </c>
      <c r="O462" s="24">
        <f>IF(N462=0,0,INDEX(CapVec,N462))</f>
        <v>1.2</v>
      </c>
      <c r="P462">
        <f>IF(OR(D462&gt;F462+StartMargin,E462&lt;SOC_startT),1,0)</f>
        <v>0</v>
      </c>
      <c r="Q462">
        <f>IF(AND(E462&gt;SOC_stopT,D462&lt;=F462-O462+StopMargin),1,0)</f>
        <v>0</v>
      </c>
      <c r="R462">
        <f>IF(AND(P462=1,M462&gt;0),1,IF(AND(P462=0,Q462=1,N462&gt;0),-1,0))</f>
        <v>0</v>
      </c>
      <c r="S462">
        <f>S461+IF(AND(R462=1,M462=1),1,0)-IF(AND(R462=-1,N462=1),1,0)</f>
        <v>1</v>
      </c>
      <c r="T462">
        <f>T461+IF(AND(R462=1,M462=2),1,0)-IF(AND(R462=-1,N462=2),1,0)</f>
        <v>1</v>
      </c>
      <c r="U462">
        <f>U461+IF(AND(R462=1,M462=3),1,0)-IF(AND(R462=-1,N462=3),1,0)</f>
        <v>0</v>
      </c>
      <c r="V462">
        <f>IF(S462&lt;&gt;S461,0,V461+dt)</f>
        <v>238</v>
      </c>
      <c r="W462">
        <f>IF(T462&lt;&gt;T461,0,W461+dt)</f>
        <v>237</v>
      </c>
      <c r="X462">
        <f>IF(U462&lt;&gt;U461,0,X461+dt)</f>
        <v>92</v>
      </c>
      <c r="Y462" s="24">
        <f>S462*Cap_1*MIN(1,(V462+dt)/StartRamp)</f>
        <v>1.2</v>
      </c>
      <c r="Z462" s="24">
        <f>T462*Cap_2*MIN(1,(W462+dt)/StartRamp)</f>
        <v>1.1000000000000001</v>
      </c>
      <c r="AA462" s="24">
        <f>U462*Cap_3*MIN(1,(X462+dt)/StartRamp)</f>
        <v>0</v>
      </c>
      <c r="AB462" s="24">
        <f>SUM(Y462:AA462)</f>
        <v>2.2999999999999998</v>
      </c>
      <c r="AC462" s="24">
        <f>AB462-D462</f>
        <v>-0.90490000000000048</v>
      </c>
      <c r="AD462" s="25">
        <f>MEDIAN(0,(TaperEnd-E462)/(TaperEnd-TaperStart),1)</f>
        <v>1</v>
      </c>
      <c r="AE462" s="24">
        <f>MIN(P_pcs*AD462,MAX(0,SOC_max-E462)*E_nom*60/dt/SQRT(RTE))</f>
        <v>2.5</v>
      </c>
      <c r="AF462" s="24">
        <f>MIN(P_pcs,MAX(0,E462-SOC_min)*E_nom*60/dt*SQRT(RTE))</f>
        <v>2.5</v>
      </c>
      <c r="AG462" s="24">
        <f>IF(AC462&gt;0,MIN(AC462,AE462),0)</f>
        <v>0</v>
      </c>
      <c r="AH462" s="24">
        <f>IF(AC462&lt;0,MIN(-AC462,AF462),0)</f>
        <v>0.90490000000000048</v>
      </c>
      <c r="AI462" s="24">
        <f>IF(AC462&gt;0,D462+AG462,AB462)</f>
        <v>2.2999999999999998</v>
      </c>
      <c r="AJ462" s="24">
        <f>MAX(0,D462-AI462-AH462)</f>
        <v>0</v>
      </c>
      <c r="AK462" s="25">
        <f>IF(AB462&gt;0,AI462/AB462,0)</f>
        <v>1</v>
      </c>
      <c r="AL462">
        <f>IF(AB462=0,1,MIN(MATCH(MEDIAN(MinStable,AK462,1),FC_L,1),3))</f>
        <v>3</v>
      </c>
      <c r="AM462" s="25">
        <f>INDEX(FC_E1,$AL462)+(MEDIAN(MinStable,$AK462,1)-INDEX(FC_L,$AL462))*(INDEX(FC_E1,$AL462+1)-INDEX(FC_E1,$AL462))/(INDEX(FC_L,$AL462+1)-INDEX(FC_L,$AL462))</f>
        <v>0.42799999999999999</v>
      </c>
      <c r="AN462" s="25">
        <f>INDEX(FC_E2,$AL462)+(MEDIAN(MinStable,$AK462,1)-INDEX(FC_L,$AL462))*(INDEX(FC_E2,$AL462+1)-INDEX(FC_E2,$AL462))/(INDEX(FC_L,$AL462+1)-INDEX(FC_L,$AL462))</f>
        <v>0.42199999999999999</v>
      </c>
      <c r="AO462" s="25">
        <f>INDEX(FC_E3,$AL462)+(MEDIAN(MinStable,$AK462,1)-INDEX(FC_L,$AL462))*(INDEX(FC_E3,$AL462+1)-INDEX(FC_E3,$AL462))/(INDEX(FC_L,$AL462+1)-INDEX(FC_L,$AL462))</f>
        <v>0.41499999999999998</v>
      </c>
      <c r="AP462" s="26">
        <f>(IF(S462=1,Y462*AK462/AM462,0)+IF(T462=1,Z462*AK462/AN462,0)+IF(U462=1,AA462*AK462/AO462,0))*dt/60</f>
        <v>9.0172889814117627E-2</v>
      </c>
      <c r="AQ462" s="25">
        <f>E462+(AG462*SQRT(RTE)-AH462/SQRT(RTE))*dt/60/E_nom</f>
        <v>0.59167005419315322</v>
      </c>
      <c r="AR462">
        <f>IF(R462=1,1,0)</f>
        <v>0</v>
      </c>
    </row>
    <row r="463" spans="1:44" x14ac:dyDescent="0.2">
      <c r="A463">
        <v>461</v>
      </c>
      <c r="B463" s="22">
        <f>A463/1440</f>
        <v>0.32013888888888886</v>
      </c>
      <c r="C463" s="23">
        <v>3.1656</v>
      </c>
      <c r="D463" s="24">
        <f>C463+P_aux</f>
        <v>3.1806000000000001</v>
      </c>
      <c r="E463" s="25">
        <f>AQ462</f>
        <v>0.59167005419315322</v>
      </c>
      <c r="F463" s="24">
        <f>AB462</f>
        <v>2.2999999999999998</v>
      </c>
      <c r="G463">
        <f>IF(AND(S462=0,V462&gt;=MinOff),V462,-1)</f>
        <v>-1</v>
      </c>
      <c r="H463">
        <f>IF(AND(T462=0,W462&gt;=MinOff),W462,-1)</f>
        <v>-1</v>
      </c>
      <c r="I463">
        <f>IF(AND(U462=0,X462&gt;=MinOff),X462,-1)</f>
        <v>92</v>
      </c>
      <c r="J463">
        <f>IF(AND(S462=1,V462&gt;=MinRun),V462,-1)</f>
        <v>238</v>
      </c>
      <c r="K463">
        <f>IF(AND(T462=1,W462&gt;=MinRun),W462,-1)</f>
        <v>237</v>
      </c>
      <c r="L463">
        <f>IF(AND(U462=1,X462&gt;=MinRun),X462,-1)</f>
        <v>-1</v>
      </c>
      <c r="M463">
        <f>IF(MAX(G463:I463)&lt;0,0,MATCH(MAX(G463:I463),G463:I463,0))</f>
        <v>3</v>
      </c>
      <c r="N463">
        <f>IF(MAX(J463:L463)&lt;0,0,MATCH(MAX(J463:L463),J463:L463,0))</f>
        <v>1</v>
      </c>
      <c r="O463" s="24">
        <f>IF(N463=0,0,INDEX(CapVec,N463))</f>
        <v>1.2</v>
      </c>
      <c r="P463">
        <f>IF(OR(D463&gt;F463+StartMargin,E463&lt;SOC_startT),1,0)</f>
        <v>0</v>
      </c>
      <c r="Q463">
        <f>IF(AND(E463&gt;SOC_stopT,D463&lt;=F463-O463+StopMargin),1,0)</f>
        <v>0</v>
      </c>
      <c r="R463">
        <f>IF(AND(P463=1,M463&gt;0),1,IF(AND(P463=0,Q463=1,N463&gt;0),-1,0))</f>
        <v>0</v>
      </c>
      <c r="S463">
        <f>S462+IF(AND(R463=1,M463=1),1,0)-IF(AND(R463=-1,N463=1),1,0)</f>
        <v>1</v>
      </c>
      <c r="T463">
        <f>T462+IF(AND(R463=1,M463=2),1,0)-IF(AND(R463=-1,N463=2),1,0)</f>
        <v>1</v>
      </c>
      <c r="U463">
        <f>U462+IF(AND(R463=1,M463=3),1,0)-IF(AND(R463=-1,N463=3),1,0)</f>
        <v>0</v>
      </c>
      <c r="V463">
        <f>IF(S463&lt;&gt;S462,0,V462+dt)</f>
        <v>239</v>
      </c>
      <c r="W463">
        <f>IF(T463&lt;&gt;T462,0,W462+dt)</f>
        <v>238</v>
      </c>
      <c r="X463">
        <f>IF(U463&lt;&gt;U462,0,X462+dt)</f>
        <v>93</v>
      </c>
      <c r="Y463" s="24">
        <f>S463*Cap_1*MIN(1,(V463+dt)/StartRamp)</f>
        <v>1.2</v>
      </c>
      <c r="Z463" s="24">
        <f>T463*Cap_2*MIN(1,(W463+dt)/StartRamp)</f>
        <v>1.1000000000000001</v>
      </c>
      <c r="AA463" s="24">
        <f>U463*Cap_3*MIN(1,(X463+dt)/StartRamp)</f>
        <v>0</v>
      </c>
      <c r="AB463" s="24">
        <f>SUM(Y463:AA463)</f>
        <v>2.2999999999999998</v>
      </c>
      <c r="AC463" s="24">
        <f>AB463-D463</f>
        <v>-0.88060000000000027</v>
      </c>
      <c r="AD463" s="25">
        <f>MEDIAN(0,(TaperEnd-E463)/(TaperEnd-TaperStart),1)</f>
        <v>1</v>
      </c>
      <c r="AE463" s="24">
        <f>MIN(P_pcs*AD463,MAX(0,SOC_max-E463)*E_nom*60/dt/SQRT(RTE))</f>
        <v>2.5</v>
      </c>
      <c r="AF463" s="24">
        <f>MIN(P_pcs,MAX(0,E463-SOC_min)*E_nom*60/dt*SQRT(RTE))</f>
        <v>2.5</v>
      </c>
      <c r="AG463" s="24">
        <f>IF(AC463&gt;0,MIN(AC463,AE463),0)</f>
        <v>0</v>
      </c>
      <c r="AH463" s="24">
        <f>IF(AC463&lt;0,MIN(-AC463,AF463),0)</f>
        <v>0.88060000000000027</v>
      </c>
      <c r="AI463" s="24">
        <f>IF(AC463&gt;0,D463+AG463,AB463)</f>
        <v>2.2999999999999998</v>
      </c>
      <c r="AJ463" s="24">
        <f>MAX(0,D463-AI463-AH463)</f>
        <v>0</v>
      </c>
      <c r="AK463" s="25">
        <f>IF(AB463&gt;0,AI463/AB463,0)</f>
        <v>1</v>
      </c>
      <c r="AL463">
        <f>IF(AB463=0,1,MIN(MATCH(MEDIAN(MinStable,AK463,1),FC_L,1),3))</f>
        <v>3</v>
      </c>
      <c r="AM463" s="25">
        <f>INDEX(FC_E1,$AL463)+(MEDIAN(MinStable,$AK463,1)-INDEX(FC_L,$AL463))*(INDEX(FC_E1,$AL463+1)-INDEX(FC_E1,$AL463))/(INDEX(FC_L,$AL463+1)-INDEX(FC_L,$AL463))</f>
        <v>0.42799999999999999</v>
      </c>
      <c r="AN463" s="25">
        <f>INDEX(FC_E2,$AL463)+(MEDIAN(MinStable,$AK463,1)-INDEX(FC_L,$AL463))*(INDEX(FC_E2,$AL463+1)-INDEX(FC_E2,$AL463))/(INDEX(FC_L,$AL463+1)-INDEX(FC_L,$AL463))</f>
        <v>0.42199999999999999</v>
      </c>
      <c r="AO463" s="25">
        <f>INDEX(FC_E3,$AL463)+(MEDIAN(MinStable,$AK463,1)-INDEX(FC_L,$AL463))*(INDEX(FC_E3,$AL463+1)-INDEX(FC_E3,$AL463))/(INDEX(FC_L,$AL463+1)-INDEX(FC_L,$AL463))</f>
        <v>0.41499999999999998</v>
      </c>
      <c r="AP463" s="26">
        <f>(IF(S463=1,Y463*AK463/AM463,0)+IF(T463=1,Z463*AK463/AN463,0)+IF(U463=1,AA463*AK463/AO463,0))*dt/60</f>
        <v>9.0172889814117627E-2</v>
      </c>
      <c r="AQ463" s="25">
        <f>E463+(AG463*SQRT(RTE)-AH463/SQRT(RTE))*dt/60/E_nom</f>
        <v>0.58882543978674795</v>
      </c>
      <c r="AR463">
        <f>IF(R463=1,1,0)</f>
        <v>0</v>
      </c>
    </row>
    <row r="464" spans="1:44" x14ac:dyDescent="0.2">
      <c r="A464">
        <v>462</v>
      </c>
      <c r="B464" s="22">
        <f>A464/1440</f>
        <v>0.32083333333333336</v>
      </c>
      <c r="C464" s="23">
        <v>3.0949</v>
      </c>
      <c r="D464" s="24">
        <f>C464+P_aux</f>
        <v>3.1099000000000001</v>
      </c>
      <c r="E464" s="25">
        <f>AQ463</f>
        <v>0.58882543978674795</v>
      </c>
      <c r="F464" s="24">
        <f>AB463</f>
        <v>2.2999999999999998</v>
      </c>
      <c r="G464">
        <f>IF(AND(S463=0,V463&gt;=MinOff),V463,-1)</f>
        <v>-1</v>
      </c>
      <c r="H464">
        <f>IF(AND(T463=0,W463&gt;=MinOff),W463,-1)</f>
        <v>-1</v>
      </c>
      <c r="I464">
        <f>IF(AND(U463=0,X463&gt;=MinOff),X463,-1)</f>
        <v>93</v>
      </c>
      <c r="J464">
        <f>IF(AND(S463=1,V463&gt;=MinRun),V463,-1)</f>
        <v>239</v>
      </c>
      <c r="K464">
        <f>IF(AND(T463=1,W463&gt;=MinRun),W463,-1)</f>
        <v>238</v>
      </c>
      <c r="L464">
        <f>IF(AND(U463=1,X463&gt;=MinRun),X463,-1)</f>
        <v>-1</v>
      </c>
      <c r="M464">
        <f>IF(MAX(G464:I464)&lt;0,0,MATCH(MAX(G464:I464),G464:I464,0))</f>
        <v>3</v>
      </c>
      <c r="N464">
        <f>IF(MAX(J464:L464)&lt;0,0,MATCH(MAX(J464:L464),J464:L464,0))</f>
        <v>1</v>
      </c>
      <c r="O464" s="24">
        <f>IF(N464=0,0,INDEX(CapVec,N464))</f>
        <v>1.2</v>
      </c>
      <c r="P464">
        <f>IF(OR(D464&gt;F464+StartMargin,E464&lt;SOC_startT),1,0)</f>
        <v>0</v>
      </c>
      <c r="Q464">
        <f>IF(AND(E464&gt;SOC_stopT,D464&lt;=F464-O464+StopMargin),1,0)</f>
        <v>0</v>
      </c>
      <c r="R464">
        <f>IF(AND(P464=1,M464&gt;0),1,IF(AND(P464=0,Q464=1,N464&gt;0),-1,0))</f>
        <v>0</v>
      </c>
      <c r="S464">
        <f>S463+IF(AND(R464=1,M464=1),1,0)-IF(AND(R464=-1,N464=1),1,0)</f>
        <v>1</v>
      </c>
      <c r="T464">
        <f>T463+IF(AND(R464=1,M464=2),1,0)-IF(AND(R464=-1,N464=2),1,0)</f>
        <v>1</v>
      </c>
      <c r="U464">
        <f>U463+IF(AND(R464=1,M464=3),1,0)-IF(AND(R464=-1,N464=3),1,0)</f>
        <v>0</v>
      </c>
      <c r="V464">
        <f>IF(S464&lt;&gt;S463,0,V463+dt)</f>
        <v>240</v>
      </c>
      <c r="W464">
        <f>IF(T464&lt;&gt;T463,0,W463+dt)</f>
        <v>239</v>
      </c>
      <c r="X464">
        <f>IF(U464&lt;&gt;U463,0,X463+dt)</f>
        <v>94</v>
      </c>
      <c r="Y464" s="24">
        <f>S464*Cap_1*MIN(1,(V464+dt)/StartRamp)</f>
        <v>1.2</v>
      </c>
      <c r="Z464" s="24">
        <f>T464*Cap_2*MIN(1,(W464+dt)/StartRamp)</f>
        <v>1.1000000000000001</v>
      </c>
      <c r="AA464" s="24">
        <f>U464*Cap_3*MIN(1,(X464+dt)/StartRamp)</f>
        <v>0</v>
      </c>
      <c r="AB464" s="24">
        <f>SUM(Y464:AA464)</f>
        <v>2.2999999999999998</v>
      </c>
      <c r="AC464" s="24">
        <f>AB464-D464</f>
        <v>-0.80990000000000029</v>
      </c>
      <c r="AD464" s="25">
        <f>MEDIAN(0,(TaperEnd-E464)/(TaperEnd-TaperStart),1)</f>
        <v>1</v>
      </c>
      <c r="AE464" s="24">
        <f>MIN(P_pcs*AD464,MAX(0,SOC_max-E464)*E_nom*60/dt/SQRT(RTE))</f>
        <v>2.5</v>
      </c>
      <c r="AF464" s="24">
        <f>MIN(P_pcs,MAX(0,E464-SOC_min)*E_nom*60/dt*SQRT(RTE))</f>
        <v>2.5</v>
      </c>
      <c r="AG464" s="24">
        <f>IF(AC464&gt;0,MIN(AC464,AE464),0)</f>
        <v>0</v>
      </c>
      <c r="AH464" s="24">
        <f>IF(AC464&lt;0,MIN(-AC464,AF464),0)</f>
        <v>0.80990000000000029</v>
      </c>
      <c r="AI464" s="24">
        <f>IF(AC464&gt;0,D464+AG464,AB464)</f>
        <v>2.2999999999999998</v>
      </c>
      <c r="AJ464" s="24">
        <f>MAX(0,D464-AI464-AH464)</f>
        <v>0</v>
      </c>
      <c r="AK464" s="25">
        <f>IF(AB464&gt;0,AI464/AB464,0)</f>
        <v>1</v>
      </c>
      <c r="AL464">
        <f>IF(AB464=0,1,MIN(MATCH(MEDIAN(MinStable,AK464,1),FC_L,1),3))</f>
        <v>3</v>
      </c>
      <c r="AM464" s="25">
        <f>INDEX(FC_E1,$AL464)+(MEDIAN(MinStable,$AK464,1)-INDEX(FC_L,$AL464))*(INDEX(FC_E1,$AL464+1)-INDEX(FC_E1,$AL464))/(INDEX(FC_L,$AL464+1)-INDEX(FC_L,$AL464))</f>
        <v>0.42799999999999999</v>
      </c>
      <c r="AN464" s="25">
        <f>INDEX(FC_E2,$AL464)+(MEDIAN(MinStable,$AK464,1)-INDEX(FC_L,$AL464))*(INDEX(FC_E2,$AL464+1)-INDEX(FC_E2,$AL464))/(INDEX(FC_L,$AL464+1)-INDEX(FC_L,$AL464))</f>
        <v>0.42199999999999999</v>
      </c>
      <c r="AO464" s="25">
        <f>INDEX(FC_E3,$AL464)+(MEDIAN(MinStable,$AK464,1)-INDEX(FC_L,$AL464))*(INDEX(FC_E3,$AL464+1)-INDEX(FC_E3,$AL464))/(INDEX(FC_L,$AL464+1)-INDEX(FC_L,$AL464))</f>
        <v>0.41499999999999998</v>
      </c>
      <c r="AP464" s="26">
        <f>(IF(S464=1,Y464*AK464/AM464,0)+IF(T464=1,Z464*AK464/AN464,0)+IF(U464=1,AA464*AK464/AO464,0))*dt/60</f>
        <v>9.0172889814117627E-2</v>
      </c>
      <c r="AQ464" s="25">
        <f>E464+(AG464*SQRT(RTE)-AH464/SQRT(RTE))*dt/60/E_nom</f>
        <v>0.58620920857195391</v>
      </c>
      <c r="AR464">
        <f>IF(R464=1,1,0)</f>
        <v>0</v>
      </c>
    </row>
    <row r="465" spans="1:44" x14ac:dyDescent="0.2">
      <c r="A465">
        <v>463</v>
      </c>
      <c r="B465" s="22">
        <f>A465/1440</f>
        <v>0.3215277777777778</v>
      </c>
      <c r="C465" s="23">
        <v>3.113</v>
      </c>
      <c r="D465" s="24">
        <f>C465+P_aux</f>
        <v>3.1280000000000001</v>
      </c>
      <c r="E465" s="25">
        <f>AQ464</f>
        <v>0.58620920857195391</v>
      </c>
      <c r="F465" s="24">
        <f>AB464</f>
        <v>2.2999999999999998</v>
      </c>
      <c r="G465">
        <f>IF(AND(S464=0,V464&gt;=MinOff),V464,-1)</f>
        <v>-1</v>
      </c>
      <c r="H465">
        <f>IF(AND(T464=0,W464&gt;=MinOff),W464,-1)</f>
        <v>-1</v>
      </c>
      <c r="I465">
        <f>IF(AND(U464=0,X464&gt;=MinOff),X464,-1)</f>
        <v>94</v>
      </c>
      <c r="J465">
        <f>IF(AND(S464=1,V464&gt;=MinRun),V464,-1)</f>
        <v>240</v>
      </c>
      <c r="K465">
        <f>IF(AND(T464=1,W464&gt;=MinRun),W464,-1)</f>
        <v>239</v>
      </c>
      <c r="L465">
        <f>IF(AND(U464=1,X464&gt;=MinRun),X464,-1)</f>
        <v>-1</v>
      </c>
      <c r="M465">
        <f>IF(MAX(G465:I465)&lt;0,0,MATCH(MAX(G465:I465),G465:I465,0))</f>
        <v>3</v>
      </c>
      <c r="N465">
        <f>IF(MAX(J465:L465)&lt;0,0,MATCH(MAX(J465:L465),J465:L465,0))</f>
        <v>1</v>
      </c>
      <c r="O465" s="24">
        <f>IF(N465=0,0,INDEX(CapVec,N465))</f>
        <v>1.2</v>
      </c>
      <c r="P465">
        <f>IF(OR(D465&gt;F465+StartMargin,E465&lt;SOC_startT),1,0)</f>
        <v>0</v>
      </c>
      <c r="Q465">
        <f>IF(AND(E465&gt;SOC_stopT,D465&lt;=F465-O465+StopMargin),1,0)</f>
        <v>0</v>
      </c>
      <c r="R465">
        <f>IF(AND(P465=1,M465&gt;0),1,IF(AND(P465=0,Q465=1,N465&gt;0),-1,0))</f>
        <v>0</v>
      </c>
      <c r="S465">
        <f>S464+IF(AND(R465=1,M465=1),1,0)-IF(AND(R465=-1,N465=1),1,0)</f>
        <v>1</v>
      </c>
      <c r="T465">
        <f>T464+IF(AND(R465=1,M465=2),1,0)-IF(AND(R465=-1,N465=2),1,0)</f>
        <v>1</v>
      </c>
      <c r="U465">
        <f>U464+IF(AND(R465=1,M465=3),1,0)-IF(AND(R465=-1,N465=3),1,0)</f>
        <v>0</v>
      </c>
      <c r="V465">
        <f>IF(S465&lt;&gt;S464,0,V464+dt)</f>
        <v>241</v>
      </c>
      <c r="W465">
        <f>IF(T465&lt;&gt;T464,0,W464+dt)</f>
        <v>240</v>
      </c>
      <c r="X465">
        <f>IF(U465&lt;&gt;U464,0,X464+dt)</f>
        <v>95</v>
      </c>
      <c r="Y465" s="24">
        <f>S465*Cap_1*MIN(1,(V465+dt)/StartRamp)</f>
        <v>1.2</v>
      </c>
      <c r="Z465" s="24">
        <f>T465*Cap_2*MIN(1,(W465+dt)/StartRamp)</f>
        <v>1.1000000000000001</v>
      </c>
      <c r="AA465" s="24">
        <f>U465*Cap_3*MIN(1,(X465+dt)/StartRamp)</f>
        <v>0</v>
      </c>
      <c r="AB465" s="24">
        <f>SUM(Y465:AA465)</f>
        <v>2.2999999999999998</v>
      </c>
      <c r="AC465" s="24">
        <f>AB465-D465</f>
        <v>-0.82800000000000029</v>
      </c>
      <c r="AD465" s="25">
        <f>MEDIAN(0,(TaperEnd-E465)/(TaperEnd-TaperStart),1)</f>
        <v>1</v>
      </c>
      <c r="AE465" s="24">
        <f>MIN(P_pcs*AD465,MAX(0,SOC_max-E465)*E_nom*60/dt/SQRT(RTE))</f>
        <v>2.5</v>
      </c>
      <c r="AF465" s="24">
        <f>MIN(P_pcs,MAX(0,E465-SOC_min)*E_nom*60/dt*SQRT(RTE))</f>
        <v>2.5</v>
      </c>
      <c r="AG465" s="24">
        <f>IF(AC465&gt;0,MIN(AC465,AE465),0)</f>
        <v>0</v>
      </c>
      <c r="AH465" s="24">
        <f>IF(AC465&lt;0,MIN(-AC465,AF465),0)</f>
        <v>0.82800000000000029</v>
      </c>
      <c r="AI465" s="24">
        <f>IF(AC465&gt;0,D465+AG465,AB465)</f>
        <v>2.2999999999999998</v>
      </c>
      <c r="AJ465" s="24">
        <f>MAX(0,D465-AI465-AH465)</f>
        <v>0</v>
      </c>
      <c r="AK465" s="25">
        <f>IF(AB465&gt;0,AI465/AB465,0)</f>
        <v>1</v>
      </c>
      <c r="AL465">
        <f>IF(AB465=0,1,MIN(MATCH(MEDIAN(MinStable,AK465,1),FC_L,1),3))</f>
        <v>3</v>
      </c>
      <c r="AM465" s="25">
        <f>INDEX(FC_E1,$AL465)+(MEDIAN(MinStable,$AK465,1)-INDEX(FC_L,$AL465))*(INDEX(FC_E1,$AL465+1)-INDEX(FC_E1,$AL465))/(INDEX(FC_L,$AL465+1)-INDEX(FC_L,$AL465))</f>
        <v>0.42799999999999999</v>
      </c>
      <c r="AN465" s="25">
        <f>INDEX(FC_E2,$AL465)+(MEDIAN(MinStable,$AK465,1)-INDEX(FC_L,$AL465))*(INDEX(FC_E2,$AL465+1)-INDEX(FC_E2,$AL465))/(INDEX(FC_L,$AL465+1)-INDEX(FC_L,$AL465))</f>
        <v>0.42199999999999999</v>
      </c>
      <c r="AO465" s="25">
        <f>INDEX(FC_E3,$AL465)+(MEDIAN(MinStable,$AK465,1)-INDEX(FC_L,$AL465))*(INDEX(FC_E3,$AL465+1)-INDEX(FC_E3,$AL465))/(INDEX(FC_L,$AL465+1)-INDEX(FC_L,$AL465))</f>
        <v>0.41499999999999998</v>
      </c>
      <c r="AP465" s="26">
        <f>(IF(S465=1,Y465*AK465/AM465,0)+IF(T465=1,Z465*AK465/AN465,0)+IF(U465=1,AA465*AK465/AO465,0))*dt/60</f>
        <v>9.0172889814117627E-2</v>
      </c>
      <c r="AQ465" s="25">
        <f>E465+(AG465*SQRT(RTE)-AH465/SQRT(RTE))*dt/60/E_nom</f>
        <v>0.58353450867585621</v>
      </c>
      <c r="AR465">
        <f>IF(R465=1,1,0)</f>
        <v>0</v>
      </c>
    </row>
    <row r="466" spans="1:44" x14ac:dyDescent="0.2">
      <c r="A466">
        <v>464</v>
      </c>
      <c r="B466" s="22">
        <f>A466/1440</f>
        <v>0.32222222222222224</v>
      </c>
      <c r="C466" s="23">
        <v>3.1545000000000001</v>
      </c>
      <c r="D466" s="24">
        <f>C466+P_aux</f>
        <v>3.1695000000000002</v>
      </c>
      <c r="E466" s="25">
        <f>AQ465</f>
        <v>0.58353450867585621</v>
      </c>
      <c r="F466" s="24">
        <f>AB465</f>
        <v>2.2999999999999998</v>
      </c>
      <c r="G466">
        <f>IF(AND(S465=0,V465&gt;=MinOff),V465,-1)</f>
        <v>-1</v>
      </c>
      <c r="H466">
        <f>IF(AND(T465=0,W465&gt;=MinOff),W465,-1)</f>
        <v>-1</v>
      </c>
      <c r="I466">
        <f>IF(AND(U465=0,X465&gt;=MinOff),X465,-1)</f>
        <v>95</v>
      </c>
      <c r="J466">
        <f>IF(AND(S465=1,V465&gt;=MinRun),V465,-1)</f>
        <v>241</v>
      </c>
      <c r="K466">
        <f>IF(AND(T465=1,W465&gt;=MinRun),W465,-1)</f>
        <v>240</v>
      </c>
      <c r="L466">
        <f>IF(AND(U465=1,X465&gt;=MinRun),X465,-1)</f>
        <v>-1</v>
      </c>
      <c r="M466">
        <f>IF(MAX(G466:I466)&lt;0,0,MATCH(MAX(G466:I466),G466:I466,0))</f>
        <v>3</v>
      </c>
      <c r="N466">
        <f>IF(MAX(J466:L466)&lt;0,0,MATCH(MAX(J466:L466),J466:L466,0))</f>
        <v>1</v>
      </c>
      <c r="O466" s="24">
        <f>IF(N466=0,0,INDEX(CapVec,N466))</f>
        <v>1.2</v>
      </c>
      <c r="P466">
        <f>IF(OR(D466&gt;F466+StartMargin,E466&lt;SOC_startT),1,0)</f>
        <v>0</v>
      </c>
      <c r="Q466">
        <f>IF(AND(E466&gt;SOC_stopT,D466&lt;=F466-O466+StopMargin),1,0)</f>
        <v>0</v>
      </c>
      <c r="R466">
        <f>IF(AND(P466=1,M466&gt;0),1,IF(AND(P466=0,Q466=1,N466&gt;0),-1,0))</f>
        <v>0</v>
      </c>
      <c r="S466">
        <f>S465+IF(AND(R466=1,M466=1),1,0)-IF(AND(R466=-1,N466=1),1,0)</f>
        <v>1</v>
      </c>
      <c r="T466">
        <f>T465+IF(AND(R466=1,M466=2),1,0)-IF(AND(R466=-1,N466=2),1,0)</f>
        <v>1</v>
      </c>
      <c r="U466">
        <f>U465+IF(AND(R466=1,M466=3),1,0)-IF(AND(R466=-1,N466=3),1,0)</f>
        <v>0</v>
      </c>
      <c r="V466">
        <f>IF(S466&lt;&gt;S465,0,V465+dt)</f>
        <v>242</v>
      </c>
      <c r="W466">
        <f>IF(T466&lt;&gt;T465,0,W465+dt)</f>
        <v>241</v>
      </c>
      <c r="X466">
        <f>IF(U466&lt;&gt;U465,0,X465+dt)</f>
        <v>96</v>
      </c>
      <c r="Y466" s="24">
        <f>S466*Cap_1*MIN(1,(V466+dt)/StartRamp)</f>
        <v>1.2</v>
      </c>
      <c r="Z466" s="24">
        <f>T466*Cap_2*MIN(1,(W466+dt)/StartRamp)</f>
        <v>1.1000000000000001</v>
      </c>
      <c r="AA466" s="24">
        <f>U466*Cap_3*MIN(1,(X466+dt)/StartRamp)</f>
        <v>0</v>
      </c>
      <c r="AB466" s="24">
        <f>SUM(Y466:AA466)</f>
        <v>2.2999999999999998</v>
      </c>
      <c r="AC466" s="24">
        <f>AB466-D466</f>
        <v>-0.86950000000000038</v>
      </c>
      <c r="AD466" s="25">
        <f>MEDIAN(0,(TaperEnd-E466)/(TaperEnd-TaperStart),1)</f>
        <v>1</v>
      </c>
      <c r="AE466" s="24">
        <f>MIN(P_pcs*AD466,MAX(0,SOC_max-E466)*E_nom*60/dt/SQRT(RTE))</f>
        <v>2.5</v>
      </c>
      <c r="AF466" s="24">
        <f>MIN(P_pcs,MAX(0,E466-SOC_min)*E_nom*60/dt*SQRT(RTE))</f>
        <v>2.5</v>
      </c>
      <c r="AG466" s="24">
        <f>IF(AC466&gt;0,MIN(AC466,AE466),0)</f>
        <v>0</v>
      </c>
      <c r="AH466" s="24">
        <f>IF(AC466&lt;0,MIN(-AC466,AF466),0)</f>
        <v>0.86950000000000038</v>
      </c>
      <c r="AI466" s="24">
        <f>IF(AC466&gt;0,D466+AG466,AB466)</f>
        <v>2.2999999999999998</v>
      </c>
      <c r="AJ466" s="24">
        <f>MAX(0,D466-AI466-AH466)</f>
        <v>0</v>
      </c>
      <c r="AK466" s="25">
        <f>IF(AB466&gt;0,AI466/AB466,0)</f>
        <v>1</v>
      </c>
      <c r="AL466">
        <f>IF(AB466=0,1,MIN(MATCH(MEDIAN(MinStable,AK466,1),FC_L,1),3))</f>
        <v>3</v>
      </c>
      <c r="AM466" s="25">
        <f>INDEX(FC_E1,$AL466)+(MEDIAN(MinStable,$AK466,1)-INDEX(FC_L,$AL466))*(INDEX(FC_E1,$AL466+1)-INDEX(FC_E1,$AL466))/(INDEX(FC_L,$AL466+1)-INDEX(FC_L,$AL466))</f>
        <v>0.42799999999999999</v>
      </c>
      <c r="AN466" s="25">
        <f>INDEX(FC_E2,$AL466)+(MEDIAN(MinStable,$AK466,1)-INDEX(FC_L,$AL466))*(INDEX(FC_E2,$AL466+1)-INDEX(FC_E2,$AL466))/(INDEX(FC_L,$AL466+1)-INDEX(FC_L,$AL466))</f>
        <v>0.42199999999999999</v>
      </c>
      <c r="AO466" s="25">
        <f>INDEX(FC_E3,$AL466)+(MEDIAN(MinStable,$AK466,1)-INDEX(FC_L,$AL466))*(INDEX(FC_E3,$AL466+1)-INDEX(FC_E3,$AL466))/(INDEX(FC_L,$AL466+1)-INDEX(FC_L,$AL466))</f>
        <v>0.41499999999999998</v>
      </c>
      <c r="AP466" s="26">
        <f>(IF(S466=1,Y466*AK466/AM466,0)+IF(T466=1,Z466*AK466/AN466,0)+IF(U466=1,AA466*AK466/AO466,0))*dt/60</f>
        <v>9.0172889814117627E-2</v>
      </c>
      <c r="AQ466" s="25">
        <f>E466+(AG466*SQRT(RTE)-AH466/SQRT(RTE))*dt/60/E_nom</f>
        <v>0.58072575075356525</v>
      </c>
      <c r="AR466">
        <f>IF(R466=1,1,0)</f>
        <v>0</v>
      </c>
    </row>
    <row r="467" spans="1:44" x14ac:dyDescent="0.2">
      <c r="A467">
        <v>465</v>
      </c>
      <c r="B467" s="22">
        <f>A467/1440</f>
        <v>0.32291666666666669</v>
      </c>
      <c r="C467" s="23">
        <v>3.0609999999999999</v>
      </c>
      <c r="D467" s="24">
        <f>C467+P_aux</f>
        <v>3.0760000000000001</v>
      </c>
      <c r="E467" s="25">
        <f>AQ466</f>
        <v>0.58072575075356525</v>
      </c>
      <c r="F467" s="24">
        <f>AB466</f>
        <v>2.2999999999999998</v>
      </c>
      <c r="G467">
        <f>IF(AND(S466=0,V466&gt;=MinOff),V466,-1)</f>
        <v>-1</v>
      </c>
      <c r="H467">
        <f>IF(AND(T466=0,W466&gt;=MinOff),W466,-1)</f>
        <v>-1</v>
      </c>
      <c r="I467">
        <f>IF(AND(U466=0,X466&gt;=MinOff),X466,-1)</f>
        <v>96</v>
      </c>
      <c r="J467">
        <f>IF(AND(S466=1,V466&gt;=MinRun),V466,-1)</f>
        <v>242</v>
      </c>
      <c r="K467">
        <f>IF(AND(T466=1,W466&gt;=MinRun),W466,-1)</f>
        <v>241</v>
      </c>
      <c r="L467">
        <f>IF(AND(U466=1,X466&gt;=MinRun),X466,-1)</f>
        <v>-1</v>
      </c>
      <c r="M467">
        <f>IF(MAX(G467:I467)&lt;0,0,MATCH(MAX(G467:I467),G467:I467,0))</f>
        <v>3</v>
      </c>
      <c r="N467">
        <f>IF(MAX(J467:L467)&lt;0,0,MATCH(MAX(J467:L467),J467:L467,0))</f>
        <v>1</v>
      </c>
      <c r="O467" s="24">
        <f>IF(N467=0,0,INDEX(CapVec,N467))</f>
        <v>1.2</v>
      </c>
      <c r="P467">
        <f>IF(OR(D467&gt;F467+StartMargin,E467&lt;SOC_startT),1,0)</f>
        <v>0</v>
      </c>
      <c r="Q467">
        <f>IF(AND(E467&gt;SOC_stopT,D467&lt;=F467-O467+StopMargin),1,0)</f>
        <v>0</v>
      </c>
      <c r="R467">
        <f>IF(AND(P467=1,M467&gt;0),1,IF(AND(P467=0,Q467=1,N467&gt;0),-1,0))</f>
        <v>0</v>
      </c>
      <c r="S467">
        <f>S466+IF(AND(R467=1,M467=1),1,0)-IF(AND(R467=-1,N467=1),1,0)</f>
        <v>1</v>
      </c>
      <c r="T467">
        <f>T466+IF(AND(R467=1,M467=2),1,0)-IF(AND(R467=-1,N467=2),1,0)</f>
        <v>1</v>
      </c>
      <c r="U467">
        <f>U466+IF(AND(R467=1,M467=3),1,0)-IF(AND(R467=-1,N467=3),1,0)</f>
        <v>0</v>
      </c>
      <c r="V467">
        <f>IF(S467&lt;&gt;S466,0,V466+dt)</f>
        <v>243</v>
      </c>
      <c r="W467">
        <f>IF(T467&lt;&gt;T466,0,W466+dt)</f>
        <v>242</v>
      </c>
      <c r="X467">
        <f>IF(U467&lt;&gt;U466,0,X466+dt)</f>
        <v>97</v>
      </c>
      <c r="Y467" s="24">
        <f>S467*Cap_1*MIN(1,(V467+dt)/StartRamp)</f>
        <v>1.2</v>
      </c>
      <c r="Z467" s="24">
        <f>T467*Cap_2*MIN(1,(W467+dt)/StartRamp)</f>
        <v>1.1000000000000001</v>
      </c>
      <c r="AA467" s="24">
        <f>U467*Cap_3*MIN(1,(X467+dt)/StartRamp)</f>
        <v>0</v>
      </c>
      <c r="AB467" s="24">
        <f>SUM(Y467:AA467)</f>
        <v>2.2999999999999998</v>
      </c>
      <c r="AC467" s="24">
        <f>AB467-D467</f>
        <v>-0.77600000000000025</v>
      </c>
      <c r="AD467" s="25">
        <f>MEDIAN(0,(TaperEnd-E467)/(TaperEnd-TaperStart),1)</f>
        <v>1</v>
      </c>
      <c r="AE467" s="24">
        <f>MIN(P_pcs*AD467,MAX(0,SOC_max-E467)*E_nom*60/dt/SQRT(RTE))</f>
        <v>2.5</v>
      </c>
      <c r="AF467" s="24">
        <f>MIN(P_pcs,MAX(0,E467-SOC_min)*E_nom*60/dt*SQRT(RTE))</f>
        <v>2.5</v>
      </c>
      <c r="AG467" s="24">
        <f>IF(AC467&gt;0,MIN(AC467,AE467),0)</f>
        <v>0</v>
      </c>
      <c r="AH467" s="24">
        <f>IF(AC467&lt;0,MIN(-AC467,AF467),0)</f>
        <v>0.77600000000000025</v>
      </c>
      <c r="AI467" s="24">
        <f>IF(AC467&gt;0,D467+AG467,AB467)</f>
        <v>2.2999999999999998</v>
      </c>
      <c r="AJ467" s="24">
        <f>MAX(0,D467-AI467-AH467)</f>
        <v>0</v>
      </c>
      <c r="AK467" s="25">
        <f>IF(AB467&gt;0,AI467/AB467,0)</f>
        <v>1</v>
      </c>
      <c r="AL467">
        <f>IF(AB467=0,1,MIN(MATCH(MEDIAN(MinStable,AK467,1),FC_L,1),3))</f>
        <v>3</v>
      </c>
      <c r="AM467" s="25">
        <f>INDEX(FC_E1,$AL467)+(MEDIAN(MinStable,$AK467,1)-INDEX(FC_L,$AL467))*(INDEX(FC_E1,$AL467+1)-INDEX(FC_E1,$AL467))/(INDEX(FC_L,$AL467+1)-INDEX(FC_L,$AL467))</f>
        <v>0.42799999999999999</v>
      </c>
      <c r="AN467" s="25">
        <f>INDEX(FC_E2,$AL467)+(MEDIAN(MinStable,$AK467,1)-INDEX(FC_L,$AL467))*(INDEX(FC_E2,$AL467+1)-INDEX(FC_E2,$AL467))/(INDEX(FC_L,$AL467+1)-INDEX(FC_L,$AL467))</f>
        <v>0.42199999999999999</v>
      </c>
      <c r="AO467" s="25">
        <f>INDEX(FC_E3,$AL467)+(MEDIAN(MinStable,$AK467,1)-INDEX(FC_L,$AL467))*(INDEX(FC_E3,$AL467+1)-INDEX(FC_E3,$AL467))/(INDEX(FC_L,$AL467+1)-INDEX(FC_L,$AL467))</f>
        <v>0.41499999999999998</v>
      </c>
      <c r="AP467" s="26">
        <f>(IF(S467=1,Y467*AK467/AM467,0)+IF(T467=1,Z467*AK467/AN467,0)+IF(U467=1,AA467*AK467/AO467,0))*dt/60</f>
        <v>9.0172889814117627E-2</v>
      </c>
      <c r="AQ467" s="25">
        <f>E467+(AG467*SQRT(RTE)-AH467/SQRT(RTE))*dt/60/E_nom</f>
        <v>0.57821902717944473</v>
      </c>
      <c r="AR467">
        <f>IF(R467=1,1,0)</f>
        <v>0</v>
      </c>
    </row>
    <row r="468" spans="1:44" x14ac:dyDescent="0.2">
      <c r="A468">
        <v>466</v>
      </c>
      <c r="B468" s="22">
        <f>A468/1440</f>
        <v>0.32361111111111113</v>
      </c>
      <c r="C468" s="23">
        <v>3.0606</v>
      </c>
      <c r="D468" s="24">
        <f>C468+P_aux</f>
        <v>3.0756000000000001</v>
      </c>
      <c r="E468" s="25">
        <f>AQ467</f>
        <v>0.57821902717944473</v>
      </c>
      <c r="F468" s="24">
        <f>AB467</f>
        <v>2.2999999999999998</v>
      </c>
      <c r="G468">
        <f>IF(AND(S467=0,V467&gt;=MinOff),V467,-1)</f>
        <v>-1</v>
      </c>
      <c r="H468">
        <f>IF(AND(T467=0,W467&gt;=MinOff),W467,-1)</f>
        <v>-1</v>
      </c>
      <c r="I468">
        <f>IF(AND(U467=0,X467&gt;=MinOff),X467,-1)</f>
        <v>97</v>
      </c>
      <c r="J468">
        <f>IF(AND(S467=1,V467&gt;=MinRun),V467,-1)</f>
        <v>243</v>
      </c>
      <c r="K468">
        <f>IF(AND(T467=1,W467&gt;=MinRun),W467,-1)</f>
        <v>242</v>
      </c>
      <c r="L468">
        <f>IF(AND(U467=1,X467&gt;=MinRun),X467,-1)</f>
        <v>-1</v>
      </c>
      <c r="M468">
        <f>IF(MAX(G468:I468)&lt;0,0,MATCH(MAX(G468:I468),G468:I468,0))</f>
        <v>3</v>
      </c>
      <c r="N468">
        <f>IF(MAX(J468:L468)&lt;0,0,MATCH(MAX(J468:L468),J468:L468,0))</f>
        <v>1</v>
      </c>
      <c r="O468" s="24">
        <f>IF(N468=0,0,INDEX(CapVec,N468))</f>
        <v>1.2</v>
      </c>
      <c r="P468">
        <f>IF(OR(D468&gt;F468+StartMargin,E468&lt;SOC_startT),1,0)</f>
        <v>0</v>
      </c>
      <c r="Q468">
        <f>IF(AND(E468&gt;SOC_stopT,D468&lt;=F468-O468+StopMargin),1,0)</f>
        <v>0</v>
      </c>
      <c r="R468">
        <f>IF(AND(P468=1,M468&gt;0),1,IF(AND(P468=0,Q468=1,N468&gt;0),-1,0))</f>
        <v>0</v>
      </c>
      <c r="S468">
        <f>S467+IF(AND(R468=1,M468=1),1,0)-IF(AND(R468=-1,N468=1),1,0)</f>
        <v>1</v>
      </c>
      <c r="T468">
        <f>T467+IF(AND(R468=1,M468=2),1,0)-IF(AND(R468=-1,N468=2),1,0)</f>
        <v>1</v>
      </c>
      <c r="U468">
        <f>U467+IF(AND(R468=1,M468=3),1,0)-IF(AND(R468=-1,N468=3),1,0)</f>
        <v>0</v>
      </c>
      <c r="V468">
        <f>IF(S468&lt;&gt;S467,0,V467+dt)</f>
        <v>244</v>
      </c>
      <c r="W468">
        <f>IF(T468&lt;&gt;T467,0,W467+dt)</f>
        <v>243</v>
      </c>
      <c r="X468">
        <f>IF(U468&lt;&gt;U467,0,X467+dt)</f>
        <v>98</v>
      </c>
      <c r="Y468" s="24">
        <f>S468*Cap_1*MIN(1,(V468+dt)/StartRamp)</f>
        <v>1.2</v>
      </c>
      <c r="Z468" s="24">
        <f>T468*Cap_2*MIN(1,(W468+dt)/StartRamp)</f>
        <v>1.1000000000000001</v>
      </c>
      <c r="AA468" s="24">
        <f>U468*Cap_3*MIN(1,(X468+dt)/StartRamp)</f>
        <v>0</v>
      </c>
      <c r="AB468" s="24">
        <f>SUM(Y468:AA468)</f>
        <v>2.2999999999999998</v>
      </c>
      <c r="AC468" s="24">
        <f>AB468-D468</f>
        <v>-0.77560000000000029</v>
      </c>
      <c r="AD468" s="25">
        <f>MEDIAN(0,(TaperEnd-E468)/(TaperEnd-TaperStart),1)</f>
        <v>1</v>
      </c>
      <c r="AE468" s="24">
        <f>MIN(P_pcs*AD468,MAX(0,SOC_max-E468)*E_nom*60/dt/SQRT(RTE))</f>
        <v>2.5</v>
      </c>
      <c r="AF468" s="24">
        <f>MIN(P_pcs,MAX(0,E468-SOC_min)*E_nom*60/dt*SQRT(RTE))</f>
        <v>2.5</v>
      </c>
      <c r="AG468" s="24">
        <f>IF(AC468&gt;0,MIN(AC468,AE468),0)</f>
        <v>0</v>
      </c>
      <c r="AH468" s="24">
        <f>IF(AC468&lt;0,MIN(-AC468,AF468),0)</f>
        <v>0.77560000000000029</v>
      </c>
      <c r="AI468" s="24">
        <f>IF(AC468&gt;0,D468+AG468,AB468)</f>
        <v>2.2999999999999998</v>
      </c>
      <c r="AJ468" s="24">
        <f>MAX(0,D468-AI468-AH468)</f>
        <v>0</v>
      </c>
      <c r="AK468" s="25">
        <f>IF(AB468&gt;0,AI468/AB468,0)</f>
        <v>1</v>
      </c>
      <c r="AL468">
        <f>IF(AB468=0,1,MIN(MATCH(MEDIAN(MinStable,AK468,1),FC_L,1),3))</f>
        <v>3</v>
      </c>
      <c r="AM468" s="25">
        <f>INDEX(FC_E1,$AL468)+(MEDIAN(MinStable,$AK468,1)-INDEX(FC_L,$AL468))*(INDEX(FC_E1,$AL468+1)-INDEX(FC_E1,$AL468))/(INDEX(FC_L,$AL468+1)-INDEX(FC_L,$AL468))</f>
        <v>0.42799999999999999</v>
      </c>
      <c r="AN468" s="25">
        <f>INDEX(FC_E2,$AL468)+(MEDIAN(MinStable,$AK468,1)-INDEX(FC_L,$AL468))*(INDEX(FC_E2,$AL468+1)-INDEX(FC_E2,$AL468))/(INDEX(FC_L,$AL468+1)-INDEX(FC_L,$AL468))</f>
        <v>0.42199999999999999</v>
      </c>
      <c r="AO468" s="25">
        <f>INDEX(FC_E3,$AL468)+(MEDIAN(MinStable,$AK468,1)-INDEX(FC_L,$AL468))*(INDEX(FC_E3,$AL468+1)-INDEX(FC_E3,$AL468))/(INDEX(FC_L,$AL468+1)-INDEX(FC_L,$AL468))</f>
        <v>0.41499999999999998</v>
      </c>
      <c r="AP468" s="26">
        <f>(IF(S468=1,Y468*AK468/AM468,0)+IF(T468=1,Z468*AK468/AN468,0)+IF(U468=1,AA468*AK468/AO468,0))*dt/60</f>
        <v>9.0172889814117627E-2</v>
      </c>
      <c r="AQ468" s="25">
        <f>E468+(AG468*SQRT(RTE)-AH468/SQRT(RTE))*dt/60/E_nom</f>
        <v>0.57571359573087788</v>
      </c>
      <c r="AR468">
        <f>IF(R468=1,1,0)</f>
        <v>0</v>
      </c>
    </row>
    <row r="469" spans="1:44" x14ac:dyDescent="0.2">
      <c r="A469">
        <v>467</v>
      </c>
      <c r="B469" s="22">
        <f>A469/1440</f>
        <v>0.32430555555555557</v>
      </c>
      <c r="C469" s="23">
        <v>3.1454</v>
      </c>
      <c r="D469" s="24">
        <f>C469+P_aux</f>
        <v>3.1604000000000001</v>
      </c>
      <c r="E469" s="25">
        <f>AQ468</f>
        <v>0.57571359573087788</v>
      </c>
      <c r="F469" s="24">
        <f>AB468</f>
        <v>2.2999999999999998</v>
      </c>
      <c r="G469">
        <f>IF(AND(S468=0,V468&gt;=MinOff),V468,-1)</f>
        <v>-1</v>
      </c>
      <c r="H469">
        <f>IF(AND(T468=0,W468&gt;=MinOff),W468,-1)</f>
        <v>-1</v>
      </c>
      <c r="I469">
        <f>IF(AND(U468=0,X468&gt;=MinOff),X468,-1)</f>
        <v>98</v>
      </c>
      <c r="J469">
        <f>IF(AND(S468=1,V468&gt;=MinRun),V468,-1)</f>
        <v>244</v>
      </c>
      <c r="K469">
        <f>IF(AND(T468=1,W468&gt;=MinRun),W468,-1)</f>
        <v>243</v>
      </c>
      <c r="L469">
        <f>IF(AND(U468=1,X468&gt;=MinRun),X468,-1)</f>
        <v>-1</v>
      </c>
      <c r="M469">
        <f>IF(MAX(G469:I469)&lt;0,0,MATCH(MAX(G469:I469),G469:I469,0))</f>
        <v>3</v>
      </c>
      <c r="N469">
        <f>IF(MAX(J469:L469)&lt;0,0,MATCH(MAX(J469:L469),J469:L469,0))</f>
        <v>1</v>
      </c>
      <c r="O469" s="24">
        <f>IF(N469=0,0,INDEX(CapVec,N469))</f>
        <v>1.2</v>
      </c>
      <c r="P469">
        <f>IF(OR(D469&gt;F469+StartMargin,E469&lt;SOC_startT),1,0)</f>
        <v>0</v>
      </c>
      <c r="Q469">
        <f>IF(AND(E469&gt;SOC_stopT,D469&lt;=F469-O469+StopMargin),1,0)</f>
        <v>0</v>
      </c>
      <c r="R469">
        <f>IF(AND(P469=1,M469&gt;0),1,IF(AND(P469=0,Q469=1,N469&gt;0),-1,0))</f>
        <v>0</v>
      </c>
      <c r="S469">
        <f>S468+IF(AND(R469=1,M469=1),1,0)-IF(AND(R469=-1,N469=1),1,0)</f>
        <v>1</v>
      </c>
      <c r="T469">
        <f>T468+IF(AND(R469=1,M469=2),1,0)-IF(AND(R469=-1,N469=2),1,0)</f>
        <v>1</v>
      </c>
      <c r="U469">
        <f>U468+IF(AND(R469=1,M469=3),1,0)-IF(AND(R469=-1,N469=3),1,0)</f>
        <v>0</v>
      </c>
      <c r="V469">
        <f>IF(S469&lt;&gt;S468,0,V468+dt)</f>
        <v>245</v>
      </c>
      <c r="W469">
        <f>IF(T469&lt;&gt;T468,0,W468+dt)</f>
        <v>244</v>
      </c>
      <c r="X469">
        <f>IF(U469&lt;&gt;U468,0,X468+dt)</f>
        <v>99</v>
      </c>
      <c r="Y469" s="24">
        <f>S469*Cap_1*MIN(1,(V469+dt)/StartRamp)</f>
        <v>1.2</v>
      </c>
      <c r="Z469" s="24">
        <f>T469*Cap_2*MIN(1,(W469+dt)/StartRamp)</f>
        <v>1.1000000000000001</v>
      </c>
      <c r="AA469" s="24">
        <f>U469*Cap_3*MIN(1,(X469+dt)/StartRamp)</f>
        <v>0</v>
      </c>
      <c r="AB469" s="24">
        <f>SUM(Y469:AA469)</f>
        <v>2.2999999999999998</v>
      </c>
      <c r="AC469" s="24">
        <f>AB469-D469</f>
        <v>-0.86040000000000028</v>
      </c>
      <c r="AD469" s="25">
        <f>MEDIAN(0,(TaperEnd-E469)/(TaperEnd-TaperStart),1)</f>
        <v>1</v>
      </c>
      <c r="AE469" s="24">
        <f>MIN(P_pcs*AD469,MAX(0,SOC_max-E469)*E_nom*60/dt/SQRT(RTE))</f>
        <v>2.5</v>
      </c>
      <c r="AF469" s="24">
        <f>MIN(P_pcs,MAX(0,E469-SOC_min)*E_nom*60/dt*SQRT(RTE))</f>
        <v>2.5</v>
      </c>
      <c r="AG469" s="24">
        <f>IF(AC469&gt;0,MIN(AC469,AE469),0)</f>
        <v>0</v>
      </c>
      <c r="AH469" s="24">
        <f>IF(AC469&lt;0,MIN(-AC469,AF469),0)</f>
        <v>0.86040000000000028</v>
      </c>
      <c r="AI469" s="24">
        <f>IF(AC469&gt;0,D469+AG469,AB469)</f>
        <v>2.2999999999999998</v>
      </c>
      <c r="AJ469" s="24">
        <f>MAX(0,D469-AI469-AH469)</f>
        <v>0</v>
      </c>
      <c r="AK469" s="25">
        <f>IF(AB469&gt;0,AI469/AB469,0)</f>
        <v>1</v>
      </c>
      <c r="AL469">
        <f>IF(AB469=0,1,MIN(MATCH(MEDIAN(MinStable,AK469,1),FC_L,1),3))</f>
        <v>3</v>
      </c>
      <c r="AM469" s="25">
        <f>INDEX(FC_E1,$AL469)+(MEDIAN(MinStable,$AK469,1)-INDEX(FC_L,$AL469))*(INDEX(FC_E1,$AL469+1)-INDEX(FC_E1,$AL469))/(INDEX(FC_L,$AL469+1)-INDEX(FC_L,$AL469))</f>
        <v>0.42799999999999999</v>
      </c>
      <c r="AN469" s="25">
        <f>INDEX(FC_E2,$AL469)+(MEDIAN(MinStable,$AK469,1)-INDEX(FC_L,$AL469))*(INDEX(FC_E2,$AL469+1)-INDEX(FC_E2,$AL469))/(INDEX(FC_L,$AL469+1)-INDEX(FC_L,$AL469))</f>
        <v>0.42199999999999999</v>
      </c>
      <c r="AO469" s="25">
        <f>INDEX(FC_E3,$AL469)+(MEDIAN(MinStable,$AK469,1)-INDEX(FC_L,$AL469))*(INDEX(FC_E3,$AL469+1)-INDEX(FC_E3,$AL469))/(INDEX(FC_L,$AL469+1)-INDEX(FC_L,$AL469))</f>
        <v>0.41499999999999998</v>
      </c>
      <c r="AP469" s="26">
        <f>(IF(S469=1,Y469*AK469/AM469,0)+IF(T469=1,Z469*AK469/AN469,0)+IF(U469=1,AA469*AK469/AO469,0))*dt/60</f>
        <v>9.0172889814117627E-2</v>
      </c>
      <c r="AQ469" s="25">
        <f>E469+(AG469*SQRT(RTE)-AH469/SQRT(RTE))*dt/60/E_nom</f>
        <v>0.5729342336649329</v>
      </c>
      <c r="AR469">
        <f>IF(R469=1,1,0)</f>
        <v>0</v>
      </c>
    </row>
    <row r="470" spans="1:44" x14ac:dyDescent="0.2">
      <c r="A470">
        <v>468</v>
      </c>
      <c r="B470" s="22">
        <f>A470/1440</f>
        <v>0.32500000000000001</v>
      </c>
      <c r="C470" s="23">
        <v>3.0724999999999998</v>
      </c>
      <c r="D470" s="24">
        <f>C470+P_aux</f>
        <v>3.0874999999999999</v>
      </c>
      <c r="E470" s="25">
        <f>AQ469</f>
        <v>0.5729342336649329</v>
      </c>
      <c r="F470" s="24">
        <f>AB469</f>
        <v>2.2999999999999998</v>
      </c>
      <c r="G470">
        <f>IF(AND(S469=0,V469&gt;=MinOff),V469,-1)</f>
        <v>-1</v>
      </c>
      <c r="H470">
        <f>IF(AND(T469=0,W469&gt;=MinOff),W469,-1)</f>
        <v>-1</v>
      </c>
      <c r="I470">
        <f>IF(AND(U469=0,X469&gt;=MinOff),X469,-1)</f>
        <v>99</v>
      </c>
      <c r="J470">
        <f>IF(AND(S469=1,V469&gt;=MinRun),V469,-1)</f>
        <v>245</v>
      </c>
      <c r="K470">
        <f>IF(AND(T469=1,W469&gt;=MinRun),W469,-1)</f>
        <v>244</v>
      </c>
      <c r="L470">
        <f>IF(AND(U469=1,X469&gt;=MinRun),X469,-1)</f>
        <v>-1</v>
      </c>
      <c r="M470">
        <f>IF(MAX(G470:I470)&lt;0,0,MATCH(MAX(G470:I470),G470:I470,0))</f>
        <v>3</v>
      </c>
      <c r="N470">
        <f>IF(MAX(J470:L470)&lt;0,0,MATCH(MAX(J470:L470),J470:L470,0))</f>
        <v>1</v>
      </c>
      <c r="O470" s="24">
        <f>IF(N470=0,0,INDEX(CapVec,N470))</f>
        <v>1.2</v>
      </c>
      <c r="P470">
        <f>IF(OR(D470&gt;F470+StartMargin,E470&lt;SOC_startT),1,0)</f>
        <v>0</v>
      </c>
      <c r="Q470">
        <f>IF(AND(E470&gt;SOC_stopT,D470&lt;=F470-O470+StopMargin),1,0)</f>
        <v>0</v>
      </c>
      <c r="R470">
        <f>IF(AND(P470=1,M470&gt;0),1,IF(AND(P470=0,Q470=1,N470&gt;0),-1,0))</f>
        <v>0</v>
      </c>
      <c r="S470">
        <f>S469+IF(AND(R470=1,M470=1),1,0)-IF(AND(R470=-1,N470=1),1,0)</f>
        <v>1</v>
      </c>
      <c r="T470">
        <f>T469+IF(AND(R470=1,M470=2),1,0)-IF(AND(R470=-1,N470=2),1,0)</f>
        <v>1</v>
      </c>
      <c r="U470">
        <f>U469+IF(AND(R470=1,M470=3),1,0)-IF(AND(R470=-1,N470=3),1,0)</f>
        <v>0</v>
      </c>
      <c r="V470">
        <f>IF(S470&lt;&gt;S469,0,V469+dt)</f>
        <v>246</v>
      </c>
      <c r="W470">
        <f>IF(T470&lt;&gt;T469,0,W469+dt)</f>
        <v>245</v>
      </c>
      <c r="X470">
        <f>IF(U470&lt;&gt;U469,0,X469+dt)</f>
        <v>100</v>
      </c>
      <c r="Y470" s="24">
        <f>S470*Cap_1*MIN(1,(V470+dt)/StartRamp)</f>
        <v>1.2</v>
      </c>
      <c r="Z470" s="24">
        <f>T470*Cap_2*MIN(1,(W470+dt)/StartRamp)</f>
        <v>1.1000000000000001</v>
      </c>
      <c r="AA470" s="24">
        <f>U470*Cap_3*MIN(1,(X470+dt)/StartRamp)</f>
        <v>0</v>
      </c>
      <c r="AB470" s="24">
        <f>SUM(Y470:AA470)</f>
        <v>2.2999999999999998</v>
      </c>
      <c r="AC470" s="24">
        <f>AB470-D470</f>
        <v>-0.78750000000000009</v>
      </c>
      <c r="AD470" s="25">
        <f>MEDIAN(0,(TaperEnd-E470)/(TaperEnd-TaperStart),1)</f>
        <v>1</v>
      </c>
      <c r="AE470" s="24">
        <f>MIN(P_pcs*AD470,MAX(0,SOC_max-E470)*E_nom*60/dt/SQRT(RTE))</f>
        <v>2.5</v>
      </c>
      <c r="AF470" s="24">
        <f>MIN(P_pcs,MAX(0,E470-SOC_min)*E_nom*60/dt*SQRT(RTE))</f>
        <v>2.5</v>
      </c>
      <c r="AG470" s="24">
        <f>IF(AC470&gt;0,MIN(AC470,AE470),0)</f>
        <v>0</v>
      </c>
      <c r="AH470" s="24">
        <f>IF(AC470&lt;0,MIN(-AC470,AF470),0)</f>
        <v>0.78750000000000009</v>
      </c>
      <c r="AI470" s="24">
        <f>IF(AC470&gt;0,D470+AG470,AB470)</f>
        <v>2.2999999999999998</v>
      </c>
      <c r="AJ470" s="24">
        <f>MAX(0,D470-AI470-AH470)</f>
        <v>0</v>
      </c>
      <c r="AK470" s="25">
        <f>IF(AB470&gt;0,AI470/AB470,0)</f>
        <v>1</v>
      </c>
      <c r="AL470">
        <f>IF(AB470=0,1,MIN(MATCH(MEDIAN(MinStable,AK470,1),FC_L,1),3))</f>
        <v>3</v>
      </c>
      <c r="AM470" s="25">
        <f>INDEX(FC_E1,$AL470)+(MEDIAN(MinStable,$AK470,1)-INDEX(FC_L,$AL470))*(INDEX(FC_E1,$AL470+1)-INDEX(FC_E1,$AL470))/(INDEX(FC_L,$AL470+1)-INDEX(FC_L,$AL470))</f>
        <v>0.42799999999999999</v>
      </c>
      <c r="AN470" s="25">
        <f>INDEX(FC_E2,$AL470)+(MEDIAN(MinStable,$AK470,1)-INDEX(FC_L,$AL470))*(INDEX(FC_E2,$AL470+1)-INDEX(FC_E2,$AL470))/(INDEX(FC_L,$AL470+1)-INDEX(FC_L,$AL470))</f>
        <v>0.42199999999999999</v>
      </c>
      <c r="AO470" s="25">
        <f>INDEX(FC_E3,$AL470)+(MEDIAN(MinStable,$AK470,1)-INDEX(FC_L,$AL470))*(INDEX(FC_E3,$AL470+1)-INDEX(FC_E3,$AL470))/(INDEX(FC_L,$AL470+1)-INDEX(FC_L,$AL470))</f>
        <v>0.41499999999999998</v>
      </c>
      <c r="AP470" s="26">
        <f>(IF(S470=1,Y470*AK470/AM470,0)+IF(T470=1,Z470*AK470/AN470,0)+IF(U470=1,AA470*AK470/AO470,0))*dt/60</f>
        <v>9.0172889814117627E-2</v>
      </c>
      <c r="AQ470" s="25">
        <f>E470+(AG470*SQRT(RTE)-AH470/SQRT(RTE))*dt/60/E_nom</f>
        <v>0.57039036148114441</v>
      </c>
      <c r="AR470">
        <f>IF(R470=1,1,0)</f>
        <v>0</v>
      </c>
    </row>
    <row r="471" spans="1:44" x14ac:dyDescent="0.2">
      <c r="A471">
        <v>469</v>
      </c>
      <c r="B471" s="22">
        <f>A471/1440</f>
        <v>0.32569444444444445</v>
      </c>
      <c r="C471" s="23">
        <v>3.1492</v>
      </c>
      <c r="D471" s="24">
        <f>C471+P_aux</f>
        <v>3.1642000000000001</v>
      </c>
      <c r="E471" s="25">
        <f>AQ470</f>
        <v>0.57039036148114441</v>
      </c>
      <c r="F471" s="24">
        <f>AB470</f>
        <v>2.2999999999999998</v>
      </c>
      <c r="G471">
        <f>IF(AND(S470=0,V470&gt;=MinOff),V470,-1)</f>
        <v>-1</v>
      </c>
      <c r="H471">
        <f>IF(AND(T470=0,W470&gt;=MinOff),W470,-1)</f>
        <v>-1</v>
      </c>
      <c r="I471">
        <f>IF(AND(U470=0,X470&gt;=MinOff),X470,-1)</f>
        <v>100</v>
      </c>
      <c r="J471">
        <f>IF(AND(S470=1,V470&gt;=MinRun),V470,-1)</f>
        <v>246</v>
      </c>
      <c r="K471">
        <f>IF(AND(T470=1,W470&gt;=MinRun),W470,-1)</f>
        <v>245</v>
      </c>
      <c r="L471">
        <f>IF(AND(U470=1,X470&gt;=MinRun),X470,-1)</f>
        <v>-1</v>
      </c>
      <c r="M471">
        <f>IF(MAX(G471:I471)&lt;0,0,MATCH(MAX(G471:I471),G471:I471,0))</f>
        <v>3</v>
      </c>
      <c r="N471">
        <f>IF(MAX(J471:L471)&lt;0,0,MATCH(MAX(J471:L471),J471:L471,0))</f>
        <v>1</v>
      </c>
      <c r="O471" s="24">
        <f>IF(N471=0,0,INDEX(CapVec,N471))</f>
        <v>1.2</v>
      </c>
      <c r="P471">
        <f>IF(OR(D471&gt;F471+StartMargin,E471&lt;SOC_startT),1,0)</f>
        <v>0</v>
      </c>
      <c r="Q471">
        <f>IF(AND(E471&gt;SOC_stopT,D471&lt;=F471-O471+StopMargin),1,0)</f>
        <v>0</v>
      </c>
      <c r="R471">
        <f>IF(AND(P471=1,M471&gt;0),1,IF(AND(P471=0,Q471=1,N471&gt;0),-1,0))</f>
        <v>0</v>
      </c>
      <c r="S471">
        <f>S470+IF(AND(R471=1,M471=1),1,0)-IF(AND(R471=-1,N471=1),1,0)</f>
        <v>1</v>
      </c>
      <c r="T471">
        <f>T470+IF(AND(R471=1,M471=2),1,0)-IF(AND(R471=-1,N471=2),1,0)</f>
        <v>1</v>
      </c>
      <c r="U471">
        <f>U470+IF(AND(R471=1,M471=3),1,0)-IF(AND(R471=-1,N471=3),1,0)</f>
        <v>0</v>
      </c>
      <c r="V471">
        <f>IF(S471&lt;&gt;S470,0,V470+dt)</f>
        <v>247</v>
      </c>
      <c r="W471">
        <f>IF(T471&lt;&gt;T470,0,W470+dt)</f>
        <v>246</v>
      </c>
      <c r="X471">
        <f>IF(U471&lt;&gt;U470,0,X470+dt)</f>
        <v>101</v>
      </c>
      <c r="Y471" s="24">
        <f>S471*Cap_1*MIN(1,(V471+dt)/StartRamp)</f>
        <v>1.2</v>
      </c>
      <c r="Z471" s="24">
        <f>T471*Cap_2*MIN(1,(W471+dt)/StartRamp)</f>
        <v>1.1000000000000001</v>
      </c>
      <c r="AA471" s="24">
        <f>U471*Cap_3*MIN(1,(X471+dt)/StartRamp)</f>
        <v>0</v>
      </c>
      <c r="AB471" s="24">
        <f>SUM(Y471:AA471)</f>
        <v>2.2999999999999998</v>
      </c>
      <c r="AC471" s="24">
        <f>AB471-D471</f>
        <v>-0.8642000000000003</v>
      </c>
      <c r="AD471" s="25">
        <f>MEDIAN(0,(TaperEnd-E471)/(TaperEnd-TaperStart),1)</f>
        <v>1</v>
      </c>
      <c r="AE471" s="24">
        <f>MIN(P_pcs*AD471,MAX(0,SOC_max-E471)*E_nom*60/dt/SQRT(RTE))</f>
        <v>2.5</v>
      </c>
      <c r="AF471" s="24">
        <f>MIN(P_pcs,MAX(0,E471-SOC_min)*E_nom*60/dt*SQRT(RTE))</f>
        <v>2.5</v>
      </c>
      <c r="AG471" s="24">
        <f>IF(AC471&gt;0,MIN(AC471,AE471),0)</f>
        <v>0</v>
      </c>
      <c r="AH471" s="24">
        <f>IF(AC471&lt;0,MIN(-AC471,AF471),0)</f>
        <v>0.8642000000000003</v>
      </c>
      <c r="AI471" s="24">
        <f>IF(AC471&gt;0,D471+AG471,AB471)</f>
        <v>2.2999999999999998</v>
      </c>
      <c r="AJ471" s="24">
        <f>MAX(0,D471-AI471-AH471)</f>
        <v>0</v>
      </c>
      <c r="AK471" s="25">
        <f>IF(AB471&gt;0,AI471/AB471,0)</f>
        <v>1</v>
      </c>
      <c r="AL471">
        <f>IF(AB471=0,1,MIN(MATCH(MEDIAN(MinStable,AK471,1),FC_L,1),3))</f>
        <v>3</v>
      </c>
      <c r="AM471" s="25">
        <f>INDEX(FC_E1,$AL471)+(MEDIAN(MinStable,$AK471,1)-INDEX(FC_L,$AL471))*(INDEX(FC_E1,$AL471+1)-INDEX(FC_E1,$AL471))/(INDEX(FC_L,$AL471+1)-INDEX(FC_L,$AL471))</f>
        <v>0.42799999999999999</v>
      </c>
      <c r="AN471" s="25">
        <f>INDEX(FC_E2,$AL471)+(MEDIAN(MinStable,$AK471,1)-INDEX(FC_L,$AL471))*(INDEX(FC_E2,$AL471+1)-INDEX(FC_E2,$AL471))/(INDEX(FC_L,$AL471+1)-INDEX(FC_L,$AL471))</f>
        <v>0.42199999999999999</v>
      </c>
      <c r="AO471" s="25">
        <f>INDEX(FC_E3,$AL471)+(MEDIAN(MinStable,$AK471,1)-INDEX(FC_L,$AL471))*(INDEX(FC_E3,$AL471+1)-INDEX(FC_E3,$AL471))/(INDEX(FC_L,$AL471+1)-INDEX(FC_L,$AL471))</f>
        <v>0.41499999999999998</v>
      </c>
      <c r="AP471" s="26">
        <f>(IF(S471=1,Y471*AK471/AM471,0)+IF(T471=1,Z471*AK471/AN471,0)+IF(U471=1,AA471*AK471/AO471,0))*dt/60</f>
        <v>9.0172889814117627E-2</v>
      </c>
      <c r="AQ471" s="25">
        <f>E471+(AG471*SQRT(RTE)-AH471/SQRT(RTE))*dt/60/E_nom</f>
        <v>0.56759872422243962</v>
      </c>
      <c r="AR471">
        <f>IF(R471=1,1,0)</f>
        <v>0</v>
      </c>
    </row>
    <row r="472" spans="1:44" x14ac:dyDescent="0.2">
      <c r="A472">
        <v>470</v>
      </c>
      <c r="B472" s="22">
        <f>A472/1440</f>
        <v>0.3263888888888889</v>
      </c>
      <c r="C472" s="23">
        <v>3.1511</v>
      </c>
      <c r="D472" s="24">
        <f>C472+P_aux</f>
        <v>3.1661000000000001</v>
      </c>
      <c r="E472" s="25">
        <f>AQ471</f>
        <v>0.56759872422243962</v>
      </c>
      <c r="F472" s="24">
        <f>AB471</f>
        <v>2.2999999999999998</v>
      </c>
      <c r="G472">
        <f>IF(AND(S471=0,V471&gt;=MinOff),V471,-1)</f>
        <v>-1</v>
      </c>
      <c r="H472">
        <f>IF(AND(T471=0,W471&gt;=MinOff),W471,-1)</f>
        <v>-1</v>
      </c>
      <c r="I472">
        <f>IF(AND(U471=0,X471&gt;=MinOff),X471,-1)</f>
        <v>101</v>
      </c>
      <c r="J472">
        <f>IF(AND(S471=1,V471&gt;=MinRun),V471,-1)</f>
        <v>247</v>
      </c>
      <c r="K472">
        <f>IF(AND(T471=1,W471&gt;=MinRun),W471,-1)</f>
        <v>246</v>
      </c>
      <c r="L472">
        <f>IF(AND(U471=1,X471&gt;=MinRun),X471,-1)</f>
        <v>-1</v>
      </c>
      <c r="M472">
        <f>IF(MAX(G472:I472)&lt;0,0,MATCH(MAX(G472:I472),G472:I472,0))</f>
        <v>3</v>
      </c>
      <c r="N472">
        <f>IF(MAX(J472:L472)&lt;0,0,MATCH(MAX(J472:L472),J472:L472,0))</f>
        <v>1</v>
      </c>
      <c r="O472" s="24">
        <f>IF(N472=0,0,INDEX(CapVec,N472))</f>
        <v>1.2</v>
      </c>
      <c r="P472">
        <f>IF(OR(D472&gt;F472+StartMargin,E472&lt;SOC_startT),1,0)</f>
        <v>0</v>
      </c>
      <c r="Q472">
        <f>IF(AND(E472&gt;SOC_stopT,D472&lt;=F472-O472+StopMargin),1,0)</f>
        <v>0</v>
      </c>
      <c r="R472">
        <f>IF(AND(P472=1,M472&gt;0),1,IF(AND(P472=0,Q472=1,N472&gt;0),-1,0))</f>
        <v>0</v>
      </c>
      <c r="S472">
        <f>S471+IF(AND(R472=1,M472=1),1,0)-IF(AND(R472=-1,N472=1),1,0)</f>
        <v>1</v>
      </c>
      <c r="T472">
        <f>T471+IF(AND(R472=1,M472=2),1,0)-IF(AND(R472=-1,N472=2),1,0)</f>
        <v>1</v>
      </c>
      <c r="U472">
        <f>U471+IF(AND(R472=1,M472=3),1,0)-IF(AND(R472=-1,N472=3),1,0)</f>
        <v>0</v>
      </c>
      <c r="V472">
        <f>IF(S472&lt;&gt;S471,0,V471+dt)</f>
        <v>248</v>
      </c>
      <c r="W472">
        <f>IF(T472&lt;&gt;T471,0,W471+dt)</f>
        <v>247</v>
      </c>
      <c r="X472">
        <f>IF(U472&lt;&gt;U471,0,X471+dt)</f>
        <v>102</v>
      </c>
      <c r="Y472" s="24">
        <f>S472*Cap_1*MIN(1,(V472+dt)/StartRamp)</f>
        <v>1.2</v>
      </c>
      <c r="Z472" s="24">
        <f>T472*Cap_2*MIN(1,(W472+dt)/StartRamp)</f>
        <v>1.1000000000000001</v>
      </c>
      <c r="AA472" s="24">
        <f>U472*Cap_3*MIN(1,(X472+dt)/StartRamp)</f>
        <v>0</v>
      </c>
      <c r="AB472" s="24">
        <f>SUM(Y472:AA472)</f>
        <v>2.2999999999999998</v>
      </c>
      <c r="AC472" s="24">
        <f>AB472-D472</f>
        <v>-0.86610000000000031</v>
      </c>
      <c r="AD472" s="25">
        <f>MEDIAN(0,(TaperEnd-E472)/(TaperEnd-TaperStart),1)</f>
        <v>1</v>
      </c>
      <c r="AE472" s="24">
        <f>MIN(P_pcs*AD472,MAX(0,SOC_max-E472)*E_nom*60/dt/SQRT(RTE))</f>
        <v>2.5</v>
      </c>
      <c r="AF472" s="24">
        <f>MIN(P_pcs,MAX(0,E472-SOC_min)*E_nom*60/dt*SQRT(RTE))</f>
        <v>2.5</v>
      </c>
      <c r="AG472" s="24">
        <f>IF(AC472&gt;0,MIN(AC472,AE472),0)</f>
        <v>0</v>
      </c>
      <c r="AH472" s="24">
        <f>IF(AC472&lt;0,MIN(-AC472,AF472),0)</f>
        <v>0.86610000000000031</v>
      </c>
      <c r="AI472" s="24">
        <f>IF(AC472&gt;0,D472+AG472,AB472)</f>
        <v>2.2999999999999998</v>
      </c>
      <c r="AJ472" s="24">
        <f>MAX(0,D472-AI472-AH472)</f>
        <v>0</v>
      </c>
      <c r="AK472" s="25">
        <f>IF(AB472&gt;0,AI472/AB472,0)</f>
        <v>1</v>
      </c>
      <c r="AL472">
        <f>IF(AB472=0,1,MIN(MATCH(MEDIAN(MinStable,AK472,1),FC_L,1),3))</f>
        <v>3</v>
      </c>
      <c r="AM472" s="25">
        <f>INDEX(FC_E1,$AL472)+(MEDIAN(MinStable,$AK472,1)-INDEX(FC_L,$AL472))*(INDEX(FC_E1,$AL472+1)-INDEX(FC_E1,$AL472))/(INDEX(FC_L,$AL472+1)-INDEX(FC_L,$AL472))</f>
        <v>0.42799999999999999</v>
      </c>
      <c r="AN472" s="25">
        <f>INDEX(FC_E2,$AL472)+(MEDIAN(MinStable,$AK472,1)-INDEX(FC_L,$AL472))*(INDEX(FC_E2,$AL472+1)-INDEX(FC_E2,$AL472))/(INDEX(FC_L,$AL472+1)-INDEX(FC_L,$AL472))</f>
        <v>0.42199999999999999</v>
      </c>
      <c r="AO472" s="25">
        <f>INDEX(FC_E3,$AL472)+(MEDIAN(MinStable,$AK472,1)-INDEX(FC_L,$AL472))*(INDEX(FC_E3,$AL472+1)-INDEX(FC_E3,$AL472))/(INDEX(FC_L,$AL472+1)-INDEX(FC_L,$AL472))</f>
        <v>0.41499999999999998</v>
      </c>
      <c r="AP472" s="26">
        <f>(IF(S472=1,Y472*AK472/AM472,0)+IF(T472=1,Z472*AK472/AN472,0)+IF(U472=1,AA472*AK472/AO472,0))*dt/60</f>
        <v>9.0172889814117627E-2</v>
      </c>
      <c r="AQ472" s="25">
        <f>E472+(AG472*SQRT(RTE)-AH472/SQRT(RTE))*dt/60/E_nom</f>
        <v>0.56480094936735481</v>
      </c>
      <c r="AR472">
        <f>IF(R472=1,1,0)</f>
        <v>0</v>
      </c>
    </row>
    <row r="473" spans="1:44" x14ac:dyDescent="0.2">
      <c r="A473">
        <v>471</v>
      </c>
      <c r="B473" s="22">
        <f>A473/1440</f>
        <v>0.32708333333333334</v>
      </c>
      <c r="C473" s="23">
        <v>3.2254</v>
      </c>
      <c r="D473" s="24">
        <f>C473+P_aux</f>
        <v>3.2404000000000002</v>
      </c>
      <c r="E473" s="25">
        <f>AQ472</f>
        <v>0.56480094936735481</v>
      </c>
      <c r="F473" s="24">
        <f>AB472</f>
        <v>2.2999999999999998</v>
      </c>
      <c r="G473">
        <f>IF(AND(S472=0,V472&gt;=MinOff),V472,-1)</f>
        <v>-1</v>
      </c>
      <c r="H473">
        <f>IF(AND(T472=0,W472&gt;=MinOff),W472,-1)</f>
        <v>-1</v>
      </c>
      <c r="I473">
        <f>IF(AND(U472=0,X472&gt;=MinOff),X472,-1)</f>
        <v>102</v>
      </c>
      <c r="J473">
        <f>IF(AND(S472=1,V472&gt;=MinRun),V472,-1)</f>
        <v>248</v>
      </c>
      <c r="K473">
        <f>IF(AND(T472=1,W472&gt;=MinRun),W472,-1)</f>
        <v>247</v>
      </c>
      <c r="L473">
        <f>IF(AND(U472=1,X472&gt;=MinRun),X472,-1)</f>
        <v>-1</v>
      </c>
      <c r="M473">
        <f>IF(MAX(G473:I473)&lt;0,0,MATCH(MAX(G473:I473),G473:I473,0))</f>
        <v>3</v>
      </c>
      <c r="N473">
        <f>IF(MAX(J473:L473)&lt;0,0,MATCH(MAX(J473:L473),J473:L473,0))</f>
        <v>1</v>
      </c>
      <c r="O473" s="24">
        <f>IF(N473=0,0,INDEX(CapVec,N473))</f>
        <v>1.2</v>
      </c>
      <c r="P473">
        <f>IF(OR(D473&gt;F473+StartMargin,E473&lt;SOC_startT),1,0)</f>
        <v>0</v>
      </c>
      <c r="Q473">
        <f>IF(AND(E473&gt;SOC_stopT,D473&lt;=F473-O473+StopMargin),1,0)</f>
        <v>0</v>
      </c>
      <c r="R473">
        <f>IF(AND(P473=1,M473&gt;0),1,IF(AND(P473=0,Q473=1,N473&gt;0),-1,0))</f>
        <v>0</v>
      </c>
      <c r="S473">
        <f>S472+IF(AND(R473=1,M473=1),1,0)-IF(AND(R473=-1,N473=1),1,0)</f>
        <v>1</v>
      </c>
      <c r="T473">
        <f>T472+IF(AND(R473=1,M473=2),1,0)-IF(AND(R473=-1,N473=2),1,0)</f>
        <v>1</v>
      </c>
      <c r="U473">
        <f>U472+IF(AND(R473=1,M473=3),1,0)-IF(AND(R473=-1,N473=3),1,0)</f>
        <v>0</v>
      </c>
      <c r="V473">
        <f>IF(S473&lt;&gt;S472,0,V472+dt)</f>
        <v>249</v>
      </c>
      <c r="W473">
        <f>IF(T473&lt;&gt;T472,0,W472+dt)</f>
        <v>248</v>
      </c>
      <c r="X473">
        <f>IF(U473&lt;&gt;U472,0,X472+dt)</f>
        <v>103</v>
      </c>
      <c r="Y473" s="24">
        <f>S473*Cap_1*MIN(1,(V473+dt)/StartRamp)</f>
        <v>1.2</v>
      </c>
      <c r="Z473" s="24">
        <f>T473*Cap_2*MIN(1,(W473+dt)/StartRamp)</f>
        <v>1.1000000000000001</v>
      </c>
      <c r="AA473" s="24">
        <f>U473*Cap_3*MIN(1,(X473+dt)/StartRamp)</f>
        <v>0</v>
      </c>
      <c r="AB473" s="24">
        <f>SUM(Y473:AA473)</f>
        <v>2.2999999999999998</v>
      </c>
      <c r="AC473" s="24">
        <f>AB473-D473</f>
        <v>-0.94040000000000035</v>
      </c>
      <c r="AD473" s="25">
        <f>MEDIAN(0,(TaperEnd-E473)/(TaperEnd-TaperStart),1)</f>
        <v>1</v>
      </c>
      <c r="AE473" s="24">
        <f>MIN(P_pcs*AD473,MAX(0,SOC_max-E473)*E_nom*60/dt/SQRT(RTE))</f>
        <v>2.5</v>
      </c>
      <c r="AF473" s="24">
        <f>MIN(P_pcs,MAX(0,E473-SOC_min)*E_nom*60/dt*SQRT(RTE))</f>
        <v>2.5</v>
      </c>
      <c r="AG473" s="24">
        <f>IF(AC473&gt;0,MIN(AC473,AE473),0)</f>
        <v>0</v>
      </c>
      <c r="AH473" s="24">
        <f>IF(AC473&lt;0,MIN(-AC473,AF473),0)</f>
        <v>0.94040000000000035</v>
      </c>
      <c r="AI473" s="24">
        <f>IF(AC473&gt;0,D473+AG473,AB473)</f>
        <v>2.2999999999999998</v>
      </c>
      <c r="AJ473" s="24">
        <f>MAX(0,D473-AI473-AH473)</f>
        <v>0</v>
      </c>
      <c r="AK473" s="25">
        <f>IF(AB473&gt;0,AI473/AB473,0)</f>
        <v>1</v>
      </c>
      <c r="AL473">
        <f>IF(AB473=0,1,MIN(MATCH(MEDIAN(MinStable,AK473,1),FC_L,1),3))</f>
        <v>3</v>
      </c>
      <c r="AM473" s="25">
        <f>INDEX(FC_E1,$AL473)+(MEDIAN(MinStable,$AK473,1)-INDEX(FC_L,$AL473))*(INDEX(FC_E1,$AL473+1)-INDEX(FC_E1,$AL473))/(INDEX(FC_L,$AL473+1)-INDEX(FC_L,$AL473))</f>
        <v>0.42799999999999999</v>
      </c>
      <c r="AN473" s="25">
        <f>INDEX(FC_E2,$AL473)+(MEDIAN(MinStable,$AK473,1)-INDEX(FC_L,$AL473))*(INDEX(FC_E2,$AL473+1)-INDEX(FC_E2,$AL473))/(INDEX(FC_L,$AL473+1)-INDEX(FC_L,$AL473))</f>
        <v>0.42199999999999999</v>
      </c>
      <c r="AO473" s="25">
        <f>INDEX(FC_E3,$AL473)+(MEDIAN(MinStable,$AK473,1)-INDEX(FC_L,$AL473))*(INDEX(FC_E3,$AL473+1)-INDEX(FC_E3,$AL473))/(INDEX(FC_L,$AL473+1)-INDEX(FC_L,$AL473))</f>
        <v>0.41499999999999998</v>
      </c>
      <c r="AP473" s="26">
        <f>(IF(S473=1,Y473*AK473/AM473,0)+IF(T473=1,Z473*AK473/AN473,0)+IF(U473=1,AA473*AK473/AO473,0))*dt/60</f>
        <v>9.0172889814117627E-2</v>
      </c>
      <c r="AQ473" s="25">
        <f>E473+(AG473*SQRT(RTE)-AH473/SQRT(RTE))*dt/60/E_nom</f>
        <v>0.56176316219067579</v>
      </c>
      <c r="AR473">
        <f>IF(R473=1,1,0)</f>
        <v>0</v>
      </c>
    </row>
    <row r="474" spans="1:44" x14ac:dyDescent="0.2">
      <c r="A474">
        <v>472</v>
      </c>
      <c r="B474" s="22">
        <f>A474/1440</f>
        <v>0.32777777777777778</v>
      </c>
      <c r="C474" s="23">
        <v>3.0764999999999998</v>
      </c>
      <c r="D474" s="24">
        <f>C474+P_aux</f>
        <v>3.0914999999999999</v>
      </c>
      <c r="E474" s="25">
        <f>AQ473</f>
        <v>0.56176316219067579</v>
      </c>
      <c r="F474" s="24">
        <f>AB473</f>
        <v>2.2999999999999998</v>
      </c>
      <c r="G474">
        <f>IF(AND(S473=0,V473&gt;=MinOff),V473,-1)</f>
        <v>-1</v>
      </c>
      <c r="H474">
        <f>IF(AND(T473=0,W473&gt;=MinOff),W473,-1)</f>
        <v>-1</v>
      </c>
      <c r="I474">
        <f>IF(AND(U473=0,X473&gt;=MinOff),X473,-1)</f>
        <v>103</v>
      </c>
      <c r="J474">
        <f>IF(AND(S473=1,V473&gt;=MinRun),V473,-1)</f>
        <v>249</v>
      </c>
      <c r="K474">
        <f>IF(AND(T473=1,W473&gt;=MinRun),W473,-1)</f>
        <v>248</v>
      </c>
      <c r="L474">
        <f>IF(AND(U473=1,X473&gt;=MinRun),X473,-1)</f>
        <v>-1</v>
      </c>
      <c r="M474">
        <f>IF(MAX(G474:I474)&lt;0,0,MATCH(MAX(G474:I474),G474:I474,0))</f>
        <v>3</v>
      </c>
      <c r="N474">
        <f>IF(MAX(J474:L474)&lt;0,0,MATCH(MAX(J474:L474),J474:L474,0))</f>
        <v>1</v>
      </c>
      <c r="O474" s="24">
        <f>IF(N474=0,0,INDEX(CapVec,N474))</f>
        <v>1.2</v>
      </c>
      <c r="P474">
        <f>IF(OR(D474&gt;F474+StartMargin,E474&lt;SOC_startT),1,0)</f>
        <v>0</v>
      </c>
      <c r="Q474">
        <f>IF(AND(E474&gt;SOC_stopT,D474&lt;=F474-O474+StopMargin),1,0)</f>
        <v>0</v>
      </c>
      <c r="R474">
        <f>IF(AND(P474=1,M474&gt;0),1,IF(AND(P474=0,Q474=1,N474&gt;0),-1,0))</f>
        <v>0</v>
      </c>
      <c r="S474">
        <f>S473+IF(AND(R474=1,M474=1),1,0)-IF(AND(R474=-1,N474=1),1,0)</f>
        <v>1</v>
      </c>
      <c r="T474">
        <f>T473+IF(AND(R474=1,M474=2),1,0)-IF(AND(R474=-1,N474=2),1,0)</f>
        <v>1</v>
      </c>
      <c r="U474">
        <f>U473+IF(AND(R474=1,M474=3),1,0)-IF(AND(R474=-1,N474=3),1,0)</f>
        <v>0</v>
      </c>
      <c r="V474">
        <f>IF(S474&lt;&gt;S473,0,V473+dt)</f>
        <v>250</v>
      </c>
      <c r="W474">
        <f>IF(T474&lt;&gt;T473,0,W473+dt)</f>
        <v>249</v>
      </c>
      <c r="X474">
        <f>IF(U474&lt;&gt;U473,0,X473+dt)</f>
        <v>104</v>
      </c>
      <c r="Y474" s="24">
        <f>S474*Cap_1*MIN(1,(V474+dt)/StartRamp)</f>
        <v>1.2</v>
      </c>
      <c r="Z474" s="24">
        <f>T474*Cap_2*MIN(1,(W474+dt)/StartRamp)</f>
        <v>1.1000000000000001</v>
      </c>
      <c r="AA474" s="24">
        <f>U474*Cap_3*MIN(1,(X474+dt)/StartRamp)</f>
        <v>0</v>
      </c>
      <c r="AB474" s="24">
        <f>SUM(Y474:AA474)</f>
        <v>2.2999999999999998</v>
      </c>
      <c r="AC474" s="24">
        <f>AB474-D474</f>
        <v>-0.79150000000000009</v>
      </c>
      <c r="AD474" s="25">
        <f>MEDIAN(0,(TaperEnd-E474)/(TaperEnd-TaperStart),1)</f>
        <v>1</v>
      </c>
      <c r="AE474" s="24">
        <f>MIN(P_pcs*AD474,MAX(0,SOC_max-E474)*E_nom*60/dt/SQRT(RTE))</f>
        <v>2.5</v>
      </c>
      <c r="AF474" s="24">
        <f>MIN(P_pcs,MAX(0,E474-SOC_min)*E_nom*60/dt*SQRT(RTE))</f>
        <v>2.5</v>
      </c>
      <c r="AG474" s="24">
        <f>IF(AC474&gt;0,MIN(AC474,AE474),0)</f>
        <v>0</v>
      </c>
      <c r="AH474" s="24">
        <f>IF(AC474&lt;0,MIN(-AC474,AF474),0)</f>
        <v>0.79150000000000009</v>
      </c>
      <c r="AI474" s="24">
        <f>IF(AC474&gt;0,D474+AG474,AB474)</f>
        <v>2.2999999999999998</v>
      </c>
      <c r="AJ474" s="24">
        <f>MAX(0,D474-AI474-AH474)</f>
        <v>0</v>
      </c>
      <c r="AK474" s="25">
        <f>IF(AB474&gt;0,AI474/AB474,0)</f>
        <v>1</v>
      </c>
      <c r="AL474">
        <f>IF(AB474=0,1,MIN(MATCH(MEDIAN(MinStable,AK474,1),FC_L,1),3))</f>
        <v>3</v>
      </c>
      <c r="AM474" s="25">
        <f>INDEX(FC_E1,$AL474)+(MEDIAN(MinStable,$AK474,1)-INDEX(FC_L,$AL474))*(INDEX(FC_E1,$AL474+1)-INDEX(FC_E1,$AL474))/(INDEX(FC_L,$AL474+1)-INDEX(FC_L,$AL474))</f>
        <v>0.42799999999999999</v>
      </c>
      <c r="AN474" s="25">
        <f>INDEX(FC_E2,$AL474)+(MEDIAN(MinStable,$AK474,1)-INDEX(FC_L,$AL474))*(INDEX(FC_E2,$AL474+1)-INDEX(FC_E2,$AL474))/(INDEX(FC_L,$AL474+1)-INDEX(FC_L,$AL474))</f>
        <v>0.42199999999999999</v>
      </c>
      <c r="AO474" s="25">
        <f>INDEX(FC_E3,$AL474)+(MEDIAN(MinStable,$AK474,1)-INDEX(FC_L,$AL474))*(INDEX(FC_E3,$AL474+1)-INDEX(FC_E3,$AL474))/(INDEX(FC_L,$AL474+1)-INDEX(FC_L,$AL474))</f>
        <v>0.41499999999999998</v>
      </c>
      <c r="AP474" s="26">
        <f>(IF(S474=1,Y474*AK474/AM474,0)+IF(T474=1,Z474*AK474/AN474,0)+IF(U474=1,AA474*AK474/AO474,0))*dt/60</f>
        <v>9.0172889814117627E-2</v>
      </c>
      <c r="AQ474" s="25">
        <f>E474+(AG474*SQRT(RTE)-AH474/SQRT(RTE))*dt/60/E_nom</f>
        <v>0.55920636875135055</v>
      </c>
      <c r="AR474">
        <f>IF(R474=1,1,0)</f>
        <v>0</v>
      </c>
    </row>
    <row r="475" spans="1:44" x14ac:dyDescent="0.2">
      <c r="A475">
        <v>473</v>
      </c>
      <c r="B475" s="22">
        <f>A475/1440</f>
        <v>0.32847222222222222</v>
      </c>
      <c r="C475" s="23">
        <v>3.1109</v>
      </c>
      <c r="D475" s="24">
        <f>C475+P_aux</f>
        <v>3.1259000000000001</v>
      </c>
      <c r="E475" s="25">
        <f>AQ474</f>
        <v>0.55920636875135055</v>
      </c>
      <c r="F475" s="24">
        <f>AB474</f>
        <v>2.2999999999999998</v>
      </c>
      <c r="G475">
        <f>IF(AND(S474=0,V474&gt;=MinOff),V474,-1)</f>
        <v>-1</v>
      </c>
      <c r="H475">
        <f>IF(AND(T474=0,W474&gt;=MinOff),W474,-1)</f>
        <v>-1</v>
      </c>
      <c r="I475">
        <f>IF(AND(U474=0,X474&gt;=MinOff),X474,-1)</f>
        <v>104</v>
      </c>
      <c r="J475">
        <f>IF(AND(S474=1,V474&gt;=MinRun),V474,-1)</f>
        <v>250</v>
      </c>
      <c r="K475">
        <f>IF(AND(T474=1,W474&gt;=MinRun),W474,-1)</f>
        <v>249</v>
      </c>
      <c r="L475">
        <f>IF(AND(U474=1,X474&gt;=MinRun),X474,-1)</f>
        <v>-1</v>
      </c>
      <c r="M475">
        <f>IF(MAX(G475:I475)&lt;0,0,MATCH(MAX(G475:I475),G475:I475,0))</f>
        <v>3</v>
      </c>
      <c r="N475">
        <f>IF(MAX(J475:L475)&lt;0,0,MATCH(MAX(J475:L475),J475:L475,0))</f>
        <v>1</v>
      </c>
      <c r="O475" s="24">
        <f>IF(N475=0,0,INDEX(CapVec,N475))</f>
        <v>1.2</v>
      </c>
      <c r="P475">
        <f>IF(OR(D475&gt;F475+StartMargin,E475&lt;SOC_startT),1,0)</f>
        <v>0</v>
      </c>
      <c r="Q475">
        <f>IF(AND(E475&gt;SOC_stopT,D475&lt;=F475-O475+StopMargin),1,0)</f>
        <v>0</v>
      </c>
      <c r="R475">
        <f>IF(AND(P475=1,M475&gt;0),1,IF(AND(P475=0,Q475=1,N475&gt;0),-1,0))</f>
        <v>0</v>
      </c>
      <c r="S475">
        <f>S474+IF(AND(R475=1,M475=1),1,0)-IF(AND(R475=-1,N475=1),1,0)</f>
        <v>1</v>
      </c>
      <c r="T475">
        <f>T474+IF(AND(R475=1,M475=2),1,0)-IF(AND(R475=-1,N475=2),1,0)</f>
        <v>1</v>
      </c>
      <c r="U475">
        <f>U474+IF(AND(R475=1,M475=3),1,0)-IF(AND(R475=-1,N475=3),1,0)</f>
        <v>0</v>
      </c>
      <c r="V475">
        <f>IF(S475&lt;&gt;S474,0,V474+dt)</f>
        <v>251</v>
      </c>
      <c r="W475">
        <f>IF(T475&lt;&gt;T474,0,W474+dt)</f>
        <v>250</v>
      </c>
      <c r="X475">
        <f>IF(U475&lt;&gt;U474,0,X474+dt)</f>
        <v>105</v>
      </c>
      <c r="Y475" s="24">
        <f>S475*Cap_1*MIN(1,(V475+dt)/StartRamp)</f>
        <v>1.2</v>
      </c>
      <c r="Z475" s="24">
        <f>T475*Cap_2*MIN(1,(W475+dt)/StartRamp)</f>
        <v>1.1000000000000001</v>
      </c>
      <c r="AA475" s="24">
        <f>U475*Cap_3*MIN(1,(X475+dt)/StartRamp)</f>
        <v>0</v>
      </c>
      <c r="AB475" s="24">
        <f>SUM(Y475:AA475)</f>
        <v>2.2999999999999998</v>
      </c>
      <c r="AC475" s="24">
        <f>AB475-D475</f>
        <v>-0.8259000000000003</v>
      </c>
      <c r="AD475" s="25">
        <f>MEDIAN(0,(TaperEnd-E475)/(TaperEnd-TaperStart),1)</f>
        <v>1</v>
      </c>
      <c r="AE475" s="24">
        <f>MIN(P_pcs*AD475,MAX(0,SOC_max-E475)*E_nom*60/dt/SQRT(RTE))</f>
        <v>2.5</v>
      </c>
      <c r="AF475" s="24">
        <f>MIN(P_pcs,MAX(0,E475-SOC_min)*E_nom*60/dt*SQRT(RTE))</f>
        <v>2.5</v>
      </c>
      <c r="AG475" s="24">
        <f>IF(AC475&gt;0,MIN(AC475,AE475),0)</f>
        <v>0</v>
      </c>
      <c r="AH475" s="24">
        <f>IF(AC475&lt;0,MIN(-AC475,AF475),0)</f>
        <v>0.8259000000000003</v>
      </c>
      <c r="AI475" s="24">
        <f>IF(AC475&gt;0,D475+AG475,AB475)</f>
        <v>2.2999999999999998</v>
      </c>
      <c r="AJ475" s="24">
        <f>MAX(0,D475-AI475-AH475)</f>
        <v>0</v>
      </c>
      <c r="AK475" s="25">
        <f>IF(AB475&gt;0,AI475/AB475,0)</f>
        <v>1</v>
      </c>
      <c r="AL475">
        <f>IF(AB475=0,1,MIN(MATCH(MEDIAN(MinStable,AK475,1),FC_L,1),3))</f>
        <v>3</v>
      </c>
      <c r="AM475" s="25">
        <f>INDEX(FC_E1,$AL475)+(MEDIAN(MinStable,$AK475,1)-INDEX(FC_L,$AL475))*(INDEX(FC_E1,$AL475+1)-INDEX(FC_E1,$AL475))/(INDEX(FC_L,$AL475+1)-INDEX(FC_L,$AL475))</f>
        <v>0.42799999999999999</v>
      </c>
      <c r="AN475" s="25">
        <f>INDEX(FC_E2,$AL475)+(MEDIAN(MinStable,$AK475,1)-INDEX(FC_L,$AL475))*(INDEX(FC_E2,$AL475+1)-INDEX(FC_E2,$AL475))/(INDEX(FC_L,$AL475+1)-INDEX(FC_L,$AL475))</f>
        <v>0.42199999999999999</v>
      </c>
      <c r="AO475" s="25">
        <f>INDEX(FC_E3,$AL475)+(MEDIAN(MinStable,$AK475,1)-INDEX(FC_L,$AL475))*(INDEX(FC_E3,$AL475+1)-INDEX(FC_E3,$AL475))/(INDEX(FC_L,$AL475+1)-INDEX(FC_L,$AL475))</f>
        <v>0.41499999999999998</v>
      </c>
      <c r="AP475" s="26">
        <f>(IF(S475=1,Y475*AK475/AM475,0)+IF(T475=1,Z475*AK475/AN475,0)+IF(U475=1,AA475*AK475/AO475,0))*dt/60</f>
        <v>9.0172889814117627E-2</v>
      </c>
      <c r="AQ475" s="25">
        <f>E475+(AG475*SQRT(RTE)-AH475/SQRT(RTE))*dt/60/E_nom</f>
        <v>0.5565384525144097</v>
      </c>
      <c r="AR475">
        <f>IF(R475=1,1,0)</f>
        <v>0</v>
      </c>
    </row>
    <row r="476" spans="1:44" x14ac:dyDescent="0.2">
      <c r="A476">
        <v>474</v>
      </c>
      <c r="B476" s="22">
        <f>A476/1440</f>
        <v>0.32916666666666666</v>
      </c>
      <c r="C476" s="23">
        <v>3.1953999999999998</v>
      </c>
      <c r="D476" s="24">
        <f>C476+P_aux</f>
        <v>3.2103999999999999</v>
      </c>
      <c r="E476" s="25">
        <f>AQ475</f>
        <v>0.5565384525144097</v>
      </c>
      <c r="F476" s="24">
        <f>AB475</f>
        <v>2.2999999999999998</v>
      </c>
      <c r="G476">
        <f>IF(AND(S475=0,V475&gt;=MinOff),V475,-1)</f>
        <v>-1</v>
      </c>
      <c r="H476">
        <f>IF(AND(T475=0,W475&gt;=MinOff),W475,-1)</f>
        <v>-1</v>
      </c>
      <c r="I476">
        <f>IF(AND(U475=0,X475&gt;=MinOff),X475,-1)</f>
        <v>105</v>
      </c>
      <c r="J476">
        <f>IF(AND(S475=1,V475&gt;=MinRun),V475,-1)</f>
        <v>251</v>
      </c>
      <c r="K476">
        <f>IF(AND(T475=1,W475&gt;=MinRun),W475,-1)</f>
        <v>250</v>
      </c>
      <c r="L476">
        <f>IF(AND(U475=1,X475&gt;=MinRun),X475,-1)</f>
        <v>-1</v>
      </c>
      <c r="M476">
        <f>IF(MAX(G476:I476)&lt;0,0,MATCH(MAX(G476:I476),G476:I476,0))</f>
        <v>3</v>
      </c>
      <c r="N476">
        <f>IF(MAX(J476:L476)&lt;0,0,MATCH(MAX(J476:L476),J476:L476,0))</f>
        <v>1</v>
      </c>
      <c r="O476" s="24">
        <f>IF(N476=0,0,INDEX(CapVec,N476))</f>
        <v>1.2</v>
      </c>
      <c r="P476">
        <f>IF(OR(D476&gt;F476+StartMargin,E476&lt;SOC_startT),1,0)</f>
        <v>0</v>
      </c>
      <c r="Q476">
        <f>IF(AND(E476&gt;SOC_stopT,D476&lt;=F476-O476+StopMargin),1,0)</f>
        <v>0</v>
      </c>
      <c r="R476">
        <f>IF(AND(P476=1,M476&gt;0),1,IF(AND(P476=0,Q476=1,N476&gt;0),-1,0))</f>
        <v>0</v>
      </c>
      <c r="S476">
        <f>S475+IF(AND(R476=1,M476=1),1,0)-IF(AND(R476=-1,N476=1),1,0)</f>
        <v>1</v>
      </c>
      <c r="T476">
        <f>T475+IF(AND(R476=1,M476=2),1,0)-IF(AND(R476=-1,N476=2),1,0)</f>
        <v>1</v>
      </c>
      <c r="U476">
        <f>U475+IF(AND(R476=1,M476=3),1,0)-IF(AND(R476=-1,N476=3),1,0)</f>
        <v>0</v>
      </c>
      <c r="V476">
        <f>IF(S476&lt;&gt;S475,0,V475+dt)</f>
        <v>252</v>
      </c>
      <c r="W476">
        <f>IF(T476&lt;&gt;T475,0,W475+dt)</f>
        <v>251</v>
      </c>
      <c r="X476">
        <f>IF(U476&lt;&gt;U475,0,X475+dt)</f>
        <v>106</v>
      </c>
      <c r="Y476" s="24">
        <f>S476*Cap_1*MIN(1,(V476+dt)/StartRamp)</f>
        <v>1.2</v>
      </c>
      <c r="Z476" s="24">
        <f>T476*Cap_2*MIN(1,(W476+dt)/StartRamp)</f>
        <v>1.1000000000000001</v>
      </c>
      <c r="AA476" s="24">
        <f>U476*Cap_3*MIN(1,(X476+dt)/StartRamp)</f>
        <v>0</v>
      </c>
      <c r="AB476" s="24">
        <f>SUM(Y476:AA476)</f>
        <v>2.2999999999999998</v>
      </c>
      <c r="AC476" s="24">
        <f>AB476-D476</f>
        <v>-0.9104000000000001</v>
      </c>
      <c r="AD476" s="25">
        <f>MEDIAN(0,(TaperEnd-E476)/(TaperEnd-TaperStart),1)</f>
        <v>1</v>
      </c>
      <c r="AE476" s="24">
        <f>MIN(P_pcs*AD476,MAX(0,SOC_max-E476)*E_nom*60/dt/SQRT(RTE))</f>
        <v>2.5</v>
      </c>
      <c r="AF476" s="24">
        <f>MIN(P_pcs,MAX(0,E476-SOC_min)*E_nom*60/dt*SQRT(RTE))</f>
        <v>2.5</v>
      </c>
      <c r="AG476" s="24">
        <f>IF(AC476&gt;0,MIN(AC476,AE476),0)</f>
        <v>0</v>
      </c>
      <c r="AH476" s="24">
        <f>IF(AC476&lt;0,MIN(-AC476,AF476),0)</f>
        <v>0.9104000000000001</v>
      </c>
      <c r="AI476" s="24">
        <f>IF(AC476&gt;0,D476+AG476,AB476)</f>
        <v>2.2999999999999998</v>
      </c>
      <c r="AJ476" s="24">
        <f>MAX(0,D476-AI476-AH476)</f>
        <v>0</v>
      </c>
      <c r="AK476" s="25">
        <f>IF(AB476&gt;0,AI476/AB476,0)</f>
        <v>1</v>
      </c>
      <c r="AL476">
        <f>IF(AB476=0,1,MIN(MATCH(MEDIAN(MinStable,AK476,1),FC_L,1),3))</f>
        <v>3</v>
      </c>
      <c r="AM476" s="25">
        <f>INDEX(FC_E1,$AL476)+(MEDIAN(MinStable,$AK476,1)-INDEX(FC_L,$AL476))*(INDEX(FC_E1,$AL476+1)-INDEX(FC_E1,$AL476))/(INDEX(FC_L,$AL476+1)-INDEX(FC_L,$AL476))</f>
        <v>0.42799999999999999</v>
      </c>
      <c r="AN476" s="25">
        <f>INDEX(FC_E2,$AL476)+(MEDIAN(MinStable,$AK476,1)-INDEX(FC_L,$AL476))*(INDEX(FC_E2,$AL476+1)-INDEX(FC_E2,$AL476))/(INDEX(FC_L,$AL476+1)-INDEX(FC_L,$AL476))</f>
        <v>0.42199999999999999</v>
      </c>
      <c r="AO476" s="25">
        <f>INDEX(FC_E3,$AL476)+(MEDIAN(MinStable,$AK476,1)-INDEX(FC_L,$AL476))*(INDEX(FC_E3,$AL476+1)-INDEX(FC_E3,$AL476))/(INDEX(FC_L,$AL476+1)-INDEX(FC_L,$AL476))</f>
        <v>0.41499999999999998</v>
      </c>
      <c r="AP476" s="26">
        <f>(IF(S476=1,Y476*AK476/AM476,0)+IF(T476=1,Z476*AK476/AN476,0)+IF(U476=1,AA476*AK476/AO476,0))*dt/60</f>
        <v>9.0172889814117627E-2</v>
      </c>
      <c r="AQ476" s="25">
        <f>E476+(AG476*SQRT(RTE)-AH476/SQRT(RTE))*dt/60/E_nom</f>
        <v>0.55359757475425597</v>
      </c>
      <c r="AR476">
        <f>IF(R476=1,1,0)</f>
        <v>0</v>
      </c>
    </row>
    <row r="477" spans="1:44" x14ac:dyDescent="0.2">
      <c r="A477">
        <v>475</v>
      </c>
      <c r="B477" s="22">
        <f>A477/1440</f>
        <v>0.3298611111111111</v>
      </c>
      <c r="C477" s="23">
        <v>3.2509000000000001</v>
      </c>
      <c r="D477" s="24">
        <f>C477+P_aux</f>
        <v>3.2659000000000002</v>
      </c>
      <c r="E477" s="25">
        <f>AQ476</f>
        <v>0.55359757475425597</v>
      </c>
      <c r="F477" s="24">
        <f>AB476</f>
        <v>2.2999999999999998</v>
      </c>
      <c r="G477">
        <f>IF(AND(S476=0,V476&gt;=MinOff),V476,-1)</f>
        <v>-1</v>
      </c>
      <c r="H477">
        <f>IF(AND(T476=0,W476&gt;=MinOff),W476,-1)</f>
        <v>-1</v>
      </c>
      <c r="I477">
        <f>IF(AND(U476=0,X476&gt;=MinOff),X476,-1)</f>
        <v>106</v>
      </c>
      <c r="J477">
        <f>IF(AND(S476=1,V476&gt;=MinRun),V476,-1)</f>
        <v>252</v>
      </c>
      <c r="K477">
        <f>IF(AND(T476=1,W476&gt;=MinRun),W476,-1)</f>
        <v>251</v>
      </c>
      <c r="L477">
        <f>IF(AND(U476=1,X476&gt;=MinRun),X476,-1)</f>
        <v>-1</v>
      </c>
      <c r="M477">
        <f>IF(MAX(G477:I477)&lt;0,0,MATCH(MAX(G477:I477),G477:I477,0))</f>
        <v>3</v>
      </c>
      <c r="N477">
        <f>IF(MAX(J477:L477)&lt;0,0,MATCH(MAX(J477:L477),J477:L477,0))</f>
        <v>1</v>
      </c>
      <c r="O477" s="24">
        <f>IF(N477=0,0,INDEX(CapVec,N477))</f>
        <v>1.2</v>
      </c>
      <c r="P477">
        <f>IF(OR(D477&gt;F477+StartMargin,E477&lt;SOC_startT),1,0)</f>
        <v>0</v>
      </c>
      <c r="Q477">
        <f>IF(AND(E477&gt;SOC_stopT,D477&lt;=F477-O477+StopMargin),1,0)</f>
        <v>0</v>
      </c>
      <c r="R477">
        <f>IF(AND(P477=1,M477&gt;0),1,IF(AND(P477=0,Q477=1,N477&gt;0),-1,0))</f>
        <v>0</v>
      </c>
      <c r="S477">
        <f>S476+IF(AND(R477=1,M477=1),1,0)-IF(AND(R477=-1,N477=1),1,0)</f>
        <v>1</v>
      </c>
      <c r="T477">
        <f>T476+IF(AND(R477=1,M477=2),1,0)-IF(AND(R477=-1,N477=2),1,0)</f>
        <v>1</v>
      </c>
      <c r="U477">
        <f>U476+IF(AND(R477=1,M477=3),1,0)-IF(AND(R477=-1,N477=3),1,0)</f>
        <v>0</v>
      </c>
      <c r="V477">
        <f>IF(S477&lt;&gt;S476,0,V476+dt)</f>
        <v>253</v>
      </c>
      <c r="W477">
        <f>IF(T477&lt;&gt;T476,0,W476+dt)</f>
        <v>252</v>
      </c>
      <c r="X477">
        <f>IF(U477&lt;&gt;U476,0,X476+dt)</f>
        <v>107</v>
      </c>
      <c r="Y477" s="24">
        <f>S477*Cap_1*MIN(1,(V477+dt)/StartRamp)</f>
        <v>1.2</v>
      </c>
      <c r="Z477" s="24">
        <f>T477*Cap_2*MIN(1,(W477+dt)/StartRamp)</f>
        <v>1.1000000000000001</v>
      </c>
      <c r="AA477" s="24">
        <f>U477*Cap_3*MIN(1,(X477+dt)/StartRamp)</f>
        <v>0</v>
      </c>
      <c r="AB477" s="24">
        <f>SUM(Y477:AA477)</f>
        <v>2.2999999999999998</v>
      </c>
      <c r="AC477" s="24">
        <f>AB477-D477</f>
        <v>-0.96590000000000042</v>
      </c>
      <c r="AD477" s="25">
        <f>MEDIAN(0,(TaperEnd-E477)/(TaperEnd-TaperStart),1)</f>
        <v>1</v>
      </c>
      <c r="AE477" s="24">
        <f>MIN(P_pcs*AD477,MAX(0,SOC_max-E477)*E_nom*60/dt/SQRT(RTE))</f>
        <v>2.5</v>
      </c>
      <c r="AF477" s="24">
        <f>MIN(P_pcs,MAX(0,E477-SOC_min)*E_nom*60/dt*SQRT(RTE))</f>
        <v>2.5</v>
      </c>
      <c r="AG477" s="24">
        <f>IF(AC477&gt;0,MIN(AC477,AE477),0)</f>
        <v>0</v>
      </c>
      <c r="AH477" s="24">
        <f>IF(AC477&lt;0,MIN(-AC477,AF477),0)</f>
        <v>0.96590000000000042</v>
      </c>
      <c r="AI477" s="24">
        <f>IF(AC477&gt;0,D477+AG477,AB477)</f>
        <v>2.2999999999999998</v>
      </c>
      <c r="AJ477" s="24">
        <f>MAX(0,D477-AI477-AH477)</f>
        <v>0</v>
      </c>
      <c r="AK477" s="25">
        <f>IF(AB477&gt;0,AI477/AB477,0)</f>
        <v>1</v>
      </c>
      <c r="AL477">
        <f>IF(AB477=0,1,MIN(MATCH(MEDIAN(MinStable,AK477,1),FC_L,1),3))</f>
        <v>3</v>
      </c>
      <c r="AM477" s="25">
        <f>INDEX(FC_E1,$AL477)+(MEDIAN(MinStable,$AK477,1)-INDEX(FC_L,$AL477))*(INDEX(FC_E1,$AL477+1)-INDEX(FC_E1,$AL477))/(INDEX(FC_L,$AL477+1)-INDEX(FC_L,$AL477))</f>
        <v>0.42799999999999999</v>
      </c>
      <c r="AN477" s="25">
        <f>INDEX(FC_E2,$AL477)+(MEDIAN(MinStable,$AK477,1)-INDEX(FC_L,$AL477))*(INDEX(FC_E2,$AL477+1)-INDEX(FC_E2,$AL477))/(INDEX(FC_L,$AL477+1)-INDEX(FC_L,$AL477))</f>
        <v>0.42199999999999999</v>
      </c>
      <c r="AO477" s="25">
        <f>INDEX(FC_E3,$AL477)+(MEDIAN(MinStable,$AK477,1)-INDEX(FC_L,$AL477))*(INDEX(FC_E3,$AL477+1)-INDEX(FC_E3,$AL477))/(INDEX(FC_L,$AL477+1)-INDEX(FC_L,$AL477))</f>
        <v>0.41499999999999998</v>
      </c>
      <c r="AP477" s="26">
        <f>(IF(S477=1,Y477*AK477/AM477,0)+IF(T477=1,Z477*AK477/AN477,0)+IF(U477=1,AA477*AK477/AO477,0))*dt/60</f>
        <v>9.0172889814117627E-2</v>
      </c>
      <c r="AQ477" s="25">
        <f>E477+(AG477*SQRT(RTE)-AH477/SQRT(RTE))*dt/60/E_nom</f>
        <v>0.5504774145735305</v>
      </c>
      <c r="AR477">
        <f>IF(R477=1,1,0)</f>
        <v>0</v>
      </c>
    </row>
    <row r="478" spans="1:44" x14ac:dyDescent="0.2">
      <c r="A478">
        <v>476</v>
      </c>
      <c r="B478" s="22">
        <f>A478/1440</f>
        <v>0.33055555555555555</v>
      </c>
      <c r="C478" s="23">
        <v>3.2023000000000001</v>
      </c>
      <c r="D478" s="24">
        <f>C478+P_aux</f>
        <v>3.2173000000000003</v>
      </c>
      <c r="E478" s="25">
        <f>AQ477</f>
        <v>0.5504774145735305</v>
      </c>
      <c r="F478" s="24">
        <f>AB477</f>
        <v>2.2999999999999998</v>
      </c>
      <c r="G478">
        <f>IF(AND(S477=0,V477&gt;=MinOff),V477,-1)</f>
        <v>-1</v>
      </c>
      <c r="H478">
        <f>IF(AND(T477=0,W477&gt;=MinOff),W477,-1)</f>
        <v>-1</v>
      </c>
      <c r="I478">
        <f>IF(AND(U477=0,X477&gt;=MinOff),X477,-1)</f>
        <v>107</v>
      </c>
      <c r="J478">
        <f>IF(AND(S477=1,V477&gt;=MinRun),V477,-1)</f>
        <v>253</v>
      </c>
      <c r="K478">
        <f>IF(AND(T477=1,W477&gt;=MinRun),W477,-1)</f>
        <v>252</v>
      </c>
      <c r="L478">
        <f>IF(AND(U477=1,X477&gt;=MinRun),X477,-1)</f>
        <v>-1</v>
      </c>
      <c r="M478">
        <f>IF(MAX(G478:I478)&lt;0,0,MATCH(MAX(G478:I478),G478:I478,0))</f>
        <v>3</v>
      </c>
      <c r="N478">
        <f>IF(MAX(J478:L478)&lt;0,0,MATCH(MAX(J478:L478),J478:L478,0))</f>
        <v>1</v>
      </c>
      <c r="O478" s="24">
        <f>IF(N478=0,0,INDEX(CapVec,N478))</f>
        <v>1.2</v>
      </c>
      <c r="P478">
        <f>IF(OR(D478&gt;F478+StartMargin,E478&lt;SOC_startT),1,0)</f>
        <v>0</v>
      </c>
      <c r="Q478">
        <f>IF(AND(E478&gt;SOC_stopT,D478&lt;=F478-O478+StopMargin),1,0)</f>
        <v>0</v>
      </c>
      <c r="R478">
        <f>IF(AND(P478=1,M478&gt;0),1,IF(AND(P478=0,Q478=1,N478&gt;0),-1,0))</f>
        <v>0</v>
      </c>
      <c r="S478">
        <f>S477+IF(AND(R478=1,M478=1),1,0)-IF(AND(R478=-1,N478=1),1,0)</f>
        <v>1</v>
      </c>
      <c r="T478">
        <f>T477+IF(AND(R478=1,M478=2),1,0)-IF(AND(R478=-1,N478=2),1,0)</f>
        <v>1</v>
      </c>
      <c r="U478">
        <f>U477+IF(AND(R478=1,M478=3),1,0)-IF(AND(R478=-1,N478=3),1,0)</f>
        <v>0</v>
      </c>
      <c r="V478">
        <f>IF(S478&lt;&gt;S477,0,V477+dt)</f>
        <v>254</v>
      </c>
      <c r="W478">
        <f>IF(T478&lt;&gt;T477,0,W477+dt)</f>
        <v>253</v>
      </c>
      <c r="X478">
        <f>IF(U478&lt;&gt;U477,0,X477+dt)</f>
        <v>108</v>
      </c>
      <c r="Y478" s="24">
        <f>S478*Cap_1*MIN(1,(V478+dt)/StartRamp)</f>
        <v>1.2</v>
      </c>
      <c r="Z478" s="24">
        <f>T478*Cap_2*MIN(1,(W478+dt)/StartRamp)</f>
        <v>1.1000000000000001</v>
      </c>
      <c r="AA478" s="24">
        <f>U478*Cap_3*MIN(1,(X478+dt)/StartRamp)</f>
        <v>0</v>
      </c>
      <c r="AB478" s="24">
        <f>SUM(Y478:AA478)</f>
        <v>2.2999999999999998</v>
      </c>
      <c r="AC478" s="24">
        <f>AB478-D478</f>
        <v>-0.91730000000000045</v>
      </c>
      <c r="AD478" s="25">
        <f>MEDIAN(0,(TaperEnd-E478)/(TaperEnd-TaperStart),1)</f>
        <v>1</v>
      </c>
      <c r="AE478" s="24">
        <f>MIN(P_pcs*AD478,MAX(0,SOC_max-E478)*E_nom*60/dt/SQRT(RTE))</f>
        <v>2.5</v>
      </c>
      <c r="AF478" s="24">
        <f>MIN(P_pcs,MAX(0,E478-SOC_min)*E_nom*60/dt*SQRT(RTE))</f>
        <v>2.5</v>
      </c>
      <c r="AG478" s="24">
        <f>IF(AC478&gt;0,MIN(AC478,AE478),0)</f>
        <v>0</v>
      </c>
      <c r="AH478" s="24">
        <f>IF(AC478&lt;0,MIN(-AC478,AF478),0)</f>
        <v>0.91730000000000045</v>
      </c>
      <c r="AI478" s="24">
        <f>IF(AC478&gt;0,D478+AG478,AB478)</f>
        <v>2.2999999999999998</v>
      </c>
      <c r="AJ478" s="24">
        <f>MAX(0,D478-AI478-AH478)</f>
        <v>0</v>
      </c>
      <c r="AK478" s="25">
        <f>IF(AB478&gt;0,AI478/AB478,0)</f>
        <v>1</v>
      </c>
      <c r="AL478">
        <f>IF(AB478=0,1,MIN(MATCH(MEDIAN(MinStable,AK478,1),FC_L,1),3))</f>
        <v>3</v>
      </c>
      <c r="AM478" s="25">
        <f>INDEX(FC_E1,$AL478)+(MEDIAN(MinStable,$AK478,1)-INDEX(FC_L,$AL478))*(INDEX(FC_E1,$AL478+1)-INDEX(FC_E1,$AL478))/(INDEX(FC_L,$AL478+1)-INDEX(FC_L,$AL478))</f>
        <v>0.42799999999999999</v>
      </c>
      <c r="AN478" s="25">
        <f>INDEX(FC_E2,$AL478)+(MEDIAN(MinStable,$AK478,1)-INDEX(FC_L,$AL478))*(INDEX(FC_E2,$AL478+1)-INDEX(FC_E2,$AL478))/(INDEX(FC_L,$AL478+1)-INDEX(FC_L,$AL478))</f>
        <v>0.42199999999999999</v>
      </c>
      <c r="AO478" s="25">
        <f>INDEX(FC_E3,$AL478)+(MEDIAN(MinStable,$AK478,1)-INDEX(FC_L,$AL478))*(INDEX(FC_E3,$AL478+1)-INDEX(FC_E3,$AL478))/(INDEX(FC_L,$AL478+1)-INDEX(FC_L,$AL478))</f>
        <v>0.41499999999999998</v>
      </c>
      <c r="AP478" s="26">
        <f>(IF(S478=1,Y478*AK478/AM478,0)+IF(T478=1,Z478*AK478/AN478,0)+IF(U478=1,AA478*AK478/AO478,0))*dt/60</f>
        <v>9.0172889814117627E-2</v>
      </c>
      <c r="AQ478" s="25">
        <f>E478+(AG478*SQRT(RTE)-AH478/SQRT(RTE))*dt/60/E_nom</f>
        <v>0.54751424764757595</v>
      </c>
      <c r="AR478">
        <f>IF(R478=1,1,0)</f>
        <v>0</v>
      </c>
    </row>
    <row r="479" spans="1:44" x14ac:dyDescent="0.2">
      <c r="A479">
        <v>477</v>
      </c>
      <c r="B479" s="22">
        <f>A479/1440</f>
        <v>0.33124999999999999</v>
      </c>
      <c r="C479" s="23">
        <v>3.0834999999999999</v>
      </c>
      <c r="D479" s="24">
        <f>C479+P_aux</f>
        <v>3.0985</v>
      </c>
      <c r="E479" s="25">
        <f>AQ478</f>
        <v>0.54751424764757595</v>
      </c>
      <c r="F479" s="24">
        <f>AB478</f>
        <v>2.2999999999999998</v>
      </c>
      <c r="G479">
        <f>IF(AND(S478=0,V478&gt;=MinOff),V478,-1)</f>
        <v>-1</v>
      </c>
      <c r="H479">
        <f>IF(AND(T478=0,W478&gt;=MinOff),W478,-1)</f>
        <v>-1</v>
      </c>
      <c r="I479">
        <f>IF(AND(U478=0,X478&gt;=MinOff),X478,-1)</f>
        <v>108</v>
      </c>
      <c r="J479">
        <f>IF(AND(S478=1,V478&gt;=MinRun),V478,-1)</f>
        <v>254</v>
      </c>
      <c r="K479">
        <f>IF(AND(T478=1,W478&gt;=MinRun),W478,-1)</f>
        <v>253</v>
      </c>
      <c r="L479">
        <f>IF(AND(U478=1,X478&gt;=MinRun),X478,-1)</f>
        <v>-1</v>
      </c>
      <c r="M479">
        <f>IF(MAX(G479:I479)&lt;0,0,MATCH(MAX(G479:I479),G479:I479,0))</f>
        <v>3</v>
      </c>
      <c r="N479">
        <f>IF(MAX(J479:L479)&lt;0,0,MATCH(MAX(J479:L479),J479:L479,0))</f>
        <v>1</v>
      </c>
      <c r="O479" s="24">
        <f>IF(N479=0,0,INDEX(CapVec,N479))</f>
        <v>1.2</v>
      </c>
      <c r="P479">
        <f>IF(OR(D479&gt;F479+StartMargin,E479&lt;SOC_startT),1,0)</f>
        <v>0</v>
      </c>
      <c r="Q479">
        <f>IF(AND(E479&gt;SOC_stopT,D479&lt;=F479-O479+StopMargin),1,0)</f>
        <v>0</v>
      </c>
      <c r="R479">
        <f>IF(AND(P479=1,M479&gt;0),1,IF(AND(P479=0,Q479=1,N479&gt;0),-1,0))</f>
        <v>0</v>
      </c>
      <c r="S479">
        <f>S478+IF(AND(R479=1,M479=1),1,0)-IF(AND(R479=-1,N479=1),1,0)</f>
        <v>1</v>
      </c>
      <c r="T479">
        <f>T478+IF(AND(R479=1,M479=2),1,0)-IF(AND(R479=-1,N479=2),1,0)</f>
        <v>1</v>
      </c>
      <c r="U479">
        <f>U478+IF(AND(R479=1,M479=3),1,0)-IF(AND(R479=-1,N479=3),1,0)</f>
        <v>0</v>
      </c>
      <c r="V479">
        <f>IF(S479&lt;&gt;S478,0,V478+dt)</f>
        <v>255</v>
      </c>
      <c r="W479">
        <f>IF(T479&lt;&gt;T478,0,W478+dt)</f>
        <v>254</v>
      </c>
      <c r="X479">
        <f>IF(U479&lt;&gt;U478,0,X478+dt)</f>
        <v>109</v>
      </c>
      <c r="Y479" s="24">
        <f>S479*Cap_1*MIN(1,(V479+dt)/StartRamp)</f>
        <v>1.2</v>
      </c>
      <c r="Z479" s="24">
        <f>T479*Cap_2*MIN(1,(W479+dt)/StartRamp)</f>
        <v>1.1000000000000001</v>
      </c>
      <c r="AA479" s="24">
        <f>U479*Cap_3*MIN(1,(X479+dt)/StartRamp)</f>
        <v>0</v>
      </c>
      <c r="AB479" s="24">
        <f>SUM(Y479:AA479)</f>
        <v>2.2999999999999998</v>
      </c>
      <c r="AC479" s="24">
        <f>AB479-D479</f>
        <v>-0.79850000000000021</v>
      </c>
      <c r="AD479" s="25">
        <f>MEDIAN(0,(TaperEnd-E479)/(TaperEnd-TaperStart),1)</f>
        <v>1</v>
      </c>
      <c r="AE479" s="24">
        <f>MIN(P_pcs*AD479,MAX(0,SOC_max-E479)*E_nom*60/dt/SQRT(RTE))</f>
        <v>2.5</v>
      </c>
      <c r="AF479" s="24">
        <f>MIN(P_pcs,MAX(0,E479-SOC_min)*E_nom*60/dt*SQRT(RTE))</f>
        <v>2.5</v>
      </c>
      <c r="AG479" s="24">
        <f>IF(AC479&gt;0,MIN(AC479,AE479),0)</f>
        <v>0</v>
      </c>
      <c r="AH479" s="24">
        <f>IF(AC479&lt;0,MIN(-AC479,AF479),0)</f>
        <v>0.79850000000000021</v>
      </c>
      <c r="AI479" s="24">
        <f>IF(AC479&gt;0,D479+AG479,AB479)</f>
        <v>2.2999999999999998</v>
      </c>
      <c r="AJ479" s="24">
        <f>MAX(0,D479-AI479-AH479)</f>
        <v>0</v>
      </c>
      <c r="AK479" s="25">
        <f>IF(AB479&gt;0,AI479/AB479,0)</f>
        <v>1</v>
      </c>
      <c r="AL479">
        <f>IF(AB479=0,1,MIN(MATCH(MEDIAN(MinStable,AK479,1),FC_L,1),3))</f>
        <v>3</v>
      </c>
      <c r="AM479" s="25">
        <f>INDEX(FC_E1,$AL479)+(MEDIAN(MinStable,$AK479,1)-INDEX(FC_L,$AL479))*(INDEX(FC_E1,$AL479+1)-INDEX(FC_E1,$AL479))/(INDEX(FC_L,$AL479+1)-INDEX(FC_L,$AL479))</f>
        <v>0.42799999999999999</v>
      </c>
      <c r="AN479" s="25">
        <f>INDEX(FC_E2,$AL479)+(MEDIAN(MinStable,$AK479,1)-INDEX(FC_L,$AL479))*(INDEX(FC_E2,$AL479+1)-INDEX(FC_E2,$AL479))/(INDEX(FC_L,$AL479+1)-INDEX(FC_L,$AL479))</f>
        <v>0.42199999999999999</v>
      </c>
      <c r="AO479" s="25">
        <f>INDEX(FC_E3,$AL479)+(MEDIAN(MinStable,$AK479,1)-INDEX(FC_L,$AL479))*(INDEX(FC_E3,$AL479+1)-INDEX(FC_E3,$AL479))/(INDEX(FC_L,$AL479+1)-INDEX(FC_L,$AL479))</f>
        <v>0.41499999999999998</v>
      </c>
      <c r="AP479" s="26">
        <f>(IF(S479=1,Y479*AK479/AM479,0)+IF(T479=1,Z479*AK479/AN479,0)+IF(U479=1,AA479*AK479/AO479,0))*dt/60</f>
        <v>9.0172889814117627E-2</v>
      </c>
      <c r="AQ479" s="25">
        <f>E479+(AG479*SQRT(RTE)-AH479/SQRT(RTE))*dt/60/E_nom</f>
        <v>0.54493484201106146</v>
      </c>
      <c r="AR479">
        <f>IF(R479=1,1,0)</f>
        <v>0</v>
      </c>
    </row>
    <row r="480" spans="1:44" x14ac:dyDescent="0.2">
      <c r="A480">
        <v>478</v>
      </c>
      <c r="B480" s="22">
        <f>A480/1440</f>
        <v>0.33194444444444443</v>
      </c>
      <c r="C480" s="23">
        <v>3.1686999999999999</v>
      </c>
      <c r="D480" s="24">
        <f>C480+P_aux</f>
        <v>3.1837</v>
      </c>
      <c r="E480" s="25">
        <f>AQ479</f>
        <v>0.54493484201106146</v>
      </c>
      <c r="F480" s="24">
        <f>AB479</f>
        <v>2.2999999999999998</v>
      </c>
      <c r="G480">
        <f>IF(AND(S479=0,V479&gt;=MinOff),V479,-1)</f>
        <v>-1</v>
      </c>
      <c r="H480">
        <f>IF(AND(T479=0,W479&gt;=MinOff),W479,-1)</f>
        <v>-1</v>
      </c>
      <c r="I480">
        <f>IF(AND(U479=0,X479&gt;=MinOff),X479,-1)</f>
        <v>109</v>
      </c>
      <c r="J480">
        <f>IF(AND(S479=1,V479&gt;=MinRun),V479,-1)</f>
        <v>255</v>
      </c>
      <c r="K480">
        <f>IF(AND(T479=1,W479&gt;=MinRun),W479,-1)</f>
        <v>254</v>
      </c>
      <c r="L480">
        <f>IF(AND(U479=1,X479&gt;=MinRun),X479,-1)</f>
        <v>-1</v>
      </c>
      <c r="M480">
        <f>IF(MAX(G480:I480)&lt;0,0,MATCH(MAX(G480:I480),G480:I480,0))</f>
        <v>3</v>
      </c>
      <c r="N480">
        <f>IF(MAX(J480:L480)&lt;0,0,MATCH(MAX(J480:L480),J480:L480,0))</f>
        <v>1</v>
      </c>
      <c r="O480" s="24">
        <f>IF(N480=0,0,INDEX(CapVec,N480))</f>
        <v>1.2</v>
      </c>
      <c r="P480">
        <f>IF(OR(D480&gt;F480+StartMargin,E480&lt;SOC_startT),1,0)</f>
        <v>0</v>
      </c>
      <c r="Q480">
        <f>IF(AND(E480&gt;SOC_stopT,D480&lt;=F480-O480+StopMargin),1,0)</f>
        <v>0</v>
      </c>
      <c r="R480">
        <f>IF(AND(P480=1,M480&gt;0),1,IF(AND(P480=0,Q480=1,N480&gt;0),-1,0))</f>
        <v>0</v>
      </c>
      <c r="S480">
        <f>S479+IF(AND(R480=1,M480=1),1,0)-IF(AND(R480=-1,N480=1),1,0)</f>
        <v>1</v>
      </c>
      <c r="T480">
        <f>T479+IF(AND(R480=1,M480=2),1,0)-IF(AND(R480=-1,N480=2),1,0)</f>
        <v>1</v>
      </c>
      <c r="U480">
        <f>U479+IF(AND(R480=1,M480=3),1,0)-IF(AND(R480=-1,N480=3),1,0)</f>
        <v>0</v>
      </c>
      <c r="V480">
        <f>IF(S480&lt;&gt;S479,0,V479+dt)</f>
        <v>256</v>
      </c>
      <c r="W480">
        <f>IF(T480&lt;&gt;T479,0,W479+dt)</f>
        <v>255</v>
      </c>
      <c r="X480">
        <f>IF(U480&lt;&gt;U479,0,X479+dt)</f>
        <v>110</v>
      </c>
      <c r="Y480" s="24">
        <f>S480*Cap_1*MIN(1,(V480+dt)/StartRamp)</f>
        <v>1.2</v>
      </c>
      <c r="Z480" s="24">
        <f>T480*Cap_2*MIN(1,(W480+dt)/StartRamp)</f>
        <v>1.1000000000000001</v>
      </c>
      <c r="AA480" s="24">
        <f>U480*Cap_3*MIN(1,(X480+dt)/StartRamp)</f>
        <v>0</v>
      </c>
      <c r="AB480" s="24">
        <f>SUM(Y480:AA480)</f>
        <v>2.2999999999999998</v>
      </c>
      <c r="AC480" s="24">
        <f>AB480-D480</f>
        <v>-0.88370000000000015</v>
      </c>
      <c r="AD480" s="25">
        <f>MEDIAN(0,(TaperEnd-E480)/(TaperEnd-TaperStart),1)</f>
        <v>1</v>
      </c>
      <c r="AE480" s="24">
        <f>MIN(P_pcs*AD480,MAX(0,SOC_max-E480)*E_nom*60/dt/SQRT(RTE))</f>
        <v>2.5</v>
      </c>
      <c r="AF480" s="24">
        <f>MIN(P_pcs,MAX(0,E480-SOC_min)*E_nom*60/dt*SQRT(RTE))</f>
        <v>2.5</v>
      </c>
      <c r="AG480" s="24">
        <f>IF(AC480&gt;0,MIN(AC480,AE480),0)</f>
        <v>0</v>
      </c>
      <c r="AH480" s="24">
        <f>IF(AC480&lt;0,MIN(-AC480,AF480),0)</f>
        <v>0.88370000000000015</v>
      </c>
      <c r="AI480" s="24">
        <f>IF(AC480&gt;0,D480+AG480,AB480)</f>
        <v>2.2999999999999998</v>
      </c>
      <c r="AJ480" s="24">
        <f>MAX(0,D480-AI480-AH480)</f>
        <v>0</v>
      </c>
      <c r="AK480" s="25">
        <f>IF(AB480&gt;0,AI480/AB480,0)</f>
        <v>1</v>
      </c>
      <c r="AL480">
        <f>IF(AB480=0,1,MIN(MATCH(MEDIAN(MinStable,AK480,1),FC_L,1),3))</f>
        <v>3</v>
      </c>
      <c r="AM480" s="25">
        <f>INDEX(FC_E1,$AL480)+(MEDIAN(MinStable,$AK480,1)-INDEX(FC_L,$AL480))*(INDEX(FC_E1,$AL480+1)-INDEX(FC_E1,$AL480))/(INDEX(FC_L,$AL480+1)-INDEX(FC_L,$AL480))</f>
        <v>0.42799999999999999</v>
      </c>
      <c r="AN480" s="25">
        <f>INDEX(FC_E2,$AL480)+(MEDIAN(MinStable,$AK480,1)-INDEX(FC_L,$AL480))*(INDEX(FC_E2,$AL480+1)-INDEX(FC_E2,$AL480))/(INDEX(FC_L,$AL480+1)-INDEX(FC_L,$AL480))</f>
        <v>0.42199999999999999</v>
      </c>
      <c r="AO480" s="25">
        <f>INDEX(FC_E3,$AL480)+(MEDIAN(MinStable,$AK480,1)-INDEX(FC_L,$AL480))*(INDEX(FC_E3,$AL480+1)-INDEX(FC_E3,$AL480))/(INDEX(FC_L,$AL480+1)-INDEX(FC_L,$AL480))</f>
        <v>0.41499999999999998</v>
      </c>
      <c r="AP480" s="26">
        <f>(IF(S480=1,Y480*AK480/AM480,0)+IF(T480=1,Z480*AK480/AN480,0)+IF(U480=1,AA480*AK480/AO480,0))*dt/60</f>
        <v>9.0172889814117627E-2</v>
      </c>
      <c r="AQ480" s="25">
        <f>E480+(AG480*SQRT(RTE)-AH480/SQRT(RTE))*dt/60/E_nom</f>
        <v>0.54208021363161518</v>
      </c>
      <c r="AR480">
        <f>IF(R480=1,1,0)</f>
        <v>0</v>
      </c>
    </row>
    <row r="481" spans="1:44" x14ac:dyDescent="0.2">
      <c r="A481">
        <v>479</v>
      </c>
      <c r="B481" s="22">
        <f>A481/1440</f>
        <v>0.33263888888888887</v>
      </c>
      <c r="C481" s="23">
        <v>3.1494</v>
      </c>
      <c r="D481" s="24">
        <f>C481+P_aux</f>
        <v>3.1644000000000001</v>
      </c>
      <c r="E481" s="25">
        <f>AQ480</f>
        <v>0.54208021363161518</v>
      </c>
      <c r="F481" s="24">
        <f>AB480</f>
        <v>2.2999999999999998</v>
      </c>
      <c r="G481">
        <f>IF(AND(S480=0,V480&gt;=MinOff),V480,-1)</f>
        <v>-1</v>
      </c>
      <c r="H481">
        <f>IF(AND(T480=0,W480&gt;=MinOff),W480,-1)</f>
        <v>-1</v>
      </c>
      <c r="I481">
        <f>IF(AND(U480=0,X480&gt;=MinOff),X480,-1)</f>
        <v>110</v>
      </c>
      <c r="J481">
        <f>IF(AND(S480=1,V480&gt;=MinRun),V480,-1)</f>
        <v>256</v>
      </c>
      <c r="K481">
        <f>IF(AND(T480=1,W480&gt;=MinRun),W480,-1)</f>
        <v>255</v>
      </c>
      <c r="L481">
        <f>IF(AND(U480=1,X480&gt;=MinRun),X480,-1)</f>
        <v>-1</v>
      </c>
      <c r="M481">
        <f>IF(MAX(G481:I481)&lt;0,0,MATCH(MAX(G481:I481),G481:I481,0))</f>
        <v>3</v>
      </c>
      <c r="N481">
        <f>IF(MAX(J481:L481)&lt;0,0,MATCH(MAX(J481:L481),J481:L481,0))</f>
        <v>1</v>
      </c>
      <c r="O481" s="24">
        <f>IF(N481=0,0,INDEX(CapVec,N481))</f>
        <v>1.2</v>
      </c>
      <c r="P481">
        <f>IF(OR(D481&gt;F481+StartMargin,E481&lt;SOC_startT),1,0)</f>
        <v>0</v>
      </c>
      <c r="Q481">
        <f>IF(AND(E481&gt;SOC_stopT,D481&lt;=F481-O481+StopMargin),1,0)</f>
        <v>0</v>
      </c>
      <c r="R481">
        <f>IF(AND(P481=1,M481&gt;0),1,IF(AND(P481=0,Q481=1,N481&gt;0),-1,0))</f>
        <v>0</v>
      </c>
      <c r="S481">
        <f>S480+IF(AND(R481=1,M481=1),1,0)-IF(AND(R481=-1,N481=1),1,0)</f>
        <v>1</v>
      </c>
      <c r="T481">
        <f>T480+IF(AND(R481=1,M481=2),1,0)-IF(AND(R481=-1,N481=2),1,0)</f>
        <v>1</v>
      </c>
      <c r="U481">
        <f>U480+IF(AND(R481=1,M481=3),1,0)-IF(AND(R481=-1,N481=3),1,0)</f>
        <v>0</v>
      </c>
      <c r="V481">
        <f>IF(S481&lt;&gt;S480,0,V480+dt)</f>
        <v>257</v>
      </c>
      <c r="W481">
        <f>IF(T481&lt;&gt;T480,0,W480+dt)</f>
        <v>256</v>
      </c>
      <c r="X481">
        <f>IF(U481&lt;&gt;U480,0,X480+dt)</f>
        <v>111</v>
      </c>
      <c r="Y481" s="24">
        <f>S481*Cap_1*MIN(1,(V481+dt)/StartRamp)</f>
        <v>1.2</v>
      </c>
      <c r="Z481" s="24">
        <f>T481*Cap_2*MIN(1,(W481+dt)/StartRamp)</f>
        <v>1.1000000000000001</v>
      </c>
      <c r="AA481" s="24">
        <f>U481*Cap_3*MIN(1,(X481+dt)/StartRamp)</f>
        <v>0</v>
      </c>
      <c r="AB481" s="24">
        <f>SUM(Y481:AA481)</f>
        <v>2.2999999999999998</v>
      </c>
      <c r="AC481" s="24">
        <f>AB481-D481</f>
        <v>-0.86440000000000028</v>
      </c>
      <c r="AD481" s="25">
        <f>MEDIAN(0,(TaperEnd-E481)/(TaperEnd-TaperStart),1)</f>
        <v>1</v>
      </c>
      <c r="AE481" s="24">
        <f>MIN(P_pcs*AD481,MAX(0,SOC_max-E481)*E_nom*60/dt/SQRT(RTE))</f>
        <v>2.5</v>
      </c>
      <c r="AF481" s="24">
        <f>MIN(P_pcs,MAX(0,E481-SOC_min)*E_nom*60/dt*SQRT(RTE))</f>
        <v>2.5</v>
      </c>
      <c r="AG481" s="24">
        <f>IF(AC481&gt;0,MIN(AC481,AE481),0)</f>
        <v>0</v>
      </c>
      <c r="AH481" s="24">
        <f>IF(AC481&lt;0,MIN(-AC481,AF481),0)</f>
        <v>0.86440000000000028</v>
      </c>
      <c r="AI481" s="24">
        <f>IF(AC481&gt;0,D481+AG481,AB481)</f>
        <v>2.2999999999999998</v>
      </c>
      <c r="AJ481" s="24">
        <f>MAX(0,D481-AI481-AH481)</f>
        <v>0</v>
      </c>
      <c r="AK481" s="25">
        <f>IF(AB481&gt;0,AI481/AB481,0)</f>
        <v>1</v>
      </c>
      <c r="AL481">
        <f>IF(AB481=0,1,MIN(MATCH(MEDIAN(MinStable,AK481,1),FC_L,1),3))</f>
        <v>3</v>
      </c>
      <c r="AM481" s="25">
        <f>INDEX(FC_E1,$AL481)+(MEDIAN(MinStable,$AK481,1)-INDEX(FC_L,$AL481))*(INDEX(FC_E1,$AL481+1)-INDEX(FC_E1,$AL481))/(INDEX(FC_L,$AL481+1)-INDEX(FC_L,$AL481))</f>
        <v>0.42799999999999999</v>
      </c>
      <c r="AN481" s="25">
        <f>INDEX(FC_E2,$AL481)+(MEDIAN(MinStable,$AK481,1)-INDEX(FC_L,$AL481))*(INDEX(FC_E2,$AL481+1)-INDEX(FC_E2,$AL481))/(INDEX(FC_L,$AL481+1)-INDEX(FC_L,$AL481))</f>
        <v>0.42199999999999999</v>
      </c>
      <c r="AO481" s="25">
        <f>INDEX(FC_E3,$AL481)+(MEDIAN(MinStable,$AK481,1)-INDEX(FC_L,$AL481))*(INDEX(FC_E3,$AL481+1)-INDEX(FC_E3,$AL481))/(INDEX(FC_L,$AL481+1)-INDEX(FC_L,$AL481))</f>
        <v>0.41499999999999998</v>
      </c>
      <c r="AP481" s="26">
        <f>(IF(S481=1,Y481*AK481/AM481,0)+IF(T481=1,Z481*AK481/AN481,0)+IF(U481=1,AA481*AK481/AO481,0))*dt/60</f>
        <v>9.0172889814117627E-2</v>
      </c>
      <c r="AQ481" s="25">
        <f>E481+(AG481*SQRT(RTE)-AH481/SQRT(RTE))*dt/60/E_nom</f>
        <v>0.53928793031013356</v>
      </c>
      <c r="AR481">
        <f>IF(R481=1,1,0)</f>
        <v>0</v>
      </c>
    </row>
    <row r="482" spans="1:44" x14ac:dyDescent="0.2">
      <c r="A482">
        <v>480</v>
      </c>
      <c r="B482" s="22">
        <f>A482/1440</f>
        <v>0.33333333333333331</v>
      </c>
      <c r="C482" s="23">
        <v>3.1211000000000002</v>
      </c>
      <c r="D482" s="24">
        <f>C482+P_aux</f>
        <v>3.1361000000000003</v>
      </c>
      <c r="E482" s="25">
        <f>AQ481</f>
        <v>0.53928793031013356</v>
      </c>
      <c r="F482" s="24">
        <f>AB481</f>
        <v>2.2999999999999998</v>
      </c>
      <c r="G482">
        <f>IF(AND(S481=0,V481&gt;=MinOff),V481,-1)</f>
        <v>-1</v>
      </c>
      <c r="H482">
        <f>IF(AND(T481=0,W481&gt;=MinOff),W481,-1)</f>
        <v>-1</v>
      </c>
      <c r="I482">
        <f>IF(AND(U481=0,X481&gt;=MinOff),X481,-1)</f>
        <v>111</v>
      </c>
      <c r="J482">
        <f>IF(AND(S481=1,V481&gt;=MinRun),V481,-1)</f>
        <v>257</v>
      </c>
      <c r="K482">
        <f>IF(AND(T481=1,W481&gt;=MinRun),W481,-1)</f>
        <v>256</v>
      </c>
      <c r="L482">
        <f>IF(AND(U481=1,X481&gt;=MinRun),X481,-1)</f>
        <v>-1</v>
      </c>
      <c r="M482">
        <f>IF(MAX(G482:I482)&lt;0,0,MATCH(MAX(G482:I482),G482:I482,0))</f>
        <v>3</v>
      </c>
      <c r="N482">
        <f>IF(MAX(J482:L482)&lt;0,0,MATCH(MAX(J482:L482),J482:L482,0))</f>
        <v>1</v>
      </c>
      <c r="O482" s="24">
        <f>IF(N482=0,0,INDEX(CapVec,N482))</f>
        <v>1.2</v>
      </c>
      <c r="P482">
        <f>IF(OR(D482&gt;F482+StartMargin,E482&lt;SOC_startT),1,0)</f>
        <v>0</v>
      </c>
      <c r="Q482">
        <f>IF(AND(E482&gt;SOC_stopT,D482&lt;=F482-O482+StopMargin),1,0)</f>
        <v>0</v>
      </c>
      <c r="R482">
        <f>IF(AND(P482=1,M482&gt;0),1,IF(AND(P482=0,Q482=1,N482&gt;0),-1,0))</f>
        <v>0</v>
      </c>
      <c r="S482">
        <f>S481+IF(AND(R482=1,M482=1),1,0)-IF(AND(R482=-1,N482=1),1,0)</f>
        <v>1</v>
      </c>
      <c r="T482">
        <f>T481+IF(AND(R482=1,M482=2),1,0)-IF(AND(R482=-1,N482=2),1,0)</f>
        <v>1</v>
      </c>
      <c r="U482">
        <f>U481+IF(AND(R482=1,M482=3),1,0)-IF(AND(R482=-1,N482=3),1,0)</f>
        <v>0</v>
      </c>
      <c r="V482">
        <f>IF(S482&lt;&gt;S481,0,V481+dt)</f>
        <v>258</v>
      </c>
      <c r="W482">
        <f>IF(T482&lt;&gt;T481,0,W481+dt)</f>
        <v>257</v>
      </c>
      <c r="X482">
        <f>IF(U482&lt;&gt;U481,0,X481+dt)</f>
        <v>112</v>
      </c>
      <c r="Y482" s="24">
        <f>S482*Cap_1*MIN(1,(V482+dt)/StartRamp)</f>
        <v>1.2</v>
      </c>
      <c r="Z482" s="24">
        <f>T482*Cap_2*MIN(1,(W482+dt)/StartRamp)</f>
        <v>1.1000000000000001</v>
      </c>
      <c r="AA482" s="24">
        <f>U482*Cap_3*MIN(1,(X482+dt)/StartRamp)</f>
        <v>0</v>
      </c>
      <c r="AB482" s="24">
        <f>SUM(Y482:AA482)</f>
        <v>2.2999999999999998</v>
      </c>
      <c r="AC482" s="24">
        <f>AB482-D482</f>
        <v>-0.83610000000000051</v>
      </c>
      <c r="AD482" s="25">
        <f>MEDIAN(0,(TaperEnd-E482)/(TaperEnd-TaperStart),1)</f>
        <v>1</v>
      </c>
      <c r="AE482" s="24">
        <f>MIN(P_pcs*AD482,MAX(0,SOC_max-E482)*E_nom*60/dt/SQRT(RTE))</f>
        <v>2.5</v>
      </c>
      <c r="AF482" s="24">
        <f>MIN(P_pcs,MAX(0,E482-SOC_min)*E_nom*60/dt*SQRT(RTE))</f>
        <v>2.5</v>
      </c>
      <c r="AG482" s="24">
        <f>IF(AC482&gt;0,MIN(AC482,AE482),0)</f>
        <v>0</v>
      </c>
      <c r="AH482" s="24">
        <f>IF(AC482&lt;0,MIN(-AC482,AF482),0)</f>
        <v>0.83610000000000051</v>
      </c>
      <c r="AI482" s="24">
        <f>IF(AC482&gt;0,D482+AG482,AB482)</f>
        <v>2.2999999999999998</v>
      </c>
      <c r="AJ482" s="24">
        <f>MAX(0,D482-AI482-AH482)</f>
        <v>0</v>
      </c>
      <c r="AK482" s="25">
        <f>IF(AB482&gt;0,AI482/AB482,0)</f>
        <v>1</v>
      </c>
      <c r="AL482">
        <f>IF(AB482=0,1,MIN(MATCH(MEDIAN(MinStable,AK482,1),FC_L,1),3))</f>
        <v>3</v>
      </c>
      <c r="AM482" s="25">
        <f>INDEX(FC_E1,$AL482)+(MEDIAN(MinStable,$AK482,1)-INDEX(FC_L,$AL482))*(INDEX(FC_E1,$AL482+1)-INDEX(FC_E1,$AL482))/(INDEX(FC_L,$AL482+1)-INDEX(FC_L,$AL482))</f>
        <v>0.42799999999999999</v>
      </c>
      <c r="AN482" s="25">
        <f>INDEX(FC_E2,$AL482)+(MEDIAN(MinStable,$AK482,1)-INDEX(FC_L,$AL482))*(INDEX(FC_E2,$AL482+1)-INDEX(FC_E2,$AL482))/(INDEX(FC_L,$AL482+1)-INDEX(FC_L,$AL482))</f>
        <v>0.42199999999999999</v>
      </c>
      <c r="AO482" s="25">
        <f>INDEX(FC_E3,$AL482)+(MEDIAN(MinStable,$AK482,1)-INDEX(FC_L,$AL482))*(INDEX(FC_E3,$AL482+1)-INDEX(FC_E3,$AL482))/(INDEX(FC_L,$AL482+1)-INDEX(FC_L,$AL482))</f>
        <v>0.41499999999999998</v>
      </c>
      <c r="AP482" s="26">
        <f>(IF(S482=1,Y482*AK482/AM482,0)+IF(T482=1,Z482*AK482/AN482,0)+IF(U482=1,AA482*AK482/AO482,0))*dt/60</f>
        <v>9.0172889814117627E-2</v>
      </c>
      <c r="AQ482" s="25">
        <f>E482+(AG482*SQRT(RTE)-AH482/SQRT(RTE))*dt/60/E_nom</f>
        <v>0.53658706487157404</v>
      </c>
      <c r="AR482">
        <f>IF(R482=1,1,0)</f>
        <v>0</v>
      </c>
    </row>
    <row r="483" spans="1:44" x14ac:dyDescent="0.2">
      <c r="A483">
        <v>481</v>
      </c>
      <c r="B483" s="22">
        <f>A483/1440</f>
        <v>0.33402777777777776</v>
      </c>
      <c r="C483" s="23">
        <v>3.1280000000000001</v>
      </c>
      <c r="D483" s="24">
        <f>C483+P_aux</f>
        <v>3.1430000000000002</v>
      </c>
      <c r="E483" s="25">
        <f>AQ482</f>
        <v>0.53658706487157404</v>
      </c>
      <c r="F483" s="24">
        <f>AB482</f>
        <v>2.2999999999999998</v>
      </c>
      <c r="G483">
        <f>IF(AND(S482=0,V482&gt;=MinOff),V482,-1)</f>
        <v>-1</v>
      </c>
      <c r="H483">
        <f>IF(AND(T482=0,W482&gt;=MinOff),W482,-1)</f>
        <v>-1</v>
      </c>
      <c r="I483">
        <f>IF(AND(U482=0,X482&gt;=MinOff),X482,-1)</f>
        <v>112</v>
      </c>
      <c r="J483">
        <f>IF(AND(S482=1,V482&gt;=MinRun),V482,-1)</f>
        <v>258</v>
      </c>
      <c r="K483">
        <f>IF(AND(T482=1,W482&gt;=MinRun),W482,-1)</f>
        <v>257</v>
      </c>
      <c r="L483">
        <f>IF(AND(U482=1,X482&gt;=MinRun),X482,-1)</f>
        <v>-1</v>
      </c>
      <c r="M483">
        <f>IF(MAX(G483:I483)&lt;0,0,MATCH(MAX(G483:I483),G483:I483,0))</f>
        <v>3</v>
      </c>
      <c r="N483">
        <f>IF(MAX(J483:L483)&lt;0,0,MATCH(MAX(J483:L483),J483:L483,0))</f>
        <v>1</v>
      </c>
      <c r="O483" s="24">
        <f>IF(N483=0,0,INDEX(CapVec,N483))</f>
        <v>1.2</v>
      </c>
      <c r="P483">
        <f>IF(OR(D483&gt;F483+StartMargin,E483&lt;SOC_startT),1,0)</f>
        <v>0</v>
      </c>
      <c r="Q483">
        <f>IF(AND(E483&gt;SOC_stopT,D483&lt;=F483-O483+StopMargin),1,0)</f>
        <v>0</v>
      </c>
      <c r="R483">
        <f>IF(AND(P483=1,M483&gt;0),1,IF(AND(P483=0,Q483=1,N483&gt;0),-1,0))</f>
        <v>0</v>
      </c>
      <c r="S483">
        <f>S482+IF(AND(R483=1,M483=1),1,0)-IF(AND(R483=-1,N483=1),1,0)</f>
        <v>1</v>
      </c>
      <c r="T483">
        <f>T482+IF(AND(R483=1,M483=2),1,0)-IF(AND(R483=-1,N483=2),1,0)</f>
        <v>1</v>
      </c>
      <c r="U483">
        <f>U482+IF(AND(R483=1,M483=3),1,0)-IF(AND(R483=-1,N483=3),1,0)</f>
        <v>0</v>
      </c>
      <c r="V483">
        <f>IF(S483&lt;&gt;S482,0,V482+dt)</f>
        <v>259</v>
      </c>
      <c r="W483">
        <f>IF(T483&lt;&gt;T482,0,W482+dt)</f>
        <v>258</v>
      </c>
      <c r="X483">
        <f>IF(U483&lt;&gt;U482,0,X482+dt)</f>
        <v>113</v>
      </c>
      <c r="Y483" s="24">
        <f>S483*Cap_1*MIN(1,(V483+dt)/StartRamp)</f>
        <v>1.2</v>
      </c>
      <c r="Z483" s="24">
        <f>T483*Cap_2*MIN(1,(W483+dt)/StartRamp)</f>
        <v>1.1000000000000001</v>
      </c>
      <c r="AA483" s="24">
        <f>U483*Cap_3*MIN(1,(X483+dt)/StartRamp)</f>
        <v>0</v>
      </c>
      <c r="AB483" s="24">
        <f>SUM(Y483:AA483)</f>
        <v>2.2999999999999998</v>
      </c>
      <c r="AC483" s="24">
        <f>AB483-D483</f>
        <v>-0.84300000000000042</v>
      </c>
      <c r="AD483" s="25">
        <f>MEDIAN(0,(TaperEnd-E483)/(TaperEnd-TaperStart),1)</f>
        <v>1</v>
      </c>
      <c r="AE483" s="24">
        <f>MIN(P_pcs*AD483,MAX(0,SOC_max-E483)*E_nom*60/dt/SQRT(RTE))</f>
        <v>2.5</v>
      </c>
      <c r="AF483" s="24">
        <f>MIN(P_pcs,MAX(0,E483-SOC_min)*E_nom*60/dt*SQRT(RTE))</f>
        <v>2.5</v>
      </c>
      <c r="AG483" s="24">
        <f>IF(AC483&gt;0,MIN(AC483,AE483),0)</f>
        <v>0</v>
      </c>
      <c r="AH483" s="24">
        <f>IF(AC483&lt;0,MIN(-AC483,AF483),0)</f>
        <v>0.84300000000000042</v>
      </c>
      <c r="AI483" s="24">
        <f>IF(AC483&gt;0,D483+AG483,AB483)</f>
        <v>2.2999999999999998</v>
      </c>
      <c r="AJ483" s="24">
        <f>MAX(0,D483-AI483-AH483)</f>
        <v>0</v>
      </c>
      <c r="AK483" s="25">
        <f>IF(AB483&gt;0,AI483/AB483,0)</f>
        <v>1</v>
      </c>
      <c r="AL483">
        <f>IF(AB483=0,1,MIN(MATCH(MEDIAN(MinStable,AK483,1),FC_L,1),3))</f>
        <v>3</v>
      </c>
      <c r="AM483" s="25">
        <f>INDEX(FC_E1,$AL483)+(MEDIAN(MinStable,$AK483,1)-INDEX(FC_L,$AL483))*(INDEX(FC_E1,$AL483+1)-INDEX(FC_E1,$AL483))/(INDEX(FC_L,$AL483+1)-INDEX(FC_L,$AL483))</f>
        <v>0.42799999999999999</v>
      </c>
      <c r="AN483" s="25">
        <f>INDEX(FC_E2,$AL483)+(MEDIAN(MinStable,$AK483,1)-INDEX(FC_L,$AL483))*(INDEX(FC_E2,$AL483+1)-INDEX(FC_E2,$AL483))/(INDEX(FC_L,$AL483+1)-INDEX(FC_L,$AL483))</f>
        <v>0.42199999999999999</v>
      </c>
      <c r="AO483" s="25">
        <f>INDEX(FC_E3,$AL483)+(MEDIAN(MinStable,$AK483,1)-INDEX(FC_L,$AL483))*(INDEX(FC_E3,$AL483+1)-INDEX(FC_E3,$AL483))/(INDEX(FC_L,$AL483+1)-INDEX(FC_L,$AL483))</f>
        <v>0.41499999999999998</v>
      </c>
      <c r="AP483" s="26">
        <f>(IF(S483=1,Y483*AK483/AM483,0)+IF(T483=1,Z483*AK483/AN483,0)+IF(U483=1,AA483*AK483/AO483,0))*dt/60</f>
        <v>9.0172889814117627E-2</v>
      </c>
      <c r="AQ483" s="25">
        <f>E483+(AG483*SQRT(RTE)-AH483/SQRT(RTE))*dt/60/E_nom</f>
        <v>0.53386391026721369</v>
      </c>
      <c r="AR483">
        <f>IF(R483=1,1,0)</f>
        <v>0</v>
      </c>
    </row>
    <row r="484" spans="1:44" x14ac:dyDescent="0.2">
      <c r="A484">
        <v>482</v>
      </c>
      <c r="B484" s="22">
        <f>A484/1440</f>
        <v>0.3347222222222222</v>
      </c>
      <c r="C484" s="23">
        <v>3.1583999999999999</v>
      </c>
      <c r="D484" s="24">
        <f>C484+P_aux</f>
        <v>3.1734</v>
      </c>
      <c r="E484" s="25">
        <f>AQ483</f>
        <v>0.53386391026721369</v>
      </c>
      <c r="F484" s="24">
        <f>AB483</f>
        <v>2.2999999999999998</v>
      </c>
      <c r="G484">
        <f>IF(AND(S483=0,V483&gt;=MinOff),V483,-1)</f>
        <v>-1</v>
      </c>
      <c r="H484">
        <f>IF(AND(T483=0,W483&gt;=MinOff),W483,-1)</f>
        <v>-1</v>
      </c>
      <c r="I484">
        <f>IF(AND(U483=0,X483&gt;=MinOff),X483,-1)</f>
        <v>113</v>
      </c>
      <c r="J484">
        <f>IF(AND(S483=1,V483&gt;=MinRun),V483,-1)</f>
        <v>259</v>
      </c>
      <c r="K484">
        <f>IF(AND(T483=1,W483&gt;=MinRun),W483,-1)</f>
        <v>258</v>
      </c>
      <c r="L484">
        <f>IF(AND(U483=1,X483&gt;=MinRun),X483,-1)</f>
        <v>-1</v>
      </c>
      <c r="M484">
        <f>IF(MAX(G484:I484)&lt;0,0,MATCH(MAX(G484:I484),G484:I484,0))</f>
        <v>3</v>
      </c>
      <c r="N484">
        <f>IF(MAX(J484:L484)&lt;0,0,MATCH(MAX(J484:L484),J484:L484,0))</f>
        <v>1</v>
      </c>
      <c r="O484" s="24">
        <f>IF(N484=0,0,INDEX(CapVec,N484))</f>
        <v>1.2</v>
      </c>
      <c r="P484">
        <f>IF(OR(D484&gt;F484+StartMargin,E484&lt;SOC_startT),1,0)</f>
        <v>0</v>
      </c>
      <c r="Q484">
        <f>IF(AND(E484&gt;SOC_stopT,D484&lt;=F484-O484+StopMargin),1,0)</f>
        <v>0</v>
      </c>
      <c r="R484">
        <f>IF(AND(P484=1,M484&gt;0),1,IF(AND(P484=0,Q484=1,N484&gt;0),-1,0))</f>
        <v>0</v>
      </c>
      <c r="S484">
        <f>S483+IF(AND(R484=1,M484=1),1,0)-IF(AND(R484=-1,N484=1),1,0)</f>
        <v>1</v>
      </c>
      <c r="T484">
        <f>T483+IF(AND(R484=1,M484=2),1,0)-IF(AND(R484=-1,N484=2),1,0)</f>
        <v>1</v>
      </c>
      <c r="U484">
        <f>U483+IF(AND(R484=1,M484=3),1,0)-IF(AND(R484=-1,N484=3),1,0)</f>
        <v>0</v>
      </c>
      <c r="V484">
        <f>IF(S484&lt;&gt;S483,0,V483+dt)</f>
        <v>260</v>
      </c>
      <c r="W484">
        <f>IF(T484&lt;&gt;T483,0,W483+dt)</f>
        <v>259</v>
      </c>
      <c r="X484">
        <f>IF(U484&lt;&gt;U483,0,X483+dt)</f>
        <v>114</v>
      </c>
      <c r="Y484" s="24">
        <f>S484*Cap_1*MIN(1,(V484+dt)/StartRamp)</f>
        <v>1.2</v>
      </c>
      <c r="Z484" s="24">
        <f>T484*Cap_2*MIN(1,(W484+dt)/StartRamp)</f>
        <v>1.1000000000000001</v>
      </c>
      <c r="AA484" s="24">
        <f>U484*Cap_3*MIN(1,(X484+dt)/StartRamp)</f>
        <v>0</v>
      </c>
      <c r="AB484" s="24">
        <f>SUM(Y484:AA484)</f>
        <v>2.2999999999999998</v>
      </c>
      <c r="AC484" s="24">
        <f>AB484-D484</f>
        <v>-0.87340000000000018</v>
      </c>
      <c r="AD484" s="25">
        <f>MEDIAN(0,(TaperEnd-E484)/(TaperEnd-TaperStart),1)</f>
        <v>1</v>
      </c>
      <c r="AE484" s="24">
        <f>MIN(P_pcs*AD484,MAX(0,SOC_max-E484)*E_nom*60/dt/SQRT(RTE))</f>
        <v>2.5</v>
      </c>
      <c r="AF484" s="24">
        <f>MIN(P_pcs,MAX(0,E484-SOC_min)*E_nom*60/dt*SQRT(RTE))</f>
        <v>2.5</v>
      </c>
      <c r="AG484" s="24">
        <f>IF(AC484&gt;0,MIN(AC484,AE484),0)</f>
        <v>0</v>
      </c>
      <c r="AH484" s="24">
        <f>IF(AC484&lt;0,MIN(-AC484,AF484),0)</f>
        <v>0.87340000000000018</v>
      </c>
      <c r="AI484" s="24">
        <f>IF(AC484&gt;0,D484+AG484,AB484)</f>
        <v>2.2999999999999998</v>
      </c>
      <c r="AJ484" s="24">
        <f>MAX(0,D484-AI484-AH484)</f>
        <v>0</v>
      </c>
      <c r="AK484" s="25">
        <f>IF(AB484&gt;0,AI484/AB484,0)</f>
        <v>1</v>
      </c>
      <c r="AL484">
        <f>IF(AB484=0,1,MIN(MATCH(MEDIAN(MinStable,AK484,1),FC_L,1),3))</f>
        <v>3</v>
      </c>
      <c r="AM484" s="25">
        <f>INDEX(FC_E1,$AL484)+(MEDIAN(MinStable,$AK484,1)-INDEX(FC_L,$AL484))*(INDEX(FC_E1,$AL484+1)-INDEX(FC_E1,$AL484))/(INDEX(FC_L,$AL484+1)-INDEX(FC_L,$AL484))</f>
        <v>0.42799999999999999</v>
      </c>
      <c r="AN484" s="25">
        <f>INDEX(FC_E2,$AL484)+(MEDIAN(MinStable,$AK484,1)-INDEX(FC_L,$AL484))*(INDEX(FC_E2,$AL484+1)-INDEX(FC_E2,$AL484))/(INDEX(FC_L,$AL484+1)-INDEX(FC_L,$AL484))</f>
        <v>0.42199999999999999</v>
      </c>
      <c r="AO484" s="25">
        <f>INDEX(FC_E3,$AL484)+(MEDIAN(MinStable,$AK484,1)-INDEX(FC_L,$AL484))*(INDEX(FC_E3,$AL484+1)-INDEX(FC_E3,$AL484))/(INDEX(FC_L,$AL484+1)-INDEX(FC_L,$AL484))</f>
        <v>0.41499999999999998</v>
      </c>
      <c r="AP484" s="26">
        <f>(IF(S484=1,Y484*AK484/AM484,0)+IF(T484=1,Z484*AK484/AN484,0)+IF(U484=1,AA484*AK484/AO484,0))*dt/60</f>
        <v>9.0172889814117627E-2</v>
      </c>
      <c r="AQ484" s="25">
        <f>E484+(AG484*SQRT(RTE)-AH484/SQRT(RTE))*dt/60/E_nom</f>
        <v>0.5310425541207745</v>
      </c>
      <c r="AR484">
        <f>IF(R484=1,1,0)</f>
        <v>0</v>
      </c>
    </row>
    <row r="485" spans="1:44" x14ac:dyDescent="0.2">
      <c r="A485">
        <v>483</v>
      </c>
      <c r="B485" s="22">
        <f>A485/1440</f>
        <v>0.33541666666666664</v>
      </c>
      <c r="C485" s="23">
        <v>3.206</v>
      </c>
      <c r="D485" s="24">
        <f>C485+P_aux</f>
        <v>3.2210000000000001</v>
      </c>
      <c r="E485" s="25">
        <f>AQ484</f>
        <v>0.5310425541207745</v>
      </c>
      <c r="F485" s="24">
        <f>AB484</f>
        <v>2.2999999999999998</v>
      </c>
      <c r="G485">
        <f>IF(AND(S484=0,V484&gt;=MinOff),V484,-1)</f>
        <v>-1</v>
      </c>
      <c r="H485">
        <f>IF(AND(T484=0,W484&gt;=MinOff),W484,-1)</f>
        <v>-1</v>
      </c>
      <c r="I485">
        <f>IF(AND(U484=0,X484&gt;=MinOff),X484,-1)</f>
        <v>114</v>
      </c>
      <c r="J485">
        <f>IF(AND(S484=1,V484&gt;=MinRun),V484,-1)</f>
        <v>260</v>
      </c>
      <c r="K485">
        <f>IF(AND(T484=1,W484&gt;=MinRun),W484,-1)</f>
        <v>259</v>
      </c>
      <c r="L485">
        <f>IF(AND(U484=1,X484&gt;=MinRun),X484,-1)</f>
        <v>-1</v>
      </c>
      <c r="M485">
        <f>IF(MAX(G485:I485)&lt;0,0,MATCH(MAX(G485:I485),G485:I485,0))</f>
        <v>3</v>
      </c>
      <c r="N485">
        <f>IF(MAX(J485:L485)&lt;0,0,MATCH(MAX(J485:L485),J485:L485,0))</f>
        <v>1</v>
      </c>
      <c r="O485" s="24">
        <f>IF(N485=0,0,INDEX(CapVec,N485))</f>
        <v>1.2</v>
      </c>
      <c r="P485">
        <f>IF(OR(D485&gt;F485+StartMargin,E485&lt;SOC_startT),1,0)</f>
        <v>0</v>
      </c>
      <c r="Q485">
        <f>IF(AND(E485&gt;SOC_stopT,D485&lt;=F485-O485+StopMargin),1,0)</f>
        <v>0</v>
      </c>
      <c r="R485">
        <f>IF(AND(P485=1,M485&gt;0),1,IF(AND(P485=0,Q485=1,N485&gt;0),-1,0))</f>
        <v>0</v>
      </c>
      <c r="S485">
        <f>S484+IF(AND(R485=1,M485=1),1,0)-IF(AND(R485=-1,N485=1),1,0)</f>
        <v>1</v>
      </c>
      <c r="T485">
        <f>T484+IF(AND(R485=1,M485=2),1,0)-IF(AND(R485=-1,N485=2),1,0)</f>
        <v>1</v>
      </c>
      <c r="U485">
        <f>U484+IF(AND(R485=1,M485=3),1,0)-IF(AND(R485=-1,N485=3),1,0)</f>
        <v>0</v>
      </c>
      <c r="V485">
        <f>IF(S485&lt;&gt;S484,0,V484+dt)</f>
        <v>261</v>
      </c>
      <c r="W485">
        <f>IF(T485&lt;&gt;T484,0,W484+dt)</f>
        <v>260</v>
      </c>
      <c r="X485">
        <f>IF(U485&lt;&gt;U484,0,X484+dt)</f>
        <v>115</v>
      </c>
      <c r="Y485" s="24">
        <f>S485*Cap_1*MIN(1,(V485+dt)/StartRamp)</f>
        <v>1.2</v>
      </c>
      <c r="Z485" s="24">
        <f>T485*Cap_2*MIN(1,(W485+dt)/StartRamp)</f>
        <v>1.1000000000000001</v>
      </c>
      <c r="AA485" s="24">
        <f>U485*Cap_3*MIN(1,(X485+dt)/StartRamp)</f>
        <v>0</v>
      </c>
      <c r="AB485" s="24">
        <f>SUM(Y485:AA485)</f>
        <v>2.2999999999999998</v>
      </c>
      <c r="AC485" s="24">
        <f>AB485-D485</f>
        <v>-0.92100000000000026</v>
      </c>
      <c r="AD485" s="25">
        <f>MEDIAN(0,(TaperEnd-E485)/(TaperEnd-TaperStart),1)</f>
        <v>1</v>
      </c>
      <c r="AE485" s="24">
        <f>MIN(P_pcs*AD485,MAX(0,SOC_max-E485)*E_nom*60/dt/SQRT(RTE))</f>
        <v>2.5</v>
      </c>
      <c r="AF485" s="24">
        <f>MIN(P_pcs,MAX(0,E485-SOC_min)*E_nom*60/dt*SQRT(RTE))</f>
        <v>2.5</v>
      </c>
      <c r="AG485" s="24">
        <f>IF(AC485&gt;0,MIN(AC485,AE485),0)</f>
        <v>0</v>
      </c>
      <c r="AH485" s="24">
        <f>IF(AC485&lt;0,MIN(-AC485,AF485),0)</f>
        <v>0.92100000000000026</v>
      </c>
      <c r="AI485" s="24">
        <f>IF(AC485&gt;0,D485+AG485,AB485)</f>
        <v>2.2999999999999998</v>
      </c>
      <c r="AJ485" s="24">
        <f>MAX(0,D485-AI485-AH485)</f>
        <v>0</v>
      </c>
      <c r="AK485" s="25">
        <f>IF(AB485&gt;0,AI485/AB485,0)</f>
        <v>1</v>
      </c>
      <c r="AL485">
        <f>IF(AB485=0,1,MIN(MATCH(MEDIAN(MinStable,AK485,1),FC_L,1),3))</f>
        <v>3</v>
      </c>
      <c r="AM485" s="25">
        <f>INDEX(FC_E1,$AL485)+(MEDIAN(MinStable,$AK485,1)-INDEX(FC_L,$AL485))*(INDEX(FC_E1,$AL485+1)-INDEX(FC_E1,$AL485))/(INDEX(FC_L,$AL485+1)-INDEX(FC_L,$AL485))</f>
        <v>0.42799999999999999</v>
      </c>
      <c r="AN485" s="25">
        <f>INDEX(FC_E2,$AL485)+(MEDIAN(MinStable,$AK485,1)-INDEX(FC_L,$AL485))*(INDEX(FC_E2,$AL485+1)-INDEX(FC_E2,$AL485))/(INDEX(FC_L,$AL485+1)-INDEX(FC_L,$AL485))</f>
        <v>0.42199999999999999</v>
      </c>
      <c r="AO485" s="25">
        <f>INDEX(FC_E3,$AL485)+(MEDIAN(MinStable,$AK485,1)-INDEX(FC_L,$AL485))*(INDEX(FC_E3,$AL485+1)-INDEX(FC_E3,$AL485))/(INDEX(FC_L,$AL485+1)-INDEX(FC_L,$AL485))</f>
        <v>0.41499999999999998</v>
      </c>
      <c r="AP485" s="26">
        <f>(IF(S485=1,Y485*AK485/AM485,0)+IF(T485=1,Z485*AK485/AN485,0)+IF(U485=1,AA485*AK485/AO485,0))*dt/60</f>
        <v>9.0172889814117627E-2</v>
      </c>
      <c r="AQ485" s="25">
        <f>E485+(AG485*SQRT(RTE)-AH485/SQRT(RTE))*dt/60/E_nom</f>
        <v>0.52806743503344844</v>
      </c>
      <c r="AR485">
        <f>IF(R485=1,1,0)</f>
        <v>0</v>
      </c>
    </row>
    <row r="486" spans="1:44" x14ac:dyDescent="0.2">
      <c r="A486">
        <v>484</v>
      </c>
      <c r="B486" s="22">
        <f>A486/1440</f>
        <v>0.33611111111111114</v>
      </c>
      <c r="C486" s="23">
        <v>3.1444000000000001</v>
      </c>
      <c r="D486" s="24">
        <f>C486+P_aux</f>
        <v>3.1594000000000002</v>
      </c>
      <c r="E486" s="25">
        <f>AQ485</f>
        <v>0.52806743503344844</v>
      </c>
      <c r="F486" s="24">
        <f>AB485</f>
        <v>2.2999999999999998</v>
      </c>
      <c r="G486">
        <f>IF(AND(S485=0,V485&gt;=MinOff),V485,-1)</f>
        <v>-1</v>
      </c>
      <c r="H486">
        <f>IF(AND(T485=0,W485&gt;=MinOff),W485,-1)</f>
        <v>-1</v>
      </c>
      <c r="I486">
        <f>IF(AND(U485=0,X485&gt;=MinOff),X485,-1)</f>
        <v>115</v>
      </c>
      <c r="J486">
        <f>IF(AND(S485=1,V485&gt;=MinRun),V485,-1)</f>
        <v>261</v>
      </c>
      <c r="K486">
        <f>IF(AND(T485=1,W485&gt;=MinRun),W485,-1)</f>
        <v>260</v>
      </c>
      <c r="L486">
        <f>IF(AND(U485=1,X485&gt;=MinRun),X485,-1)</f>
        <v>-1</v>
      </c>
      <c r="M486">
        <f>IF(MAX(G486:I486)&lt;0,0,MATCH(MAX(G486:I486),G486:I486,0))</f>
        <v>3</v>
      </c>
      <c r="N486">
        <f>IF(MAX(J486:L486)&lt;0,0,MATCH(MAX(J486:L486),J486:L486,0))</f>
        <v>1</v>
      </c>
      <c r="O486" s="24">
        <f>IF(N486=0,0,INDEX(CapVec,N486))</f>
        <v>1.2</v>
      </c>
      <c r="P486">
        <f>IF(OR(D486&gt;F486+StartMargin,E486&lt;SOC_startT),1,0)</f>
        <v>0</v>
      </c>
      <c r="Q486">
        <f>IF(AND(E486&gt;SOC_stopT,D486&lt;=F486-O486+StopMargin),1,0)</f>
        <v>0</v>
      </c>
      <c r="R486">
        <f>IF(AND(P486=1,M486&gt;0),1,IF(AND(P486=0,Q486=1,N486&gt;0),-1,0))</f>
        <v>0</v>
      </c>
      <c r="S486">
        <f>S485+IF(AND(R486=1,M486=1),1,0)-IF(AND(R486=-1,N486=1),1,0)</f>
        <v>1</v>
      </c>
      <c r="T486">
        <f>T485+IF(AND(R486=1,M486=2),1,0)-IF(AND(R486=-1,N486=2),1,0)</f>
        <v>1</v>
      </c>
      <c r="U486">
        <f>U485+IF(AND(R486=1,M486=3),1,0)-IF(AND(R486=-1,N486=3),1,0)</f>
        <v>0</v>
      </c>
      <c r="V486">
        <f>IF(S486&lt;&gt;S485,0,V485+dt)</f>
        <v>262</v>
      </c>
      <c r="W486">
        <f>IF(T486&lt;&gt;T485,0,W485+dt)</f>
        <v>261</v>
      </c>
      <c r="X486">
        <f>IF(U486&lt;&gt;U485,0,X485+dt)</f>
        <v>116</v>
      </c>
      <c r="Y486" s="24">
        <f>S486*Cap_1*MIN(1,(V486+dt)/StartRamp)</f>
        <v>1.2</v>
      </c>
      <c r="Z486" s="24">
        <f>T486*Cap_2*MIN(1,(W486+dt)/StartRamp)</f>
        <v>1.1000000000000001</v>
      </c>
      <c r="AA486" s="24">
        <f>U486*Cap_3*MIN(1,(X486+dt)/StartRamp)</f>
        <v>0</v>
      </c>
      <c r="AB486" s="24">
        <f>SUM(Y486:AA486)</f>
        <v>2.2999999999999998</v>
      </c>
      <c r="AC486" s="24">
        <f>AB486-D486</f>
        <v>-0.85940000000000039</v>
      </c>
      <c r="AD486" s="25">
        <f>MEDIAN(0,(TaperEnd-E486)/(TaperEnd-TaperStart),1)</f>
        <v>1</v>
      </c>
      <c r="AE486" s="24">
        <f>MIN(P_pcs*AD486,MAX(0,SOC_max-E486)*E_nom*60/dt/SQRT(RTE))</f>
        <v>2.5</v>
      </c>
      <c r="AF486" s="24">
        <f>MIN(P_pcs,MAX(0,E486-SOC_min)*E_nom*60/dt*SQRT(RTE))</f>
        <v>2.5</v>
      </c>
      <c r="AG486" s="24">
        <f>IF(AC486&gt;0,MIN(AC486,AE486),0)</f>
        <v>0</v>
      </c>
      <c r="AH486" s="24">
        <f>IF(AC486&lt;0,MIN(-AC486,AF486),0)</f>
        <v>0.85940000000000039</v>
      </c>
      <c r="AI486" s="24">
        <f>IF(AC486&gt;0,D486+AG486,AB486)</f>
        <v>2.2999999999999998</v>
      </c>
      <c r="AJ486" s="24">
        <f>MAX(0,D486-AI486-AH486)</f>
        <v>0</v>
      </c>
      <c r="AK486" s="25">
        <f>IF(AB486&gt;0,AI486/AB486,0)</f>
        <v>1</v>
      </c>
      <c r="AL486">
        <f>IF(AB486=0,1,MIN(MATCH(MEDIAN(MinStable,AK486,1),FC_L,1),3))</f>
        <v>3</v>
      </c>
      <c r="AM486" s="25">
        <f>INDEX(FC_E1,$AL486)+(MEDIAN(MinStable,$AK486,1)-INDEX(FC_L,$AL486))*(INDEX(FC_E1,$AL486+1)-INDEX(FC_E1,$AL486))/(INDEX(FC_L,$AL486+1)-INDEX(FC_L,$AL486))</f>
        <v>0.42799999999999999</v>
      </c>
      <c r="AN486" s="25">
        <f>INDEX(FC_E2,$AL486)+(MEDIAN(MinStable,$AK486,1)-INDEX(FC_L,$AL486))*(INDEX(FC_E2,$AL486+1)-INDEX(FC_E2,$AL486))/(INDEX(FC_L,$AL486+1)-INDEX(FC_L,$AL486))</f>
        <v>0.42199999999999999</v>
      </c>
      <c r="AO486" s="25">
        <f>INDEX(FC_E3,$AL486)+(MEDIAN(MinStable,$AK486,1)-INDEX(FC_L,$AL486))*(INDEX(FC_E3,$AL486+1)-INDEX(FC_E3,$AL486))/(INDEX(FC_L,$AL486+1)-INDEX(FC_L,$AL486))</f>
        <v>0.41499999999999998</v>
      </c>
      <c r="AP486" s="26">
        <f>(IF(S486=1,Y486*AK486/AM486,0)+IF(T486=1,Z486*AK486/AN486,0)+IF(U486=1,AA486*AK486/AO486,0))*dt/60</f>
        <v>9.0172889814117627E-2</v>
      </c>
      <c r="AQ486" s="25">
        <f>E486+(AG486*SQRT(RTE)-AH486/SQRT(RTE))*dt/60/E_nom</f>
        <v>0.52529130328138762</v>
      </c>
      <c r="AR486">
        <f>IF(R486=1,1,0)</f>
        <v>0</v>
      </c>
    </row>
    <row r="487" spans="1:44" x14ac:dyDescent="0.2">
      <c r="A487">
        <v>485</v>
      </c>
      <c r="B487" s="22">
        <f>A487/1440</f>
        <v>0.33680555555555558</v>
      </c>
      <c r="C487" s="23">
        <v>3.2343999999999999</v>
      </c>
      <c r="D487" s="24">
        <f>C487+P_aux</f>
        <v>3.2494000000000001</v>
      </c>
      <c r="E487" s="25">
        <f>AQ486</f>
        <v>0.52529130328138762</v>
      </c>
      <c r="F487" s="24">
        <f>AB486</f>
        <v>2.2999999999999998</v>
      </c>
      <c r="G487">
        <f>IF(AND(S486=0,V486&gt;=MinOff),V486,-1)</f>
        <v>-1</v>
      </c>
      <c r="H487">
        <f>IF(AND(T486=0,W486&gt;=MinOff),W486,-1)</f>
        <v>-1</v>
      </c>
      <c r="I487">
        <f>IF(AND(U486=0,X486&gt;=MinOff),X486,-1)</f>
        <v>116</v>
      </c>
      <c r="J487">
        <f>IF(AND(S486=1,V486&gt;=MinRun),V486,-1)</f>
        <v>262</v>
      </c>
      <c r="K487">
        <f>IF(AND(T486=1,W486&gt;=MinRun),W486,-1)</f>
        <v>261</v>
      </c>
      <c r="L487">
        <f>IF(AND(U486=1,X486&gt;=MinRun),X486,-1)</f>
        <v>-1</v>
      </c>
      <c r="M487">
        <f>IF(MAX(G487:I487)&lt;0,0,MATCH(MAX(G487:I487),G487:I487,0))</f>
        <v>3</v>
      </c>
      <c r="N487">
        <f>IF(MAX(J487:L487)&lt;0,0,MATCH(MAX(J487:L487),J487:L487,0))</f>
        <v>1</v>
      </c>
      <c r="O487" s="24">
        <f>IF(N487=0,0,INDEX(CapVec,N487))</f>
        <v>1.2</v>
      </c>
      <c r="P487">
        <f>IF(OR(D487&gt;F487+StartMargin,E487&lt;SOC_startT),1,0)</f>
        <v>0</v>
      </c>
      <c r="Q487">
        <f>IF(AND(E487&gt;SOC_stopT,D487&lt;=F487-O487+StopMargin),1,0)</f>
        <v>0</v>
      </c>
      <c r="R487">
        <f>IF(AND(P487=1,M487&gt;0),1,IF(AND(P487=0,Q487=1,N487&gt;0),-1,0))</f>
        <v>0</v>
      </c>
      <c r="S487">
        <f>S486+IF(AND(R487=1,M487=1),1,0)-IF(AND(R487=-1,N487=1),1,0)</f>
        <v>1</v>
      </c>
      <c r="T487">
        <f>T486+IF(AND(R487=1,M487=2),1,0)-IF(AND(R487=-1,N487=2),1,0)</f>
        <v>1</v>
      </c>
      <c r="U487">
        <f>U486+IF(AND(R487=1,M487=3),1,0)-IF(AND(R487=-1,N487=3),1,0)</f>
        <v>0</v>
      </c>
      <c r="V487">
        <f>IF(S487&lt;&gt;S486,0,V486+dt)</f>
        <v>263</v>
      </c>
      <c r="W487">
        <f>IF(T487&lt;&gt;T486,0,W486+dt)</f>
        <v>262</v>
      </c>
      <c r="X487">
        <f>IF(U487&lt;&gt;U486,0,X486+dt)</f>
        <v>117</v>
      </c>
      <c r="Y487" s="24">
        <f>S487*Cap_1*MIN(1,(V487+dt)/StartRamp)</f>
        <v>1.2</v>
      </c>
      <c r="Z487" s="24">
        <f>T487*Cap_2*MIN(1,(W487+dt)/StartRamp)</f>
        <v>1.1000000000000001</v>
      </c>
      <c r="AA487" s="24">
        <f>U487*Cap_3*MIN(1,(X487+dt)/StartRamp)</f>
        <v>0</v>
      </c>
      <c r="AB487" s="24">
        <f>SUM(Y487:AA487)</f>
        <v>2.2999999999999998</v>
      </c>
      <c r="AC487" s="24">
        <f>AB487-D487</f>
        <v>-0.94940000000000024</v>
      </c>
      <c r="AD487" s="25">
        <f>MEDIAN(0,(TaperEnd-E487)/(TaperEnd-TaperStart),1)</f>
        <v>1</v>
      </c>
      <c r="AE487" s="24">
        <f>MIN(P_pcs*AD487,MAX(0,SOC_max-E487)*E_nom*60/dt/SQRT(RTE))</f>
        <v>2.5</v>
      </c>
      <c r="AF487" s="24">
        <f>MIN(P_pcs,MAX(0,E487-SOC_min)*E_nom*60/dt*SQRT(RTE))</f>
        <v>2.5</v>
      </c>
      <c r="AG487" s="24">
        <f>IF(AC487&gt;0,MIN(AC487,AE487),0)</f>
        <v>0</v>
      </c>
      <c r="AH487" s="24">
        <f>IF(AC487&lt;0,MIN(-AC487,AF487),0)</f>
        <v>0.94940000000000024</v>
      </c>
      <c r="AI487" s="24">
        <f>IF(AC487&gt;0,D487+AG487,AB487)</f>
        <v>2.2999999999999998</v>
      </c>
      <c r="AJ487" s="24">
        <f>MAX(0,D487-AI487-AH487)</f>
        <v>0</v>
      </c>
      <c r="AK487" s="25">
        <f>IF(AB487&gt;0,AI487/AB487,0)</f>
        <v>1</v>
      </c>
      <c r="AL487">
        <f>IF(AB487=0,1,MIN(MATCH(MEDIAN(MinStable,AK487,1),FC_L,1),3))</f>
        <v>3</v>
      </c>
      <c r="AM487" s="25">
        <f>INDEX(FC_E1,$AL487)+(MEDIAN(MinStable,$AK487,1)-INDEX(FC_L,$AL487))*(INDEX(FC_E1,$AL487+1)-INDEX(FC_E1,$AL487))/(INDEX(FC_L,$AL487+1)-INDEX(FC_L,$AL487))</f>
        <v>0.42799999999999999</v>
      </c>
      <c r="AN487" s="25">
        <f>INDEX(FC_E2,$AL487)+(MEDIAN(MinStable,$AK487,1)-INDEX(FC_L,$AL487))*(INDEX(FC_E2,$AL487+1)-INDEX(FC_E2,$AL487))/(INDEX(FC_L,$AL487+1)-INDEX(FC_L,$AL487))</f>
        <v>0.42199999999999999</v>
      </c>
      <c r="AO487" s="25">
        <f>INDEX(FC_E3,$AL487)+(MEDIAN(MinStable,$AK487,1)-INDEX(FC_L,$AL487))*(INDEX(FC_E3,$AL487+1)-INDEX(FC_E3,$AL487))/(INDEX(FC_L,$AL487+1)-INDEX(FC_L,$AL487))</f>
        <v>0.41499999999999998</v>
      </c>
      <c r="AP487" s="26">
        <f>(IF(S487=1,Y487*AK487/AM487,0)+IF(T487=1,Z487*AK487/AN487,0)+IF(U487=1,AA487*AK487/AO487,0))*dt/60</f>
        <v>9.0172889814117627E-2</v>
      </c>
      <c r="AQ487" s="25">
        <f>E487+(AG487*SQRT(RTE)-AH487/SQRT(RTE))*dt/60/E_nom</f>
        <v>0.52222444327975104</v>
      </c>
      <c r="AR487">
        <f>IF(R487=1,1,0)</f>
        <v>0</v>
      </c>
    </row>
    <row r="488" spans="1:44" x14ac:dyDescent="0.2">
      <c r="A488">
        <v>486</v>
      </c>
      <c r="B488" s="22">
        <f>A488/1440</f>
        <v>0.33750000000000002</v>
      </c>
      <c r="C488" s="23">
        <v>3.1455000000000002</v>
      </c>
      <c r="D488" s="24">
        <f>C488+P_aux</f>
        <v>3.1605000000000003</v>
      </c>
      <c r="E488" s="25">
        <f>AQ487</f>
        <v>0.52222444327975104</v>
      </c>
      <c r="F488" s="24">
        <f>AB487</f>
        <v>2.2999999999999998</v>
      </c>
      <c r="G488">
        <f>IF(AND(S487=0,V487&gt;=MinOff),V487,-1)</f>
        <v>-1</v>
      </c>
      <c r="H488">
        <f>IF(AND(T487=0,W487&gt;=MinOff),W487,-1)</f>
        <v>-1</v>
      </c>
      <c r="I488">
        <f>IF(AND(U487=0,X487&gt;=MinOff),X487,-1)</f>
        <v>117</v>
      </c>
      <c r="J488">
        <f>IF(AND(S487=1,V487&gt;=MinRun),V487,-1)</f>
        <v>263</v>
      </c>
      <c r="K488">
        <f>IF(AND(T487=1,W487&gt;=MinRun),W487,-1)</f>
        <v>262</v>
      </c>
      <c r="L488">
        <f>IF(AND(U487=1,X487&gt;=MinRun),X487,-1)</f>
        <v>-1</v>
      </c>
      <c r="M488">
        <f>IF(MAX(G488:I488)&lt;0,0,MATCH(MAX(G488:I488),G488:I488,0))</f>
        <v>3</v>
      </c>
      <c r="N488">
        <f>IF(MAX(J488:L488)&lt;0,0,MATCH(MAX(J488:L488),J488:L488,0))</f>
        <v>1</v>
      </c>
      <c r="O488" s="24">
        <f>IF(N488=0,0,INDEX(CapVec,N488))</f>
        <v>1.2</v>
      </c>
      <c r="P488">
        <f>IF(OR(D488&gt;F488+StartMargin,E488&lt;SOC_startT),1,0)</f>
        <v>0</v>
      </c>
      <c r="Q488">
        <f>IF(AND(E488&gt;SOC_stopT,D488&lt;=F488-O488+StopMargin),1,0)</f>
        <v>0</v>
      </c>
      <c r="R488">
        <f>IF(AND(P488=1,M488&gt;0),1,IF(AND(P488=0,Q488=1,N488&gt;0),-1,0))</f>
        <v>0</v>
      </c>
      <c r="S488">
        <f>S487+IF(AND(R488=1,M488=1),1,0)-IF(AND(R488=-1,N488=1),1,0)</f>
        <v>1</v>
      </c>
      <c r="T488">
        <f>T487+IF(AND(R488=1,M488=2),1,0)-IF(AND(R488=-1,N488=2),1,0)</f>
        <v>1</v>
      </c>
      <c r="U488">
        <f>U487+IF(AND(R488=1,M488=3),1,0)-IF(AND(R488=-1,N488=3),1,0)</f>
        <v>0</v>
      </c>
      <c r="V488">
        <f>IF(S488&lt;&gt;S487,0,V487+dt)</f>
        <v>264</v>
      </c>
      <c r="W488">
        <f>IF(T488&lt;&gt;T487,0,W487+dt)</f>
        <v>263</v>
      </c>
      <c r="X488">
        <f>IF(U488&lt;&gt;U487,0,X487+dt)</f>
        <v>118</v>
      </c>
      <c r="Y488" s="24">
        <f>S488*Cap_1*MIN(1,(V488+dt)/StartRamp)</f>
        <v>1.2</v>
      </c>
      <c r="Z488" s="24">
        <f>T488*Cap_2*MIN(1,(W488+dt)/StartRamp)</f>
        <v>1.1000000000000001</v>
      </c>
      <c r="AA488" s="24">
        <f>U488*Cap_3*MIN(1,(X488+dt)/StartRamp)</f>
        <v>0</v>
      </c>
      <c r="AB488" s="24">
        <f>SUM(Y488:AA488)</f>
        <v>2.2999999999999998</v>
      </c>
      <c r="AC488" s="24">
        <f>AB488-D488</f>
        <v>-0.86050000000000049</v>
      </c>
      <c r="AD488" s="25">
        <f>MEDIAN(0,(TaperEnd-E488)/(TaperEnd-TaperStart),1)</f>
        <v>1</v>
      </c>
      <c r="AE488" s="24">
        <f>MIN(P_pcs*AD488,MAX(0,SOC_max-E488)*E_nom*60/dt/SQRT(RTE))</f>
        <v>2.5</v>
      </c>
      <c r="AF488" s="24">
        <f>MIN(P_pcs,MAX(0,E488-SOC_min)*E_nom*60/dt*SQRT(RTE))</f>
        <v>2.5</v>
      </c>
      <c r="AG488" s="24">
        <f>IF(AC488&gt;0,MIN(AC488,AE488),0)</f>
        <v>0</v>
      </c>
      <c r="AH488" s="24">
        <f>IF(AC488&lt;0,MIN(-AC488,AF488),0)</f>
        <v>0.86050000000000049</v>
      </c>
      <c r="AI488" s="24">
        <f>IF(AC488&gt;0,D488+AG488,AB488)</f>
        <v>2.2999999999999998</v>
      </c>
      <c r="AJ488" s="24">
        <f>MAX(0,D488-AI488-AH488)</f>
        <v>0</v>
      </c>
      <c r="AK488" s="25">
        <f>IF(AB488&gt;0,AI488/AB488,0)</f>
        <v>1</v>
      </c>
      <c r="AL488">
        <f>IF(AB488=0,1,MIN(MATCH(MEDIAN(MinStable,AK488,1),FC_L,1),3))</f>
        <v>3</v>
      </c>
      <c r="AM488" s="25">
        <f>INDEX(FC_E1,$AL488)+(MEDIAN(MinStable,$AK488,1)-INDEX(FC_L,$AL488))*(INDEX(FC_E1,$AL488+1)-INDEX(FC_E1,$AL488))/(INDEX(FC_L,$AL488+1)-INDEX(FC_L,$AL488))</f>
        <v>0.42799999999999999</v>
      </c>
      <c r="AN488" s="25">
        <f>INDEX(FC_E2,$AL488)+(MEDIAN(MinStable,$AK488,1)-INDEX(FC_L,$AL488))*(INDEX(FC_E2,$AL488+1)-INDEX(FC_E2,$AL488))/(INDEX(FC_L,$AL488+1)-INDEX(FC_L,$AL488))</f>
        <v>0.42199999999999999</v>
      </c>
      <c r="AO488" s="25">
        <f>INDEX(FC_E3,$AL488)+(MEDIAN(MinStable,$AK488,1)-INDEX(FC_L,$AL488))*(INDEX(FC_E3,$AL488+1)-INDEX(FC_E3,$AL488))/(INDEX(FC_L,$AL488+1)-INDEX(FC_L,$AL488))</f>
        <v>0.41499999999999998</v>
      </c>
      <c r="AP488" s="26">
        <f>(IF(S488=1,Y488*AK488/AM488,0)+IF(T488=1,Z488*AK488/AN488,0)+IF(U488=1,AA488*AK488/AO488,0))*dt/60</f>
        <v>9.0172889814117627E-2</v>
      </c>
      <c r="AQ488" s="25">
        <f>E488+(AG488*SQRT(RTE)-AH488/SQRT(RTE))*dt/60/E_nom</f>
        <v>0.51944475818241764</v>
      </c>
      <c r="AR488">
        <f>IF(R488=1,1,0)</f>
        <v>0</v>
      </c>
    </row>
    <row r="489" spans="1:44" x14ac:dyDescent="0.2">
      <c r="A489">
        <v>487</v>
      </c>
      <c r="B489" s="22">
        <f>A489/1440</f>
        <v>0.33819444444444446</v>
      </c>
      <c r="C489" s="23">
        <v>3.0659000000000001</v>
      </c>
      <c r="D489" s="24">
        <f>C489+P_aux</f>
        <v>3.0809000000000002</v>
      </c>
      <c r="E489" s="25">
        <f>AQ488</f>
        <v>0.51944475818241764</v>
      </c>
      <c r="F489" s="24">
        <f>AB488</f>
        <v>2.2999999999999998</v>
      </c>
      <c r="G489">
        <f>IF(AND(S488=0,V488&gt;=MinOff),V488,-1)</f>
        <v>-1</v>
      </c>
      <c r="H489">
        <f>IF(AND(T488=0,W488&gt;=MinOff),W488,-1)</f>
        <v>-1</v>
      </c>
      <c r="I489">
        <f>IF(AND(U488=0,X488&gt;=MinOff),X488,-1)</f>
        <v>118</v>
      </c>
      <c r="J489">
        <f>IF(AND(S488=1,V488&gt;=MinRun),V488,-1)</f>
        <v>264</v>
      </c>
      <c r="K489">
        <f>IF(AND(T488=1,W488&gt;=MinRun),W488,-1)</f>
        <v>263</v>
      </c>
      <c r="L489">
        <f>IF(AND(U488=1,X488&gt;=MinRun),X488,-1)</f>
        <v>-1</v>
      </c>
      <c r="M489">
        <f>IF(MAX(G489:I489)&lt;0,0,MATCH(MAX(G489:I489),G489:I489,0))</f>
        <v>3</v>
      </c>
      <c r="N489">
        <f>IF(MAX(J489:L489)&lt;0,0,MATCH(MAX(J489:L489),J489:L489,0))</f>
        <v>1</v>
      </c>
      <c r="O489" s="24">
        <f>IF(N489=0,0,INDEX(CapVec,N489))</f>
        <v>1.2</v>
      </c>
      <c r="P489">
        <f>IF(OR(D489&gt;F489+StartMargin,E489&lt;SOC_startT),1,0)</f>
        <v>0</v>
      </c>
      <c r="Q489">
        <f>IF(AND(E489&gt;SOC_stopT,D489&lt;=F489-O489+StopMargin),1,0)</f>
        <v>0</v>
      </c>
      <c r="R489">
        <f>IF(AND(P489=1,M489&gt;0),1,IF(AND(P489=0,Q489=1,N489&gt;0),-1,0))</f>
        <v>0</v>
      </c>
      <c r="S489">
        <f>S488+IF(AND(R489=1,M489=1),1,0)-IF(AND(R489=-1,N489=1),1,0)</f>
        <v>1</v>
      </c>
      <c r="T489">
        <f>T488+IF(AND(R489=1,M489=2),1,0)-IF(AND(R489=-1,N489=2),1,0)</f>
        <v>1</v>
      </c>
      <c r="U489">
        <f>U488+IF(AND(R489=1,M489=3),1,0)-IF(AND(R489=-1,N489=3),1,0)</f>
        <v>0</v>
      </c>
      <c r="V489">
        <f>IF(S489&lt;&gt;S488,0,V488+dt)</f>
        <v>265</v>
      </c>
      <c r="W489">
        <f>IF(T489&lt;&gt;T488,0,W488+dt)</f>
        <v>264</v>
      </c>
      <c r="X489">
        <f>IF(U489&lt;&gt;U488,0,X488+dt)</f>
        <v>119</v>
      </c>
      <c r="Y489" s="24">
        <f>S489*Cap_1*MIN(1,(V489+dt)/StartRamp)</f>
        <v>1.2</v>
      </c>
      <c r="Z489" s="24">
        <f>T489*Cap_2*MIN(1,(W489+dt)/StartRamp)</f>
        <v>1.1000000000000001</v>
      </c>
      <c r="AA489" s="24">
        <f>U489*Cap_3*MIN(1,(X489+dt)/StartRamp)</f>
        <v>0</v>
      </c>
      <c r="AB489" s="24">
        <f>SUM(Y489:AA489)</f>
        <v>2.2999999999999998</v>
      </c>
      <c r="AC489" s="24">
        <f>AB489-D489</f>
        <v>-0.78090000000000037</v>
      </c>
      <c r="AD489" s="25">
        <f>MEDIAN(0,(TaperEnd-E489)/(TaperEnd-TaperStart),1)</f>
        <v>1</v>
      </c>
      <c r="AE489" s="24">
        <f>MIN(P_pcs*AD489,MAX(0,SOC_max-E489)*E_nom*60/dt/SQRT(RTE))</f>
        <v>2.5</v>
      </c>
      <c r="AF489" s="24">
        <f>MIN(P_pcs,MAX(0,E489-SOC_min)*E_nom*60/dt*SQRT(RTE))</f>
        <v>2.5</v>
      </c>
      <c r="AG489" s="24">
        <f>IF(AC489&gt;0,MIN(AC489,AE489),0)</f>
        <v>0</v>
      </c>
      <c r="AH489" s="24">
        <f>IF(AC489&lt;0,MIN(-AC489,AF489),0)</f>
        <v>0.78090000000000037</v>
      </c>
      <c r="AI489" s="24">
        <f>IF(AC489&gt;0,D489+AG489,AB489)</f>
        <v>2.2999999999999998</v>
      </c>
      <c r="AJ489" s="24">
        <f>MAX(0,D489-AI489-AH489)</f>
        <v>0</v>
      </c>
      <c r="AK489" s="25">
        <f>IF(AB489&gt;0,AI489/AB489,0)</f>
        <v>1</v>
      </c>
      <c r="AL489">
        <f>IF(AB489=0,1,MIN(MATCH(MEDIAN(MinStable,AK489,1),FC_L,1),3))</f>
        <v>3</v>
      </c>
      <c r="AM489" s="25">
        <f>INDEX(FC_E1,$AL489)+(MEDIAN(MinStable,$AK489,1)-INDEX(FC_L,$AL489))*(INDEX(FC_E1,$AL489+1)-INDEX(FC_E1,$AL489))/(INDEX(FC_L,$AL489+1)-INDEX(FC_L,$AL489))</f>
        <v>0.42799999999999999</v>
      </c>
      <c r="AN489" s="25">
        <f>INDEX(FC_E2,$AL489)+(MEDIAN(MinStable,$AK489,1)-INDEX(FC_L,$AL489))*(INDEX(FC_E2,$AL489+1)-INDEX(FC_E2,$AL489))/(INDEX(FC_L,$AL489+1)-INDEX(FC_L,$AL489))</f>
        <v>0.42199999999999999</v>
      </c>
      <c r="AO489" s="25">
        <f>INDEX(FC_E3,$AL489)+(MEDIAN(MinStable,$AK489,1)-INDEX(FC_L,$AL489))*(INDEX(FC_E3,$AL489+1)-INDEX(FC_E3,$AL489))/(INDEX(FC_L,$AL489+1)-INDEX(FC_L,$AL489))</f>
        <v>0.41499999999999998</v>
      </c>
      <c r="AP489" s="26">
        <f>(IF(S489=1,Y489*AK489/AM489,0)+IF(T489=1,Z489*AK489/AN489,0)+IF(U489=1,AA489*AK489/AO489,0))*dt/60</f>
        <v>9.0172889814117627E-2</v>
      </c>
      <c r="AQ489" s="25">
        <f>E489+(AG489*SQRT(RTE)-AH489/SQRT(RTE))*dt/60/E_nom</f>
        <v>0.51692220607026462</v>
      </c>
      <c r="AR489">
        <f>IF(R489=1,1,0)</f>
        <v>0</v>
      </c>
    </row>
    <row r="490" spans="1:44" x14ac:dyDescent="0.2">
      <c r="A490">
        <v>488</v>
      </c>
      <c r="B490" s="22">
        <f>A490/1440</f>
        <v>0.33888888888888891</v>
      </c>
      <c r="C490" s="23">
        <v>3.0848</v>
      </c>
      <c r="D490" s="24">
        <f>C490+P_aux</f>
        <v>3.0998000000000001</v>
      </c>
      <c r="E490" s="25">
        <f>AQ489</f>
        <v>0.51692220607026462</v>
      </c>
      <c r="F490" s="24">
        <f>AB489</f>
        <v>2.2999999999999998</v>
      </c>
      <c r="G490">
        <f>IF(AND(S489=0,V489&gt;=MinOff),V489,-1)</f>
        <v>-1</v>
      </c>
      <c r="H490">
        <f>IF(AND(T489=0,W489&gt;=MinOff),W489,-1)</f>
        <v>-1</v>
      </c>
      <c r="I490">
        <f>IF(AND(U489=0,X489&gt;=MinOff),X489,-1)</f>
        <v>119</v>
      </c>
      <c r="J490">
        <f>IF(AND(S489=1,V489&gt;=MinRun),V489,-1)</f>
        <v>265</v>
      </c>
      <c r="K490">
        <f>IF(AND(T489=1,W489&gt;=MinRun),W489,-1)</f>
        <v>264</v>
      </c>
      <c r="L490">
        <f>IF(AND(U489=1,X489&gt;=MinRun),X489,-1)</f>
        <v>-1</v>
      </c>
      <c r="M490">
        <f>IF(MAX(G490:I490)&lt;0,0,MATCH(MAX(G490:I490),G490:I490,0))</f>
        <v>3</v>
      </c>
      <c r="N490">
        <f>IF(MAX(J490:L490)&lt;0,0,MATCH(MAX(J490:L490),J490:L490,0))</f>
        <v>1</v>
      </c>
      <c r="O490" s="24">
        <f>IF(N490=0,0,INDEX(CapVec,N490))</f>
        <v>1.2</v>
      </c>
      <c r="P490">
        <f>IF(OR(D490&gt;F490+StartMargin,E490&lt;SOC_startT),1,0)</f>
        <v>0</v>
      </c>
      <c r="Q490">
        <f>IF(AND(E490&gt;SOC_stopT,D490&lt;=F490-O490+StopMargin),1,0)</f>
        <v>0</v>
      </c>
      <c r="R490">
        <f>IF(AND(P490=1,M490&gt;0),1,IF(AND(P490=0,Q490=1,N490&gt;0),-1,0))</f>
        <v>0</v>
      </c>
      <c r="S490">
        <f>S489+IF(AND(R490=1,M490=1),1,0)-IF(AND(R490=-1,N490=1),1,0)</f>
        <v>1</v>
      </c>
      <c r="T490">
        <f>T489+IF(AND(R490=1,M490=2),1,0)-IF(AND(R490=-1,N490=2),1,0)</f>
        <v>1</v>
      </c>
      <c r="U490">
        <f>U489+IF(AND(R490=1,M490=3),1,0)-IF(AND(R490=-1,N490=3),1,0)</f>
        <v>0</v>
      </c>
      <c r="V490">
        <f>IF(S490&lt;&gt;S489,0,V489+dt)</f>
        <v>266</v>
      </c>
      <c r="W490">
        <f>IF(T490&lt;&gt;T489,0,W489+dt)</f>
        <v>265</v>
      </c>
      <c r="X490">
        <f>IF(U490&lt;&gt;U489,0,X489+dt)</f>
        <v>120</v>
      </c>
      <c r="Y490" s="24">
        <f>S490*Cap_1*MIN(1,(V490+dt)/StartRamp)</f>
        <v>1.2</v>
      </c>
      <c r="Z490" s="24">
        <f>T490*Cap_2*MIN(1,(W490+dt)/StartRamp)</f>
        <v>1.1000000000000001</v>
      </c>
      <c r="AA490" s="24">
        <f>U490*Cap_3*MIN(1,(X490+dt)/StartRamp)</f>
        <v>0</v>
      </c>
      <c r="AB490" s="24">
        <f>SUM(Y490:AA490)</f>
        <v>2.2999999999999998</v>
      </c>
      <c r="AC490" s="24">
        <f>AB490-D490</f>
        <v>-0.79980000000000029</v>
      </c>
      <c r="AD490" s="25">
        <f>MEDIAN(0,(TaperEnd-E490)/(TaperEnd-TaperStart),1)</f>
        <v>1</v>
      </c>
      <c r="AE490" s="24">
        <f>MIN(P_pcs*AD490,MAX(0,SOC_max-E490)*E_nom*60/dt/SQRT(RTE))</f>
        <v>2.5</v>
      </c>
      <c r="AF490" s="24">
        <f>MIN(P_pcs,MAX(0,E490-SOC_min)*E_nom*60/dt*SQRT(RTE))</f>
        <v>2.5</v>
      </c>
      <c r="AG490" s="24">
        <f>IF(AC490&gt;0,MIN(AC490,AE490),0)</f>
        <v>0</v>
      </c>
      <c r="AH490" s="24">
        <f>IF(AC490&lt;0,MIN(-AC490,AF490),0)</f>
        <v>0.79980000000000029</v>
      </c>
      <c r="AI490" s="24">
        <f>IF(AC490&gt;0,D490+AG490,AB490)</f>
        <v>2.2999999999999998</v>
      </c>
      <c r="AJ490" s="24">
        <f>MAX(0,D490-AI490-AH490)</f>
        <v>0</v>
      </c>
      <c r="AK490" s="25">
        <f>IF(AB490&gt;0,AI490/AB490,0)</f>
        <v>1</v>
      </c>
      <c r="AL490">
        <f>IF(AB490=0,1,MIN(MATCH(MEDIAN(MinStable,AK490,1),FC_L,1),3))</f>
        <v>3</v>
      </c>
      <c r="AM490" s="25">
        <f>INDEX(FC_E1,$AL490)+(MEDIAN(MinStable,$AK490,1)-INDEX(FC_L,$AL490))*(INDEX(FC_E1,$AL490+1)-INDEX(FC_E1,$AL490))/(INDEX(FC_L,$AL490+1)-INDEX(FC_L,$AL490))</f>
        <v>0.42799999999999999</v>
      </c>
      <c r="AN490" s="25">
        <f>INDEX(FC_E2,$AL490)+(MEDIAN(MinStable,$AK490,1)-INDEX(FC_L,$AL490))*(INDEX(FC_E2,$AL490+1)-INDEX(FC_E2,$AL490))/(INDEX(FC_L,$AL490+1)-INDEX(FC_L,$AL490))</f>
        <v>0.42199999999999999</v>
      </c>
      <c r="AO490" s="25">
        <f>INDEX(FC_E3,$AL490)+(MEDIAN(MinStable,$AK490,1)-INDEX(FC_L,$AL490))*(INDEX(FC_E3,$AL490+1)-INDEX(FC_E3,$AL490))/(INDEX(FC_L,$AL490+1)-INDEX(FC_L,$AL490))</f>
        <v>0.41499999999999998</v>
      </c>
      <c r="AP490" s="26">
        <f>(IF(S490=1,Y490*AK490/AM490,0)+IF(T490=1,Z490*AK490/AN490,0)+IF(U490=1,AA490*AK490/AO490,0))*dt/60</f>
        <v>9.0172889814117627E-2</v>
      </c>
      <c r="AQ490" s="25">
        <f>E490+(AG490*SQRT(RTE)-AH490/SQRT(RTE))*dt/60/E_nom</f>
        <v>0.51433860102570073</v>
      </c>
      <c r="AR490">
        <f>IF(R490=1,1,0)</f>
        <v>0</v>
      </c>
    </row>
    <row r="491" spans="1:44" x14ac:dyDescent="0.2">
      <c r="A491">
        <v>489</v>
      </c>
      <c r="B491" s="22">
        <f>A491/1440</f>
        <v>0.33958333333333335</v>
      </c>
      <c r="C491" s="23">
        <v>3.1598000000000002</v>
      </c>
      <c r="D491" s="24">
        <f>C491+P_aux</f>
        <v>3.1748000000000003</v>
      </c>
      <c r="E491" s="25">
        <f>AQ490</f>
        <v>0.51433860102570073</v>
      </c>
      <c r="F491" s="24">
        <f>AB490</f>
        <v>2.2999999999999998</v>
      </c>
      <c r="G491">
        <f>IF(AND(S490=0,V490&gt;=MinOff),V490,-1)</f>
        <v>-1</v>
      </c>
      <c r="H491">
        <f>IF(AND(T490=0,W490&gt;=MinOff),W490,-1)</f>
        <v>-1</v>
      </c>
      <c r="I491">
        <f>IF(AND(U490=0,X490&gt;=MinOff),X490,-1)</f>
        <v>120</v>
      </c>
      <c r="J491">
        <f>IF(AND(S490=1,V490&gt;=MinRun),V490,-1)</f>
        <v>266</v>
      </c>
      <c r="K491">
        <f>IF(AND(T490=1,W490&gt;=MinRun),W490,-1)</f>
        <v>265</v>
      </c>
      <c r="L491">
        <f>IF(AND(U490=1,X490&gt;=MinRun),X490,-1)</f>
        <v>-1</v>
      </c>
      <c r="M491">
        <f>IF(MAX(G491:I491)&lt;0,0,MATCH(MAX(G491:I491),G491:I491,0))</f>
        <v>3</v>
      </c>
      <c r="N491">
        <f>IF(MAX(J491:L491)&lt;0,0,MATCH(MAX(J491:L491),J491:L491,0))</f>
        <v>1</v>
      </c>
      <c r="O491" s="24">
        <f>IF(N491=0,0,INDEX(CapVec,N491))</f>
        <v>1.2</v>
      </c>
      <c r="P491">
        <f>IF(OR(D491&gt;F491+StartMargin,E491&lt;SOC_startT),1,0)</f>
        <v>0</v>
      </c>
      <c r="Q491">
        <f>IF(AND(E491&gt;SOC_stopT,D491&lt;=F491-O491+StopMargin),1,0)</f>
        <v>0</v>
      </c>
      <c r="R491">
        <f>IF(AND(P491=1,M491&gt;0),1,IF(AND(P491=0,Q491=1,N491&gt;0),-1,0))</f>
        <v>0</v>
      </c>
      <c r="S491">
        <f>S490+IF(AND(R491=1,M491=1),1,0)-IF(AND(R491=-1,N491=1),1,0)</f>
        <v>1</v>
      </c>
      <c r="T491">
        <f>T490+IF(AND(R491=1,M491=2),1,0)-IF(AND(R491=-1,N491=2),1,0)</f>
        <v>1</v>
      </c>
      <c r="U491">
        <f>U490+IF(AND(R491=1,M491=3),1,0)-IF(AND(R491=-1,N491=3),1,0)</f>
        <v>0</v>
      </c>
      <c r="V491">
        <f>IF(S491&lt;&gt;S490,0,V490+dt)</f>
        <v>267</v>
      </c>
      <c r="W491">
        <f>IF(T491&lt;&gt;T490,0,W490+dt)</f>
        <v>266</v>
      </c>
      <c r="X491">
        <f>IF(U491&lt;&gt;U490,0,X490+dt)</f>
        <v>121</v>
      </c>
      <c r="Y491" s="24">
        <f>S491*Cap_1*MIN(1,(V491+dt)/StartRamp)</f>
        <v>1.2</v>
      </c>
      <c r="Z491" s="24">
        <f>T491*Cap_2*MIN(1,(W491+dt)/StartRamp)</f>
        <v>1.1000000000000001</v>
      </c>
      <c r="AA491" s="24">
        <f>U491*Cap_3*MIN(1,(X491+dt)/StartRamp)</f>
        <v>0</v>
      </c>
      <c r="AB491" s="24">
        <f>SUM(Y491:AA491)</f>
        <v>2.2999999999999998</v>
      </c>
      <c r="AC491" s="24">
        <f>AB491-D491</f>
        <v>-0.87480000000000047</v>
      </c>
      <c r="AD491" s="25">
        <f>MEDIAN(0,(TaperEnd-E491)/(TaperEnd-TaperStart),1)</f>
        <v>1</v>
      </c>
      <c r="AE491" s="24">
        <f>MIN(P_pcs*AD491,MAX(0,SOC_max-E491)*E_nom*60/dt/SQRT(RTE))</f>
        <v>2.5</v>
      </c>
      <c r="AF491" s="24">
        <f>MIN(P_pcs,MAX(0,E491-SOC_min)*E_nom*60/dt*SQRT(RTE))</f>
        <v>2.5</v>
      </c>
      <c r="AG491" s="24">
        <f>IF(AC491&gt;0,MIN(AC491,AE491),0)</f>
        <v>0</v>
      </c>
      <c r="AH491" s="24">
        <f>IF(AC491&lt;0,MIN(-AC491,AF491),0)</f>
        <v>0.87480000000000047</v>
      </c>
      <c r="AI491" s="24">
        <f>IF(AC491&gt;0,D491+AG491,AB491)</f>
        <v>2.2999999999999998</v>
      </c>
      <c r="AJ491" s="24">
        <f>MAX(0,D491-AI491-AH491)</f>
        <v>0</v>
      </c>
      <c r="AK491" s="25">
        <f>IF(AB491&gt;0,AI491/AB491,0)</f>
        <v>1</v>
      </c>
      <c r="AL491">
        <f>IF(AB491=0,1,MIN(MATCH(MEDIAN(MinStable,AK491,1),FC_L,1),3))</f>
        <v>3</v>
      </c>
      <c r="AM491" s="25">
        <f>INDEX(FC_E1,$AL491)+(MEDIAN(MinStable,$AK491,1)-INDEX(FC_L,$AL491))*(INDEX(FC_E1,$AL491+1)-INDEX(FC_E1,$AL491))/(INDEX(FC_L,$AL491+1)-INDEX(FC_L,$AL491))</f>
        <v>0.42799999999999999</v>
      </c>
      <c r="AN491" s="25">
        <f>INDEX(FC_E2,$AL491)+(MEDIAN(MinStable,$AK491,1)-INDEX(FC_L,$AL491))*(INDEX(FC_E2,$AL491+1)-INDEX(FC_E2,$AL491))/(INDEX(FC_L,$AL491+1)-INDEX(FC_L,$AL491))</f>
        <v>0.42199999999999999</v>
      </c>
      <c r="AO491" s="25">
        <f>INDEX(FC_E3,$AL491)+(MEDIAN(MinStable,$AK491,1)-INDEX(FC_L,$AL491))*(INDEX(FC_E3,$AL491+1)-INDEX(FC_E3,$AL491))/(INDEX(FC_L,$AL491+1)-INDEX(FC_L,$AL491))</f>
        <v>0.41499999999999998</v>
      </c>
      <c r="AP491" s="26">
        <f>(IF(S491=1,Y491*AK491/AM491,0)+IF(T491=1,Z491*AK491/AN491,0)+IF(U491=1,AA491*AK491/AO491,0))*dt/60</f>
        <v>9.0172889814117627E-2</v>
      </c>
      <c r="AQ491" s="25">
        <f>E491+(AG491*SQRT(RTE)-AH491/SQRT(RTE))*dt/60/E_nom</f>
        <v>0.5115127224398236</v>
      </c>
      <c r="AR491">
        <f>IF(R491=1,1,0)</f>
        <v>0</v>
      </c>
    </row>
    <row r="492" spans="1:44" x14ac:dyDescent="0.2">
      <c r="A492">
        <v>490</v>
      </c>
      <c r="B492" s="22">
        <f>A492/1440</f>
        <v>0.34027777777777779</v>
      </c>
      <c r="C492" s="23">
        <v>3.1337999999999999</v>
      </c>
      <c r="D492" s="24">
        <f>C492+P_aux</f>
        <v>3.1488</v>
      </c>
      <c r="E492" s="25">
        <f>AQ491</f>
        <v>0.5115127224398236</v>
      </c>
      <c r="F492" s="24">
        <f>AB491</f>
        <v>2.2999999999999998</v>
      </c>
      <c r="G492">
        <f>IF(AND(S491=0,V491&gt;=MinOff),V491,-1)</f>
        <v>-1</v>
      </c>
      <c r="H492">
        <f>IF(AND(T491=0,W491&gt;=MinOff),W491,-1)</f>
        <v>-1</v>
      </c>
      <c r="I492">
        <f>IF(AND(U491=0,X491&gt;=MinOff),X491,-1)</f>
        <v>121</v>
      </c>
      <c r="J492">
        <f>IF(AND(S491=1,V491&gt;=MinRun),V491,-1)</f>
        <v>267</v>
      </c>
      <c r="K492">
        <f>IF(AND(T491=1,W491&gt;=MinRun),W491,-1)</f>
        <v>266</v>
      </c>
      <c r="L492">
        <f>IF(AND(U491=1,X491&gt;=MinRun),X491,-1)</f>
        <v>-1</v>
      </c>
      <c r="M492">
        <f>IF(MAX(G492:I492)&lt;0,0,MATCH(MAX(G492:I492),G492:I492,0))</f>
        <v>3</v>
      </c>
      <c r="N492">
        <f>IF(MAX(J492:L492)&lt;0,0,MATCH(MAX(J492:L492),J492:L492,0))</f>
        <v>1</v>
      </c>
      <c r="O492" s="24">
        <f>IF(N492=0,0,INDEX(CapVec,N492))</f>
        <v>1.2</v>
      </c>
      <c r="P492">
        <f>IF(OR(D492&gt;F492+StartMargin,E492&lt;SOC_startT),1,0)</f>
        <v>0</v>
      </c>
      <c r="Q492">
        <f>IF(AND(E492&gt;SOC_stopT,D492&lt;=F492-O492+StopMargin),1,0)</f>
        <v>0</v>
      </c>
      <c r="R492">
        <f>IF(AND(P492=1,M492&gt;0),1,IF(AND(P492=0,Q492=1,N492&gt;0),-1,0))</f>
        <v>0</v>
      </c>
      <c r="S492">
        <f>S491+IF(AND(R492=1,M492=1),1,0)-IF(AND(R492=-1,N492=1),1,0)</f>
        <v>1</v>
      </c>
      <c r="T492">
        <f>T491+IF(AND(R492=1,M492=2),1,0)-IF(AND(R492=-1,N492=2),1,0)</f>
        <v>1</v>
      </c>
      <c r="U492">
        <f>U491+IF(AND(R492=1,M492=3),1,0)-IF(AND(R492=-1,N492=3),1,0)</f>
        <v>0</v>
      </c>
      <c r="V492">
        <f>IF(S492&lt;&gt;S491,0,V491+dt)</f>
        <v>268</v>
      </c>
      <c r="W492">
        <f>IF(T492&lt;&gt;T491,0,W491+dt)</f>
        <v>267</v>
      </c>
      <c r="X492">
        <f>IF(U492&lt;&gt;U491,0,X491+dt)</f>
        <v>122</v>
      </c>
      <c r="Y492" s="24">
        <f>S492*Cap_1*MIN(1,(V492+dt)/StartRamp)</f>
        <v>1.2</v>
      </c>
      <c r="Z492" s="24">
        <f>T492*Cap_2*MIN(1,(W492+dt)/StartRamp)</f>
        <v>1.1000000000000001</v>
      </c>
      <c r="AA492" s="24">
        <f>U492*Cap_3*MIN(1,(X492+dt)/StartRamp)</f>
        <v>0</v>
      </c>
      <c r="AB492" s="24">
        <f>SUM(Y492:AA492)</f>
        <v>2.2999999999999998</v>
      </c>
      <c r="AC492" s="24">
        <f>AB492-D492</f>
        <v>-0.84880000000000022</v>
      </c>
      <c r="AD492" s="25">
        <f>MEDIAN(0,(TaperEnd-E492)/(TaperEnd-TaperStart),1)</f>
        <v>1</v>
      </c>
      <c r="AE492" s="24">
        <f>MIN(P_pcs*AD492,MAX(0,SOC_max-E492)*E_nom*60/dt/SQRT(RTE))</f>
        <v>2.5</v>
      </c>
      <c r="AF492" s="24">
        <f>MIN(P_pcs,MAX(0,E492-SOC_min)*E_nom*60/dt*SQRT(RTE))</f>
        <v>2.5</v>
      </c>
      <c r="AG492" s="24">
        <f>IF(AC492&gt;0,MIN(AC492,AE492),0)</f>
        <v>0</v>
      </c>
      <c r="AH492" s="24">
        <f>IF(AC492&lt;0,MIN(-AC492,AF492),0)</f>
        <v>0.84880000000000022</v>
      </c>
      <c r="AI492" s="24">
        <f>IF(AC492&gt;0,D492+AG492,AB492)</f>
        <v>2.2999999999999998</v>
      </c>
      <c r="AJ492" s="24">
        <f>MAX(0,D492-AI492-AH492)</f>
        <v>0</v>
      </c>
      <c r="AK492" s="25">
        <f>IF(AB492&gt;0,AI492/AB492,0)</f>
        <v>1</v>
      </c>
      <c r="AL492">
        <f>IF(AB492=0,1,MIN(MATCH(MEDIAN(MinStable,AK492,1),FC_L,1),3))</f>
        <v>3</v>
      </c>
      <c r="AM492" s="25">
        <f>INDEX(FC_E1,$AL492)+(MEDIAN(MinStable,$AK492,1)-INDEX(FC_L,$AL492))*(INDEX(FC_E1,$AL492+1)-INDEX(FC_E1,$AL492))/(INDEX(FC_L,$AL492+1)-INDEX(FC_L,$AL492))</f>
        <v>0.42799999999999999</v>
      </c>
      <c r="AN492" s="25">
        <f>INDEX(FC_E2,$AL492)+(MEDIAN(MinStable,$AK492,1)-INDEX(FC_L,$AL492))*(INDEX(FC_E2,$AL492+1)-INDEX(FC_E2,$AL492))/(INDEX(FC_L,$AL492+1)-INDEX(FC_L,$AL492))</f>
        <v>0.42199999999999999</v>
      </c>
      <c r="AO492" s="25">
        <f>INDEX(FC_E3,$AL492)+(MEDIAN(MinStable,$AK492,1)-INDEX(FC_L,$AL492))*(INDEX(FC_E3,$AL492+1)-INDEX(FC_E3,$AL492))/(INDEX(FC_L,$AL492+1)-INDEX(FC_L,$AL492))</f>
        <v>0.41499999999999998</v>
      </c>
      <c r="AP492" s="26">
        <f>(IF(S492=1,Y492*AK492/AM492,0)+IF(T492=1,Z492*AK492/AN492,0)+IF(U492=1,AA492*AK492/AO492,0))*dt/60</f>
        <v>9.0172889814117627E-2</v>
      </c>
      <c r="AQ492" s="25">
        <f>E492+(AG492*SQRT(RTE)-AH492/SQRT(RTE))*dt/60/E_nom</f>
        <v>0.50877083201493511</v>
      </c>
      <c r="AR492">
        <f>IF(R492=1,1,0)</f>
        <v>0</v>
      </c>
    </row>
    <row r="493" spans="1:44" x14ac:dyDescent="0.2">
      <c r="A493">
        <v>491</v>
      </c>
      <c r="B493" s="22">
        <f>A493/1440</f>
        <v>0.34097222222222223</v>
      </c>
      <c r="C493" s="23">
        <v>3.1242000000000001</v>
      </c>
      <c r="D493" s="24">
        <f>C493+P_aux</f>
        <v>3.1392000000000002</v>
      </c>
      <c r="E493" s="25">
        <f>AQ492</f>
        <v>0.50877083201493511</v>
      </c>
      <c r="F493" s="24">
        <f>AB492</f>
        <v>2.2999999999999998</v>
      </c>
      <c r="G493">
        <f>IF(AND(S492=0,V492&gt;=MinOff),V492,-1)</f>
        <v>-1</v>
      </c>
      <c r="H493">
        <f>IF(AND(T492=0,W492&gt;=MinOff),W492,-1)</f>
        <v>-1</v>
      </c>
      <c r="I493">
        <f>IF(AND(U492=0,X492&gt;=MinOff),X492,-1)</f>
        <v>122</v>
      </c>
      <c r="J493">
        <f>IF(AND(S492=1,V492&gt;=MinRun),V492,-1)</f>
        <v>268</v>
      </c>
      <c r="K493">
        <f>IF(AND(T492=1,W492&gt;=MinRun),W492,-1)</f>
        <v>267</v>
      </c>
      <c r="L493">
        <f>IF(AND(U492=1,X492&gt;=MinRun),X492,-1)</f>
        <v>-1</v>
      </c>
      <c r="M493">
        <f>IF(MAX(G493:I493)&lt;0,0,MATCH(MAX(G493:I493),G493:I493,0))</f>
        <v>3</v>
      </c>
      <c r="N493">
        <f>IF(MAX(J493:L493)&lt;0,0,MATCH(MAX(J493:L493),J493:L493,0))</f>
        <v>1</v>
      </c>
      <c r="O493" s="24">
        <f>IF(N493=0,0,INDEX(CapVec,N493))</f>
        <v>1.2</v>
      </c>
      <c r="P493">
        <f>IF(OR(D493&gt;F493+StartMargin,E493&lt;SOC_startT),1,0)</f>
        <v>0</v>
      </c>
      <c r="Q493">
        <f>IF(AND(E493&gt;SOC_stopT,D493&lt;=F493-O493+StopMargin),1,0)</f>
        <v>0</v>
      </c>
      <c r="R493">
        <f>IF(AND(P493=1,M493&gt;0),1,IF(AND(P493=0,Q493=1,N493&gt;0),-1,0))</f>
        <v>0</v>
      </c>
      <c r="S493">
        <f>S492+IF(AND(R493=1,M493=1),1,0)-IF(AND(R493=-1,N493=1),1,0)</f>
        <v>1</v>
      </c>
      <c r="T493">
        <f>T492+IF(AND(R493=1,M493=2),1,0)-IF(AND(R493=-1,N493=2),1,0)</f>
        <v>1</v>
      </c>
      <c r="U493">
        <f>U492+IF(AND(R493=1,M493=3),1,0)-IF(AND(R493=-1,N493=3),1,0)</f>
        <v>0</v>
      </c>
      <c r="V493">
        <f>IF(S493&lt;&gt;S492,0,V492+dt)</f>
        <v>269</v>
      </c>
      <c r="W493">
        <f>IF(T493&lt;&gt;T492,0,W492+dt)</f>
        <v>268</v>
      </c>
      <c r="X493">
        <f>IF(U493&lt;&gt;U492,0,X492+dt)</f>
        <v>123</v>
      </c>
      <c r="Y493" s="24">
        <f>S493*Cap_1*MIN(1,(V493+dt)/StartRamp)</f>
        <v>1.2</v>
      </c>
      <c r="Z493" s="24">
        <f>T493*Cap_2*MIN(1,(W493+dt)/StartRamp)</f>
        <v>1.1000000000000001</v>
      </c>
      <c r="AA493" s="24">
        <f>U493*Cap_3*MIN(1,(X493+dt)/StartRamp)</f>
        <v>0</v>
      </c>
      <c r="AB493" s="24">
        <f>SUM(Y493:AA493)</f>
        <v>2.2999999999999998</v>
      </c>
      <c r="AC493" s="24">
        <f>AB493-D493</f>
        <v>-0.83920000000000039</v>
      </c>
      <c r="AD493" s="25">
        <f>MEDIAN(0,(TaperEnd-E493)/(TaperEnd-TaperStart),1)</f>
        <v>1</v>
      </c>
      <c r="AE493" s="24">
        <f>MIN(P_pcs*AD493,MAX(0,SOC_max-E493)*E_nom*60/dt/SQRT(RTE))</f>
        <v>2.5</v>
      </c>
      <c r="AF493" s="24">
        <f>MIN(P_pcs,MAX(0,E493-SOC_min)*E_nom*60/dt*SQRT(RTE))</f>
        <v>2.5</v>
      </c>
      <c r="AG493" s="24">
        <f>IF(AC493&gt;0,MIN(AC493,AE493),0)</f>
        <v>0</v>
      </c>
      <c r="AH493" s="24">
        <f>IF(AC493&lt;0,MIN(-AC493,AF493),0)</f>
        <v>0.83920000000000039</v>
      </c>
      <c r="AI493" s="24">
        <f>IF(AC493&gt;0,D493+AG493,AB493)</f>
        <v>2.2999999999999998</v>
      </c>
      <c r="AJ493" s="24">
        <f>MAX(0,D493-AI493-AH493)</f>
        <v>0</v>
      </c>
      <c r="AK493" s="25">
        <f>IF(AB493&gt;0,AI493/AB493,0)</f>
        <v>1</v>
      </c>
      <c r="AL493">
        <f>IF(AB493=0,1,MIN(MATCH(MEDIAN(MinStable,AK493,1),FC_L,1),3))</f>
        <v>3</v>
      </c>
      <c r="AM493" s="25">
        <f>INDEX(FC_E1,$AL493)+(MEDIAN(MinStable,$AK493,1)-INDEX(FC_L,$AL493))*(INDEX(FC_E1,$AL493+1)-INDEX(FC_E1,$AL493))/(INDEX(FC_L,$AL493+1)-INDEX(FC_L,$AL493))</f>
        <v>0.42799999999999999</v>
      </c>
      <c r="AN493" s="25">
        <f>INDEX(FC_E2,$AL493)+(MEDIAN(MinStable,$AK493,1)-INDEX(FC_L,$AL493))*(INDEX(FC_E2,$AL493+1)-INDEX(FC_E2,$AL493))/(INDEX(FC_L,$AL493+1)-INDEX(FC_L,$AL493))</f>
        <v>0.42199999999999999</v>
      </c>
      <c r="AO493" s="25">
        <f>INDEX(FC_E3,$AL493)+(MEDIAN(MinStable,$AK493,1)-INDEX(FC_L,$AL493))*(INDEX(FC_E3,$AL493+1)-INDEX(FC_E3,$AL493))/(INDEX(FC_L,$AL493+1)-INDEX(FC_L,$AL493))</f>
        <v>0.41499999999999998</v>
      </c>
      <c r="AP493" s="26">
        <f>(IF(S493=1,Y493*AK493/AM493,0)+IF(T493=1,Z493*AK493/AN493,0)+IF(U493=1,AA493*AK493/AO493,0))*dt/60</f>
        <v>9.0172889814117627E-2</v>
      </c>
      <c r="AQ493" s="25">
        <f>E493+(AG493*SQRT(RTE)-AH493/SQRT(RTE))*dt/60/E_nom</f>
        <v>0.5060599526033347</v>
      </c>
      <c r="AR493">
        <f>IF(R493=1,1,0)</f>
        <v>0</v>
      </c>
    </row>
    <row r="494" spans="1:44" x14ac:dyDescent="0.2">
      <c r="A494">
        <v>492</v>
      </c>
      <c r="B494" s="22">
        <f>A494/1440</f>
        <v>0.34166666666666667</v>
      </c>
      <c r="C494" s="23">
        <v>3.1669</v>
      </c>
      <c r="D494" s="24">
        <f>C494+P_aux</f>
        <v>3.1819000000000002</v>
      </c>
      <c r="E494" s="25">
        <f>AQ493</f>
        <v>0.5060599526033347</v>
      </c>
      <c r="F494" s="24">
        <f>AB493</f>
        <v>2.2999999999999998</v>
      </c>
      <c r="G494">
        <f>IF(AND(S493=0,V493&gt;=MinOff),V493,-1)</f>
        <v>-1</v>
      </c>
      <c r="H494">
        <f>IF(AND(T493=0,W493&gt;=MinOff),W493,-1)</f>
        <v>-1</v>
      </c>
      <c r="I494">
        <f>IF(AND(U493=0,X493&gt;=MinOff),X493,-1)</f>
        <v>123</v>
      </c>
      <c r="J494">
        <f>IF(AND(S493=1,V493&gt;=MinRun),V493,-1)</f>
        <v>269</v>
      </c>
      <c r="K494">
        <f>IF(AND(T493=1,W493&gt;=MinRun),W493,-1)</f>
        <v>268</v>
      </c>
      <c r="L494">
        <f>IF(AND(U493=1,X493&gt;=MinRun),X493,-1)</f>
        <v>-1</v>
      </c>
      <c r="M494">
        <f>IF(MAX(G494:I494)&lt;0,0,MATCH(MAX(G494:I494),G494:I494,0))</f>
        <v>3</v>
      </c>
      <c r="N494">
        <f>IF(MAX(J494:L494)&lt;0,0,MATCH(MAX(J494:L494),J494:L494,0))</f>
        <v>1</v>
      </c>
      <c r="O494" s="24">
        <f>IF(N494=0,0,INDEX(CapVec,N494))</f>
        <v>1.2</v>
      </c>
      <c r="P494">
        <f>IF(OR(D494&gt;F494+StartMargin,E494&lt;SOC_startT),1,0)</f>
        <v>0</v>
      </c>
      <c r="Q494">
        <f>IF(AND(E494&gt;SOC_stopT,D494&lt;=F494-O494+StopMargin),1,0)</f>
        <v>0</v>
      </c>
      <c r="R494">
        <f>IF(AND(P494=1,M494&gt;0),1,IF(AND(P494=0,Q494=1,N494&gt;0),-1,0))</f>
        <v>0</v>
      </c>
      <c r="S494">
        <f>S493+IF(AND(R494=1,M494=1),1,0)-IF(AND(R494=-1,N494=1),1,0)</f>
        <v>1</v>
      </c>
      <c r="T494">
        <f>T493+IF(AND(R494=1,M494=2),1,0)-IF(AND(R494=-1,N494=2),1,0)</f>
        <v>1</v>
      </c>
      <c r="U494">
        <f>U493+IF(AND(R494=1,M494=3),1,0)-IF(AND(R494=-1,N494=3),1,0)</f>
        <v>0</v>
      </c>
      <c r="V494">
        <f>IF(S494&lt;&gt;S493,0,V493+dt)</f>
        <v>270</v>
      </c>
      <c r="W494">
        <f>IF(T494&lt;&gt;T493,0,W493+dt)</f>
        <v>269</v>
      </c>
      <c r="X494">
        <f>IF(U494&lt;&gt;U493,0,X493+dt)</f>
        <v>124</v>
      </c>
      <c r="Y494" s="24">
        <f>S494*Cap_1*MIN(1,(V494+dt)/StartRamp)</f>
        <v>1.2</v>
      </c>
      <c r="Z494" s="24">
        <f>T494*Cap_2*MIN(1,(W494+dt)/StartRamp)</f>
        <v>1.1000000000000001</v>
      </c>
      <c r="AA494" s="24">
        <f>U494*Cap_3*MIN(1,(X494+dt)/StartRamp)</f>
        <v>0</v>
      </c>
      <c r="AB494" s="24">
        <f>SUM(Y494:AA494)</f>
        <v>2.2999999999999998</v>
      </c>
      <c r="AC494" s="24">
        <f>AB494-D494</f>
        <v>-0.88190000000000035</v>
      </c>
      <c r="AD494" s="25">
        <f>MEDIAN(0,(TaperEnd-E494)/(TaperEnd-TaperStart),1)</f>
        <v>1</v>
      </c>
      <c r="AE494" s="24">
        <f>MIN(P_pcs*AD494,MAX(0,SOC_max-E494)*E_nom*60/dt/SQRT(RTE))</f>
        <v>2.5</v>
      </c>
      <c r="AF494" s="24">
        <f>MIN(P_pcs,MAX(0,E494-SOC_min)*E_nom*60/dt*SQRT(RTE))</f>
        <v>2.5</v>
      </c>
      <c r="AG494" s="24">
        <f>IF(AC494&gt;0,MIN(AC494,AE494),0)</f>
        <v>0</v>
      </c>
      <c r="AH494" s="24">
        <f>IF(AC494&lt;0,MIN(-AC494,AF494),0)</f>
        <v>0.88190000000000035</v>
      </c>
      <c r="AI494" s="24">
        <f>IF(AC494&gt;0,D494+AG494,AB494)</f>
        <v>2.2999999999999998</v>
      </c>
      <c r="AJ494" s="24">
        <f>MAX(0,D494-AI494-AH494)</f>
        <v>0</v>
      </c>
      <c r="AK494" s="25">
        <f>IF(AB494&gt;0,AI494/AB494,0)</f>
        <v>1</v>
      </c>
      <c r="AL494">
        <f>IF(AB494=0,1,MIN(MATCH(MEDIAN(MinStable,AK494,1),FC_L,1),3))</f>
        <v>3</v>
      </c>
      <c r="AM494" s="25">
        <f>INDEX(FC_E1,$AL494)+(MEDIAN(MinStable,$AK494,1)-INDEX(FC_L,$AL494))*(INDEX(FC_E1,$AL494+1)-INDEX(FC_E1,$AL494))/(INDEX(FC_L,$AL494+1)-INDEX(FC_L,$AL494))</f>
        <v>0.42799999999999999</v>
      </c>
      <c r="AN494" s="25">
        <f>INDEX(FC_E2,$AL494)+(MEDIAN(MinStable,$AK494,1)-INDEX(FC_L,$AL494))*(INDEX(FC_E2,$AL494+1)-INDEX(FC_E2,$AL494))/(INDEX(FC_L,$AL494+1)-INDEX(FC_L,$AL494))</f>
        <v>0.42199999999999999</v>
      </c>
      <c r="AO494" s="25">
        <f>INDEX(FC_E3,$AL494)+(MEDIAN(MinStable,$AK494,1)-INDEX(FC_L,$AL494))*(INDEX(FC_E3,$AL494+1)-INDEX(FC_E3,$AL494))/(INDEX(FC_L,$AL494+1)-INDEX(FC_L,$AL494))</f>
        <v>0.41499999999999998</v>
      </c>
      <c r="AP494" s="26">
        <f>(IF(S494=1,Y494*AK494/AM494,0)+IF(T494=1,Z494*AK494/AN494,0)+IF(U494=1,AA494*AK494/AO494,0))*dt/60</f>
        <v>9.0172889814117627E-2</v>
      </c>
      <c r="AQ494" s="25">
        <f>E494+(AG494*SQRT(RTE)-AH494/SQRT(RTE))*dt/60/E_nom</f>
        <v>0.50321113878887991</v>
      </c>
      <c r="AR494">
        <f>IF(R494=1,1,0)</f>
        <v>0</v>
      </c>
    </row>
    <row r="495" spans="1:44" x14ac:dyDescent="0.2">
      <c r="A495">
        <v>493</v>
      </c>
      <c r="B495" s="22">
        <f>A495/1440</f>
        <v>0.34236111111111112</v>
      </c>
      <c r="C495" s="23">
        <v>3.1616</v>
      </c>
      <c r="D495" s="24">
        <f>C495+P_aux</f>
        <v>3.1766000000000001</v>
      </c>
      <c r="E495" s="25">
        <f>AQ494</f>
        <v>0.50321113878887991</v>
      </c>
      <c r="F495" s="24">
        <f>AB494</f>
        <v>2.2999999999999998</v>
      </c>
      <c r="G495">
        <f>IF(AND(S494=0,V494&gt;=MinOff),V494,-1)</f>
        <v>-1</v>
      </c>
      <c r="H495">
        <f>IF(AND(T494=0,W494&gt;=MinOff),W494,-1)</f>
        <v>-1</v>
      </c>
      <c r="I495">
        <f>IF(AND(U494=0,X494&gt;=MinOff),X494,-1)</f>
        <v>124</v>
      </c>
      <c r="J495">
        <f>IF(AND(S494=1,V494&gt;=MinRun),V494,-1)</f>
        <v>270</v>
      </c>
      <c r="K495">
        <f>IF(AND(T494=1,W494&gt;=MinRun),W494,-1)</f>
        <v>269</v>
      </c>
      <c r="L495">
        <f>IF(AND(U494=1,X494&gt;=MinRun),X494,-1)</f>
        <v>-1</v>
      </c>
      <c r="M495">
        <f>IF(MAX(G495:I495)&lt;0,0,MATCH(MAX(G495:I495),G495:I495,0))</f>
        <v>3</v>
      </c>
      <c r="N495">
        <f>IF(MAX(J495:L495)&lt;0,0,MATCH(MAX(J495:L495),J495:L495,0))</f>
        <v>1</v>
      </c>
      <c r="O495" s="24">
        <f>IF(N495=0,0,INDEX(CapVec,N495))</f>
        <v>1.2</v>
      </c>
      <c r="P495">
        <f>IF(OR(D495&gt;F495+StartMargin,E495&lt;SOC_startT),1,0)</f>
        <v>0</v>
      </c>
      <c r="Q495">
        <f>IF(AND(E495&gt;SOC_stopT,D495&lt;=F495-O495+StopMargin),1,0)</f>
        <v>0</v>
      </c>
      <c r="R495">
        <f>IF(AND(P495=1,M495&gt;0),1,IF(AND(P495=0,Q495=1,N495&gt;0),-1,0))</f>
        <v>0</v>
      </c>
      <c r="S495">
        <f>S494+IF(AND(R495=1,M495=1),1,0)-IF(AND(R495=-1,N495=1),1,0)</f>
        <v>1</v>
      </c>
      <c r="T495">
        <f>T494+IF(AND(R495=1,M495=2),1,0)-IF(AND(R495=-1,N495=2),1,0)</f>
        <v>1</v>
      </c>
      <c r="U495">
        <f>U494+IF(AND(R495=1,M495=3),1,0)-IF(AND(R495=-1,N495=3),1,0)</f>
        <v>0</v>
      </c>
      <c r="V495">
        <f>IF(S495&lt;&gt;S494,0,V494+dt)</f>
        <v>271</v>
      </c>
      <c r="W495">
        <f>IF(T495&lt;&gt;T494,0,W494+dt)</f>
        <v>270</v>
      </c>
      <c r="X495">
        <f>IF(U495&lt;&gt;U494,0,X494+dt)</f>
        <v>125</v>
      </c>
      <c r="Y495" s="24">
        <f>S495*Cap_1*MIN(1,(V495+dt)/StartRamp)</f>
        <v>1.2</v>
      </c>
      <c r="Z495" s="24">
        <f>T495*Cap_2*MIN(1,(W495+dt)/StartRamp)</f>
        <v>1.1000000000000001</v>
      </c>
      <c r="AA495" s="24">
        <f>U495*Cap_3*MIN(1,(X495+dt)/StartRamp)</f>
        <v>0</v>
      </c>
      <c r="AB495" s="24">
        <f>SUM(Y495:AA495)</f>
        <v>2.2999999999999998</v>
      </c>
      <c r="AC495" s="24">
        <f>AB495-D495</f>
        <v>-0.87660000000000027</v>
      </c>
      <c r="AD495" s="25">
        <f>MEDIAN(0,(TaperEnd-E495)/(TaperEnd-TaperStart),1)</f>
        <v>1</v>
      </c>
      <c r="AE495" s="24">
        <f>MIN(P_pcs*AD495,MAX(0,SOC_max-E495)*E_nom*60/dt/SQRT(RTE))</f>
        <v>2.5</v>
      </c>
      <c r="AF495" s="24">
        <f>MIN(P_pcs,MAX(0,E495-SOC_min)*E_nom*60/dt*SQRT(RTE))</f>
        <v>2.5</v>
      </c>
      <c r="AG495" s="24">
        <f>IF(AC495&gt;0,MIN(AC495,AE495),0)</f>
        <v>0</v>
      </c>
      <c r="AH495" s="24">
        <f>IF(AC495&lt;0,MIN(-AC495,AF495),0)</f>
        <v>0.87660000000000027</v>
      </c>
      <c r="AI495" s="24">
        <f>IF(AC495&gt;0,D495+AG495,AB495)</f>
        <v>2.2999999999999998</v>
      </c>
      <c r="AJ495" s="24">
        <f>MAX(0,D495-AI495-AH495)</f>
        <v>0</v>
      </c>
      <c r="AK495" s="25">
        <f>IF(AB495&gt;0,AI495/AB495,0)</f>
        <v>1</v>
      </c>
      <c r="AL495">
        <f>IF(AB495=0,1,MIN(MATCH(MEDIAN(MinStable,AK495,1),FC_L,1),3))</f>
        <v>3</v>
      </c>
      <c r="AM495" s="25">
        <f>INDEX(FC_E1,$AL495)+(MEDIAN(MinStable,$AK495,1)-INDEX(FC_L,$AL495))*(INDEX(FC_E1,$AL495+1)-INDEX(FC_E1,$AL495))/(INDEX(FC_L,$AL495+1)-INDEX(FC_L,$AL495))</f>
        <v>0.42799999999999999</v>
      </c>
      <c r="AN495" s="25">
        <f>INDEX(FC_E2,$AL495)+(MEDIAN(MinStable,$AK495,1)-INDEX(FC_L,$AL495))*(INDEX(FC_E2,$AL495+1)-INDEX(FC_E2,$AL495))/(INDEX(FC_L,$AL495+1)-INDEX(FC_L,$AL495))</f>
        <v>0.42199999999999999</v>
      </c>
      <c r="AO495" s="25">
        <f>INDEX(FC_E3,$AL495)+(MEDIAN(MinStable,$AK495,1)-INDEX(FC_L,$AL495))*(INDEX(FC_E3,$AL495+1)-INDEX(FC_E3,$AL495))/(INDEX(FC_L,$AL495+1)-INDEX(FC_L,$AL495))</f>
        <v>0.41499999999999998</v>
      </c>
      <c r="AP495" s="26">
        <f>(IF(S495=1,Y495*AK495/AM495,0)+IF(T495=1,Z495*AK495/AN495,0)+IF(U495=1,AA495*AK495/AO495,0))*dt/60</f>
        <v>9.0172889814117627E-2</v>
      </c>
      <c r="AQ495" s="25">
        <f>E495+(AG495*SQRT(RTE)-AH495/SQRT(RTE))*dt/60/E_nom</f>
        <v>0.50037944563801129</v>
      </c>
      <c r="AR495">
        <f>IF(R495=1,1,0)</f>
        <v>0</v>
      </c>
    </row>
    <row r="496" spans="1:44" x14ac:dyDescent="0.2">
      <c r="A496">
        <v>494</v>
      </c>
      <c r="B496" s="22">
        <f>A496/1440</f>
        <v>0.34305555555555556</v>
      </c>
      <c r="C496" s="23">
        <v>3.1229</v>
      </c>
      <c r="D496" s="24">
        <f>C496+P_aux</f>
        <v>3.1379000000000001</v>
      </c>
      <c r="E496" s="25">
        <f>AQ495</f>
        <v>0.50037944563801129</v>
      </c>
      <c r="F496" s="24">
        <f>AB495</f>
        <v>2.2999999999999998</v>
      </c>
      <c r="G496">
        <f>IF(AND(S495=0,V495&gt;=MinOff),V495,-1)</f>
        <v>-1</v>
      </c>
      <c r="H496">
        <f>IF(AND(T495=0,W495&gt;=MinOff),W495,-1)</f>
        <v>-1</v>
      </c>
      <c r="I496">
        <f>IF(AND(U495=0,X495&gt;=MinOff),X495,-1)</f>
        <v>125</v>
      </c>
      <c r="J496">
        <f>IF(AND(S495=1,V495&gt;=MinRun),V495,-1)</f>
        <v>271</v>
      </c>
      <c r="K496">
        <f>IF(AND(T495=1,W495&gt;=MinRun),W495,-1)</f>
        <v>270</v>
      </c>
      <c r="L496">
        <f>IF(AND(U495=1,X495&gt;=MinRun),X495,-1)</f>
        <v>-1</v>
      </c>
      <c r="M496">
        <f>IF(MAX(G496:I496)&lt;0,0,MATCH(MAX(G496:I496),G496:I496,0))</f>
        <v>3</v>
      </c>
      <c r="N496">
        <f>IF(MAX(J496:L496)&lt;0,0,MATCH(MAX(J496:L496),J496:L496,0))</f>
        <v>1</v>
      </c>
      <c r="O496" s="24">
        <f>IF(N496=0,0,INDEX(CapVec,N496))</f>
        <v>1.2</v>
      </c>
      <c r="P496">
        <f>IF(OR(D496&gt;F496+StartMargin,E496&lt;SOC_startT),1,0)</f>
        <v>0</v>
      </c>
      <c r="Q496">
        <f>IF(AND(E496&gt;SOC_stopT,D496&lt;=F496-O496+StopMargin),1,0)</f>
        <v>0</v>
      </c>
      <c r="R496">
        <f>IF(AND(P496=1,M496&gt;0),1,IF(AND(P496=0,Q496=1,N496&gt;0),-1,0))</f>
        <v>0</v>
      </c>
      <c r="S496">
        <f>S495+IF(AND(R496=1,M496=1),1,0)-IF(AND(R496=-1,N496=1),1,0)</f>
        <v>1</v>
      </c>
      <c r="T496">
        <f>T495+IF(AND(R496=1,M496=2),1,0)-IF(AND(R496=-1,N496=2),1,0)</f>
        <v>1</v>
      </c>
      <c r="U496">
        <f>U495+IF(AND(R496=1,M496=3),1,0)-IF(AND(R496=-1,N496=3),1,0)</f>
        <v>0</v>
      </c>
      <c r="V496">
        <f>IF(S496&lt;&gt;S495,0,V495+dt)</f>
        <v>272</v>
      </c>
      <c r="W496">
        <f>IF(T496&lt;&gt;T495,0,W495+dt)</f>
        <v>271</v>
      </c>
      <c r="X496">
        <f>IF(U496&lt;&gt;U495,0,X495+dt)</f>
        <v>126</v>
      </c>
      <c r="Y496" s="24">
        <f>S496*Cap_1*MIN(1,(V496+dt)/StartRamp)</f>
        <v>1.2</v>
      </c>
      <c r="Z496" s="24">
        <f>T496*Cap_2*MIN(1,(W496+dt)/StartRamp)</f>
        <v>1.1000000000000001</v>
      </c>
      <c r="AA496" s="24">
        <f>U496*Cap_3*MIN(1,(X496+dt)/StartRamp)</f>
        <v>0</v>
      </c>
      <c r="AB496" s="24">
        <f>SUM(Y496:AA496)</f>
        <v>2.2999999999999998</v>
      </c>
      <c r="AC496" s="24">
        <f>AB496-D496</f>
        <v>-0.83790000000000031</v>
      </c>
      <c r="AD496" s="25">
        <f>MEDIAN(0,(TaperEnd-E496)/(TaperEnd-TaperStart),1)</f>
        <v>1</v>
      </c>
      <c r="AE496" s="24">
        <f>MIN(P_pcs*AD496,MAX(0,SOC_max-E496)*E_nom*60/dt/SQRT(RTE))</f>
        <v>2.5</v>
      </c>
      <c r="AF496" s="24">
        <f>MIN(P_pcs,MAX(0,E496-SOC_min)*E_nom*60/dt*SQRT(RTE))</f>
        <v>2.5</v>
      </c>
      <c r="AG496" s="24">
        <f>IF(AC496&gt;0,MIN(AC496,AE496),0)</f>
        <v>0</v>
      </c>
      <c r="AH496" s="24">
        <f>IF(AC496&lt;0,MIN(-AC496,AF496),0)</f>
        <v>0.83790000000000031</v>
      </c>
      <c r="AI496" s="24">
        <f>IF(AC496&gt;0,D496+AG496,AB496)</f>
        <v>2.2999999999999998</v>
      </c>
      <c r="AJ496" s="24">
        <f>MAX(0,D496-AI496-AH496)</f>
        <v>0</v>
      </c>
      <c r="AK496" s="25">
        <f>IF(AB496&gt;0,AI496/AB496,0)</f>
        <v>1</v>
      </c>
      <c r="AL496">
        <f>IF(AB496=0,1,MIN(MATCH(MEDIAN(MinStable,AK496,1),FC_L,1),3))</f>
        <v>3</v>
      </c>
      <c r="AM496" s="25">
        <f>INDEX(FC_E1,$AL496)+(MEDIAN(MinStable,$AK496,1)-INDEX(FC_L,$AL496))*(INDEX(FC_E1,$AL496+1)-INDEX(FC_E1,$AL496))/(INDEX(FC_L,$AL496+1)-INDEX(FC_L,$AL496))</f>
        <v>0.42799999999999999</v>
      </c>
      <c r="AN496" s="25">
        <f>INDEX(FC_E2,$AL496)+(MEDIAN(MinStable,$AK496,1)-INDEX(FC_L,$AL496))*(INDEX(FC_E2,$AL496+1)-INDEX(FC_E2,$AL496))/(INDEX(FC_L,$AL496+1)-INDEX(FC_L,$AL496))</f>
        <v>0.42199999999999999</v>
      </c>
      <c r="AO496" s="25">
        <f>INDEX(FC_E3,$AL496)+(MEDIAN(MinStable,$AK496,1)-INDEX(FC_L,$AL496))*(INDEX(FC_E3,$AL496+1)-INDEX(FC_E3,$AL496))/(INDEX(FC_L,$AL496+1)-INDEX(FC_L,$AL496))</f>
        <v>0.41499999999999998</v>
      </c>
      <c r="AP496" s="26">
        <f>(IF(S496=1,Y496*AK496/AM496,0)+IF(T496=1,Z496*AK496/AN496,0)+IF(U496=1,AA496*AK496/AO496,0))*dt/60</f>
        <v>9.0172889814117627E-2</v>
      </c>
      <c r="AQ496" s="25">
        <f>E496+(AG496*SQRT(RTE)-AH496/SQRT(RTE))*dt/60/E_nom</f>
        <v>0.49767276563446028</v>
      </c>
      <c r="AR496">
        <f>IF(R496=1,1,0)</f>
        <v>0</v>
      </c>
    </row>
    <row r="497" spans="1:44" x14ac:dyDescent="0.2">
      <c r="A497">
        <v>495</v>
      </c>
      <c r="B497" s="22">
        <f>A497/1440</f>
        <v>0.34375</v>
      </c>
      <c r="C497" s="23">
        <v>3.0499000000000001</v>
      </c>
      <c r="D497" s="24">
        <f>C497+P_aux</f>
        <v>3.0649000000000002</v>
      </c>
      <c r="E497" s="25">
        <f>AQ496</f>
        <v>0.49767276563446028</v>
      </c>
      <c r="F497" s="24">
        <f>AB496</f>
        <v>2.2999999999999998</v>
      </c>
      <c r="G497">
        <f>IF(AND(S496=0,V496&gt;=MinOff),V496,-1)</f>
        <v>-1</v>
      </c>
      <c r="H497">
        <f>IF(AND(T496=0,W496&gt;=MinOff),W496,-1)</f>
        <v>-1</v>
      </c>
      <c r="I497">
        <f>IF(AND(U496=0,X496&gt;=MinOff),X496,-1)</f>
        <v>126</v>
      </c>
      <c r="J497">
        <f>IF(AND(S496=1,V496&gt;=MinRun),V496,-1)</f>
        <v>272</v>
      </c>
      <c r="K497">
        <f>IF(AND(T496=1,W496&gt;=MinRun),W496,-1)</f>
        <v>271</v>
      </c>
      <c r="L497">
        <f>IF(AND(U496=1,X496&gt;=MinRun),X496,-1)</f>
        <v>-1</v>
      </c>
      <c r="M497">
        <f>IF(MAX(G497:I497)&lt;0,0,MATCH(MAX(G497:I497),G497:I497,0))</f>
        <v>3</v>
      </c>
      <c r="N497">
        <f>IF(MAX(J497:L497)&lt;0,0,MATCH(MAX(J497:L497),J497:L497,0))</f>
        <v>1</v>
      </c>
      <c r="O497" s="24">
        <f>IF(N497=0,0,INDEX(CapVec,N497))</f>
        <v>1.2</v>
      </c>
      <c r="P497">
        <f>IF(OR(D497&gt;F497+StartMargin,E497&lt;SOC_startT),1,0)</f>
        <v>0</v>
      </c>
      <c r="Q497">
        <f>IF(AND(E497&gt;SOC_stopT,D497&lt;=F497-O497+StopMargin),1,0)</f>
        <v>0</v>
      </c>
      <c r="R497">
        <f>IF(AND(P497=1,M497&gt;0),1,IF(AND(P497=0,Q497=1,N497&gt;0),-1,0))</f>
        <v>0</v>
      </c>
      <c r="S497">
        <f>S496+IF(AND(R497=1,M497=1),1,0)-IF(AND(R497=-1,N497=1),1,0)</f>
        <v>1</v>
      </c>
      <c r="T497">
        <f>T496+IF(AND(R497=1,M497=2),1,0)-IF(AND(R497=-1,N497=2),1,0)</f>
        <v>1</v>
      </c>
      <c r="U497">
        <f>U496+IF(AND(R497=1,M497=3),1,0)-IF(AND(R497=-1,N497=3),1,0)</f>
        <v>0</v>
      </c>
      <c r="V497">
        <f>IF(S497&lt;&gt;S496,0,V496+dt)</f>
        <v>273</v>
      </c>
      <c r="W497">
        <f>IF(T497&lt;&gt;T496,0,W496+dt)</f>
        <v>272</v>
      </c>
      <c r="X497">
        <f>IF(U497&lt;&gt;U496,0,X496+dt)</f>
        <v>127</v>
      </c>
      <c r="Y497" s="24">
        <f>S497*Cap_1*MIN(1,(V497+dt)/StartRamp)</f>
        <v>1.2</v>
      </c>
      <c r="Z497" s="24">
        <f>T497*Cap_2*MIN(1,(W497+dt)/StartRamp)</f>
        <v>1.1000000000000001</v>
      </c>
      <c r="AA497" s="24">
        <f>U497*Cap_3*MIN(1,(X497+dt)/StartRamp)</f>
        <v>0</v>
      </c>
      <c r="AB497" s="24">
        <f>SUM(Y497:AA497)</f>
        <v>2.2999999999999998</v>
      </c>
      <c r="AC497" s="24">
        <f>AB497-D497</f>
        <v>-0.76490000000000036</v>
      </c>
      <c r="AD497" s="25">
        <f>MEDIAN(0,(TaperEnd-E497)/(TaperEnd-TaperStart),1)</f>
        <v>1</v>
      </c>
      <c r="AE497" s="24">
        <f>MIN(P_pcs*AD497,MAX(0,SOC_max-E497)*E_nom*60/dt/SQRT(RTE))</f>
        <v>2.5</v>
      </c>
      <c r="AF497" s="24">
        <f>MIN(P_pcs,MAX(0,E497-SOC_min)*E_nom*60/dt*SQRT(RTE))</f>
        <v>2.5</v>
      </c>
      <c r="AG497" s="24">
        <f>IF(AC497&gt;0,MIN(AC497,AE497),0)</f>
        <v>0</v>
      </c>
      <c r="AH497" s="24">
        <f>IF(AC497&lt;0,MIN(-AC497,AF497),0)</f>
        <v>0.76490000000000036</v>
      </c>
      <c r="AI497" s="24">
        <f>IF(AC497&gt;0,D497+AG497,AB497)</f>
        <v>2.2999999999999998</v>
      </c>
      <c r="AJ497" s="24">
        <f>MAX(0,D497-AI497-AH497)</f>
        <v>0</v>
      </c>
      <c r="AK497" s="25">
        <f>IF(AB497&gt;0,AI497/AB497,0)</f>
        <v>1</v>
      </c>
      <c r="AL497">
        <f>IF(AB497=0,1,MIN(MATCH(MEDIAN(MinStable,AK497,1),FC_L,1),3))</f>
        <v>3</v>
      </c>
      <c r="AM497" s="25">
        <f>INDEX(FC_E1,$AL497)+(MEDIAN(MinStable,$AK497,1)-INDEX(FC_L,$AL497))*(INDEX(FC_E1,$AL497+1)-INDEX(FC_E1,$AL497))/(INDEX(FC_L,$AL497+1)-INDEX(FC_L,$AL497))</f>
        <v>0.42799999999999999</v>
      </c>
      <c r="AN497" s="25">
        <f>INDEX(FC_E2,$AL497)+(MEDIAN(MinStable,$AK497,1)-INDEX(FC_L,$AL497))*(INDEX(FC_E2,$AL497+1)-INDEX(FC_E2,$AL497))/(INDEX(FC_L,$AL497+1)-INDEX(FC_L,$AL497))</f>
        <v>0.42199999999999999</v>
      </c>
      <c r="AO497" s="25">
        <f>INDEX(FC_E3,$AL497)+(MEDIAN(MinStable,$AK497,1)-INDEX(FC_L,$AL497))*(INDEX(FC_E3,$AL497+1)-INDEX(FC_E3,$AL497))/(INDEX(FC_L,$AL497+1)-INDEX(FC_L,$AL497))</f>
        <v>0.41499999999999998</v>
      </c>
      <c r="AP497" s="26">
        <f>(IF(S497=1,Y497*AK497/AM497,0)+IF(T497=1,Z497*AK497/AN497,0)+IF(U497=1,AA497*AK497/AO497,0))*dt/60</f>
        <v>9.0172889814117627E-2</v>
      </c>
      <c r="AQ497" s="25">
        <f>E497+(AG497*SQRT(RTE)-AH497/SQRT(RTE))*dt/60/E_nom</f>
        <v>0.49520189854445412</v>
      </c>
      <c r="AR497">
        <f>IF(R497=1,1,0)</f>
        <v>0</v>
      </c>
    </row>
    <row r="498" spans="1:44" x14ac:dyDescent="0.2">
      <c r="A498">
        <v>496</v>
      </c>
      <c r="B498" s="22">
        <f>A498/1440</f>
        <v>0.34444444444444444</v>
      </c>
      <c r="C498" s="23">
        <v>3.1795</v>
      </c>
      <c r="D498" s="24">
        <f>C498+P_aux</f>
        <v>3.1945000000000001</v>
      </c>
      <c r="E498" s="25">
        <f>AQ497</f>
        <v>0.49520189854445412</v>
      </c>
      <c r="F498" s="24">
        <f>AB497</f>
        <v>2.2999999999999998</v>
      </c>
      <c r="G498">
        <f>IF(AND(S497=0,V497&gt;=MinOff),V497,-1)</f>
        <v>-1</v>
      </c>
      <c r="H498">
        <f>IF(AND(T497=0,W497&gt;=MinOff),W497,-1)</f>
        <v>-1</v>
      </c>
      <c r="I498">
        <f>IF(AND(U497=0,X497&gt;=MinOff),X497,-1)</f>
        <v>127</v>
      </c>
      <c r="J498">
        <f>IF(AND(S497=1,V497&gt;=MinRun),V497,-1)</f>
        <v>273</v>
      </c>
      <c r="K498">
        <f>IF(AND(T497=1,W497&gt;=MinRun),W497,-1)</f>
        <v>272</v>
      </c>
      <c r="L498">
        <f>IF(AND(U497=1,X497&gt;=MinRun),X497,-1)</f>
        <v>-1</v>
      </c>
      <c r="M498">
        <f>IF(MAX(G498:I498)&lt;0,0,MATCH(MAX(G498:I498),G498:I498,0))</f>
        <v>3</v>
      </c>
      <c r="N498">
        <f>IF(MAX(J498:L498)&lt;0,0,MATCH(MAX(J498:L498),J498:L498,0))</f>
        <v>1</v>
      </c>
      <c r="O498" s="24">
        <f>IF(N498=0,0,INDEX(CapVec,N498))</f>
        <v>1.2</v>
      </c>
      <c r="P498">
        <f>IF(OR(D498&gt;F498+StartMargin,E498&lt;SOC_startT),1,0)</f>
        <v>0</v>
      </c>
      <c r="Q498">
        <f>IF(AND(E498&gt;SOC_stopT,D498&lt;=F498-O498+StopMargin),1,0)</f>
        <v>0</v>
      </c>
      <c r="R498">
        <f>IF(AND(P498=1,M498&gt;0),1,IF(AND(P498=0,Q498=1,N498&gt;0),-1,0))</f>
        <v>0</v>
      </c>
      <c r="S498">
        <f>S497+IF(AND(R498=1,M498=1),1,0)-IF(AND(R498=-1,N498=1),1,0)</f>
        <v>1</v>
      </c>
      <c r="T498">
        <f>T497+IF(AND(R498=1,M498=2),1,0)-IF(AND(R498=-1,N498=2),1,0)</f>
        <v>1</v>
      </c>
      <c r="U498">
        <f>U497+IF(AND(R498=1,M498=3),1,0)-IF(AND(R498=-1,N498=3),1,0)</f>
        <v>0</v>
      </c>
      <c r="V498">
        <f>IF(S498&lt;&gt;S497,0,V497+dt)</f>
        <v>274</v>
      </c>
      <c r="W498">
        <f>IF(T498&lt;&gt;T497,0,W497+dt)</f>
        <v>273</v>
      </c>
      <c r="X498">
        <f>IF(U498&lt;&gt;U497,0,X497+dt)</f>
        <v>128</v>
      </c>
      <c r="Y498" s="24">
        <f>S498*Cap_1*MIN(1,(V498+dt)/StartRamp)</f>
        <v>1.2</v>
      </c>
      <c r="Z498" s="24">
        <f>T498*Cap_2*MIN(1,(W498+dt)/StartRamp)</f>
        <v>1.1000000000000001</v>
      </c>
      <c r="AA498" s="24">
        <f>U498*Cap_3*MIN(1,(X498+dt)/StartRamp)</f>
        <v>0</v>
      </c>
      <c r="AB498" s="24">
        <f>SUM(Y498:AA498)</f>
        <v>2.2999999999999998</v>
      </c>
      <c r="AC498" s="24">
        <f>AB498-D498</f>
        <v>-0.89450000000000029</v>
      </c>
      <c r="AD498" s="25">
        <f>MEDIAN(0,(TaperEnd-E498)/(TaperEnd-TaperStart),1)</f>
        <v>1</v>
      </c>
      <c r="AE498" s="24">
        <f>MIN(P_pcs*AD498,MAX(0,SOC_max-E498)*E_nom*60/dt/SQRT(RTE))</f>
        <v>2.5</v>
      </c>
      <c r="AF498" s="24">
        <f>MIN(P_pcs,MAX(0,E498-SOC_min)*E_nom*60/dt*SQRT(RTE))</f>
        <v>2.5</v>
      </c>
      <c r="AG498" s="24">
        <f>IF(AC498&gt;0,MIN(AC498,AE498),0)</f>
        <v>0</v>
      </c>
      <c r="AH498" s="24">
        <f>IF(AC498&lt;0,MIN(-AC498,AF498),0)</f>
        <v>0.89450000000000029</v>
      </c>
      <c r="AI498" s="24">
        <f>IF(AC498&gt;0,D498+AG498,AB498)</f>
        <v>2.2999999999999998</v>
      </c>
      <c r="AJ498" s="24">
        <f>MAX(0,D498-AI498-AH498)</f>
        <v>0</v>
      </c>
      <c r="AK498" s="25">
        <f>IF(AB498&gt;0,AI498/AB498,0)</f>
        <v>1</v>
      </c>
      <c r="AL498">
        <f>IF(AB498=0,1,MIN(MATCH(MEDIAN(MinStable,AK498,1),FC_L,1),3))</f>
        <v>3</v>
      </c>
      <c r="AM498" s="25">
        <f>INDEX(FC_E1,$AL498)+(MEDIAN(MinStable,$AK498,1)-INDEX(FC_L,$AL498))*(INDEX(FC_E1,$AL498+1)-INDEX(FC_E1,$AL498))/(INDEX(FC_L,$AL498+1)-INDEX(FC_L,$AL498))</f>
        <v>0.42799999999999999</v>
      </c>
      <c r="AN498" s="25">
        <f>INDEX(FC_E2,$AL498)+(MEDIAN(MinStable,$AK498,1)-INDEX(FC_L,$AL498))*(INDEX(FC_E2,$AL498+1)-INDEX(FC_E2,$AL498))/(INDEX(FC_L,$AL498+1)-INDEX(FC_L,$AL498))</f>
        <v>0.42199999999999999</v>
      </c>
      <c r="AO498" s="25">
        <f>INDEX(FC_E3,$AL498)+(MEDIAN(MinStable,$AK498,1)-INDEX(FC_L,$AL498))*(INDEX(FC_E3,$AL498+1)-INDEX(FC_E3,$AL498))/(INDEX(FC_L,$AL498+1)-INDEX(FC_L,$AL498))</f>
        <v>0.41499999999999998</v>
      </c>
      <c r="AP498" s="26">
        <f>(IF(S498=1,Y498*AK498/AM498,0)+IF(T498=1,Z498*AK498/AN498,0)+IF(U498=1,AA498*AK498/AO498,0))*dt/60</f>
        <v>9.0172889814117627E-2</v>
      </c>
      <c r="AQ498" s="25">
        <f>E498+(AG498*SQRT(RTE)-AH498/SQRT(RTE))*dt/60/E_nom</f>
        <v>0.49231238277505879</v>
      </c>
      <c r="AR498">
        <f>IF(R498=1,1,0)</f>
        <v>0</v>
      </c>
    </row>
    <row r="499" spans="1:44" x14ac:dyDescent="0.2">
      <c r="A499">
        <v>497</v>
      </c>
      <c r="B499" s="22">
        <f>A499/1440</f>
        <v>0.34513888888888888</v>
      </c>
      <c r="C499" s="23">
        <v>3.1084999999999998</v>
      </c>
      <c r="D499" s="24">
        <f>C499+P_aux</f>
        <v>3.1234999999999999</v>
      </c>
      <c r="E499" s="25">
        <f>AQ498</f>
        <v>0.49231238277505879</v>
      </c>
      <c r="F499" s="24">
        <f>AB498</f>
        <v>2.2999999999999998</v>
      </c>
      <c r="G499">
        <f>IF(AND(S498=0,V498&gt;=MinOff),V498,-1)</f>
        <v>-1</v>
      </c>
      <c r="H499">
        <f>IF(AND(T498=0,W498&gt;=MinOff),W498,-1)</f>
        <v>-1</v>
      </c>
      <c r="I499">
        <f>IF(AND(U498=0,X498&gt;=MinOff),X498,-1)</f>
        <v>128</v>
      </c>
      <c r="J499">
        <f>IF(AND(S498=1,V498&gt;=MinRun),V498,-1)</f>
        <v>274</v>
      </c>
      <c r="K499">
        <f>IF(AND(T498=1,W498&gt;=MinRun),W498,-1)</f>
        <v>273</v>
      </c>
      <c r="L499">
        <f>IF(AND(U498=1,X498&gt;=MinRun),X498,-1)</f>
        <v>-1</v>
      </c>
      <c r="M499">
        <f>IF(MAX(G499:I499)&lt;0,0,MATCH(MAX(G499:I499),G499:I499,0))</f>
        <v>3</v>
      </c>
      <c r="N499">
        <f>IF(MAX(J499:L499)&lt;0,0,MATCH(MAX(J499:L499),J499:L499,0))</f>
        <v>1</v>
      </c>
      <c r="O499" s="24">
        <f>IF(N499=0,0,INDEX(CapVec,N499))</f>
        <v>1.2</v>
      </c>
      <c r="P499">
        <f>IF(OR(D499&gt;F499+StartMargin,E499&lt;SOC_startT),1,0)</f>
        <v>0</v>
      </c>
      <c r="Q499">
        <f>IF(AND(E499&gt;SOC_stopT,D499&lt;=F499-O499+StopMargin),1,0)</f>
        <v>0</v>
      </c>
      <c r="R499">
        <f>IF(AND(P499=1,M499&gt;0),1,IF(AND(P499=0,Q499=1,N499&gt;0),-1,0))</f>
        <v>0</v>
      </c>
      <c r="S499">
        <f>S498+IF(AND(R499=1,M499=1),1,0)-IF(AND(R499=-1,N499=1),1,0)</f>
        <v>1</v>
      </c>
      <c r="T499">
        <f>T498+IF(AND(R499=1,M499=2),1,0)-IF(AND(R499=-1,N499=2),1,0)</f>
        <v>1</v>
      </c>
      <c r="U499">
        <f>U498+IF(AND(R499=1,M499=3),1,0)-IF(AND(R499=-1,N499=3),1,0)</f>
        <v>0</v>
      </c>
      <c r="V499">
        <f>IF(S499&lt;&gt;S498,0,V498+dt)</f>
        <v>275</v>
      </c>
      <c r="W499">
        <f>IF(T499&lt;&gt;T498,0,W498+dt)</f>
        <v>274</v>
      </c>
      <c r="X499">
        <f>IF(U499&lt;&gt;U498,0,X498+dt)</f>
        <v>129</v>
      </c>
      <c r="Y499" s="24">
        <f>S499*Cap_1*MIN(1,(V499+dt)/StartRamp)</f>
        <v>1.2</v>
      </c>
      <c r="Z499" s="24">
        <f>T499*Cap_2*MIN(1,(W499+dt)/StartRamp)</f>
        <v>1.1000000000000001</v>
      </c>
      <c r="AA499" s="24">
        <f>U499*Cap_3*MIN(1,(X499+dt)/StartRamp)</f>
        <v>0</v>
      </c>
      <c r="AB499" s="24">
        <f>SUM(Y499:AA499)</f>
        <v>2.2999999999999998</v>
      </c>
      <c r="AC499" s="24">
        <f>AB499-D499</f>
        <v>-0.82350000000000012</v>
      </c>
      <c r="AD499" s="25">
        <f>MEDIAN(0,(TaperEnd-E499)/(TaperEnd-TaperStart),1)</f>
        <v>1</v>
      </c>
      <c r="AE499" s="24">
        <f>MIN(P_pcs*AD499,MAX(0,SOC_max-E499)*E_nom*60/dt/SQRT(RTE))</f>
        <v>2.5</v>
      </c>
      <c r="AF499" s="24">
        <f>MIN(P_pcs,MAX(0,E499-SOC_min)*E_nom*60/dt*SQRT(RTE))</f>
        <v>2.5</v>
      </c>
      <c r="AG499" s="24">
        <f>IF(AC499&gt;0,MIN(AC499,AE499),0)</f>
        <v>0</v>
      </c>
      <c r="AH499" s="24">
        <f>IF(AC499&lt;0,MIN(-AC499,AF499),0)</f>
        <v>0.82350000000000012</v>
      </c>
      <c r="AI499" s="24">
        <f>IF(AC499&gt;0,D499+AG499,AB499)</f>
        <v>2.2999999999999998</v>
      </c>
      <c r="AJ499" s="24">
        <f>MAX(0,D499-AI499-AH499)</f>
        <v>0</v>
      </c>
      <c r="AK499" s="25">
        <f>IF(AB499&gt;0,AI499/AB499,0)</f>
        <v>1</v>
      </c>
      <c r="AL499">
        <f>IF(AB499=0,1,MIN(MATCH(MEDIAN(MinStable,AK499,1),FC_L,1),3))</f>
        <v>3</v>
      </c>
      <c r="AM499" s="25">
        <f>INDEX(FC_E1,$AL499)+(MEDIAN(MinStable,$AK499,1)-INDEX(FC_L,$AL499))*(INDEX(FC_E1,$AL499+1)-INDEX(FC_E1,$AL499))/(INDEX(FC_L,$AL499+1)-INDEX(FC_L,$AL499))</f>
        <v>0.42799999999999999</v>
      </c>
      <c r="AN499" s="25">
        <f>INDEX(FC_E2,$AL499)+(MEDIAN(MinStable,$AK499,1)-INDEX(FC_L,$AL499))*(INDEX(FC_E2,$AL499+1)-INDEX(FC_E2,$AL499))/(INDEX(FC_L,$AL499+1)-INDEX(FC_L,$AL499))</f>
        <v>0.42199999999999999</v>
      </c>
      <c r="AO499" s="25">
        <f>INDEX(FC_E3,$AL499)+(MEDIAN(MinStable,$AK499,1)-INDEX(FC_L,$AL499))*(INDEX(FC_E3,$AL499+1)-INDEX(FC_E3,$AL499))/(INDEX(FC_L,$AL499+1)-INDEX(FC_L,$AL499))</f>
        <v>0.41499999999999998</v>
      </c>
      <c r="AP499" s="26">
        <f>(IF(S499=1,Y499*AK499/AM499,0)+IF(T499=1,Z499*AK499/AN499,0)+IF(U499=1,AA499*AK499/AO499,0))*dt/60</f>
        <v>9.0172889814117627E-2</v>
      </c>
      <c r="AQ499" s="25">
        <f>E499+(AG499*SQRT(RTE)-AH499/SQRT(RTE))*dt/60/E_nom</f>
        <v>0.48965221929143993</v>
      </c>
      <c r="AR499">
        <f>IF(R499=1,1,0)</f>
        <v>0</v>
      </c>
    </row>
    <row r="500" spans="1:44" x14ac:dyDescent="0.2">
      <c r="A500">
        <v>498</v>
      </c>
      <c r="B500" s="22">
        <f>A500/1440</f>
        <v>0.34583333333333333</v>
      </c>
      <c r="C500" s="23">
        <v>3.2109000000000001</v>
      </c>
      <c r="D500" s="24">
        <f>C500+P_aux</f>
        <v>3.2259000000000002</v>
      </c>
      <c r="E500" s="25">
        <f>AQ499</f>
        <v>0.48965221929143993</v>
      </c>
      <c r="F500" s="24">
        <f>AB499</f>
        <v>2.2999999999999998</v>
      </c>
      <c r="G500">
        <f>IF(AND(S499=0,V499&gt;=MinOff),V499,-1)</f>
        <v>-1</v>
      </c>
      <c r="H500">
        <f>IF(AND(T499=0,W499&gt;=MinOff),W499,-1)</f>
        <v>-1</v>
      </c>
      <c r="I500">
        <f>IF(AND(U499=0,X499&gt;=MinOff),X499,-1)</f>
        <v>129</v>
      </c>
      <c r="J500">
        <f>IF(AND(S499=1,V499&gt;=MinRun),V499,-1)</f>
        <v>275</v>
      </c>
      <c r="K500">
        <f>IF(AND(T499=1,W499&gt;=MinRun),W499,-1)</f>
        <v>274</v>
      </c>
      <c r="L500">
        <f>IF(AND(U499=1,X499&gt;=MinRun),X499,-1)</f>
        <v>-1</v>
      </c>
      <c r="M500">
        <f>IF(MAX(G500:I500)&lt;0,0,MATCH(MAX(G500:I500),G500:I500,0))</f>
        <v>3</v>
      </c>
      <c r="N500">
        <f>IF(MAX(J500:L500)&lt;0,0,MATCH(MAX(J500:L500),J500:L500,0))</f>
        <v>1</v>
      </c>
      <c r="O500" s="24">
        <f>IF(N500=0,0,INDEX(CapVec,N500))</f>
        <v>1.2</v>
      </c>
      <c r="P500">
        <f>IF(OR(D500&gt;F500+StartMargin,E500&lt;SOC_startT),1,0)</f>
        <v>0</v>
      </c>
      <c r="Q500">
        <f>IF(AND(E500&gt;SOC_stopT,D500&lt;=F500-O500+StopMargin),1,0)</f>
        <v>0</v>
      </c>
      <c r="R500">
        <f>IF(AND(P500=1,M500&gt;0),1,IF(AND(P500=0,Q500=1,N500&gt;0),-1,0))</f>
        <v>0</v>
      </c>
      <c r="S500">
        <f>S499+IF(AND(R500=1,M500=1),1,0)-IF(AND(R500=-1,N500=1),1,0)</f>
        <v>1</v>
      </c>
      <c r="T500">
        <f>T499+IF(AND(R500=1,M500=2),1,0)-IF(AND(R500=-1,N500=2),1,0)</f>
        <v>1</v>
      </c>
      <c r="U500">
        <f>U499+IF(AND(R500=1,M500=3),1,0)-IF(AND(R500=-1,N500=3),1,0)</f>
        <v>0</v>
      </c>
      <c r="V500">
        <f>IF(S500&lt;&gt;S499,0,V499+dt)</f>
        <v>276</v>
      </c>
      <c r="W500">
        <f>IF(T500&lt;&gt;T499,0,W499+dt)</f>
        <v>275</v>
      </c>
      <c r="X500">
        <f>IF(U500&lt;&gt;U499,0,X499+dt)</f>
        <v>130</v>
      </c>
      <c r="Y500" s="24">
        <f>S500*Cap_1*MIN(1,(V500+dt)/StartRamp)</f>
        <v>1.2</v>
      </c>
      <c r="Z500" s="24">
        <f>T500*Cap_2*MIN(1,(W500+dt)/StartRamp)</f>
        <v>1.1000000000000001</v>
      </c>
      <c r="AA500" s="24">
        <f>U500*Cap_3*MIN(1,(X500+dt)/StartRamp)</f>
        <v>0</v>
      </c>
      <c r="AB500" s="24">
        <f>SUM(Y500:AA500)</f>
        <v>2.2999999999999998</v>
      </c>
      <c r="AC500" s="24">
        <f>AB500-D500</f>
        <v>-0.92590000000000039</v>
      </c>
      <c r="AD500" s="25">
        <f>MEDIAN(0,(TaperEnd-E500)/(TaperEnd-TaperStart),1)</f>
        <v>1</v>
      </c>
      <c r="AE500" s="24">
        <f>MIN(P_pcs*AD500,MAX(0,SOC_max-E500)*E_nom*60/dt/SQRT(RTE))</f>
        <v>2.5</v>
      </c>
      <c r="AF500" s="24">
        <f>MIN(P_pcs,MAX(0,E500-SOC_min)*E_nom*60/dt*SQRT(RTE))</f>
        <v>2.5</v>
      </c>
      <c r="AG500" s="24">
        <f>IF(AC500&gt;0,MIN(AC500,AE500),0)</f>
        <v>0</v>
      </c>
      <c r="AH500" s="24">
        <f>IF(AC500&lt;0,MIN(-AC500,AF500),0)</f>
        <v>0.92590000000000039</v>
      </c>
      <c r="AI500" s="24">
        <f>IF(AC500&gt;0,D500+AG500,AB500)</f>
        <v>2.2999999999999998</v>
      </c>
      <c r="AJ500" s="24">
        <f>MAX(0,D500-AI500-AH500)</f>
        <v>0</v>
      </c>
      <c r="AK500" s="25">
        <f>IF(AB500&gt;0,AI500/AB500,0)</f>
        <v>1</v>
      </c>
      <c r="AL500">
        <f>IF(AB500=0,1,MIN(MATCH(MEDIAN(MinStable,AK500,1),FC_L,1),3))</f>
        <v>3</v>
      </c>
      <c r="AM500" s="25">
        <f>INDEX(FC_E1,$AL500)+(MEDIAN(MinStable,$AK500,1)-INDEX(FC_L,$AL500))*(INDEX(FC_E1,$AL500+1)-INDEX(FC_E1,$AL500))/(INDEX(FC_L,$AL500+1)-INDEX(FC_L,$AL500))</f>
        <v>0.42799999999999999</v>
      </c>
      <c r="AN500" s="25">
        <f>INDEX(FC_E2,$AL500)+(MEDIAN(MinStable,$AK500,1)-INDEX(FC_L,$AL500))*(INDEX(FC_E2,$AL500+1)-INDEX(FC_E2,$AL500))/(INDEX(FC_L,$AL500+1)-INDEX(FC_L,$AL500))</f>
        <v>0.42199999999999999</v>
      </c>
      <c r="AO500" s="25">
        <f>INDEX(FC_E3,$AL500)+(MEDIAN(MinStable,$AK500,1)-INDEX(FC_L,$AL500))*(INDEX(FC_E3,$AL500+1)-INDEX(FC_E3,$AL500))/(INDEX(FC_L,$AL500+1)-INDEX(FC_L,$AL500))</f>
        <v>0.41499999999999998</v>
      </c>
      <c r="AP500" s="26">
        <f>(IF(S500=1,Y500*AK500/AM500,0)+IF(T500=1,Z500*AK500/AN500,0)+IF(U500=1,AA500*AK500/AO500,0))*dt/60</f>
        <v>9.0172889814117627E-2</v>
      </c>
      <c r="AQ500" s="25">
        <f>E500+(AG500*SQRT(RTE)-AH500/SQRT(RTE))*dt/60/E_nom</f>
        <v>0.48666127166608142</v>
      </c>
      <c r="AR500">
        <f>IF(R500=1,1,0)</f>
        <v>0</v>
      </c>
    </row>
    <row r="501" spans="1:44" x14ac:dyDescent="0.2">
      <c r="A501">
        <v>499</v>
      </c>
      <c r="B501" s="22">
        <f>A501/1440</f>
        <v>0.34652777777777777</v>
      </c>
      <c r="C501" s="23">
        <v>3.1505000000000001</v>
      </c>
      <c r="D501" s="24">
        <f>C501+P_aux</f>
        <v>3.1655000000000002</v>
      </c>
      <c r="E501" s="25">
        <f>AQ500</f>
        <v>0.48666127166608142</v>
      </c>
      <c r="F501" s="24">
        <f>AB500</f>
        <v>2.2999999999999998</v>
      </c>
      <c r="G501">
        <f>IF(AND(S500=0,V500&gt;=MinOff),V500,-1)</f>
        <v>-1</v>
      </c>
      <c r="H501">
        <f>IF(AND(T500=0,W500&gt;=MinOff),W500,-1)</f>
        <v>-1</v>
      </c>
      <c r="I501">
        <f>IF(AND(U500=0,X500&gt;=MinOff),X500,-1)</f>
        <v>130</v>
      </c>
      <c r="J501">
        <f>IF(AND(S500=1,V500&gt;=MinRun),V500,-1)</f>
        <v>276</v>
      </c>
      <c r="K501">
        <f>IF(AND(T500=1,W500&gt;=MinRun),W500,-1)</f>
        <v>275</v>
      </c>
      <c r="L501">
        <f>IF(AND(U500=1,X500&gt;=MinRun),X500,-1)</f>
        <v>-1</v>
      </c>
      <c r="M501">
        <f>IF(MAX(G501:I501)&lt;0,0,MATCH(MAX(G501:I501),G501:I501,0))</f>
        <v>3</v>
      </c>
      <c r="N501">
        <f>IF(MAX(J501:L501)&lt;0,0,MATCH(MAX(J501:L501),J501:L501,0))</f>
        <v>1</v>
      </c>
      <c r="O501" s="24">
        <f>IF(N501=0,0,INDEX(CapVec,N501))</f>
        <v>1.2</v>
      </c>
      <c r="P501">
        <f>IF(OR(D501&gt;F501+StartMargin,E501&lt;SOC_startT),1,0)</f>
        <v>0</v>
      </c>
      <c r="Q501">
        <f>IF(AND(E501&gt;SOC_stopT,D501&lt;=F501-O501+StopMargin),1,0)</f>
        <v>0</v>
      </c>
      <c r="R501">
        <f>IF(AND(P501=1,M501&gt;0),1,IF(AND(P501=0,Q501=1,N501&gt;0),-1,0))</f>
        <v>0</v>
      </c>
      <c r="S501">
        <f>S500+IF(AND(R501=1,M501=1),1,0)-IF(AND(R501=-1,N501=1),1,0)</f>
        <v>1</v>
      </c>
      <c r="T501">
        <f>T500+IF(AND(R501=1,M501=2),1,0)-IF(AND(R501=-1,N501=2),1,0)</f>
        <v>1</v>
      </c>
      <c r="U501">
        <f>U500+IF(AND(R501=1,M501=3),1,0)-IF(AND(R501=-1,N501=3),1,0)</f>
        <v>0</v>
      </c>
      <c r="V501">
        <f>IF(S501&lt;&gt;S500,0,V500+dt)</f>
        <v>277</v>
      </c>
      <c r="W501">
        <f>IF(T501&lt;&gt;T500,0,W500+dt)</f>
        <v>276</v>
      </c>
      <c r="X501">
        <f>IF(U501&lt;&gt;U500,0,X500+dt)</f>
        <v>131</v>
      </c>
      <c r="Y501" s="24">
        <f>S501*Cap_1*MIN(1,(V501+dt)/StartRamp)</f>
        <v>1.2</v>
      </c>
      <c r="Z501" s="24">
        <f>T501*Cap_2*MIN(1,(W501+dt)/StartRamp)</f>
        <v>1.1000000000000001</v>
      </c>
      <c r="AA501" s="24">
        <f>U501*Cap_3*MIN(1,(X501+dt)/StartRamp)</f>
        <v>0</v>
      </c>
      <c r="AB501" s="24">
        <f>SUM(Y501:AA501)</f>
        <v>2.2999999999999998</v>
      </c>
      <c r="AC501" s="24">
        <f>AB501-D501</f>
        <v>-0.86550000000000038</v>
      </c>
      <c r="AD501" s="25">
        <f>MEDIAN(0,(TaperEnd-E501)/(TaperEnd-TaperStart),1)</f>
        <v>1</v>
      </c>
      <c r="AE501" s="24">
        <f>MIN(P_pcs*AD501,MAX(0,SOC_max-E501)*E_nom*60/dt/SQRT(RTE))</f>
        <v>2.5</v>
      </c>
      <c r="AF501" s="24">
        <f>MIN(P_pcs,MAX(0,E501-SOC_min)*E_nom*60/dt*SQRT(RTE))</f>
        <v>2.5</v>
      </c>
      <c r="AG501" s="24">
        <f>IF(AC501&gt;0,MIN(AC501,AE501),0)</f>
        <v>0</v>
      </c>
      <c r="AH501" s="24">
        <f>IF(AC501&lt;0,MIN(-AC501,AF501),0)</f>
        <v>0.86550000000000038</v>
      </c>
      <c r="AI501" s="24">
        <f>IF(AC501&gt;0,D501+AG501,AB501)</f>
        <v>2.2999999999999998</v>
      </c>
      <c r="AJ501" s="24">
        <f>MAX(0,D501-AI501-AH501)</f>
        <v>0</v>
      </c>
      <c r="AK501" s="25">
        <f>IF(AB501&gt;0,AI501/AB501,0)</f>
        <v>1</v>
      </c>
      <c r="AL501">
        <f>IF(AB501=0,1,MIN(MATCH(MEDIAN(MinStable,AK501,1),FC_L,1),3))</f>
        <v>3</v>
      </c>
      <c r="AM501" s="25">
        <f>INDEX(FC_E1,$AL501)+(MEDIAN(MinStable,$AK501,1)-INDEX(FC_L,$AL501))*(INDEX(FC_E1,$AL501+1)-INDEX(FC_E1,$AL501))/(INDEX(FC_L,$AL501+1)-INDEX(FC_L,$AL501))</f>
        <v>0.42799999999999999</v>
      </c>
      <c r="AN501" s="25">
        <f>INDEX(FC_E2,$AL501)+(MEDIAN(MinStable,$AK501,1)-INDEX(FC_L,$AL501))*(INDEX(FC_E2,$AL501+1)-INDEX(FC_E2,$AL501))/(INDEX(FC_L,$AL501+1)-INDEX(FC_L,$AL501))</f>
        <v>0.42199999999999999</v>
      </c>
      <c r="AO501" s="25">
        <f>INDEX(FC_E3,$AL501)+(MEDIAN(MinStable,$AK501,1)-INDEX(FC_L,$AL501))*(INDEX(FC_E3,$AL501+1)-INDEX(FC_E3,$AL501))/(INDEX(FC_L,$AL501+1)-INDEX(FC_L,$AL501))</f>
        <v>0.41499999999999998</v>
      </c>
      <c r="AP501" s="26">
        <f>(IF(S501=1,Y501*AK501/AM501,0)+IF(T501=1,Z501*AK501/AN501,0)+IF(U501=1,AA501*AK501/AO501,0))*dt/60</f>
        <v>9.0172889814117627E-2</v>
      </c>
      <c r="AQ501" s="25">
        <f>E501+(AG501*SQRT(RTE)-AH501/SQRT(RTE))*dt/60/E_nom</f>
        <v>0.48386543499932716</v>
      </c>
      <c r="AR501">
        <f>IF(R501=1,1,0)</f>
        <v>0</v>
      </c>
    </row>
    <row r="502" spans="1:44" x14ac:dyDescent="0.2">
      <c r="A502">
        <v>500</v>
      </c>
      <c r="B502" s="22">
        <f>A502/1440</f>
        <v>0.34722222222222221</v>
      </c>
      <c r="C502" s="23">
        <v>3.1475</v>
      </c>
      <c r="D502" s="24">
        <f>C502+P_aux</f>
        <v>3.1625000000000001</v>
      </c>
      <c r="E502" s="25">
        <f>AQ501</f>
        <v>0.48386543499932716</v>
      </c>
      <c r="F502" s="24">
        <f>AB501</f>
        <v>2.2999999999999998</v>
      </c>
      <c r="G502">
        <f>IF(AND(S501=0,V501&gt;=MinOff),V501,-1)</f>
        <v>-1</v>
      </c>
      <c r="H502">
        <f>IF(AND(T501=0,W501&gt;=MinOff),W501,-1)</f>
        <v>-1</v>
      </c>
      <c r="I502">
        <f>IF(AND(U501=0,X501&gt;=MinOff),X501,-1)</f>
        <v>131</v>
      </c>
      <c r="J502">
        <f>IF(AND(S501=1,V501&gt;=MinRun),V501,-1)</f>
        <v>277</v>
      </c>
      <c r="K502">
        <f>IF(AND(T501=1,W501&gt;=MinRun),W501,-1)</f>
        <v>276</v>
      </c>
      <c r="L502">
        <f>IF(AND(U501=1,X501&gt;=MinRun),X501,-1)</f>
        <v>-1</v>
      </c>
      <c r="M502">
        <f>IF(MAX(G502:I502)&lt;0,0,MATCH(MAX(G502:I502),G502:I502,0))</f>
        <v>3</v>
      </c>
      <c r="N502">
        <f>IF(MAX(J502:L502)&lt;0,0,MATCH(MAX(J502:L502),J502:L502,0))</f>
        <v>1</v>
      </c>
      <c r="O502" s="24">
        <f>IF(N502=0,0,INDEX(CapVec,N502))</f>
        <v>1.2</v>
      </c>
      <c r="P502">
        <f>IF(OR(D502&gt;F502+StartMargin,E502&lt;SOC_startT),1,0)</f>
        <v>0</v>
      </c>
      <c r="Q502">
        <f>IF(AND(E502&gt;SOC_stopT,D502&lt;=F502-O502+StopMargin),1,0)</f>
        <v>0</v>
      </c>
      <c r="R502">
        <f>IF(AND(P502=1,M502&gt;0),1,IF(AND(P502=0,Q502=1,N502&gt;0),-1,0))</f>
        <v>0</v>
      </c>
      <c r="S502">
        <f>S501+IF(AND(R502=1,M502=1),1,0)-IF(AND(R502=-1,N502=1),1,0)</f>
        <v>1</v>
      </c>
      <c r="T502">
        <f>T501+IF(AND(R502=1,M502=2),1,0)-IF(AND(R502=-1,N502=2),1,0)</f>
        <v>1</v>
      </c>
      <c r="U502">
        <f>U501+IF(AND(R502=1,M502=3),1,0)-IF(AND(R502=-1,N502=3),1,0)</f>
        <v>0</v>
      </c>
      <c r="V502">
        <f>IF(S502&lt;&gt;S501,0,V501+dt)</f>
        <v>278</v>
      </c>
      <c r="W502">
        <f>IF(T502&lt;&gt;T501,0,W501+dt)</f>
        <v>277</v>
      </c>
      <c r="X502">
        <f>IF(U502&lt;&gt;U501,0,X501+dt)</f>
        <v>132</v>
      </c>
      <c r="Y502" s="24">
        <f>S502*Cap_1*MIN(1,(V502+dt)/StartRamp)</f>
        <v>1.2</v>
      </c>
      <c r="Z502" s="24">
        <f>T502*Cap_2*MIN(1,(W502+dt)/StartRamp)</f>
        <v>1.1000000000000001</v>
      </c>
      <c r="AA502" s="24">
        <f>U502*Cap_3*MIN(1,(X502+dt)/StartRamp)</f>
        <v>0</v>
      </c>
      <c r="AB502" s="24">
        <f>SUM(Y502:AA502)</f>
        <v>2.2999999999999998</v>
      </c>
      <c r="AC502" s="24">
        <f>AB502-D502</f>
        <v>-0.86250000000000027</v>
      </c>
      <c r="AD502" s="25">
        <f>MEDIAN(0,(TaperEnd-E502)/(TaperEnd-TaperStart),1)</f>
        <v>1</v>
      </c>
      <c r="AE502" s="24">
        <f>MIN(P_pcs*AD502,MAX(0,SOC_max-E502)*E_nom*60/dt/SQRT(RTE))</f>
        <v>2.5</v>
      </c>
      <c r="AF502" s="24">
        <f>MIN(P_pcs,MAX(0,E502-SOC_min)*E_nom*60/dt*SQRT(RTE))</f>
        <v>2.5</v>
      </c>
      <c r="AG502" s="24">
        <f>IF(AC502&gt;0,MIN(AC502,AE502),0)</f>
        <v>0</v>
      </c>
      <c r="AH502" s="24">
        <f>IF(AC502&lt;0,MIN(-AC502,AF502),0)</f>
        <v>0.86250000000000027</v>
      </c>
      <c r="AI502" s="24">
        <f>IF(AC502&gt;0,D502+AG502,AB502)</f>
        <v>2.2999999999999998</v>
      </c>
      <c r="AJ502" s="24">
        <f>MAX(0,D502-AI502-AH502)</f>
        <v>0</v>
      </c>
      <c r="AK502" s="25">
        <f>IF(AB502&gt;0,AI502/AB502,0)</f>
        <v>1</v>
      </c>
      <c r="AL502">
        <f>IF(AB502=0,1,MIN(MATCH(MEDIAN(MinStable,AK502,1),FC_L,1),3))</f>
        <v>3</v>
      </c>
      <c r="AM502" s="25">
        <f>INDEX(FC_E1,$AL502)+(MEDIAN(MinStable,$AK502,1)-INDEX(FC_L,$AL502))*(INDEX(FC_E1,$AL502+1)-INDEX(FC_E1,$AL502))/(INDEX(FC_L,$AL502+1)-INDEX(FC_L,$AL502))</f>
        <v>0.42799999999999999</v>
      </c>
      <c r="AN502" s="25">
        <f>INDEX(FC_E2,$AL502)+(MEDIAN(MinStable,$AK502,1)-INDEX(FC_L,$AL502))*(INDEX(FC_E2,$AL502+1)-INDEX(FC_E2,$AL502))/(INDEX(FC_L,$AL502+1)-INDEX(FC_L,$AL502))</f>
        <v>0.42199999999999999</v>
      </c>
      <c r="AO502" s="25">
        <f>INDEX(FC_E3,$AL502)+(MEDIAN(MinStable,$AK502,1)-INDEX(FC_L,$AL502))*(INDEX(FC_E3,$AL502+1)-INDEX(FC_E3,$AL502))/(INDEX(FC_L,$AL502+1)-INDEX(FC_L,$AL502))</f>
        <v>0.41499999999999998</v>
      </c>
      <c r="AP502" s="26">
        <f>(IF(S502=1,Y502*AK502/AM502,0)+IF(T502=1,Z502*AK502/AN502,0)+IF(U502=1,AA502*AK502/AO502,0))*dt/60</f>
        <v>9.0172889814117627E-2</v>
      </c>
      <c r="AQ502" s="25">
        <f>E502+(AG502*SQRT(RTE)-AH502/SQRT(RTE))*dt/60/E_nom</f>
        <v>0.48107928927422544</v>
      </c>
      <c r="AR502">
        <f>IF(R502=1,1,0)</f>
        <v>0</v>
      </c>
    </row>
    <row r="503" spans="1:44" x14ac:dyDescent="0.2">
      <c r="A503">
        <v>501</v>
      </c>
      <c r="B503" s="22">
        <f>A503/1440</f>
        <v>0.34791666666666665</v>
      </c>
      <c r="C503" s="23">
        <v>3.1267999999999998</v>
      </c>
      <c r="D503" s="24">
        <f>C503+P_aux</f>
        <v>3.1417999999999999</v>
      </c>
      <c r="E503" s="25">
        <f>AQ502</f>
        <v>0.48107928927422544</v>
      </c>
      <c r="F503" s="24">
        <f>AB502</f>
        <v>2.2999999999999998</v>
      </c>
      <c r="G503">
        <f>IF(AND(S502=0,V502&gt;=MinOff),V502,-1)</f>
        <v>-1</v>
      </c>
      <c r="H503">
        <f>IF(AND(T502=0,W502&gt;=MinOff),W502,-1)</f>
        <v>-1</v>
      </c>
      <c r="I503">
        <f>IF(AND(U502=0,X502&gt;=MinOff),X502,-1)</f>
        <v>132</v>
      </c>
      <c r="J503">
        <f>IF(AND(S502=1,V502&gt;=MinRun),V502,-1)</f>
        <v>278</v>
      </c>
      <c r="K503">
        <f>IF(AND(T502=1,W502&gt;=MinRun),W502,-1)</f>
        <v>277</v>
      </c>
      <c r="L503">
        <f>IF(AND(U502=1,X502&gt;=MinRun),X502,-1)</f>
        <v>-1</v>
      </c>
      <c r="M503">
        <f>IF(MAX(G503:I503)&lt;0,0,MATCH(MAX(G503:I503),G503:I503,0))</f>
        <v>3</v>
      </c>
      <c r="N503">
        <f>IF(MAX(J503:L503)&lt;0,0,MATCH(MAX(J503:L503),J503:L503,0))</f>
        <v>1</v>
      </c>
      <c r="O503" s="24">
        <f>IF(N503=0,0,INDEX(CapVec,N503))</f>
        <v>1.2</v>
      </c>
      <c r="P503">
        <f>IF(OR(D503&gt;F503+StartMargin,E503&lt;SOC_startT),1,0)</f>
        <v>0</v>
      </c>
      <c r="Q503">
        <f>IF(AND(E503&gt;SOC_stopT,D503&lt;=F503-O503+StopMargin),1,0)</f>
        <v>0</v>
      </c>
      <c r="R503">
        <f>IF(AND(P503=1,M503&gt;0),1,IF(AND(P503=0,Q503=1,N503&gt;0),-1,0))</f>
        <v>0</v>
      </c>
      <c r="S503">
        <f>S502+IF(AND(R503=1,M503=1),1,0)-IF(AND(R503=-1,N503=1),1,0)</f>
        <v>1</v>
      </c>
      <c r="T503">
        <f>T502+IF(AND(R503=1,M503=2),1,0)-IF(AND(R503=-1,N503=2),1,0)</f>
        <v>1</v>
      </c>
      <c r="U503">
        <f>U502+IF(AND(R503=1,M503=3),1,0)-IF(AND(R503=-1,N503=3),1,0)</f>
        <v>0</v>
      </c>
      <c r="V503">
        <f>IF(S503&lt;&gt;S502,0,V502+dt)</f>
        <v>279</v>
      </c>
      <c r="W503">
        <f>IF(T503&lt;&gt;T502,0,W502+dt)</f>
        <v>278</v>
      </c>
      <c r="X503">
        <f>IF(U503&lt;&gt;U502,0,X502+dt)</f>
        <v>133</v>
      </c>
      <c r="Y503" s="24">
        <f>S503*Cap_1*MIN(1,(V503+dt)/StartRamp)</f>
        <v>1.2</v>
      </c>
      <c r="Z503" s="24">
        <f>T503*Cap_2*MIN(1,(W503+dt)/StartRamp)</f>
        <v>1.1000000000000001</v>
      </c>
      <c r="AA503" s="24">
        <f>U503*Cap_3*MIN(1,(X503+dt)/StartRamp)</f>
        <v>0</v>
      </c>
      <c r="AB503" s="24">
        <f>SUM(Y503:AA503)</f>
        <v>2.2999999999999998</v>
      </c>
      <c r="AC503" s="24">
        <f>AB503-D503</f>
        <v>-0.8418000000000001</v>
      </c>
      <c r="AD503" s="25">
        <f>MEDIAN(0,(TaperEnd-E503)/(TaperEnd-TaperStart),1)</f>
        <v>1</v>
      </c>
      <c r="AE503" s="24">
        <f>MIN(P_pcs*AD503,MAX(0,SOC_max-E503)*E_nom*60/dt/SQRT(RTE))</f>
        <v>2.5</v>
      </c>
      <c r="AF503" s="24">
        <f>MIN(P_pcs,MAX(0,E503-SOC_min)*E_nom*60/dt*SQRT(RTE))</f>
        <v>2.5</v>
      </c>
      <c r="AG503" s="24">
        <f>IF(AC503&gt;0,MIN(AC503,AE503),0)</f>
        <v>0</v>
      </c>
      <c r="AH503" s="24">
        <f>IF(AC503&lt;0,MIN(-AC503,AF503),0)</f>
        <v>0.8418000000000001</v>
      </c>
      <c r="AI503" s="24">
        <f>IF(AC503&gt;0,D503+AG503,AB503)</f>
        <v>2.2999999999999998</v>
      </c>
      <c r="AJ503" s="24">
        <f>MAX(0,D503-AI503-AH503)</f>
        <v>0</v>
      </c>
      <c r="AK503" s="25">
        <f>IF(AB503&gt;0,AI503/AB503,0)</f>
        <v>1</v>
      </c>
      <c r="AL503">
        <f>IF(AB503=0,1,MIN(MATCH(MEDIAN(MinStable,AK503,1),FC_L,1),3))</f>
        <v>3</v>
      </c>
      <c r="AM503" s="25">
        <f>INDEX(FC_E1,$AL503)+(MEDIAN(MinStable,$AK503,1)-INDEX(FC_L,$AL503))*(INDEX(FC_E1,$AL503+1)-INDEX(FC_E1,$AL503))/(INDEX(FC_L,$AL503+1)-INDEX(FC_L,$AL503))</f>
        <v>0.42799999999999999</v>
      </c>
      <c r="AN503" s="25">
        <f>INDEX(FC_E2,$AL503)+(MEDIAN(MinStable,$AK503,1)-INDEX(FC_L,$AL503))*(INDEX(FC_E2,$AL503+1)-INDEX(FC_E2,$AL503))/(INDEX(FC_L,$AL503+1)-INDEX(FC_L,$AL503))</f>
        <v>0.42199999999999999</v>
      </c>
      <c r="AO503" s="25">
        <f>INDEX(FC_E3,$AL503)+(MEDIAN(MinStable,$AK503,1)-INDEX(FC_L,$AL503))*(INDEX(FC_E3,$AL503+1)-INDEX(FC_E3,$AL503))/(INDEX(FC_L,$AL503+1)-INDEX(FC_L,$AL503))</f>
        <v>0.41499999999999998</v>
      </c>
      <c r="AP503" s="26">
        <f>(IF(S503=1,Y503*AK503/AM503,0)+IF(T503=1,Z503*AK503/AN503,0)+IF(U503=1,AA503*AK503/AO503,0))*dt/60</f>
        <v>9.0172889814117627E-2</v>
      </c>
      <c r="AQ503" s="25">
        <f>E503+(AG503*SQRT(RTE)-AH503/SQRT(RTE))*dt/60/E_nom</f>
        <v>0.47836001104652615</v>
      </c>
      <c r="AR503">
        <f>IF(R503=1,1,0)</f>
        <v>0</v>
      </c>
    </row>
    <row r="504" spans="1:44" x14ac:dyDescent="0.2">
      <c r="A504">
        <v>502</v>
      </c>
      <c r="B504" s="22">
        <f>A504/1440</f>
        <v>0.34861111111111109</v>
      </c>
      <c r="C504" s="23">
        <v>2.9998999999999998</v>
      </c>
      <c r="D504" s="24">
        <f>C504+P_aux</f>
        <v>3.0148999999999999</v>
      </c>
      <c r="E504" s="25">
        <f>AQ503</f>
        <v>0.47836001104652615</v>
      </c>
      <c r="F504" s="24">
        <f>AB503</f>
        <v>2.2999999999999998</v>
      </c>
      <c r="G504">
        <f>IF(AND(S503=0,V503&gt;=MinOff),V503,-1)</f>
        <v>-1</v>
      </c>
      <c r="H504">
        <f>IF(AND(T503=0,W503&gt;=MinOff),W503,-1)</f>
        <v>-1</v>
      </c>
      <c r="I504">
        <f>IF(AND(U503=0,X503&gt;=MinOff),X503,-1)</f>
        <v>133</v>
      </c>
      <c r="J504">
        <f>IF(AND(S503=1,V503&gt;=MinRun),V503,-1)</f>
        <v>279</v>
      </c>
      <c r="K504">
        <f>IF(AND(T503=1,W503&gt;=MinRun),W503,-1)</f>
        <v>278</v>
      </c>
      <c r="L504">
        <f>IF(AND(U503=1,X503&gt;=MinRun),X503,-1)</f>
        <v>-1</v>
      </c>
      <c r="M504">
        <f>IF(MAX(G504:I504)&lt;0,0,MATCH(MAX(G504:I504),G504:I504,0))</f>
        <v>3</v>
      </c>
      <c r="N504">
        <f>IF(MAX(J504:L504)&lt;0,0,MATCH(MAX(J504:L504),J504:L504,0))</f>
        <v>1</v>
      </c>
      <c r="O504" s="24">
        <f>IF(N504=0,0,INDEX(CapVec,N504))</f>
        <v>1.2</v>
      </c>
      <c r="P504">
        <f>IF(OR(D504&gt;F504+StartMargin,E504&lt;SOC_startT),1,0)</f>
        <v>0</v>
      </c>
      <c r="Q504">
        <f>IF(AND(E504&gt;SOC_stopT,D504&lt;=F504-O504+StopMargin),1,0)</f>
        <v>0</v>
      </c>
      <c r="R504">
        <f>IF(AND(P504=1,M504&gt;0),1,IF(AND(P504=0,Q504=1,N504&gt;0),-1,0))</f>
        <v>0</v>
      </c>
      <c r="S504">
        <f>S503+IF(AND(R504=1,M504=1),1,0)-IF(AND(R504=-1,N504=1),1,0)</f>
        <v>1</v>
      </c>
      <c r="T504">
        <f>T503+IF(AND(R504=1,M504=2),1,0)-IF(AND(R504=-1,N504=2),1,0)</f>
        <v>1</v>
      </c>
      <c r="U504">
        <f>U503+IF(AND(R504=1,M504=3),1,0)-IF(AND(R504=-1,N504=3),1,0)</f>
        <v>0</v>
      </c>
      <c r="V504">
        <f>IF(S504&lt;&gt;S503,0,V503+dt)</f>
        <v>280</v>
      </c>
      <c r="W504">
        <f>IF(T504&lt;&gt;T503,0,W503+dt)</f>
        <v>279</v>
      </c>
      <c r="X504">
        <f>IF(U504&lt;&gt;U503,0,X503+dt)</f>
        <v>134</v>
      </c>
      <c r="Y504" s="24">
        <f>S504*Cap_1*MIN(1,(V504+dt)/StartRamp)</f>
        <v>1.2</v>
      </c>
      <c r="Z504" s="24">
        <f>T504*Cap_2*MIN(1,(W504+dt)/StartRamp)</f>
        <v>1.1000000000000001</v>
      </c>
      <c r="AA504" s="24">
        <f>U504*Cap_3*MIN(1,(X504+dt)/StartRamp)</f>
        <v>0</v>
      </c>
      <c r="AB504" s="24">
        <f>SUM(Y504:AA504)</f>
        <v>2.2999999999999998</v>
      </c>
      <c r="AC504" s="24">
        <f>AB504-D504</f>
        <v>-0.71490000000000009</v>
      </c>
      <c r="AD504" s="25">
        <f>MEDIAN(0,(TaperEnd-E504)/(TaperEnd-TaperStart),1)</f>
        <v>1</v>
      </c>
      <c r="AE504" s="24">
        <f>MIN(P_pcs*AD504,MAX(0,SOC_max-E504)*E_nom*60/dt/SQRT(RTE))</f>
        <v>2.5</v>
      </c>
      <c r="AF504" s="24">
        <f>MIN(P_pcs,MAX(0,E504-SOC_min)*E_nom*60/dt*SQRT(RTE))</f>
        <v>2.5</v>
      </c>
      <c r="AG504" s="24">
        <f>IF(AC504&gt;0,MIN(AC504,AE504),0)</f>
        <v>0</v>
      </c>
      <c r="AH504" s="24">
        <f>IF(AC504&lt;0,MIN(-AC504,AF504),0)</f>
        <v>0.71490000000000009</v>
      </c>
      <c r="AI504" s="24">
        <f>IF(AC504&gt;0,D504+AG504,AB504)</f>
        <v>2.2999999999999998</v>
      </c>
      <c r="AJ504" s="24">
        <f>MAX(0,D504-AI504-AH504)</f>
        <v>0</v>
      </c>
      <c r="AK504" s="25">
        <f>IF(AB504&gt;0,AI504/AB504,0)</f>
        <v>1</v>
      </c>
      <c r="AL504">
        <f>IF(AB504=0,1,MIN(MATCH(MEDIAN(MinStable,AK504,1),FC_L,1),3))</f>
        <v>3</v>
      </c>
      <c r="AM504" s="25">
        <f>INDEX(FC_E1,$AL504)+(MEDIAN(MinStable,$AK504,1)-INDEX(FC_L,$AL504))*(INDEX(FC_E1,$AL504+1)-INDEX(FC_E1,$AL504))/(INDEX(FC_L,$AL504+1)-INDEX(FC_L,$AL504))</f>
        <v>0.42799999999999999</v>
      </c>
      <c r="AN504" s="25">
        <f>INDEX(FC_E2,$AL504)+(MEDIAN(MinStable,$AK504,1)-INDEX(FC_L,$AL504))*(INDEX(FC_E2,$AL504+1)-INDEX(FC_E2,$AL504))/(INDEX(FC_L,$AL504+1)-INDEX(FC_L,$AL504))</f>
        <v>0.42199999999999999</v>
      </c>
      <c r="AO504" s="25">
        <f>INDEX(FC_E3,$AL504)+(MEDIAN(MinStable,$AK504,1)-INDEX(FC_L,$AL504))*(INDEX(FC_E3,$AL504+1)-INDEX(FC_E3,$AL504))/(INDEX(FC_L,$AL504+1)-INDEX(FC_L,$AL504))</f>
        <v>0.41499999999999998</v>
      </c>
      <c r="AP504" s="26">
        <f>(IF(S504=1,Y504*AK504/AM504,0)+IF(T504=1,Z504*AK504/AN504,0)+IF(U504=1,AA504*AK504/AO504,0))*dt/60</f>
        <v>9.0172889814117627E-2</v>
      </c>
      <c r="AQ504" s="25">
        <f>E504+(AG504*SQRT(RTE)-AH504/SQRT(RTE))*dt/60/E_nom</f>
        <v>0.47605065965072879</v>
      </c>
      <c r="AR504">
        <f>IF(R504=1,1,0)</f>
        <v>0</v>
      </c>
    </row>
    <row r="505" spans="1:44" x14ac:dyDescent="0.2">
      <c r="A505">
        <v>503</v>
      </c>
      <c r="B505" s="22">
        <f>A505/1440</f>
        <v>0.34930555555555554</v>
      </c>
      <c r="C505" s="23">
        <v>3.1724000000000001</v>
      </c>
      <c r="D505" s="24">
        <f>C505+P_aux</f>
        <v>3.1874000000000002</v>
      </c>
      <c r="E505" s="25">
        <f>AQ504</f>
        <v>0.47605065965072879</v>
      </c>
      <c r="F505" s="24">
        <f>AB504</f>
        <v>2.2999999999999998</v>
      </c>
      <c r="G505">
        <f>IF(AND(S504=0,V504&gt;=MinOff),V504,-1)</f>
        <v>-1</v>
      </c>
      <c r="H505">
        <f>IF(AND(T504=0,W504&gt;=MinOff),W504,-1)</f>
        <v>-1</v>
      </c>
      <c r="I505">
        <f>IF(AND(U504=0,X504&gt;=MinOff),X504,-1)</f>
        <v>134</v>
      </c>
      <c r="J505">
        <f>IF(AND(S504=1,V504&gt;=MinRun),V504,-1)</f>
        <v>280</v>
      </c>
      <c r="K505">
        <f>IF(AND(T504=1,W504&gt;=MinRun),W504,-1)</f>
        <v>279</v>
      </c>
      <c r="L505">
        <f>IF(AND(U504=1,X504&gt;=MinRun),X504,-1)</f>
        <v>-1</v>
      </c>
      <c r="M505">
        <f>IF(MAX(G505:I505)&lt;0,0,MATCH(MAX(G505:I505),G505:I505,0))</f>
        <v>3</v>
      </c>
      <c r="N505">
        <f>IF(MAX(J505:L505)&lt;0,0,MATCH(MAX(J505:L505),J505:L505,0))</f>
        <v>1</v>
      </c>
      <c r="O505" s="24">
        <f>IF(N505=0,0,INDEX(CapVec,N505))</f>
        <v>1.2</v>
      </c>
      <c r="P505">
        <f>IF(OR(D505&gt;F505+StartMargin,E505&lt;SOC_startT),1,0)</f>
        <v>0</v>
      </c>
      <c r="Q505">
        <f>IF(AND(E505&gt;SOC_stopT,D505&lt;=F505-O505+StopMargin),1,0)</f>
        <v>0</v>
      </c>
      <c r="R505">
        <f>IF(AND(P505=1,M505&gt;0),1,IF(AND(P505=0,Q505=1,N505&gt;0),-1,0))</f>
        <v>0</v>
      </c>
      <c r="S505">
        <f>S504+IF(AND(R505=1,M505=1),1,0)-IF(AND(R505=-1,N505=1),1,0)</f>
        <v>1</v>
      </c>
      <c r="T505">
        <f>T504+IF(AND(R505=1,M505=2),1,0)-IF(AND(R505=-1,N505=2),1,0)</f>
        <v>1</v>
      </c>
      <c r="U505">
        <f>U504+IF(AND(R505=1,M505=3),1,0)-IF(AND(R505=-1,N505=3),1,0)</f>
        <v>0</v>
      </c>
      <c r="V505">
        <f>IF(S505&lt;&gt;S504,0,V504+dt)</f>
        <v>281</v>
      </c>
      <c r="W505">
        <f>IF(T505&lt;&gt;T504,0,W504+dt)</f>
        <v>280</v>
      </c>
      <c r="X505">
        <f>IF(U505&lt;&gt;U504,0,X504+dt)</f>
        <v>135</v>
      </c>
      <c r="Y505" s="24">
        <f>S505*Cap_1*MIN(1,(V505+dt)/StartRamp)</f>
        <v>1.2</v>
      </c>
      <c r="Z505" s="24">
        <f>T505*Cap_2*MIN(1,(W505+dt)/StartRamp)</f>
        <v>1.1000000000000001</v>
      </c>
      <c r="AA505" s="24">
        <f>U505*Cap_3*MIN(1,(X505+dt)/StartRamp)</f>
        <v>0</v>
      </c>
      <c r="AB505" s="24">
        <f>SUM(Y505:AA505)</f>
        <v>2.2999999999999998</v>
      </c>
      <c r="AC505" s="24">
        <f>AB505-D505</f>
        <v>-0.88740000000000041</v>
      </c>
      <c r="AD505" s="25">
        <f>MEDIAN(0,(TaperEnd-E505)/(TaperEnd-TaperStart),1)</f>
        <v>1</v>
      </c>
      <c r="AE505" s="24">
        <f>MIN(P_pcs*AD505,MAX(0,SOC_max-E505)*E_nom*60/dt/SQRT(RTE))</f>
        <v>2.5</v>
      </c>
      <c r="AF505" s="24">
        <f>MIN(P_pcs,MAX(0,E505-SOC_min)*E_nom*60/dt*SQRT(RTE))</f>
        <v>2.5</v>
      </c>
      <c r="AG505" s="24">
        <f>IF(AC505&gt;0,MIN(AC505,AE505),0)</f>
        <v>0</v>
      </c>
      <c r="AH505" s="24">
        <f>IF(AC505&lt;0,MIN(-AC505,AF505),0)</f>
        <v>0.88740000000000041</v>
      </c>
      <c r="AI505" s="24">
        <f>IF(AC505&gt;0,D505+AG505,AB505)</f>
        <v>2.2999999999999998</v>
      </c>
      <c r="AJ505" s="24">
        <f>MAX(0,D505-AI505-AH505)</f>
        <v>0</v>
      </c>
      <c r="AK505" s="25">
        <f>IF(AB505&gt;0,AI505/AB505,0)</f>
        <v>1</v>
      </c>
      <c r="AL505">
        <f>IF(AB505=0,1,MIN(MATCH(MEDIAN(MinStable,AK505,1),FC_L,1),3))</f>
        <v>3</v>
      </c>
      <c r="AM505" s="25">
        <f>INDEX(FC_E1,$AL505)+(MEDIAN(MinStable,$AK505,1)-INDEX(FC_L,$AL505))*(INDEX(FC_E1,$AL505+1)-INDEX(FC_E1,$AL505))/(INDEX(FC_L,$AL505+1)-INDEX(FC_L,$AL505))</f>
        <v>0.42799999999999999</v>
      </c>
      <c r="AN505" s="25">
        <f>INDEX(FC_E2,$AL505)+(MEDIAN(MinStable,$AK505,1)-INDEX(FC_L,$AL505))*(INDEX(FC_E2,$AL505+1)-INDEX(FC_E2,$AL505))/(INDEX(FC_L,$AL505+1)-INDEX(FC_L,$AL505))</f>
        <v>0.42199999999999999</v>
      </c>
      <c r="AO505" s="25">
        <f>INDEX(FC_E3,$AL505)+(MEDIAN(MinStable,$AK505,1)-INDEX(FC_L,$AL505))*(INDEX(FC_E3,$AL505+1)-INDEX(FC_E3,$AL505))/(INDEX(FC_L,$AL505+1)-INDEX(FC_L,$AL505))</f>
        <v>0.41499999999999998</v>
      </c>
      <c r="AP505" s="26">
        <f>(IF(S505=1,Y505*AK505/AM505,0)+IF(T505=1,Z505*AK505/AN505,0)+IF(U505=1,AA505*AK505/AO505,0))*dt/60</f>
        <v>9.0172889814117627E-2</v>
      </c>
      <c r="AQ505" s="25">
        <f>E505+(AG505*SQRT(RTE)-AH505/SQRT(RTE))*dt/60/E_nom</f>
        <v>0.47318407910991106</v>
      </c>
      <c r="AR505">
        <f>IF(R505=1,1,0)</f>
        <v>0</v>
      </c>
    </row>
    <row r="506" spans="1:44" x14ac:dyDescent="0.2">
      <c r="A506">
        <v>504</v>
      </c>
      <c r="B506" s="22">
        <f>A506/1440</f>
        <v>0.35</v>
      </c>
      <c r="C506" s="23">
        <v>3.1537999999999999</v>
      </c>
      <c r="D506" s="24">
        <f>C506+P_aux</f>
        <v>3.1688000000000001</v>
      </c>
      <c r="E506" s="25">
        <f>AQ505</f>
        <v>0.47318407910991106</v>
      </c>
      <c r="F506" s="24">
        <f>AB505</f>
        <v>2.2999999999999998</v>
      </c>
      <c r="G506">
        <f>IF(AND(S505=0,V505&gt;=MinOff),V505,-1)</f>
        <v>-1</v>
      </c>
      <c r="H506">
        <f>IF(AND(T505=0,W505&gt;=MinOff),W505,-1)</f>
        <v>-1</v>
      </c>
      <c r="I506">
        <f>IF(AND(U505=0,X505&gt;=MinOff),X505,-1)</f>
        <v>135</v>
      </c>
      <c r="J506">
        <f>IF(AND(S505=1,V505&gt;=MinRun),V505,-1)</f>
        <v>281</v>
      </c>
      <c r="K506">
        <f>IF(AND(T505=1,W505&gt;=MinRun),W505,-1)</f>
        <v>280</v>
      </c>
      <c r="L506">
        <f>IF(AND(U505=1,X505&gt;=MinRun),X505,-1)</f>
        <v>-1</v>
      </c>
      <c r="M506">
        <f>IF(MAX(G506:I506)&lt;0,0,MATCH(MAX(G506:I506),G506:I506,0))</f>
        <v>3</v>
      </c>
      <c r="N506">
        <f>IF(MAX(J506:L506)&lt;0,0,MATCH(MAX(J506:L506),J506:L506,0))</f>
        <v>1</v>
      </c>
      <c r="O506" s="24">
        <f>IF(N506=0,0,INDEX(CapVec,N506))</f>
        <v>1.2</v>
      </c>
      <c r="P506">
        <f>IF(OR(D506&gt;F506+StartMargin,E506&lt;SOC_startT),1,0)</f>
        <v>0</v>
      </c>
      <c r="Q506">
        <f>IF(AND(E506&gt;SOC_stopT,D506&lt;=F506-O506+StopMargin),1,0)</f>
        <v>0</v>
      </c>
      <c r="R506">
        <f>IF(AND(P506=1,M506&gt;0),1,IF(AND(P506=0,Q506=1,N506&gt;0),-1,0))</f>
        <v>0</v>
      </c>
      <c r="S506">
        <f>S505+IF(AND(R506=1,M506=1),1,0)-IF(AND(R506=-1,N506=1),1,0)</f>
        <v>1</v>
      </c>
      <c r="T506">
        <f>T505+IF(AND(R506=1,M506=2),1,0)-IF(AND(R506=-1,N506=2),1,0)</f>
        <v>1</v>
      </c>
      <c r="U506">
        <f>U505+IF(AND(R506=1,M506=3),1,0)-IF(AND(R506=-1,N506=3),1,0)</f>
        <v>0</v>
      </c>
      <c r="V506">
        <f>IF(S506&lt;&gt;S505,0,V505+dt)</f>
        <v>282</v>
      </c>
      <c r="W506">
        <f>IF(T506&lt;&gt;T505,0,W505+dt)</f>
        <v>281</v>
      </c>
      <c r="X506">
        <f>IF(U506&lt;&gt;U505,0,X505+dt)</f>
        <v>136</v>
      </c>
      <c r="Y506" s="24">
        <f>S506*Cap_1*MIN(1,(V506+dt)/StartRamp)</f>
        <v>1.2</v>
      </c>
      <c r="Z506" s="24">
        <f>T506*Cap_2*MIN(1,(W506+dt)/StartRamp)</f>
        <v>1.1000000000000001</v>
      </c>
      <c r="AA506" s="24">
        <f>U506*Cap_3*MIN(1,(X506+dt)/StartRamp)</f>
        <v>0</v>
      </c>
      <c r="AB506" s="24">
        <f>SUM(Y506:AA506)</f>
        <v>2.2999999999999998</v>
      </c>
      <c r="AC506" s="24">
        <f>AB506-D506</f>
        <v>-0.86880000000000024</v>
      </c>
      <c r="AD506" s="25">
        <f>MEDIAN(0,(TaperEnd-E506)/(TaperEnd-TaperStart),1)</f>
        <v>1</v>
      </c>
      <c r="AE506" s="24">
        <f>MIN(P_pcs*AD506,MAX(0,SOC_max-E506)*E_nom*60/dt/SQRT(RTE))</f>
        <v>2.5</v>
      </c>
      <c r="AF506" s="24">
        <f>MIN(P_pcs,MAX(0,E506-SOC_min)*E_nom*60/dt*SQRT(RTE))</f>
        <v>2.5</v>
      </c>
      <c r="AG506" s="24">
        <f>IF(AC506&gt;0,MIN(AC506,AE506),0)</f>
        <v>0</v>
      </c>
      <c r="AH506" s="24">
        <f>IF(AC506&lt;0,MIN(-AC506,AF506),0)</f>
        <v>0.86880000000000024</v>
      </c>
      <c r="AI506" s="24">
        <f>IF(AC506&gt;0,D506+AG506,AB506)</f>
        <v>2.2999999999999998</v>
      </c>
      <c r="AJ506" s="24">
        <f>MAX(0,D506-AI506-AH506)</f>
        <v>0</v>
      </c>
      <c r="AK506" s="25">
        <f>IF(AB506&gt;0,AI506/AB506,0)</f>
        <v>1</v>
      </c>
      <c r="AL506">
        <f>IF(AB506=0,1,MIN(MATCH(MEDIAN(MinStable,AK506,1),FC_L,1),3))</f>
        <v>3</v>
      </c>
      <c r="AM506" s="25">
        <f>INDEX(FC_E1,$AL506)+(MEDIAN(MinStable,$AK506,1)-INDEX(FC_L,$AL506))*(INDEX(FC_E1,$AL506+1)-INDEX(FC_E1,$AL506))/(INDEX(FC_L,$AL506+1)-INDEX(FC_L,$AL506))</f>
        <v>0.42799999999999999</v>
      </c>
      <c r="AN506" s="25">
        <f>INDEX(FC_E2,$AL506)+(MEDIAN(MinStable,$AK506,1)-INDEX(FC_L,$AL506))*(INDEX(FC_E2,$AL506+1)-INDEX(FC_E2,$AL506))/(INDEX(FC_L,$AL506+1)-INDEX(FC_L,$AL506))</f>
        <v>0.42199999999999999</v>
      </c>
      <c r="AO506" s="25">
        <f>INDEX(FC_E3,$AL506)+(MEDIAN(MinStable,$AK506,1)-INDEX(FC_L,$AL506))*(INDEX(FC_E3,$AL506+1)-INDEX(FC_E3,$AL506))/(INDEX(FC_L,$AL506+1)-INDEX(FC_L,$AL506))</f>
        <v>0.41499999999999998</v>
      </c>
      <c r="AP506" s="26">
        <f>(IF(S506=1,Y506*AK506/AM506,0)+IF(T506=1,Z506*AK506/AN506,0)+IF(U506=1,AA506*AK506/AO506,0))*dt/60</f>
        <v>9.0172889814117627E-2</v>
      </c>
      <c r="AQ506" s="25">
        <f>E506+(AG506*SQRT(RTE)-AH506/SQRT(RTE))*dt/60/E_nom</f>
        <v>0.47037758240733901</v>
      </c>
      <c r="AR506">
        <f>IF(R506=1,1,0)</f>
        <v>0</v>
      </c>
    </row>
    <row r="507" spans="1:44" x14ac:dyDescent="0.2">
      <c r="A507">
        <v>505</v>
      </c>
      <c r="B507" s="22">
        <f>A507/1440</f>
        <v>0.35069444444444442</v>
      </c>
      <c r="C507" s="23">
        <v>3.1181000000000001</v>
      </c>
      <c r="D507" s="24">
        <f>C507+P_aux</f>
        <v>3.1331000000000002</v>
      </c>
      <c r="E507" s="25">
        <f>AQ506</f>
        <v>0.47037758240733901</v>
      </c>
      <c r="F507" s="24">
        <f>AB506</f>
        <v>2.2999999999999998</v>
      </c>
      <c r="G507">
        <f>IF(AND(S506=0,V506&gt;=MinOff),V506,-1)</f>
        <v>-1</v>
      </c>
      <c r="H507">
        <f>IF(AND(T506=0,W506&gt;=MinOff),W506,-1)</f>
        <v>-1</v>
      </c>
      <c r="I507">
        <f>IF(AND(U506=0,X506&gt;=MinOff),X506,-1)</f>
        <v>136</v>
      </c>
      <c r="J507">
        <f>IF(AND(S506=1,V506&gt;=MinRun),V506,-1)</f>
        <v>282</v>
      </c>
      <c r="K507">
        <f>IF(AND(T506=1,W506&gt;=MinRun),W506,-1)</f>
        <v>281</v>
      </c>
      <c r="L507">
        <f>IF(AND(U506=1,X506&gt;=MinRun),X506,-1)</f>
        <v>-1</v>
      </c>
      <c r="M507">
        <f>IF(MAX(G507:I507)&lt;0,0,MATCH(MAX(G507:I507),G507:I507,0))</f>
        <v>3</v>
      </c>
      <c r="N507">
        <f>IF(MAX(J507:L507)&lt;0,0,MATCH(MAX(J507:L507),J507:L507,0))</f>
        <v>1</v>
      </c>
      <c r="O507" s="24">
        <f>IF(N507=0,0,INDEX(CapVec,N507))</f>
        <v>1.2</v>
      </c>
      <c r="P507">
        <f>IF(OR(D507&gt;F507+StartMargin,E507&lt;SOC_startT),1,0)</f>
        <v>0</v>
      </c>
      <c r="Q507">
        <f>IF(AND(E507&gt;SOC_stopT,D507&lt;=F507-O507+StopMargin),1,0)</f>
        <v>0</v>
      </c>
      <c r="R507">
        <f>IF(AND(P507=1,M507&gt;0),1,IF(AND(P507=0,Q507=1,N507&gt;0),-1,0))</f>
        <v>0</v>
      </c>
      <c r="S507">
        <f>S506+IF(AND(R507=1,M507=1),1,0)-IF(AND(R507=-1,N507=1),1,0)</f>
        <v>1</v>
      </c>
      <c r="T507">
        <f>T506+IF(AND(R507=1,M507=2),1,0)-IF(AND(R507=-1,N507=2),1,0)</f>
        <v>1</v>
      </c>
      <c r="U507">
        <f>U506+IF(AND(R507=1,M507=3),1,0)-IF(AND(R507=-1,N507=3),1,0)</f>
        <v>0</v>
      </c>
      <c r="V507">
        <f>IF(S507&lt;&gt;S506,0,V506+dt)</f>
        <v>283</v>
      </c>
      <c r="W507">
        <f>IF(T507&lt;&gt;T506,0,W506+dt)</f>
        <v>282</v>
      </c>
      <c r="X507">
        <f>IF(U507&lt;&gt;U506,0,X506+dt)</f>
        <v>137</v>
      </c>
      <c r="Y507" s="24">
        <f>S507*Cap_1*MIN(1,(V507+dt)/StartRamp)</f>
        <v>1.2</v>
      </c>
      <c r="Z507" s="24">
        <f>T507*Cap_2*MIN(1,(W507+dt)/StartRamp)</f>
        <v>1.1000000000000001</v>
      </c>
      <c r="AA507" s="24">
        <f>U507*Cap_3*MIN(1,(X507+dt)/StartRamp)</f>
        <v>0</v>
      </c>
      <c r="AB507" s="24">
        <f>SUM(Y507:AA507)</f>
        <v>2.2999999999999998</v>
      </c>
      <c r="AC507" s="24">
        <f>AB507-D507</f>
        <v>-0.8331000000000004</v>
      </c>
      <c r="AD507" s="25">
        <f>MEDIAN(0,(TaperEnd-E507)/(TaperEnd-TaperStart),1)</f>
        <v>1</v>
      </c>
      <c r="AE507" s="24">
        <f>MIN(P_pcs*AD507,MAX(0,SOC_max-E507)*E_nom*60/dt/SQRT(RTE))</f>
        <v>2.5</v>
      </c>
      <c r="AF507" s="24">
        <f>MIN(P_pcs,MAX(0,E507-SOC_min)*E_nom*60/dt*SQRT(RTE))</f>
        <v>2.5</v>
      </c>
      <c r="AG507" s="24">
        <f>IF(AC507&gt;0,MIN(AC507,AE507),0)</f>
        <v>0</v>
      </c>
      <c r="AH507" s="24">
        <f>IF(AC507&lt;0,MIN(-AC507,AF507),0)</f>
        <v>0.8331000000000004</v>
      </c>
      <c r="AI507" s="24">
        <f>IF(AC507&gt;0,D507+AG507,AB507)</f>
        <v>2.2999999999999998</v>
      </c>
      <c r="AJ507" s="24">
        <f>MAX(0,D507-AI507-AH507)</f>
        <v>0</v>
      </c>
      <c r="AK507" s="25">
        <f>IF(AB507&gt;0,AI507/AB507,0)</f>
        <v>1</v>
      </c>
      <c r="AL507">
        <f>IF(AB507=0,1,MIN(MATCH(MEDIAN(MinStable,AK507,1),FC_L,1),3))</f>
        <v>3</v>
      </c>
      <c r="AM507" s="25">
        <f>INDEX(FC_E1,$AL507)+(MEDIAN(MinStable,$AK507,1)-INDEX(FC_L,$AL507))*(INDEX(FC_E1,$AL507+1)-INDEX(FC_E1,$AL507))/(INDEX(FC_L,$AL507+1)-INDEX(FC_L,$AL507))</f>
        <v>0.42799999999999999</v>
      </c>
      <c r="AN507" s="25">
        <f>INDEX(FC_E2,$AL507)+(MEDIAN(MinStable,$AK507,1)-INDEX(FC_L,$AL507))*(INDEX(FC_E2,$AL507+1)-INDEX(FC_E2,$AL507))/(INDEX(FC_L,$AL507+1)-INDEX(FC_L,$AL507))</f>
        <v>0.42199999999999999</v>
      </c>
      <c r="AO507" s="25">
        <f>INDEX(FC_E3,$AL507)+(MEDIAN(MinStable,$AK507,1)-INDEX(FC_L,$AL507))*(INDEX(FC_E3,$AL507+1)-INDEX(FC_E3,$AL507))/(INDEX(FC_L,$AL507+1)-INDEX(FC_L,$AL507))</f>
        <v>0.41499999999999998</v>
      </c>
      <c r="AP507" s="26">
        <f>(IF(S507=1,Y507*AK507/AM507,0)+IF(T507=1,Z507*AK507/AN507,0)+IF(U507=1,AA507*AK507/AO507,0))*dt/60</f>
        <v>9.0172889814117627E-2</v>
      </c>
      <c r="AQ507" s="25">
        <f>E507+(AG507*SQRT(RTE)-AH507/SQRT(RTE))*dt/60/E_nom</f>
        <v>0.46768640791043203</v>
      </c>
      <c r="AR507">
        <f>IF(R507=1,1,0)</f>
        <v>0</v>
      </c>
    </row>
    <row r="508" spans="1:44" x14ac:dyDescent="0.2">
      <c r="A508">
        <v>506</v>
      </c>
      <c r="B508" s="22">
        <f>A508/1440</f>
        <v>0.35138888888888886</v>
      </c>
      <c r="C508" s="23">
        <v>3.5344000000000002</v>
      </c>
      <c r="D508" s="24">
        <f>C508+P_aux</f>
        <v>3.5494000000000003</v>
      </c>
      <c r="E508" s="25">
        <f>AQ507</f>
        <v>0.46768640791043203</v>
      </c>
      <c r="F508" s="24">
        <f>AB507</f>
        <v>2.2999999999999998</v>
      </c>
      <c r="G508">
        <f>IF(AND(S507=0,V507&gt;=MinOff),V507,-1)</f>
        <v>-1</v>
      </c>
      <c r="H508">
        <f>IF(AND(T507=0,W507&gt;=MinOff),W507,-1)</f>
        <v>-1</v>
      </c>
      <c r="I508">
        <f>IF(AND(U507=0,X507&gt;=MinOff),X507,-1)</f>
        <v>137</v>
      </c>
      <c r="J508">
        <f>IF(AND(S507=1,V507&gt;=MinRun),V507,-1)</f>
        <v>283</v>
      </c>
      <c r="K508">
        <f>IF(AND(T507=1,W507&gt;=MinRun),W507,-1)</f>
        <v>282</v>
      </c>
      <c r="L508">
        <f>IF(AND(U507=1,X507&gt;=MinRun),X507,-1)</f>
        <v>-1</v>
      </c>
      <c r="M508">
        <f>IF(MAX(G508:I508)&lt;0,0,MATCH(MAX(G508:I508),G508:I508,0))</f>
        <v>3</v>
      </c>
      <c r="N508">
        <f>IF(MAX(J508:L508)&lt;0,0,MATCH(MAX(J508:L508),J508:L508,0))</f>
        <v>1</v>
      </c>
      <c r="O508" s="24">
        <f>IF(N508=0,0,INDEX(CapVec,N508))</f>
        <v>1.2</v>
      </c>
      <c r="P508">
        <f>IF(OR(D508&gt;F508+StartMargin,E508&lt;SOC_startT),1,0)</f>
        <v>0</v>
      </c>
      <c r="Q508">
        <f>IF(AND(E508&gt;SOC_stopT,D508&lt;=F508-O508+StopMargin),1,0)</f>
        <v>0</v>
      </c>
      <c r="R508">
        <f>IF(AND(P508=1,M508&gt;0),1,IF(AND(P508=0,Q508=1,N508&gt;0),-1,0))</f>
        <v>0</v>
      </c>
      <c r="S508">
        <f>S507+IF(AND(R508=1,M508=1),1,0)-IF(AND(R508=-1,N508=1),1,0)</f>
        <v>1</v>
      </c>
      <c r="T508">
        <f>T507+IF(AND(R508=1,M508=2),1,0)-IF(AND(R508=-1,N508=2),1,0)</f>
        <v>1</v>
      </c>
      <c r="U508">
        <f>U507+IF(AND(R508=1,M508=3),1,0)-IF(AND(R508=-1,N508=3),1,0)</f>
        <v>0</v>
      </c>
      <c r="V508">
        <f>IF(S508&lt;&gt;S507,0,V507+dt)</f>
        <v>284</v>
      </c>
      <c r="W508">
        <f>IF(T508&lt;&gt;T507,0,W507+dt)</f>
        <v>283</v>
      </c>
      <c r="X508">
        <f>IF(U508&lt;&gt;U507,0,X507+dt)</f>
        <v>138</v>
      </c>
      <c r="Y508" s="24">
        <f>S508*Cap_1*MIN(1,(V508+dt)/StartRamp)</f>
        <v>1.2</v>
      </c>
      <c r="Z508" s="24">
        <f>T508*Cap_2*MIN(1,(W508+dt)/StartRamp)</f>
        <v>1.1000000000000001</v>
      </c>
      <c r="AA508" s="24">
        <f>U508*Cap_3*MIN(1,(X508+dt)/StartRamp)</f>
        <v>0</v>
      </c>
      <c r="AB508" s="24">
        <f>SUM(Y508:AA508)</f>
        <v>2.2999999999999998</v>
      </c>
      <c r="AC508" s="24">
        <f>AB508-D508</f>
        <v>-1.2494000000000005</v>
      </c>
      <c r="AD508" s="25">
        <f>MEDIAN(0,(TaperEnd-E508)/(TaperEnd-TaperStart),1)</f>
        <v>1</v>
      </c>
      <c r="AE508" s="24">
        <f>MIN(P_pcs*AD508,MAX(0,SOC_max-E508)*E_nom*60/dt/SQRT(RTE))</f>
        <v>2.5</v>
      </c>
      <c r="AF508" s="24">
        <f>MIN(P_pcs,MAX(0,E508-SOC_min)*E_nom*60/dt*SQRT(RTE))</f>
        <v>2.5</v>
      </c>
      <c r="AG508" s="24">
        <f>IF(AC508&gt;0,MIN(AC508,AE508),0)</f>
        <v>0</v>
      </c>
      <c r="AH508" s="24">
        <f>IF(AC508&lt;0,MIN(-AC508,AF508),0)</f>
        <v>1.2494000000000005</v>
      </c>
      <c r="AI508" s="24">
        <f>IF(AC508&gt;0,D508+AG508,AB508)</f>
        <v>2.2999999999999998</v>
      </c>
      <c r="AJ508" s="24">
        <f>MAX(0,D508-AI508-AH508)</f>
        <v>0</v>
      </c>
      <c r="AK508" s="25">
        <f>IF(AB508&gt;0,AI508/AB508,0)</f>
        <v>1</v>
      </c>
      <c r="AL508">
        <f>IF(AB508=0,1,MIN(MATCH(MEDIAN(MinStable,AK508,1),FC_L,1),3))</f>
        <v>3</v>
      </c>
      <c r="AM508" s="25">
        <f>INDEX(FC_E1,$AL508)+(MEDIAN(MinStable,$AK508,1)-INDEX(FC_L,$AL508))*(INDEX(FC_E1,$AL508+1)-INDEX(FC_E1,$AL508))/(INDEX(FC_L,$AL508+1)-INDEX(FC_L,$AL508))</f>
        <v>0.42799999999999999</v>
      </c>
      <c r="AN508" s="25">
        <f>INDEX(FC_E2,$AL508)+(MEDIAN(MinStable,$AK508,1)-INDEX(FC_L,$AL508))*(INDEX(FC_E2,$AL508+1)-INDEX(FC_E2,$AL508))/(INDEX(FC_L,$AL508+1)-INDEX(FC_L,$AL508))</f>
        <v>0.42199999999999999</v>
      </c>
      <c r="AO508" s="25">
        <f>INDEX(FC_E3,$AL508)+(MEDIAN(MinStable,$AK508,1)-INDEX(FC_L,$AL508))*(INDEX(FC_E3,$AL508+1)-INDEX(FC_E3,$AL508))/(INDEX(FC_L,$AL508+1)-INDEX(FC_L,$AL508))</f>
        <v>0.41499999999999998</v>
      </c>
      <c r="AP508" s="26">
        <f>(IF(S508=1,Y508*AK508/AM508,0)+IF(T508=1,Z508*AK508/AN508,0)+IF(U508=1,AA508*AK508/AO508,0))*dt/60</f>
        <v>9.0172889814117627E-2</v>
      </c>
      <c r="AQ508" s="25">
        <f>E508+(AG508*SQRT(RTE)-AH508/SQRT(RTE))*dt/60/E_nom</f>
        <v>0.46365045374354263</v>
      </c>
      <c r="AR508">
        <f>IF(R508=1,1,0)</f>
        <v>0</v>
      </c>
    </row>
    <row r="509" spans="1:44" x14ac:dyDescent="0.2">
      <c r="A509">
        <v>507</v>
      </c>
      <c r="B509" s="22">
        <f>A509/1440</f>
        <v>0.35208333333333336</v>
      </c>
      <c r="C509" s="23">
        <v>3.6787999999999998</v>
      </c>
      <c r="D509" s="24">
        <f>C509+P_aux</f>
        <v>3.6938</v>
      </c>
      <c r="E509" s="25">
        <f>AQ508</f>
        <v>0.46365045374354263</v>
      </c>
      <c r="F509" s="24">
        <f>AB508</f>
        <v>2.2999999999999998</v>
      </c>
      <c r="G509">
        <f>IF(AND(S508=0,V508&gt;=MinOff),V508,-1)</f>
        <v>-1</v>
      </c>
      <c r="H509">
        <f>IF(AND(T508=0,W508&gt;=MinOff),W508,-1)</f>
        <v>-1</v>
      </c>
      <c r="I509">
        <f>IF(AND(U508=0,X508&gt;=MinOff),X508,-1)</f>
        <v>138</v>
      </c>
      <c r="J509">
        <f>IF(AND(S508=1,V508&gt;=MinRun),V508,-1)</f>
        <v>284</v>
      </c>
      <c r="K509">
        <f>IF(AND(T508=1,W508&gt;=MinRun),W508,-1)</f>
        <v>283</v>
      </c>
      <c r="L509">
        <f>IF(AND(U508=1,X508&gt;=MinRun),X508,-1)</f>
        <v>-1</v>
      </c>
      <c r="M509">
        <f>IF(MAX(G509:I509)&lt;0,0,MATCH(MAX(G509:I509),G509:I509,0))</f>
        <v>3</v>
      </c>
      <c r="N509">
        <f>IF(MAX(J509:L509)&lt;0,0,MATCH(MAX(J509:L509),J509:L509,0))</f>
        <v>1</v>
      </c>
      <c r="O509" s="24">
        <f>IF(N509=0,0,INDEX(CapVec,N509))</f>
        <v>1.2</v>
      </c>
      <c r="P509">
        <f>IF(OR(D509&gt;F509+StartMargin,E509&lt;SOC_startT),1,0)</f>
        <v>0</v>
      </c>
      <c r="Q509">
        <f>IF(AND(E509&gt;SOC_stopT,D509&lt;=F509-O509+StopMargin),1,0)</f>
        <v>0</v>
      </c>
      <c r="R509">
        <f>IF(AND(P509=1,M509&gt;0),1,IF(AND(P509=0,Q509=1,N509&gt;0),-1,0))</f>
        <v>0</v>
      </c>
      <c r="S509">
        <f>S508+IF(AND(R509=1,M509=1),1,0)-IF(AND(R509=-1,N509=1),1,0)</f>
        <v>1</v>
      </c>
      <c r="T509">
        <f>T508+IF(AND(R509=1,M509=2),1,0)-IF(AND(R509=-1,N509=2),1,0)</f>
        <v>1</v>
      </c>
      <c r="U509">
        <f>U508+IF(AND(R509=1,M509=3),1,0)-IF(AND(R509=-1,N509=3),1,0)</f>
        <v>0</v>
      </c>
      <c r="V509">
        <f>IF(S509&lt;&gt;S508,0,V508+dt)</f>
        <v>285</v>
      </c>
      <c r="W509">
        <f>IF(T509&lt;&gt;T508,0,W508+dt)</f>
        <v>284</v>
      </c>
      <c r="X509">
        <f>IF(U509&lt;&gt;U508,0,X508+dt)</f>
        <v>139</v>
      </c>
      <c r="Y509" s="24">
        <f>S509*Cap_1*MIN(1,(V509+dt)/StartRamp)</f>
        <v>1.2</v>
      </c>
      <c r="Z509" s="24">
        <f>T509*Cap_2*MIN(1,(W509+dt)/StartRamp)</f>
        <v>1.1000000000000001</v>
      </c>
      <c r="AA509" s="24">
        <f>U509*Cap_3*MIN(1,(X509+dt)/StartRamp)</f>
        <v>0</v>
      </c>
      <c r="AB509" s="24">
        <f>SUM(Y509:AA509)</f>
        <v>2.2999999999999998</v>
      </c>
      <c r="AC509" s="24">
        <f>AB509-D509</f>
        <v>-1.3938000000000001</v>
      </c>
      <c r="AD509" s="25">
        <f>MEDIAN(0,(TaperEnd-E509)/(TaperEnd-TaperStart),1)</f>
        <v>1</v>
      </c>
      <c r="AE509" s="24">
        <f>MIN(P_pcs*AD509,MAX(0,SOC_max-E509)*E_nom*60/dt/SQRT(RTE))</f>
        <v>2.5</v>
      </c>
      <c r="AF509" s="24">
        <f>MIN(P_pcs,MAX(0,E509-SOC_min)*E_nom*60/dt*SQRT(RTE))</f>
        <v>2.5</v>
      </c>
      <c r="AG509" s="24">
        <f>IF(AC509&gt;0,MIN(AC509,AE509),0)</f>
        <v>0</v>
      </c>
      <c r="AH509" s="24">
        <f>IF(AC509&lt;0,MIN(-AC509,AF509),0)</f>
        <v>1.3938000000000001</v>
      </c>
      <c r="AI509" s="24">
        <f>IF(AC509&gt;0,D509+AG509,AB509)</f>
        <v>2.2999999999999998</v>
      </c>
      <c r="AJ509" s="24">
        <f>MAX(0,D509-AI509-AH509)</f>
        <v>0</v>
      </c>
      <c r="AK509" s="25">
        <f>IF(AB509&gt;0,AI509/AB509,0)</f>
        <v>1</v>
      </c>
      <c r="AL509">
        <f>IF(AB509=0,1,MIN(MATCH(MEDIAN(MinStable,AK509,1),FC_L,1),3))</f>
        <v>3</v>
      </c>
      <c r="AM509" s="25">
        <f>INDEX(FC_E1,$AL509)+(MEDIAN(MinStable,$AK509,1)-INDEX(FC_L,$AL509))*(INDEX(FC_E1,$AL509+1)-INDEX(FC_E1,$AL509))/(INDEX(FC_L,$AL509+1)-INDEX(FC_L,$AL509))</f>
        <v>0.42799999999999999</v>
      </c>
      <c r="AN509" s="25">
        <f>INDEX(FC_E2,$AL509)+(MEDIAN(MinStable,$AK509,1)-INDEX(FC_L,$AL509))*(INDEX(FC_E2,$AL509+1)-INDEX(FC_E2,$AL509))/(INDEX(FC_L,$AL509+1)-INDEX(FC_L,$AL509))</f>
        <v>0.42199999999999999</v>
      </c>
      <c r="AO509" s="25">
        <f>INDEX(FC_E3,$AL509)+(MEDIAN(MinStable,$AK509,1)-INDEX(FC_L,$AL509))*(INDEX(FC_E3,$AL509+1)-INDEX(FC_E3,$AL509))/(INDEX(FC_L,$AL509+1)-INDEX(FC_L,$AL509))</f>
        <v>0.41499999999999998</v>
      </c>
      <c r="AP509" s="26">
        <f>(IF(S509=1,Y509*AK509/AM509,0)+IF(T509=1,Z509*AK509/AN509,0)+IF(U509=1,AA509*AK509/AO509,0))*dt/60</f>
        <v>9.0172889814117627E-2</v>
      </c>
      <c r="AQ509" s="25">
        <f>E509+(AG509*SQRT(RTE)-AH509/SQRT(RTE))*dt/60/E_nom</f>
        <v>0.45914804225177824</v>
      </c>
      <c r="AR509">
        <f>IF(R509=1,1,0)</f>
        <v>0</v>
      </c>
    </row>
    <row r="510" spans="1:44" x14ac:dyDescent="0.2">
      <c r="A510">
        <v>508</v>
      </c>
      <c r="B510" s="22">
        <f>A510/1440</f>
        <v>0.3527777777777778</v>
      </c>
      <c r="C510" s="23">
        <v>3.6103000000000001</v>
      </c>
      <c r="D510" s="24">
        <f>C510+P_aux</f>
        <v>3.6253000000000002</v>
      </c>
      <c r="E510" s="25">
        <f>AQ509</f>
        <v>0.45914804225177824</v>
      </c>
      <c r="F510" s="24">
        <f>AB509</f>
        <v>2.2999999999999998</v>
      </c>
      <c r="G510">
        <f>IF(AND(S509=0,V509&gt;=MinOff),V509,-1)</f>
        <v>-1</v>
      </c>
      <c r="H510">
        <f>IF(AND(T509=0,W509&gt;=MinOff),W509,-1)</f>
        <v>-1</v>
      </c>
      <c r="I510">
        <f>IF(AND(U509=0,X509&gt;=MinOff),X509,-1)</f>
        <v>139</v>
      </c>
      <c r="J510">
        <f>IF(AND(S509=1,V509&gt;=MinRun),V509,-1)</f>
        <v>285</v>
      </c>
      <c r="K510">
        <f>IF(AND(T509=1,W509&gt;=MinRun),W509,-1)</f>
        <v>284</v>
      </c>
      <c r="L510">
        <f>IF(AND(U509=1,X509&gt;=MinRun),X509,-1)</f>
        <v>-1</v>
      </c>
      <c r="M510">
        <f>IF(MAX(G510:I510)&lt;0,0,MATCH(MAX(G510:I510),G510:I510,0))</f>
        <v>3</v>
      </c>
      <c r="N510">
        <f>IF(MAX(J510:L510)&lt;0,0,MATCH(MAX(J510:L510),J510:L510,0))</f>
        <v>1</v>
      </c>
      <c r="O510" s="24">
        <f>IF(N510=0,0,INDEX(CapVec,N510))</f>
        <v>1.2</v>
      </c>
      <c r="P510">
        <f>IF(OR(D510&gt;F510+StartMargin,E510&lt;SOC_startT),1,0)</f>
        <v>0</v>
      </c>
      <c r="Q510">
        <f>IF(AND(E510&gt;SOC_stopT,D510&lt;=F510-O510+StopMargin),1,0)</f>
        <v>0</v>
      </c>
      <c r="R510">
        <f>IF(AND(P510=1,M510&gt;0),1,IF(AND(P510=0,Q510=1,N510&gt;0),-1,0))</f>
        <v>0</v>
      </c>
      <c r="S510">
        <f>S509+IF(AND(R510=1,M510=1),1,0)-IF(AND(R510=-1,N510=1),1,0)</f>
        <v>1</v>
      </c>
      <c r="T510">
        <f>T509+IF(AND(R510=1,M510=2),1,0)-IF(AND(R510=-1,N510=2),1,0)</f>
        <v>1</v>
      </c>
      <c r="U510">
        <f>U509+IF(AND(R510=1,M510=3),1,0)-IF(AND(R510=-1,N510=3),1,0)</f>
        <v>0</v>
      </c>
      <c r="V510">
        <f>IF(S510&lt;&gt;S509,0,V509+dt)</f>
        <v>286</v>
      </c>
      <c r="W510">
        <f>IF(T510&lt;&gt;T509,0,W509+dt)</f>
        <v>285</v>
      </c>
      <c r="X510">
        <f>IF(U510&lt;&gt;U509,0,X509+dt)</f>
        <v>140</v>
      </c>
      <c r="Y510" s="24">
        <f>S510*Cap_1*MIN(1,(V510+dt)/StartRamp)</f>
        <v>1.2</v>
      </c>
      <c r="Z510" s="24">
        <f>T510*Cap_2*MIN(1,(W510+dt)/StartRamp)</f>
        <v>1.1000000000000001</v>
      </c>
      <c r="AA510" s="24">
        <f>U510*Cap_3*MIN(1,(X510+dt)/StartRamp)</f>
        <v>0</v>
      </c>
      <c r="AB510" s="24">
        <f>SUM(Y510:AA510)</f>
        <v>2.2999999999999998</v>
      </c>
      <c r="AC510" s="24">
        <f>AB510-D510</f>
        <v>-1.3253000000000004</v>
      </c>
      <c r="AD510" s="25">
        <f>MEDIAN(0,(TaperEnd-E510)/(TaperEnd-TaperStart),1)</f>
        <v>1</v>
      </c>
      <c r="AE510" s="24">
        <f>MIN(P_pcs*AD510,MAX(0,SOC_max-E510)*E_nom*60/dt/SQRT(RTE))</f>
        <v>2.5</v>
      </c>
      <c r="AF510" s="24">
        <f>MIN(P_pcs,MAX(0,E510-SOC_min)*E_nom*60/dt*SQRT(RTE))</f>
        <v>2.5</v>
      </c>
      <c r="AG510" s="24">
        <f>IF(AC510&gt;0,MIN(AC510,AE510),0)</f>
        <v>0</v>
      </c>
      <c r="AH510" s="24">
        <f>IF(AC510&lt;0,MIN(-AC510,AF510),0)</f>
        <v>1.3253000000000004</v>
      </c>
      <c r="AI510" s="24">
        <f>IF(AC510&gt;0,D510+AG510,AB510)</f>
        <v>2.2999999999999998</v>
      </c>
      <c r="AJ510" s="24">
        <f>MAX(0,D510-AI510-AH510)</f>
        <v>0</v>
      </c>
      <c r="AK510" s="25">
        <f>IF(AB510&gt;0,AI510/AB510,0)</f>
        <v>1</v>
      </c>
      <c r="AL510">
        <f>IF(AB510=0,1,MIN(MATCH(MEDIAN(MinStable,AK510,1),FC_L,1),3))</f>
        <v>3</v>
      </c>
      <c r="AM510" s="25">
        <f>INDEX(FC_E1,$AL510)+(MEDIAN(MinStable,$AK510,1)-INDEX(FC_L,$AL510))*(INDEX(FC_E1,$AL510+1)-INDEX(FC_E1,$AL510))/(INDEX(FC_L,$AL510+1)-INDEX(FC_L,$AL510))</f>
        <v>0.42799999999999999</v>
      </c>
      <c r="AN510" s="25">
        <f>INDEX(FC_E2,$AL510)+(MEDIAN(MinStable,$AK510,1)-INDEX(FC_L,$AL510))*(INDEX(FC_E2,$AL510+1)-INDEX(FC_E2,$AL510))/(INDEX(FC_L,$AL510+1)-INDEX(FC_L,$AL510))</f>
        <v>0.42199999999999999</v>
      </c>
      <c r="AO510" s="25">
        <f>INDEX(FC_E3,$AL510)+(MEDIAN(MinStable,$AK510,1)-INDEX(FC_L,$AL510))*(INDEX(FC_E3,$AL510+1)-INDEX(FC_E3,$AL510))/(INDEX(FC_L,$AL510+1)-INDEX(FC_L,$AL510))</f>
        <v>0.41499999999999998</v>
      </c>
      <c r="AP510" s="26">
        <f>(IF(S510=1,Y510*AK510/AM510,0)+IF(T510=1,Z510*AK510/AN510,0)+IF(U510=1,AA510*AK510/AO510,0))*dt/60</f>
        <v>9.0172889814117627E-2</v>
      </c>
      <c r="AQ510" s="25">
        <f>E510+(AG510*SQRT(RTE)-AH510/SQRT(RTE))*dt/60/E_nom</f>
        <v>0.45486690726107992</v>
      </c>
      <c r="AR510">
        <f>IF(R510=1,1,0)</f>
        <v>0</v>
      </c>
    </row>
    <row r="511" spans="1:44" x14ac:dyDescent="0.2">
      <c r="A511">
        <v>509</v>
      </c>
      <c r="B511" s="22">
        <f>A511/1440</f>
        <v>0.35347222222222224</v>
      </c>
      <c r="C511" s="23">
        <v>3.6694</v>
      </c>
      <c r="D511" s="24">
        <f>C511+P_aux</f>
        <v>3.6844000000000001</v>
      </c>
      <c r="E511" s="25">
        <f>AQ510</f>
        <v>0.45486690726107992</v>
      </c>
      <c r="F511" s="24">
        <f>AB510</f>
        <v>2.2999999999999998</v>
      </c>
      <c r="G511">
        <f>IF(AND(S510=0,V510&gt;=MinOff),V510,-1)</f>
        <v>-1</v>
      </c>
      <c r="H511">
        <f>IF(AND(T510=0,W510&gt;=MinOff),W510,-1)</f>
        <v>-1</v>
      </c>
      <c r="I511">
        <f>IF(AND(U510=0,X510&gt;=MinOff),X510,-1)</f>
        <v>140</v>
      </c>
      <c r="J511">
        <f>IF(AND(S510=1,V510&gt;=MinRun),V510,-1)</f>
        <v>286</v>
      </c>
      <c r="K511">
        <f>IF(AND(T510=1,W510&gt;=MinRun),W510,-1)</f>
        <v>285</v>
      </c>
      <c r="L511">
        <f>IF(AND(U510=1,X510&gt;=MinRun),X510,-1)</f>
        <v>-1</v>
      </c>
      <c r="M511">
        <f>IF(MAX(G511:I511)&lt;0,0,MATCH(MAX(G511:I511),G511:I511,0))</f>
        <v>3</v>
      </c>
      <c r="N511">
        <f>IF(MAX(J511:L511)&lt;0,0,MATCH(MAX(J511:L511),J511:L511,0))</f>
        <v>1</v>
      </c>
      <c r="O511" s="24">
        <f>IF(N511=0,0,INDEX(CapVec,N511))</f>
        <v>1.2</v>
      </c>
      <c r="P511">
        <f>IF(OR(D511&gt;F511+StartMargin,E511&lt;SOC_startT),1,0)</f>
        <v>0</v>
      </c>
      <c r="Q511">
        <f>IF(AND(E511&gt;SOC_stopT,D511&lt;=F511-O511+StopMargin),1,0)</f>
        <v>0</v>
      </c>
      <c r="R511">
        <f>IF(AND(P511=1,M511&gt;0),1,IF(AND(P511=0,Q511=1,N511&gt;0),-1,0))</f>
        <v>0</v>
      </c>
      <c r="S511">
        <f>S510+IF(AND(R511=1,M511=1),1,0)-IF(AND(R511=-1,N511=1),1,0)</f>
        <v>1</v>
      </c>
      <c r="T511">
        <f>T510+IF(AND(R511=1,M511=2),1,0)-IF(AND(R511=-1,N511=2),1,0)</f>
        <v>1</v>
      </c>
      <c r="U511">
        <f>U510+IF(AND(R511=1,M511=3),1,0)-IF(AND(R511=-1,N511=3),1,0)</f>
        <v>0</v>
      </c>
      <c r="V511">
        <f>IF(S511&lt;&gt;S510,0,V510+dt)</f>
        <v>287</v>
      </c>
      <c r="W511">
        <f>IF(T511&lt;&gt;T510,0,W510+dt)</f>
        <v>286</v>
      </c>
      <c r="X511">
        <f>IF(U511&lt;&gt;U510,0,X510+dt)</f>
        <v>141</v>
      </c>
      <c r="Y511" s="24">
        <f>S511*Cap_1*MIN(1,(V511+dt)/StartRamp)</f>
        <v>1.2</v>
      </c>
      <c r="Z511" s="24">
        <f>T511*Cap_2*MIN(1,(W511+dt)/StartRamp)</f>
        <v>1.1000000000000001</v>
      </c>
      <c r="AA511" s="24">
        <f>U511*Cap_3*MIN(1,(X511+dt)/StartRamp)</f>
        <v>0</v>
      </c>
      <c r="AB511" s="24">
        <f>SUM(Y511:AA511)</f>
        <v>2.2999999999999998</v>
      </c>
      <c r="AC511" s="24">
        <f>AB511-D511</f>
        <v>-1.3844000000000003</v>
      </c>
      <c r="AD511" s="25">
        <f>MEDIAN(0,(TaperEnd-E511)/(TaperEnd-TaperStart),1)</f>
        <v>1</v>
      </c>
      <c r="AE511" s="24">
        <f>MIN(P_pcs*AD511,MAX(0,SOC_max-E511)*E_nom*60/dt/SQRT(RTE))</f>
        <v>2.5</v>
      </c>
      <c r="AF511" s="24">
        <f>MIN(P_pcs,MAX(0,E511-SOC_min)*E_nom*60/dt*SQRT(RTE))</f>
        <v>2.5</v>
      </c>
      <c r="AG511" s="24">
        <f>IF(AC511&gt;0,MIN(AC511,AE511),0)</f>
        <v>0</v>
      </c>
      <c r="AH511" s="24">
        <f>IF(AC511&lt;0,MIN(-AC511,AF511),0)</f>
        <v>1.3844000000000003</v>
      </c>
      <c r="AI511" s="24">
        <f>IF(AC511&gt;0,D511+AG511,AB511)</f>
        <v>2.2999999999999998</v>
      </c>
      <c r="AJ511" s="24">
        <f>MAX(0,D511-AI511-AH511)</f>
        <v>0</v>
      </c>
      <c r="AK511" s="25">
        <f>IF(AB511&gt;0,AI511/AB511,0)</f>
        <v>1</v>
      </c>
      <c r="AL511">
        <f>IF(AB511=0,1,MIN(MATCH(MEDIAN(MinStable,AK511,1),FC_L,1),3))</f>
        <v>3</v>
      </c>
      <c r="AM511" s="25">
        <f>INDEX(FC_E1,$AL511)+(MEDIAN(MinStable,$AK511,1)-INDEX(FC_L,$AL511))*(INDEX(FC_E1,$AL511+1)-INDEX(FC_E1,$AL511))/(INDEX(FC_L,$AL511+1)-INDEX(FC_L,$AL511))</f>
        <v>0.42799999999999999</v>
      </c>
      <c r="AN511" s="25">
        <f>INDEX(FC_E2,$AL511)+(MEDIAN(MinStable,$AK511,1)-INDEX(FC_L,$AL511))*(INDEX(FC_E2,$AL511+1)-INDEX(FC_E2,$AL511))/(INDEX(FC_L,$AL511+1)-INDEX(FC_L,$AL511))</f>
        <v>0.42199999999999999</v>
      </c>
      <c r="AO511" s="25">
        <f>INDEX(FC_E3,$AL511)+(MEDIAN(MinStable,$AK511,1)-INDEX(FC_L,$AL511))*(INDEX(FC_E3,$AL511+1)-INDEX(FC_E3,$AL511))/(INDEX(FC_L,$AL511+1)-INDEX(FC_L,$AL511))</f>
        <v>0.41499999999999998</v>
      </c>
      <c r="AP511" s="26">
        <f>(IF(S511=1,Y511*AK511/AM511,0)+IF(T511=1,Z511*AK511/AN511,0)+IF(U511=1,AA511*AK511/AO511,0))*dt/60</f>
        <v>9.0172889814117627E-2</v>
      </c>
      <c r="AQ511" s="25">
        <f>E511+(AG511*SQRT(RTE)-AH511/SQRT(RTE))*dt/60/E_nom</f>
        <v>0.45039486071982676</v>
      </c>
      <c r="AR511">
        <f>IF(R511=1,1,0)</f>
        <v>0</v>
      </c>
    </row>
    <row r="512" spans="1:44" x14ac:dyDescent="0.2">
      <c r="A512">
        <v>510</v>
      </c>
      <c r="B512" s="22">
        <f>A512/1440</f>
        <v>0.35416666666666669</v>
      </c>
      <c r="C512" s="23">
        <v>3.1486000000000001</v>
      </c>
      <c r="D512" s="24">
        <f>C512+P_aux</f>
        <v>3.1636000000000002</v>
      </c>
      <c r="E512" s="25">
        <f>AQ511</f>
        <v>0.45039486071982676</v>
      </c>
      <c r="F512" s="24">
        <f>AB511</f>
        <v>2.2999999999999998</v>
      </c>
      <c r="G512">
        <f>IF(AND(S511=0,V511&gt;=MinOff),V511,-1)</f>
        <v>-1</v>
      </c>
      <c r="H512">
        <f>IF(AND(T511=0,W511&gt;=MinOff),W511,-1)</f>
        <v>-1</v>
      </c>
      <c r="I512">
        <f>IF(AND(U511=0,X511&gt;=MinOff),X511,-1)</f>
        <v>141</v>
      </c>
      <c r="J512">
        <f>IF(AND(S511=1,V511&gt;=MinRun),V511,-1)</f>
        <v>287</v>
      </c>
      <c r="K512">
        <f>IF(AND(T511=1,W511&gt;=MinRun),W511,-1)</f>
        <v>286</v>
      </c>
      <c r="L512">
        <f>IF(AND(U511=1,X511&gt;=MinRun),X511,-1)</f>
        <v>-1</v>
      </c>
      <c r="M512">
        <f>IF(MAX(G512:I512)&lt;0,0,MATCH(MAX(G512:I512),G512:I512,0))</f>
        <v>3</v>
      </c>
      <c r="N512">
        <f>IF(MAX(J512:L512)&lt;0,0,MATCH(MAX(J512:L512),J512:L512,0))</f>
        <v>1</v>
      </c>
      <c r="O512" s="24">
        <f>IF(N512=0,0,INDEX(CapVec,N512))</f>
        <v>1.2</v>
      </c>
      <c r="P512">
        <f>IF(OR(D512&gt;F512+StartMargin,E512&lt;SOC_startT),1,0)</f>
        <v>0</v>
      </c>
      <c r="Q512">
        <f>IF(AND(E512&gt;SOC_stopT,D512&lt;=F512-O512+StopMargin),1,0)</f>
        <v>0</v>
      </c>
      <c r="R512">
        <f>IF(AND(P512=1,M512&gt;0),1,IF(AND(P512=0,Q512=1,N512&gt;0),-1,0))</f>
        <v>0</v>
      </c>
      <c r="S512">
        <f>S511+IF(AND(R512=1,M512=1),1,0)-IF(AND(R512=-1,N512=1),1,0)</f>
        <v>1</v>
      </c>
      <c r="T512">
        <f>T511+IF(AND(R512=1,M512=2),1,0)-IF(AND(R512=-1,N512=2),1,0)</f>
        <v>1</v>
      </c>
      <c r="U512">
        <f>U511+IF(AND(R512=1,M512=3),1,0)-IF(AND(R512=-1,N512=3),1,0)</f>
        <v>0</v>
      </c>
      <c r="V512">
        <f>IF(S512&lt;&gt;S511,0,V511+dt)</f>
        <v>288</v>
      </c>
      <c r="W512">
        <f>IF(T512&lt;&gt;T511,0,W511+dt)</f>
        <v>287</v>
      </c>
      <c r="X512">
        <f>IF(U512&lt;&gt;U511,0,X511+dt)</f>
        <v>142</v>
      </c>
      <c r="Y512" s="24">
        <f>S512*Cap_1*MIN(1,(V512+dt)/StartRamp)</f>
        <v>1.2</v>
      </c>
      <c r="Z512" s="24">
        <f>T512*Cap_2*MIN(1,(W512+dt)/StartRamp)</f>
        <v>1.1000000000000001</v>
      </c>
      <c r="AA512" s="24">
        <f>U512*Cap_3*MIN(1,(X512+dt)/StartRamp)</f>
        <v>0</v>
      </c>
      <c r="AB512" s="24">
        <f>SUM(Y512:AA512)</f>
        <v>2.2999999999999998</v>
      </c>
      <c r="AC512" s="24">
        <f>AB512-D512</f>
        <v>-0.86360000000000037</v>
      </c>
      <c r="AD512" s="25">
        <f>MEDIAN(0,(TaperEnd-E512)/(TaperEnd-TaperStart),1)</f>
        <v>1</v>
      </c>
      <c r="AE512" s="24">
        <f>MIN(P_pcs*AD512,MAX(0,SOC_max-E512)*E_nom*60/dt/SQRT(RTE))</f>
        <v>2.5</v>
      </c>
      <c r="AF512" s="24">
        <f>MIN(P_pcs,MAX(0,E512-SOC_min)*E_nom*60/dt*SQRT(RTE))</f>
        <v>2.5</v>
      </c>
      <c r="AG512" s="24">
        <f>IF(AC512&gt;0,MIN(AC512,AE512),0)</f>
        <v>0</v>
      </c>
      <c r="AH512" s="24">
        <f>IF(AC512&lt;0,MIN(-AC512,AF512),0)</f>
        <v>0.86360000000000037</v>
      </c>
      <c r="AI512" s="24">
        <f>IF(AC512&gt;0,D512+AG512,AB512)</f>
        <v>2.2999999999999998</v>
      </c>
      <c r="AJ512" s="24">
        <f>MAX(0,D512-AI512-AH512)</f>
        <v>0</v>
      </c>
      <c r="AK512" s="25">
        <f>IF(AB512&gt;0,AI512/AB512,0)</f>
        <v>1</v>
      </c>
      <c r="AL512">
        <f>IF(AB512=0,1,MIN(MATCH(MEDIAN(MinStable,AK512,1),FC_L,1),3))</f>
        <v>3</v>
      </c>
      <c r="AM512" s="25">
        <f>INDEX(FC_E1,$AL512)+(MEDIAN(MinStable,$AK512,1)-INDEX(FC_L,$AL512))*(INDEX(FC_E1,$AL512+1)-INDEX(FC_E1,$AL512))/(INDEX(FC_L,$AL512+1)-INDEX(FC_L,$AL512))</f>
        <v>0.42799999999999999</v>
      </c>
      <c r="AN512" s="25">
        <f>INDEX(FC_E2,$AL512)+(MEDIAN(MinStable,$AK512,1)-INDEX(FC_L,$AL512))*(INDEX(FC_E2,$AL512+1)-INDEX(FC_E2,$AL512))/(INDEX(FC_L,$AL512+1)-INDEX(FC_L,$AL512))</f>
        <v>0.42199999999999999</v>
      </c>
      <c r="AO512" s="25">
        <f>INDEX(FC_E3,$AL512)+(MEDIAN(MinStable,$AK512,1)-INDEX(FC_L,$AL512))*(INDEX(FC_E3,$AL512+1)-INDEX(FC_E3,$AL512))/(INDEX(FC_L,$AL512+1)-INDEX(FC_L,$AL512))</f>
        <v>0.41499999999999998</v>
      </c>
      <c r="AP512" s="26">
        <f>(IF(S512=1,Y512*AK512/AM512,0)+IF(T512=1,Z512*AK512/AN512,0)+IF(U512=1,AA512*AK512/AO512,0))*dt/60</f>
        <v>9.0172889814117627E-2</v>
      </c>
      <c r="AQ512" s="25">
        <f>E512+(AG512*SQRT(RTE)-AH512/SQRT(RTE))*dt/60/E_nom</f>
        <v>0.44760516164945247</v>
      </c>
      <c r="AR512">
        <f>IF(R512=1,1,0)</f>
        <v>0</v>
      </c>
    </row>
    <row r="513" spans="1:44" x14ac:dyDescent="0.2">
      <c r="A513">
        <v>511</v>
      </c>
      <c r="B513" s="22">
        <f>A513/1440</f>
        <v>0.35486111111111113</v>
      </c>
      <c r="C513" s="23">
        <v>3.1667999999999998</v>
      </c>
      <c r="D513" s="24">
        <f>C513+P_aux</f>
        <v>3.1818</v>
      </c>
      <c r="E513" s="25">
        <f>AQ512</f>
        <v>0.44760516164945247</v>
      </c>
      <c r="F513" s="24">
        <f>AB512</f>
        <v>2.2999999999999998</v>
      </c>
      <c r="G513">
        <f>IF(AND(S512=0,V512&gt;=MinOff),V512,-1)</f>
        <v>-1</v>
      </c>
      <c r="H513">
        <f>IF(AND(T512=0,W512&gt;=MinOff),W512,-1)</f>
        <v>-1</v>
      </c>
      <c r="I513">
        <f>IF(AND(U512=0,X512&gt;=MinOff),X512,-1)</f>
        <v>142</v>
      </c>
      <c r="J513">
        <f>IF(AND(S512=1,V512&gt;=MinRun),V512,-1)</f>
        <v>288</v>
      </c>
      <c r="K513">
        <f>IF(AND(T512=1,W512&gt;=MinRun),W512,-1)</f>
        <v>287</v>
      </c>
      <c r="L513">
        <f>IF(AND(U512=1,X512&gt;=MinRun),X512,-1)</f>
        <v>-1</v>
      </c>
      <c r="M513">
        <f>IF(MAX(G513:I513)&lt;0,0,MATCH(MAX(G513:I513),G513:I513,0))</f>
        <v>3</v>
      </c>
      <c r="N513">
        <f>IF(MAX(J513:L513)&lt;0,0,MATCH(MAX(J513:L513),J513:L513,0))</f>
        <v>1</v>
      </c>
      <c r="O513" s="24">
        <f>IF(N513=0,0,INDEX(CapVec,N513))</f>
        <v>1.2</v>
      </c>
      <c r="P513">
        <f>IF(OR(D513&gt;F513+StartMargin,E513&lt;SOC_startT),1,0)</f>
        <v>0</v>
      </c>
      <c r="Q513">
        <f>IF(AND(E513&gt;SOC_stopT,D513&lt;=F513-O513+StopMargin),1,0)</f>
        <v>0</v>
      </c>
      <c r="R513">
        <f>IF(AND(P513=1,M513&gt;0),1,IF(AND(P513=0,Q513=1,N513&gt;0),-1,0))</f>
        <v>0</v>
      </c>
      <c r="S513">
        <f>S512+IF(AND(R513=1,M513=1),1,0)-IF(AND(R513=-1,N513=1),1,0)</f>
        <v>1</v>
      </c>
      <c r="T513">
        <f>T512+IF(AND(R513=1,M513=2),1,0)-IF(AND(R513=-1,N513=2),1,0)</f>
        <v>1</v>
      </c>
      <c r="U513">
        <f>U512+IF(AND(R513=1,M513=3),1,0)-IF(AND(R513=-1,N513=3),1,0)</f>
        <v>0</v>
      </c>
      <c r="V513">
        <f>IF(S513&lt;&gt;S512,0,V512+dt)</f>
        <v>289</v>
      </c>
      <c r="W513">
        <f>IF(T513&lt;&gt;T512,0,W512+dt)</f>
        <v>288</v>
      </c>
      <c r="X513">
        <f>IF(U513&lt;&gt;U512,0,X512+dt)</f>
        <v>143</v>
      </c>
      <c r="Y513" s="24">
        <f>S513*Cap_1*MIN(1,(V513+dt)/StartRamp)</f>
        <v>1.2</v>
      </c>
      <c r="Z513" s="24">
        <f>T513*Cap_2*MIN(1,(W513+dt)/StartRamp)</f>
        <v>1.1000000000000001</v>
      </c>
      <c r="AA513" s="24">
        <f>U513*Cap_3*MIN(1,(X513+dt)/StartRamp)</f>
        <v>0</v>
      </c>
      <c r="AB513" s="24">
        <f>SUM(Y513:AA513)</f>
        <v>2.2999999999999998</v>
      </c>
      <c r="AC513" s="24">
        <f>AB513-D513</f>
        <v>-0.88180000000000014</v>
      </c>
      <c r="AD513" s="25">
        <f>MEDIAN(0,(TaperEnd-E513)/(TaperEnd-TaperStart),1)</f>
        <v>1</v>
      </c>
      <c r="AE513" s="24">
        <f>MIN(P_pcs*AD513,MAX(0,SOC_max-E513)*E_nom*60/dt/SQRT(RTE))</f>
        <v>2.5</v>
      </c>
      <c r="AF513" s="24">
        <f>MIN(P_pcs,MAX(0,E513-SOC_min)*E_nom*60/dt*SQRT(RTE))</f>
        <v>2.5</v>
      </c>
      <c r="AG513" s="24">
        <f>IF(AC513&gt;0,MIN(AC513,AE513),0)</f>
        <v>0</v>
      </c>
      <c r="AH513" s="24">
        <f>IF(AC513&lt;0,MIN(-AC513,AF513),0)</f>
        <v>0.88180000000000014</v>
      </c>
      <c r="AI513" s="24">
        <f>IF(AC513&gt;0,D513+AG513,AB513)</f>
        <v>2.2999999999999998</v>
      </c>
      <c r="AJ513" s="24">
        <f>MAX(0,D513-AI513-AH513)</f>
        <v>0</v>
      </c>
      <c r="AK513" s="25">
        <f>IF(AB513&gt;0,AI513/AB513,0)</f>
        <v>1</v>
      </c>
      <c r="AL513">
        <f>IF(AB513=0,1,MIN(MATCH(MEDIAN(MinStable,AK513,1),FC_L,1),3))</f>
        <v>3</v>
      </c>
      <c r="AM513" s="25">
        <f>INDEX(FC_E1,$AL513)+(MEDIAN(MinStable,$AK513,1)-INDEX(FC_L,$AL513))*(INDEX(FC_E1,$AL513+1)-INDEX(FC_E1,$AL513))/(INDEX(FC_L,$AL513+1)-INDEX(FC_L,$AL513))</f>
        <v>0.42799999999999999</v>
      </c>
      <c r="AN513" s="25">
        <f>INDEX(FC_E2,$AL513)+(MEDIAN(MinStable,$AK513,1)-INDEX(FC_L,$AL513))*(INDEX(FC_E2,$AL513+1)-INDEX(FC_E2,$AL513))/(INDEX(FC_L,$AL513+1)-INDEX(FC_L,$AL513))</f>
        <v>0.42199999999999999</v>
      </c>
      <c r="AO513" s="25">
        <f>INDEX(FC_E3,$AL513)+(MEDIAN(MinStable,$AK513,1)-INDEX(FC_L,$AL513))*(INDEX(FC_E3,$AL513+1)-INDEX(FC_E3,$AL513))/(INDEX(FC_L,$AL513+1)-INDEX(FC_L,$AL513))</f>
        <v>0.41499999999999998</v>
      </c>
      <c r="AP513" s="26">
        <f>(IF(S513=1,Y513*AK513/AM513,0)+IF(T513=1,Z513*AK513/AN513,0)+IF(U513=1,AA513*AK513/AO513,0))*dt/60</f>
        <v>9.0172889814117627E-2</v>
      </c>
      <c r="AQ513" s="25">
        <f>E513+(AG513*SQRT(RTE)-AH513/SQRT(RTE))*dt/60/E_nom</f>
        <v>0.44475667086638615</v>
      </c>
      <c r="AR513">
        <f>IF(R513=1,1,0)</f>
        <v>0</v>
      </c>
    </row>
    <row r="514" spans="1:44" x14ac:dyDescent="0.2">
      <c r="A514">
        <v>512</v>
      </c>
      <c r="B514" s="22">
        <f>A514/1440</f>
        <v>0.35555555555555557</v>
      </c>
      <c r="C514" s="23">
        <v>3.1747000000000001</v>
      </c>
      <c r="D514" s="24">
        <f>C514+P_aux</f>
        <v>3.1897000000000002</v>
      </c>
      <c r="E514" s="25">
        <f>AQ513</f>
        <v>0.44475667086638615</v>
      </c>
      <c r="F514" s="24">
        <f>AB513</f>
        <v>2.2999999999999998</v>
      </c>
      <c r="G514">
        <f>IF(AND(S513=0,V513&gt;=MinOff),V513,-1)</f>
        <v>-1</v>
      </c>
      <c r="H514">
        <f>IF(AND(T513=0,W513&gt;=MinOff),W513,-1)</f>
        <v>-1</v>
      </c>
      <c r="I514">
        <f>IF(AND(U513=0,X513&gt;=MinOff),X513,-1)</f>
        <v>143</v>
      </c>
      <c r="J514">
        <f>IF(AND(S513=1,V513&gt;=MinRun),V513,-1)</f>
        <v>289</v>
      </c>
      <c r="K514">
        <f>IF(AND(T513=1,W513&gt;=MinRun),W513,-1)</f>
        <v>288</v>
      </c>
      <c r="L514">
        <f>IF(AND(U513=1,X513&gt;=MinRun),X513,-1)</f>
        <v>-1</v>
      </c>
      <c r="M514">
        <f>IF(MAX(G514:I514)&lt;0,0,MATCH(MAX(G514:I514),G514:I514,0))</f>
        <v>3</v>
      </c>
      <c r="N514">
        <f>IF(MAX(J514:L514)&lt;0,0,MATCH(MAX(J514:L514),J514:L514,0))</f>
        <v>1</v>
      </c>
      <c r="O514" s="24">
        <f>IF(N514=0,0,INDEX(CapVec,N514))</f>
        <v>1.2</v>
      </c>
      <c r="P514">
        <f>IF(OR(D514&gt;F514+StartMargin,E514&lt;SOC_startT),1,0)</f>
        <v>0</v>
      </c>
      <c r="Q514">
        <f>IF(AND(E514&gt;SOC_stopT,D514&lt;=F514-O514+StopMargin),1,0)</f>
        <v>0</v>
      </c>
      <c r="R514">
        <f>IF(AND(P514=1,M514&gt;0),1,IF(AND(P514=0,Q514=1,N514&gt;0),-1,0))</f>
        <v>0</v>
      </c>
      <c r="S514">
        <f>S513+IF(AND(R514=1,M514=1),1,0)-IF(AND(R514=-1,N514=1),1,0)</f>
        <v>1</v>
      </c>
      <c r="T514">
        <f>T513+IF(AND(R514=1,M514=2),1,0)-IF(AND(R514=-1,N514=2),1,0)</f>
        <v>1</v>
      </c>
      <c r="U514">
        <f>U513+IF(AND(R514=1,M514=3),1,0)-IF(AND(R514=-1,N514=3),1,0)</f>
        <v>0</v>
      </c>
      <c r="V514">
        <f>IF(S514&lt;&gt;S513,0,V513+dt)</f>
        <v>290</v>
      </c>
      <c r="W514">
        <f>IF(T514&lt;&gt;T513,0,W513+dt)</f>
        <v>289</v>
      </c>
      <c r="X514">
        <f>IF(U514&lt;&gt;U513,0,X513+dt)</f>
        <v>144</v>
      </c>
      <c r="Y514" s="24">
        <f>S514*Cap_1*MIN(1,(V514+dt)/StartRamp)</f>
        <v>1.2</v>
      </c>
      <c r="Z514" s="24">
        <f>T514*Cap_2*MIN(1,(W514+dt)/StartRamp)</f>
        <v>1.1000000000000001</v>
      </c>
      <c r="AA514" s="24">
        <f>U514*Cap_3*MIN(1,(X514+dt)/StartRamp)</f>
        <v>0</v>
      </c>
      <c r="AB514" s="24">
        <f>SUM(Y514:AA514)</f>
        <v>2.2999999999999998</v>
      </c>
      <c r="AC514" s="24">
        <f>AB514-D514</f>
        <v>-0.88970000000000038</v>
      </c>
      <c r="AD514" s="25">
        <f>MEDIAN(0,(TaperEnd-E514)/(TaperEnd-TaperStart),1)</f>
        <v>1</v>
      </c>
      <c r="AE514" s="24">
        <f>MIN(P_pcs*AD514,MAX(0,SOC_max-E514)*E_nom*60/dt/SQRT(RTE))</f>
        <v>2.5</v>
      </c>
      <c r="AF514" s="24">
        <f>MIN(P_pcs,MAX(0,E514-SOC_min)*E_nom*60/dt*SQRT(RTE))</f>
        <v>2.5</v>
      </c>
      <c r="AG514" s="24">
        <f>IF(AC514&gt;0,MIN(AC514,AE514),0)</f>
        <v>0</v>
      </c>
      <c r="AH514" s="24">
        <f>IF(AC514&lt;0,MIN(-AC514,AF514),0)</f>
        <v>0.88970000000000038</v>
      </c>
      <c r="AI514" s="24">
        <f>IF(AC514&gt;0,D514+AG514,AB514)</f>
        <v>2.2999999999999998</v>
      </c>
      <c r="AJ514" s="24">
        <f>MAX(0,D514-AI514-AH514)</f>
        <v>0</v>
      </c>
      <c r="AK514" s="25">
        <f>IF(AB514&gt;0,AI514/AB514,0)</f>
        <v>1</v>
      </c>
      <c r="AL514">
        <f>IF(AB514=0,1,MIN(MATCH(MEDIAN(MinStable,AK514,1),FC_L,1),3))</f>
        <v>3</v>
      </c>
      <c r="AM514" s="25">
        <f>INDEX(FC_E1,$AL514)+(MEDIAN(MinStable,$AK514,1)-INDEX(FC_L,$AL514))*(INDEX(FC_E1,$AL514+1)-INDEX(FC_E1,$AL514))/(INDEX(FC_L,$AL514+1)-INDEX(FC_L,$AL514))</f>
        <v>0.42799999999999999</v>
      </c>
      <c r="AN514" s="25">
        <f>INDEX(FC_E2,$AL514)+(MEDIAN(MinStable,$AK514,1)-INDEX(FC_L,$AL514))*(INDEX(FC_E2,$AL514+1)-INDEX(FC_E2,$AL514))/(INDEX(FC_L,$AL514+1)-INDEX(FC_L,$AL514))</f>
        <v>0.42199999999999999</v>
      </c>
      <c r="AO514" s="25">
        <f>INDEX(FC_E3,$AL514)+(MEDIAN(MinStable,$AK514,1)-INDEX(FC_L,$AL514))*(INDEX(FC_E3,$AL514+1)-INDEX(FC_E3,$AL514))/(INDEX(FC_L,$AL514+1)-INDEX(FC_L,$AL514))</f>
        <v>0.41499999999999998</v>
      </c>
      <c r="AP514" s="26">
        <f>(IF(S514=1,Y514*AK514/AM514,0)+IF(T514=1,Z514*AK514/AN514,0)+IF(U514=1,AA514*AK514/AO514,0))*dt/60</f>
        <v>9.0172889814117627E-2</v>
      </c>
      <c r="AQ514" s="25">
        <f>E514+(AG514*SQRT(RTE)-AH514/SQRT(RTE))*dt/60/E_nom</f>
        <v>0.44188266060363485</v>
      </c>
      <c r="AR514">
        <f>IF(R514=1,1,0)</f>
        <v>0</v>
      </c>
    </row>
    <row r="515" spans="1:44" x14ac:dyDescent="0.2">
      <c r="A515">
        <v>513</v>
      </c>
      <c r="B515" s="22">
        <f>A515/1440</f>
        <v>0.35625000000000001</v>
      </c>
      <c r="C515" s="23">
        <v>3.1145</v>
      </c>
      <c r="D515" s="24">
        <f>C515+P_aux</f>
        <v>3.1295000000000002</v>
      </c>
      <c r="E515" s="25">
        <f>AQ514</f>
        <v>0.44188266060363485</v>
      </c>
      <c r="F515" s="24">
        <f>AB514</f>
        <v>2.2999999999999998</v>
      </c>
      <c r="G515">
        <f>IF(AND(S514=0,V514&gt;=MinOff),V514,-1)</f>
        <v>-1</v>
      </c>
      <c r="H515">
        <f>IF(AND(T514=0,W514&gt;=MinOff),W514,-1)</f>
        <v>-1</v>
      </c>
      <c r="I515">
        <f>IF(AND(U514=0,X514&gt;=MinOff),X514,-1)</f>
        <v>144</v>
      </c>
      <c r="J515">
        <f>IF(AND(S514=1,V514&gt;=MinRun),V514,-1)</f>
        <v>290</v>
      </c>
      <c r="K515">
        <f>IF(AND(T514=1,W514&gt;=MinRun),W514,-1)</f>
        <v>289</v>
      </c>
      <c r="L515">
        <f>IF(AND(U514=1,X514&gt;=MinRun),X514,-1)</f>
        <v>-1</v>
      </c>
      <c r="M515">
        <f>IF(MAX(G515:I515)&lt;0,0,MATCH(MAX(G515:I515),G515:I515,0))</f>
        <v>3</v>
      </c>
      <c r="N515">
        <f>IF(MAX(J515:L515)&lt;0,0,MATCH(MAX(J515:L515),J515:L515,0))</f>
        <v>1</v>
      </c>
      <c r="O515" s="24">
        <f>IF(N515=0,0,INDEX(CapVec,N515))</f>
        <v>1.2</v>
      </c>
      <c r="P515">
        <f>IF(OR(D515&gt;F515+StartMargin,E515&lt;SOC_startT),1,0)</f>
        <v>0</v>
      </c>
      <c r="Q515">
        <f>IF(AND(E515&gt;SOC_stopT,D515&lt;=F515-O515+StopMargin),1,0)</f>
        <v>0</v>
      </c>
      <c r="R515">
        <f>IF(AND(P515=1,M515&gt;0),1,IF(AND(P515=0,Q515=1,N515&gt;0),-1,0))</f>
        <v>0</v>
      </c>
      <c r="S515">
        <f>S514+IF(AND(R515=1,M515=1),1,0)-IF(AND(R515=-1,N515=1),1,0)</f>
        <v>1</v>
      </c>
      <c r="T515">
        <f>T514+IF(AND(R515=1,M515=2),1,0)-IF(AND(R515=-1,N515=2),1,0)</f>
        <v>1</v>
      </c>
      <c r="U515">
        <f>U514+IF(AND(R515=1,M515=3),1,0)-IF(AND(R515=-1,N515=3),1,0)</f>
        <v>0</v>
      </c>
      <c r="V515">
        <f>IF(S515&lt;&gt;S514,0,V514+dt)</f>
        <v>291</v>
      </c>
      <c r="W515">
        <f>IF(T515&lt;&gt;T514,0,W514+dt)</f>
        <v>290</v>
      </c>
      <c r="X515">
        <f>IF(U515&lt;&gt;U514,0,X514+dt)</f>
        <v>145</v>
      </c>
      <c r="Y515" s="24">
        <f>S515*Cap_1*MIN(1,(V515+dt)/StartRamp)</f>
        <v>1.2</v>
      </c>
      <c r="Z515" s="24">
        <f>T515*Cap_2*MIN(1,(W515+dt)/StartRamp)</f>
        <v>1.1000000000000001</v>
      </c>
      <c r="AA515" s="24">
        <f>U515*Cap_3*MIN(1,(X515+dt)/StartRamp)</f>
        <v>0</v>
      </c>
      <c r="AB515" s="24">
        <f>SUM(Y515:AA515)</f>
        <v>2.2999999999999998</v>
      </c>
      <c r="AC515" s="24">
        <f>AB515-D515</f>
        <v>-0.82950000000000035</v>
      </c>
      <c r="AD515" s="25">
        <f>MEDIAN(0,(TaperEnd-E515)/(TaperEnd-TaperStart),1)</f>
        <v>1</v>
      </c>
      <c r="AE515" s="24">
        <f>MIN(P_pcs*AD515,MAX(0,SOC_max-E515)*E_nom*60/dt/SQRT(RTE))</f>
        <v>2.5</v>
      </c>
      <c r="AF515" s="24">
        <f>MIN(P_pcs,MAX(0,E515-SOC_min)*E_nom*60/dt*SQRT(RTE))</f>
        <v>2.5</v>
      </c>
      <c r="AG515" s="24">
        <f>IF(AC515&gt;0,MIN(AC515,AE515),0)</f>
        <v>0</v>
      </c>
      <c r="AH515" s="24">
        <f>IF(AC515&lt;0,MIN(-AC515,AF515),0)</f>
        <v>0.82950000000000035</v>
      </c>
      <c r="AI515" s="24">
        <f>IF(AC515&gt;0,D515+AG515,AB515)</f>
        <v>2.2999999999999998</v>
      </c>
      <c r="AJ515" s="24">
        <f>MAX(0,D515-AI515-AH515)</f>
        <v>0</v>
      </c>
      <c r="AK515" s="25">
        <f>IF(AB515&gt;0,AI515/AB515,0)</f>
        <v>1</v>
      </c>
      <c r="AL515">
        <f>IF(AB515=0,1,MIN(MATCH(MEDIAN(MinStable,AK515,1),FC_L,1),3))</f>
        <v>3</v>
      </c>
      <c r="AM515" s="25">
        <f>INDEX(FC_E1,$AL515)+(MEDIAN(MinStable,$AK515,1)-INDEX(FC_L,$AL515))*(INDEX(FC_E1,$AL515+1)-INDEX(FC_E1,$AL515))/(INDEX(FC_L,$AL515+1)-INDEX(FC_L,$AL515))</f>
        <v>0.42799999999999999</v>
      </c>
      <c r="AN515" s="25">
        <f>INDEX(FC_E2,$AL515)+(MEDIAN(MinStable,$AK515,1)-INDEX(FC_L,$AL515))*(INDEX(FC_E2,$AL515+1)-INDEX(FC_E2,$AL515))/(INDEX(FC_L,$AL515+1)-INDEX(FC_L,$AL515))</f>
        <v>0.42199999999999999</v>
      </c>
      <c r="AO515" s="25">
        <f>INDEX(FC_E3,$AL515)+(MEDIAN(MinStable,$AK515,1)-INDEX(FC_L,$AL515))*(INDEX(FC_E3,$AL515+1)-INDEX(FC_E3,$AL515))/(INDEX(FC_L,$AL515+1)-INDEX(FC_L,$AL515))</f>
        <v>0.41499999999999998</v>
      </c>
      <c r="AP515" s="26">
        <f>(IF(S515=1,Y515*AK515/AM515,0)+IF(T515=1,Z515*AK515/AN515,0)+IF(U515=1,AA515*AK515/AO515,0))*dt/60</f>
        <v>9.0172889814117627E-2</v>
      </c>
      <c r="AQ515" s="25">
        <f>E515+(AG515*SQRT(RTE)-AH515/SQRT(RTE))*dt/60/E_nom</f>
        <v>0.43920311523671091</v>
      </c>
      <c r="AR515">
        <f>IF(R515=1,1,0)</f>
        <v>0</v>
      </c>
    </row>
    <row r="516" spans="1:44" x14ac:dyDescent="0.2">
      <c r="A516">
        <v>514</v>
      </c>
      <c r="B516" s="22">
        <f>A516/1440</f>
        <v>0.35694444444444445</v>
      </c>
      <c r="C516" s="23">
        <v>3.2479</v>
      </c>
      <c r="D516" s="24">
        <f>C516+P_aux</f>
        <v>3.2629000000000001</v>
      </c>
      <c r="E516" s="25">
        <f>AQ515</f>
        <v>0.43920311523671091</v>
      </c>
      <c r="F516" s="24">
        <f>AB515</f>
        <v>2.2999999999999998</v>
      </c>
      <c r="G516">
        <f>IF(AND(S515=0,V515&gt;=MinOff),V515,-1)</f>
        <v>-1</v>
      </c>
      <c r="H516">
        <f>IF(AND(T515=0,W515&gt;=MinOff),W515,-1)</f>
        <v>-1</v>
      </c>
      <c r="I516">
        <f>IF(AND(U515=0,X515&gt;=MinOff),X515,-1)</f>
        <v>145</v>
      </c>
      <c r="J516">
        <f>IF(AND(S515=1,V515&gt;=MinRun),V515,-1)</f>
        <v>291</v>
      </c>
      <c r="K516">
        <f>IF(AND(T515=1,W515&gt;=MinRun),W515,-1)</f>
        <v>290</v>
      </c>
      <c r="L516">
        <f>IF(AND(U515=1,X515&gt;=MinRun),X515,-1)</f>
        <v>-1</v>
      </c>
      <c r="M516">
        <f>IF(MAX(G516:I516)&lt;0,0,MATCH(MAX(G516:I516),G516:I516,0))</f>
        <v>3</v>
      </c>
      <c r="N516">
        <f>IF(MAX(J516:L516)&lt;0,0,MATCH(MAX(J516:L516),J516:L516,0))</f>
        <v>1</v>
      </c>
      <c r="O516" s="24">
        <f>IF(N516=0,0,INDEX(CapVec,N516))</f>
        <v>1.2</v>
      </c>
      <c r="P516">
        <f>IF(OR(D516&gt;F516+StartMargin,E516&lt;SOC_startT),1,0)</f>
        <v>0</v>
      </c>
      <c r="Q516">
        <f>IF(AND(E516&gt;SOC_stopT,D516&lt;=F516-O516+StopMargin),1,0)</f>
        <v>0</v>
      </c>
      <c r="R516">
        <f>IF(AND(P516=1,M516&gt;0),1,IF(AND(P516=0,Q516=1,N516&gt;0),-1,0))</f>
        <v>0</v>
      </c>
      <c r="S516">
        <f>S515+IF(AND(R516=1,M516=1),1,0)-IF(AND(R516=-1,N516=1),1,0)</f>
        <v>1</v>
      </c>
      <c r="T516">
        <f>T515+IF(AND(R516=1,M516=2),1,0)-IF(AND(R516=-1,N516=2),1,0)</f>
        <v>1</v>
      </c>
      <c r="U516">
        <f>U515+IF(AND(R516=1,M516=3),1,0)-IF(AND(R516=-1,N516=3),1,0)</f>
        <v>0</v>
      </c>
      <c r="V516">
        <f>IF(S516&lt;&gt;S515,0,V515+dt)</f>
        <v>292</v>
      </c>
      <c r="W516">
        <f>IF(T516&lt;&gt;T515,0,W515+dt)</f>
        <v>291</v>
      </c>
      <c r="X516">
        <f>IF(U516&lt;&gt;U515,0,X515+dt)</f>
        <v>146</v>
      </c>
      <c r="Y516" s="24">
        <f>S516*Cap_1*MIN(1,(V516+dt)/StartRamp)</f>
        <v>1.2</v>
      </c>
      <c r="Z516" s="24">
        <f>T516*Cap_2*MIN(1,(W516+dt)/StartRamp)</f>
        <v>1.1000000000000001</v>
      </c>
      <c r="AA516" s="24">
        <f>U516*Cap_3*MIN(1,(X516+dt)/StartRamp)</f>
        <v>0</v>
      </c>
      <c r="AB516" s="24">
        <f>SUM(Y516:AA516)</f>
        <v>2.2999999999999998</v>
      </c>
      <c r="AC516" s="24">
        <f>AB516-D516</f>
        <v>-0.96290000000000031</v>
      </c>
      <c r="AD516" s="25">
        <f>MEDIAN(0,(TaperEnd-E516)/(TaperEnd-TaperStart),1)</f>
        <v>1</v>
      </c>
      <c r="AE516" s="24">
        <f>MIN(P_pcs*AD516,MAX(0,SOC_max-E516)*E_nom*60/dt/SQRT(RTE))</f>
        <v>2.5</v>
      </c>
      <c r="AF516" s="24">
        <f>MIN(P_pcs,MAX(0,E516-SOC_min)*E_nom*60/dt*SQRT(RTE))</f>
        <v>2.5</v>
      </c>
      <c r="AG516" s="24">
        <f>IF(AC516&gt;0,MIN(AC516,AE516),0)</f>
        <v>0</v>
      </c>
      <c r="AH516" s="24">
        <f>IF(AC516&lt;0,MIN(-AC516,AF516),0)</f>
        <v>0.96290000000000031</v>
      </c>
      <c r="AI516" s="24">
        <f>IF(AC516&gt;0,D516+AG516,AB516)</f>
        <v>2.2999999999999998</v>
      </c>
      <c r="AJ516" s="24">
        <f>MAX(0,D516-AI516-AH516)</f>
        <v>0</v>
      </c>
      <c r="AK516" s="25">
        <f>IF(AB516&gt;0,AI516/AB516,0)</f>
        <v>1</v>
      </c>
      <c r="AL516">
        <f>IF(AB516=0,1,MIN(MATCH(MEDIAN(MinStable,AK516,1),FC_L,1),3))</f>
        <v>3</v>
      </c>
      <c r="AM516" s="25">
        <f>INDEX(FC_E1,$AL516)+(MEDIAN(MinStable,$AK516,1)-INDEX(FC_L,$AL516))*(INDEX(FC_E1,$AL516+1)-INDEX(FC_E1,$AL516))/(INDEX(FC_L,$AL516+1)-INDEX(FC_L,$AL516))</f>
        <v>0.42799999999999999</v>
      </c>
      <c r="AN516" s="25">
        <f>INDEX(FC_E2,$AL516)+(MEDIAN(MinStable,$AK516,1)-INDEX(FC_L,$AL516))*(INDEX(FC_E2,$AL516+1)-INDEX(FC_E2,$AL516))/(INDEX(FC_L,$AL516+1)-INDEX(FC_L,$AL516))</f>
        <v>0.42199999999999999</v>
      </c>
      <c r="AO516" s="25">
        <f>INDEX(FC_E3,$AL516)+(MEDIAN(MinStable,$AK516,1)-INDEX(FC_L,$AL516))*(INDEX(FC_E3,$AL516+1)-INDEX(FC_E3,$AL516))/(INDEX(FC_L,$AL516+1)-INDEX(FC_L,$AL516))</f>
        <v>0.41499999999999998</v>
      </c>
      <c r="AP516" s="26">
        <f>(IF(S516=1,Y516*AK516/AM516,0)+IF(T516=1,Z516*AK516/AN516,0)+IF(U516=1,AA516*AK516/AO516,0))*dt/60</f>
        <v>9.0172889814117627E-2</v>
      </c>
      <c r="AQ516" s="25">
        <f>E516+(AG516*SQRT(RTE)-AH516/SQRT(RTE))*dt/60/E_nom</f>
        <v>0.43609264599763792</v>
      </c>
      <c r="AR516">
        <f>IF(R516=1,1,0)</f>
        <v>0</v>
      </c>
    </row>
    <row r="517" spans="1:44" x14ac:dyDescent="0.2">
      <c r="A517">
        <v>515</v>
      </c>
      <c r="B517" s="22">
        <f>A517/1440</f>
        <v>0.3576388888888889</v>
      </c>
      <c r="C517" s="23">
        <v>3.2431000000000001</v>
      </c>
      <c r="D517" s="24">
        <f>C517+P_aux</f>
        <v>3.2581000000000002</v>
      </c>
      <c r="E517" s="25">
        <f>AQ516</f>
        <v>0.43609264599763792</v>
      </c>
      <c r="F517" s="24">
        <f>AB516</f>
        <v>2.2999999999999998</v>
      </c>
      <c r="G517">
        <f>IF(AND(S516=0,V516&gt;=MinOff),V516,-1)</f>
        <v>-1</v>
      </c>
      <c r="H517">
        <f>IF(AND(T516=0,W516&gt;=MinOff),W516,-1)</f>
        <v>-1</v>
      </c>
      <c r="I517">
        <f>IF(AND(U516=0,X516&gt;=MinOff),X516,-1)</f>
        <v>146</v>
      </c>
      <c r="J517">
        <f>IF(AND(S516=1,V516&gt;=MinRun),V516,-1)</f>
        <v>292</v>
      </c>
      <c r="K517">
        <f>IF(AND(T516=1,W516&gt;=MinRun),W516,-1)</f>
        <v>291</v>
      </c>
      <c r="L517">
        <f>IF(AND(U516=1,X516&gt;=MinRun),X516,-1)</f>
        <v>-1</v>
      </c>
      <c r="M517">
        <f>IF(MAX(G517:I517)&lt;0,0,MATCH(MAX(G517:I517),G517:I517,0))</f>
        <v>3</v>
      </c>
      <c r="N517">
        <f>IF(MAX(J517:L517)&lt;0,0,MATCH(MAX(J517:L517),J517:L517,0))</f>
        <v>1</v>
      </c>
      <c r="O517" s="24">
        <f>IF(N517=0,0,INDEX(CapVec,N517))</f>
        <v>1.2</v>
      </c>
      <c r="P517">
        <f>IF(OR(D517&gt;F517+StartMargin,E517&lt;SOC_startT),1,0)</f>
        <v>0</v>
      </c>
      <c r="Q517">
        <f>IF(AND(E517&gt;SOC_stopT,D517&lt;=F517-O517+StopMargin),1,0)</f>
        <v>0</v>
      </c>
      <c r="R517">
        <f>IF(AND(P517=1,M517&gt;0),1,IF(AND(P517=0,Q517=1,N517&gt;0),-1,0))</f>
        <v>0</v>
      </c>
      <c r="S517">
        <f>S516+IF(AND(R517=1,M517=1),1,0)-IF(AND(R517=-1,N517=1),1,0)</f>
        <v>1</v>
      </c>
      <c r="T517">
        <f>T516+IF(AND(R517=1,M517=2),1,0)-IF(AND(R517=-1,N517=2),1,0)</f>
        <v>1</v>
      </c>
      <c r="U517">
        <f>U516+IF(AND(R517=1,M517=3),1,0)-IF(AND(R517=-1,N517=3),1,0)</f>
        <v>0</v>
      </c>
      <c r="V517">
        <f>IF(S517&lt;&gt;S516,0,V516+dt)</f>
        <v>293</v>
      </c>
      <c r="W517">
        <f>IF(T517&lt;&gt;T516,0,W516+dt)</f>
        <v>292</v>
      </c>
      <c r="X517">
        <f>IF(U517&lt;&gt;U516,0,X516+dt)</f>
        <v>147</v>
      </c>
      <c r="Y517" s="24">
        <f>S517*Cap_1*MIN(1,(V517+dt)/StartRamp)</f>
        <v>1.2</v>
      </c>
      <c r="Z517" s="24">
        <f>T517*Cap_2*MIN(1,(W517+dt)/StartRamp)</f>
        <v>1.1000000000000001</v>
      </c>
      <c r="AA517" s="24">
        <f>U517*Cap_3*MIN(1,(X517+dt)/StartRamp)</f>
        <v>0</v>
      </c>
      <c r="AB517" s="24">
        <f>SUM(Y517:AA517)</f>
        <v>2.2999999999999998</v>
      </c>
      <c r="AC517" s="24">
        <f>AB517-D517</f>
        <v>-0.9581000000000004</v>
      </c>
      <c r="AD517" s="25">
        <f>MEDIAN(0,(TaperEnd-E517)/(TaperEnd-TaperStart),1)</f>
        <v>1</v>
      </c>
      <c r="AE517" s="24">
        <f>MIN(P_pcs*AD517,MAX(0,SOC_max-E517)*E_nom*60/dt/SQRT(RTE))</f>
        <v>2.5</v>
      </c>
      <c r="AF517" s="24">
        <f>MIN(P_pcs,MAX(0,E517-SOC_min)*E_nom*60/dt*SQRT(RTE))</f>
        <v>2.5</v>
      </c>
      <c r="AG517" s="24">
        <f>IF(AC517&gt;0,MIN(AC517,AE517),0)</f>
        <v>0</v>
      </c>
      <c r="AH517" s="24">
        <f>IF(AC517&lt;0,MIN(-AC517,AF517),0)</f>
        <v>0.9581000000000004</v>
      </c>
      <c r="AI517" s="24">
        <f>IF(AC517&gt;0,D517+AG517,AB517)</f>
        <v>2.2999999999999998</v>
      </c>
      <c r="AJ517" s="24">
        <f>MAX(0,D517-AI517-AH517)</f>
        <v>0</v>
      </c>
      <c r="AK517" s="25">
        <f>IF(AB517&gt;0,AI517/AB517,0)</f>
        <v>1</v>
      </c>
      <c r="AL517">
        <f>IF(AB517=0,1,MIN(MATCH(MEDIAN(MinStable,AK517,1),FC_L,1),3))</f>
        <v>3</v>
      </c>
      <c r="AM517" s="25">
        <f>INDEX(FC_E1,$AL517)+(MEDIAN(MinStable,$AK517,1)-INDEX(FC_L,$AL517))*(INDEX(FC_E1,$AL517+1)-INDEX(FC_E1,$AL517))/(INDEX(FC_L,$AL517+1)-INDEX(FC_L,$AL517))</f>
        <v>0.42799999999999999</v>
      </c>
      <c r="AN517" s="25">
        <f>INDEX(FC_E2,$AL517)+(MEDIAN(MinStable,$AK517,1)-INDEX(FC_L,$AL517))*(INDEX(FC_E2,$AL517+1)-INDEX(FC_E2,$AL517))/(INDEX(FC_L,$AL517+1)-INDEX(FC_L,$AL517))</f>
        <v>0.42199999999999999</v>
      </c>
      <c r="AO517" s="25">
        <f>INDEX(FC_E3,$AL517)+(MEDIAN(MinStable,$AK517,1)-INDEX(FC_L,$AL517))*(INDEX(FC_E3,$AL517+1)-INDEX(FC_E3,$AL517))/(INDEX(FC_L,$AL517+1)-INDEX(FC_L,$AL517))</f>
        <v>0.41499999999999998</v>
      </c>
      <c r="AP517" s="26">
        <f>(IF(S517=1,Y517*AK517/AM517,0)+IF(T517=1,Z517*AK517/AN517,0)+IF(U517=1,AA517*AK517/AO517,0))*dt/60</f>
        <v>9.0172889814117627E-2</v>
      </c>
      <c r="AQ517" s="25">
        <f>E517+(AG517*SQRT(RTE)-AH517/SQRT(RTE))*dt/60/E_nom</f>
        <v>0.43299768226520896</v>
      </c>
      <c r="AR517">
        <f>IF(R517=1,1,0)</f>
        <v>0</v>
      </c>
    </row>
    <row r="518" spans="1:44" x14ac:dyDescent="0.2">
      <c r="A518">
        <v>516</v>
      </c>
      <c r="B518" s="22">
        <f>A518/1440</f>
        <v>0.35833333333333334</v>
      </c>
      <c r="C518" s="23">
        <v>3.1701999999999999</v>
      </c>
      <c r="D518" s="24">
        <f>C518+P_aux</f>
        <v>3.1852</v>
      </c>
      <c r="E518" s="25">
        <f>AQ517</f>
        <v>0.43299768226520896</v>
      </c>
      <c r="F518" s="24">
        <f>AB517</f>
        <v>2.2999999999999998</v>
      </c>
      <c r="G518">
        <f>IF(AND(S517=0,V517&gt;=MinOff),V517,-1)</f>
        <v>-1</v>
      </c>
      <c r="H518">
        <f>IF(AND(T517=0,W517&gt;=MinOff),W517,-1)</f>
        <v>-1</v>
      </c>
      <c r="I518">
        <f>IF(AND(U517=0,X517&gt;=MinOff),X517,-1)</f>
        <v>147</v>
      </c>
      <c r="J518">
        <f>IF(AND(S517=1,V517&gt;=MinRun),V517,-1)</f>
        <v>293</v>
      </c>
      <c r="K518">
        <f>IF(AND(T517=1,W517&gt;=MinRun),W517,-1)</f>
        <v>292</v>
      </c>
      <c r="L518">
        <f>IF(AND(U517=1,X517&gt;=MinRun),X517,-1)</f>
        <v>-1</v>
      </c>
      <c r="M518">
        <f>IF(MAX(G518:I518)&lt;0,0,MATCH(MAX(G518:I518),G518:I518,0))</f>
        <v>3</v>
      </c>
      <c r="N518">
        <f>IF(MAX(J518:L518)&lt;0,0,MATCH(MAX(J518:L518),J518:L518,0))</f>
        <v>1</v>
      </c>
      <c r="O518" s="24">
        <f>IF(N518=0,0,INDEX(CapVec,N518))</f>
        <v>1.2</v>
      </c>
      <c r="P518">
        <f>IF(OR(D518&gt;F518+StartMargin,E518&lt;SOC_startT),1,0)</f>
        <v>0</v>
      </c>
      <c r="Q518">
        <f>IF(AND(E518&gt;SOC_stopT,D518&lt;=F518-O518+StopMargin),1,0)</f>
        <v>0</v>
      </c>
      <c r="R518">
        <f>IF(AND(P518=1,M518&gt;0),1,IF(AND(P518=0,Q518=1,N518&gt;0),-1,0))</f>
        <v>0</v>
      </c>
      <c r="S518">
        <f>S517+IF(AND(R518=1,M518=1),1,0)-IF(AND(R518=-1,N518=1),1,0)</f>
        <v>1</v>
      </c>
      <c r="T518">
        <f>T517+IF(AND(R518=1,M518=2),1,0)-IF(AND(R518=-1,N518=2),1,0)</f>
        <v>1</v>
      </c>
      <c r="U518">
        <f>U517+IF(AND(R518=1,M518=3),1,0)-IF(AND(R518=-1,N518=3),1,0)</f>
        <v>0</v>
      </c>
      <c r="V518">
        <f>IF(S518&lt;&gt;S517,0,V517+dt)</f>
        <v>294</v>
      </c>
      <c r="W518">
        <f>IF(T518&lt;&gt;T517,0,W517+dt)</f>
        <v>293</v>
      </c>
      <c r="X518">
        <f>IF(U518&lt;&gt;U517,0,X517+dt)</f>
        <v>148</v>
      </c>
      <c r="Y518" s="24">
        <f>S518*Cap_1*MIN(1,(V518+dt)/StartRamp)</f>
        <v>1.2</v>
      </c>
      <c r="Z518" s="24">
        <f>T518*Cap_2*MIN(1,(W518+dt)/StartRamp)</f>
        <v>1.1000000000000001</v>
      </c>
      <c r="AA518" s="24">
        <f>U518*Cap_3*MIN(1,(X518+dt)/StartRamp)</f>
        <v>0</v>
      </c>
      <c r="AB518" s="24">
        <f>SUM(Y518:AA518)</f>
        <v>2.2999999999999998</v>
      </c>
      <c r="AC518" s="24">
        <f>AB518-D518</f>
        <v>-0.88520000000000021</v>
      </c>
      <c r="AD518" s="25">
        <f>MEDIAN(0,(TaperEnd-E518)/(TaperEnd-TaperStart),1)</f>
        <v>1</v>
      </c>
      <c r="AE518" s="24">
        <f>MIN(P_pcs*AD518,MAX(0,SOC_max-E518)*E_nom*60/dt/SQRT(RTE))</f>
        <v>2.5</v>
      </c>
      <c r="AF518" s="24">
        <f>MIN(P_pcs,MAX(0,E518-SOC_min)*E_nom*60/dt*SQRT(RTE))</f>
        <v>2.5</v>
      </c>
      <c r="AG518" s="24">
        <f>IF(AC518&gt;0,MIN(AC518,AE518),0)</f>
        <v>0</v>
      </c>
      <c r="AH518" s="24">
        <f>IF(AC518&lt;0,MIN(-AC518,AF518),0)</f>
        <v>0.88520000000000021</v>
      </c>
      <c r="AI518" s="24">
        <f>IF(AC518&gt;0,D518+AG518,AB518)</f>
        <v>2.2999999999999998</v>
      </c>
      <c r="AJ518" s="24">
        <f>MAX(0,D518-AI518-AH518)</f>
        <v>0</v>
      </c>
      <c r="AK518" s="25">
        <f>IF(AB518&gt;0,AI518/AB518,0)</f>
        <v>1</v>
      </c>
      <c r="AL518">
        <f>IF(AB518=0,1,MIN(MATCH(MEDIAN(MinStable,AK518,1),FC_L,1),3))</f>
        <v>3</v>
      </c>
      <c r="AM518" s="25">
        <f>INDEX(FC_E1,$AL518)+(MEDIAN(MinStable,$AK518,1)-INDEX(FC_L,$AL518))*(INDEX(FC_E1,$AL518+1)-INDEX(FC_E1,$AL518))/(INDEX(FC_L,$AL518+1)-INDEX(FC_L,$AL518))</f>
        <v>0.42799999999999999</v>
      </c>
      <c r="AN518" s="25">
        <f>INDEX(FC_E2,$AL518)+(MEDIAN(MinStable,$AK518,1)-INDEX(FC_L,$AL518))*(INDEX(FC_E2,$AL518+1)-INDEX(FC_E2,$AL518))/(INDEX(FC_L,$AL518+1)-INDEX(FC_L,$AL518))</f>
        <v>0.42199999999999999</v>
      </c>
      <c r="AO518" s="25">
        <f>INDEX(FC_E3,$AL518)+(MEDIAN(MinStable,$AK518,1)-INDEX(FC_L,$AL518))*(INDEX(FC_E3,$AL518+1)-INDEX(FC_E3,$AL518))/(INDEX(FC_L,$AL518+1)-INDEX(FC_L,$AL518))</f>
        <v>0.41499999999999998</v>
      </c>
      <c r="AP518" s="26">
        <f>(IF(S518=1,Y518*AK518/AM518,0)+IF(T518=1,Z518*AK518/AN518,0)+IF(U518=1,AA518*AK518/AO518,0))*dt/60</f>
        <v>9.0172889814117627E-2</v>
      </c>
      <c r="AQ518" s="25">
        <f>E518+(AG518*SQRT(RTE)-AH518/SQRT(RTE))*dt/60/E_nom</f>
        <v>0.43013820841493644</v>
      </c>
      <c r="AR518">
        <f>IF(R518=1,1,0)</f>
        <v>0</v>
      </c>
    </row>
    <row r="519" spans="1:44" x14ac:dyDescent="0.2">
      <c r="A519">
        <v>517</v>
      </c>
      <c r="B519" s="22">
        <f>A519/1440</f>
        <v>0.35902777777777778</v>
      </c>
      <c r="C519" s="23">
        <v>3.1852</v>
      </c>
      <c r="D519" s="24">
        <f>C519+P_aux</f>
        <v>3.2002000000000002</v>
      </c>
      <c r="E519" s="25">
        <f>AQ518</f>
        <v>0.43013820841493644</v>
      </c>
      <c r="F519" s="24">
        <f>AB518</f>
        <v>2.2999999999999998</v>
      </c>
      <c r="G519">
        <f>IF(AND(S518=0,V518&gt;=MinOff),V518,-1)</f>
        <v>-1</v>
      </c>
      <c r="H519">
        <f>IF(AND(T518=0,W518&gt;=MinOff),W518,-1)</f>
        <v>-1</v>
      </c>
      <c r="I519">
        <f>IF(AND(U518=0,X518&gt;=MinOff),X518,-1)</f>
        <v>148</v>
      </c>
      <c r="J519">
        <f>IF(AND(S518=1,V518&gt;=MinRun),V518,-1)</f>
        <v>294</v>
      </c>
      <c r="K519">
        <f>IF(AND(T518=1,W518&gt;=MinRun),W518,-1)</f>
        <v>293</v>
      </c>
      <c r="L519">
        <f>IF(AND(U518=1,X518&gt;=MinRun),X518,-1)</f>
        <v>-1</v>
      </c>
      <c r="M519">
        <f>IF(MAX(G519:I519)&lt;0,0,MATCH(MAX(G519:I519),G519:I519,0))</f>
        <v>3</v>
      </c>
      <c r="N519">
        <f>IF(MAX(J519:L519)&lt;0,0,MATCH(MAX(J519:L519),J519:L519,0))</f>
        <v>1</v>
      </c>
      <c r="O519" s="24">
        <f>IF(N519=0,0,INDEX(CapVec,N519))</f>
        <v>1.2</v>
      </c>
      <c r="P519">
        <f>IF(OR(D519&gt;F519+StartMargin,E519&lt;SOC_startT),1,0)</f>
        <v>0</v>
      </c>
      <c r="Q519">
        <f>IF(AND(E519&gt;SOC_stopT,D519&lt;=F519-O519+StopMargin),1,0)</f>
        <v>0</v>
      </c>
      <c r="R519">
        <f>IF(AND(P519=1,M519&gt;0),1,IF(AND(P519=0,Q519=1,N519&gt;0),-1,0))</f>
        <v>0</v>
      </c>
      <c r="S519">
        <f>S518+IF(AND(R519=1,M519=1),1,0)-IF(AND(R519=-1,N519=1),1,0)</f>
        <v>1</v>
      </c>
      <c r="T519">
        <f>T518+IF(AND(R519=1,M519=2),1,0)-IF(AND(R519=-1,N519=2),1,0)</f>
        <v>1</v>
      </c>
      <c r="U519">
        <f>U518+IF(AND(R519=1,M519=3),1,0)-IF(AND(R519=-1,N519=3),1,0)</f>
        <v>0</v>
      </c>
      <c r="V519">
        <f>IF(S519&lt;&gt;S518,0,V518+dt)</f>
        <v>295</v>
      </c>
      <c r="W519">
        <f>IF(T519&lt;&gt;T518,0,W518+dt)</f>
        <v>294</v>
      </c>
      <c r="X519">
        <f>IF(U519&lt;&gt;U518,0,X518+dt)</f>
        <v>149</v>
      </c>
      <c r="Y519" s="24">
        <f>S519*Cap_1*MIN(1,(V519+dt)/StartRamp)</f>
        <v>1.2</v>
      </c>
      <c r="Z519" s="24">
        <f>T519*Cap_2*MIN(1,(W519+dt)/StartRamp)</f>
        <v>1.1000000000000001</v>
      </c>
      <c r="AA519" s="24">
        <f>U519*Cap_3*MIN(1,(X519+dt)/StartRamp)</f>
        <v>0</v>
      </c>
      <c r="AB519" s="24">
        <f>SUM(Y519:AA519)</f>
        <v>2.2999999999999998</v>
      </c>
      <c r="AC519" s="24">
        <f>AB519-D519</f>
        <v>-0.90020000000000033</v>
      </c>
      <c r="AD519" s="25">
        <f>MEDIAN(0,(TaperEnd-E519)/(TaperEnd-TaperStart),1)</f>
        <v>1</v>
      </c>
      <c r="AE519" s="24">
        <f>MIN(P_pcs*AD519,MAX(0,SOC_max-E519)*E_nom*60/dt/SQRT(RTE))</f>
        <v>2.5</v>
      </c>
      <c r="AF519" s="24">
        <f>MIN(P_pcs,MAX(0,E519-SOC_min)*E_nom*60/dt*SQRT(RTE))</f>
        <v>2.5</v>
      </c>
      <c r="AG519" s="24">
        <f>IF(AC519&gt;0,MIN(AC519,AE519),0)</f>
        <v>0</v>
      </c>
      <c r="AH519" s="24">
        <f>IF(AC519&lt;0,MIN(-AC519,AF519),0)</f>
        <v>0.90020000000000033</v>
      </c>
      <c r="AI519" s="24">
        <f>IF(AC519&gt;0,D519+AG519,AB519)</f>
        <v>2.2999999999999998</v>
      </c>
      <c r="AJ519" s="24">
        <f>MAX(0,D519-AI519-AH519)</f>
        <v>0</v>
      </c>
      <c r="AK519" s="25">
        <f>IF(AB519&gt;0,AI519/AB519,0)</f>
        <v>1</v>
      </c>
      <c r="AL519">
        <f>IF(AB519=0,1,MIN(MATCH(MEDIAN(MinStable,AK519,1),FC_L,1),3))</f>
        <v>3</v>
      </c>
      <c r="AM519" s="25">
        <f>INDEX(FC_E1,$AL519)+(MEDIAN(MinStable,$AK519,1)-INDEX(FC_L,$AL519))*(INDEX(FC_E1,$AL519+1)-INDEX(FC_E1,$AL519))/(INDEX(FC_L,$AL519+1)-INDEX(FC_L,$AL519))</f>
        <v>0.42799999999999999</v>
      </c>
      <c r="AN519" s="25">
        <f>INDEX(FC_E2,$AL519)+(MEDIAN(MinStable,$AK519,1)-INDEX(FC_L,$AL519))*(INDEX(FC_E2,$AL519+1)-INDEX(FC_E2,$AL519))/(INDEX(FC_L,$AL519+1)-INDEX(FC_L,$AL519))</f>
        <v>0.42199999999999999</v>
      </c>
      <c r="AO519" s="25">
        <f>INDEX(FC_E3,$AL519)+(MEDIAN(MinStable,$AK519,1)-INDEX(FC_L,$AL519))*(INDEX(FC_E3,$AL519+1)-INDEX(FC_E3,$AL519))/(INDEX(FC_L,$AL519+1)-INDEX(FC_L,$AL519))</f>
        <v>0.41499999999999998</v>
      </c>
      <c r="AP519" s="26">
        <f>(IF(S519=1,Y519*AK519/AM519,0)+IF(T519=1,Z519*AK519/AN519,0)+IF(U519=1,AA519*AK519/AO519,0))*dt/60</f>
        <v>9.0172889814117627E-2</v>
      </c>
      <c r="AQ519" s="25">
        <f>E519+(AG519*SQRT(RTE)-AH519/SQRT(RTE))*dt/60/E_nom</f>
        <v>0.42723027985640127</v>
      </c>
      <c r="AR519">
        <f>IF(R519=1,1,0)</f>
        <v>0</v>
      </c>
    </row>
    <row r="520" spans="1:44" x14ac:dyDescent="0.2">
      <c r="A520">
        <v>518</v>
      </c>
      <c r="B520" s="22">
        <f>A520/1440</f>
        <v>0.35972222222222222</v>
      </c>
      <c r="C520" s="23">
        <v>3.1829000000000001</v>
      </c>
      <c r="D520" s="24">
        <f>C520+P_aux</f>
        <v>3.1979000000000002</v>
      </c>
      <c r="E520" s="25">
        <f>AQ519</f>
        <v>0.42723027985640127</v>
      </c>
      <c r="F520" s="24">
        <f>AB519</f>
        <v>2.2999999999999998</v>
      </c>
      <c r="G520">
        <f>IF(AND(S519=0,V519&gt;=MinOff),V519,-1)</f>
        <v>-1</v>
      </c>
      <c r="H520">
        <f>IF(AND(T519=0,W519&gt;=MinOff),W519,-1)</f>
        <v>-1</v>
      </c>
      <c r="I520">
        <f>IF(AND(U519=0,X519&gt;=MinOff),X519,-1)</f>
        <v>149</v>
      </c>
      <c r="J520">
        <f>IF(AND(S519=1,V519&gt;=MinRun),V519,-1)</f>
        <v>295</v>
      </c>
      <c r="K520">
        <f>IF(AND(T519=1,W519&gt;=MinRun),W519,-1)</f>
        <v>294</v>
      </c>
      <c r="L520">
        <f>IF(AND(U519=1,X519&gt;=MinRun),X519,-1)</f>
        <v>-1</v>
      </c>
      <c r="M520">
        <f>IF(MAX(G520:I520)&lt;0,0,MATCH(MAX(G520:I520),G520:I520,0))</f>
        <v>3</v>
      </c>
      <c r="N520">
        <f>IF(MAX(J520:L520)&lt;0,0,MATCH(MAX(J520:L520),J520:L520,0))</f>
        <v>1</v>
      </c>
      <c r="O520" s="24">
        <f>IF(N520=0,0,INDEX(CapVec,N520))</f>
        <v>1.2</v>
      </c>
      <c r="P520">
        <f>IF(OR(D520&gt;F520+StartMargin,E520&lt;SOC_startT),1,0)</f>
        <v>0</v>
      </c>
      <c r="Q520">
        <f>IF(AND(E520&gt;SOC_stopT,D520&lt;=F520-O520+StopMargin),1,0)</f>
        <v>0</v>
      </c>
      <c r="R520">
        <f>IF(AND(P520=1,M520&gt;0),1,IF(AND(P520=0,Q520=1,N520&gt;0),-1,0))</f>
        <v>0</v>
      </c>
      <c r="S520">
        <f>S519+IF(AND(R520=1,M520=1),1,0)-IF(AND(R520=-1,N520=1),1,0)</f>
        <v>1</v>
      </c>
      <c r="T520">
        <f>T519+IF(AND(R520=1,M520=2),1,0)-IF(AND(R520=-1,N520=2),1,0)</f>
        <v>1</v>
      </c>
      <c r="U520">
        <f>U519+IF(AND(R520=1,M520=3),1,0)-IF(AND(R520=-1,N520=3),1,0)</f>
        <v>0</v>
      </c>
      <c r="V520">
        <f>IF(S520&lt;&gt;S519,0,V519+dt)</f>
        <v>296</v>
      </c>
      <c r="W520">
        <f>IF(T520&lt;&gt;T519,0,W519+dt)</f>
        <v>295</v>
      </c>
      <c r="X520">
        <f>IF(U520&lt;&gt;U519,0,X519+dt)</f>
        <v>150</v>
      </c>
      <c r="Y520" s="24">
        <f>S520*Cap_1*MIN(1,(V520+dt)/StartRamp)</f>
        <v>1.2</v>
      </c>
      <c r="Z520" s="24">
        <f>T520*Cap_2*MIN(1,(W520+dt)/StartRamp)</f>
        <v>1.1000000000000001</v>
      </c>
      <c r="AA520" s="24">
        <f>U520*Cap_3*MIN(1,(X520+dt)/StartRamp)</f>
        <v>0</v>
      </c>
      <c r="AB520" s="24">
        <f>SUM(Y520:AA520)</f>
        <v>2.2999999999999998</v>
      </c>
      <c r="AC520" s="24">
        <f>AB520-D520</f>
        <v>-0.89790000000000036</v>
      </c>
      <c r="AD520" s="25">
        <f>MEDIAN(0,(TaperEnd-E520)/(TaperEnd-TaperStart),1)</f>
        <v>1</v>
      </c>
      <c r="AE520" s="24">
        <f>MIN(P_pcs*AD520,MAX(0,SOC_max-E520)*E_nom*60/dt/SQRT(RTE))</f>
        <v>2.5</v>
      </c>
      <c r="AF520" s="24">
        <f>MIN(P_pcs,MAX(0,E520-SOC_min)*E_nom*60/dt*SQRT(RTE))</f>
        <v>2.5</v>
      </c>
      <c r="AG520" s="24">
        <f>IF(AC520&gt;0,MIN(AC520,AE520),0)</f>
        <v>0</v>
      </c>
      <c r="AH520" s="24">
        <f>IF(AC520&lt;0,MIN(-AC520,AF520),0)</f>
        <v>0.89790000000000036</v>
      </c>
      <c r="AI520" s="24">
        <f>IF(AC520&gt;0,D520+AG520,AB520)</f>
        <v>2.2999999999999998</v>
      </c>
      <c r="AJ520" s="24">
        <f>MAX(0,D520-AI520-AH520)</f>
        <v>0</v>
      </c>
      <c r="AK520" s="25">
        <f>IF(AB520&gt;0,AI520/AB520,0)</f>
        <v>1</v>
      </c>
      <c r="AL520">
        <f>IF(AB520=0,1,MIN(MATCH(MEDIAN(MinStable,AK520,1),FC_L,1),3))</f>
        <v>3</v>
      </c>
      <c r="AM520" s="25">
        <f>INDEX(FC_E1,$AL520)+(MEDIAN(MinStable,$AK520,1)-INDEX(FC_L,$AL520))*(INDEX(FC_E1,$AL520+1)-INDEX(FC_E1,$AL520))/(INDEX(FC_L,$AL520+1)-INDEX(FC_L,$AL520))</f>
        <v>0.42799999999999999</v>
      </c>
      <c r="AN520" s="25">
        <f>INDEX(FC_E2,$AL520)+(MEDIAN(MinStable,$AK520,1)-INDEX(FC_L,$AL520))*(INDEX(FC_E2,$AL520+1)-INDEX(FC_E2,$AL520))/(INDEX(FC_L,$AL520+1)-INDEX(FC_L,$AL520))</f>
        <v>0.42199999999999999</v>
      </c>
      <c r="AO520" s="25">
        <f>INDEX(FC_E3,$AL520)+(MEDIAN(MinStable,$AK520,1)-INDEX(FC_L,$AL520))*(INDEX(FC_E3,$AL520+1)-INDEX(FC_E3,$AL520))/(INDEX(FC_L,$AL520+1)-INDEX(FC_L,$AL520))</f>
        <v>0.41499999999999998</v>
      </c>
      <c r="AP520" s="26">
        <f>(IF(S520=1,Y520*AK520/AM520,0)+IF(T520=1,Z520*AK520/AN520,0)+IF(U520=1,AA520*AK520/AO520,0))*dt/60</f>
        <v>9.0172889814117627E-2</v>
      </c>
      <c r="AQ520" s="25">
        <f>E520+(AG520*SQRT(RTE)-AH520/SQRT(RTE))*dt/60/E_nom</f>
        <v>0.42432978101979973</v>
      </c>
      <c r="AR520">
        <f>IF(R520=1,1,0)</f>
        <v>0</v>
      </c>
    </row>
    <row r="521" spans="1:44" x14ac:dyDescent="0.2">
      <c r="A521">
        <v>519</v>
      </c>
      <c r="B521" s="22">
        <f>A521/1440</f>
        <v>0.36041666666666666</v>
      </c>
      <c r="C521" s="23">
        <v>3.1596000000000002</v>
      </c>
      <c r="D521" s="24">
        <f>C521+P_aux</f>
        <v>3.1746000000000003</v>
      </c>
      <c r="E521" s="25">
        <f>AQ520</f>
        <v>0.42432978101979973</v>
      </c>
      <c r="F521" s="24">
        <f>AB520</f>
        <v>2.2999999999999998</v>
      </c>
      <c r="G521">
        <f>IF(AND(S520=0,V520&gt;=MinOff),V520,-1)</f>
        <v>-1</v>
      </c>
      <c r="H521">
        <f>IF(AND(T520=0,W520&gt;=MinOff),W520,-1)</f>
        <v>-1</v>
      </c>
      <c r="I521">
        <f>IF(AND(U520=0,X520&gt;=MinOff),X520,-1)</f>
        <v>150</v>
      </c>
      <c r="J521">
        <f>IF(AND(S520=1,V520&gt;=MinRun),V520,-1)</f>
        <v>296</v>
      </c>
      <c r="K521">
        <f>IF(AND(T520=1,W520&gt;=MinRun),W520,-1)</f>
        <v>295</v>
      </c>
      <c r="L521">
        <f>IF(AND(U520=1,X520&gt;=MinRun),X520,-1)</f>
        <v>-1</v>
      </c>
      <c r="M521">
        <f>IF(MAX(G521:I521)&lt;0,0,MATCH(MAX(G521:I521),G521:I521,0))</f>
        <v>3</v>
      </c>
      <c r="N521">
        <f>IF(MAX(J521:L521)&lt;0,0,MATCH(MAX(J521:L521),J521:L521,0))</f>
        <v>1</v>
      </c>
      <c r="O521" s="24">
        <f>IF(N521=0,0,INDEX(CapVec,N521))</f>
        <v>1.2</v>
      </c>
      <c r="P521">
        <f>IF(OR(D521&gt;F521+StartMargin,E521&lt;SOC_startT),1,0)</f>
        <v>0</v>
      </c>
      <c r="Q521">
        <f>IF(AND(E521&gt;SOC_stopT,D521&lt;=F521-O521+StopMargin),1,0)</f>
        <v>0</v>
      </c>
      <c r="R521">
        <f>IF(AND(P521=1,M521&gt;0),1,IF(AND(P521=0,Q521=1,N521&gt;0),-1,0))</f>
        <v>0</v>
      </c>
      <c r="S521">
        <f>S520+IF(AND(R521=1,M521=1),1,0)-IF(AND(R521=-1,N521=1),1,0)</f>
        <v>1</v>
      </c>
      <c r="T521">
        <f>T520+IF(AND(R521=1,M521=2),1,0)-IF(AND(R521=-1,N521=2),1,0)</f>
        <v>1</v>
      </c>
      <c r="U521">
        <f>U520+IF(AND(R521=1,M521=3),1,0)-IF(AND(R521=-1,N521=3),1,0)</f>
        <v>0</v>
      </c>
      <c r="V521">
        <f>IF(S521&lt;&gt;S520,0,V520+dt)</f>
        <v>297</v>
      </c>
      <c r="W521">
        <f>IF(T521&lt;&gt;T520,0,W520+dt)</f>
        <v>296</v>
      </c>
      <c r="X521">
        <f>IF(U521&lt;&gt;U520,0,X520+dt)</f>
        <v>151</v>
      </c>
      <c r="Y521" s="24">
        <f>S521*Cap_1*MIN(1,(V521+dt)/StartRamp)</f>
        <v>1.2</v>
      </c>
      <c r="Z521" s="24">
        <f>T521*Cap_2*MIN(1,(W521+dt)/StartRamp)</f>
        <v>1.1000000000000001</v>
      </c>
      <c r="AA521" s="24">
        <f>U521*Cap_3*MIN(1,(X521+dt)/StartRamp)</f>
        <v>0</v>
      </c>
      <c r="AB521" s="24">
        <f>SUM(Y521:AA521)</f>
        <v>2.2999999999999998</v>
      </c>
      <c r="AC521" s="24">
        <f>AB521-D521</f>
        <v>-0.87460000000000049</v>
      </c>
      <c r="AD521" s="25">
        <f>MEDIAN(0,(TaperEnd-E521)/(TaperEnd-TaperStart),1)</f>
        <v>1</v>
      </c>
      <c r="AE521" s="24">
        <f>MIN(P_pcs*AD521,MAX(0,SOC_max-E521)*E_nom*60/dt/SQRT(RTE))</f>
        <v>2.5</v>
      </c>
      <c r="AF521" s="24">
        <f>MIN(P_pcs,MAX(0,E521-SOC_min)*E_nom*60/dt*SQRT(RTE))</f>
        <v>2.5</v>
      </c>
      <c r="AG521" s="24">
        <f>IF(AC521&gt;0,MIN(AC521,AE521),0)</f>
        <v>0</v>
      </c>
      <c r="AH521" s="24">
        <f>IF(AC521&lt;0,MIN(-AC521,AF521),0)</f>
        <v>0.87460000000000049</v>
      </c>
      <c r="AI521" s="24">
        <f>IF(AC521&gt;0,D521+AG521,AB521)</f>
        <v>2.2999999999999998</v>
      </c>
      <c r="AJ521" s="24">
        <f>MAX(0,D521-AI521-AH521)</f>
        <v>0</v>
      </c>
      <c r="AK521" s="25">
        <f>IF(AB521&gt;0,AI521/AB521,0)</f>
        <v>1</v>
      </c>
      <c r="AL521">
        <f>IF(AB521=0,1,MIN(MATCH(MEDIAN(MinStable,AK521,1),FC_L,1),3))</f>
        <v>3</v>
      </c>
      <c r="AM521" s="25">
        <f>INDEX(FC_E1,$AL521)+(MEDIAN(MinStable,$AK521,1)-INDEX(FC_L,$AL521))*(INDEX(FC_E1,$AL521+1)-INDEX(FC_E1,$AL521))/(INDEX(FC_L,$AL521+1)-INDEX(FC_L,$AL521))</f>
        <v>0.42799999999999999</v>
      </c>
      <c r="AN521" s="25">
        <f>INDEX(FC_E2,$AL521)+(MEDIAN(MinStable,$AK521,1)-INDEX(FC_L,$AL521))*(INDEX(FC_E2,$AL521+1)-INDEX(FC_E2,$AL521))/(INDEX(FC_L,$AL521+1)-INDEX(FC_L,$AL521))</f>
        <v>0.42199999999999999</v>
      </c>
      <c r="AO521" s="25">
        <f>INDEX(FC_E3,$AL521)+(MEDIAN(MinStable,$AK521,1)-INDEX(FC_L,$AL521))*(INDEX(FC_E3,$AL521+1)-INDEX(FC_E3,$AL521))/(INDEX(FC_L,$AL521+1)-INDEX(FC_L,$AL521))</f>
        <v>0.41499999999999998</v>
      </c>
      <c r="AP521" s="26">
        <f>(IF(S521=1,Y521*AK521/AM521,0)+IF(T521=1,Z521*AK521/AN521,0)+IF(U521=1,AA521*AK521/AO521,0))*dt/60</f>
        <v>9.0172889814117627E-2</v>
      </c>
      <c r="AQ521" s="25">
        <f>E521+(AG521*SQRT(RTE)-AH521/SQRT(RTE))*dt/60/E_nom</f>
        <v>0.42150454849669949</v>
      </c>
      <c r="AR521">
        <f>IF(R521=1,1,0)</f>
        <v>0</v>
      </c>
    </row>
    <row r="522" spans="1:44" x14ac:dyDescent="0.2">
      <c r="A522">
        <v>520</v>
      </c>
      <c r="B522" s="22">
        <f>A522/1440</f>
        <v>0.3611111111111111</v>
      </c>
      <c r="C522" s="23">
        <v>3.2888999999999999</v>
      </c>
      <c r="D522" s="24">
        <f>C522+P_aux</f>
        <v>3.3039000000000001</v>
      </c>
      <c r="E522" s="25">
        <f>AQ521</f>
        <v>0.42150454849669949</v>
      </c>
      <c r="F522" s="24">
        <f>AB521</f>
        <v>2.2999999999999998</v>
      </c>
      <c r="G522">
        <f>IF(AND(S521=0,V521&gt;=MinOff),V521,-1)</f>
        <v>-1</v>
      </c>
      <c r="H522">
        <f>IF(AND(T521=0,W521&gt;=MinOff),W521,-1)</f>
        <v>-1</v>
      </c>
      <c r="I522">
        <f>IF(AND(U521=0,X521&gt;=MinOff),X521,-1)</f>
        <v>151</v>
      </c>
      <c r="J522">
        <f>IF(AND(S521=1,V521&gt;=MinRun),V521,-1)</f>
        <v>297</v>
      </c>
      <c r="K522">
        <f>IF(AND(T521=1,W521&gt;=MinRun),W521,-1)</f>
        <v>296</v>
      </c>
      <c r="L522">
        <f>IF(AND(U521=1,X521&gt;=MinRun),X521,-1)</f>
        <v>-1</v>
      </c>
      <c r="M522">
        <f>IF(MAX(G522:I522)&lt;0,0,MATCH(MAX(G522:I522),G522:I522,0))</f>
        <v>3</v>
      </c>
      <c r="N522">
        <f>IF(MAX(J522:L522)&lt;0,0,MATCH(MAX(J522:L522),J522:L522,0))</f>
        <v>1</v>
      </c>
      <c r="O522" s="24">
        <f>IF(N522=0,0,INDEX(CapVec,N522))</f>
        <v>1.2</v>
      </c>
      <c r="P522">
        <f>IF(OR(D522&gt;F522+StartMargin,E522&lt;SOC_startT),1,0)</f>
        <v>0</v>
      </c>
      <c r="Q522">
        <f>IF(AND(E522&gt;SOC_stopT,D522&lt;=F522-O522+StopMargin),1,0)</f>
        <v>0</v>
      </c>
      <c r="R522">
        <f>IF(AND(P522=1,M522&gt;0),1,IF(AND(P522=0,Q522=1,N522&gt;0),-1,0))</f>
        <v>0</v>
      </c>
      <c r="S522">
        <f>S521+IF(AND(R522=1,M522=1),1,0)-IF(AND(R522=-1,N522=1),1,0)</f>
        <v>1</v>
      </c>
      <c r="T522">
        <f>T521+IF(AND(R522=1,M522=2),1,0)-IF(AND(R522=-1,N522=2),1,0)</f>
        <v>1</v>
      </c>
      <c r="U522">
        <f>U521+IF(AND(R522=1,M522=3),1,0)-IF(AND(R522=-1,N522=3),1,0)</f>
        <v>0</v>
      </c>
      <c r="V522">
        <f>IF(S522&lt;&gt;S521,0,V521+dt)</f>
        <v>298</v>
      </c>
      <c r="W522">
        <f>IF(T522&lt;&gt;T521,0,W521+dt)</f>
        <v>297</v>
      </c>
      <c r="X522">
        <f>IF(U522&lt;&gt;U521,0,X521+dt)</f>
        <v>152</v>
      </c>
      <c r="Y522" s="24">
        <f>S522*Cap_1*MIN(1,(V522+dt)/StartRamp)</f>
        <v>1.2</v>
      </c>
      <c r="Z522" s="24">
        <f>T522*Cap_2*MIN(1,(W522+dt)/StartRamp)</f>
        <v>1.1000000000000001</v>
      </c>
      <c r="AA522" s="24">
        <f>U522*Cap_3*MIN(1,(X522+dt)/StartRamp)</f>
        <v>0</v>
      </c>
      <c r="AB522" s="24">
        <f>SUM(Y522:AA522)</f>
        <v>2.2999999999999998</v>
      </c>
      <c r="AC522" s="24">
        <f>AB522-D522</f>
        <v>-1.0039000000000002</v>
      </c>
      <c r="AD522" s="25">
        <f>MEDIAN(0,(TaperEnd-E522)/(TaperEnd-TaperStart),1)</f>
        <v>1</v>
      </c>
      <c r="AE522" s="24">
        <f>MIN(P_pcs*AD522,MAX(0,SOC_max-E522)*E_nom*60/dt/SQRT(RTE))</f>
        <v>2.5</v>
      </c>
      <c r="AF522" s="24">
        <f>MIN(P_pcs,MAX(0,E522-SOC_min)*E_nom*60/dt*SQRT(RTE))</f>
        <v>2.5</v>
      </c>
      <c r="AG522" s="24">
        <f>IF(AC522&gt;0,MIN(AC522,AE522),0)</f>
        <v>0</v>
      </c>
      <c r="AH522" s="24">
        <f>IF(AC522&lt;0,MIN(-AC522,AF522),0)</f>
        <v>1.0039000000000002</v>
      </c>
      <c r="AI522" s="24">
        <f>IF(AC522&gt;0,D522+AG522,AB522)</f>
        <v>2.2999999999999998</v>
      </c>
      <c r="AJ522" s="24">
        <f>MAX(0,D522-AI522-AH522)</f>
        <v>0</v>
      </c>
      <c r="AK522" s="25">
        <f>IF(AB522&gt;0,AI522/AB522,0)</f>
        <v>1</v>
      </c>
      <c r="AL522">
        <f>IF(AB522=0,1,MIN(MATCH(MEDIAN(MinStable,AK522,1),FC_L,1),3))</f>
        <v>3</v>
      </c>
      <c r="AM522" s="25">
        <f>INDEX(FC_E1,$AL522)+(MEDIAN(MinStable,$AK522,1)-INDEX(FC_L,$AL522))*(INDEX(FC_E1,$AL522+1)-INDEX(FC_E1,$AL522))/(INDEX(FC_L,$AL522+1)-INDEX(FC_L,$AL522))</f>
        <v>0.42799999999999999</v>
      </c>
      <c r="AN522" s="25">
        <f>INDEX(FC_E2,$AL522)+(MEDIAN(MinStable,$AK522,1)-INDEX(FC_L,$AL522))*(INDEX(FC_E2,$AL522+1)-INDEX(FC_E2,$AL522))/(INDEX(FC_L,$AL522+1)-INDEX(FC_L,$AL522))</f>
        <v>0.42199999999999999</v>
      </c>
      <c r="AO522" s="25">
        <f>INDEX(FC_E3,$AL522)+(MEDIAN(MinStable,$AK522,1)-INDEX(FC_L,$AL522))*(INDEX(FC_E3,$AL522+1)-INDEX(FC_E3,$AL522))/(INDEX(FC_L,$AL522+1)-INDEX(FC_L,$AL522))</f>
        <v>0.41499999999999998</v>
      </c>
      <c r="AP522" s="26">
        <f>(IF(S522=1,Y522*AK522/AM522,0)+IF(T522=1,Z522*AK522/AN522,0)+IF(U522=1,AA522*AK522/AO522,0))*dt/60</f>
        <v>9.0172889814117627E-2</v>
      </c>
      <c r="AQ522" s="25">
        <f>E522+(AG522*SQRT(RTE)-AH522/SQRT(RTE))*dt/60/E_nom</f>
        <v>0.41826163638837527</v>
      </c>
      <c r="AR522">
        <f>IF(R522=1,1,0)</f>
        <v>0</v>
      </c>
    </row>
    <row r="523" spans="1:44" x14ac:dyDescent="0.2">
      <c r="A523">
        <v>521</v>
      </c>
      <c r="B523" s="22">
        <f>A523/1440</f>
        <v>0.36180555555555555</v>
      </c>
      <c r="C523" s="23">
        <v>3.1221000000000001</v>
      </c>
      <c r="D523" s="24">
        <f>C523+P_aux</f>
        <v>3.1371000000000002</v>
      </c>
      <c r="E523" s="25">
        <f>AQ522</f>
        <v>0.41826163638837527</v>
      </c>
      <c r="F523" s="24">
        <f>AB522</f>
        <v>2.2999999999999998</v>
      </c>
      <c r="G523">
        <f>IF(AND(S522=0,V522&gt;=MinOff),V522,-1)</f>
        <v>-1</v>
      </c>
      <c r="H523">
        <f>IF(AND(T522=0,W522&gt;=MinOff),W522,-1)</f>
        <v>-1</v>
      </c>
      <c r="I523">
        <f>IF(AND(U522=0,X522&gt;=MinOff),X522,-1)</f>
        <v>152</v>
      </c>
      <c r="J523">
        <f>IF(AND(S522=1,V522&gt;=MinRun),V522,-1)</f>
        <v>298</v>
      </c>
      <c r="K523">
        <f>IF(AND(T522=1,W522&gt;=MinRun),W522,-1)</f>
        <v>297</v>
      </c>
      <c r="L523">
        <f>IF(AND(U522=1,X522&gt;=MinRun),X522,-1)</f>
        <v>-1</v>
      </c>
      <c r="M523">
        <f>IF(MAX(G523:I523)&lt;0,0,MATCH(MAX(G523:I523),G523:I523,0))</f>
        <v>3</v>
      </c>
      <c r="N523">
        <f>IF(MAX(J523:L523)&lt;0,0,MATCH(MAX(J523:L523),J523:L523,0))</f>
        <v>1</v>
      </c>
      <c r="O523" s="24">
        <f>IF(N523=0,0,INDEX(CapVec,N523))</f>
        <v>1.2</v>
      </c>
      <c r="P523">
        <f>IF(OR(D523&gt;F523+StartMargin,E523&lt;SOC_startT),1,0)</f>
        <v>0</v>
      </c>
      <c r="Q523">
        <f>IF(AND(E523&gt;SOC_stopT,D523&lt;=F523-O523+StopMargin),1,0)</f>
        <v>0</v>
      </c>
      <c r="R523">
        <f>IF(AND(P523=1,M523&gt;0),1,IF(AND(P523=0,Q523=1,N523&gt;0),-1,0))</f>
        <v>0</v>
      </c>
      <c r="S523">
        <f>S522+IF(AND(R523=1,M523=1),1,0)-IF(AND(R523=-1,N523=1),1,0)</f>
        <v>1</v>
      </c>
      <c r="T523">
        <f>T522+IF(AND(R523=1,M523=2),1,0)-IF(AND(R523=-1,N523=2),1,0)</f>
        <v>1</v>
      </c>
      <c r="U523">
        <f>U522+IF(AND(R523=1,M523=3),1,0)-IF(AND(R523=-1,N523=3),1,0)</f>
        <v>0</v>
      </c>
      <c r="V523">
        <f>IF(S523&lt;&gt;S522,0,V522+dt)</f>
        <v>299</v>
      </c>
      <c r="W523">
        <f>IF(T523&lt;&gt;T522,0,W522+dt)</f>
        <v>298</v>
      </c>
      <c r="X523">
        <f>IF(U523&lt;&gt;U522,0,X522+dt)</f>
        <v>153</v>
      </c>
      <c r="Y523" s="24">
        <f>S523*Cap_1*MIN(1,(V523+dt)/StartRamp)</f>
        <v>1.2</v>
      </c>
      <c r="Z523" s="24">
        <f>T523*Cap_2*MIN(1,(W523+dt)/StartRamp)</f>
        <v>1.1000000000000001</v>
      </c>
      <c r="AA523" s="24">
        <f>U523*Cap_3*MIN(1,(X523+dt)/StartRamp)</f>
        <v>0</v>
      </c>
      <c r="AB523" s="24">
        <f>SUM(Y523:AA523)</f>
        <v>2.2999999999999998</v>
      </c>
      <c r="AC523" s="24">
        <f>AB523-D523</f>
        <v>-0.8371000000000004</v>
      </c>
      <c r="AD523" s="25">
        <f>MEDIAN(0,(TaperEnd-E523)/(TaperEnd-TaperStart),1)</f>
        <v>1</v>
      </c>
      <c r="AE523" s="24">
        <f>MIN(P_pcs*AD523,MAX(0,SOC_max-E523)*E_nom*60/dt/SQRT(RTE))</f>
        <v>2.5</v>
      </c>
      <c r="AF523" s="24">
        <f>MIN(P_pcs,MAX(0,E523-SOC_min)*E_nom*60/dt*SQRT(RTE))</f>
        <v>2.5</v>
      </c>
      <c r="AG523" s="24">
        <f>IF(AC523&gt;0,MIN(AC523,AE523),0)</f>
        <v>0</v>
      </c>
      <c r="AH523" s="24">
        <f>IF(AC523&lt;0,MIN(-AC523,AF523),0)</f>
        <v>0.8371000000000004</v>
      </c>
      <c r="AI523" s="24">
        <f>IF(AC523&gt;0,D523+AG523,AB523)</f>
        <v>2.2999999999999998</v>
      </c>
      <c r="AJ523" s="24">
        <f>MAX(0,D523-AI523-AH523)</f>
        <v>0</v>
      </c>
      <c r="AK523" s="25">
        <f>IF(AB523&gt;0,AI523/AB523,0)</f>
        <v>1</v>
      </c>
      <c r="AL523">
        <f>IF(AB523=0,1,MIN(MATCH(MEDIAN(MinStable,AK523,1),FC_L,1),3))</f>
        <v>3</v>
      </c>
      <c r="AM523" s="25">
        <f>INDEX(FC_E1,$AL523)+(MEDIAN(MinStable,$AK523,1)-INDEX(FC_L,$AL523))*(INDEX(FC_E1,$AL523+1)-INDEX(FC_E1,$AL523))/(INDEX(FC_L,$AL523+1)-INDEX(FC_L,$AL523))</f>
        <v>0.42799999999999999</v>
      </c>
      <c r="AN523" s="25">
        <f>INDEX(FC_E2,$AL523)+(MEDIAN(MinStable,$AK523,1)-INDEX(FC_L,$AL523))*(INDEX(FC_E2,$AL523+1)-INDEX(FC_E2,$AL523))/(INDEX(FC_L,$AL523+1)-INDEX(FC_L,$AL523))</f>
        <v>0.42199999999999999</v>
      </c>
      <c r="AO523" s="25">
        <f>INDEX(FC_E3,$AL523)+(MEDIAN(MinStable,$AK523,1)-INDEX(FC_L,$AL523))*(INDEX(FC_E3,$AL523+1)-INDEX(FC_E3,$AL523))/(INDEX(FC_L,$AL523+1)-INDEX(FC_L,$AL523))</f>
        <v>0.41499999999999998</v>
      </c>
      <c r="AP523" s="26">
        <f>(IF(S523=1,Y523*AK523/AM523,0)+IF(T523=1,Z523*AK523/AN523,0)+IF(U523=1,AA523*AK523/AO523,0))*dt/60</f>
        <v>9.0172889814117627E-2</v>
      </c>
      <c r="AQ523" s="25">
        <f>E523+(AG523*SQRT(RTE)-AH523/SQRT(RTE))*dt/60/E_nom</f>
        <v>0.41555754063593159</v>
      </c>
      <c r="AR523">
        <f>IF(R523=1,1,0)</f>
        <v>0</v>
      </c>
    </row>
    <row r="524" spans="1:44" x14ac:dyDescent="0.2">
      <c r="A524">
        <v>522</v>
      </c>
      <c r="B524" s="22">
        <f>A524/1440</f>
        <v>0.36249999999999999</v>
      </c>
      <c r="C524" s="23">
        <v>3.1663000000000001</v>
      </c>
      <c r="D524" s="24">
        <f>C524+P_aux</f>
        <v>3.1813000000000002</v>
      </c>
      <c r="E524" s="25">
        <f>AQ523</f>
        <v>0.41555754063593159</v>
      </c>
      <c r="F524" s="24">
        <f>AB523</f>
        <v>2.2999999999999998</v>
      </c>
      <c r="G524">
        <f>IF(AND(S523=0,V523&gt;=MinOff),V523,-1)</f>
        <v>-1</v>
      </c>
      <c r="H524">
        <f>IF(AND(T523=0,W523&gt;=MinOff),W523,-1)</f>
        <v>-1</v>
      </c>
      <c r="I524">
        <f>IF(AND(U523=0,X523&gt;=MinOff),X523,-1)</f>
        <v>153</v>
      </c>
      <c r="J524">
        <f>IF(AND(S523=1,V523&gt;=MinRun),V523,-1)</f>
        <v>299</v>
      </c>
      <c r="K524">
        <f>IF(AND(T523=1,W523&gt;=MinRun),W523,-1)</f>
        <v>298</v>
      </c>
      <c r="L524">
        <f>IF(AND(U523=1,X523&gt;=MinRun),X523,-1)</f>
        <v>-1</v>
      </c>
      <c r="M524">
        <f>IF(MAX(G524:I524)&lt;0,0,MATCH(MAX(G524:I524),G524:I524,0))</f>
        <v>3</v>
      </c>
      <c r="N524">
        <f>IF(MAX(J524:L524)&lt;0,0,MATCH(MAX(J524:L524),J524:L524,0))</f>
        <v>1</v>
      </c>
      <c r="O524" s="24">
        <f>IF(N524=0,0,INDEX(CapVec,N524))</f>
        <v>1.2</v>
      </c>
      <c r="P524">
        <f>IF(OR(D524&gt;F524+StartMargin,E524&lt;SOC_startT),1,0)</f>
        <v>0</v>
      </c>
      <c r="Q524">
        <f>IF(AND(E524&gt;SOC_stopT,D524&lt;=F524-O524+StopMargin),1,0)</f>
        <v>0</v>
      </c>
      <c r="R524">
        <f>IF(AND(P524=1,M524&gt;0),1,IF(AND(P524=0,Q524=1,N524&gt;0),-1,0))</f>
        <v>0</v>
      </c>
      <c r="S524">
        <f>S523+IF(AND(R524=1,M524=1),1,0)-IF(AND(R524=-1,N524=1),1,0)</f>
        <v>1</v>
      </c>
      <c r="T524">
        <f>T523+IF(AND(R524=1,M524=2),1,0)-IF(AND(R524=-1,N524=2),1,0)</f>
        <v>1</v>
      </c>
      <c r="U524">
        <f>U523+IF(AND(R524=1,M524=3),1,0)-IF(AND(R524=-1,N524=3),1,0)</f>
        <v>0</v>
      </c>
      <c r="V524">
        <f>IF(S524&lt;&gt;S523,0,V523+dt)</f>
        <v>300</v>
      </c>
      <c r="W524">
        <f>IF(T524&lt;&gt;T523,0,W523+dt)</f>
        <v>299</v>
      </c>
      <c r="X524">
        <f>IF(U524&lt;&gt;U523,0,X523+dt)</f>
        <v>154</v>
      </c>
      <c r="Y524" s="24">
        <f>S524*Cap_1*MIN(1,(V524+dt)/StartRamp)</f>
        <v>1.2</v>
      </c>
      <c r="Z524" s="24">
        <f>T524*Cap_2*MIN(1,(W524+dt)/StartRamp)</f>
        <v>1.1000000000000001</v>
      </c>
      <c r="AA524" s="24">
        <f>U524*Cap_3*MIN(1,(X524+dt)/StartRamp)</f>
        <v>0</v>
      </c>
      <c r="AB524" s="24">
        <f>SUM(Y524:AA524)</f>
        <v>2.2999999999999998</v>
      </c>
      <c r="AC524" s="24">
        <f>AB524-D524</f>
        <v>-0.88130000000000042</v>
      </c>
      <c r="AD524" s="25">
        <f>MEDIAN(0,(TaperEnd-E524)/(TaperEnd-TaperStart),1)</f>
        <v>1</v>
      </c>
      <c r="AE524" s="24">
        <f>MIN(P_pcs*AD524,MAX(0,SOC_max-E524)*E_nom*60/dt/SQRT(RTE))</f>
        <v>2.5</v>
      </c>
      <c r="AF524" s="24">
        <f>MIN(P_pcs,MAX(0,E524-SOC_min)*E_nom*60/dt*SQRT(RTE))</f>
        <v>2.5</v>
      </c>
      <c r="AG524" s="24">
        <f>IF(AC524&gt;0,MIN(AC524,AE524),0)</f>
        <v>0</v>
      </c>
      <c r="AH524" s="24">
        <f>IF(AC524&lt;0,MIN(-AC524,AF524),0)</f>
        <v>0.88130000000000042</v>
      </c>
      <c r="AI524" s="24">
        <f>IF(AC524&gt;0,D524+AG524,AB524)</f>
        <v>2.2999999999999998</v>
      </c>
      <c r="AJ524" s="24">
        <f>MAX(0,D524-AI524-AH524)</f>
        <v>0</v>
      </c>
      <c r="AK524" s="25">
        <f>IF(AB524&gt;0,AI524/AB524,0)</f>
        <v>1</v>
      </c>
      <c r="AL524">
        <f>IF(AB524=0,1,MIN(MATCH(MEDIAN(MinStable,AK524,1),FC_L,1),3))</f>
        <v>3</v>
      </c>
      <c r="AM524" s="25">
        <f>INDEX(FC_E1,$AL524)+(MEDIAN(MinStable,$AK524,1)-INDEX(FC_L,$AL524))*(INDEX(FC_E1,$AL524+1)-INDEX(FC_E1,$AL524))/(INDEX(FC_L,$AL524+1)-INDEX(FC_L,$AL524))</f>
        <v>0.42799999999999999</v>
      </c>
      <c r="AN524" s="25">
        <f>INDEX(FC_E2,$AL524)+(MEDIAN(MinStable,$AK524,1)-INDEX(FC_L,$AL524))*(INDEX(FC_E2,$AL524+1)-INDEX(FC_E2,$AL524))/(INDEX(FC_L,$AL524+1)-INDEX(FC_L,$AL524))</f>
        <v>0.42199999999999999</v>
      </c>
      <c r="AO524" s="25">
        <f>INDEX(FC_E3,$AL524)+(MEDIAN(MinStable,$AK524,1)-INDEX(FC_L,$AL524))*(INDEX(FC_E3,$AL524+1)-INDEX(FC_E3,$AL524))/(INDEX(FC_L,$AL524+1)-INDEX(FC_L,$AL524))</f>
        <v>0.41499999999999998</v>
      </c>
      <c r="AP524" s="26">
        <f>(IF(S524=1,Y524*AK524/AM524,0)+IF(T524=1,Z524*AK524/AN524,0)+IF(U524=1,AA524*AK524/AO524,0))*dt/60</f>
        <v>9.0172889814117627E-2</v>
      </c>
      <c r="AQ524" s="25">
        <f>E524+(AG524*SQRT(RTE)-AH524/SQRT(RTE))*dt/60/E_nom</f>
        <v>0.41271066500980735</v>
      </c>
      <c r="AR524">
        <f>IF(R524=1,1,0)</f>
        <v>0</v>
      </c>
    </row>
    <row r="525" spans="1:44" x14ac:dyDescent="0.2">
      <c r="A525">
        <v>523</v>
      </c>
      <c r="B525" s="22">
        <f>A525/1440</f>
        <v>0.36319444444444443</v>
      </c>
      <c r="C525" s="23">
        <v>3.1318999999999999</v>
      </c>
      <c r="D525" s="24">
        <f>C525+P_aux</f>
        <v>3.1469</v>
      </c>
      <c r="E525" s="25">
        <f>AQ524</f>
        <v>0.41271066500980735</v>
      </c>
      <c r="F525" s="24">
        <f>AB524</f>
        <v>2.2999999999999998</v>
      </c>
      <c r="G525">
        <f>IF(AND(S524=0,V524&gt;=MinOff),V524,-1)</f>
        <v>-1</v>
      </c>
      <c r="H525">
        <f>IF(AND(T524=0,W524&gt;=MinOff),W524,-1)</f>
        <v>-1</v>
      </c>
      <c r="I525">
        <f>IF(AND(U524=0,X524&gt;=MinOff),X524,-1)</f>
        <v>154</v>
      </c>
      <c r="J525">
        <f>IF(AND(S524=1,V524&gt;=MinRun),V524,-1)</f>
        <v>300</v>
      </c>
      <c r="K525">
        <f>IF(AND(T524=1,W524&gt;=MinRun),W524,-1)</f>
        <v>299</v>
      </c>
      <c r="L525">
        <f>IF(AND(U524=1,X524&gt;=MinRun),X524,-1)</f>
        <v>-1</v>
      </c>
      <c r="M525">
        <f>IF(MAX(G525:I525)&lt;0,0,MATCH(MAX(G525:I525),G525:I525,0))</f>
        <v>3</v>
      </c>
      <c r="N525">
        <f>IF(MAX(J525:L525)&lt;0,0,MATCH(MAX(J525:L525),J525:L525,0))</f>
        <v>1</v>
      </c>
      <c r="O525" s="24">
        <f>IF(N525=0,0,INDEX(CapVec,N525))</f>
        <v>1.2</v>
      </c>
      <c r="P525">
        <f>IF(OR(D525&gt;F525+StartMargin,E525&lt;SOC_startT),1,0)</f>
        <v>0</v>
      </c>
      <c r="Q525">
        <f>IF(AND(E525&gt;SOC_stopT,D525&lt;=F525-O525+StopMargin),1,0)</f>
        <v>0</v>
      </c>
      <c r="R525">
        <f>IF(AND(P525=1,M525&gt;0),1,IF(AND(P525=0,Q525=1,N525&gt;0),-1,0))</f>
        <v>0</v>
      </c>
      <c r="S525">
        <f>S524+IF(AND(R525=1,M525=1),1,0)-IF(AND(R525=-1,N525=1),1,0)</f>
        <v>1</v>
      </c>
      <c r="T525">
        <f>T524+IF(AND(R525=1,M525=2),1,0)-IF(AND(R525=-1,N525=2),1,0)</f>
        <v>1</v>
      </c>
      <c r="U525">
        <f>U524+IF(AND(R525=1,M525=3),1,0)-IF(AND(R525=-1,N525=3),1,0)</f>
        <v>0</v>
      </c>
      <c r="V525">
        <f>IF(S525&lt;&gt;S524,0,V524+dt)</f>
        <v>301</v>
      </c>
      <c r="W525">
        <f>IF(T525&lt;&gt;T524,0,W524+dt)</f>
        <v>300</v>
      </c>
      <c r="X525">
        <f>IF(U525&lt;&gt;U524,0,X524+dt)</f>
        <v>155</v>
      </c>
      <c r="Y525" s="24">
        <f>S525*Cap_1*MIN(1,(V525+dt)/StartRamp)</f>
        <v>1.2</v>
      </c>
      <c r="Z525" s="24">
        <f>T525*Cap_2*MIN(1,(W525+dt)/StartRamp)</f>
        <v>1.1000000000000001</v>
      </c>
      <c r="AA525" s="24">
        <f>U525*Cap_3*MIN(1,(X525+dt)/StartRamp)</f>
        <v>0</v>
      </c>
      <c r="AB525" s="24">
        <f>SUM(Y525:AA525)</f>
        <v>2.2999999999999998</v>
      </c>
      <c r="AC525" s="24">
        <f>AB525-D525</f>
        <v>-0.84690000000000021</v>
      </c>
      <c r="AD525" s="25">
        <f>MEDIAN(0,(TaperEnd-E525)/(TaperEnd-TaperStart),1)</f>
        <v>1</v>
      </c>
      <c r="AE525" s="24">
        <f>MIN(P_pcs*AD525,MAX(0,SOC_max-E525)*E_nom*60/dt/SQRT(RTE))</f>
        <v>2.5</v>
      </c>
      <c r="AF525" s="24">
        <f>MIN(P_pcs,MAX(0,E525-SOC_min)*E_nom*60/dt*SQRT(RTE))</f>
        <v>2.5</v>
      </c>
      <c r="AG525" s="24">
        <f>IF(AC525&gt;0,MIN(AC525,AE525),0)</f>
        <v>0</v>
      </c>
      <c r="AH525" s="24">
        <f>IF(AC525&lt;0,MIN(-AC525,AF525),0)</f>
        <v>0.84690000000000021</v>
      </c>
      <c r="AI525" s="24">
        <f>IF(AC525&gt;0,D525+AG525,AB525)</f>
        <v>2.2999999999999998</v>
      </c>
      <c r="AJ525" s="24">
        <f>MAX(0,D525-AI525-AH525)</f>
        <v>0</v>
      </c>
      <c r="AK525" s="25">
        <f>IF(AB525&gt;0,AI525/AB525,0)</f>
        <v>1</v>
      </c>
      <c r="AL525">
        <f>IF(AB525=0,1,MIN(MATCH(MEDIAN(MinStable,AK525,1),FC_L,1),3))</f>
        <v>3</v>
      </c>
      <c r="AM525" s="25">
        <f>INDEX(FC_E1,$AL525)+(MEDIAN(MinStable,$AK525,1)-INDEX(FC_L,$AL525))*(INDEX(FC_E1,$AL525+1)-INDEX(FC_E1,$AL525))/(INDEX(FC_L,$AL525+1)-INDEX(FC_L,$AL525))</f>
        <v>0.42799999999999999</v>
      </c>
      <c r="AN525" s="25">
        <f>INDEX(FC_E2,$AL525)+(MEDIAN(MinStable,$AK525,1)-INDEX(FC_L,$AL525))*(INDEX(FC_E2,$AL525+1)-INDEX(FC_E2,$AL525))/(INDEX(FC_L,$AL525+1)-INDEX(FC_L,$AL525))</f>
        <v>0.42199999999999999</v>
      </c>
      <c r="AO525" s="25">
        <f>INDEX(FC_E3,$AL525)+(MEDIAN(MinStable,$AK525,1)-INDEX(FC_L,$AL525))*(INDEX(FC_E3,$AL525+1)-INDEX(FC_E3,$AL525))/(INDEX(FC_L,$AL525+1)-INDEX(FC_L,$AL525))</f>
        <v>0.41499999999999998</v>
      </c>
      <c r="AP525" s="26">
        <f>(IF(S525=1,Y525*AK525/AM525,0)+IF(T525=1,Z525*AK525/AN525,0)+IF(U525=1,AA525*AK525/AO525,0))*dt/60</f>
        <v>9.0172889814117627E-2</v>
      </c>
      <c r="AQ525" s="25">
        <f>E525+(AG525*SQRT(RTE)-AH525/SQRT(RTE))*dt/60/E_nom</f>
        <v>0.40997491218129878</v>
      </c>
      <c r="AR525">
        <f>IF(R525=1,1,0)</f>
        <v>0</v>
      </c>
    </row>
    <row r="526" spans="1:44" x14ac:dyDescent="0.2">
      <c r="A526">
        <v>524</v>
      </c>
      <c r="B526" s="22">
        <f>A526/1440</f>
        <v>0.36388888888888887</v>
      </c>
      <c r="C526" s="23">
        <v>3.1478000000000002</v>
      </c>
      <c r="D526" s="24">
        <f>C526+P_aux</f>
        <v>3.1628000000000003</v>
      </c>
      <c r="E526" s="25">
        <f>AQ525</f>
        <v>0.40997491218129878</v>
      </c>
      <c r="F526" s="24">
        <f>AB525</f>
        <v>2.2999999999999998</v>
      </c>
      <c r="G526">
        <f>IF(AND(S525=0,V525&gt;=MinOff),V525,-1)</f>
        <v>-1</v>
      </c>
      <c r="H526">
        <f>IF(AND(T525=0,W525&gt;=MinOff),W525,-1)</f>
        <v>-1</v>
      </c>
      <c r="I526">
        <f>IF(AND(U525=0,X525&gt;=MinOff),X525,-1)</f>
        <v>155</v>
      </c>
      <c r="J526">
        <f>IF(AND(S525=1,V525&gt;=MinRun),V525,-1)</f>
        <v>301</v>
      </c>
      <c r="K526">
        <f>IF(AND(T525=1,W525&gt;=MinRun),W525,-1)</f>
        <v>300</v>
      </c>
      <c r="L526">
        <f>IF(AND(U525=1,X525&gt;=MinRun),X525,-1)</f>
        <v>-1</v>
      </c>
      <c r="M526">
        <f>IF(MAX(G526:I526)&lt;0,0,MATCH(MAX(G526:I526),G526:I526,0))</f>
        <v>3</v>
      </c>
      <c r="N526">
        <f>IF(MAX(J526:L526)&lt;0,0,MATCH(MAX(J526:L526),J526:L526,0))</f>
        <v>1</v>
      </c>
      <c r="O526" s="24">
        <f>IF(N526=0,0,INDEX(CapVec,N526))</f>
        <v>1.2</v>
      </c>
      <c r="P526">
        <f>IF(OR(D526&gt;F526+StartMargin,E526&lt;SOC_startT),1,0)</f>
        <v>0</v>
      </c>
      <c r="Q526">
        <f>IF(AND(E526&gt;SOC_stopT,D526&lt;=F526-O526+StopMargin),1,0)</f>
        <v>0</v>
      </c>
      <c r="R526">
        <f>IF(AND(P526=1,M526&gt;0),1,IF(AND(P526=0,Q526=1,N526&gt;0),-1,0))</f>
        <v>0</v>
      </c>
      <c r="S526">
        <f>S525+IF(AND(R526=1,M526=1),1,0)-IF(AND(R526=-1,N526=1),1,0)</f>
        <v>1</v>
      </c>
      <c r="T526">
        <f>T525+IF(AND(R526=1,M526=2),1,0)-IF(AND(R526=-1,N526=2),1,0)</f>
        <v>1</v>
      </c>
      <c r="U526">
        <f>U525+IF(AND(R526=1,M526=3),1,0)-IF(AND(R526=-1,N526=3),1,0)</f>
        <v>0</v>
      </c>
      <c r="V526">
        <f>IF(S526&lt;&gt;S525,0,V525+dt)</f>
        <v>302</v>
      </c>
      <c r="W526">
        <f>IF(T526&lt;&gt;T525,0,W525+dt)</f>
        <v>301</v>
      </c>
      <c r="X526">
        <f>IF(U526&lt;&gt;U525,0,X525+dt)</f>
        <v>156</v>
      </c>
      <c r="Y526" s="24">
        <f>S526*Cap_1*MIN(1,(V526+dt)/StartRamp)</f>
        <v>1.2</v>
      </c>
      <c r="Z526" s="24">
        <f>T526*Cap_2*MIN(1,(W526+dt)/StartRamp)</f>
        <v>1.1000000000000001</v>
      </c>
      <c r="AA526" s="24">
        <f>U526*Cap_3*MIN(1,(X526+dt)/StartRamp)</f>
        <v>0</v>
      </c>
      <c r="AB526" s="24">
        <f>SUM(Y526:AA526)</f>
        <v>2.2999999999999998</v>
      </c>
      <c r="AC526" s="24">
        <f>AB526-D526</f>
        <v>-0.86280000000000046</v>
      </c>
      <c r="AD526" s="25">
        <f>MEDIAN(0,(TaperEnd-E526)/(TaperEnd-TaperStart),1)</f>
        <v>1</v>
      </c>
      <c r="AE526" s="24">
        <f>MIN(P_pcs*AD526,MAX(0,SOC_max-E526)*E_nom*60/dt/SQRT(RTE))</f>
        <v>2.5</v>
      </c>
      <c r="AF526" s="24">
        <f>MIN(P_pcs,MAX(0,E526-SOC_min)*E_nom*60/dt*SQRT(RTE))</f>
        <v>2.5</v>
      </c>
      <c r="AG526" s="24">
        <f>IF(AC526&gt;0,MIN(AC526,AE526),0)</f>
        <v>0</v>
      </c>
      <c r="AH526" s="24">
        <f>IF(AC526&lt;0,MIN(-AC526,AF526),0)</f>
        <v>0.86280000000000046</v>
      </c>
      <c r="AI526" s="24">
        <f>IF(AC526&gt;0,D526+AG526,AB526)</f>
        <v>2.2999999999999998</v>
      </c>
      <c r="AJ526" s="24">
        <f>MAX(0,D526-AI526-AH526)</f>
        <v>0</v>
      </c>
      <c r="AK526" s="25">
        <f>IF(AB526&gt;0,AI526/AB526,0)</f>
        <v>1</v>
      </c>
      <c r="AL526">
        <f>IF(AB526=0,1,MIN(MATCH(MEDIAN(MinStable,AK526,1),FC_L,1),3))</f>
        <v>3</v>
      </c>
      <c r="AM526" s="25">
        <f>INDEX(FC_E1,$AL526)+(MEDIAN(MinStable,$AK526,1)-INDEX(FC_L,$AL526))*(INDEX(FC_E1,$AL526+1)-INDEX(FC_E1,$AL526))/(INDEX(FC_L,$AL526+1)-INDEX(FC_L,$AL526))</f>
        <v>0.42799999999999999</v>
      </c>
      <c r="AN526" s="25">
        <f>INDEX(FC_E2,$AL526)+(MEDIAN(MinStable,$AK526,1)-INDEX(FC_L,$AL526))*(INDEX(FC_E2,$AL526+1)-INDEX(FC_E2,$AL526))/(INDEX(FC_L,$AL526+1)-INDEX(FC_L,$AL526))</f>
        <v>0.42199999999999999</v>
      </c>
      <c r="AO526" s="25">
        <f>INDEX(FC_E3,$AL526)+(MEDIAN(MinStable,$AK526,1)-INDEX(FC_L,$AL526))*(INDEX(FC_E3,$AL526+1)-INDEX(FC_E3,$AL526))/(INDEX(FC_L,$AL526+1)-INDEX(FC_L,$AL526))</f>
        <v>0.41499999999999998</v>
      </c>
      <c r="AP526" s="26">
        <f>(IF(S526=1,Y526*AK526/AM526,0)+IF(T526=1,Z526*AK526/AN526,0)+IF(U526=1,AA526*AK526/AO526,0))*dt/60</f>
        <v>9.0172889814117627E-2</v>
      </c>
      <c r="AQ526" s="25">
        <f>E526+(AG526*SQRT(RTE)-AH526/SQRT(RTE))*dt/60/E_nom</f>
        <v>0.40718779736203181</v>
      </c>
      <c r="AR526">
        <f>IF(R526=1,1,0)</f>
        <v>0</v>
      </c>
    </row>
    <row r="527" spans="1:44" x14ac:dyDescent="0.2">
      <c r="A527">
        <v>525</v>
      </c>
      <c r="B527" s="22">
        <f>A527/1440</f>
        <v>0.36458333333333331</v>
      </c>
      <c r="C527" s="23">
        <v>3.1101999999999999</v>
      </c>
      <c r="D527" s="24">
        <f>C527+P_aux</f>
        <v>3.1252</v>
      </c>
      <c r="E527" s="25">
        <f>AQ526</f>
        <v>0.40718779736203181</v>
      </c>
      <c r="F527" s="24">
        <f>AB526</f>
        <v>2.2999999999999998</v>
      </c>
      <c r="G527">
        <f>IF(AND(S526=0,V526&gt;=MinOff),V526,-1)</f>
        <v>-1</v>
      </c>
      <c r="H527">
        <f>IF(AND(T526=0,W526&gt;=MinOff),W526,-1)</f>
        <v>-1</v>
      </c>
      <c r="I527">
        <f>IF(AND(U526=0,X526&gt;=MinOff),X526,-1)</f>
        <v>156</v>
      </c>
      <c r="J527">
        <f>IF(AND(S526=1,V526&gt;=MinRun),V526,-1)</f>
        <v>302</v>
      </c>
      <c r="K527">
        <f>IF(AND(T526=1,W526&gt;=MinRun),W526,-1)</f>
        <v>301</v>
      </c>
      <c r="L527">
        <f>IF(AND(U526=1,X526&gt;=MinRun),X526,-1)</f>
        <v>-1</v>
      </c>
      <c r="M527">
        <f>IF(MAX(G527:I527)&lt;0,0,MATCH(MAX(G527:I527),G527:I527,0))</f>
        <v>3</v>
      </c>
      <c r="N527">
        <f>IF(MAX(J527:L527)&lt;0,0,MATCH(MAX(J527:L527),J527:L527,0))</f>
        <v>1</v>
      </c>
      <c r="O527" s="24">
        <f>IF(N527=0,0,INDEX(CapVec,N527))</f>
        <v>1.2</v>
      </c>
      <c r="P527">
        <f>IF(OR(D527&gt;F527+StartMargin,E527&lt;SOC_startT),1,0)</f>
        <v>0</v>
      </c>
      <c r="Q527">
        <f>IF(AND(E527&gt;SOC_stopT,D527&lt;=F527-O527+StopMargin),1,0)</f>
        <v>0</v>
      </c>
      <c r="R527">
        <f>IF(AND(P527=1,M527&gt;0),1,IF(AND(P527=0,Q527=1,N527&gt;0),-1,0))</f>
        <v>0</v>
      </c>
      <c r="S527">
        <f>S526+IF(AND(R527=1,M527=1),1,0)-IF(AND(R527=-1,N527=1),1,0)</f>
        <v>1</v>
      </c>
      <c r="T527">
        <f>T526+IF(AND(R527=1,M527=2),1,0)-IF(AND(R527=-1,N527=2),1,0)</f>
        <v>1</v>
      </c>
      <c r="U527">
        <f>U526+IF(AND(R527=1,M527=3),1,0)-IF(AND(R527=-1,N527=3),1,0)</f>
        <v>0</v>
      </c>
      <c r="V527">
        <f>IF(S527&lt;&gt;S526,0,V526+dt)</f>
        <v>303</v>
      </c>
      <c r="W527">
        <f>IF(T527&lt;&gt;T526,0,W526+dt)</f>
        <v>302</v>
      </c>
      <c r="X527">
        <f>IF(U527&lt;&gt;U526,0,X526+dt)</f>
        <v>157</v>
      </c>
      <c r="Y527" s="24">
        <f>S527*Cap_1*MIN(1,(V527+dt)/StartRamp)</f>
        <v>1.2</v>
      </c>
      <c r="Z527" s="24">
        <f>T527*Cap_2*MIN(1,(W527+dt)/StartRamp)</f>
        <v>1.1000000000000001</v>
      </c>
      <c r="AA527" s="24">
        <f>U527*Cap_3*MIN(1,(X527+dt)/StartRamp)</f>
        <v>0</v>
      </c>
      <c r="AB527" s="24">
        <f>SUM(Y527:AA527)</f>
        <v>2.2999999999999998</v>
      </c>
      <c r="AC527" s="24">
        <f>AB527-D527</f>
        <v>-0.82520000000000016</v>
      </c>
      <c r="AD527" s="25">
        <f>MEDIAN(0,(TaperEnd-E527)/(TaperEnd-TaperStart),1)</f>
        <v>1</v>
      </c>
      <c r="AE527" s="24">
        <f>MIN(P_pcs*AD527,MAX(0,SOC_max-E527)*E_nom*60/dt/SQRT(RTE))</f>
        <v>2.5</v>
      </c>
      <c r="AF527" s="24">
        <f>MIN(P_pcs,MAX(0,E527-SOC_min)*E_nom*60/dt*SQRT(RTE))</f>
        <v>2.5</v>
      </c>
      <c r="AG527" s="24">
        <f>IF(AC527&gt;0,MIN(AC527,AE527),0)</f>
        <v>0</v>
      </c>
      <c r="AH527" s="24">
        <f>IF(AC527&lt;0,MIN(-AC527,AF527),0)</f>
        <v>0.82520000000000016</v>
      </c>
      <c r="AI527" s="24">
        <f>IF(AC527&gt;0,D527+AG527,AB527)</f>
        <v>2.2999999999999998</v>
      </c>
      <c r="AJ527" s="24">
        <f>MAX(0,D527-AI527-AH527)</f>
        <v>0</v>
      </c>
      <c r="AK527" s="25">
        <f>IF(AB527&gt;0,AI527/AB527,0)</f>
        <v>1</v>
      </c>
      <c r="AL527">
        <f>IF(AB527=0,1,MIN(MATCH(MEDIAN(MinStable,AK527,1),FC_L,1),3))</f>
        <v>3</v>
      </c>
      <c r="AM527" s="25">
        <f>INDEX(FC_E1,$AL527)+(MEDIAN(MinStable,$AK527,1)-INDEX(FC_L,$AL527))*(INDEX(FC_E1,$AL527+1)-INDEX(FC_E1,$AL527))/(INDEX(FC_L,$AL527+1)-INDEX(FC_L,$AL527))</f>
        <v>0.42799999999999999</v>
      </c>
      <c r="AN527" s="25">
        <f>INDEX(FC_E2,$AL527)+(MEDIAN(MinStable,$AK527,1)-INDEX(FC_L,$AL527))*(INDEX(FC_E2,$AL527+1)-INDEX(FC_E2,$AL527))/(INDEX(FC_L,$AL527+1)-INDEX(FC_L,$AL527))</f>
        <v>0.42199999999999999</v>
      </c>
      <c r="AO527" s="25">
        <f>INDEX(FC_E3,$AL527)+(MEDIAN(MinStable,$AK527,1)-INDEX(FC_L,$AL527))*(INDEX(FC_E3,$AL527+1)-INDEX(FC_E3,$AL527))/(INDEX(FC_L,$AL527+1)-INDEX(FC_L,$AL527))</f>
        <v>0.41499999999999998</v>
      </c>
      <c r="AP527" s="26">
        <f>(IF(S527=1,Y527*AK527/AM527,0)+IF(T527=1,Z527*AK527/AN527,0)+IF(U527=1,AA527*AK527/AO527,0))*dt/60</f>
        <v>9.0172889814117627E-2</v>
      </c>
      <c r="AQ527" s="25">
        <f>E527+(AG527*SQRT(RTE)-AH527/SQRT(RTE))*dt/60/E_nom</f>
        <v>0.40452214234480982</v>
      </c>
      <c r="AR527">
        <f>IF(R527=1,1,0)</f>
        <v>0</v>
      </c>
    </row>
    <row r="528" spans="1:44" x14ac:dyDescent="0.2">
      <c r="A528">
        <v>526</v>
      </c>
      <c r="B528" s="22">
        <f>A528/1440</f>
        <v>0.36527777777777776</v>
      </c>
      <c r="C528" s="23">
        <v>3.1086</v>
      </c>
      <c r="D528" s="24">
        <f>C528+P_aux</f>
        <v>3.1236000000000002</v>
      </c>
      <c r="E528" s="25">
        <f>AQ527</f>
        <v>0.40452214234480982</v>
      </c>
      <c r="F528" s="24">
        <f>AB527</f>
        <v>2.2999999999999998</v>
      </c>
      <c r="G528">
        <f>IF(AND(S527=0,V527&gt;=MinOff),V527,-1)</f>
        <v>-1</v>
      </c>
      <c r="H528">
        <f>IF(AND(T527=0,W527&gt;=MinOff),W527,-1)</f>
        <v>-1</v>
      </c>
      <c r="I528">
        <f>IF(AND(U527=0,X527&gt;=MinOff),X527,-1)</f>
        <v>157</v>
      </c>
      <c r="J528">
        <f>IF(AND(S527=1,V527&gt;=MinRun),V527,-1)</f>
        <v>303</v>
      </c>
      <c r="K528">
        <f>IF(AND(T527=1,W527&gt;=MinRun),W527,-1)</f>
        <v>302</v>
      </c>
      <c r="L528">
        <f>IF(AND(U527=1,X527&gt;=MinRun),X527,-1)</f>
        <v>-1</v>
      </c>
      <c r="M528">
        <f>IF(MAX(G528:I528)&lt;0,0,MATCH(MAX(G528:I528),G528:I528,0))</f>
        <v>3</v>
      </c>
      <c r="N528">
        <f>IF(MAX(J528:L528)&lt;0,0,MATCH(MAX(J528:L528),J528:L528,0))</f>
        <v>1</v>
      </c>
      <c r="O528" s="24">
        <f>IF(N528=0,0,INDEX(CapVec,N528))</f>
        <v>1.2</v>
      </c>
      <c r="P528">
        <f>IF(OR(D528&gt;F528+StartMargin,E528&lt;SOC_startT),1,0)</f>
        <v>0</v>
      </c>
      <c r="Q528">
        <f>IF(AND(E528&gt;SOC_stopT,D528&lt;=F528-O528+StopMargin),1,0)</f>
        <v>0</v>
      </c>
      <c r="R528">
        <f>IF(AND(P528=1,M528&gt;0),1,IF(AND(P528=0,Q528=1,N528&gt;0),-1,0))</f>
        <v>0</v>
      </c>
      <c r="S528">
        <f>S527+IF(AND(R528=1,M528=1),1,0)-IF(AND(R528=-1,N528=1),1,0)</f>
        <v>1</v>
      </c>
      <c r="T528">
        <f>T527+IF(AND(R528=1,M528=2),1,0)-IF(AND(R528=-1,N528=2),1,0)</f>
        <v>1</v>
      </c>
      <c r="U528">
        <f>U527+IF(AND(R528=1,M528=3),1,0)-IF(AND(R528=-1,N528=3),1,0)</f>
        <v>0</v>
      </c>
      <c r="V528">
        <f>IF(S528&lt;&gt;S527,0,V527+dt)</f>
        <v>304</v>
      </c>
      <c r="W528">
        <f>IF(T528&lt;&gt;T527,0,W527+dt)</f>
        <v>303</v>
      </c>
      <c r="X528">
        <f>IF(U528&lt;&gt;U527,0,X527+dt)</f>
        <v>158</v>
      </c>
      <c r="Y528" s="24">
        <f>S528*Cap_1*MIN(1,(V528+dt)/StartRamp)</f>
        <v>1.2</v>
      </c>
      <c r="Z528" s="24">
        <f>T528*Cap_2*MIN(1,(W528+dt)/StartRamp)</f>
        <v>1.1000000000000001</v>
      </c>
      <c r="AA528" s="24">
        <f>U528*Cap_3*MIN(1,(X528+dt)/StartRamp)</f>
        <v>0</v>
      </c>
      <c r="AB528" s="24">
        <f>SUM(Y528:AA528)</f>
        <v>2.2999999999999998</v>
      </c>
      <c r="AC528" s="24">
        <f>AB528-D528</f>
        <v>-0.82360000000000033</v>
      </c>
      <c r="AD528" s="25">
        <f>MEDIAN(0,(TaperEnd-E528)/(TaperEnd-TaperStart),1)</f>
        <v>1</v>
      </c>
      <c r="AE528" s="24">
        <f>MIN(P_pcs*AD528,MAX(0,SOC_max-E528)*E_nom*60/dt/SQRT(RTE))</f>
        <v>2.5</v>
      </c>
      <c r="AF528" s="24">
        <f>MIN(P_pcs,MAX(0,E528-SOC_min)*E_nom*60/dt*SQRT(RTE))</f>
        <v>2.5</v>
      </c>
      <c r="AG528" s="24">
        <f>IF(AC528&gt;0,MIN(AC528,AE528),0)</f>
        <v>0</v>
      </c>
      <c r="AH528" s="24">
        <f>IF(AC528&lt;0,MIN(-AC528,AF528),0)</f>
        <v>0.82360000000000033</v>
      </c>
      <c r="AI528" s="24">
        <f>IF(AC528&gt;0,D528+AG528,AB528)</f>
        <v>2.2999999999999998</v>
      </c>
      <c r="AJ528" s="24">
        <f>MAX(0,D528-AI528-AH528)</f>
        <v>0</v>
      </c>
      <c r="AK528" s="25">
        <f>IF(AB528&gt;0,AI528/AB528,0)</f>
        <v>1</v>
      </c>
      <c r="AL528">
        <f>IF(AB528=0,1,MIN(MATCH(MEDIAN(MinStable,AK528,1),FC_L,1),3))</f>
        <v>3</v>
      </c>
      <c r="AM528" s="25">
        <f>INDEX(FC_E1,$AL528)+(MEDIAN(MinStable,$AK528,1)-INDEX(FC_L,$AL528))*(INDEX(FC_E1,$AL528+1)-INDEX(FC_E1,$AL528))/(INDEX(FC_L,$AL528+1)-INDEX(FC_L,$AL528))</f>
        <v>0.42799999999999999</v>
      </c>
      <c r="AN528" s="25">
        <f>INDEX(FC_E2,$AL528)+(MEDIAN(MinStable,$AK528,1)-INDEX(FC_L,$AL528))*(INDEX(FC_E2,$AL528+1)-INDEX(FC_E2,$AL528))/(INDEX(FC_L,$AL528+1)-INDEX(FC_L,$AL528))</f>
        <v>0.42199999999999999</v>
      </c>
      <c r="AO528" s="25">
        <f>INDEX(FC_E3,$AL528)+(MEDIAN(MinStable,$AK528,1)-INDEX(FC_L,$AL528))*(INDEX(FC_E3,$AL528+1)-INDEX(FC_E3,$AL528))/(INDEX(FC_L,$AL528+1)-INDEX(FC_L,$AL528))</f>
        <v>0.41499999999999998</v>
      </c>
      <c r="AP528" s="26">
        <f>(IF(S528=1,Y528*AK528/AM528,0)+IF(T528=1,Z528*AK528/AN528,0)+IF(U528=1,AA528*AK528/AO528,0))*dt/60</f>
        <v>9.0172889814117627E-2</v>
      </c>
      <c r="AQ528" s="25">
        <f>E528+(AG528*SQRT(RTE)-AH528/SQRT(RTE))*dt/60/E_nom</f>
        <v>0.40186165582980254</v>
      </c>
      <c r="AR528">
        <f>IF(R528=1,1,0)</f>
        <v>0</v>
      </c>
    </row>
    <row r="529" spans="1:44" x14ac:dyDescent="0.2">
      <c r="A529">
        <v>527</v>
      </c>
      <c r="B529" s="22">
        <f>A529/1440</f>
        <v>0.3659722222222222</v>
      </c>
      <c r="C529" s="23">
        <v>3.1486999999999998</v>
      </c>
      <c r="D529" s="24">
        <f>C529+P_aux</f>
        <v>3.1637</v>
      </c>
      <c r="E529" s="25">
        <f>AQ528</f>
        <v>0.40186165582980254</v>
      </c>
      <c r="F529" s="24">
        <f>AB528</f>
        <v>2.2999999999999998</v>
      </c>
      <c r="G529">
        <f>IF(AND(S528=0,V528&gt;=MinOff),V528,-1)</f>
        <v>-1</v>
      </c>
      <c r="H529">
        <f>IF(AND(T528=0,W528&gt;=MinOff),W528,-1)</f>
        <v>-1</v>
      </c>
      <c r="I529">
        <f>IF(AND(U528=0,X528&gt;=MinOff),X528,-1)</f>
        <v>158</v>
      </c>
      <c r="J529">
        <f>IF(AND(S528=1,V528&gt;=MinRun),V528,-1)</f>
        <v>304</v>
      </c>
      <c r="K529">
        <f>IF(AND(T528=1,W528&gt;=MinRun),W528,-1)</f>
        <v>303</v>
      </c>
      <c r="L529">
        <f>IF(AND(U528=1,X528&gt;=MinRun),X528,-1)</f>
        <v>-1</v>
      </c>
      <c r="M529">
        <f>IF(MAX(G529:I529)&lt;0,0,MATCH(MAX(G529:I529),G529:I529,0))</f>
        <v>3</v>
      </c>
      <c r="N529">
        <f>IF(MAX(J529:L529)&lt;0,0,MATCH(MAX(J529:L529),J529:L529,0))</f>
        <v>1</v>
      </c>
      <c r="O529" s="24">
        <f>IF(N529=0,0,INDEX(CapVec,N529))</f>
        <v>1.2</v>
      </c>
      <c r="P529">
        <f>IF(OR(D529&gt;F529+StartMargin,E529&lt;SOC_startT),1,0)</f>
        <v>0</v>
      </c>
      <c r="Q529">
        <f>IF(AND(E529&gt;SOC_stopT,D529&lt;=F529-O529+StopMargin),1,0)</f>
        <v>0</v>
      </c>
      <c r="R529">
        <f>IF(AND(P529=1,M529&gt;0),1,IF(AND(P529=0,Q529=1,N529&gt;0),-1,0))</f>
        <v>0</v>
      </c>
      <c r="S529">
        <f>S528+IF(AND(R529=1,M529=1),1,0)-IF(AND(R529=-1,N529=1),1,0)</f>
        <v>1</v>
      </c>
      <c r="T529">
        <f>T528+IF(AND(R529=1,M529=2),1,0)-IF(AND(R529=-1,N529=2),1,0)</f>
        <v>1</v>
      </c>
      <c r="U529">
        <f>U528+IF(AND(R529=1,M529=3),1,0)-IF(AND(R529=-1,N529=3),1,0)</f>
        <v>0</v>
      </c>
      <c r="V529">
        <f>IF(S529&lt;&gt;S528,0,V528+dt)</f>
        <v>305</v>
      </c>
      <c r="W529">
        <f>IF(T529&lt;&gt;T528,0,W528+dt)</f>
        <v>304</v>
      </c>
      <c r="X529">
        <f>IF(U529&lt;&gt;U528,0,X528+dt)</f>
        <v>159</v>
      </c>
      <c r="Y529" s="24">
        <f>S529*Cap_1*MIN(1,(V529+dt)/StartRamp)</f>
        <v>1.2</v>
      </c>
      <c r="Z529" s="24">
        <f>T529*Cap_2*MIN(1,(W529+dt)/StartRamp)</f>
        <v>1.1000000000000001</v>
      </c>
      <c r="AA529" s="24">
        <f>U529*Cap_3*MIN(1,(X529+dt)/StartRamp)</f>
        <v>0</v>
      </c>
      <c r="AB529" s="24">
        <f>SUM(Y529:AA529)</f>
        <v>2.2999999999999998</v>
      </c>
      <c r="AC529" s="24">
        <f>AB529-D529</f>
        <v>-0.86370000000000013</v>
      </c>
      <c r="AD529" s="25">
        <f>MEDIAN(0,(TaperEnd-E529)/(TaperEnd-TaperStart),1)</f>
        <v>1</v>
      </c>
      <c r="AE529" s="24">
        <f>MIN(P_pcs*AD529,MAX(0,SOC_max-E529)*E_nom*60/dt/SQRT(RTE))</f>
        <v>2.5</v>
      </c>
      <c r="AF529" s="24">
        <f>MIN(P_pcs,MAX(0,E529-SOC_min)*E_nom*60/dt*SQRT(RTE))</f>
        <v>2.5</v>
      </c>
      <c r="AG529" s="24">
        <f>IF(AC529&gt;0,MIN(AC529,AE529),0)</f>
        <v>0</v>
      </c>
      <c r="AH529" s="24">
        <f>IF(AC529&lt;0,MIN(-AC529,AF529),0)</f>
        <v>0.86370000000000013</v>
      </c>
      <c r="AI529" s="24">
        <f>IF(AC529&gt;0,D529+AG529,AB529)</f>
        <v>2.2999999999999998</v>
      </c>
      <c r="AJ529" s="24">
        <f>MAX(0,D529-AI529-AH529)</f>
        <v>0</v>
      </c>
      <c r="AK529" s="25">
        <f>IF(AB529&gt;0,AI529/AB529,0)</f>
        <v>1</v>
      </c>
      <c r="AL529">
        <f>IF(AB529=0,1,MIN(MATCH(MEDIAN(MinStable,AK529,1),FC_L,1),3))</f>
        <v>3</v>
      </c>
      <c r="AM529" s="25">
        <f>INDEX(FC_E1,$AL529)+(MEDIAN(MinStable,$AK529,1)-INDEX(FC_L,$AL529))*(INDEX(FC_E1,$AL529+1)-INDEX(FC_E1,$AL529))/(INDEX(FC_L,$AL529+1)-INDEX(FC_L,$AL529))</f>
        <v>0.42799999999999999</v>
      </c>
      <c r="AN529" s="25">
        <f>INDEX(FC_E2,$AL529)+(MEDIAN(MinStable,$AK529,1)-INDEX(FC_L,$AL529))*(INDEX(FC_E2,$AL529+1)-INDEX(FC_E2,$AL529))/(INDEX(FC_L,$AL529+1)-INDEX(FC_L,$AL529))</f>
        <v>0.42199999999999999</v>
      </c>
      <c r="AO529" s="25">
        <f>INDEX(FC_E3,$AL529)+(MEDIAN(MinStable,$AK529,1)-INDEX(FC_L,$AL529))*(INDEX(FC_E3,$AL529+1)-INDEX(FC_E3,$AL529))/(INDEX(FC_L,$AL529+1)-INDEX(FC_L,$AL529))</f>
        <v>0.41499999999999998</v>
      </c>
      <c r="AP529" s="26">
        <f>(IF(S529=1,Y529*AK529/AM529,0)+IF(T529=1,Z529*AK529/AN529,0)+IF(U529=1,AA529*AK529/AO529,0))*dt/60</f>
        <v>9.0172889814117627E-2</v>
      </c>
      <c r="AQ529" s="25">
        <f>E529+(AG529*SQRT(RTE)-AH529/SQRT(RTE))*dt/60/E_nom</f>
        <v>0.39907163372803983</v>
      </c>
      <c r="AR529">
        <f>IF(R529=1,1,0)</f>
        <v>0</v>
      </c>
    </row>
    <row r="530" spans="1:44" x14ac:dyDescent="0.2">
      <c r="A530">
        <v>528</v>
      </c>
      <c r="B530" s="22">
        <f>A530/1440</f>
        <v>0.36666666666666664</v>
      </c>
      <c r="C530" s="23">
        <v>3.1223000000000001</v>
      </c>
      <c r="D530" s="24">
        <f>C530+P_aux</f>
        <v>3.1373000000000002</v>
      </c>
      <c r="E530" s="25">
        <f>AQ529</f>
        <v>0.39907163372803983</v>
      </c>
      <c r="F530" s="24">
        <f>AB529</f>
        <v>2.2999999999999998</v>
      </c>
      <c r="G530">
        <f>IF(AND(S529=0,V529&gt;=MinOff),V529,-1)</f>
        <v>-1</v>
      </c>
      <c r="H530">
        <f>IF(AND(T529=0,W529&gt;=MinOff),W529,-1)</f>
        <v>-1</v>
      </c>
      <c r="I530">
        <f>IF(AND(U529=0,X529&gt;=MinOff),X529,-1)</f>
        <v>159</v>
      </c>
      <c r="J530">
        <f>IF(AND(S529=1,V529&gt;=MinRun),V529,-1)</f>
        <v>305</v>
      </c>
      <c r="K530">
        <f>IF(AND(T529=1,W529&gt;=MinRun),W529,-1)</f>
        <v>304</v>
      </c>
      <c r="L530">
        <f>IF(AND(U529=1,X529&gt;=MinRun),X529,-1)</f>
        <v>-1</v>
      </c>
      <c r="M530">
        <f>IF(MAX(G530:I530)&lt;0,0,MATCH(MAX(G530:I530),G530:I530,0))</f>
        <v>3</v>
      </c>
      <c r="N530">
        <f>IF(MAX(J530:L530)&lt;0,0,MATCH(MAX(J530:L530),J530:L530,0))</f>
        <v>1</v>
      </c>
      <c r="O530" s="24">
        <f>IF(N530=0,0,INDEX(CapVec,N530))</f>
        <v>1.2</v>
      </c>
      <c r="P530">
        <f>IF(OR(D530&gt;F530+StartMargin,E530&lt;SOC_startT),1,0)</f>
        <v>0</v>
      </c>
      <c r="Q530">
        <f>IF(AND(E530&gt;SOC_stopT,D530&lt;=F530-O530+StopMargin),1,0)</f>
        <v>0</v>
      </c>
      <c r="R530">
        <f>IF(AND(P530=1,M530&gt;0),1,IF(AND(P530=0,Q530=1,N530&gt;0),-1,0))</f>
        <v>0</v>
      </c>
      <c r="S530">
        <f>S529+IF(AND(R530=1,M530=1),1,0)-IF(AND(R530=-1,N530=1),1,0)</f>
        <v>1</v>
      </c>
      <c r="T530">
        <f>T529+IF(AND(R530=1,M530=2),1,0)-IF(AND(R530=-1,N530=2),1,0)</f>
        <v>1</v>
      </c>
      <c r="U530">
        <f>U529+IF(AND(R530=1,M530=3),1,0)-IF(AND(R530=-1,N530=3),1,0)</f>
        <v>0</v>
      </c>
      <c r="V530">
        <f>IF(S530&lt;&gt;S529,0,V529+dt)</f>
        <v>306</v>
      </c>
      <c r="W530">
        <f>IF(T530&lt;&gt;T529,0,W529+dt)</f>
        <v>305</v>
      </c>
      <c r="X530">
        <f>IF(U530&lt;&gt;U529,0,X529+dt)</f>
        <v>160</v>
      </c>
      <c r="Y530" s="24">
        <f>S530*Cap_1*MIN(1,(V530+dt)/StartRamp)</f>
        <v>1.2</v>
      </c>
      <c r="Z530" s="24">
        <f>T530*Cap_2*MIN(1,(W530+dt)/StartRamp)</f>
        <v>1.1000000000000001</v>
      </c>
      <c r="AA530" s="24">
        <f>U530*Cap_3*MIN(1,(X530+dt)/StartRamp)</f>
        <v>0</v>
      </c>
      <c r="AB530" s="24">
        <f>SUM(Y530:AA530)</f>
        <v>2.2999999999999998</v>
      </c>
      <c r="AC530" s="24">
        <f>AB530-D530</f>
        <v>-0.83730000000000038</v>
      </c>
      <c r="AD530" s="25">
        <f>MEDIAN(0,(TaperEnd-E530)/(TaperEnd-TaperStart),1)</f>
        <v>1</v>
      </c>
      <c r="AE530" s="24">
        <f>MIN(P_pcs*AD530,MAX(0,SOC_max-E530)*E_nom*60/dt/SQRT(RTE))</f>
        <v>2.5</v>
      </c>
      <c r="AF530" s="24">
        <f>MIN(P_pcs,MAX(0,E530-SOC_min)*E_nom*60/dt*SQRT(RTE))</f>
        <v>2.5</v>
      </c>
      <c r="AG530" s="24">
        <f>IF(AC530&gt;0,MIN(AC530,AE530),0)</f>
        <v>0</v>
      </c>
      <c r="AH530" s="24">
        <f>IF(AC530&lt;0,MIN(-AC530,AF530),0)</f>
        <v>0.83730000000000038</v>
      </c>
      <c r="AI530" s="24">
        <f>IF(AC530&gt;0,D530+AG530,AB530)</f>
        <v>2.2999999999999998</v>
      </c>
      <c r="AJ530" s="24">
        <f>MAX(0,D530-AI530-AH530)</f>
        <v>0</v>
      </c>
      <c r="AK530" s="25">
        <f>IF(AB530&gt;0,AI530/AB530,0)</f>
        <v>1</v>
      </c>
      <c r="AL530">
        <f>IF(AB530=0,1,MIN(MATCH(MEDIAN(MinStable,AK530,1),FC_L,1),3))</f>
        <v>3</v>
      </c>
      <c r="AM530" s="25">
        <f>INDEX(FC_E1,$AL530)+(MEDIAN(MinStable,$AK530,1)-INDEX(FC_L,$AL530))*(INDEX(FC_E1,$AL530+1)-INDEX(FC_E1,$AL530))/(INDEX(FC_L,$AL530+1)-INDEX(FC_L,$AL530))</f>
        <v>0.42799999999999999</v>
      </c>
      <c r="AN530" s="25">
        <f>INDEX(FC_E2,$AL530)+(MEDIAN(MinStable,$AK530,1)-INDEX(FC_L,$AL530))*(INDEX(FC_E2,$AL530+1)-INDEX(FC_E2,$AL530))/(INDEX(FC_L,$AL530+1)-INDEX(FC_L,$AL530))</f>
        <v>0.42199999999999999</v>
      </c>
      <c r="AO530" s="25">
        <f>INDEX(FC_E3,$AL530)+(MEDIAN(MinStable,$AK530,1)-INDEX(FC_L,$AL530))*(INDEX(FC_E3,$AL530+1)-INDEX(FC_E3,$AL530))/(INDEX(FC_L,$AL530+1)-INDEX(FC_L,$AL530))</f>
        <v>0.41499999999999998</v>
      </c>
      <c r="AP530" s="26">
        <f>(IF(S530=1,Y530*AK530/AM530,0)+IF(T530=1,Z530*AK530/AN530,0)+IF(U530=1,AA530*AK530/AO530,0))*dt/60</f>
        <v>9.0172889814117627E-2</v>
      </c>
      <c r="AQ530" s="25">
        <f>E530+(AG530*SQRT(RTE)-AH530/SQRT(RTE))*dt/60/E_nom</f>
        <v>0.39636689191281932</v>
      </c>
      <c r="AR530">
        <f>IF(R530=1,1,0)</f>
        <v>0</v>
      </c>
    </row>
    <row r="531" spans="1:44" x14ac:dyDescent="0.2">
      <c r="A531">
        <v>529</v>
      </c>
      <c r="B531" s="22">
        <f>A531/1440</f>
        <v>0.36736111111111114</v>
      </c>
      <c r="C531" s="23">
        <v>3.1196999999999999</v>
      </c>
      <c r="D531" s="24">
        <f>C531+P_aux</f>
        <v>3.1347</v>
      </c>
      <c r="E531" s="25">
        <f>AQ530</f>
        <v>0.39636689191281932</v>
      </c>
      <c r="F531" s="24">
        <f>AB530</f>
        <v>2.2999999999999998</v>
      </c>
      <c r="G531">
        <f>IF(AND(S530=0,V530&gt;=MinOff),V530,-1)</f>
        <v>-1</v>
      </c>
      <c r="H531">
        <f>IF(AND(T530=0,W530&gt;=MinOff),W530,-1)</f>
        <v>-1</v>
      </c>
      <c r="I531">
        <f>IF(AND(U530=0,X530&gt;=MinOff),X530,-1)</f>
        <v>160</v>
      </c>
      <c r="J531">
        <f>IF(AND(S530=1,V530&gt;=MinRun),V530,-1)</f>
        <v>306</v>
      </c>
      <c r="K531">
        <f>IF(AND(T530=1,W530&gt;=MinRun),W530,-1)</f>
        <v>305</v>
      </c>
      <c r="L531">
        <f>IF(AND(U530=1,X530&gt;=MinRun),X530,-1)</f>
        <v>-1</v>
      </c>
      <c r="M531">
        <f>IF(MAX(G531:I531)&lt;0,0,MATCH(MAX(G531:I531),G531:I531,0))</f>
        <v>3</v>
      </c>
      <c r="N531">
        <f>IF(MAX(J531:L531)&lt;0,0,MATCH(MAX(J531:L531),J531:L531,0))</f>
        <v>1</v>
      </c>
      <c r="O531" s="24">
        <f>IF(N531=0,0,INDEX(CapVec,N531))</f>
        <v>1.2</v>
      </c>
      <c r="P531">
        <f>IF(OR(D531&gt;F531+StartMargin,E531&lt;SOC_startT),1,0)</f>
        <v>0</v>
      </c>
      <c r="Q531">
        <f>IF(AND(E531&gt;SOC_stopT,D531&lt;=F531-O531+StopMargin),1,0)</f>
        <v>0</v>
      </c>
      <c r="R531">
        <f>IF(AND(P531=1,M531&gt;0),1,IF(AND(P531=0,Q531=1,N531&gt;0),-1,0))</f>
        <v>0</v>
      </c>
      <c r="S531">
        <f>S530+IF(AND(R531=1,M531=1),1,0)-IF(AND(R531=-1,N531=1),1,0)</f>
        <v>1</v>
      </c>
      <c r="T531">
        <f>T530+IF(AND(R531=1,M531=2),1,0)-IF(AND(R531=-1,N531=2),1,0)</f>
        <v>1</v>
      </c>
      <c r="U531">
        <f>U530+IF(AND(R531=1,M531=3),1,0)-IF(AND(R531=-1,N531=3),1,0)</f>
        <v>0</v>
      </c>
      <c r="V531">
        <f>IF(S531&lt;&gt;S530,0,V530+dt)</f>
        <v>307</v>
      </c>
      <c r="W531">
        <f>IF(T531&lt;&gt;T530,0,W530+dt)</f>
        <v>306</v>
      </c>
      <c r="X531">
        <f>IF(U531&lt;&gt;U530,0,X530+dt)</f>
        <v>161</v>
      </c>
      <c r="Y531" s="24">
        <f>S531*Cap_1*MIN(1,(V531+dt)/StartRamp)</f>
        <v>1.2</v>
      </c>
      <c r="Z531" s="24">
        <f>T531*Cap_2*MIN(1,(W531+dt)/StartRamp)</f>
        <v>1.1000000000000001</v>
      </c>
      <c r="AA531" s="24">
        <f>U531*Cap_3*MIN(1,(X531+dt)/StartRamp)</f>
        <v>0</v>
      </c>
      <c r="AB531" s="24">
        <f>SUM(Y531:AA531)</f>
        <v>2.2999999999999998</v>
      </c>
      <c r="AC531" s="24">
        <f>AB531-D531</f>
        <v>-0.83470000000000022</v>
      </c>
      <c r="AD531" s="25">
        <f>MEDIAN(0,(TaperEnd-E531)/(TaperEnd-TaperStart),1)</f>
        <v>1</v>
      </c>
      <c r="AE531" s="24">
        <f>MIN(P_pcs*AD531,MAX(0,SOC_max-E531)*E_nom*60/dt/SQRT(RTE))</f>
        <v>2.5</v>
      </c>
      <c r="AF531" s="24">
        <f>MIN(P_pcs,MAX(0,E531-SOC_min)*E_nom*60/dt*SQRT(RTE))</f>
        <v>2.5</v>
      </c>
      <c r="AG531" s="24">
        <f>IF(AC531&gt;0,MIN(AC531,AE531),0)</f>
        <v>0</v>
      </c>
      <c r="AH531" s="24">
        <f>IF(AC531&lt;0,MIN(-AC531,AF531),0)</f>
        <v>0.83470000000000022</v>
      </c>
      <c r="AI531" s="24">
        <f>IF(AC531&gt;0,D531+AG531,AB531)</f>
        <v>2.2999999999999998</v>
      </c>
      <c r="AJ531" s="24">
        <f>MAX(0,D531-AI531-AH531)</f>
        <v>0</v>
      </c>
      <c r="AK531" s="25">
        <f>IF(AB531&gt;0,AI531/AB531,0)</f>
        <v>1</v>
      </c>
      <c r="AL531">
        <f>IF(AB531=0,1,MIN(MATCH(MEDIAN(MinStable,AK531,1),FC_L,1),3))</f>
        <v>3</v>
      </c>
      <c r="AM531" s="25">
        <f>INDEX(FC_E1,$AL531)+(MEDIAN(MinStable,$AK531,1)-INDEX(FC_L,$AL531))*(INDEX(FC_E1,$AL531+1)-INDEX(FC_E1,$AL531))/(INDEX(FC_L,$AL531+1)-INDEX(FC_L,$AL531))</f>
        <v>0.42799999999999999</v>
      </c>
      <c r="AN531" s="25">
        <f>INDEX(FC_E2,$AL531)+(MEDIAN(MinStable,$AK531,1)-INDEX(FC_L,$AL531))*(INDEX(FC_E2,$AL531+1)-INDEX(FC_E2,$AL531))/(INDEX(FC_L,$AL531+1)-INDEX(FC_L,$AL531))</f>
        <v>0.42199999999999999</v>
      </c>
      <c r="AO531" s="25">
        <f>INDEX(FC_E3,$AL531)+(MEDIAN(MinStable,$AK531,1)-INDEX(FC_L,$AL531))*(INDEX(FC_E3,$AL531+1)-INDEX(FC_E3,$AL531))/(INDEX(FC_L,$AL531+1)-INDEX(FC_L,$AL531))</f>
        <v>0.41499999999999998</v>
      </c>
      <c r="AP531" s="26">
        <f>(IF(S531=1,Y531*AK531/AM531,0)+IF(T531=1,Z531*AK531/AN531,0)+IF(U531=1,AA531*AK531/AO531,0))*dt/60</f>
        <v>9.0172889814117627E-2</v>
      </c>
      <c r="AQ531" s="25">
        <f>E531+(AG531*SQRT(RTE)-AH531/SQRT(RTE))*dt/60/E_nom</f>
        <v>0.39367054891369768</v>
      </c>
      <c r="AR531">
        <f>IF(R531=1,1,0)</f>
        <v>0</v>
      </c>
    </row>
    <row r="532" spans="1:44" x14ac:dyDescent="0.2">
      <c r="A532">
        <v>530</v>
      </c>
      <c r="B532" s="22">
        <f>A532/1440</f>
        <v>0.36805555555555558</v>
      </c>
      <c r="C532" s="23">
        <v>3.1355</v>
      </c>
      <c r="D532" s="24">
        <f>C532+P_aux</f>
        <v>3.1505000000000001</v>
      </c>
      <c r="E532" s="25">
        <f>AQ531</f>
        <v>0.39367054891369768</v>
      </c>
      <c r="F532" s="24">
        <f>AB531</f>
        <v>2.2999999999999998</v>
      </c>
      <c r="G532">
        <f>IF(AND(S531=0,V531&gt;=MinOff),V531,-1)</f>
        <v>-1</v>
      </c>
      <c r="H532">
        <f>IF(AND(T531=0,W531&gt;=MinOff),W531,-1)</f>
        <v>-1</v>
      </c>
      <c r="I532">
        <f>IF(AND(U531=0,X531&gt;=MinOff),X531,-1)</f>
        <v>161</v>
      </c>
      <c r="J532">
        <f>IF(AND(S531=1,V531&gt;=MinRun),V531,-1)</f>
        <v>307</v>
      </c>
      <c r="K532">
        <f>IF(AND(T531=1,W531&gt;=MinRun),W531,-1)</f>
        <v>306</v>
      </c>
      <c r="L532">
        <f>IF(AND(U531=1,X531&gt;=MinRun),X531,-1)</f>
        <v>-1</v>
      </c>
      <c r="M532">
        <f>IF(MAX(G532:I532)&lt;0,0,MATCH(MAX(G532:I532),G532:I532,0))</f>
        <v>3</v>
      </c>
      <c r="N532">
        <f>IF(MAX(J532:L532)&lt;0,0,MATCH(MAX(J532:L532),J532:L532,0))</f>
        <v>1</v>
      </c>
      <c r="O532" s="24">
        <f>IF(N532=0,0,INDEX(CapVec,N532))</f>
        <v>1.2</v>
      </c>
      <c r="P532">
        <f>IF(OR(D532&gt;F532+StartMargin,E532&lt;SOC_startT),1,0)</f>
        <v>0</v>
      </c>
      <c r="Q532">
        <f>IF(AND(E532&gt;SOC_stopT,D532&lt;=F532-O532+StopMargin),1,0)</f>
        <v>0</v>
      </c>
      <c r="R532">
        <f>IF(AND(P532=1,M532&gt;0),1,IF(AND(P532=0,Q532=1,N532&gt;0),-1,0))</f>
        <v>0</v>
      </c>
      <c r="S532">
        <f>S531+IF(AND(R532=1,M532=1),1,0)-IF(AND(R532=-1,N532=1),1,0)</f>
        <v>1</v>
      </c>
      <c r="T532">
        <f>T531+IF(AND(R532=1,M532=2),1,0)-IF(AND(R532=-1,N532=2),1,0)</f>
        <v>1</v>
      </c>
      <c r="U532">
        <f>U531+IF(AND(R532=1,M532=3),1,0)-IF(AND(R532=-1,N532=3),1,0)</f>
        <v>0</v>
      </c>
      <c r="V532">
        <f>IF(S532&lt;&gt;S531,0,V531+dt)</f>
        <v>308</v>
      </c>
      <c r="W532">
        <f>IF(T532&lt;&gt;T531,0,W531+dt)</f>
        <v>307</v>
      </c>
      <c r="X532">
        <f>IF(U532&lt;&gt;U531,0,X531+dt)</f>
        <v>162</v>
      </c>
      <c r="Y532" s="24">
        <f>S532*Cap_1*MIN(1,(V532+dt)/StartRamp)</f>
        <v>1.2</v>
      </c>
      <c r="Z532" s="24">
        <f>T532*Cap_2*MIN(1,(W532+dt)/StartRamp)</f>
        <v>1.1000000000000001</v>
      </c>
      <c r="AA532" s="24">
        <f>U532*Cap_3*MIN(1,(X532+dt)/StartRamp)</f>
        <v>0</v>
      </c>
      <c r="AB532" s="24">
        <f>SUM(Y532:AA532)</f>
        <v>2.2999999999999998</v>
      </c>
      <c r="AC532" s="24">
        <f>AB532-D532</f>
        <v>-0.85050000000000026</v>
      </c>
      <c r="AD532" s="25">
        <f>MEDIAN(0,(TaperEnd-E532)/(TaperEnd-TaperStart),1)</f>
        <v>1</v>
      </c>
      <c r="AE532" s="24">
        <f>MIN(P_pcs*AD532,MAX(0,SOC_max-E532)*E_nom*60/dt/SQRT(RTE))</f>
        <v>2.5</v>
      </c>
      <c r="AF532" s="24">
        <f>MIN(P_pcs,MAX(0,E532-SOC_min)*E_nom*60/dt*SQRT(RTE))</f>
        <v>2.5</v>
      </c>
      <c r="AG532" s="24">
        <f>IF(AC532&gt;0,MIN(AC532,AE532),0)</f>
        <v>0</v>
      </c>
      <c r="AH532" s="24">
        <f>IF(AC532&lt;0,MIN(-AC532,AF532),0)</f>
        <v>0.85050000000000026</v>
      </c>
      <c r="AI532" s="24">
        <f>IF(AC532&gt;0,D532+AG532,AB532)</f>
        <v>2.2999999999999998</v>
      </c>
      <c r="AJ532" s="24">
        <f>MAX(0,D532-AI532-AH532)</f>
        <v>0</v>
      </c>
      <c r="AK532" s="25">
        <f>IF(AB532&gt;0,AI532/AB532,0)</f>
        <v>1</v>
      </c>
      <c r="AL532">
        <f>IF(AB532=0,1,MIN(MATCH(MEDIAN(MinStable,AK532,1),FC_L,1),3))</f>
        <v>3</v>
      </c>
      <c r="AM532" s="25">
        <f>INDEX(FC_E1,$AL532)+(MEDIAN(MinStable,$AK532,1)-INDEX(FC_L,$AL532))*(INDEX(FC_E1,$AL532+1)-INDEX(FC_E1,$AL532))/(INDEX(FC_L,$AL532+1)-INDEX(FC_L,$AL532))</f>
        <v>0.42799999999999999</v>
      </c>
      <c r="AN532" s="25">
        <f>INDEX(FC_E2,$AL532)+(MEDIAN(MinStable,$AK532,1)-INDEX(FC_L,$AL532))*(INDEX(FC_E2,$AL532+1)-INDEX(FC_E2,$AL532))/(INDEX(FC_L,$AL532+1)-INDEX(FC_L,$AL532))</f>
        <v>0.42199999999999999</v>
      </c>
      <c r="AO532" s="25">
        <f>INDEX(FC_E3,$AL532)+(MEDIAN(MinStable,$AK532,1)-INDEX(FC_L,$AL532))*(INDEX(FC_E3,$AL532+1)-INDEX(FC_E3,$AL532))/(INDEX(FC_L,$AL532+1)-INDEX(FC_L,$AL532))</f>
        <v>0.41499999999999998</v>
      </c>
      <c r="AP532" s="26">
        <f>(IF(S532=1,Y532*AK532/AM532,0)+IF(T532=1,Z532*AK532/AN532,0)+IF(U532=1,AA532*AK532/AO532,0))*dt/60</f>
        <v>9.0172889814117627E-2</v>
      </c>
      <c r="AQ532" s="25">
        <f>E532+(AG532*SQRT(RTE)-AH532/SQRT(RTE))*dt/60/E_nom</f>
        <v>0.39092316695520607</v>
      </c>
      <c r="AR532">
        <f>IF(R532=1,1,0)</f>
        <v>0</v>
      </c>
    </row>
    <row r="533" spans="1:44" x14ac:dyDescent="0.2">
      <c r="A533">
        <v>531</v>
      </c>
      <c r="B533" s="22">
        <f>A533/1440</f>
        <v>0.36875000000000002</v>
      </c>
      <c r="C533" s="23">
        <v>3.1831999999999998</v>
      </c>
      <c r="D533" s="24">
        <f>C533+P_aux</f>
        <v>3.1981999999999999</v>
      </c>
      <c r="E533" s="25">
        <f>AQ532</f>
        <v>0.39092316695520607</v>
      </c>
      <c r="F533" s="24">
        <f>AB532</f>
        <v>2.2999999999999998</v>
      </c>
      <c r="G533">
        <f>IF(AND(S532=0,V532&gt;=MinOff),V532,-1)</f>
        <v>-1</v>
      </c>
      <c r="H533">
        <f>IF(AND(T532=0,W532&gt;=MinOff),W532,-1)</f>
        <v>-1</v>
      </c>
      <c r="I533">
        <f>IF(AND(U532=0,X532&gt;=MinOff),X532,-1)</f>
        <v>162</v>
      </c>
      <c r="J533">
        <f>IF(AND(S532=1,V532&gt;=MinRun),V532,-1)</f>
        <v>308</v>
      </c>
      <c r="K533">
        <f>IF(AND(T532=1,W532&gt;=MinRun),W532,-1)</f>
        <v>307</v>
      </c>
      <c r="L533">
        <f>IF(AND(U532=1,X532&gt;=MinRun),X532,-1)</f>
        <v>-1</v>
      </c>
      <c r="M533">
        <f>IF(MAX(G533:I533)&lt;0,0,MATCH(MAX(G533:I533),G533:I533,0))</f>
        <v>3</v>
      </c>
      <c r="N533">
        <f>IF(MAX(J533:L533)&lt;0,0,MATCH(MAX(J533:L533),J533:L533,0))</f>
        <v>1</v>
      </c>
      <c r="O533" s="24">
        <f>IF(N533=0,0,INDEX(CapVec,N533))</f>
        <v>1.2</v>
      </c>
      <c r="P533">
        <f>IF(OR(D533&gt;F533+StartMargin,E533&lt;SOC_startT),1,0)</f>
        <v>0</v>
      </c>
      <c r="Q533">
        <f>IF(AND(E533&gt;SOC_stopT,D533&lt;=F533-O533+StopMargin),1,0)</f>
        <v>0</v>
      </c>
      <c r="R533">
        <f>IF(AND(P533=1,M533&gt;0),1,IF(AND(P533=0,Q533=1,N533&gt;0),-1,0))</f>
        <v>0</v>
      </c>
      <c r="S533">
        <f>S532+IF(AND(R533=1,M533=1),1,0)-IF(AND(R533=-1,N533=1),1,0)</f>
        <v>1</v>
      </c>
      <c r="T533">
        <f>T532+IF(AND(R533=1,M533=2),1,0)-IF(AND(R533=-1,N533=2),1,0)</f>
        <v>1</v>
      </c>
      <c r="U533">
        <f>U532+IF(AND(R533=1,M533=3),1,0)-IF(AND(R533=-1,N533=3),1,0)</f>
        <v>0</v>
      </c>
      <c r="V533">
        <f>IF(S533&lt;&gt;S532,0,V532+dt)</f>
        <v>309</v>
      </c>
      <c r="W533">
        <f>IF(T533&lt;&gt;T532,0,W532+dt)</f>
        <v>308</v>
      </c>
      <c r="X533">
        <f>IF(U533&lt;&gt;U532,0,X532+dt)</f>
        <v>163</v>
      </c>
      <c r="Y533" s="24">
        <f>S533*Cap_1*MIN(1,(V533+dt)/StartRamp)</f>
        <v>1.2</v>
      </c>
      <c r="Z533" s="24">
        <f>T533*Cap_2*MIN(1,(W533+dt)/StartRamp)</f>
        <v>1.1000000000000001</v>
      </c>
      <c r="AA533" s="24">
        <f>U533*Cap_3*MIN(1,(X533+dt)/StartRamp)</f>
        <v>0</v>
      </c>
      <c r="AB533" s="24">
        <f>SUM(Y533:AA533)</f>
        <v>2.2999999999999998</v>
      </c>
      <c r="AC533" s="24">
        <f>AB533-D533</f>
        <v>-0.89820000000000011</v>
      </c>
      <c r="AD533" s="25">
        <f>MEDIAN(0,(TaperEnd-E533)/(TaperEnd-TaperStart),1)</f>
        <v>1</v>
      </c>
      <c r="AE533" s="24">
        <f>MIN(P_pcs*AD533,MAX(0,SOC_max-E533)*E_nom*60/dt/SQRT(RTE))</f>
        <v>2.5</v>
      </c>
      <c r="AF533" s="24">
        <f>MIN(P_pcs,MAX(0,E533-SOC_min)*E_nom*60/dt*SQRT(RTE))</f>
        <v>2.5</v>
      </c>
      <c r="AG533" s="24">
        <f>IF(AC533&gt;0,MIN(AC533,AE533),0)</f>
        <v>0</v>
      </c>
      <c r="AH533" s="24">
        <f>IF(AC533&lt;0,MIN(-AC533,AF533),0)</f>
        <v>0.89820000000000011</v>
      </c>
      <c r="AI533" s="24">
        <f>IF(AC533&gt;0,D533+AG533,AB533)</f>
        <v>2.2999999999999998</v>
      </c>
      <c r="AJ533" s="24">
        <f>MAX(0,D533-AI533-AH533)</f>
        <v>0</v>
      </c>
      <c r="AK533" s="25">
        <f>IF(AB533&gt;0,AI533/AB533,0)</f>
        <v>1</v>
      </c>
      <c r="AL533">
        <f>IF(AB533=0,1,MIN(MATCH(MEDIAN(MinStable,AK533,1),FC_L,1),3))</f>
        <v>3</v>
      </c>
      <c r="AM533" s="25">
        <f>INDEX(FC_E1,$AL533)+(MEDIAN(MinStable,$AK533,1)-INDEX(FC_L,$AL533))*(INDEX(FC_E1,$AL533+1)-INDEX(FC_E1,$AL533))/(INDEX(FC_L,$AL533+1)-INDEX(FC_L,$AL533))</f>
        <v>0.42799999999999999</v>
      </c>
      <c r="AN533" s="25">
        <f>INDEX(FC_E2,$AL533)+(MEDIAN(MinStable,$AK533,1)-INDEX(FC_L,$AL533))*(INDEX(FC_E2,$AL533+1)-INDEX(FC_E2,$AL533))/(INDEX(FC_L,$AL533+1)-INDEX(FC_L,$AL533))</f>
        <v>0.42199999999999999</v>
      </c>
      <c r="AO533" s="25">
        <f>INDEX(FC_E3,$AL533)+(MEDIAN(MinStable,$AK533,1)-INDEX(FC_L,$AL533))*(INDEX(FC_E3,$AL533+1)-INDEX(FC_E3,$AL533))/(INDEX(FC_L,$AL533+1)-INDEX(FC_L,$AL533))</f>
        <v>0.41499999999999998</v>
      </c>
      <c r="AP533" s="26">
        <f>(IF(S533=1,Y533*AK533/AM533,0)+IF(T533=1,Z533*AK533/AN533,0)+IF(U533=1,AA533*AK533/AO533,0))*dt/60</f>
        <v>9.0172889814117627E-2</v>
      </c>
      <c r="AQ533" s="25">
        <f>E533+(AG533*SQRT(RTE)-AH533/SQRT(RTE))*dt/60/E_nom</f>
        <v>0.38802169902443928</v>
      </c>
      <c r="AR533">
        <f>IF(R533=1,1,0)</f>
        <v>0</v>
      </c>
    </row>
    <row r="534" spans="1:44" x14ac:dyDescent="0.2">
      <c r="A534">
        <v>532</v>
      </c>
      <c r="B534" s="22">
        <f>A534/1440</f>
        <v>0.36944444444444446</v>
      </c>
      <c r="C534" s="23">
        <v>3.0198999999999998</v>
      </c>
      <c r="D534" s="24">
        <f>C534+P_aux</f>
        <v>3.0348999999999999</v>
      </c>
      <c r="E534" s="25">
        <f>AQ533</f>
        <v>0.38802169902443928</v>
      </c>
      <c r="F534" s="24">
        <f>AB533</f>
        <v>2.2999999999999998</v>
      </c>
      <c r="G534">
        <f>IF(AND(S533=0,V533&gt;=MinOff),V533,-1)</f>
        <v>-1</v>
      </c>
      <c r="H534">
        <f>IF(AND(T533=0,W533&gt;=MinOff),W533,-1)</f>
        <v>-1</v>
      </c>
      <c r="I534">
        <f>IF(AND(U533=0,X533&gt;=MinOff),X533,-1)</f>
        <v>163</v>
      </c>
      <c r="J534">
        <f>IF(AND(S533=1,V533&gt;=MinRun),V533,-1)</f>
        <v>309</v>
      </c>
      <c r="K534">
        <f>IF(AND(T533=1,W533&gt;=MinRun),W533,-1)</f>
        <v>308</v>
      </c>
      <c r="L534">
        <f>IF(AND(U533=1,X533&gt;=MinRun),X533,-1)</f>
        <v>-1</v>
      </c>
      <c r="M534">
        <f>IF(MAX(G534:I534)&lt;0,0,MATCH(MAX(G534:I534),G534:I534,0))</f>
        <v>3</v>
      </c>
      <c r="N534">
        <f>IF(MAX(J534:L534)&lt;0,0,MATCH(MAX(J534:L534),J534:L534,0))</f>
        <v>1</v>
      </c>
      <c r="O534" s="24">
        <f>IF(N534=0,0,INDEX(CapVec,N534))</f>
        <v>1.2</v>
      </c>
      <c r="P534">
        <f>IF(OR(D534&gt;F534+StartMargin,E534&lt;SOC_startT),1,0)</f>
        <v>0</v>
      </c>
      <c r="Q534">
        <f>IF(AND(E534&gt;SOC_stopT,D534&lt;=F534-O534+StopMargin),1,0)</f>
        <v>0</v>
      </c>
      <c r="R534">
        <f>IF(AND(P534=1,M534&gt;0),1,IF(AND(P534=0,Q534=1,N534&gt;0),-1,0))</f>
        <v>0</v>
      </c>
      <c r="S534">
        <f>S533+IF(AND(R534=1,M534=1),1,0)-IF(AND(R534=-1,N534=1),1,0)</f>
        <v>1</v>
      </c>
      <c r="T534">
        <f>T533+IF(AND(R534=1,M534=2),1,0)-IF(AND(R534=-1,N534=2),1,0)</f>
        <v>1</v>
      </c>
      <c r="U534">
        <f>U533+IF(AND(R534=1,M534=3),1,0)-IF(AND(R534=-1,N534=3),1,0)</f>
        <v>0</v>
      </c>
      <c r="V534">
        <f>IF(S534&lt;&gt;S533,0,V533+dt)</f>
        <v>310</v>
      </c>
      <c r="W534">
        <f>IF(T534&lt;&gt;T533,0,W533+dt)</f>
        <v>309</v>
      </c>
      <c r="X534">
        <f>IF(U534&lt;&gt;U533,0,X533+dt)</f>
        <v>164</v>
      </c>
      <c r="Y534" s="24">
        <f>S534*Cap_1*MIN(1,(V534+dt)/StartRamp)</f>
        <v>1.2</v>
      </c>
      <c r="Z534" s="24">
        <f>T534*Cap_2*MIN(1,(W534+dt)/StartRamp)</f>
        <v>1.1000000000000001</v>
      </c>
      <c r="AA534" s="24">
        <f>U534*Cap_3*MIN(1,(X534+dt)/StartRamp)</f>
        <v>0</v>
      </c>
      <c r="AB534" s="24">
        <f>SUM(Y534:AA534)</f>
        <v>2.2999999999999998</v>
      </c>
      <c r="AC534" s="24">
        <f>AB534-D534</f>
        <v>-0.73490000000000011</v>
      </c>
      <c r="AD534" s="25">
        <f>MEDIAN(0,(TaperEnd-E534)/(TaperEnd-TaperStart),1)</f>
        <v>1</v>
      </c>
      <c r="AE534" s="24">
        <f>MIN(P_pcs*AD534,MAX(0,SOC_max-E534)*E_nom*60/dt/SQRT(RTE))</f>
        <v>2.5</v>
      </c>
      <c r="AF534" s="24">
        <f>MIN(P_pcs,MAX(0,E534-SOC_min)*E_nom*60/dt*SQRT(RTE))</f>
        <v>2.5</v>
      </c>
      <c r="AG534" s="24">
        <f>IF(AC534&gt;0,MIN(AC534,AE534),0)</f>
        <v>0</v>
      </c>
      <c r="AH534" s="24">
        <f>IF(AC534&lt;0,MIN(-AC534,AF534),0)</f>
        <v>0.73490000000000011</v>
      </c>
      <c r="AI534" s="24">
        <f>IF(AC534&gt;0,D534+AG534,AB534)</f>
        <v>2.2999999999999998</v>
      </c>
      <c r="AJ534" s="24">
        <f>MAX(0,D534-AI534-AH534)</f>
        <v>0</v>
      </c>
      <c r="AK534" s="25">
        <f>IF(AB534&gt;0,AI534/AB534,0)</f>
        <v>1</v>
      </c>
      <c r="AL534">
        <f>IF(AB534=0,1,MIN(MATCH(MEDIAN(MinStable,AK534,1),FC_L,1),3))</f>
        <v>3</v>
      </c>
      <c r="AM534" s="25">
        <f>INDEX(FC_E1,$AL534)+(MEDIAN(MinStable,$AK534,1)-INDEX(FC_L,$AL534))*(INDEX(FC_E1,$AL534+1)-INDEX(FC_E1,$AL534))/(INDEX(FC_L,$AL534+1)-INDEX(FC_L,$AL534))</f>
        <v>0.42799999999999999</v>
      </c>
      <c r="AN534" s="25">
        <f>INDEX(FC_E2,$AL534)+(MEDIAN(MinStable,$AK534,1)-INDEX(FC_L,$AL534))*(INDEX(FC_E2,$AL534+1)-INDEX(FC_E2,$AL534))/(INDEX(FC_L,$AL534+1)-INDEX(FC_L,$AL534))</f>
        <v>0.42199999999999999</v>
      </c>
      <c r="AO534" s="25">
        <f>INDEX(FC_E3,$AL534)+(MEDIAN(MinStable,$AK534,1)-INDEX(FC_L,$AL534))*(INDEX(FC_E3,$AL534+1)-INDEX(FC_E3,$AL534))/(INDEX(FC_L,$AL534+1)-INDEX(FC_L,$AL534))</f>
        <v>0.41499999999999998</v>
      </c>
      <c r="AP534" s="26">
        <f>(IF(S534=1,Y534*AK534/AM534,0)+IF(T534=1,Z534*AK534/AN534,0)+IF(U534=1,AA534*AK534/AO534,0))*dt/60</f>
        <v>9.0172889814117627E-2</v>
      </c>
      <c r="AQ534" s="25">
        <f>E534+(AG534*SQRT(RTE)-AH534/SQRT(RTE))*dt/60/E_nom</f>
        <v>0.38564774135095842</v>
      </c>
      <c r="AR534">
        <f>IF(R534=1,1,0)</f>
        <v>0</v>
      </c>
    </row>
    <row r="535" spans="1:44" x14ac:dyDescent="0.2">
      <c r="A535">
        <v>533</v>
      </c>
      <c r="B535" s="22">
        <f>A535/1440</f>
        <v>0.37013888888888891</v>
      </c>
      <c r="C535" s="23">
        <v>3.1951000000000001</v>
      </c>
      <c r="D535" s="24">
        <f>C535+P_aux</f>
        <v>3.2101000000000002</v>
      </c>
      <c r="E535" s="25">
        <f>AQ534</f>
        <v>0.38564774135095842</v>
      </c>
      <c r="F535" s="24">
        <f>AB534</f>
        <v>2.2999999999999998</v>
      </c>
      <c r="G535">
        <f>IF(AND(S534=0,V534&gt;=MinOff),V534,-1)</f>
        <v>-1</v>
      </c>
      <c r="H535">
        <f>IF(AND(T534=0,W534&gt;=MinOff),W534,-1)</f>
        <v>-1</v>
      </c>
      <c r="I535">
        <f>IF(AND(U534=0,X534&gt;=MinOff),X534,-1)</f>
        <v>164</v>
      </c>
      <c r="J535">
        <f>IF(AND(S534=1,V534&gt;=MinRun),V534,-1)</f>
        <v>310</v>
      </c>
      <c r="K535">
        <f>IF(AND(T534=1,W534&gt;=MinRun),W534,-1)</f>
        <v>309</v>
      </c>
      <c r="L535">
        <f>IF(AND(U534=1,X534&gt;=MinRun),X534,-1)</f>
        <v>-1</v>
      </c>
      <c r="M535">
        <f>IF(MAX(G535:I535)&lt;0,0,MATCH(MAX(G535:I535),G535:I535,0))</f>
        <v>3</v>
      </c>
      <c r="N535">
        <f>IF(MAX(J535:L535)&lt;0,0,MATCH(MAX(J535:L535),J535:L535,0))</f>
        <v>1</v>
      </c>
      <c r="O535" s="24">
        <f>IF(N535=0,0,INDEX(CapVec,N535))</f>
        <v>1.2</v>
      </c>
      <c r="P535">
        <f>IF(OR(D535&gt;F535+StartMargin,E535&lt;SOC_startT),1,0)</f>
        <v>0</v>
      </c>
      <c r="Q535">
        <f>IF(AND(E535&gt;SOC_stopT,D535&lt;=F535-O535+StopMargin),1,0)</f>
        <v>0</v>
      </c>
      <c r="R535">
        <f>IF(AND(P535=1,M535&gt;0),1,IF(AND(P535=0,Q535=1,N535&gt;0),-1,0))</f>
        <v>0</v>
      </c>
      <c r="S535">
        <f>S534+IF(AND(R535=1,M535=1),1,0)-IF(AND(R535=-1,N535=1),1,0)</f>
        <v>1</v>
      </c>
      <c r="T535">
        <f>T534+IF(AND(R535=1,M535=2),1,0)-IF(AND(R535=-1,N535=2),1,0)</f>
        <v>1</v>
      </c>
      <c r="U535">
        <f>U534+IF(AND(R535=1,M535=3),1,0)-IF(AND(R535=-1,N535=3),1,0)</f>
        <v>0</v>
      </c>
      <c r="V535">
        <f>IF(S535&lt;&gt;S534,0,V534+dt)</f>
        <v>311</v>
      </c>
      <c r="W535">
        <f>IF(T535&lt;&gt;T534,0,W534+dt)</f>
        <v>310</v>
      </c>
      <c r="X535">
        <f>IF(U535&lt;&gt;U534,0,X534+dt)</f>
        <v>165</v>
      </c>
      <c r="Y535" s="24">
        <f>S535*Cap_1*MIN(1,(V535+dt)/StartRamp)</f>
        <v>1.2</v>
      </c>
      <c r="Z535" s="24">
        <f>T535*Cap_2*MIN(1,(W535+dt)/StartRamp)</f>
        <v>1.1000000000000001</v>
      </c>
      <c r="AA535" s="24">
        <f>U535*Cap_3*MIN(1,(X535+dt)/StartRamp)</f>
        <v>0</v>
      </c>
      <c r="AB535" s="24">
        <f>SUM(Y535:AA535)</f>
        <v>2.2999999999999998</v>
      </c>
      <c r="AC535" s="24">
        <f>AB535-D535</f>
        <v>-0.91010000000000035</v>
      </c>
      <c r="AD535" s="25">
        <f>MEDIAN(0,(TaperEnd-E535)/(TaperEnd-TaperStart),1)</f>
        <v>1</v>
      </c>
      <c r="AE535" s="24">
        <f>MIN(P_pcs*AD535,MAX(0,SOC_max-E535)*E_nom*60/dt/SQRT(RTE))</f>
        <v>2.5</v>
      </c>
      <c r="AF535" s="24">
        <f>MIN(P_pcs,MAX(0,E535-SOC_min)*E_nom*60/dt*SQRT(RTE))</f>
        <v>2.5</v>
      </c>
      <c r="AG535" s="24">
        <f>IF(AC535&gt;0,MIN(AC535,AE535),0)</f>
        <v>0</v>
      </c>
      <c r="AH535" s="24">
        <f>IF(AC535&lt;0,MIN(-AC535,AF535),0)</f>
        <v>0.91010000000000035</v>
      </c>
      <c r="AI535" s="24">
        <f>IF(AC535&gt;0,D535+AG535,AB535)</f>
        <v>2.2999999999999998</v>
      </c>
      <c r="AJ535" s="24">
        <f>MAX(0,D535-AI535-AH535)</f>
        <v>0</v>
      </c>
      <c r="AK535" s="25">
        <f>IF(AB535&gt;0,AI535/AB535,0)</f>
        <v>1</v>
      </c>
      <c r="AL535">
        <f>IF(AB535=0,1,MIN(MATCH(MEDIAN(MinStable,AK535,1),FC_L,1),3))</f>
        <v>3</v>
      </c>
      <c r="AM535" s="25">
        <f>INDEX(FC_E1,$AL535)+(MEDIAN(MinStable,$AK535,1)-INDEX(FC_L,$AL535))*(INDEX(FC_E1,$AL535+1)-INDEX(FC_E1,$AL535))/(INDEX(FC_L,$AL535+1)-INDEX(FC_L,$AL535))</f>
        <v>0.42799999999999999</v>
      </c>
      <c r="AN535" s="25">
        <f>INDEX(FC_E2,$AL535)+(MEDIAN(MinStable,$AK535,1)-INDEX(FC_L,$AL535))*(INDEX(FC_E2,$AL535+1)-INDEX(FC_E2,$AL535))/(INDEX(FC_L,$AL535+1)-INDEX(FC_L,$AL535))</f>
        <v>0.42199999999999999</v>
      </c>
      <c r="AO535" s="25">
        <f>INDEX(FC_E3,$AL535)+(MEDIAN(MinStable,$AK535,1)-INDEX(FC_L,$AL535))*(INDEX(FC_E3,$AL535+1)-INDEX(FC_E3,$AL535))/(INDEX(FC_L,$AL535+1)-INDEX(FC_L,$AL535))</f>
        <v>0.41499999999999998</v>
      </c>
      <c r="AP535" s="26">
        <f>(IF(S535=1,Y535*AK535/AM535,0)+IF(T535=1,Z535*AK535/AN535,0)+IF(U535=1,AA535*AK535/AO535,0))*dt/60</f>
        <v>9.0172889814117627E-2</v>
      </c>
      <c r="AQ535" s="25">
        <f>E535+(AG535*SQRT(RTE)-AH535/SQRT(RTE))*dt/60/E_nom</f>
        <v>0.38270783268496994</v>
      </c>
      <c r="AR535">
        <f>IF(R535=1,1,0)</f>
        <v>0</v>
      </c>
    </row>
    <row r="536" spans="1:44" x14ac:dyDescent="0.2">
      <c r="A536">
        <v>534</v>
      </c>
      <c r="B536" s="22">
        <f>A536/1440</f>
        <v>0.37083333333333335</v>
      </c>
      <c r="C536" s="23">
        <v>3.2412000000000001</v>
      </c>
      <c r="D536" s="24">
        <f>C536+P_aux</f>
        <v>3.2562000000000002</v>
      </c>
      <c r="E536" s="25">
        <f>AQ535</f>
        <v>0.38270783268496994</v>
      </c>
      <c r="F536" s="24">
        <f>AB535</f>
        <v>2.2999999999999998</v>
      </c>
      <c r="G536">
        <f>IF(AND(S535=0,V535&gt;=MinOff),V535,-1)</f>
        <v>-1</v>
      </c>
      <c r="H536">
        <f>IF(AND(T535=0,W535&gt;=MinOff),W535,-1)</f>
        <v>-1</v>
      </c>
      <c r="I536">
        <f>IF(AND(U535=0,X535&gt;=MinOff),X535,-1)</f>
        <v>165</v>
      </c>
      <c r="J536">
        <f>IF(AND(S535=1,V535&gt;=MinRun),V535,-1)</f>
        <v>311</v>
      </c>
      <c r="K536">
        <f>IF(AND(T535=1,W535&gt;=MinRun),W535,-1)</f>
        <v>310</v>
      </c>
      <c r="L536">
        <f>IF(AND(U535=1,X535&gt;=MinRun),X535,-1)</f>
        <v>-1</v>
      </c>
      <c r="M536">
        <f>IF(MAX(G536:I536)&lt;0,0,MATCH(MAX(G536:I536),G536:I536,0))</f>
        <v>3</v>
      </c>
      <c r="N536">
        <f>IF(MAX(J536:L536)&lt;0,0,MATCH(MAX(J536:L536),J536:L536,0))</f>
        <v>1</v>
      </c>
      <c r="O536" s="24">
        <f>IF(N536=0,0,INDEX(CapVec,N536))</f>
        <v>1.2</v>
      </c>
      <c r="P536">
        <f>IF(OR(D536&gt;F536+StartMargin,E536&lt;SOC_startT),1,0)</f>
        <v>0</v>
      </c>
      <c r="Q536">
        <f>IF(AND(E536&gt;SOC_stopT,D536&lt;=F536-O536+StopMargin),1,0)</f>
        <v>0</v>
      </c>
      <c r="R536">
        <f>IF(AND(P536=1,M536&gt;0),1,IF(AND(P536=0,Q536=1,N536&gt;0),-1,0))</f>
        <v>0</v>
      </c>
      <c r="S536">
        <f>S535+IF(AND(R536=1,M536=1),1,0)-IF(AND(R536=-1,N536=1),1,0)</f>
        <v>1</v>
      </c>
      <c r="T536">
        <f>T535+IF(AND(R536=1,M536=2),1,0)-IF(AND(R536=-1,N536=2),1,0)</f>
        <v>1</v>
      </c>
      <c r="U536">
        <f>U535+IF(AND(R536=1,M536=3),1,0)-IF(AND(R536=-1,N536=3),1,0)</f>
        <v>0</v>
      </c>
      <c r="V536">
        <f>IF(S536&lt;&gt;S535,0,V535+dt)</f>
        <v>312</v>
      </c>
      <c r="W536">
        <f>IF(T536&lt;&gt;T535,0,W535+dt)</f>
        <v>311</v>
      </c>
      <c r="X536">
        <f>IF(U536&lt;&gt;U535,0,X535+dt)</f>
        <v>166</v>
      </c>
      <c r="Y536" s="24">
        <f>S536*Cap_1*MIN(1,(V536+dt)/StartRamp)</f>
        <v>1.2</v>
      </c>
      <c r="Z536" s="24">
        <f>T536*Cap_2*MIN(1,(W536+dt)/StartRamp)</f>
        <v>1.1000000000000001</v>
      </c>
      <c r="AA536" s="24">
        <f>U536*Cap_3*MIN(1,(X536+dt)/StartRamp)</f>
        <v>0</v>
      </c>
      <c r="AB536" s="24">
        <f>SUM(Y536:AA536)</f>
        <v>2.2999999999999998</v>
      </c>
      <c r="AC536" s="24">
        <f>AB536-D536</f>
        <v>-0.95620000000000038</v>
      </c>
      <c r="AD536" s="25">
        <f>MEDIAN(0,(TaperEnd-E536)/(TaperEnd-TaperStart),1)</f>
        <v>1</v>
      </c>
      <c r="AE536" s="24">
        <f>MIN(P_pcs*AD536,MAX(0,SOC_max-E536)*E_nom*60/dt/SQRT(RTE))</f>
        <v>2.5</v>
      </c>
      <c r="AF536" s="24">
        <f>MIN(P_pcs,MAX(0,E536-SOC_min)*E_nom*60/dt*SQRT(RTE))</f>
        <v>2.5</v>
      </c>
      <c r="AG536" s="24">
        <f>IF(AC536&gt;0,MIN(AC536,AE536),0)</f>
        <v>0</v>
      </c>
      <c r="AH536" s="24">
        <f>IF(AC536&lt;0,MIN(-AC536,AF536),0)</f>
        <v>0.95620000000000038</v>
      </c>
      <c r="AI536" s="24">
        <f>IF(AC536&gt;0,D536+AG536,AB536)</f>
        <v>2.2999999999999998</v>
      </c>
      <c r="AJ536" s="24">
        <f>MAX(0,D536-AI536-AH536)</f>
        <v>0</v>
      </c>
      <c r="AK536" s="25">
        <f>IF(AB536&gt;0,AI536/AB536,0)</f>
        <v>1</v>
      </c>
      <c r="AL536">
        <f>IF(AB536=0,1,MIN(MATCH(MEDIAN(MinStable,AK536,1),FC_L,1),3))</f>
        <v>3</v>
      </c>
      <c r="AM536" s="25">
        <f>INDEX(FC_E1,$AL536)+(MEDIAN(MinStable,$AK536,1)-INDEX(FC_L,$AL536))*(INDEX(FC_E1,$AL536+1)-INDEX(FC_E1,$AL536))/(INDEX(FC_L,$AL536+1)-INDEX(FC_L,$AL536))</f>
        <v>0.42799999999999999</v>
      </c>
      <c r="AN536" s="25">
        <f>INDEX(FC_E2,$AL536)+(MEDIAN(MinStable,$AK536,1)-INDEX(FC_L,$AL536))*(INDEX(FC_E2,$AL536+1)-INDEX(FC_E2,$AL536))/(INDEX(FC_L,$AL536+1)-INDEX(FC_L,$AL536))</f>
        <v>0.42199999999999999</v>
      </c>
      <c r="AO536" s="25">
        <f>INDEX(FC_E3,$AL536)+(MEDIAN(MinStable,$AK536,1)-INDEX(FC_L,$AL536))*(INDEX(FC_E3,$AL536+1)-INDEX(FC_E3,$AL536))/(INDEX(FC_L,$AL536+1)-INDEX(FC_L,$AL536))</f>
        <v>0.41499999999999998</v>
      </c>
      <c r="AP536" s="26">
        <f>(IF(S536=1,Y536*AK536/AM536,0)+IF(T536=1,Z536*AK536/AN536,0)+IF(U536=1,AA536*AK536/AO536,0))*dt/60</f>
        <v>9.0172889814117627E-2</v>
      </c>
      <c r="AQ536" s="25">
        <f>E536+(AG536*SQRT(RTE)-AH536/SQRT(RTE))*dt/60/E_nom</f>
        <v>0.37961900654892095</v>
      </c>
      <c r="AR536">
        <f>IF(R536=1,1,0)</f>
        <v>0</v>
      </c>
    </row>
    <row r="537" spans="1:44" x14ac:dyDescent="0.2">
      <c r="A537">
        <v>535</v>
      </c>
      <c r="B537" s="22">
        <f>A537/1440</f>
        <v>0.37152777777777779</v>
      </c>
      <c r="C537" s="23">
        <v>3.1753999999999998</v>
      </c>
      <c r="D537" s="24">
        <f>C537+P_aux</f>
        <v>3.1903999999999999</v>
      </c>
      <c r="E537" s="25">
        <f>AQ536</f>
        <v>0.37961900654892095</v>
      </c>
      <c r="F537" s="24">
        <f>AB536</f>
        <v>2.2999999999999998</v>
      </c>
      <c r="G537">
        <f>IF(AND(S536=0,V536&gt;=MinOff),V536,-1)</f>
        <v>-1</v>
      </c>
      <c r="H537">
        <f>IF(AND(T536=0,W536&gt;=MinOff),W536,-1)</f>
        <v>-1</v>
      </c>
      <c r="I537">
        <f>IF(AND(U536=0,X536&gt;=MinOff),X536,-1)</f>
        <v>166</v>
      </c>
      <c r="J537">
        <f>IF(AND(S536=1,V536&gt;=MinRun),V536,-1)</f>
        <v>312</v>
      </c>
      <c r="K537">
        <f>IF(AND(T536=1,W536&gt;=MinRun),W536,-1)</f>
        <v>311</v>
      </c>
      <c r="L537">
        <f>IF(AND(U536=1,X536&gt;=MinRun),X536,-1)</f>
        <v>-1</v>
      </c>
      <c r="M537">
        <f>IF(MAX(G537:I537)&lt;0,0,MATCH(MAX(G537:I537),G537:I537,0))</f>
        <v>3</v>
      </c>
      <c r="N537">
        <f>IF(MAX(J537:L537)&lt;0,0,MATCH(MAX(J537:L537),J537:L537,0))</f>
        <v>1</v>
      </c>
      <c r="O537" s="24">
        <f>IF(N537=0,0,INDEX(CapVec,N537))</f>
        <v>1.2</v>
      </c>
      <c r="P537">
        <f>IF(OR(D537&gt;F537+StartMargin,E537&lt;SOC_startT),1,0)</f>
        <v>0</v>
      </c>
      <c r="Q537">
        <f>IF(AND(E537&gt;SOC_stopT,D537&lt;=F537-O537+StopMargin),1,0)</f>
        <v>0</v>
      </c>
      <c r="R537">
        <f>IF(AND(P537=1,M537&gt;0),1,IF(AND(P537=0,Q537=1,N537&gt;0),-1,0))</f>
        <v>0</v>
      </c>
      <c r="S537">
        <f>S536+IF(AND(R537=1,M537=1),1,0)-IF(AND(R537=-1,N537=1),1,0)</f>
        <v>1</v>
      </c>
      <c r="T537">
        <f>T536+IF(AND(R537=1,M537=2),1,0)-IF(AND(R537=-1,N537=2),1,0)</f>
        <v>1</v>
      </c>
      <c r="U537">
        <f>U536+IF(AND(R537=1,M537=3),1,0)-IF(AND(R537=-1,N537=3),1,0)</f>
        <v>0</v>
      </c>
      <c r="V537">
        <f>IF(S537&lt;&gt;S536,0,V536+dt)</f>
        <v>313</v>
      </c>
      <c r="W537">
        <f>IF(T537&lt;&gt;T536,0,W536+dt)</f>
        <v>312</v>
      </c>
      <c r="X537">
        <f>IF(U537&lt;&gt;U536,0,X536+dt)</f>
        <v>167</v>
      </c>
      <c r="Y537" s="24">
        <f>S537*Cap_1*MIN(1,(V537+dt)/StartRamp)</f>
        <v>1.2</v>
      </c>
      <c r="Z537" s="24">
        <f>T537*Cap_2*MIN(1,(W537+dt)/StartRamp)</f>
        <v>1.1000000000000001</v>
      </c>
      <c r="AA537" s="24">
        <f>U537*Cap_3*MIN(1,(X537+dt)/StartRamp)</f>
        <v>0</v>
      </c>
      <c r="AB537" s="24">
        <f>SUM(Y537:AA537)</f>
        <v>2.2999999999999998</v>
      </c>
      <c r="AC537" s="24">
        <f>AB537-D537</f>
        <v>-0.89040000000000008</v>
      </c>
      <c r="AD537" s="25">
        <f>MEDIAN(0,(TaperEnd-E537)/(TaperEnd-TaperStart),1)</f>
        <v>1</v>
      </c>
      <c r="AE537" s="24">
        <f>MIN(P_pcs*AD537,MAX(0,SOC_max-E537)*E_nom*60/dt/SQRT(RTE))</f>
        <v>2.5</v>
      </c>
      <c r="AF537" s="24">
        <f>MIN(P_pcs,MAX(0,E537-SOC_min)*E_nom*60/dt*SQRT(RTE))</f>
        <v>2.5</v>
      </c>
      <c r="AG537" s="24">
        <f>IF(AC537&gt;0,MIN(AC537,AE537),0)</f>
        <v>0</v>
      </c>
      <c r="AH537" s="24">
        <f>IF(AC537&lt;0,MIN(-AC537,AF537),0)</f>
        <v>0.89040000000000008</v>
      </c>
      <c r="AI537" s="24">
        <f>IF(AC537&gt;0,D537+AG537,AB537)</f>
        <v>2.2999999999999998</v>
      </c>
      <c r="AJ537" s="24">
        <f>MAX(0,D537-AI537-AH537)</f>
        <v>0</v>
      </c>
      <c r="AK537" s="25">
        <f>IF(AB537&gt;0,AI537/AB537,0)</f>
        <v>1</v>
      </c>
      <c r="AL537">
        <f>IF(AB537=0,1,MIN(MATCH(MEDIAN(MinStable,AK537,1),FC_L,1),3))</f>
        <v>3</v>
      </c>
      <c r="AM537" s="25">
        <f>INDEX(FC_E1,$AL537)+(MEDIAN(MinStable,$AK537,1)-INDEX(FC_L,$AL537))*(INDEX(FC_E1,$AL537+1)-INDEX(FC_E1,$AL537))/(INDEX(FC_L,$AL537+1)-INDEX(FC_L,$AL537))</f>
        <v>0.42799999999999999</v>
      </c>
      <c r="AN537" s="25">
        <f>INDEX(FC_E2,$AL537)+(MEDIAN(MinStable,$AK537,1)-INDEX(FC_L,$AL537))*(INDEX(FC_E2,$AL537+1)-INDEX(FC_E2,$AL537))/(INDEX(FC_L,$AL537+1)-INDEX(FC_L,$AL537))</f>
        <v>0.42199999999999999</v>
      </c>
      <c r="AO537" s="25">
        <f>INDEX(FC_E3,$AL537)+(MEDIAN(MinStable,$AK537,1)-INDEX(FC_L,$AL537))*(INDEX(FC_E3,$AL537+1)-INDEX(FC_E3,$AL537))/(INDEX(FC_L,$AL537+1)-INDEX(FC_L,$AL537))</f>
        <v>0.41499999999999998</v>
      </c>
      <c r="AP537" s="26">
        <f>(IF(S537=1,Y537*AK537/AM537,0)+IF(T537=1,Z537*AK537/AN537,0)+IF(U537=1,AA537*AK537/AO537,0))*dt/60</f>
        <v>9.0172889814117627E-2</v>
      </c>
      <c r="AQ537" s="25">
        <f>E537+(AG537*SQRT(RTE)-AH537/SQRT(RTE))*dt/60/E_nom</f>
        <v>0.37674273506645073</v>
      </c>
      <c r="AR537">
        <f>IF(R537=1,1,0)</f>
        <v>0</v>
      </c>
    </row>
    <row r="538" spans="1:44" x14ac:dyDescent="0.2">
      <c r="A538">
        <v>536</v>
      </c>
      <c r="B538" s="22">
        <f>A538/1440</f>
        <v>0.37222222222222223</v>
      </c>
      <c r="C538" s="23">
        <v>3.1421000000000001</v>
      </c>
      <c r="D538" s="24">
        <f>C538+P_aux</f>
        <v>3.1571000000000002</v>
      </c>
      <c r="E538" s="25">
        <f>AQ537</f>
        <v>0.37674273506645073</v>
      </c>
      <c r="F538" s="24">
        <f>AB537</f>
        <v>2.2999999999999998</v>
      </c>
      <c r="G538">
        <f>IF(AND(S537=0,V537&gt;=MinOff),V537,-1)</f>
        <v>-1</v>
      </c>
      <c r="H538">
        <f>IF(AND(T537=0,W537&gt;=MinOff),W537,-1)</f>
        <v>-1</v>
      </c>
      <c r="I538">
        <f>IF(AND(U537=0,X537&gt;=MinOff),X537,-1)</f>
        <v>167</v>
      </c>
      <c r="J538">
        <f>IF(AND(S537=1,V537&gt;=MinRun),V537,-1)</f>
        <v>313</v>
      </c>
      <c r="K538">
        <f>IF(AND(T537=1,W537&gt;=MinRun),W537,-1)</f>
        <v>312</v>
      </c>
      <c r="L538">
        <f>IF(AND(U537=1,X537&gt;=MinRun),X537,-1)</f>
        <v>-1</v>
      </c>
      <c r="M538">
        <f>IF(MAX(G538:I538)&lt;0,0,MATCH(MAX(G538:I538),G538:I538,0))</f>
        <v>3</v>
      </c>
      <c r="N538">
        <f>IF(MAX(J538:L538)&lt;0,0,MATCH(MAX(J538:L538),J538:L538,0))</f>
        <v>1</v>
      </c>
      <c r="O538" s="24">
        <f>IF(N538=0,0,INDEX(CapVec,N538))</f>
        <v>1.2</v>
      </c>
      <c r="P538">
        <f>IF(OR(D538&gt;F538+StartMargin,E538&lt;SOC_startT),1,0)</f>
        <v>0</v>
      </c>
      <c r="Q538">
        <f>IF(AND(E538&gt;SOC_stopT,D538&lt;=F538-O538+StopMargin),1,0)</f>
        <v>0</v>
      </c>
      <c r="R538">
        <f>IF(AND(P538=1,M538&gt;0),1,IF(AND(P538=0,Q538=1,N538&gt;0),-1,0))</f>
        <v>0</v>
      </c>
      <c r="S538">
        <f>S537+IF(AND(R538=1,M538=1),1,0)-IF(AND(R538=-1,N538=1),1,0)</f>
        <v>1</v>
      </c>
      <c r="T538">
        <f>T537+IF(AND(R538=1,M538=2),1,0)-IF(AND(R538=-1,N538=2),1,0)</f>
        <v>1</v>
      </c>
      <c r="U538">
        <f>U537+IF(AND(R538=1,M538=3),1,0)-IF(AND(R538=-1,N538=3),1,0)</f>
        <v>0</v>
      </c>
      <c r="V538">
        <f>IF(S538&lt;&gt;S537,0,V537+dt)</f>
        <v>314</v>
      </c>
      <c r="W538">
        <f>IF(T538&lt;&gt;T537,0,W537+dt)</f>
        <v>313</v>
      </c>
      <c r="X538">
        <f>IF(U538&lt;&gt;U537,0,X537+dt)</f>
        <v>168</v>
      </c>
      <c r="Y538" s="24">
        <f>S538*Cap_1*MIN(1,(V538+dt)/StartRamp)</f>
        <v>1.2</v>
      </c>
      <c r="Z538" s="24">
        <f>T538*Cap_2*MIN(1,(W538+dt)/StartRamp)</f>
        <v>1.1000000000000001</v>
      </c>
      <c r="AA538" s="24">
        <f>U538*Cap_3*MIN(1,(X538+dt)/StartRamp)</f>
        <v>0</v>
      </c>
      <c r="AB538" s="24">
        <f>SUM(Y538:AA538)</f>
        <v>2.2999999999999998</v>
      </c>
      <c r="AC538" s="24">
        <f>AB538-D538</f>
        <v>-0.85710000000000042</v>
      </c>
      <c r="AD538" s="25">
        <f>MEDIAN(0,(TaperEnd-E538)/(TaperEnd-TaperStart),1)</f>
        <v>1</v>
      </c>
      <c r="AE538" s="24">
        <f>MIN(P_pcs*AD538,MAX(0,SOC_max-E538)*E_nom*60/dt/SQRT(RTE))</f>
        <v>2.5</v>
      </c>
      <c r="AF538" s="24">
        <f>MIN(P_pcs,MAX(0,E538-SOC_min)*E_nom*60/dt*SQRT(RTE))</f>
        <v>2.5</v>
      </c>
      <c r="AG538" s="24">
        <f>IF(AC538&gt;0,MIN(AC538,AE538),0)</f>
        <v>0</v>
      </c>
      <c r="AH538" s="24">
        <f>IF(AC538&lt;0,MIN(-AC538,AF538),0)</f>
        <v>0.85710000000000042</v>
      </c>
      <c r="AI538" s="24">
        <f>IF(AC538&gt;0,D538+AG538,AB538)</f>
        <v>2.2999999999999998</v>
      </c>
      <c r="AJ538" s="24">
        <f>MAX(0,D538-AI538-AH538)</f>
        <v>0</v>
      </c>
      <c r="AK538" s="25">
        <f>IF(AB538&gt;0,AI538/AB538,0)</f>
        <v>1</v>
      </c>
      <c r="AL538">
        <f>IF(AB538=0,1,MIN(MATCH(MEDIAN(MinStable,AK538,1),FC_L,1),3))</f>
        <v>3</v>
      </c>
      <c r="AM538" s="25">
        <f>INDEX(FC_E1,$AL538)+(MEDIAN(MinStable,$AK538,1)-INDEX(FC_L,$AL538))*(INDEX(FC_E1,$AL538+1)-INDEX(FC_E1,$AL538))/(INDEX(FC_L,$AL538+1)-INDEX(FC_L,$AL538))</f>
        <v>0.42799999999999999</v>
      </c>
      <c r="AN538" s="25">
        <f>INDEX(FC_E2,$AL538)+(MEDIAN(MinStable,$AK538,1)-INDEX(FC_L,$AL538))*(INDEX(FC_E2,$AL538+1)-INDEX(FC_E2,$AL538))/(INDEX(FC_L,$AL538+1)-INDEX(FC_L,$AL538))</f>
        <v>0.42199999999999999</v>
      </c>
      <c r="AO538" s="25">
        <f>INDEX(FC_E3,$AL538)+(MEDIAN(MinStable,$AK538,1)-INDEX(FC_L,$AL538))*(INDEX(FC_E3,$AL538+1)-INDEX(FC_E3,$AL538))/(INDEX(FC_L,$AL538+1)-INDEX(FC_L,$AL538))</f>
        <v>0.41499999999999998</v>
      </c>
      <c r="AP538" s="26">
        <f>(IF(S538=1,Y538*AK538/AM538,0)+IF(T538=1,Z538*AK538/AN538,0)+IF(U538=1,AA538*AK538/AO538,0))*dt/60</f>
        <v>9.0172889814117627E-2</v>
      </c>
      <c r="AQ538" s="25">
        <f>E538+(AG538*SQRT(RTE)-AH538/SQRT(RTE))*dt/60/E_nom</f>
        <v>0.37397403303632354</v>
      </c>
      <c r="AR538">
        <f>IF(R538=1,1,0)</f>
        <v>0</v>
      </c>
    </row>
    <row r="539" spans="1:44" x14ac:dyDescent="0.2">
      <c r="A539">
        <v>537</v>
      </c>
      <c r="B539" s="22">
        <f>A539/1440</f>
        <v>0.37291666666666667</v>
      </c>
      <c r="C539" s="23">
        <v>3.246</v>
      </c>
      <c r="D539" s="24">
        <f>C539+P_aux</f>
        <v>3.2610000000000001</v>
      </c>
      <c r="E539" s="25">
        <f>AQ538</f>
        <v>0.37397403303632354</v>
      </c>
      <c r="F539" s="24">
        <f>AB538</f>
        <v>2.2999999999999998</v>
      </c>
      <c r="G539">
        <f>IF(AND(S538=0,V538&gt;=MinOff),V538,-1)</f>
        <v>-1</v>
      </c>
      <c r="H539">
        <f>IF(AND(T538=0,W538&gt;=MinOff),W538,-1)</f>
        <v>-1</v>
      </c>
      <c r="I539">
        <f>IF(AND(U538=0,X538&gt;=MinOff),X538,-1)</f>
        <v>168</v>
      </c>
      <c r="J539">
        <f>IF(AND(S538=1,V538&gt;=MinRun),V538,-1)</f>
        <v>314</v>
      </c>
      <c r="K539">
        <f>IF(AND(T538=1,W538&gt;=MinRun),W538,-1)</f>
        <v>313</v>
      </c>
      <c r="L539">
        <f>IF(AND(U538=1,X538&gt;=MinRun),X538,-1)</f>
        <v>-1</v>
      </c>
      <c r="M539">
        <f>IF(MAX(G539:I539)&lt;0,0,MATCH(MAX(G539:I539),G539:I539,0))</f>
        <v>3</v>
      </c>
      <c r="N539">
        <f>IF(MAX(J539:L539)&lt;0,0,MATCH(MAX(J539:L539),J539:L539,0))</f>
        <v>1</v>
      </c>
      <c r="O539" s="24">
        <f>IF(N539=0,0,INDEX(CapVec,N539))</f>
        <v>1.2</v>
      </c>
      <c r="P539">
        <f>IF(OR(D539&gt;F539+StartMargin,E539&lt;SOC_startT),1,0)</f>
        <v>0</v>
      </c>
      <c r="Q539">
        <f>IF(AND(E539&gt;SOC_stopT,D539&lt;=F539-O539+StopMargin),1,0)</f>
        <v>0</v>
      </c>
      <c r="R539">
        <f>IF(AND(P539=1,M539&gt;0),1,IF(AND(P539=0,Q539=1,N539&gt;0),-1,0))</f>
        <v>0</v>
      </c>
      <c r="S539">
        <f>S538+IF(AND(R539=1,M539=1),1,0)-IF(AND(R539=-1,N539=1),1,0)</f>
        <v>1</v>
      </c>
      <c r="T539">
        <f>T538+IF(AND(R539=1,M539=2),1,0)-IF(AND(R539=-1,N539=2),1,0)</f>
        <v>1</v>
      </c>
      <c r="U539">
        <f>U538+IF(AND(R539=1,M539=3),1,0)-IF(AND(R539=-1,N539=3),1,0)</f>
        <v>0</v>
      </c>
      <c r="V539">
        <f>IF(S539&lt;&gt;S538,0,V538+dt)</f>
        <v>315</v>
      </c>
      <c r="W539">
        <f>IF(T539&lt;&gt;T538,0,W538+dt)</f>
        <v>314</v>
      </c>
      <c r="X539">
        <f>IF(U539&lt;&gt;U538,0,X538+dt)</f>
        <v>169</v>
      </c>
      <c r="Y539" s="24">
        <f>S539*Cap_1*MIN(1,(V539+dt)/StartRamp)</f>
        <v>1.2</v>
      </c>
      <c r="Z539" s="24">
        <f>T539*Cap_2*MIN(1,(W539+dt)/StartRamp)</f>
        <v>1.1000000000000001</v>
      </c>
      <c r="AA539" s="24">
        <f>U539*Cap_3*MIN(1,(X539+dt)/StartRamp)</f>
        <v>0</v>
      </c>
      <c r="AB539" s="24">
        <f>SUM(Y539:AA539)</f>
        <v>2.2999999999999998</v>
      </c>
      <c r="AC539" s="24">
        <f>AB539-D539</f>
        <v>-0.9610000000000003</v>
      </c>
      <c r="AD539" s="25">
        <f>MEDIAN(0,(TaperEnd-E539)/(TaperEnd-TaperStart),1)</f>
        <v>1</v>
      </c>
      <c r="AE539" s="24">
        <f>MIN(P_pcs*AD539,MAX(0,SOC_max-E539)*E_nom*60/dt/SQRT(RTE))</f>
        <v>2.5</v>
      </c>
      <c r="AF539" s="24">
        <f>MIN(P_pcs,MAX(0,E539-SOC_min)*E_nom*60/dt*SQRT(RTE))</f>
        <v>2.5</v>
      </c>
      <c r="AG539" s="24">
        <f>IF(AC539&gt;0,MIN(AC539,AE539),0)</f>
        <v>0</v>
      </c>
      <c r="AH539" s="24">
        <f>IF(AC539&lt;0,MIN(-AC539,AF539),0)</f>
        <v>0.9610000000000003</v>
      </c>
      <c r="AI539" s="24">
        <f>IF(AC539&gt;0,D539+AG539,AB539)</f>
        <v>2.2999999999999998</v>
      </c>
      <c r="AJ539" s="24">
        <f>MAX(0,D539-AI539-AH539)</f>
        <v>0</v>
      </c>
      <c r="AK539" s="25">
        <f>IF(AB539&gt;0,AI539/AB539,0)</f>
        <v>1</v>
      </c>
      <c r="AL539">
        <f>IF(AB539=0,1,MIN(MATCH(MEDIAN(MinStable,AK539,1),FC_L,1),3))</f>
        <v>3</v>
      </c>
      <c r="AM539" s="25">
        <f>INDEX(FC_E1,$AL539)+(MEDIAN(MinStable,$AK539,1)-INDEX(FC_L,$AL539))*(INDEX(FC_E1,$AL539+1)-INDEX(FC_E1,$AL539))/(INDEX(FC_L,$AL539+1)-INDEX(FC_L,$AL539))</f>
        <v>0.42799999999999999</v>
      </c>
      <c r="AN539" s="25">
        <f>INDEX(FC_E2,$AL539)+(MEDIAN(MinStable,$AK539,1)-INDEX(FC_L,$AL539))*(INDEX(FC_E2,$AL539+1)-INDEX(FC_E2,$AL539))/(INDEX(FC_L,$AL539+1)-INDEX(FC_L,$AL539))</f>
        <v>0.42199999999999999</v>
      </c>
      <c r="AO539" s="25">
        <f>INDEX(FC_E3,$AL539)+(MEDIAN(MinStable,$AK539,1)-INDEX(FC_L,$AL539))*(INDEX(FC_E3,$AL539+1)-INDEX(FC_E3,$AL539))/(INDEX(FC_L,$AL539+1)-INDEX(FC_L,$AL539))</f>
        <v>0.41499999999999998</v>
      </c>
      <c r="AP539" s="26">
        <f>(IF(S539=1,Y539*AK539/AM539,0)+IF(T539=1,Z539*AK539/AN539,0)+IF(U539=1,AA539*AK539/AO539,0))*dt/60</f>
        <v>9.0172889814117627E-2</v>
      </c>
      <c r="AQ539" s="25">
        <f>E539+(AG539*SQRT(RTE)-AH539/SQRT(RTE))*dt/60/E_nom</f>
        <v>0.37086970139363046</v>
      </c>
      <c r="AR539">
        <f>IF(R539=1,1,0)</f>
        <v>0</v>
      </c>
    </row>
    <row r="540" spans="1:44" x14ac:dyDescent="0.2">
      <c r="A540">
        <v>538</v>
      </c>
      <c r="B540" s="22">
        <f>A540/1440</f>
        <v>0.37361111111111112</v>
      </c>
      <c r="C540" s="23">
        <v>3.0733999999999999</v>
      </c>
      <c r="D540" s="24">
        <f>C540+P_aux</f>
        <v>3.0884</v>
      </c>
      <c r="E540" s="25">
        <f>AQ539</f>
        <v>0.37086970139363046</v>
      </c>
      <c r="F540" s="24">
        <f>AB539</f>
        <v>2.2999999999999998</v>
      </c>
      <c r="G540">
        <f>IF(AND(S539=0,V539&gt;=MinOff),V539,-1)</f>
        <v>-1</v>
      </c>
      <c r="H540">
        <f>IF(AND(T539=0,W539&gt;=MinOff),W539,-1)</f>
        <v>-1</v>
      </c>
      <c r="I540">
        <f>IF(AND(U539=0,X539&gt;=MinOff),X539,-1)</f>
        <v>169</v>
      </c>
      <c r="J540">
        <f>IF(AND(S539=1,V539&gt;=MinRun),V539,-1)</f>
        <v>315</v>
      </c>
      <c r="K540">
        <f>IF(AND(T539=1,W539&gt;=MinRun),W539,-1)</f>
        <v>314</v>
      </c>
      <c r="L540">
        <f>IF(AND(U539=1,X539&gt;=MinRun),X539,-1)</f>
        <v>-1</v>
      </c>
      <c r="M540">
        <f>IF(MAX(G540:I540)&lt;0,0,MATCH(MAX(G540:I540),G540:I540,0))</f>
        <v>3</v>
      </c>
      <c r="N540">
        <f>IF(MAX(J540:L540)&lt;0,0,MATCH(MAX(J540:L540),J540:L540,0))</f>
        <v>1</v>
      </c>
      <c r="O540" s="24">
        <f>IF(N540=0,0,INDEX(CapVec,N540))</f>
        <v>1.2</v>
      </c>
      <c r="P540">
        <f>IF(OR(D540&gt;F540+StartMargin,E540&lt;SOC_startT),1,0)</f>
        <v>0</v>
      </c>
      <c r="Q540">
        <f>IF(AND(E540&gt;SOC_stopT,D540&lt;=F540-O540+StopMargin),1,0)</f>
        <v>0</v>
      </c>
      <c r="R540">
        <f>IF(AND(P540=1,M540&gt;0),1,IF(AND(P540=0,Q540=1,N540&gt;0),-1,0))</f>
        <v>0</v>
      </c>
      <c r="S540">
        <f>S539+IF(AND(R540=1,M540=1),1,0)-IF(AND(R540=-1,N540=1),1,0)</f>
        <v>1</v>
      </c>
      <c r="T540">
        <f>T539+IF(AND(R540=1,M540=2),1,0)-IF(AND(R540=-1,N540=2),1,0)</f>
        <v>1</v>
      </c>
      <c r="U540">
        <f>U539+IF(AND(R540=1,M540=3),1,0)-IF(AND(R540=-1,N540=3),1,0)</f>
        <v>0</v>
      </c>
      <c r="V540">
        <f>IF(S540&lt;&gt;S539,0,V539+dt)</f>
        <v>316</v>
      </c>
      <c r="W540">
        <f>IF(T540&lt;&gt;T539,0,W539+dt)</f>
        <v>315</v>
      </c>
      <c r="X540">
        <f>IF(U540&lt;&gt;U539,0,X539+dt)</f>
        <v>170</v>
      </c>
      <c r="Y540" s="24">
        <f>S540*Cap_1*MIN(1,(V540+dt)/StartRamp)</f>
        <v>1.2</v>
      </c>
      <c r="Z540" s="24">
        <f>T540*Cap_2*MIN(1,(W540+dt)/StartRamp)</f>
        <v>1.1000000000000001</v>
      </c>
      <c r="AA540" s="24">
        <f>U540*Cap_3*MIN(1,(X540+dt)/StartRamp)</f>
        <v>0</v>
      </c>
      <c r="AB540" s="24">
        <f>SUM(Y540:AA540)</f>
        <v>2.2999999999999998</v>
      </c>
      <c r="AC540" s="24">
        <f>AB540-D540</f>
        <v>-0.78840000000000021</v>
      </c>
      <c r="AD540" s="25">
        <f>MEDIAN(0,(TaperEnd-E540)/(TaperEnd-TaperStart),1)</f>
        <v>1</v>
      </c>
      <c r="AE540" s="24">
        <f>MIN(P_pcs*AD540,MAX(0,SOC_max-E540)*E_nom*60/dt/SQRT(RTE))</f>
        <v>2.5</v>
      </c>
      <c r="AF540" s="24">
        <f>MIN(P_pcs,MAX(0,E540-SOC_min)*E_nom*60/dt*SQRT(RTE))</f>
        <v>2.5</v>
      </c>
      <c r="AG540" s="24">
        <f>IF(AC540&gt;0,MIN(AC540,AE540),0)</f>
        <v>0</v>
      </c>
      <c r="AH540" s="24">
        <f>IF(AC540&lt;0,MIN(-AC540,AF540),0)</f>
        <v>0.78840000000000021</v>
      </c>
      <c r="AI540" s="24">
        <f>IF(AC540&gt;0,D540+AG540,AB540)</f>
        <v>2.2999999999999998</v>
      </c>
      <c r="AJ540" s="24">
        <f>MAX(0,D540-AI540-AH540)</f>
        <v>0</v>
      </c>
      <c r="AK540" s="25">
        <f>IF(AB540&gt;0,AI540/AB540,0)</f>
        <v>1</v>
      </c>
      <c r="AL540">
        <f>IF(AB540=0,1,MIN(MATCH(MEDIAN(MinStable,AK540,1),FC_L,1),3))</f>
        <v>3</v>
      </c>
      <c r="AM540" s="25">
        <f>INDEX(FC_E1,$AL540)+(MEDIAN(MinStable,$AK540,1)-INDEX(FC_L,$AL540))*(INDEX(FC_E1,$AL540+1)-INDEX(FC_E1,$AL540))/(INDEX(FC_L,$AL540+1)-INDEX(FC_L,$AL540))</f>
        <v>0.42799999999999999</v>
      </c>
      <c r="AN540" s="25">
        <f>INDEX(FC_E2,$AL540)+(MEDIAN(MinStable,$AK540,1)-INDEX(FC_L,$AL540))*(INDEX(FC_E2,$AL540+1)-INDEX(FC_E2,$AL540))/(INDEX(FC_L,$AL540+1)-INDEX(FC_L,$AL540))</f>
        <v>0.42199999999999999</v>
      </c>
      <c r="AO540" s="25">
        <f>INDEX(FC_E3,$AL540)+(MEDIAN(MinStable,$AK540,1)-INDEX(FC_L,$AL540))*(INDEX(FC_E3,$AL540+1)-INDEX(FC_E3,$AL540))/(INDEX(FC_L,$AL540+1)-INDEX(FC_L,$AL540))</f>
        <v>0.41499999999999998</v>
      </c>
      <c r="AP540" s="26">
        <f>(IF(S540=1,Y540*AK540/AM540,0)+IF(T540=1,Z540*AK540/AN540,0)+IF(U540=1,AA540*AK540/AO540,0))*dt/60</f>
        <v>9.0172889814117627E-2</v>
      </c>
      <c r="AQ540" s="25">
        <f>E540+(AG540*SQRT(RTE)-AH540/SQRT(RTE))*dt/60/E_nom</f>
        <v>0.36832292192734617</v>
      </c>
      <c r="AR540">
        <f>IF(R540=1,1,0)</f>
        <v>0</v>
      </c>
    </row>
    <row r="541" spans="1:44" x14ac:dyDescent="0.2">
      <c r="A541">
        <v>539</v>
      </c>
      <c r="B541" s="22">
        <f>A541/1440</f>
        <v>0.37430555555555556</v>
      </c>
      <c r="C541" s="23">
        <v>3.0489000000000002</v>
      </c>
      <c r="D541" s="24">
        <f>C541+P_aux</f>
        <v>3.0639000000000003</v>
      </c>
      <c r="E541" s="25">
        <f>AQ540</f>
        <v>0.36832292192734617</v>
      </c>
      <c r="F541" s="24">
        <f>AB540</f>
        <v>2.2999999999999998</v>
      </c>
      <c r="G541">
        <f>IF(AND(S540=0,V540&gt;=MinOff),V540,-1)</f>
        <v>-1</v>
      </c>
      <c r="H541">
        <f>IF(AND(T540=0,W540&gt;=MinOff),W540,-1)</f>
        <v>-1</v>
      </c>
      <c r="I541">
        <f>IF(AND(U540=0,X540&gt;=MinOff),X540,-1)</f>
        <v>170</v>
      </c>
      <c r="J541">
        <f>IF(AND(S540=1,V540&gt;=MinRun),V540,-1)</f>
        <v>316</v>
      </c>
      <c r="K541">
        <f>IF(AND(T540=1,W540&gt;=MinRun),W540,-1)</f>
        <v>315</v>
      </c>
      <c r="L541">
        <f>IF(AND(U540=1,X540&gt;=MinRun),X540,-1)</f>
        <v>-1</v>
      </c>
      <c r="M541">
        <f>IF(MAX(G541:I541)&lt;0,0,MATCH(MAX(G541:I541),G541:I541,0))</f>
        <v>3</v>
      </c>
      <c r="N541">
        <f>IF(MAX(J541:L541)&lt;0,0,MATCH(MAX(J541:L541),J541:L541,0))</f>
        <v>1</v>
      </c>
      <c r="O541" s="24">
        <f>IF(N541=0,0,INDEX(CapVec,N541))</f>
        <v>1.2</v>
      </c>
      <c r="P541">
        <f>IF(OR(D541&gt;F541+StartMargin,E541&lt;SOC_startT),1,0)</f>
        <v>0</v>
      </c>
      <c r="Q541">
        <f>IF(AND(E541&gt;SOC_stopT,D541&lt;=F541-O541+StopMargin),1,0)</f>
        <v>0</v>
      </c>
      <c r="R541">
        <f>IF(AND(P541=1,M541&gt;0),1,IF(AND(P541=0,Q541=1,N541&gt;0),-1,0))</f>
        <v>0</v>
      </c>
      <c r="S541">
        <f>S540+IF(AND(R541=1,M541=1),1,0)-IF(AND(R541=-1,N541=1),1,0)</f>
        <v>1</v>
      </c>
      <c r="T541">
        <f>T540+IF(AND(R541=1,M541=2),1,0)-IF(AND(R541=-1,N541=2),1,0)</f>
        <v>1</v>
      </c>
      <c r="U541">
        <f>U540+IF(AND(R541=1,M541=3),1,0)-IF(AND(R541=-1,N541=3),1,0)</f>
        <v>0</v>
      </c>
      <c r="V541">
        <f>IF(S541&lt;&gt;S540,0,V540+dt)</f>
        <v>317</v>
      </c>
      <c r="W541">
        <f>IF(T541&lt;&gt;T540,0,W540+dt)</f>
        <v>316</v>
      </c>
      <c r="X541">
        <f>IF(U541&lt;&gt;U540,0,X540+dt)</f>
        <v>171</v>
      </c>
      <c r="Y541" s="24">
        <f>S541*Cap_1*MIN(1,(V541+dt)/StartRamp)</f>
        <v>1.2</v>
      </c>
      <c r="Z541" s="24">
        <f>T541*Cap_2*MIN(1,(W541+dt)/StartRamp)</f>
        <v>1.1000000000000001</v>
      </c>
      <c r="AA541" s="24">
        <f>U541*Cap_3*MIN(1,(X541+dt)/StartRamp)</f>
        <v>0</v>
      </c>
      <c r="AB541" s="24">
        <f>SUM(Y541:AA541)</f>
        <v>2.2999999999999998</v>
      </c>
      <c r="AC541" s="24">
        <f>AB541-D541</f>
        <v>-0.76390000000000047</v>
      </c>
      <c r="AD541" s="25">
        <f>MEDIAN(0,(TaperEnd-E541)/(TaperEnd-TaperStart),1)</f>
        <v>1</v>
      </c>
      <c r="AE541" s="24">
        <f>MIN(P_pcs*AD541,MAX(0,SOC_max-E541)*E_nom*60/dt/SQRT(RTE))</f>
        <v>2.5</v>
      </c>
      <c r="AF541" s="24">
        <f>MIN(P_pcs,MAX(0,E541-SOC_min)*E_nom*60/dt*SQRT(RTE))</f>
        <v>2.5</v>
      </c>
      <c r="AG541" s="24">
        <f>IF(AC541&gt;0,MIN(AC541,AE541),0)</f>
        <v>0</v>
      </c>
      <c r="AH541" s="24">
        <f>IF(AC541&lt;0,MIN(-AC541,AF541),0)</f>
        <v>0.76390000000000047</v>
      </c>
      <c r="AI541" s="24">
        <f>IF(AC541&gt;0,D541+AG541,AB541)</f>
        <v>2.2999999999999998</v>
      </c>
      <c r="AJ541" s="24">
        <f>MAX(0,D541-AI541-AH541)</f>
        <v>0</v>
      </c>
      <c r="AK541" s="25">
        <f>IF(AB541&gt;0,AI541/AB541,0)</f>
        <v>1</v>
      </c>
      <c r="AL541">
        <f>IF(AB541=0,1,MIN(MATCH(MEDIAN(MinStable,AK541,1),FC_L,1),3))</f>
        <v>3</v>
      </c>
      <c r="AM541" s="25">
        <f>INDEX(FC_E1,$AL541)+(MEDIAN(MinStable,$AK541,1)-INDEX(FC_L,$AL541))*(INDEX(FC_E1,$AL541+1)-INDEX(FC_E1,$AL541))/(INDEX(FC_L,$AL541+1)-INDEX(FC_L,$AL541))</f>
        <v>0.42799999999999999</v>
      </c>
      <c r="AN541" s="25">
        <f>INDEX(FC_E2,$AL541)+(MEDIAN(MinStable,$AK541,1)-INDEX(FC_L,$AL541))*(INDEX(FC_E2,$AL541+1)-INDEX(FC_E2,$AL541))/(INDEX(FC_L,$AL541+1)-INDEX(FC_L,$AL541))</f>
        <v>0.42199999999999999</v>
      </c>
      <c r="AO541" s="25">
        <f>INDEX(FC_E3,$AL541)+(MEDIAN(MinStable,$AK541,1)-INDEX(FC_L,$AL541))*(INDEX(FC_E3,$AL541+1)-INDEX(FC_E3,$AL541))/(INDEX(FC_L,$AL541+1)-INDEX(FC_L,$AL541))</f>
        <v>0.41499999999999998</v>
      </c>
      <c r="AP541" s="26">
        <f>(IF(S541=1,Y541*AK541/AM541,0)+IF(T541=1,Z541*AK541/AN541,0)+IF(U541=1,AA541*AK541/AO541,0))*dt/60</f>
        <v>9.0172889814117627E-2</v>
      </c>
      <c r="AQ541" s="25">
        <f>E541+(AG541*SQRT(RTE)-AH541/SQRT(RTE))*dt/60/E_nom</f>
        <v>0.36585528515122417</v>
      </c>
      <c r="AR541">
        <f>IF(R541=1,1,0)</f>
        <v>0</v>
      </c>
    </row>
    <row r="542" spans="1:44" x14ac:dyDescent="0.2">
      <c r="A542">
        <v>540</v>
      </c>
      <c r="B542" s="22">
        <f>A542/1440</f>
        <v>0.375</v>
      </c>
      <c r="C542" s="23">
        <v>3.1326000000000001</v>
      </c>
      <c r="D542" s="24">
        <f>C542+P_aux</f>
        <v>3.1476000000000002</v>
      </c>
      <c r="E542" s="25">
        <f>AQ541</f>
        <v>0.36585528515122417</v>
      </c>
      <c r="F542" s="24">
        <f>AB541</f>
        <v>2.2999999999999998</v>
      </c>
      <c r="G542">
        <f>IF(AND(S541=0,V541&gt;=MinOff),V541,-1)</f>
        <v>-1</v>
      </c>
      <c r="H542">
        <f>IF(AND(T541=0,W541&gt;=MinOff),W541,-1)</f>
        <v>-1</v>
      </c>
      <c r="I542">
        <f>IF(AND(U541=0,X541&gt;=MinOff),X541,-1)</f>
        <v>171</v>
      </c>
      <c r="J542">
        <f>IF(AND(S541=1,V541&gt;=MinRun),V541,-1)</f>
        <v>317</v>
      </c>
      <c r="K542">
        <f>IF(AND(T541=1,W541&gt;=MinRun),W541,-1)</f>
        <v>316</v>
      </c>
      <c r="L542">
        <f>IF(AND(U541=1,X541&gt;=MinRun),X541,-1)</f>
        <v>-1</v>
      </c>
      <c r="M542">
        <f>IF(MAX(G542:I542)&lt;0,0,MATCH(MAX(G542:I542),G542:I542,0))</f>
        <v>3</v>
      </c>
      <c r="N542">
        <f>IF(MAX(J542:L542)&lt;0,0,MATCH(MAX(J542:L542),J542:L542,0))</f>
        <v>1</v>
      </c>
      <c r="O542" s="24">
        <f>IF(N542=0,0,INDEX(CapVec,N542))</f>
        <v>1.2</v>
      </c>
      <c r="P542">
        <f>IF(OR(D542&gt;F542+StartMargin,E542&lt;SOC_startT),1,0)</f>
        <v>0</v>
      </c>
      <c r="Q542">
        <f>IF(AND(E542&gt;SOC_stopT,D542&lt;=F542-O542+StopMargin),1,0)</f>
        <v>0</v>
      </c>
      <c r="R542">
        <f>IF(AND(P542=1,M542&gt;0),1,IF(AND(P542=0,Q542=1,N542&gt;0),-1,0))</f>
        <v>0</v>
      </c>
      <c r="S542">
        <f>S541+IF(AND(R542=1,M542=1),1,0)-IF(AND(R542=-1,N542=1),1,0)</f>
        <v>1</v>
      </c>
      <c r="T542">
        <f>T541+IF(AND(R542=1,M542=2),1,0)-IF(AND(R542=-1,N542=2),1,0)</f>
        <v>1</v>
      </c>
      <c r="U542">
        <f>U541+IF(AND(R542=1,M542=3),1,0)-IF(AND(R542=-1,N542=3),1,0)</f>
        <v>0</v>
      </c>
      <c r="V542">
        <f>IF(S542&lt;&gt;S541,0,V541+dt)</f>
        <v>318</v>
      </c>
      <c r="W542">
        <f>IF(T542&lt;&gt;T541,0,W541+dt)</f>
        <v>317</v>
      </c>
      <c r="X542">
        <f>IF(U542&lt;&gt;U541,0,X541+dt)</f>
        <v>172</v>
      </c>
      <c r="Y542" s="24">
        <f>S542*Cap_1*MIN(1,(V542+dt)/StartRamp)</f>
        <v>1.2</v>
      </c>
      <c r="Z542" s="24">
        <f>T542*Cap_2*MIN(1,(W542+dt)/StartRamp)</f>
        <v>1.1000000000000001</v>
      </c>
      <c r="AA542" s="24">
        <f>U542*Cap_3*MIN(1,(X542+dt)/StartRamp)</f>
        <v>0</v>
      </c>
      <c r="AB542" s="24">
        <f>SUM(Y542:AA542)</f>
        <v>2.2999999999999998</v>
      </c>
      <c r="AC542" s="24">
        <f>AB542-D542</f>
        <v>-0.84760000000000035</v>
      </c>
      <c r="AD542" s="25">
        <f>MEDIAN(0,(TaperEnd-E542)/(TaperEnd-TaperStart),1)</f>
        <v>1</v>
      </c>
      <c r="AE542" s="24">
        <f>MIN(P_pcs*AD542,MAX(0,SOC_max-E542)*E_nom*60/dt/SQRT(RTE))</f>
        <v>2.5</v>
      </c>
      <c r="AF542" s="24">
        <f>MIN(P_pcs,MAX(0,E542-SOC_min)*E_nom*60/dt*SQRT(RTE))</f>
        <v>2.5</v>
      </c>
      <c r="AG542" s="24">
        <f>IF(AC542&gt;0,MIN(AC542,AE542),0)</f>
        <v>0</v>
      </c>
      <c r="AH542" s="24">
        <f>IF(AC542&lt;0,MIN(-AC542,AF542),0)</f>
        <v>0.84760000000000035</v>
      </c>
      <c r="AI542" s="24">
        <f>IF(AC542&gt;0,D542+AG542,AB542)</f>
        <v>2.2999999999999998</v>
      </c>
      <c r="AJ542" s="24">
        <f>MAX(0,D542-AI542-AH542)</f>
        <v>0</v>
      </c>
      <c r="AK542" s="25">
        <f>IF(AB542&gt;0,AI542/AB542,0)</f>
        <v>1</v>
      </c>
      <c r="AL542">
        <f>IF(AB542=0,1,MIN(MATCH(MEDIAN(MinStable,AK542,1),FC_L,1),3))</f>
        <v>3</v>
      </c>
      <c r="AM542" s="25">
        <f>INDEX(FC_E1,$AL542)+(MEDIAN(MinStable,$AK542,1)-INDEX(FC_L,$AL542))*(INDEX(FC_E1,$AL542+1)-INDEX(FC_E1,$AL542))/(INDEX(FC_L,$AL542+1)-INDEX(FC_L,$AL542))</f>
        <v>0.42799999999999999</v>
      </c>
      <c r="AN542" s="25">
        <f>INDEX(FC_E2,$AL542)+(MEDIAN(MinStable,$AK542,1)-INDEX(FC_L,$AL542))*(INDEX(FC_E2,$AL542+1)-INDEX(FC_E2,$AL542))/(INDEX(FC_L,$AL542+1)-INDEX(FC_L,$AL542))</f>
        <v>0.42199999999999999</v>
      </c>
      <c r="AO542" s="25">
        <f>INDEX(FC_E3,$AL542)+(MEDIAN(MinStable,$AK542,1)-INDEX(FC_L,$AL542))*(INDEX(FC_E3,$AL542+1)-INDEX(FC_E3,$AL542))/(INDEX(FC_L,$AL542+1)-INDEX(FC_L,$AL542))</f>
        <v>0.41499999999999998</v>
      </c>
      <c r="AP542" s="26">
        <f>(IF(S542=1,Y542*AK542/AM542,0)+IF(T542=1,Z542*AK542/AN542,0)+IF(U542=1,AA542*AK542/AO542,0))*dt/60</f>
        <v>9.0172889814117627E-2</v>
      </c>
      <c r="AQ542" s="25">
        <f>E542+(AG542*SQRT(RTE)-AH542/SQRT(RTE))*dt/60/E_nom</f>
        <v>0.36311727110299669</v>
      </c>
      <c r="AR542">
        <f>IF(R542=1,1,0)</f>
        <v>0</v>
      </c>
    </row>
    <row r="543" spans="1:44" x14ac:dyDescent="0.2">
      <c r="A543">
        <v>541</v>
      </c>
      <c r="B543" s="22">
        <f>A543/1440</f>
        <v>0.37569444444444444</v>
      </c>
      <c r="C543" s="23">
        <v>3.0947</v>
      </c>
      <c r="D543" s="24">
        <f>C543+P_aux</f>
        <v>3.1097000000000001</v>
      </c>
      <c r="E543" s="25">
        <f>AQ542</f>
        <v>0.36311727110299669</v>
      </c>
      <c r="F543" s="24">
        <f>AB542</f>
        <v>2.2999999999999998</v>
      </c>
      <c r="G543">
        <f>IF(AND(S542=0,V542&gt;=MinOff),V542,-1)</f>
        <v>-1</v>
      </c>
      <c r="H543">
        <f>IF(AND(T542=0,W542&gt;=MinOff),W542,-1)</f>
        <v>-1</v>
      </c>
      <c r="I543">
        <f>IF(AND(U542=0,X542&gt;=MinOff),X542,-1)</f>
        <v>172</v>
      </c>
      <c r="J543">
        <f>IF(AND(S542=1,V542&gt;=MinRun),V542,-1)</f>
        <v>318</v>
      </c>
      <c r="K543">
        <f>IF(AND(T542=1,W542&gt;=MinRun),W542,-1)</f>
        <v>317</v>
      </c>
      <c r="L543">
        <f>IF(AND(U542=1,X542&gt;=MinRun),X542,-1)</f>
        <v>-1</v>
      </c>
      <c r="M543">
        <f>IF(MAX(G543:I543)&lt;0,0,MATCH(MAX(G543:I543),G543:I543,0))</f>
        <v>3</v>
      </c>
      <c r="N543">
        <f>IF(MAX(J543:L543)&lt;0,0,MATCH(MAX(J543:L543),J543:L543,0))</f>
        <v>1</v>
      </c>
      <c r="O543" s="24">
        <f>IF(N543=0,0,INDEX(CapVec,N543))</f>
        <v>1.2</v>
      </c>
      <c r="P543">
        <f>IF(OR(D543&gt;F543+StartMargin,E543&lt;SOC_startT),1,0)</f>
        <v>0</v>
      </c>
      <c r="Q543">
        <f>IF(AND(E543&gt;SOC_stopT,D543&lt;=F543-O543+StopMargin),1,0)</f>
        <v>0</v>
      </c>
      <c r="R543">
        <f>IF(AND(P543=1,M543&gt;0),1,IF(AND(P543=0,Q543=1,N543&gt;0),-1,0))</f>
        <v>0</v>
      </c>
      <c r="S543">
        <f>S542+IF(AND(R543=1,M543=1),1,0)-IF(AND(R543=-1,N543=1),1,0)</f>
        <v>1</v>
      </c>
      <c r="T543">
        <f>T542+IF(AND(R543=1,M543=2),1,0)-IF(AND(R543=-1,N543=2),1,0)</f>
        <v>1</v>
      </c>
      <c r="U543">
        <f>U542+IF(AND(R543=1,M543=3),1,0)-IF(AND(R543=-1,N543=3),1,0)</f>
        <v>0</v>
      </c>
      <c r="V543">
        <f>IF(S543&lt;&gt;S542,0,V542+dt)</f>
        <v>319</v>
      </c>
      <c r="W543">
        <f>IF(T543&lt;&gt;T542,0,W542+dt)</f>
        <v>318</v>
      </c>
      <c r="X543">
        <f>IF(U543&lt;&gt;U542,0,X542+dt)</f>
        <v>173</v>
      </c>
      <c r="Y543" s="24">
        <f>S543*Cap_1*MIN(1,(V543+dt)/StartRamp)</f>
        <v>1.2</v>
      </c>
      <c r="Z543" s="24">
        <f>T543*Cap_2*MIN(1,(W543+dt)/StartRamp)</f>
        <v>1.1000000000000001</v>
      </c>
      <c r="AA543" s="24">
        <f>U543*Cap_3*MIN(1,(X543+dt)/StartRamp)</f>
        <v>0</v>
      </c>
      <c r="AB543" s="24">
        <f>SUM(Y543:AA543)</f>
        <v>2.2999999999999998</v>
      </c>
      <c r="AC543" s="24">
        <f>AB543-D543</f>
        <v>-0.80970000000000031</v>
      </c>
      <c r="AD543" s="25">
        <f>MEDIAN(0,(TaperEnd-E543)/(TaperEnd-TaperStart),1)</f>
        <v>1</v>
      </c>
      <c r="AE543" s="24">
        <f>MIN(P_pcs*AD543,MAX(0,SOC_max-E543)*E_nom*60/dt/SQRT(RTE))</f>
        <v>2.5</v>
      </c>
      <c r="AF543" s="24">
        <f>MIN(P_pcs,MAX(0,E543-SOC_min)*E_nom*60/dt*SQRT(RTE))</f>
        <v>2.5</v>
      </c>
      <c r="AG543" s="24">
        <f>IF(AC543&gt;0,MIN(AC543,AE543),0)</f>
        <v>0</v>
      </c>
      <c r="AH543" s="24">
        <f>IF(AC543&lt;0,MIN(-AC543,AF543),0)</f>
        <v>0.80970000000000031</v>
      </c>
      <c r="AI543" s="24">
        <f>IF(AC543&gt;0,D543+AG543,AB543)</f>
        <v>2.2999999999999998</v>
      </c>
      <c r="AJ543" s="24">
        <f>MAX(0,D543-AI543-AH543)</f>
        <v>0</v>
      </c>
      <c r="AK543" s="25">
        <f>IF(AB543&gt;0,AI543/AB543,0)</f>
        <v>1</v>
      </c>
      <c r="AL543">
        <f>IF(AB543=0,1,MIN(MATCH(MEDIAN(MinStable,AK543,1),FC_L,1),3))</f>
        <v>3</v>
      </c>
      <c r="AM543" s="25">
        <f>INDEX(FC_E1,$AL543)+(MEDIAN(MinStable,$AK543,1)-INDEX(FC_L,$AL543))*(INDEX(FC_E1,$AL543+1)-INDEX(FC_E1,$AL543))/(INDEX(FC_L,$AL543+1)-INDEX(FC_L,$AL543))</f>
        <v>0.42799999999999999</v>
      </c>
      <c r="AN543" s="25">
        <f>INDEX(FC_E2,$AL543)+(MEDIAN(MinStable,$AK543,1)-INDEX(FC_L,$AL543))*(INDEX(FC_E2,$AL543+1)-INDEX(FC_E2,$AL543))/(INDEX(FC_L,$AL543+1)-INDEX(FC_L,$AL543))</f>
        <v>0.42199999999999999</v>
      </c>
      <c r="AO543" s="25">
        <f>INDEX(FC_E3,$AL543)+(MEDIAN(MinStable,$AK543,1)-INDEX(FC_L,$AL543))*(INDEX(FC_E3,$AL543+1)-INDEX(FC_E3,$AL543))/(INDEX(FC_L,$AL543+1)-INDEX(FC_L,$AL543))</f>
        <v>0.41499999999999998</v>
      </c>
      <c r="AP543" s="26">
        <f>(IF(S543=1,Y543*AK543/AM543,0)+IF(T543=1,Z543*AK543/AN543,0)+IF(U543=1,AA543*AK543/AO543,0))*dt/60</f>
        <v>9.0172889814117627E-2</v>
      </c>
      <c r="AQ543" s="25">
        <f>E543+(AG543*SQRT(RTE)-AH543/SQRT(RTE))*dt/60/E_nom</f>
        <v>0.36050168595097942</v>
      </c>
      <c r="AR543">
        <f>IF(R543=1,1,0)</f>
        <v>0</v>
      </c>
    </row>
    <row r="544" spans="1:44" x14ac:dyDescent="0.2">
      <c r="A544">
        <v>542</v>
      </c>
      <c r="B544" s="22">
        <f>A544/1440</f>
        <v>0.37638888888888888</v>
      </c>
      <c r="C544" s="23">
        <v>3.1480999999999999</v>
      </c>
      <c r="D544" s="24">
        <f>C544+P_aux</f>
        <v>3.1631</v>
      </c>
      <c r="E544" s="25">
        <f>AQ543</f>
        <v>0.36050168595097942</v>
      </c>
      <c r="F544" s="24">
        <f>AB543</f>
        <v>2.2999999999999998</v>
      </c>
      <c r="G544">
        <f>IF(AND(S543=0,V543&gt;=MinOff),V543,-1)</f>
        <v>-1</v>
      </c>
      <c r="H544">
        <f>IF(AND(T543=0,W543&gt;=MinOff),W543,-1)</f>
        <v>-1</v>
      </c>
      <c r="I544">
        <f>IF(AND(U543=0,X543&gt;=MinOff),X543,-1)</f>
        <v>173</v>
      </c>
      <c r="J544">
        <f>IF(AND(S543=1,V543&gt;=MinRun),V543,-1)</f>
        <v>319</v>
      </c>
      <c r="K544">
        <f>IF(AND(T543=1,W543&gt;=MinRun),W543,-1)</f>
        <v>318</v>
      </c>
      <c r="L544">
        <f>IF(AND(U543=1,X543&gt;=MinRun),X543,-1)</f>
        <v>-1</v>
      </c>
      <c r="M544">
        <f>IF(MAX(G544:I544)&lt;0,0,MATCH(MAX(G544:I544),G544:I544,0))</f>
        <v>3</v>
      </c>
      <c r="N544">
        <f>IF(MAX(J544:L544)&lt;0,0,MATCH(MAX(J544:L544),J544:L544,0))</f>
        <v>1</v>
      </c>
      <c r="O544" s="24">
        <f>IF(N544=0,0,INDEX(CapVec,N544))</f>
        <v>1.2</v>
      </c>
      <c r="P544">
        <f>IF(OR(D544&gt;F544+StartMargin,E544&lt;SOC_startT),1,0)</f>
        <v>0</v>
      </c>
      <c r="Q544">
        <f>IF(AND(E544&gt;SOC_stopT,D544&lt;=F544-O544+StopMargin),1,0)</f>
        <v>0</v>
      </c>
      <c r="R544">
        <f>IF(AND(P544=1,M544&gt;0),1,IF(AND(P544=0,Q544=1,N544&gt;0),-1,0))</f>
        <v>0</v>
      </c>
      <c r="S544">
        <f>S543+IF(AND(R544=1,M544=1),1,0)-IF(AND(R544=-1,N544=1),1,0)</f>
        <v>1</v>
      </c>
      <c r="T544">
        <f>T543+IF(AND(R544=1,M544=2),1,0)-IF(AND(R544=-1,N544=2),1,0)</f>
        <v>1</v>
      </c>
      <c r="U544">
        <f>U543+IF(AND(R544=1,M544=3),1,0)-IF(AND(R544=-1,N544=3),1,0)</f>
        <v>0</v>
      </c>
      <c r="V544">
        <f>IF(S544&lt;&gt;S543,0,V543+dt)</f>
        <v>320</v>
      </c>
      <c r="W544">
        <f>IF(T544&lt;&gt;T543,0,W543+dt)</f>
        <v>319</v>
      </c>
      <c r="X544">
        <f>IF(U544&lt;&gt;U543,0,X543+dt)</f>
        <v>174</v>
      </c>
      <c r="Y544" s="24">
        <f>S544*Cap_1*MIN(1,(V544+dt)/StartRamp)</f>
        <v>1.2</v>
      </c>
      <c r="Z544" s="24">
        <f>T544*Cap_2*MIN(1,(W544+dt)/StartRamp)</f>
        <v>1.1000000000000001</v>
      </c>
      <c r="AA544" s="24">
        <f>U544*Cap_3*MIN(1,(X544+dt)/StartRamp)</f>
        <v>0</v>
      </c>
      <c r="AB544" s="24">
        <f>SUM(Y544:AA544)</f>
        <v>2.2999999999999998</v>
      </c>
      <c r="AC544" s="24">
        <f>AB544-D544</f>
        <v>-0.8631000000000002</v>
      </c>
      <c r="AD544" s="25">
        <f>MEDIAN(0,(TaperEnd-E544)/(TaperEnd-TaperStart),1)</f>
        <v>1</v>
      </c>
      <c r="AE544" s="24">
        <f>MIN(P_pcs*AD544,MAX(0,SOC_max-E544)*E_nom*60/dt/SQRT(RTE))</f>
        <v>2.5</v>
      </c>
      <c r="AF544" s="24">
        <f>MIN(P_pcs,MAX(0,E544-SOC_min)*E_nom*60/dt*SQRT(RTE))</f>
        <v>2.5</v>
      </c>
      <c r="AG544" s="24">
        <f>IF(AC544&gt;0,MIN(AC544,AE544),0)</f>
        <v>0</v>
      </c>
      <c r="AH544" s="24">
        <f>IF(AC544&lt;0,MIN(-AC544,AF544),0)</f>
        <v>0.8631000000000002</v>
      </c>
      <c r="AI544" s="24">
        <f>IF(AC544&gt;0,D544+AG544,AB544)</f>
        <v>2.2999999999999998</v>
      </c>
      <c r="AJ544" s="24">
        <f>MAX(0,D544-AI544-AH544)</f>
        <v>0</v>
      </c>
      <c r="AK544" s="25">
        <f>IF(AB544&gt;0,AI544/AB544,0)</f>
        <v>1</v>
      </c>
      <c r="AL544">
        <f>IF(AB544=0,1,MIN(MATCH(MEDIAN(MinStable,AK544,1),FC_L,1),3))</f>
        <v>3</v>
      </c>
      <c r="AM544" s="25">
        <f>INDEX(FC_E1,$AL544)+(MEDIAN(MinStable,$AK544,1)-INDEX(FC_L,$AL544))*(INDEX(FC_E1,$AL544+1)-INDEX(FC_E1,$AL544))/(INDEX(FC_L,$AL544+1)-INDEX(FC_L,$AL544))</f>
        <v>0.42799999999999999</v>
      </c>
      <c r="AN544" s="25">
        <f>INDEX(FC_E2,$AL544)+(MEDIAN(MinStable,$AK544,1)-INDEX(FC_L,$AL544))*(INDEX(FC_E2,$AL544+1)-INDEX(FC_E2,$AL544))/(INDEX(FC_L,$AL544+1)-INDEX(FC_L,$AL544))</f>
        <v>0.42199999999999999</v>
      </c>
      <c r="AO544" s="25">
        <f>INDEX(FC_E3,$AL544)+(MEDIAN(MinStable,$AK544,1)-INDEX(FC_L,$AL544))*(INDEX(FC_E3,$AL544+1)-INDEX(FC_E3,$AL544))/(INDEX(FC_L,$AL544+1)-INDEX(FC_L,$AL544))</f>
        <v>0.41499999999999998</v>
      </c>
      <c r="AP544" s="26">
        <f>(IF(S544=1,Y544*AK544/AM544,0)+IF(T544=1,Z544*AK544/AN544,0)+IF(U544=1,AA544*AK544/AO544,0))*dt/60</f>
        <v>9.0172889814117627E-2</v>
      </c>
      <c r="AQ544" s="25">
        <f>E544+(AG544*SQRT(RTE)-AH544/SQRT(RTE))*dt/60/E_nom</f>
        <v>0.35771360203754721</v>
      </c>
      <c r="AR544">
        <f>IF(R544=1,1,0)</f>
        <v>0</v>
      </c>
    </row>
    <row r="545" spans="1:44" x14ac:dyDescent="0.2">
      <c r="A545">
        <v>543</v>
      </c>
      <c r="B545" s="22">
        <f>A545/1440</f>
        <v>0.37708333333333333</v>
      </c>
      <c r="C545" s="23">
        <v>3.1928999999999998</v>
      </c>
      <c r="D545" s="24">
        <f>C545+P_aux</f>
        <v>3.2079</v>
      </c>
      <c r="E545" s="25">
        <f>AQ544</f>
        <v>0.35771360203754721</v>
      </c>
      <c r="F545" s="24">
        <f>AB544</f>
        <v>2.2999999999999998</v>
      </c>
      <c r="G545">
        <f>IF(AND(S544=0,V544&gt;=MinOff),V544,-1)</f>
        <v>-1</v>
      </c>
      <c r="H545">
        <f>IF(AND(T544=0,W544&gt;=MinOff),W544,-1)</f>
        <v>-1</v>
      </c>
      <c r="I545">
        <f>IF(AND(U544=0,X544&gt;=MinOff),X544,-1)</f>
        <v>174</v>
      </c>
      <c r="J545">
        <f>IF(AND(S544=1,V544&gt;=MinRun),V544,-1)</f>
        <v>320</v>
      </c>
      <c r="K545">
        <f>IF(AND(T544=1,W544&gt;=MinRun),W544,-1)</f>
        <v>319</v>
      </c>
      <c r="L545">
        <f>IF(AND(U544=1,X544&gt;=MinRun),X544,-1)</f>
        <v>-1</v>
      </c>
      <c r="M545">
        <f>IF(MAX(G545:I545)&lt;0,0,MATCH(MAX(G545:I545),G545:I545,0))</f>
        <v>3</v>
      </c>
      <c r="N545">
        <f>IF(MAX(J545:L545)&lt;0,0,MATCH(MAX(J545:L545),J545:L545,0))</f>
        <v>1</v>
      </c>
      <c r="O545" s="24">
        <f>IF(N545=0,0,INDEX(CapVec,N545))</f>
        <v>1.2</v>
      </c>
      <c r="P545">
        <f>IF(OR(D545&gt;F545+StartMargin,E545&lt;SOC_startT),1,0)</f>
        <v>0</v>
      </c>
      <c r="Q545">
        <f>IF(AND(E545&gt;SOC_stopT,D545&lt;=F545-O545+StopMargin),1,0)</f>
        <v>0</v>
      </c>
      <c r="R545">
        <f>IF(AND(P545=1,M545&gt;0),1,IF(AND(P545=0,Q545=1,N545&gt;0),-1,0))</f>
        <v>0</v>
      </c>
      <c r="S545">
        <f>S544+IF(AND(R545=1,M545=1),1,0)-IF(AND(R545=-1,N545=1),1,0)</f>
        <v>1</v>
      </c>
      <c r="T545">
        <f>T544+IF(AND(R545=1,M545=2),1,0)-IF(AND(R545=-1,N545=2),1,0)</f>
        <v>1</v>
      </c>
      <c r="U545">
        <f>U544+IF(AND(R545=1,M545=3),1,0)-IF(AND(R545=-1,N545=3),1,0)</f>
        <v>0</v>
      </c>
      <c r="V545">
        <f>IF(S545&lt;&gt;S544,0,V544+dt)</f>
        <v>321</v>
      </c>
      <c r="W545">
        <f>IF(T545&lt;&gt;T544,0,W544+dt)</f>
        <v>320</v>
      </c>
      <c r="X545">
        <f>IF(U545&lt;&gt;U544,0,X544+dt)</f>
        <v>175</v>
      </c>
      <c r="Y545" s="24">
        <f>S545*Cap_1*MIN(1,(V545+dt)/StartRamp)</f>
        <v>1.2</v>
      </c>
      <c r="Z545" s="24">
        <f>T545*Cap_2*MIN(1,(W545+dt)/StartRamp)</f>
        <v>1.1000000000000001</v>
      </c>
      <c r="AA545" s="24">
        <f>U545*Cap_3*MIN(1,(X545+dt)/StartRamp)</f>
        <v>0</v>
      </c>
      <c r="AB545" s="24">
        <f>SUM(Y545:AA545)</f>
        <v>2.2999999999999998</v>
      </c>
      <c r="AC545" s="24">
        <f>AB545-D545</f>
        <v>-0.90790000000000015</v>
      </c>
      <c r="AD545" s="25">
        <f>MEDIAN(0,(TaperEnd-E545)/(TaperEnd-TaperStart),1)</f>
        <v>1</v>
      </c>
      <c r="AE545" s="24">
        <f>MIN(P_pcs*AD545,MAX(0,SOC_max-E545)*E_nom*60/dt/SQRT(RTE))</f>
        <v>2.5</v>
      </c>
      <c r="AF545" s="24">
        <f>MIN(P_pcs,MAX(0,E545-SOC_min)*E_nom*60/dt*SQRT(RTE))</f>
        <v>2.5</v>
      </c>
      <c r="AG545" s="24">
        <f>IF(AC545&gt;0,MIN(AC545,AE545),0)</f>
        <v>0</v>
      </c>
      <c r="AH545" s="24">
        <f>IF(AC545&lt;0,MIN(-AC545,AF545),0)</f>
        <v>0.90790000000000015</v>
      </c>
      <c r="AI545" s="24">
        <f>IF(AC545&gt;0,D545+AG545,AB545)</f>
        <v>2.2999999999999998</v>
      </c>
      <c r="AJ545" s="24">
        <f>MAX(0,D545-AI545-AH545)</f>
        <v>0</v>
      </c>
      <c r="AK545" s="25">
        <f>IF(AB545&gt;0,AI545/AB545,0)</f>
        <v>1</v>
      </c>
      <c r="AL545">
        <f>IF(AB545=0,1,MIN(MATCH(MEDIAN(MinStable,AK545,1),FC_L,1),3))</f>
        <v>3</v>
      </c>
      <c r="AM545" s="25">
        <f>INDEX(FC_E1,$AL545)+(MEDIAN(MinStable,$AK545,1)-INDEX(FC_L,$AL545))*(INDEX(FC_E1,$AL545+1)-INDEX(FC_E1,$AL545))/(INDEX(FC_L,$AL545+1)-INDEX(FC_L,$AL545))</f>
        <v>0.42799999999999999</v>
      </c>
      <c r="AN545" s="25">
        <f>INDEX(FC_E2,$AL545)+(MEDIAN(MinStable,$AK545,1)-INDEX(FC_L,$AL545))*(INDEX(FC_E2,$AL545+1)-INDEX(FC_E2,$AL545))/(INDEX(FC_L,$AL545+1)-INDEX(FC_L,$AL545))</f>
        <v>0.42199999999999999</v>
      </c>
      <c r="AO545" s="25">
        <f>INDEX(FC_E3,$AL545)+(MEDIAN(MinStable,$AK545,1)-INDEX(FC_L,$AL545))*(INDEX(FC_E3,$AL545+1)-INDEX(FC_E3,$AL545))/(INDEX(FC_L,$AL545+1)-INDEX(FC_L,$AL545))</f>
        <v>0.41499999999999998</v>
      </c>
      <c r="AP545" s="26">
        <f>(IF(S545=1,Y545*AK545/AM545,0)+IF(T545=1,Z545*AK545/AN545,0)+IF(U545=1,AA545*AK545/AO545,0))*dt/60</f>
        <v>9.0172889814117627E-2</v>
      </c>
      <c r="AQ545" s="25">
        <f>E545+(AG545*SQRT(RTE)-AH545/SQRT(RTE))*dt/60/E_nom</f>
        <v>0.35478080006210388</v>
      </c>
      <c r="AR545">
        <f>IF(R545=1,1,0)</f>
        <v>0</v>
      </c>
    </row>
    <row r="546" spans="1:44" x14ac:dyDescent="0.2">
      <c r="A546">
        <v>544</v>
      </c>
      <c r="B546" s="22">
        <f>A546/1440</f>
        <v>0.37777777777777777</v>
      </c>
      <c r="C546" s="23">
        <v>3.1173000000000002</v>
      </c>
      <c r="D546" s="24">
        <f>C546+P_aux</f>
        <v>3.1323000000000003</v>
      </c>
      <c r="E546" s="25">
        <f>AQ545</f>
        <v>0.35478080006210388</v>
      </c>
      <c r="F546" s="24">
        <f>AB545</f>
        <v>2.2999999999999998</v>
      </c>
      <c r="G546">
        <f>IF(AND(S545=0,V545&gt;=MinOff),V545,-1)</f>
        <v>-1</v>
      </c>
      <c r="H546">
        <f>IF(AND(T545=0,W545&gt;=MinOff),W545,-1)</f>
        <v>-1</v>
      </c>
      <c r="I546">
        <f>IF(AND(U545=0,X545&gt;=MinOff),X545,-1)</f>
        <v>175</v>
      </c>
      <c r="J546">
        <f>IF(AND(S545=1,V545&gt;=MinRun),V545,-1)</f>
        <v>321</v>
      </c>
      <c r="K546">
        <f>IF(AND(T545=1,W545&gt;=MinRun),W545,-1)</f>
        <v>320</v>
      </c>
      <c r="L546">
        <f>IF(AND(U545=1,X545&gt;=MinRun),X545,-1)</f>
        <v>-1</v>
      </c>
      <c r="M546">
        <f>IF(MAX(G546:I546)&lt;0,0,MATCH(MAX(G546:I546),G546:I546,0))</f>
        <v>3</v>
      </c>
      <c r="N546">
        <f>IF(MAX(J546:L546)&lt;0,0,MATCH(MAX(J546:L546),J546:L546,0))</f>
        <v>1</v>
      </c>
      <c r="O546" s="24">
        <f>IF(N546=0,0,INDEX(CapVec,N546))</f>
        <v>1.2</v>
      </c>
      <c r="P546">
        <f>IF(OR(D546&gt;F546+StartMargin,E546&lt;SOC_startT),1,0)</f>
        <v>0</v>
      </c>
      <c r="Q546">
        <f>IF(AND(E546&gt;SOC_stopT,D546&lt;=F546-O546+StopMargin),1,0)</f>
        <v>0</v>
      </c>
      <c r="R546">
        <f>IF(AND(P546=1,M546&gt;0),1,IF(AND(P546=0,Q546=1,N546&gt;0),-1,0))</f>
        <v>0</v>
      </c>
      <c r="S546">
        <f>S545+IF(AND(R546=1,M546=1),1,0)-IF(AND(R546=-1,N546=1),1,0)</f>
        <v>1</v>
      </c>
      <c r="T546">
        <f>T545+IF(AND(R546=1,M546=2),1,0)-IF(AND(R546=-1,N546=2),1,0)</f>
        <v>1</v>
      </c>
      <c r="U546">
        <f>U545+IF(AND(R546=1,M546=3),1,0)-IF(AND(R546=-1,N546=3),1,0)</f>
        <v>0</v>
      </c>
      <c r="V546">
        <f>IF(S546&lt;&gt;S545,0,V545+dt)</f>
        <v>322</v>
      </c>
      <c r="W546">
        <f>IF(T546&lt;&gt;T545,0,W545+dt)</f>
        <v>321</v>
      </c>
      <c r="X546">
        <f>IF(U546&lt;&gt;U545,0,X545+dt)</f>
        <v>176</v>
      </c>
      <c r="Y546" s="24">
        <f>S546*Cap_1*MIN(1,(V546+dt)/StartRamp)</f>
        <v>1.2</v>
      </c>
      <c r="Z546" s="24">
        <f>T546*Cap_2*MIN(1,(W546+dt)/StartRamp)</f>
        <v>1.1000000000000001</v>
      </c>
      <c r="AA546" s="24">
        <f>U546*Cap_3*MIN(1,(X546+dt)/StartRamp)</f>
        <v>0</v>
      </c>
      <c r="AB546" s="24">
        <f>SUM(Y546:AA546)</f>
        <v>2.2999999999999998</v>
      </c>
      <c r="AC546" s="24">
        <f>AB546-D546</f>
        <v>-0.83230000000000048</v>
      </c>
      <c r="AD546" s="25">
        <f>MEDIAN(0,(TaperEnd-E546)/(TaperEnd-TaperStart),1)</f>
        <v>1</v>
      </c>
      <c r="AE546" s="24">
        <f>MIN(P_pcs*AD546,MAX(0,SOC_max-E546)*E_nom*60/dt/SQRT(RTE))</f>
        <v>2.5</v>
      </c>
      <c r="AF546" s="24">
        <f>MIN(P_pcs,MAX(0,E546-SOC_min)*E_nom*60/dt*SQRT(RTE))</f>
        <v>2.5</v>
      </c>
      <c r="AG546" s="24">
        <f>IF(AC546&gt;0,MIN(AC546,AE546),0)</f>
        <v>0</v>
      </c>
      <c r="AH546" s="24">
        <f>IF(AC546&lt;0,MIN(-AC546,AF546),0)</f>
        <v>0.83230000000000048</v>
      </c>
      <c r="AI546" s="24">
        <f>IF(AC546&gt;0,D546+AG546,AB546)</f>
        <v>2.2999999999999998</v>
      </c>
      <c r="AJ546" s="24">
        <f>MAX(0,D546-AI546-AH546)</f>
        <v>0</v>
      </c>
      <c r="AK546" s="25">
        <f>IF(AB546&gt;0,AI546/AB546,0)</f>
        <v>1</v>
      </c>
      <c r="AL546">
        <f>IF(AB546=0,1,MIN(MATCH(MEDIAN(MinStable,AK546,1),FC_L,1),3))</f>
        <v>3</v>
      </c>
      <c r="AM546" s="25">
        <f>INDEX(FC_E1,$AL546)+(MEDIAN(MinStable,$AK546,1)-INDEX(FC_L,$AL546))*(INDEX(FC_E1,$AL546+1)-INDEX(FC_E1,$AL546))/(INDEX(FC_L,$AL546+1)-INDEX(FC_L,$AL546))</f>
        <v>0.42799999999999999</v>
      </c>
      <c r="AN546" s="25">
        <f>INDEX(FC_E2,$AL546)+(MEDIAN(MinStable,$AK546,1)-INDEX(FC_L,$AL546))*(INDEX(FC_E2,$AL546+1)-INDEX(FC_E2,$AL546))/(INDEX(FC_L,$AL546+1)-INDEX(FC_L,$AL546))</f>
        <v>0.42199999999999999</v>
      </c>
      <c r="AO546" s="25">
        <f>INDEX(FC_E3,$AL546)+(MEDIAN(MinStable,$AK546,1)-INDEX(FC_L,$AL546))*(INDEX(FC_E3,$AL546+1)-INDEX(FC_E3,$AL546))/(INDEX(FC_L,$AL546+1)-INDEX(FC_L,$AL546))</f>
        <v>0.41499999999999998</v>
      </c>
      <c r="AP546" s="26">
        <f>(IF(S546=1,Y546*AK546/AM546,0)+IF(T546=1,Z546*AK546/AN546,0)+IF(U546=1,AA546*AK546/AO546,0))*dt/60</f>
        <v>9.0172889814117627E-2</v>
      </c>
      <c r="AQ546" s="25">
        <f>E546+(AG546*SQRT(RTE)-AH546/SQRT(RTE))*dt/60/E_nom</f>
        <v>0.35209220981630429</v>
      </c>
      <c r="AR546">
        <f>IF(R546=1,1,0)</f>
        <v>0</v>
      </c>
    </row>
    <row r="547" spans="1:44" x14ac:dyDescent="0.2">
      <c r="A547">
        <v>545</v>
      </c>
      <c r="B547" s="22">
        <f>A547/1440</f>
        <v>0.37847222222222221</v>
      </c>
      <c r="C547" s="23">
        <v>3.1680000000000001</v>
      </c>
      <c r="D547" s="24">
        <f>C547+P_aux</f>
        <v>3.1830000000000003</v>
      </c>
      <c r="E547" s="25">
        <f>AQ546</f>
        <v>0.35209220981630429</v>
      </c>
      <c r="F547" s="24">
        <f>AB546</f>
        <v>2.2999999999999998</v>
      </c>
      <c r="G547">
        <f>IF(AND(S546=0,V546&gt;=MinOff),V546,-1)</f>
        <v>-1</v>
      </c>
      <c r="H547">
        <f>IF(AND(T546=0,W546&gt;=MinOff),W546,-1)</f>
        <v>-1</v>
      </c>
      <c r="I547">
        <f>IF(AND(U546=0,X546&gt;=MinOff),X546,-1)</f>
        <v>176</v>
      </c>
      <c r="J547">
        <f>IF(AND(S546=1,V546&gt;=MinRun),V546,-1)</f>
        <v>322</v>
      </c>
      <c r="K547">
        <f>IF(AND(T546=1,W546&gt;=MinRun),W546,-1)</f>
        <v>321</v>
      </c>
      <c r="L547">
        <f>IF(AND(U546=1,X546&gt;=MinRun),X546,-1)</f>
        <v>-1</v>
      </c>
      <c r="M547">
        <f>IF(MAX(G547:I547)&lt;0,0,MATCH(MAX(G547:I547),G547:I547,0))</f>
        <v>3</v>
      </c>
      <c r="N547">
        <f>IF(MAX(J547:L547)&lt;0,0,MATCH(MAX(J547:L547),J547:L547,0))</f>
        <v>1</v>
      </c>
      <c r="O547" s="24">
        <f>IF(N547=0,0,INDEX(CapVec,N547))</f>
        <v>1.2</v>
      </c>
      <c r="P547">
        <f>IF(OR(D547&gt;F547+StartMargin,E547&lt;SOC_startT),1,0)</f>
        <v>0</v>
      </c>
      <c r="Q547">
        <f>IF(AND(E547&gt;SOC_stopT,D547&lt;=F547-O547+StopMargin),1,0)</f>
        <v>0</v>
      </c>
      <c r="R547">
        <f>IF(AND(P547=1,M547&gt;0),1,IF(AND(P547=0,Q547=1,N547&gt;0),-1,0))</f>
        <v>0</v>
      </c>
      <c r="S547">
        <f>S546+IF(AND(R547=1,M547=1),1,0)-IF(AND(R547=-1,N547=1),1,0)</f>
        <v>1</v>
      </c>
      <c r="T547">
        <f>T546+IF(AND(R547=1,M547=2),1,0)-IF(AND(R547=-1,N547=2),1,0)</f>
        <v>1</v>
      </c>
      <c r="U547">
        <f>U546+IF(AND(R547=1,M547=3),1,0)-IF(AND(R547=-1,N547=3),1,0)</f>
        <v>0</v>
      </c>
      <c r="V547">
        <f>IF(S547&lt;&gt;S546,0,V546+dt)</f>
        <v>323</v>
      </c>
      <c r="W547">
        <f>IF(T547&lt;&gt;T546,0,W546+dt)</f>
        <v>322</v>
      </c>
      <c r="X547">
        <f>IF(U547&lt;&gt;U546,0,X546+dt)</f>
        <v>177</v>
      </c>
      <c r="Y547" s="24">
        <f>S547*Cap_1*MIN(1,(V547+dt)/StartRamp)</f>
        <v>1.2</v>
      </c>
      <c r="Z547" s="24">
        <f>T547*Cap_2*MIN(1,(W547+dt)/StartRamp)</f>
        <v>1.1000000000000001</v>
      </c>
      <c r="AA547" s="24">
        <f>U547*Cap_3*MIN(1,(X547+dt)/StartRamp)</f>
        <v>0</v>
      </c>
      <c r="AB547" s="24">
        <f>SUM(Y547:AA547)</f>
        <v>2.2999999999999998</v>
      </c>
      <c r="AC547" s="24">
        <f>AB547-D547</f>
        <v>-0.88300000000000045</v>
      </c>
      <c r="AD547" s="25">
        <f>MEDIAN(0,(TaperEnd-E547)/(TaperEnd-TaperStart),1)</f>
        <v>1</v>
      </c>
      <c r="AE547" s="24">
        <f>MIN(P_pcs*AD547,MAX(0,SOC_max-E547)*E_nom*60/dt/SQRT(RTE))</f>
        <v>2.5</v>
      </c>
      <c r="AF547" s="24">
        <f>MIN(P_pcs,MAX(0,E547-SOC_min)*E_nom*60/dt*SQRT(RTE))</f>
        <v>2.5</v>
      </c>
      <c r="AG547" s="24">
        <f>IF(AC547&gt;0,MIN(AC547,AE547),0)</f>
        <v>0</v>
      </c>
      <c r="AH547" s="24">
        <f>IF(AC547&lt;0,MIN(-AC547,AF547),0)</f>
        <v>0.88300000000000045</v>
      </c>
      <c r="AI547" s="24">
        <f>IF(AC547&gt;0,D547+AG547,AB547)</f>
        <v>2.2999999999999998</v>
      </c>
      <c r="AJ547" s="24">
        <f>MAX(0,D547-AI547-AH547)</f>
        <v>0</v>
      </c>
      <c r="AK547" s="25">
        <f>IF(AB547&gt;0,AI547/AB547,0)</f>
        <v>1</v>
      </c>
      <c r="AL547">
        <f>IF(AB547=0,1,MIN(MATCH(MEDIAN(MinStable,AK547,1),FC_L,1),3))</f>
        <v>3</v>
      </c>
      <c r="AM547" s="25">
        <f>INDEX(FC_E1,$AL547)+(MEDIAN(MinStable,$AK547,1)-INDEX(FC_L,$AL547))*(INDEX(FC_E1,$AL547+1)-INDEX(FC_E1,$AL547))/(INDEX(FC_L,$AL547+1)-INDEX(FC_L,$AL547))</f>
        <v>0.42799999999999999</v>
      </c>
      <c r="AN547" s="25">
        <f>INDEX(FC_E2,$AL547)+(MEDIAN(MinStable,$AK547,1)-INDEX(FC_L,$AL547))*(INDEX(FC_E2,$AL547+1)-INDEX(FC_E2,$AL547))/(INDEX(FC_L,$AL547+1)-INDEX(FC_L,$AL547))</f>
        <v>0.42199999999999999</v>
      </c>
      <c r="AO547" s="25">
        <f>INDEX(FC_E3,$AL547)+(MEDIAN(MinStable,$AK547,1)-INDEX(FC_L,$AL547))*(INDEX(FC_E3,$AL547+1)-INDEX(FC_E3,$AL547))/(INDEX(FC_L,$AL547+1)-INDEX(FC_L,$AL547))</f>
        <v>0.41499999999999998</v>
      </c>
      <c r="AP547" s="26">
        <f>(IF(S547=1,Y547*AK547/AM547,0)+IF(T547=1,Z547*AK547/AN547,0)+IF(U547=1,AA547*AK547/AO547,0))*dt/60</f>
        <v>9.0172889814117627E-2</v>
      </c>
      <c r="AQ547" s="25">
        <f>E547+(AG547*SQRT(RTE)-AH547/SQRT(RTE))*dt/60/E_nom</f>
        <v>0.34923984265657698</v>
      </c>
      <c r="AR547">
        <f>IF(R547=1,1,0)</f>
        <v>0</v>
      </c>
    </row>
    <row r="548" spans="1:44" x14ac:dyDescent="0.2">
      <c r="A548">
        <v>546</v>
      </c>
      <c r="B548" s="22">
        <f>A548/1440</f>
        <v>0.37916666666666665</v>
      </c>
      <c r="C548" s="23">
        <v>3.0224000000000002</v>
      </c>
      <c r="D548" s="24">
        <f>C548+P_aux</f>
        <v>3.0374000000000003</v>
      </c>
      <c r="E548" s="25">
        <f>AQ547</f>
        <v>0.34923984265657698</v>
      </c>
      <c r="F548" s="24">
        <f>AB547</f>
        <v>2.2999999999999998</v>
      </c>
      <c r="G548">
        <f>IF(AND(S547=0,V547&gt;=MinOff),V547,-1)</f>
        <v>-1</v>
      </c>
      <c r="H548">
        <f>IF(AND(T547=0,W547&gt;=MinOff),W547,-1)</f>
        <v>-1</v>
      </c>
      <c r="I548">
        <f>IF(AND(U547=0,X547&gt;=MinOff),X547,-1)</f>
        <v>177</v>
      </c>
      <c r="J548">
        <f>IF(AND(S547=1,V547&gt;=MinRun),V547,-1)</f>
        <v>323</v>
      </c>
      <c r="K548">
        <f>IF(AND(T547=1,W547&gt;=MinRun),W547,-1)</f>
        <v>322</v>
      </c>
      <c r="L548">
        <f>IF(AND(U547=1,X547&gt;=MinRun),X547,-1)</f>
        <v>-1</v>
      </c>
      <c r="M548">
        <f>IF(MAX(G548:I548)&lt;0,0,MATCH(MAX(G548:I548),G548:I548,0))</f>
        <v>3</v>
      </c>
      <c r="N548">
        <f>IF(MAX(J548:L548)&lt;0,0,MATCH(MAX(J548:L548),J548:L548,0))</f>
        <v>1</v>
      </c>
      <c r="O548" s="24">
        <f>IF(N548=0,0,INDEX(CapVec,N548))</f>
        <v>1.2</v>
      </c>
      <c r="P548">
        <f>IF(OR(D548&gt;F548+StartMargin,E548&lt;SOC_startT),1,0)</f>
        <v>0</v>
      </c>
      <c r="Q548">
        <f>IF(AND(E548&gt;SOC_stopT,D548&lt;=F548-O548+StopMargin),1,0)</f>
        <v>0</v>
      </c>
      <c r="R548">
        <f>IF(AND(P548=1,M548&gt;0),1,IF(AND(P548=0,Q548=1,N548&gt;0),-1,0))</f>
        <v>0</v>
      </c>
      <c r="S548">
        <f>S547+IF(AND(R548=1,M548=1),1,0)-IF(AND(R548=-1,N548=1),1,0)</f>
        <v>1</v>
      </c>
      <c r="T548">
        <f>T547+IF(AND(R548=1,M548=2),1,0)-IF(AND(R548=-1,N548=2),1,0)</f>
        <v>1</v>
      </c>
      <c r="U548">
        <f>U547+IF(AND(R548=1,M548=3),1,0)-IF(AND(R548=-1,N548=3),1,0)</f>
        <v>0</v>
      </c>
      <c r="V548">
        <f>IF(S548&lt;&gt;S547,0,V547+dt)</f>
        <v>324</v>
      </c>
      <c r="W548">
        <f>IF(T548&lt;&gt;T547,0,W547+dt)</f>
        <v>323</v>
      </c>
      <c r="X548">
        <f>IF(U548&lt;&gt;U547,0,X547+dt)</f>
        <v>178</v>
      </c>
      <c r="Y548" s="24">
        <f>S548*Cap_1*MIN(1,(V548+dt)/StartRamp)</f>
        <v>1.2</v>
      </c>
      <c r="Z548" s="24">
        <f>T548*Cap_2*MIN(1,(W548+dt)/StartRamp)</f>
        <v>1.1000000000000001</v>
      </c>
      <c r="AA548" s="24">
        <f>U548*Cap_3*MIN(1,(X548+dt)/StartRamp)</f>
        <v>0</v>
      </c>
      <c r="AB548" s="24">
        <f>SUM(Y548:AA548)</f>
        <v>2.2999999999999998</v>
      </c>
      <c r="AC548" s="24">
        <f>AB548-D548</f>
        <v>-0.7374000000000005</v>
      </c>
      <c r="AD548" s="25">
        <f>MEDIAN(0,(TaperEnd-E548)/(TaperEnd-TaperStart),1)</f>
        <v>1</v>
      </c>
      <c r="AE548" s="24">
        <f>MIN(P_pcs*AD548,MAX(0,SOC_max-E548)*E_nom*60/dt/SQRT(RTE))</f>
        <v>2.5</v>
      </c>
      <c r="AF548" s="24">
        <f>MIN(P_pcs,MAX(0,E548-SOC_min)*E_nom*60/dt*SQRT(RTE))</f>
        <v>2.5</v>
      </c>
      <c r="AG548" s="24">
        <f>IF(AC548&gt;0,MIN(AC548,AE548),0)</f>
        <v>0</v>
      </c>
      <c r="AH548" s="24">
        <f>IF(AC548&lt;0,MIN(-AC548,AF548),0)</f>
        <v>0.7374000000000005</v>
      </c>
      <c r="AI548" s="24">
        <f>IF(AC548&gt;0,D548+AG548,AB548)</f>
        <v>2.2999999999999998</v>
      </c>
      <c r="AJ548" s="24">
        <f>MAX(0,D548-AI548-AH548)</f>
        <v>0</v>
      </c>
      <c r="AK548" s="25">
        <f>IF(AB548&gt;0,AI548/AB548,0)</f>
        <v>1</v>
      </c>
      <c r="AL548">
        <f>IF(AB548=0,1,MIN(MATCH(MEDIAN(MinStable,AK548,1),FC_L,1),3))</f>
        <v>3</v>
      </c>
      <c r="AM548" s="25">
        <f>INDEX(FC_E1,$AL548)+(MEDIAN(MinStable,$AK548,1)-INDEX(FC_L,$AL548))*(INDEX(FC_E1,$AL548+1)-INDEX(FC_E1,$AL548))/(INDEX(FC_L,$AL548+1)-INDEX(FC_L,$AL548))</f>
        <v>0.42799999999999999</v>
      </c>
      <c r="AN548" s="25">
        <f>INDEX(FC_E2,$AL548)+(MEDIAN(MinStable,$AK548,1)-INDEX(FC_L,$AL548))*(INDEX(FC_E2,$AL548+1)-INDEX(FC_E2,$AL548))/(INDEX(FC_L,$AL548+1)-INDEX(FC_L,$AL548))</f>
        <v>0.42199999999999999</v>
      </c>
      <c r="AO548" s="25">
        <f>INDEX(FC_E3,$AL548)+(MEDIAN(MinStable,$AK548,1)-INDEX(FC_L,$AL548))*(INDEX(FC_E3,$AL548+1)-INDEX(FC_E3,$AL548))/(INDEX(FC_L,$AL548+1)-INDEX(FC_L,$AL548))</f>
        <v>0.41499999999999998</v>
      </c>
      <c r="AP548" s="26">
        <f>(IF(S548=1,Y548*AK548/AM548,0)+IF(T548=1,Z548*AK548/AN548,0)+IF(U548=1,AA548*AK548/AO548,0))*dt/60</f>
        <v>9.0172889814117627E-2</v>
      </c>
      <c r="AQ548" s="25">
        <f>E548+(AG548*SQRT(RTE)-AH548/SQRT(RTE))*dt/60/E_nom</f>
        <v>0.34685780919838566</v>
      </c>
      <c r="AR548">
        <f>IF(R548=1,1,0)</f>
        <v>0</v>
      </c>
    </row>
    <row r="549" spans="1:44" x14ac:dyDescent="0.2">
      <c r="A549">
        <v>547</v>
      </c>
      <c r="B549" s="22">
        <f>A549/1440</f>
        <v>0.37986111111111109</v>
      </c>
      <c r="C549" s="23">
        <v>3.1625999999999999</v>
      </c>
      <c r="D549" s="24">
        <f>C549+P_aux</f>
        <v>3.1776</v>
      </c>
      <c r="E549" s="25">
        <f>AQ548</f>
        <v>0.34685780919838566</v>
      </c>
      <c r="F549" s="24">
        <f>AB548</f>
        <v>2.2999999999999998</v>
      </c>
      <c r="G549">
        <f>IF(AND(S548=0,V548&gt;=MinOff),V548,-1)</f>
        <v>-1</v>
      </c>
      <c r="H549">
        <f>IF(AND(T548=0,W548&gt;=MinOff),W548,-1)</f>
        <v>-1</v>
      </c>
      <c r="I549">
        <f>IF(AND(U548=0,X548&gt;=MinOff),X548,-1)</f>
        <v>178</v>
      </c>
      <c r="J549">
        <f>IF(AND(S548=1,V548&gt;=MinRun),V548,-1)</f>
        <v>324</v>
      </c>
      <c r="K549">
        <f>IF(AND(T548=1,W548&gt;=MinRun),W548,-1)</f>
        <v>323</v>
      </c>
      <c r="L549">
        <f>IF(AND(U548=1,X548&gt;=MinRun),X548,-1)</f>
        <v>-1</v>
      </c>
      <c r="M549">
        <f>IF(MAX(G549:I549)&lt;0,0,MATCH(MAX(G549:I549),G549:I549,0))</f>
        <v>3</v>
      </c>
      <c r="N549">
        <f>IF(MAX(J549:L549)&lt;0,0,MATCH(MAX(J549:L549),J549:L549,0))</f>
        <v>1</v>
      </c>
      <c r="O549" s="24">
        <f>IF(N549=0,0,INDEX(CapVec,N549))</f>
        <v>1.2</v>
      </c>
      <c r="P549">
        <f>IF(OR(D549&gt;F549+StartMargin,E549&lt;SOC_startT),1,0)</f>
        <v>0</v>
      </c>
      <c r="Q549">
        <f>IF(AND(E549&gt;SOC_stopT,D549&lt;=F549-O549+StopMargin),1,0)</f>
        <v>0</v>
      </c>
      <c r="R549">
        <f>IF(AND(P549=1,M549&gt;0),1,IF(AND(P549=0,Q549=1,N549&gt;0),-1,0))</f>
        <v>0</v>
      </c>
      <c r="S549">
        <f>S548+IF(AND(R549=1,M549=1),1,0)-IF(AND(R549=-1,N549=1),1,0)</f>
        <v>1</v>
      </c>
      <c r="T549">
        <f>T548+IF(AND(R549=1,M549=2),1,0)-IF(AND(R549=-1,N549=2),1,0)</f>
        <v>1</v>
      </c>
      <c r="U549">
        <f>U548+IF(AND(R549=1,M549=3),1,0)-IF(AND(R549=-1,N549=3),1,0)</f>
        <v>0</v>
      </c>
      <c r="V549">
        <f>IF(S549&lt;&gt;S548,0,V548+dt)</f>
        <v>325</v>
      </c>
      <c r="W549">
        <f>IF(T549&lt;&gt;T548,0,W548+dt)</f>
        <v>324</v>
      </c>
      <c r="X549">
        <f>IF(U549&lt;&gt;U548,0,X548+dt)</f>
        <v>179</v>
      </c>
      <c r="Y549" s="24">
        <f>S549*Cap_1*MIN(1,(V549+dt)/StartRamp)</f>
        <v>1.2</v>
      </c>
      <c r="Z549" s="24">
        <f>T549*Cap_2*MIN(1,(W549+dt)/StartRamp)</f>
        <v>1.1000000000000001</v>
      </c>
      <c r="AA549" s="24">
        <f>U549*Cap_3*MIN(1,(X549+dt)/StartRamp)</f>
        <v>0</v>
      </c>
      <c r="AB549" s="24">
        <f>SUM(Y549:AA549)</f>
        <v>2.2999999999999998</v>
      </c>
      <c r="AC549" s="24">
        <f>AB549-D549</f>
        <v>-0.87760000000000016</v>
      </c>
      <c r="AD549" s="25">
        <f>MEDIAN(0,(TaperEnd-E549)/(TaperEnd-TaperStart),1)</f>
        <v>1</v>
      </c>
      <c r="AE549" s="24">
        <f>MIN(P_pcs*AD549,MAX(0,SOC_max-E549)*E_nom*60/dt/SQRT(RTE))</f>
        <v>2.5</v>
      </c>
      <c r="AF549" s="24">
        <f>MIN(P_pcs,MAX(0,E549-SOC_min)*E_nom*60/dt*SQRT(RTE))</f>
        <v>2.5</v>
      </c>
      <c r="AG549" s="24">
        <f>IF(AC549&gt;0,MIN(AC549,AE549),0)</f>
        <v>0</v>
      </c>
      <c r="AH549" s="24">
        <f>IF(AC549&lt;0,MIN(-AC549,AF549),0)</f>
        <v>0.87760000000000016</v>
      </c>
      <c r="AI549" s="24">
        <f>IF(AC549&gt;0,D549+AG549,AB549)</f>
        <v>2.2999999999999998</v>
      </c>
      <c r="AJ549" s="24">
        <f>MAX(0,D549-AI549-AH549)</f>
        <v>0</v>
      </c>
      <c r="AK549" s="25">
        <f>IF(AB549&gt;0,AI549/AB549,0)</f>
        <v>1</v>
      </c>
      <c r="AL549">
        <f>IF(AB549=0,1,MIN(MATCH(MEDIAN(MinStable,AK549,1),FC_L,1),3))</f>
        <v>3</v>
      </c>
      <c r="AM549" s="25">
        <f>INDEX(FC_E1,$AL549)+(MEDIAN(MinStable,$AK549,1)-INDEX(FC_L,$AL549))*(INDEX(FC_E1,$AL549+1)-INDEX(FC_E1,$AL549))/(INDEX(FC_L,$AL549+1)-INDEX(FC_L,$AL549))</f>
        <v>0.42799999999999999</v>
      </c>
      <c r="AN549" s="25">
        <f>INDEX(FC_E2,$AL549)+(MEDIAN(MinStable,$AK549,1)-INDEX(FC_L,$AL549))*(INDEX(FC_E2,$AL549+1)-INDEX(FC_E2,$AL549))/(INDEX(FC_L,$AL549+1)-INDEX(FC_L,$AL549))</f>
        <v>0.42199999999999999</v>
      </c>
      <c r="AO549" s="25">
        <f>INDEX(FC_E3,$AL549)+(MEDIAN(MinStable,$AK549,1)-INDEX(FC_L,$AL549))*(INDEX(FC_E3,$AL549+1)-INDEX(FC_E3,$AL549))/(INDEX(FC_L,$AL549+1)-INDEX(FC_L,$AL549))</f>
        <v>0.41499999999999998</v>
      </c>
      <c r="AP549" s="26">
        <f>(IF(S549=1,Y549*AK549/AM549,0)+IF(T549=1,Z549*AK549/AN549,0)+IF(U549=1,AA549*AK549/AO549,0))*dt/60</f>
        <v>9.0172889814117627E-2</v>
      </c>
      <c r="AQ549" s="25">
        <f>E549+(AG549*SQRT(RTE)-AH549/SQRT(RTE))*dt/60/E_nom</f>
        <v>0.34402288573363288</v>
      </c>
      <c r="AR549">
        <f>IF(R549=1,1,0)</f>
        <v>0</v>
      </c>
    </row>
    <row r="550" spans="1:44" x14ac:dyDescent="0.2">
      <c r="A550">
        <v>548</v>
      </c>
      <c r="B550" s="22">
        <f>A550/1440</f>
        <v>0.38055555555555554</v>
      </c>
      <c r="C550" s="23">
        <v>3.1907000000000001</v>
      </c>
      <c r="D550" s="24">
        <f>C550+P_aux</f>
        <v>3.2057000000000002</v>
      </c>
      <c r="E550" s="25">
        <f>AQ549</f>
        <v>0.34402288573363288</v>
      </c>
      <c r="F550" s="24">
        <f>AB549</f>
        <v>2.2999999999999998</v>
      </c>
      <c r="G550">
        <f>IF(AND(S549=0,V549&gt;=MinOff),V549,-1)</f>
        <v>-1</v>
      </c>
      <c r="H550">
        <f>IF(AND(T549=0,W549&gt;=MinOff),W549,-1)</f>
        <v>-1</v>
      </c>
      <c r="I550">
        <f>IF(AND(U549=0,X549&gt;=MinOff),X549,-1)</f>
        <v>179</v>
      </c>
      <c r="J550">
        <f>IF(AND(S549=1,V549&gt;=MinRun),V549,-1)</f>
        <v>325</v>
      </c>
      <c r="K550">
        <f>IF(AND(T549=1,W549&gt;=MinRun),W549,-1)</f>
        <v>324</v>
      </c>
      <c r="L550">
        <f>IF(AND(U549=1,X549&gt;=MinRun),X549,-1)</f>
        <v>-1</v>
      </c>
      <c r="M550">
        <f>IF(MAX(G550:I550)&lt;0,0,MATCH(MAX(G550:I550),G550:I550,0))</f>
        <v>3</v>
      </c>
      <c r="N550">
        <f>IF(MAX(J550:L550)&lt;0,0,MATCH(MAX(J550:L550),J550:L550,0))</f>
        <v>1</v>
      </c>
      <c r="O550" s="24">
        <f>IF(N550=0,0,INDEX(CapVec,N550))</f>
        <v>1.2</v>
      </c>
      <c r="P550">
        <f>IF(OR(D550&gt;F550+StartMargin,E550&lt;SOC_startT),1,0)</f>
        <v>0</v>
      </c>
      <c r="Q550">
        <f>IF(AND(E550&gt;SOC_stopT,D550&lt;=F550-O550+StopMargin),1,0)</f>
        <v>0</v>
      </c>
      <c r="R550">
        <f>IF(AND(P550=1,M550&gt;0),1,IF(AND(P550=0,Q550=1,N550&gt;0),-1,0))</f>
        <v>0</v>
      </c>
      <c r="S550">
        <f>S549+IF(AND(R550=1,M550=1),1,0)-IF(AND(R550=-1,N550=1),1,0)</f>
        <v>1</v>
      </c>
      <c r="T550">
        <f>T549+IF(AND(R550=1,M550=2),1,0)-IF(AND(R550=-1,N550=2),1,0)</f>
        <v>1</v>
      </c>
      <c r="U550">
        <f>U549+IF(AND(R550=1,M550=3),1,0)-IF(AND(R550=-1,N550=3),1,0)</f>
        <v>0</v>
      </c>
      <c r="V550">
        <f>IF(S550&lt;&gt;S549,0,V549+dt)</f>
        <v>326</v>
      </c>
      <c r="W550">
        <f>IF(T550&lt;&gt;T549,0,W549+dt)</f>
        <v>325</v>
      </c>
      <c r="X550">
        <f>IF(U550&lt;&gt;U549,0,X549+dt)</f>
        <v>180</v>
      </c>
      <c r="Y550" s="24">
        <f>S550*Cap_1*MIN(1,(V550+dt)/StartRamp)</f>
        <v>1.2</v>
      </c>
      <c r="Z550" s="24">
        <f>T550*Cap_2*MIN(1,(W550+dt)/StartRamp)</f>
        <v>1.1000000000000001</v>
      </c>
      <c r="AA550" s="24">
        <f>U550*Cap_3*MIN(1,(X550+dt)/StartRamp)</f>
        <v>0</v>
      </c>
      <c r="AB550" s="24">
        <f>SUM(Y550:AA550)</f>
        <v>2.2999999999999998</v>
      </c>
      <c r="AC550" s="24">
        <f>AB550-D550</f>
        <v>-0.90570000000000039</v>
      </c>
      <c r="AD550" s="25">
        <f>MEDIAN(0,(TaperEnd-E550)/(TaperEnd-TaperStart),1)</f>
        <v>1</v>
      </c>
      <c r="AE550" s="24">
        <f>MIN(P_pcs*AD550,MAX(0,SOC_max-E550)*E_nom*60/dt/SQRT(RTE))</f>
        <v>2.5</v>
      </c>
      <c r="AF550" s="24">
        <f>MIN(P_pcs,MAX(0,E550-SOC_min)*E_nom*60/dt*SQRT(RTE))</f>
        <v>2.5</v>
      </c>
      <c r="AG550" s="24">
        <f>IF(AC550&gt;0,MIN(AC550,AE550),0)</f>
        <v>0</v>
      </c>
      <c r="AH550" s="24">
        <f>IF(AC550&lt;0,MIN(-AC550,AF550),0)</f>
        <v>0.90570000000000039</v>
      </c>
      <c r="AI550" s="24">
        <f>IF(AC550&gt;0,D550+AG550,AB550)</f>
        <v>2.2999999999999998</v>
      </c>
      <c r="AJ550" s="24">
        <f>MAX(0,D550-AI550-AH550)</f>
        <v>0</v>
      </c>
      <c r="AK550" s="25">
        <f>IF(AB550&gt;0,AI550/AB550,0)</f>
        <v>1</v>
      </c>
      <c r="AL550">
        <f>IF(AB550=0,1,MIN(MATCH(MEDIAN(MinStable,AK550,1),FC_L,1),3))</f>
        <v>3</v>
      </c>
      <c r="AM550" s="25">
        <f>INDEX(FC_E1,$AL550)+(MEDIAN(MinStable,$AK550,1)-INDEX(FC_L,$AL550))*(INDEX(FC_E1,$AL550+1)-INDEX(FC_E1,$AL550))/(INDEX(FC_L,$AL550+1)-INDEX(FC_L,$AL550))</f>
        <v>0.42799999999999999</v>
      </c>
      <c r="AN550" s="25">
        <f>INDEX(FC_E2,$AL550)+(MEDIAN(MinStable,$AK550,1)-INDEX(FC_L,$AL550))*(INDEX(FC_E2,$AL550+1)-INDEX(FC_E2,$AL550))/(INDEX(FC_L,$AL550+1)-INDEX(FC_L,$AL550))</f>
        <v>0.42199999999999999</v>
      </c>
      <c r="AO550" s="25">
        <f>INDEX(FC_E3,$AL550)+(MEDIAN(MinStable,$AK550,1)-INDEX(FC_L,$AL550))*(INDEX(FC_E3,$AL550+1)-INDEX(FC_E3,$AL550))/(INDEX(FC_L,$AL550+1)-INDEX(FC_L,$AL550))</f>
        <v>0.41499999999999998</v>
      </c>
      <c r="AP550" s="26">
        <f>(IF(S550=1,Y550*AK550/AM550,0)+IF(T550=1,Z550*AK550/AN550,0)+IF(U550=1,AA550*AK550/AO550,0))*dt/60</f>
        <v>9.0172889814117627E-2</v>
      </c>
      <c r="AQ550" s="25">
        <f>E550+(AG550*SQRT(RTE)-AH550/SQRT(RTE))*dt/60/E_nom</f>
        <v>0.34109719044873477</v>
      </c>
      <c r="AR550">
        <f>IF(R550=1,1,0)</f>
        <v>0</v>
      </c>
    </row>
    <row r="551" spans="1:44" x14ac:dyDescent="0.2">
      <c r="A551">
        <v>549</v>
      </c>
      <c r="B551" s="22">
        <f>A551/1440</f>
        <v>0.38124999999999998</v>
      </c>
      <c r="C551" s="23">
        <v>3.2073</v>
      </c>
      <c r="D551" s="24">
        <f>C551+P_aux</f>
        <v>3.2223000000000002</v>
      </c>
      <c r="E551" s="25">
        <f>AQ550</f>
        <v>0.34109719044873477</v>
      </c>
      <c r="F551" s="24">
        <f>AB550</f>
        <v>2.2999999999999998</v>
      </c>
      <c r="G551">
        <f>IF(AND(S550=0,V550&gt;=MinOff),V550,-1)</f>
        <v>-1</v>
      </c>
      <c r="H551">
        <f>IF(AND(T550=0,W550&gt;=MinOff),W550,-1)</f>
        <v>-1</v>
      </c>
      <c r="I551">
        <f>IF(AND(U550=0,X550&gt;=MinOff),X550,-1)</f>
        <v>180</v>
      </c>
      <c r="J551">
        <f>IF(AND(S550=1,V550&gt;=MinRun),V550,-1)</f>
        <v>326</v>
      </c>
      <c r="K551">
        <f>IF(AND(T550=1,W550&gt;=MinRun),W550,-1)</f>
        <v>325</v>
      </c>
      <c r="L551">
        <f>IF(AND(U550=1,X550&gt;=MinRun),X550,-1)</f>
        <v>-1</v>
      </c>
      <c r="M551">
        <f>IF(MAX(G551:I551)&lt;0,0,MATCH(MAX(G551:I551),G551:I551,0))</f>
        <v>3</v>
      </c>
      <c r="N551">
        <f>IF(MAX(J551:L551)&lt;0,0,MATCH(MAX(J551:L551),J551:L551,0))</f>
        <v>1</v>
      </c>
      <c r="O551" s="24">
        <f>IF(N551=0,0,INDEX(CapVec,N551))</f>
        <v>1.2</v>
      </c>
      <c r="P551">
        <f>IF(OR(D551&gt;F551+StartMargin,E551&lt;SOC_startT),1,0)</f>
        <v>0</v>
      </c>
      <c r="Q551">
        <f>IF(AND(E551&gt;SOC_stopT,D551&lt;=F551-O551+StopMargin),1,0)</f>
        <v>0</v>
      </c>
      <c r="R551">
        <f>IF(AND(P551=1,M551&gt;0),1,IF(AND(P551=0,Q551=1,N551&gt;0),-1,0))</f>
        <v>0</v>
      </c>
      <c r="S551">
        <f>S550+IF(AND(R551=1,M551=1),1,0)-IF(AND(R551=-1,N551=1),1,0)</f>
        <v>1</v>
      </c>
      <c r="T551">
        <f>T550+IF(AND(R551=1,M551=2),1,0)-IF(AND(R551=-1,N551=2),1,0)</f>
        <v>1</v>
      </c>
      <c r="U551">
        <f>U550+IF(AND(R551=1,M551=3),1,0)-IF(AND(R551=-1,N551=3),1,0)</f>
        <v>0</v>
      </c>
      <c r="V551">
        <f>IF(S551&lt;&gt;S550,0,V550+dt)</f>
        <v>327</v>
      </c>
      <c r="W551">
        <f>IF(T551&lt;&gt;T550,0,W550+dt)</f>
        <v>326</v>
      </c>
      <c r="X551">
        <f>IF(U551&lt;&gt;U550,0,X550+dt)</f>
        <v>181</v>
      </c>
      <c r="Y551" s="24">
        <f>S551*Cap_1*MIN(1,(V551+dt)/StartRamp)</f>
        <v>1.2</v>
      </c>
      <c r="Z551" s="24">
        <f>T551*Cap_2*MIN(1,(W551+dt)/StartRamp)</f>
        <v>1.1000000000000001</v>
      </c>
      <c r="AA551" s="24">
        <f>U551*Cap_3*MIN(1,(X551+dt)/StartRamp)</f>
        <v>0</v>
      </c>
      <c r="AB551" s="24">
        <f>SUM(Y551:AA551)</f>
        <v>2.2999999999999998</v>
      </c>
      <c r="AC551" s="24">
        <f>AB551-D551</f>
        <v>-0.92230000000000034</v>
      </c>
      <c r="AD551" s="25">
        <f>MEDIAN(0,(TaperEnd-E551)/(TaperEnd-TaperStart),1)</f>
        <v>1</v>
      </c>
      <c r="AE551" s="24">
        <f>MIN(P_pcs*AD551,MAX(0,SOC_max-E551)*E_nom*60/dt/SQRT(RTE))</f>
        <v>2.5</v>
      </c>
      <c r="AF551" s="24">
        <f>MIN(P_pcs,MAX(0,E551-SOC_min)*E_nom*60/dt*SQRT(RTE))</f>
        <v>2.5</v>
      </c>
      <c r="AG551" s="24">
        <f>IF(AC551&gt;0,MIN(AC551,AE551),0)</f>
        <v>0</v>
      </c>
      <c r="AH551" s="24">
        <f>IF(AC551&lt;0,MIN(-AC551,AF551),0)</f>
        <v>0.92230000000000034</v>
      </c>
      <c r="AI551" s="24">
        <f>IF(AC551&gt;0,D551+AG551,AB551)</f>
        <v>2.2999999999999998</v>
      </c>
      <c r="AJ551" s="24">
        <f>MAX(0,D551-AI551-AH551)</f>
        <v>0</v>
      </c>
      <c r="AK551" s="25">
        <f>IF(AB551&gt;0,AI551/AB551,0)</f>
        <v>1</v>
      </c>
      <c r="AL551">
        <f>IF(AB551=0,1,MIN(MATCH(MEDIAN(MinStable,AK551,1),FC_L,1),3))</f>
        <v>3</v>
      </c>
      <c r="AM551" s="25">
        <f>INDEX(FC_E1,$AL551)+(MEDIAN(MinStable,$AK551,1)-INDEX(FC_L,$AL551))*(INDEX(FC_E1,$AL551+1)-INDEX(FC_E1,$AL551))/(INDEX(FC_L,$AL551+1)-INDEX(FC_L,$AL551))</f>
        <v>0.42799999999999999</v>
      </c>
      <c r="AN551" s="25">
        <f>INDEX(FC_E2,$AL551)+(MEDIAN(MinStable,$AK551,1)-INDEX(FC_L,$AL551))*(INDEX(FC_E2,$AL551+1)-INDEX(FC_E2,$AL551))/(INDEX(FC_L,$AL551+1)-INDEX(FC_L,$AL551))</f>
        <v>0.42199999999999999</v>
      </c>
      <c r="AO551" s="25">
        <f>INDEX(FC_E3,$AL551)+(MEDIAN(MinStable,$AK551,1)-INDEX(FC_L,$AL551))*(INDEX(FC_E3,$AL551+1)-INDEX(FC_E3,$AL551))/(INDEX(FC_L,$AL551+1)-INDEX(FC_L,$AL551))</f>
        <v>0.41499999999999998</v>
      </c>
      <c r="AP551" s="26">
        <f>(IF(S551=1,Y551*AK551/AM551,0)+IF(T551=1,Z551*AK551/AN551,0)+IF(U551=1,AA551*AK551/AO551,0))*dt/60</f>
        <v>9.0172889814117627E-2</v>
      </c>
      <c r="AQ551" s="25">
        <f>E551+(AG551*SQRT(RTE)-AH551/SQRT(RTE))*dt/60/E_nom</f>
        <v>0.33811787195335929</v>
      </c>
      <c r="AR551">
        <f>IF(R551=1,1,0)</f>
        <v>0</v>
      </c>
    </row>
    <row r="552" spans="1:44" x14ac:dyDescent="0.2">
      <c r="A552">
        <v>550</v>
      </c>
      <c r="B552" s="22">
        <f>A552/1440</f>
        <v>0.38194444444444442</v>
      </c>
      <c r="C552" s="23">
        <v>3.1305000000000001</v>
      </c>
      <c r="D552" s="24">
        <f>C552+P_aux</f>
        <v>3.1455000000000002</v>
      </c>
      <c r="E552" s="25">
        <f>AQ551</f>
        <v>0.33811787195335929</v>
      </c>
      <c r="F552" s="24">
        <f>AB551</f>
        <v>2.2999999999999998</v>
      </c>
      <c r="G552">
        <f>IF(AND(S551=0,V551&gt;=MinOff),V551,-1)</f>
        <v>-1</v>
      </c>
      <c r="H552">
        <f>IF(AND(T551=0,W551&gt;=MinOff),W551,-1)</f>
        <v>-1</v>
      </c>
      <c r="I552">
        <f>IF(AND(U551=0,X551&gt;=MinOff),X551,-1)</f>
        <v>181</v>
      </c>
      <c r="J552">
        <f>IF(AND(S551=1,V551&gt;=MinRun),V551,-1)</f>
        <v>327</v>
      </c>
      <c r="K552">
        <f>IF(AND(T551=1,W551&gt;=MinRun),W551,-1)</f>
        <v>326</v>
      </c>
      <c r="L552">
        <f>IF(AND(U551=1,X551&gt;=MinRun),X551,-1)</f>
        <v>-1</v>
      </c>
      <c r="M552">
        <f>IF(MAX(G552:I552)&lt;0,0,MATCH(MAX(G552:I552),G552:I552,0))</f>
        <v>3</v>
      </c>
      <c r="N552">
        <f>IF(MAX(J552:L552)&lt;0,0,MATCH(MAX(J552:L552),J552:L552,0))</f>
        <v>1</v>
      </c>
      <c r="O552" s="24">
        <f>IF(N552=0,0,INDEX(CapVec,N552))</f>
        <v>1.2</v>
      </c>
      <c r="P552">
        <f>IF(OR(D552&gt;F552+StartMargin,E552&lt;SOC_startT),1,0)</f>
        <v>0</v>
      </c>
      <c r="Q552">
        <f>IF(AND(E552&gt;SOC_stopT,D552&lt;=F552-O552+StopMargin),1,0)</f>
        <v>0</v>
      </c>
      <c r="R552">
        <f>IF(AND(P552=1,M552&gt;0),1,IF(AND(P552=0,Q552=1,N552&gt;0),-1,0))</f>
        <v>0</v>
      </c>
      <c r="S552">
        <f>S551+IF(AND(R552=1,M552=1),1,0)-IF(AND(R552=-1,N552=1),1,0)</f>
        <v>1</v>
      </c>
      <c r="T552">
        <f>T551+IF(AND(R552=1,M552=2),1,0)-IF(AND(R552=-1,N552=2),1,0)</f>
        <v>1</v>
      </c>
      <c r="U552">
        <f>U551+IF(AND(R552=1,M552=3),1,0)-IF(AND(R552=-1,N552=3),1,0)</f>
        <v>0</v>
      </c>
      <c r="V552">
        <f>IF(S552&lt;&gt;S551,0,V551+dt)</f>
        <v>328</v>
      </c>
      <c r="W552">
        <f>IF(T552&lt;&gt;T551,0,W551+dt)</f>
        <v>327</v>
      </c>
      <c r="X552">
        <f>IF(U552&lt;&gt;U551,0,X551+dt)</f>
        <v>182</v>
      </c>
      <c r="Y552" s="24">
        <f>S552*Cap_1*MIN(1,(V552+dt)/StartRamp)</f>
        <v>1.2</v>
      </c>
      <c r="Z552" s="24">
        <f>T552*Cap_2*MIN(1,(W552+dt)/StartRamp)</f>
        <v>1.1000000000000001</v>
      </c>
      <c r="AA552" s="24">
        <f>U552*Cap_3*MIN(1,(X552+dt)/StartRamp)</f>
        <v>0</v>
      </c>
      <c r="AB552" s="24">
        <f>SUM(Y552:AA552)</f>
        <v>2.2999999999999998</v>
      </c>
      <c r="AC552" s="24">
        <f>AB552-D552</f>
        <v>-0.84550000000000036</v>
      </c>
      <c r="AD552" s="25">
        <f>MEDIAN(0,(TaperEnd-E552)/(TaperEnd-TaperStart),1)</f>
        <v>1</v>
      </c>
      <c r="AE552" s="24">
        <f>MIN(P_pcs*AD552,MAX(0,SOC_max-E552)*E_nom*60/dt/SQRT(RTE))</f>
        <v>2.5</v>
      </c>
      <c r="AF552" s="24">
        <f>MIN(P_pcs,MAX(0,E552-SOC_min)*E_nom*60/dt*SQRT(RTE))</f>
        <v>2.5</v>
      </c>
      <c r="AG552" s="24">
        <f>IF(AC552&gt;0,MIN(AC552,AE552),0)</f>
        <v>0</v>
      </c>
      <c r="AH552" s="24">
        <f>IF(AC552&lt;0,MIN(-AC552,AF552),0)</f>
        <v>0.84550000000000036</v>
      </c>
      <c r="AI552" s="24">
        <f>IF(AC552&gt;0,D552+AG552,AB552)</f>
        <v>2.2999999999999998</v>
      </c>
      <c r="AJ552" s="24">
        <f>MAX(0,D552-AI552-AH552)</f>
        <v>0</v>
      </c>
      <c r="AK552" s="25">
        <f>IF(AB552&gt;0,AI552/AB552,0)</f>
        <v>1</v>
      </c>
      <c r="AL552">
        <f>IF(AB552=0,1,MIN(MATCH(MEDIAN(MinStable,AK552,1),FC_L,1),3))</f>
        <v>3</v>
      </c>
      <c r="AM552" s="25">
        <f>INDEX(FC_E1,$AL552)+(MEDIAN(MinStable,$AK552,1)-INDEX(FC_L,$AL552))*(INDEX(FC_E1,$AL552+1)-INDEX(FC_E1,$AL552))/(INDEX(FC_L,$AL552+1)-INDEX(FC_L,$AL552))</f>
        <v>0.42799999999999999</v>
      </c>
      <c r="AN552" s="25">
        <f>INDEX(FC_E2,$AL552)+(MEDIAN(MinStable,$AK552,1)-INDEX(FC_L,$AL552))*(INDEX(FC_E2,$AL552+1)-INDEX(FC_E2,$AL552))/(INDEX(FC_L,$AL552+1)-INDEX(FC_L,$AL552))</f>
        <v>0.42199999999999999</v>
      </c>
      <c r="AO552" s="25">
        <f>INDEX(FC_E3,$AL552)+(MEDIAN(MinStable,$AK552,1)-INDEX(FC_L,$AL552))*(INDEX(FC_E3,$AL552+1)-INDEX(FC_E3,$AL552))/(INDEX(FC_L,$AL552+1)-INDEX(FC_L,$AL552))</f>
        <v>0.41499999999999998</v>
      </c>
      <c r="AP552" s="26">
        <f>(IF(S552=1,Y552*AK552/AM552,0)+IF(T552=1,Z552*AK552/AN552,0)+IF(U552=1,AA552*AK552/AO552,0))*dt/60</f>
        <v>9.0172889814117627E-2</v>
      </c>
      <c r="AQ552" s="25">
        <f>E552+(AG552*SQRT(RTE)-AH552/SQRT(RTE))*dt/60/E_nom</f>
        <v>0.33538664156428855</v>
      </c>
      <c r="AR552">
        <f>IF(R552=1,1,0)</f>
        <v>0</v>
      </c>
    </row>
    <row r="553" spans="1:44" x14ac:dyDescent="0.2">
      <c r="A553">
        <v>551</v>
      </c>
      <c r="B553" s="22">
        <f>A553/1440</f>
        <v>0.38263888888888886</v>
      </c>
      <c r="C553" s="23">
        <v>3.1490999999999998</v>
      </c>
      <c r="D553" s="24">
        <f>C553+P_aux</f>
        <v>3.1640999999999999</v>
      </c>
      <c r="E553" s="25">
        <f>AQ552</f>
        <v>0.33538664156428855</v>
      </c>
      <c r="F553" s="24">
        <f>AB552</f>
        <v>2.2999999999999998</v>
      </c>
      <c r="G553">
        <f>IF(AND(S552=0,V552&gt;=MinOff),V552,-1)</f>
        <v>-1</v>
      </c>
      <c r="H553">
        <f>IF(AND(T552=0,W552&gt;=MinOff),W552,-1)</f>
        <v>-1</v>
      </c>
      <c r="I553">
        <f>IF(AND(U552=0,X552&gt;=MinOff),X552,-1)</f>
        <v>182</v>
      </c>
      <c r="J553">
        <f>IF(AND(S552=1,V552&gt;=MinRun),V552,-1)</f>
        <v>328</v>
      </c>
      <c r="K553">
        <f>IF(AND(T552=1,W552&gt;=MinRun),W552,-1)</f>
        <v>327</v>
      </c>
      <c r="L553">
        <f>IF(AND(U552=1,X552&gt;=MinRun),X552,-1)</f>
        <v>-1</v>
      </c>
      <c r="M553">
        <f>IF(MAX(G553:I553)&lt;0,0,MATCH(MAX(G553:I553),G553:I553,0))</f>
        <v>3</v>
      </c>
      <c r="N553">
        <f>IF(MAX(J553:L553)&lt;0,0,MATCH(MAX(J553:L553),J553:L553,0))</f>
        <v>1</v>
      </c>
      <c r="O553" s="24">
        <f>IF(N553=0,0,INDEX(CapVec,N553))</f>
        <v>1.2</v>
      </c>
      <c r="P553">
        <f>IF(OR(D553&gt;F553+StartMargin,E553&lt;SOC_startT),1,0)</f>
        <v>0</v>
      </c>
      <c r="Q553">
        <f>IF(AND(E553&gt;SOC_stopT,D553&lt;=F553-O553+StopMargin),1,0)</f>
        <v>0</v>
      </c>
      <c r="R553">
        <f>IF(AND(P553=1,M553&gt;0),1,IF(AND(P553=0,Q553=1,N553&gt;0),-1,0))</f>
        <v>0</v>
      </c>
      <c r="S553">
        <f>S552+IF(AND(R553=1,M553=1),1,0)-IF(AND(R553=-1,N553=1),1,0)</f>
        <v>1</v>
      </c>
      <c r="T553">
        <f>T552+IF(AND(R553=1,M553=2),1,0)-IF(AND(R553=-1,N553=2),1,0)</f>
        <v>1</v>
      </c>
      <c r="U553">
        <f>U552+IF(AND(R553=1,M553=3),1,0)-IF(AND(R553=-1,N553=3),1,0)</f>
        <v>0</v>
      </c>
      <c r="V553">
        <f>IF(S553&lt;&gt;S552,0,V552+dt)</f>
        <v>329</v>
      </c>
      <c r="W553">
        <f>IF(T553&lt;&gt;T552,0,W552+dt)</f>
        <v>328</v>
      </c>
      <c r="X553">
        <f>IF(U553&lt;&gt;U552,0,X552+dt)</f>
        <v>183</v>
      </c>
      <c r="Y553" s="24">
        <f>S553*Cap_1*MIN(1,(V553+dt)/StartRamp)</f>
        <v>1.2</v>
      </c>
      <c r="Z553" s="24">
        <f>T553*Cap_2*MIN(1,(W553+dt)/StartRamp)</f>
        <v>1.1000000000000001</v>
      </c>
      <c r="AA553" s="24">
        <f>U553*Cap_3*MIN(1,(X553+dt)/StartRamp)</f>
        <v>0</v>
      </c>
      <c r="AB553" s="24">
        <f>SUM(Y553:AA553)</f>
        <v>2.2999999999999998</v>
      </c>
      <c r="AC553" s="24">
        <f>AB553-D553</f>
        <v>-0.86410000000000009</v>
      </c>
      <c r="AD553" s="25">
        <f>MEDIAN(0,(TaperEnd-E553)/(TaperEnd-TaperStart),1)</f>
        <v>1</v>
      </c>
      <c r="AE553" s="24">
        <f>MIN(P_pcs*AD553,MAX(0,SOC_max-E553)*E_nom*60/dt/SQRT(RTE))</f>
        <v>2.5</v>
      </c>
      <c r="AF553" s="24">
        <f>MIN(P_pcs,MAX(0,E553-SOC_min)*E_nom*60/dt*SQRT(RTE))</f>
        <v>2.5</v>
      </c>
      <c r="AG553" s="24">
        <f>IF(AC553&gt;0,MIN(AC553,AE553),0)</f>
        <v>0</v>
      </c>
      <c r="AH553" s="24">
        <f>IF(AC553&lt;0,MIN(-AC553,AF553),0)</f>
        <v>0.86410000000000009</v>
      </c>
      <c r="AI553" s="24">
        <f>IF(AC553&gt;0,D553+AG553,AB553)</f>
        <v>2.2999999999999998</v>
      </c>
      <c r="AJ553" s="24">
        <f>MAX(0,D553-AI553-AH553)</f>
        <v>0</v>
      </c>
      <c r="AK553" s="25">
        <f>IF(AB553&gt;0,AI553/AB553,0)</f>
        <v>1</v>
      </c>
      <c r="AL553">
        <f>IF(AB553=0,1,MIN(MATCH(MEDIAN(MinStable,AK553,1),FC_L,1),3))</f>
        <v>3</v>
      </c>
      <c r="AM553" s="25">
        <f>INDEX(FC_E1,$AL553)+(MEDIAN(MinStable,$AK553,1)-INDEX(FC_L,$AL553))*(INDEX(FC_E1,$AL553+1)-INDEX(FC_E1,$AL553))/(INDEX(FC_L,$AL553+1)-INDEX(FC_L,$AL553))</f>
        <v>0.42799999999999999</v>
      </c>
      <c r="AN553" s="25">
        <f>INDEX(FC_E2,$AL553)+(MEDIAN(MinStable,$AK553,1)-INDEX(FC_L,$AL553))*(INDEX(FC_E2,$AL553+1)-INDEX(FC_E2,$AL553))/(INDEX(FC_L,$AL553+1)-INDEX(FC_L,$AL553))</f>
        <v>0.42199999999999999</v>
      </c>
      <c r="AO553" s="25">
        <f>INDEX(FC_E3,$AL553)+(MEDIAN(MinStable,$AK553,1)-INDEX(FC_L,$AL553))*(INDEX(FC_E3,$AL553+1)-INDEX(FC_E3,$AL553))/(INDEX(FC_L,$AL553+1)-INDEX(FC_L,$AL553))</f>
        <v>0.41499999999999998</v>
      </c>
      <c r="AP553" s="26">
        <f>(IF(S553=1,Y553*AK553/AM553,0)+IF(T553=1,Z553*AK553/AN553,0)+IF(U553=1,AA553*AK553/AO553,0))*dt/60</f>
        <v>9.0172889814117627E-2</v>
      </c>
      <c r="AQ553" s="25">
        <f>E553+(AG553*SQRT(RTE)-AH553/SQRT(RTE))*dt/60/E_nom</f>
        <v>0.33259532733697211</v>
      </c>
      <c r="AR553">
        <f>IF(R553=1,1,0)</f>
        <v>0</v>
      </c>
    </row>
    <row r="554" spans="1:44" x14ac:dyDescent="0.2">
      <c r="A554">
        <v>552</v>
      </c>
      <c r="B554" s="22">
        <f>A554/1440</f>
        <v>0.38333333333333336</v>
      </c>
      <c r="C554" s="23">
        <v>3.0914000000000001</v>
      </c>
      <c r="D554" s="24">
        <f>C554+P_aux</f>
        <v>3.1064000000000003</v>
      </c>
      <c r="E554" s="25">
        <f>AQ553</f>
        <v>0.33259532733697211</v>
      </c>
      <c r="F554" s="24">
        <f>AB553</f>
        <v>2.2999999999999998</v>
      </c>
      <c r="G554">
        <f>IF(AND(S553=0,V553&gt;=MinOff),V553,-1)</f>
        <v>-1</v>
      </c>
      <c r="H554">
        <f>IF(AND(T553=0,W553&gt;=MinOff),W553,-1)</f>
        <v>-1</v>
      </c>
      <c r="I554">
        <f>IF(AND(U553=0,X553&gt;=MinOff),X553,-1)</f>
        <v>183</v>
      </c>
      <c r="J554">
        <f>IF(AND(S553=1,V553&gt;=MinRun),V553,-1)</f>
        <v>329</v>
      </c>
      <c r="K554">
        <f>IF(AND(T553=1,W553&gt;=MinRun),W553,-1)</f>
        <v>328</v>
      </c>
      <c r="L554">
        <f>IF(AND(U553=1,X553&gt;=MinRun),X553,-1)</f>
        <v>-1</v>
      </c>
      <c r="M554">
        <f>IF(MAX(G554:I554)&lt;0,0,MATCH(MAX(G554:I554),G554:I554,0))</f>
        <v>3</v>
      </c>
      <c r="N554">
        <f>IF(MAX(J554:L554)&lt;0,0,MATCH(MAX(J554:L554),J554:L554,0))</f>
        <v>1</v>
      </c>
      <c r="O554" s="24">
        <f>IF(N554=0,0,INDEX(CapVec,N554))</f>
        <v>1.2</v>
      </c>
      <c r="P554">
        <f>IF(OR(D554&gt;F554+StartMargin,E554&lt;SOC_startT),1,0)</f>
        <v>0</v>
      </c>
      <c r="Q554">
        <f>IF(AND(E554&gt;SOC_stopT,D554&lt;=F554-O554+StopMargin),1,0)</f>
        <v>0</v>
      </c>
      <c r="R554">
        <f>IF(AND(P554=1,M554&gt;0),1,IF(AND(P554=0,Q554=1,N554&gt;0),-1,0))</f>
        <v>0</v>
      </c>
      <c r="S554">
        <f>S553+IF(AND(R554=1,M554=1),1,0)-IF(AND(R554=-1,N554=1),1,0)</f>
        <v>1</v>
      </c>
      <c r="T554">
        <f>T553+IF(AND(R554=1,M554=2),1,0)-IF(AND(R554=-1,N554=2),1,0)</f>
        <v>1</v>
      </c>
      <c r="U554">
        <f>U553+IF(AND(R554=1,M554=3),1,0)-IF(AND(R554=-1,N554=3),1,0)</f>
        <v>0</v>
      </c>
      <c r="V554">
        <f>IF(S554&lt;&gt;S553,0,V553+dt)</f>
        <v>330</v>
      </c>
      <c r="W554">
        <f>IF(T554&lt;&gt;T553,0,W553+dt)</f>
        <v>329</v>
      </c>
      <c r="X554">
        <f>IF(U554&lt;&gt;U553,0,X553+dt)</f>
        <v>184</v>
      </c>
      <c r="Y554" s="24">
        <f>S554*Cap_1*MIN(1,(V554+dt)/StartRamp)</f>
        <v>1.2</v>
      </c>
      <c r="Z554" s="24">
        <f>T554*Cap_2*MIN(1,(W554+dt)/StartRamp)</f>
        <v>1.1000000000000001</v>
      </c>
      <c r="AA554" s="24">
        <f>U554*Cap_3*MIN(1,(X554+dt)/StartRamp)</f>
        <v>0</v>
      </c>
      <c r="AB554" s="24">
        <f>SUM(Y554:AA554)</f>
        <v>2.2999999999999998</v>
      </c>
      <c r="AC554" s="24">
        <f>AB554-D554</f>
        <v>-0.80640000000000045</v>
      </c>
      <c r="AD554" s="25">
        <f>MEDIAN(0,(TaperEnd-E554)/(TaperEnd-TaperStart),1)</f>
        <v>1</v>
      </c>
      <c r="AE554" s="24">
        <f>MIN(P_pcs*AD554,MAX(0,SOC_max-E554)*E_nom*60/dt/SQRT(RTE))</f>
        <v>2.5</v>
      </c>
      <c r="AF554" s="24">
        <f>MIN(P_pcs,MAX(0,E554-SOC_min)*E_nom*60/dt*SQRT(RTE))</f>
        <v>2.5</v>
      </c>
      <c r="AG554" s="24">
        <f>IF(AC554&gt;0,MIN(AC554,AE554),0)</f>
        <v>0</v>
      </c>
      <c r="AH554" s="24">
        <f>IF(AC554&lt;0,MIN(-AC554,AF554),0)</f>
        <v>0.80640000000000045</v>
      </c>
      <c r="AI554" s="24">
        <f>IF(AC554&gt;0,D554+AG554,AB554)</f>
        <v>2.2999999999999998</v>
      </c>
      <c r="AJ554" s="24">
        <f>MAX(0,D554-AI554-AH554)</f>
        <v>0</v>
      </c>
      <c r="AK554" s="25">
        <f>IF(AB554&gt;0,AI554/AB554,0)</f>
        <v>1</v>
      </c>
      <c r="AL554">
        <f>IF(AB554=0,1,MIN(MATCH(MEDIAN(MinStable,AK554,1),FC_L,1),3))</f>
        <v>3</v>
      </c>
      <c r="AM554" s="25">
        <f>INDEX(FC_E1,$AL554)+(MEDIAN(MinStable,$AK554,1)-INDEX(FC_L,$AL554))*(INDEX(FC_E1,$AL554+1)-INDEX(FC_E1,$AL554))/(INDEX(FC_L,$AL554+1)-INDEX(FC_L,$AL554))</f>
        <v>0.42799999999999999</v>
      </c>
      <c r="AN554" s="25">
        <f>INDEX(FC_E2,$AL554)+(MEDIAN(MinStable,$AK554,1)-INDEX(FC_L,$AL554))*(INDEX(FC_E2,$AL554+1)-INDEX(FC_E2,$AL554))/(INDEX(FC_L,$AL554+1)-INDEX(FC_L,$AL554))</f>
        <v>0.42199999999999999</v>
      </c>
      <c r="AO554" s="25">
        <f>INDEX(FC_E3,$AL554)+(MEDIAN(MinStable,$AK554,1)-INDEX(FC_L,$AL554))*(INDEX(FC_E3,$AL554+1)-INDEX(FC_E3,$AL554))/(INDEX(FC_L,$AL554+1)-INDEX(FC_L,$AL554))</f>
        <v>0.41499999999999998</v>
      </c>
      <c r="AP554" s="26">
        <f>(IF(S554=1,Y554*AK554/AM554,0)+IF(T554=1,Z554*AK554/AN554,0)+IF(U554=1,AA554*AK554/AO554,0))*dt/60</f>
        <v>9.0172889814117627E-2</v>
      </c>
      <c r="AQ554" s="25">
        <f>E554+(AG554*SQRT(RTE)-AH554/SQRT(RTE))*dt/60/E_nom</f>
        <v>0.32999040222077264</v>
      </c>
      <c r="AR554">
        <f>IF(R554=1,1,0)</f>
        <v>0</v>
      </c>
    </row>
    <row r="555" spans="1:44" x14ac:dyDescent="0.2">
      <c r="A555">
        <v>553</v>
      </c>
      <c r="B555" s="22">
        <f>A555/1440</f>
        <v>0.3840277777777778</v>
      </c>
      <c r="C555" s="23">
        <v>3.1112000000000002</v>
      </c>
      <c r="D555" s="24">
        <f>C555+P_aux</f>
        <v>3.1262000000000003</v>
      </c>
      <c r="E555" s="25">
        <f>AQ554</f>
        <v>0.32999040222077264</v>
      </c>
      <c r="F555" s="24">
        <f>AB554</f>
        <v>2.2999999999999998</v>
      </c>
      <c r="G555">
        <f>IF(AND(S554=0,V554&gt;=MinOff),V554,-1)</f>
        <v>-1</v>
      </c>
      <c r="H555">
        <f>IF(AND(T554=0,W554&gt;=MinOff),W554,-1)</f>
        <v>-1</v>
      </c>
      <c r="I555">
        <f>IF(AND(U554=0,X554&gt;=MinOff),X554,-1)</f>
        <v>184</v>
      </c>
      <c r="J555">
        <f>IF(AND(S554=1,V554&gt;=MinRun),V554,-1)</f>
        <v>330</v>
      </c>
      <c r="K555">
        <f>IF(AND(T554=1,W554&gt;=MinRun),W554,-1)</f>
        <v>329</v>
      </c>
      <c r="L555">
        <f>IF(AND(U554=1,X554&gt;=MinRun),X554,-1)</f>
        <v>-1</v>
      </c>
      <c r="M555">
        <f>IF(MAX(G555:I555)&lt;0,0,MATCH(MAX(G555:I555),G555:I555,0))</f>
        <v>3</v>
      </c>
      <c r="N555">
        <f>IF(MAX(J555:L555)&lt;0,0,MATCH(MAX(J555:L555),J555:L555,0))</f>
        <v>1</v>
      </c>
      <c r="O555" s="24">
        <f>IF(N555=0,0,INDEX(CapVec,N555))</f>
        <v>1.2</v>
      </c>
      <c r="P555">
        <f>IF(OR(D555&gt;F555+StartMargin,E555&lt;SOC_startT),1,0)</f>
        <v>0</v>
      </c>
      <c r="Q555">
        <f>IF(AND(E555&gt;SOC_stopT,D555&lt;=F555-O555+StopMargin),1,0)</f>
        <v>0</v>
      </c>
      <c r="R555">
        <f>IF(AND(P555=1,M555&gt;0),1,IF(AND(P555=0,Q555=1,N555&gt;0),-1,0))</f>
        <v>0</v>
      </c>
      <c r="S555">
        <f>S554+IF(AND(R555=1,M555=1),1,0)-IF(AND(R555=-1,N555=1),1,0)</f>
        <v>1</v>
      </c>
      <c r="T555">
        <f>T554+IF(AND(R555=1,M555=2),1,0)-IF(AND(R555=-1,N555=2),1,0)</f>
        <v>1</v>
      </c>
      <c r="U555">
        <f>U554+IF(AND(R555=1,M555=3),1,0)-IF(AND(R555=-1,N555=3),1,0)</f>
        <v>0</v>
      </c>
      <c r="V555">
        <f>IF(S555&lt;&gt;S554,0,V554+dt)</f>
        <v>331</v>
      </c>
      <c r="W555">
        <f>IF(T555&lt;&gt;T554,0,W554+dt)</f>
        <v>330</v>
      </c>
      <c r="X555">
        <f>IF(U555&lt;&gt;U554,0,X554+dt)</f>
        <v>185</v>
      </c>
      <c r="Y555" s="24">
        <f>S555*Cap_1*MIN(1,(V555+dt)/StartRamp)</f>
        <v>1.2</v>
      </c>
      <c r="Z555" s="24">
        <f>T555*Cap_2*MIN(1,(W555+dt)/StartRamp)</f>
        <v>1.1000000000000001</v>
      </c>
      <c r="AA555" s="24">
        <f>U555*Cap_3*MIN(1,(X555+dt)/StartRamp)</f>
        <v>0</v>
      </c>
      <c r="AB555" s="24">
        <f>SUM(Y555:AA555)</f>
        <v>2.2999999999999998</v>
      </c>
      <c r="AC555" s="24">
        <f>AB555-D555</f>
        <v>-0.82620000000000049</v>
      </c>
      <c r="AD555" s="25">
        <f>MEDIAN(0,(TaperEnd-E555)/(TaperEnd-TaperStart),1)</f>
        <v>1</v>
      </c>
      <c r="AE555" s="24">
        <f>MIN(P_pcs*AD555,MAX(0,SOC_max-E555)*E_nom*60/dt/SQRT(RTE))</f>
        <v>2.5</v>
      </c>
      <c r="AF555" s="24">
        <f>MIN(P_pcs,MAX(0,E555-SOC_min)*E_nom*60/dt*SQRT(RTE))</f>
        <v>2.5</v>
      </c>
      <c r="AG555" s="24">
        <f>IF(AC555&gt;0,MIN(AC555,AE555),0)</f>
        <v>0</v>
      </c>
      <c r="AH555" s="24">
        <f>IF(AC555&lt;0,MIN(-AC555,AF555),0)</f>
        <v>0.82620000000000049</v>
      </c>
      <c r="AI555" s="24">
        <f>IF(AC555&gt;0,D555+AG555,AB555)</f>
        <v>2.2999999999999998</v>
      </c>
      <c r="AJ555" s="24">
        <f>MAX(0,D555-AI555-AH555)</f>
        <v>0</v>
      </c>
      <c r="AK555" s="25">
        <f>IF(AB555&gt;0,AI555/AB555,0)</f>
        <v>1</v>
      </c>
      <c r="AL555">
        <f>IF(AB555=0,1,MIN(MATCH(MEDIAN(MinStable,AK555,1),FC_L,1),3))</f>
        <v>3</v>
      </c>
      <c r="AM555" s="25">
        <f>INDEX(FC_E1,$AL555)+(MEDIAN(MinStable,$AK555,1)-INDEX(FC_L,$AL555))*(INDEX(FC_E1,$AL555+1)-INDEX(FC_E1,$AL555))/(INDEX(FC_L,$AL555+1)-INDEX(FC_L,$AL555))</f>
        <v>0.42799999999999999</v>
      </c>
      <c r="AN555" s="25">
        <f>INDEX(FC_E2,$AL555)+(MEDIAN(MinStable,$AK555,1)-INDEX(FC_L,$AL555))*(INDEX(FC_E2,$AL555+1)-INDEX(FC_E2,$AL555))/(INDEX(FC_L,$AL555+1)-INDEX(FC_L,$AL555))</f>
        <v>0.42199999999999999</v>
      </c>
      <c r="AO555" s="25">
        <f>INDEX(FC_E3,$AL555)+(MEDIAN(MinStable,$AK555,1)-INDEX(FC_L,$AL555))*(INDEX(FC_E3,$AL555+1)-INDEX(FC_E3,$AL555))/(INDEX(FC_L,$AL555+1)-INDEX(FC_L,$AL555))</f>
        <v>0.41499999999999998</v>
      </c>
      <c r="AP555" s="26">
        <f>(IF(S555=1,Y555*AK555/AM555,0)+IF(T555=1,Z555*AK555/AN555,0)+IF(U555=1,AA555*AK555/AO555,0))*dt/60</f>
        <v>9.0172889814117627E-2</v>
      </c>
      <c r="AQ555" s="25">
        <f>E555+(AG555*SQRT(RTE)-AH555/SQRT(RTE))*dt/60/E_nom</f>
        <v>0.32732151688966649</v>
      </c>
      <c r="AR555">
        <f>IF(R555=1,1,0)</f>
        <v>0</v>
      </c>
    </row>
    <row r="556" spans="1:44" x14ac:dyDescent="0.2">
      <c r="A556">
        <v>554</v>
      </c>
      <c r="B556" s="22">
        <f>A556/1440</f>
        <v>0.38472222222222224</v>
      </c>
      <c r="C556" s="23">
        <v>3.1877</v>
      </c>
      <c r="D556" s="24">
        <f>C556+P_aux</f>
        <v>3.2027000000000001</v>
      </c>
      <c r="E556" s="25">
        <f>AQ555</f>
        <v>0.32732151688966649</v>
      </c>
      <c r="F556" s="24">
        <f>AB555</f>
        <v>2.2999999999999998</v>
      </c>
      <c r="G556">
        <f>IF(AND(S555=0,V555&gt;=MinOff),V555,-1)</f>
        <v>-1</v>
      </c>
      <c r="H556">
        <f>IF(AND(T555=0,W555&gt;=MinOff),W555,-1)</f>
        <v>-1</v>
      </c>
      <c r="I556">
        <f>IF(AND(U555=0,X555&gt;=MinOff),X555,-1)</f>
        <v>185</v>
      </c>
      <c r="J556">
        <f>IF(AND(S555=1,V555&gt;=MinRun),V555,-1)</f>
        <v>331</v>
      </c>
      <c r="K556">
        <f>IF(AND(T555=1,W555&gt;=MinRun),W555,-1)</f>
        <v>330</v>
      </c>
      <c r="L556">
        <f>IF(AND(U555=1,X555&gt;=MinRun),X555,-1)</f>
        <v>-1</v>
      </c>
      <c r="M556">
        <f>IF(MAX(G556:I556)&lt;0,0,MATCH(MAX(G556:I556),G556:I556,0))</f>
        <v>3</v>
      </c>
      <c r="N556">
        <f>IF(MAX(J556:L556)&lt;0,0,MATCH(MAX(J556:L556),J556:L556,0))</f>
        <v>1</v>
      </c>
      <c r="O556" s="24">
        <f>IF(N556=0,0,INDEX(CapVec,N556))</f>
        <v>1.2</v>
      </c>
      <c r="P556">
        <f>IF(OR(D556&gt;F556+StartMargin,E556&lt;SOC_startT),1,0)</f>
        <v>0</v>
      </c>
      <c r="Q556">
        <f>IF(AND(E556&gt;SOC_stopT,D556&lt;=F556-O556+StopMargin),1,0)</f>
        <v>0</v>
      </c>
      <c r="R556">
        <f>IF(AND(P556=1,M556&gt;0),1,IF(AND(P556=0,Q556=1,N556&gt;0),-1,0))</f>
        <v>0</v>
      </c>
      <c r="S556">
        <f>S555+IF(AND(R556=1,M556=1),1,0)-IF(AND(R556=-1,N556=1),1,0)</f>
        <v>1</v>
      </c>
      <c r="T556">
        <f>T555+IF(AND(R556=1,M556=2),1,0)-IF(AND(R556=-1,N556=2),1,0)</f>
        <v>1</v>
      </c>
      <c r="U556">
        <f>U555+IF(AND(R556=1,M556=3),1,0)-IF(AND(R556=-1,N556=3),1,0)</f>
        <v>0</v>
      </c>
      <c r="V556">
        <f>IF(S556&lt;&gt;S555,0,V555+dt)</f>
        <v>332</v>
      </c>
      <c r="W556">
        <f>IF(T556&lt;&gt;T555,0,W555+dt)</f>
        <v>331</v>
      </c>
      <c r="X556">
        <f>IF(U556&lt;&gt;U555,0,X555+dt)</f>
        <v>186</v>
      </c>
      <c r="Y556" s="24">
        <f>S556*Cap_1*MIN(1,(V556+dt)/StartRamp)</f>
        <v>1.2</v>
      </c>
      <c r="Z556" s="24">
        <f>T556*Cap_2*MIN(1,(W556+dt)/StartRamp)</f>
        <v>1.1000000000000001</v>
      </c>
      <c r="AA556" s="24">
        <f>U556*Cap_3*MIN(1,(X556+dt)/StartRamp)</f>
        <v>0</v>
      </c>
      <c r="AB556" s="24">
        <f>SUM(Y556:AA556)</f>
        <v>2.2999999999999998</v>
      </c>
      <c r="AC556" s="24">
        <f>AB556-D556</f>
        <v>-0.90270000000000028</v>
      </c>
      <c r="AD556" s="25">
        <f>MEDIAN(0,(TaperEnd-E556)/(TaperEnd-TaperStart),1)</f>
        <v>1</v>
      </c>
      <c r="AE556" s="24">
        <f>MIN(P_pcs*AD556,MAX(0,SOC_max-E556)*E_nom*60/dt/SQRT(RTE))</f>
        <v>2.5</v>
      </c>
      <c r="AF556" s="24">
        <f>MIN(P_pcs,MAX(0,E556-SOC_min)*E_nom*60/dt*SQRT(RTE))</f>
        <v>2.5</v>
      </c>
      <c r="AG556" s="24">
        <f>IF(AC556&gt;0,MIN(AC556,AE556),0)</f>
        <v>0</v>
      </c>
      <c r="AH556" s="24">
        <f>IF(AC556&lt;0,MIN(-AC556,AF556),0)</f>
        <v>0.90270000000000028</v>
      </c>
      <c r="AI556" s="24">
        <f>IF(AC556&gt;0,D556+AG556,AB556)</f>
        <v>2.2999999999999998</v>
      </c>
      <c r="AJ556" s="24">
        <f>MAX(0,D556-AI556-AH556)</f>
        <v>0</v>
      </c>
      <c r="AK556" s="25">
        <f>IF(AB556&gt;0,AI556/AB556,0)</f>
        <v>1</v>
      </c>
      <c r="AL556">
        <f>IF(AB556=0,1,MIN(MATCH(MEDIAN(MinStable,AK556,1),FC_L,1),3))</f>
        <v>3</v>
      </c>
      <c r="AM556" s="25">
        <f>INDEX(FC_E1,$AL556)+(MEDIAN(MinStable,$AK556,1)-INDEX(FC_L,$AL556))*(INDEX(FC_E1,$AL556+1)-INDEX(FC_E1,$AL556))/(INDEX(FC_L,$AL556+1)-INDEX(FC_L,$AL556))</f>
        <v>0.42799999999999999</v>
      </c>
      <c r="AN556" s="25">
        <f>INDEX(FC_E2,$AL556)+(MEDIAN(MinStable,$AK556,1)-INDEX(FC_L,$AL556))*(INDEX(FC_E2,$AL556+1)-INDEX(FC_E2,$AL556))/(INDEX(FC_L,$AL556+1)-INDEX(FC_L,$AL556))</f>
        <v>0.42199999999999999</v>
      </c>
      <c r="AO556" s="25">
        <f>INDEX(FC_E3,$AL556)+(MEDIAN(MinStable,$AK556,1)-INDEX(FC_L,$AL556))*(INDEX(FC_E3,$AL556+1)-INDEX(FC_E3,$AL556))/(INDEX(FC_L,$AL556+1)-INDEX(FC_L,$AL556))</f>
        <v>0.41499999999999998</v>
      </c>
      <c r="AP556" s="26">
        <f>(IF(S556=1,Y556*AK556/AM556,0)+IF(T556=1,Z556*AK556/AN556,0)+IF(U556=1,AA556*AK556/AO556,0))*dt/60</f>
        <v>9.0172889814117627E-2</v>
      </c>
      <c r="AQ556" s="25">
        <f>E556+(AG556*SQRT(RTE)-AH556/SQRT(RTE))*dt/60/E_nom</f>
        <v>0.32440551254642086</v>
      </c>
      <c r="AR556">
        <f>IF(R556=1,1,0)</f>
        <v>0</v>
      </c>
    </row>
    <row r="557" spans="1:44" x14ac:dyDescent="0.2">
      <c r="A557">
        <v>555</v>
      </c>
      <c r="B557" s="22">
        <f>A557/1440</f>
        <v>0.38541666666666669</v>
      </c>
      <c r="C557" s="23">
        <v>3.0722999999999998</v>
      </c>
      <c r="D557" s="24">
        <f>C557+P_aux</f>
        <v>3.0872999999999999</v>
      </c>
      <c r="E557" s="25">
        <f>AQ556</f>
        <v>0.32440551254642086</v>
      </c>
      <c r="F557" s="24">
        <f>AB556</f>
        <v>2.2999999999999998</v>
      </c>
      <c r="G557">
        <f>IF(AND(S556=0,V556&gt;=MinOff),V556,-1)</f>
        <v>-1</v>
      </c>
      <c r="H557">
        <f>IF(AND(T556=0,W556&gt;=MinOff),W556,-1)</f>
        <v>-1</v>
      </c>
      <c r="I557">
        <f>IF(AND(U556=0,X556&gt;=MinOff),X556,-1)</f>
        <v>186</v>
      </c>
      <c r="J557">
        <f>IF(AND(S556=1,V556&gt;=MinRun),V556,-1)</f>
        <v>332</v>
      </c>
      <c r="K557">
        <f>IF(AND(T556=1,W556&gt;=MinRun),W556,-1)</f>
        <v>331</v>
      </c>
      <c r="L557">
        <f>IF(AND(U556=1,X556&gt;=MinRun),X556,-1)</f>
        <v>-1</v>
      </c>
      <c r="M557">
        <f>IF(MAX(G557:I557)&lt;0,0,MATCH(MAX(G557:I557),G557:I557,0))</f>
        <v>3</v>
      </c>
      <c r="N557">
        <f>IF(MAX(J557:L557)&lt;0,0,MATCH(MAX(J557:L557),J557:L557,0))</f>
        <v>1</v>
      </c>
      <c r="O557" s="24">
        <f>IF(N557=0,0,INDEX(CapVec,N557))</f>
        <v>1.2</v>
      </c>
      <c r="P557">
        <f>IF(OR(D557&gt;F557+StartMargin,E557&lt;SOC_startT),1,0)</f>
        <v>0</v>
      </c>
      <c r="Q557">
        <f>IF(AND(E557&gt;SOC_stopT,D557&lt;=F557-O557+StopMargin),1,0)</f>
        <v>0</v>
      </c>
      <c r="R557">
        <f>IF(AND(P557=1,M557&gt;0),1,IF(AND(P557=0,Q557=1,N557&gt;0),-1,0))</f>
        <v>0</v>
      </c>
      <c r="S557">
        <f>S556+IF(AND(R557=1,M557=1),1,0)-IF(AND(R557=-1,N557=1),1,0)</f>
        <v>1</v>
      </c>
      <c r="T557">
        <f>T556+IF(AND(R557=1,M557=2),1,0)-IF(AND(R557=-1,N557=2),1,0)</f>
        <v>1</v>
      </c>
      <c r="U557">
        <f>U556+IF(AND(R557=1,M557=3),1,0)-IF(AND(R557=-1,N557=3),1,0)</f>
        <v>0</v>
      </c>
      <c r="V557">
        <f>IF(S557&lt;&gt;S556,0,V556+dt)</f>
        <v>333</v>
      </c>
      <c r="W557">
        <f>IF(T557&lt;&gt;T556,0,W556+dt)</f>
        <v>332</v>
      </c>
      <c r="X557">
        <f>IF(U557&lt;&gt;U556,0,X556+dt)</f>
        <v>187</v>
      </c>
      <c r="Y557" s="24">
        <f>S557*Cap_1*MIN(1,(V557+dt)/StartRamp)</f>
        <v>1.2</v>
      </c>
      <c r="Z557" s="24">
        <f>T557*Cap_2*MIN(1,(W557+dt)/StartRamp)</f>
        <v>1.1000000000000001</v>
      </c>
      <c r="AA557" s="24">
        <f>U557*Cap_3*MIN(1,(X557+dt)/StartRamp)</f>
        <v>0</v>
      </c>
      <c r="AB557" s="24">
        <f>SUM(Y557:AA557)</f>
        <v>2.2999999999999998</v>
      </c>
      <c r="AC557" s="24">
        <f>AB557-D557</f>
        <v>-0.78730000000000011</v>
      </c>
      <c r="AD557" s="25">
        <f>MEDIAN(0,(TaperEnd-E557)/(TaperEnd-TaperStart),1)</f>
        <v>1</v>
      </c>
      <c r="AE557" s="24">
        <f>MIN(P_pcs*AD557,MAX(0,SOC_max-E557)*E_nom*60/dt/SQRT(RTE))</f>
        <v>2.5</v>
      </c>
      <c r="AF557" s="24">
        <f>MIN(P_pcs,MAX(0,E557-SOC_min)*E_nom*60/dt*SQRT(RTE))</f>
        <v>2.5</v>
      </c>
      <c r="AG557" s="24">
        <f>IF(AC557&gt;0,MIN(AC557,AE557),0)</f>
        <v>0</v>
      </c>
      <c r="AH557" s="24">
        <f>IF(AC557&lt;0,MIN(-AC557,AF557),0)</f>
        <v>0.78730000000000011</v>
      </c>
      <c r="AI557" s="24">
        <f>IF(AC557&gt;0,D557+AG557,AB557)</f>
        <v>2.2999999999999998</v>
      </c>
      <c r="AJ557" s="24">
        <f>MAX(0,D557-AI557-AH557)</f>
        <v>0</v>
      </c>
      <c r="AK557" s="25">
        <f>IF(AB557&gt;0,AI557/AB557,0)</f>
        <v>1</v>
      </c>
      <c r="AL557">
        <f>IF(AB557=0,1,MIN(MATCH(MEDIAN(MinStable,AK557,1),FC_L,1),3))</f>
        <v>3</v>
      </c>
      <c r="AM557" s="25">
        <f>INDEX(FC_E1,$AL557)+(MEDIAN(MinStable,$AK557,1)-INDEX(FC_L,$AL557))*(INDEX(FC_E1,$AL557+1)-INDEX(FC_E1,$AL557))/(INDEX(FC_L,$AL557+1)-INDEX(FC_L,$AL557))</f>
        <v>0.42799999999999999</v>
      </c>
      <c r="AN557" s="25">
        <f>INDEX(FC_E2,$AL557)+(MEDIAN(MinStable,$AK557,1)-INDEX(FC_L,$AL557))*(INDEX(FC_E2,$AL557+1)-INDEX(FC_E2,$AL557))/(INDEX(FC_L,$AL557+1)-INDEX(FC_L,$AL557))</f>
        <v>0.42199999999999999</v>
      </c>
      <c r="AO557" s="25">
        <f>INDEX(FC_E3,$AL557)+(MEDIAN(MinStable,$AK557,1)-INDEX(FC_L,$AL557))*(INDEX(FC_E3,$AL557+1)-INDEX(FC_E3,$AL557))/(INDEX(FC_L,$AL557+1)-INDEX(FC_L,$AL557))</f>
        <v>0.41499999999999998</v>
      </c>
      <c r="AP557" s="26">
        <f>(IF(S557=1,Y557*AK557/AM557,0)+IF(T557=1,Z557*AK557/AN557,0)+IF(U557=1,AA557*AK557/AO557,0))*dt/60</f>
        <v>9.0172889814117627E-2</v>
      </c>
      <c r="AQ557" s="25">
        <f>E557+(AG557*SQRT(RTE)-AH557/SQRT(RTE))*dt/60/E_nom</f>
        <v>0.32186228642540915</v>
      </c>
      <c r="AR557">
        <f>IF(R557=1,1,0)</f>
        <v>0</v>
      </c>
    </row>
    <row r="558" spans="1:44" x14ac:dyDescent="0.2">
      <c r="A558">
        <v>556</v>
      </c>
      <c r="B558" s="22">
        <f>A558/1440</f>
        <v>0.38611111111111113</v>
      </c>
      <c r="C558" s="23">
        <v>3.0461999999999998</v>
      </c>
      <c r="D558" s="24">
        <f>C558+P_aux</f>
        <v>3.0611999999999999</v>
      </c>
      <c r="E558" s="25">
        <f>AQ557</f>
        <v>0.32186228642540915</v>
      </c>
      <c r="F558" s="24">
        <f>AB557</f>
        <v>2.2999999999999998</v>
      </c>
      <c r="G558">
        <f>IF(AND(S557=0,V557&gt;=MinOff),V557,-1)</f>
        <v>-1</v>
      </c>
      <c r="H558">
        <f>IF(AND(T557=0,W557&gt;=MinOff),W557,-1)</f>
        <v>-1</v>
      </c>
      <c r="I558">
        <f>IF(AND(U557=0,X557&gt;=MinOff),X557,-1)</f>
        <v>187</v>
      </c>
      <c r="J558">
        <f>IF(AND(S557=1,V557&gt;=MinRun),V557,-1)</f>
        <v>333</v>
      </c>
      <c r="K558">
        <f>IF(AND(T557=1,W557&gt;=MinRun),W557,-1)</f>
        <v>332</v>
      </c>
      <c r="L558">
        <f>IF(AND(U557=1,X557&gt;=MinRun),X557,-1)</f>
        <v>-1</v>
      </c>
      <c r="M558">
        <f>IF(MAX(G558:I558)&lt;0,0,MATCH(MAX(G558:I558),G558:I558,0))</f>
        <v>3</v>
      </c>
      <c r="N558">
        <f>IF(MAX(J558:L558)&lt;0,0,MATCH(MAX(J558:L558),J558:L558,0))</f>
        <v>1</v>
      </c>
      <c r="O558" s="24">
        <f>IF(N558=0,0,INDEX(CapVec,N558))</f>
        <v>1.2</v>
      </c>
      <c r="P558">
        <f>IF(OR(D558&gt;F558+StartMargin,E558&lt;SOC_startT),1,0)</f>
        <v>0</v>
      </c>
      <c r="Q558">
        <f>IF(AND(E558&gt;SOC_stopT,D558&lt;=F558-O558+StopMargin),1,0)</f>
        <v>0</v>
      </c>
      <c r="R558">
        <f>IF(AND(P558=1,M558&gt;0),1,IF(AND(P558=0,Q558=1,N558&gt;0),-1,0))</f>
        <v>0</v>
      </c>
      <c r="S558">
        <f>S557+IF(AND(R558=1,M558=1),1,0)-IF(AND(R558=-1,N558=1),1,0)</f>
        <v>1</v>
      </c>
      <c r="T558">
        <f>T557+IF(AND(R558=1,M558=2),1,0)-IF(AND(R558=-1,N558=2),1,0)</f>
        <v>1</v>
      </c>
      <c r="U558">
        <f>U557+IF(AND(R558=1,M558=3),1,0)-IF(AND(R558=-1,N558=3),1,0)</f>
        <v>0</v>
      </c>
      <c r="V558">
        <f>IF(S558&lt;&gt;S557,0,V557+dt)</f>
        <v>334</v>
      </c>
      <c r="W558">
        <f>IF(T558&lt;&gt;T557,0,W557+dt)</f>
        <v>333</v>
      </c>
      <c r="X558">
        <f>IF(U558&lt;&gt;U557,0,X557+dt)</f>
        <v>188</v>
      </c>
      <c r="Y558" s="24">
        <f>S558*Cap_1*MIN(1,(V558+dt)/StartRamp)</f>
        <v>1.2</v>
      </c>
      <c r="Z558" s="24">
        <f>T558*Cap_2*MIN(1,(W558+dt)/StartRamp)</f>
        <v>1.1000000000000001</v>
      </c>
      <c r="AA558" s="24">
        <f>U558*Cap_3*MIN(1,(X558+dt)/StartRamp)</f>
        <v>0</v>
      </c>
      <c r="AB558" s="24">
        <f>SUM(Y558:AA558)</f>
        <v>2.2999999999999998</v>
      </c>
      <c r="AC558" s="24">
        <f>AB558-D558</f>
        <v>-0.7612000000000001</v>
      </c>
      <c r="AD558" s="25">
        <f>MEDIAN(0,(TaperEnd-E558)/(TaperEnd-TaperStart),1)</f>
        <v>1</v>
      </c>
      <c r="AE558" s="24">
        <f>MIN(P_pcs*AD558,MAX(0,SOC_max-E558)*E_nom*60/dt/SQRT(RTE))</f>
        <v>2.5</v>
      </c>
      <c r="AF558" s="24">
        <f>MIN(P_pcs,MAX(0,E558-SOC_min)*E_nom*60/dt*SQRT(RTE))</f>
        <v>2.5</v>
      </c>
      <c r="AG558" s="24">
        <f>IF(AC558&gt;0,MIN(AC558,AE558),0)</f>
        <v>0</v>
      </c>
      <c r="AH558" s="24">
        <f>IF(AC558&lt;0,MIN(-AC558,AF558),0)</f>
        <v>0.7612000000000001</v>
      </c>
      <c r="AI558" s="24">
        <f>IF(AC558&gt;0,D558+AG558,AB558)</f>
        <v>2.2999999999999998</v>
      </c>
      <c r="AJ558" s="24">
        <f>MAX(0,D558-AI558-AH558)</f>
        <v>0</v>
      </c>
      <c r="AK558" s="25">
        <f>IF(AB558&gt;0,AI558/AB558,0)</f>
        <v>1</v>
      </c>
      <c r="AL558">
        <f>IF(AB558=0,1,MIN(MATCH(MEDIAN(MinStable,AK558,1),FC_L,1),3))</f>
        <v>3</v>
      </c>
      <c r="AM558" s="25">
        <f>INDEX(FC_E1,$AL558)+(MEDIAN(MinStable,$AK558,1)-INDEX(FC_L,$AL558))*(INDEX(FC_E1,$AL558+1)-INDEX(FC_E1,$AL558))/(INDEX(FC_L,$AL558+1)-INDEX(FC_L,$AL558))</f>
        <v>0.42799999999999999</v>
      </c>
      <c r="AN558" s="25">
        <f>INDEX(FC_E2,$AL558)+(MEDIAN(MinStable,$AK558,1)-INDEX(FC_L,$AL558))*(INDEX(FC_E2,$AL558+1)-INDEX(FC_E2,$AL558))/(INDEX(FC_L,$AL558+1)-INDEX(FC_L,$AL558))</f>
        <v>0.42199999999999999</v>
      </c>
      <c r="AO558" s="25">
        <f>INDEX(FC_E3,$AL558)+(MEDIAN(MinStable,$AK558,1)-INDEX(FC_L,$AL558))*(INDEX(FC_E3,$AL558+1)-INDEX(FC_E3,$AL558))/(INDEX(FC_L,$AL558+1)-INDEX(FC_L,$AL558))</f>
        <v>0.41499999999999998</v>
      </c>
      <c r="AP558" s="26">
        <f>(IF(S558=1,Y558*AK558/AM558,0)+IF(T558=1,Z558*AK558/AN558,0)+IF(U558=1,AA558*AK558/AO558,0))*dt/60</f>
        <v>9.0172889814117627E-2</v>
      </c>
      <c r="AQ558" s="25">
        <f>E558+(AG558*SQRT(RTE)-AH558/SQRT(RTE))*dt/60/E_nom</f>
        <v>0.31940337149677445</v>
      </c>
      <c r="AR558">
        <f>IF(R558=1,1,0)</f>
        <v>0</v>
      </c>
    </row>
    <row r="559" spans="1:44" x14ac:dyDescent="0.2">
      <c r="A559">
        <v>557</v>
      </c>
      <c r="B559" s="22">
        <f>A559/1440</f>
        <v>0.38680555555555557</v>
      </c>
      <c r="C559" s="23">
        <v>3.2058</v>
      </c>
      <c r="D559" s="24">
        <f>C559+P_aux</f>
        <v>3.2208000000000001</v>
      </c>
      <c r="E559" s="25">
        <f>AQ558</f>
        <v>0.31940337149677445</v>
      </c>
      <c r="F559" s="24">
        <f>AB558</f>
        <v>2.2999999999999998</v>
      </c>
      <c r="G559">
        <f>IF(AND(S558=0,V558&gt;=MinOff),V558,-1)</f>
        <v>-1</v>
      </c>
      <c r="H559">
        <f>IF(AND(T558=0,W558&gt;=MinOff),W558,-1)</f>
        <v>-1</v>
      </c>
      <c r="I559">
        <f>IF(AND(U558=0,X558&gt;=MinOff),X558,-1)</f>
        <v>188</v>
      </c>
      <c r="J559">
        <f>IF(AND(S558=1,V558&gt;=MinRun),V558,-1)</f>
        <v>334</v>
      </c>
      <c r="K559">
        <f>IF(AND(T558=1,W558&gt;=MinRun),W558,-1)</f>
        <v>333</v>
      </c>
      <c r="L559">
        <f>IF(AND(U558=1,X558&gt;=MinRun),X558,-1)</f>
        <v>-1</v>
      </c>
      <c r="M559">
        <f>IF(MAX(G559:I559)&lt;0,0,MATCH(MAX(G559:I559),G559:I559,0))</f>
        <v>3</v>
      </c>
      <c r="N559">
        <f>IF(MAX(J559:L559)&lt;0,0,MATCH(MAX(J559:L559),J559:L559,0))</f>
        <v>1</v>
      </c>
      <c r="O559" s="24">
        <f>IF(N559=0,0,INDEX(CapVec,N559))</f>
        <v>1.2</v>
      </c>
      <c r="P559">
        <f>IF(OR(D559&gt;F559+StartMargin,E559&lt;SOC_startT),1,0)</f>
        <v>0</v>
      </c>
      <c r="Q559">
        <f>IF(AND(E559&gt;SOC_stopT,D559&lt;=F559-O559+StopMargin),1,0)</f>
        <v>0</v>
      </c>
      <c r="R559">
        <f>IF(AND(P559=1,M559&gt;0),1,IF(AND(P559=0,Q559=1,N559&gt;0),-1,0))</f>
        <v>0</v>
      </c>
      <c r="S559">
        <f>S558+IF(AND(R559=1,M559=1),1,0)-IF(AND(R559=-1,N559=1),1,0)</f>
        <v>1</v>
      </c>
      <c r="T559">
        <f>T558+IF(AND(R559=1,M559=2),1,0)-IF(AND(R559=-1,N559=2),1,0)</f>
        <v>1</v>
      </c>
      <c r="U559">
        <f>U558+IF(AND(R559=1,M559=3),1,0)-IF(AND(R559=-1,N559=3),1,0)</f>
        <v>0</v>
      </c>
      <c r="V559">
        <f>IF(S559&lt;&gt;S558,0,V558+dt)</f>
        <v>335</v>
      </c>
      <c r="W559">
        <f>IF(T559&lt;&gt;T558,0,W558+dt)</f>
        <v>334</v>
      </c>
      <c r="X559">
        <f>IF(U559&lt;&gt;U558,0,X558+dt)</f>
        <v>189</v>
      </c>
      <c r="Y559" s="24">
        <f>S559*Cap_1*MIN(1,(V559+dt)/StartRamp)</f>
        <v>1.2</v>
      </c>
      <c r="Z559" s="24">
        <f>T559*Cap_2*MIN(1,(W559+dt)/StartRamp)</f>
        <v>1.1000000000000001</v>
      </c>
      <c r="AA559" s="24">
        <f>U559*Cap_3*MIN(1,(X559+dt)/StartRamp)</f>
        <v>0</v>
      </c>
      <c r="AB559" s="24">
        <f>SUM(Y559:AA559)</f>
        <v>2.2999999999999998</v>
      </c>
      <c r="AC559" s="24">
        <f>AB559-D559</f>
        <v>-0.92080000000000028</v>
      </c>
      <c r="AD559" s="25">
        <f>MEDIAN(0,(TaperEnd-E559)/(TaperEnd-TaperStart),1)</f>
        <v>1</v>
      </c>
      <c r="AE559" s="24">
        <f>MIN(P_pcs*AD559,MAX(0,SOC_max-E559)*E_nom*60/dt/SQRT(RTE))</f>
        <v>2.5</v>
      </c>
      <c r="AF559" s="24">
        <f>MIN(P_pcs,MAX(0,E559-SOC_min)*E_nom*60/dt*SQRT(RTE))</f>
        <v>2.5</v>
      </c>
      <c r="AG559" s="24">
        <f>IF(AC559&gt;0,MIN(AC559,AE559),0)</f>
        <v>0</v>
      </c>
      <c r="AH559" s="24">
        <f>IF(AC559&lt;0,MIN(-AC559,AF559),0)</f>
        <v>0.92080000000000028</v>
      </c>
      <c r="AI559" s="24">
        <f>IF(AC559&gt;0,D559+AG559,AB559)</f>
        <v>2.2999999999999998</v>
      </c>
      <c r="AJ559" s="24">
        <f>MAX(0,D559-AI559-AH559)</f>
        <v>0</v>
      </c>
      <c r="AK559" s="25">
        <f>IF(AB559&gt;0,AI559/AB559,0)</f>
        <v>1</v>
      </c>
      <c r="AL559">
        <f>IF(AB559=0,1,MIN(MATCH(MEDIAN(MinStable,AK559,1),FC_L,1),3))</f>
        <v>3</v>
      </c>
      <c r="AM559" s="25">
        <f>INDEX(FC_E1,$AL559)+(MEDIAN(MinStable,$AK559,1)-INDEX(FC_L,$AL559))*(INDEX(FC_E1,$AL559+1)-INDEX(FC_E1,$AL559))/(INDEX(FC_L,$AL559+1)-INDEX(FC_L,$AL559))</f>
        <v>0.42799999999999999</v>
      </c>
      <c r="AN559" s="25">
        <f>INDEX(FC_E2,$AL559)+(MEDIAN(MinStable,$AK559,1)-INDEX(FC_L,$AL559))*(INDEX(FC_E2,$AL559+1)-INDEX(FC_E2,$AL559))/(INDEX(FC_L,$AL559+1)-INDEX(FC_L,$AL559))</f>
        <v>0.42199999999999999</v>
      </c>
      <c r="AO559" s="25">
        <f>INDEX(FC_E3,$AL559)+(MEDIAN(MinStable,$AK559,1)-INDEX(FC_L,$AL559))*(INDEX(FC_E3,$AL559+1)-INDEX(FC_E3,$AL559))/(INDEX(FC_L,$AL559+1)-INDEX(FC_L,$AL559))</f>
        <v>0.41499999999999998</v>
      </c>
      <c r="AP559" s="26">
        <f>(IF(S559=1,Y559*AK559/AM559,0)+IF(T559=1,Z559*AK559/AN559,0)+IF(U559=1,AA559*AK559/AO559,0))*dt/60</f>
        <v>9.0172889814117627E-2</v>
      </c>
      <c r="AQ559" s="25">
        <f>E559+(AG559*SQRT(RTE)-AH559/SQRT(RTE))*dt/60/E_nom</f>
        <v>0.31642889847222527</v>
      </c>
      <c r="AR559">
        <f>IF(R559=1,1,0)</f>
        <v>0</v>
      </c>
    </row>
    <row r="560" spans="1:44" x14ac:dyDescent="0.2">
      <c r="A560">
        <v>558</v>
      </c>
      <c r="B560" s="22">
        <f>A560/1440</f>
        <v>0.38750000000000001</v>
      </c>
      <c r="C560" s="23">
        <v>3.1993999999999998</v>
      </c>
      <c r="D560" s="24">
        <f>C560+P_aux</f>
        <v>3.2143999999999999</v>
      </c>
      <c r="E560" s="25">
        <f>AQ559</f>
        <v>0.31642889847222527</v>
      </c>
      <c r="F560" s="24">
        <f>AB559</f>
        <v>2.2999999999999998</v>
      </c>
      <c r="G560">
        <f>IF(AND(S559=0,V559&gt;=MinOff),V559,-1)</f>
        <v>-1</v>
      </c>
      <c r="H560">
        <f>IF(AND(T559=0,W559&gt;=MinOff),W559,-1)</f>
        <v>-1</v>
      </c>
      <c r="I560">
        <f>IF(AND(U559=0,X559&gt;=MinOff),X559,-1)</f>
        <v>189</v>
      </c>
      <c r="J560">
        <f>IF(AND(S559=1,V559&gt;=MinRun),V559,-1)</f>
        <v>335</v>
      </c>
      <c r="K560">
        <f>IF(AND(T559=1,W559&gt;=MinRun),W559,-1)</f>
        <v>334</v>
      </c>
      <c r="L560">
        <f>IF(AND(U559=1,X559&gt;=MinRun),X559,-1)</f>
        <v>-1</v>
      </c>
      <c r="M560">
        <f>IF(MAX(G560:I560)&lt;0,0,MATCH(MAX(G560:I560),G560:I560,0))</f>
        <v>3</v>
      </c>
      <c r="N560">
        <f>IF(MAX(J560:L560)&lt;0,0,MATCH(MAX(J560:L560),J560:L560,0))</f>
        <v>1</v>
      </c>
      <c r="O560" s="24">
        <f>IF(N560=0,0,INDEX(CapVec,N560))</f>
        <v>1.2</v>
      </c>
      <c r="P560">
        <f>IF(OR(D560&gt;F560+StartMargin,E560&lt;SOC_startT),1,0)</f>
        <v>0</v>
      </c>
      <c r="Q560">
        <f>IF(AND(E560&gt;SOC_stopT,D560&lt;=F560-O560+StopMargin),1,0)</f>
        <v>0</v>
      </c>
      <c r="R560">
        <f>IF(AND(P560=1,M560&gt;0),1,IF(AND(P560=0,Q560=1,N560&gt;0),-1,0))</f>
        <v>0</v>
      </c>
      <c r="S560">
        <f>S559+IF(AND(R560=1,M560=1),1,0)-IF(AND(R560=-1,N560=1),1,0)</f>
        <v>1</v>
      </c>
      <c r="T560">
        <f>T559+IF(AND(R560=1,M560=2),1,0)-IF(AND(R560=-1,N560=2),1,0)</f>
        <v>1</v>
      </c>
      <c r="U560">
        <f>U559+IF(AND(R560=1,M560=3),1,0)-IF(AND(R560=-1,N560=3),1,0)</f>
        <v>0</v>
      </c>
      <c r="V560">
        <f>IF(S560&lt;&gt;S559,0,V559+dt)</f>
        <v>336</v>
      </c>
      <c r="W560">
        <f>IF(T560&lt;&gt;T559,0,W559+dt)</f>
        <v>335</v>
      </c>
      <c r="X560">
        <f>IF(U560&lt;&gt;U559,0,X559+dt)</f>
        <v>190</v>
      </c>
      <c r="Y560" s="24">
        <f>S560*Cap_1*MIN(1,(V560+dt)/StartRamp)</f>
        <v>1.2</v>
      </c>
      <c r="Z560" s="24">
        <f>T560*Cap_2*MIN(1,(W560+dt)/StartRamp)</f>
        <v>1.1000000000000001</v>
      </c>
      <c r="AA560" s="24">
        <f>U560*Cap_3*MIN(1,(X560+dt)/StartRamp)</f>
        <v>0</v>
      </c>
      <c r="AB560" s="24">
        <f>SUM(Y560:AA560)</f>
        <v>2.2999999999999998</v>
      </c>
      <c r="AC560" s="24">
        <f>AB560-D560</f>
        <v>-0.9144000000000001</v>
      </c>
      <c r="AD560" s="25">
        <f>MEDIAN(0,(TaperEnd-E560)/(TaperEnd-TaperStart),1)</f>
        <v>1</v>
      </c>
      <c r="AE560" s="24">
        <f>MIN(P_pcs*AD560,MAX(0,SOC_max-E560)*E_nom*60/dt/SQRT(RTE))</f>
        <v>2.5</v>
      </c>
      <c r="AF560" s="24">
        <f>MIN(P_pcs,MAX(0,E560-SOC_min)*E_nom*60/dt*SQRT(RTE))</f>
        <v>2.5</v>
      </c>
      <c r="AG560" s="24">
        <f>IF(AC560&gt;0,MIN(AC560,AE560),0)</f>
        <v>0</v>
      </c>
      <c r="AH560" s="24">
        <f>IF(AC560&lt;0,MIN(-AC560,AF560),0)</f>
        <v>0.9144000000000001</v>
      </c>
      <c r="AI560" s="24">
        <f>IF(AC560&gt;0,D560+AG560,AB560)</f>
        <v>2.2999999999999998</v>
      </c>
      <c r="AJ560" s="24">
        <f>MAX(0,D560-AI560-AH560)</f>
        <v>0</v>
      </c>
      <c r="AK560" s="25">
        <f>IF(AB560&gt;0,AI560/AB560,0)</f>
        <v>1</v>
      </c>
      <c r="AL560">
        <f>IF(AB560=0,1,MIN(MATCH(MEDIAN(MinStable,AK560,1),FC_L,1),3))</f>
        <v>3</v>
      </c>
      <c r="AM560" s="25">
        <f>INDEX(FC_E1,$AL560)+(MEDIAN(MinStable,$AK560,1)-INDEX(FC_L,$AL560))*(INDEX(FC_E1,$AL560+1)-INDEX(FC_E1,$AL560))/(INDEX(FC_L,$AL560+1)-INDEX(FC_L,$AL560))</f>
        <v>0.42799999999999999</v>
      </c>
      <c r="AN560" s="25">
        <f>INDEX(FC_E2,$AL560)+(MEDIAN(MinStable,$AK560,1)-INDEX(FC_L,$AL560))*(INDEX(FC_E2,$AL560+1)-INDEX(FC_E2,$AL560))/(INDEX(FC_L,$AL560+1)-INDEX(FC_L,$AL560))</f>
        <v>0.42199999999999999</v>
      </c>
      <c r="AO560" s="25">
        <f>INDEX(FC_E3,$AL560)+(MEDIAN(MinStable,$AK560,1)-INDEX(FC_L,$AL560))*(INDEX(FC_E3,$AL560+1)-INDEX(FC_E3,$AL560))/(INDEX(FC_L,$AL560+1)-INDEX(FC_L,$AL560))</f>
        <v>0.41499999999999998</v>
      </c>
      <c r="AP560" s="26">
        <f>(IF(S560=1,Y560*AK560/AM560,0)+IF(T560=1,Z560*AK560/AN560,0)+IF(U560=1,AA560*AK560/AO560,0))*dt/60</f>
        <v>9.0172889814117627E-2</v>
      </c>
      <c r="AQ560" s="25">
        <f>E560+(AG560*SQRT(RTE)-AH560/SQRT(RTE))*dt/60/E_nom</f>
        <v>0.31347509945653479</v>
      </c>
      <c r="AR560">
        <f>IF(R560=1,1,0)</f>
        <v>0</v>
      </c>
    </row>
    <row r="561" spans="1:44" x14ac:dyDescent="0.2">
      <c r="A561">
        <v>559</v>
      </c>
      <c r="B561" s="22">
        <f>A561/1440</f>
        <v>0.38819444444444445</v>
      </c>
      <c r="C561" s="23">
        <v>3.1768999999999998</v>
      </c>
      <c r="D561" s="24">
        <f>C561+P_aux</f>
        <v>3.1919</v>
      </c>
      <c r="E561" s="25">
        <f>AQ560</f>
        <v>0.31347509945653479</v>
      </c>
      <c r="F561" s="24">
        <f>AB560</f>
        <v>2.2999999999999998</v>
      </c>
      <c r="G561">
        <f>IF(AND(S560=0,V560&gt;=MinOff),V560,-1)</f>
        <v>-1</v>
      </c>
      <c r="H561">
        <f>IF(AND(T560=0,W560&gt;=MinOff),W560,-1)</f>
        <v>-1</v>
      </c>
      <c r="I561">
        <f>IF(AND(U560=0,X560&gt;=MinOff),X560,-1)</f>
        <v>190</v>
      </c>
      <c r="J561">
        <f>IF(AND(S560=1,V560&gt;=MinRun),V560,-1)</f>
        <v>336</v>
      </c>
      <c r="K561">
        <f>IF(AND(T560=1,W560&gt;=MinRun),W560,-1)</f>
        <v>335</v>
      </c>
      <c r="L561">
        <f>IF(AND(U560=1,X560&gt;=MinRun),X560,-1)</f>
        <v>-1</v>
      </c>
      <c r="M561">
        <f>IF(MAX(G561:I561)&lt;0,0,MATCH(MAX(G561:I561),G561:I561,0))</f>
        <v>3</v>
      </c>
      <c r="N561">
        <f>IF(MAX(J561:L561)&lt;0,0,MATCH(MAX(J561:L561),J561:L561,0))</f>
        <v>1</v>
      </c>
      <c r="O561" s="24">
        <f>IF(N561=0,0,INDEX(CapVec,N561))</f>
        <v>1.2</v>
      </c>
      <c r="P561">
        <f>IF(OR(D561&gt;F561+StartMargin,E561&lt;SOC_startT),1,0)</f>
        <v>0</v>
      </c>
      <c r="Q561">
        <f>IF(AND(E561&gt;SOC_stopT,D561&lt;=F561-O561+StopMargin),1,0)</f>
        <v>0</v>
      </c>
      <c r="R561">
        <f>IF(AND(P561=1,M561&gt;0),1,IF(AND(P561=0,Q561=1,N561&gt;0),-1,0))</f>
        <v>0</v>
      </c>
      <c r="S561">
        <f>S560+IF(AND(R561=1,M561=1),1,0)-IF(AND(R561=-1,N561=1),1,0)</f>
        <v>1</v>
      </c>
      <c r="T561">
        <f>T560+IF(AND(R561=1,M561=2),1,0)-IF(AND(R561=-1,N561=2),1,0)</f>
        <v>1</v>
      </c>
      <c r="U561">
        <f>U560+IF(AND(R561=1,M561=3),1,0)-IF(AND(R561=-1,N561=3),1,0)</f>
        <v>0</v>
      </c>
      <c r="V561">
        <f>IF(S561&lt;&gt;S560,0,V560+dt)</f>
        <v>337</v>
      </c>
      <c r="W561">
        <f>IF(T561&lt;&gt;T560,0,W560+dt)</f>
        <v>336</v>
      </c>
      <c r="X561">
        <f>IF(U561&lt;&gt;U560,0,X560+dt)</f>
        <v>191</v>
      </c>
      <c r="Y561" s="24">
        <f>S561*Cap_1*MIN(1,(V561+dt)/StartRamp)</f>
        <v>1.2</v>
      </c>
      <c r="Z561" s="24">
        <f>T561*Cap_2*MIN(1,(W561+dt)/StartRamp)</f>
        <v>1.1000000000000001</v>
      </c>
      <c r="AA561" s="24">
        <f>U561*Cap_3*MIN(1,(X561+dt)/StartRamp)</f>
        <v>0</v>
      </c>
      <c r="AB561" s="24">
        <f>SUM(Y561:AA561)</f>
        <v>2.2999999999999998</v>
      </c>
      <c r="AC561" s="24">
        <f>AB561-D561</f>
        <v>-0.89190000000000014</v>
      </c>
      <c r="AD561" s="25">
        <f>MEDIAN(0,(TaperEnd-E561)/(TaperEnd-TaperStart),1)</f>
        <v>1</v>
      </c>
      <c r="AE561" s="24">
        <f>MIN(P_pcs*AD561,MAX(0,SOC_max-E561)*E_nom*60/dt/SQRT(RTE))</f>
        <v>2.5</v>
      </c>
      <c r="AF561" s="24">
        <f>MIN(P_pcs,MAX(0,E561-SOC_min)*E_nom*60/dt*SQRT(RTE))</f>
        <v>2.5</v>
      </c>
      <c r="AG561" s="24">
        <f>IF(AC561&gt;0,MIN(AC561,AE561),0)</f>
        <v>0</v>
      </c>
      <c r="AH561" s="24">
        <f>IF(AC561&lt;0,MIN(-AC561,AF561),0)</f>
        <v>0.89190000000000014</v>
      </c>
      <c r="AI561" s="24">
        <f>IF(AC561&gt;0,D561+AG561,AB561)</f>
        <v>2.2999999999999998</v>
      </c>
      <c r="AJ561" s="24">
        <f>MAX(0,D561-AI561-AH561)</f>
        <v>0</v>
      </c>
      <c r="AK561" s="25">
        <f>IF(AB561&gt;0,AI561/AB561,0)</f>
        <v>1</v>
      </c>
      <c r="AL561">
        <f>IF(AB561=0,1,MIN(MATCH(MEDIAN(MinStable,AK561,1),FC_L,1),3))</f>
        <v>3</v>
      </c>
      <c r="AM561" s="25">
        <f>INDEX(FC_E1,$AL561)+(MEDIAN(MinStable,$AK561,1)-INDEX(FC_L,$AL561))*(INDEX(FC_E1,$AL561+1)-INDEX(FC_E1,$AL561))/(INDEX(FC_L,$AL561+1)-INDEX(FC_L,$AL561))</f>
        <v>0.42799999999999999</v>
      </c>
      <c r="AN561" s="25">
        <f>INDEX(FC_E2,$AL561)+(MEDIAN(MinStable,$AK561,1)-INDEX(FC_L,$AL561))*(INDEX(FC_E2,$AL561+1)-INDEX(FC_E2,$AL561))/(INDEX(FC_L,$AL561+1)-INDEX(FC_L,$AL561))</f>
        <v>0.42199999999999999</v>
      </c>
      <c r="AO561" s="25">
        <f>INDEX(FC_E3,$AL561)+(MEDIAN(MinStable,$AK561,1)-INDEX(FC_L,$AL561))*(INDEX(FC_E3,$AL561+1)-INDEX(FC_E3,$AL561))/(INDEX(FC_L,$AL561+1)-INDEX(FC_L,$AL561))</f>
        <v>0.41499999999999998</v>
      </c>
      <c r="AP561" s="26">
        <f>(IF(S561=1,Y561*AK561/AM561,0)+IF(T561=1,Z561*AK561/AN561,0)+IF(U561=1,AA561*AK561/AO561,0))*dt/60</f>
        <v>9.0172889814117627E-2</v>
      </c>
      <c r="AQ561" s="25">
        <f>E561+(AG561*SQRT(RTE)-AH561/SQRT(RTE))*dt/60/E_nom</f>
        <v>0.31059398250323828</v>
      </c>
      <c r="AR561">
        <f>IF(R561=1,1,0)</f>
        <v>0</v>
      </c>
    </row>
    <row r="562" spans="1:44" x14ac:dyDescent="0.2">
      <c r="A562">
        <v>560</v>
      </c>
      <c r="B562" s="22">
        <f>A562/1440</f>
        <v>0.3888888888888889</v>
      </c>
      <c r="C562" s="23">
        <v>3.1766000000000001</v>
      </c>
      <c r="D562" s="24">
        <f>C562+P_aux</f>
        <v>3.1916000000000002</v>
      </c>
      <c r="E562" s="25">
        <f>AQ561</f>
        <v>0.31059398250323828</v>
      </c>
      <c r="F562" s="24">
        <f>AB561</f>
        <v>2.2999999999999998</v>
      </c>
      <c r="G562">
        <f>IF(AND(S561=0,V561&gt;=MinOff),V561,-1)</f>
        <v>-1</v>
      </c>
      <c r="H562">
        <f>IF(AND(T561=0,W561&gt;=MinOff),W561,-1)</f>
        <v>-1</v>
      </c>
      <c r="I562">
        <f>IF(AND(U561=0,X561&gt;=MinOff),X561,-1)</f>
        <v>191</v>
      </c>
      <c r="J562">
        <f>IF(AND(S561=1,V561&gt;=MinRun),V561,-1)</f>
        <v>337</v>
      </c>
      <c r="K562">
        <f>IF(AND(T561=1,W561&gt;=MinRun),W561,-1)</f>
        <v>336</v>
      </c>
      <c r="L562">
        <f>IF(AND(U561=1,X561&gt;=MinRun),X561,-1)</f>
        <v>-1</v>
      </c>
      <c r="M562">
        <f>IF(MAX(G562:I562)&lt;0,0,MATCH(MAX(G562:I562),G562:I562,0))</f>
        <v>3</v>
      </c>
      <c r="N562">
        <f>IF(MAX(J562:L562)&lt;0,0,MATCH(MAX(J562:L562),J562:L562,0))</f>
        <v>1</v>
      </c>
      <c r="O562" s="24">
        <f>IF(N562=0,0,INDEX(CapVec,N562))</f>
        <v>1.2</v>
      </c>
      <c r="P562">
        <f>IF(OR(D562&gt;F562+StartMargin,E562&lt;SOC_startT),1,0)</f>
        <v>0</v>
      </c>
      <c r="Q562">
        <f>IF(AND(E562&gt;SOC_stopT,D562&lt;=F562-O562+StopMargin),1,0)</f>
        <v>0</v>
      </c>
      <c r="R562">
        <f>IF(AND(P562=1,M562&gt;0),1,IF(AND(P562=0,Q562=1,N562&gt;0),-1,0))</f>
        <v>0</v>
      </c>
      <c r="S562">
        <f>S561+IF(AND(R562=1,M562=1),1,0)-IF(AND(R562=-1,N562=1),1,0)</f>
        <v>1</v>
      </c>
      <c r="T562">
        <f>T561+IF(AND(R562=1,M562=2),1,0)-IF(AND(R562=-1,N562=2),1,0)</f>
        <v>1</v>
      </c>
      <c r="U562">
        <f>U561+IF(AND(R562=1,M562=3),1,0)-IF(AND(R562=-1,N562=3),1,0)</f>
        <v>0</v>
      </c>
      <c r="V562">
        <f>IF(S562&lt;&gt;S561,0,V561+dt)</f>
        <v>338</v>
      </c>
      <c r="W562">
        <f>IF(T562&lt;&gt;T561,0,W561+dt)</f>
        <v>337</v>
      </c>
      <c r="X562">
        <f>IF(U562&lt;&gt;U561,0,X561+dt)</f>
        <v>192</v>
      </c>
      <c r="Y562" s="24">
        <f>S562*Cap_1*MIN(1,(V562+dt)/StartRamp)</f>
        <v>1.2</v>
      </c>
      <c r="Z562" s="24">
        <f>T562*Cap_2*MIN(1,(W562+dt)/StartRamp)</f>
        <v>1.1000000000000001</v>
      </c>
      <c r="AA562" s="24">
        <f>U562*Cap_3*MIN(1,(X562+dt)/StartRamp)</f>
        <v>0</v>
      </c>
      <c r="AB562" s="24">
        <f>SUM(Y562:AA562)</f>
        <v>2.2999999999999998</v>
      </c>
      <c r="AC562" s="24">
        <f>AB562-D562</f>
        <v>-0.89160000000000039</v>
      </c>
      <c r="AD562" s="25">
        <f>MEDIAN(0,(TaperEnd-E562)/(TaperEnd-TaperStart),1)</f>
        <v>1</v>
      </c>
      <c r="AE562" s="24">
        <f>MIN(P_pcs*AD562,MAX(0,SOC_max-E562)*E_nom*60/dt/SQRT(RTE))</f>
        <v>2.5</v>
      </c>
      <c r="AF562" s="24">
        <f>MIN(P_pcs,MAX(0,E562-SOC_min)*E_nom*60/dt*SQRT(RTE))</f>
        <v>2.5</v>
      </c>
      <c r="AG562" s="24">
        <f>IF(AC562&gt;0,MIN(AC562,AE562),0)</f>
        <v>0</v>
      </c>
      <c r="AH562" s="24">
        <f>IF(AC562&lt;0,MIN(-AC562,AF562),0)</f>
        <v>0.89160000000000039</v>
      </c>
      <c r="AI562" s="24">
        <f>IF(AC562&gt;0,D562+AG562,AB562)</f>
        <v>2.2999999999999998</v>
      </c>
      <c r="AJ562" s="24">
        <f>MAX(0,D562-AI562-AH562)</f>
        <v>0</v>
      </c>
      <c r="AK562" s="25">
        <f>IF(AB562&gt;0,AI562/AB562,0)</f>
        <v>1</v>
      </c>
      <c r="AL562">
        <f>IF(AB562=0,1,MIN(MATCH(MEDIAN(MinStable,AK562,1),FC_L,1),3))</f>
        <v>3</v>
      </c>
      <c r="AM562" s="25">
        <f>INDEX(FC_E1,$AL562)+(MEDIAN(MinStable,$AK562,1)-INDEX(FC_L,$AL562))*(INDEX(FC_E1,$AL562+1)-INDEX(FC_E1,$AL562))/(INDEX(FC_L,$AL562+1)-INDEX(FC_L,$AL562))</f>
        <v>0.42799999999999999</v>
      </c>
      <c r="AN562" s="25">
        <f>INDEX(FC_E2,$AL562)+(MEDIAN(MinStable,$AK562,1)-INDEX(FC_L,$AL562))*(INDEX(FC_E2,$AL562+1)-INDEX(FC_E2,$AL562))/(INDEX(FC_L,$AL562+1)-INDEX(FC_L,$AL562))</f>
        <v>0.42199999999999999</v>
      </c>
      <c r="AO562" s="25">
        <f>INDEX(FC_E3,$AL562)+(MEDIAN(MinStable,$AK562,1)-INDEX(FC_L,$AL562))*(INDEX(FC_E3,$AL562+1)-INDEX(FC_E3,$AL562))/(INDEX(FC_L,$AL562+1)-INDEX(FC_L,$AL562))</f>
        <v>0.41499999999999998</v>
      </c>
      <c r="AP562" s="26">
        <f>(IF(S562=1,Y562*AK562/AM562,0)+IF(T562=1,Z562*AK562/AN562,0)+IF(U562=1,AA562*AK562/AO562,0))*dt/60</f>
        <v>9.0172889814117627E-2</v>
      </c>
      <c r="AQ562" s="25">
        <f>E562+(AG562*SQRT(RTE)-AH562/SQRT(RTE))*dt/60/E_nom</f>
        <v>0.30771383464410701</v>
      </c>
      <c r="AR562">
        <f>IF(R562=1,1,0)</f>
        <v>0</v>
      </c>
    </row>
    <row r="563" spans="1:44" x14ac:dyDescent="0.2">
      <c r="A563">
        <v>561</v>
      </c>
      <c r="B563" s="22">
        <f>A563/1440</f>
        <v>0.38958333333333334</v>
      </c>
      <c r="C563" s="23">
        <v>3.1871</v>
      </c>
      <c r="D563" s="24">
        <f>C563+P_aux</f>
        <v>3.2021000000000002</v>
      </c>
      <c r="E563" s="25">
        <f>AQ562</f>
        <v>0.30771383464410701</v>
      </c>
      <c r="F563" s="24">
        <f>AB562</f>
        <v>2.2999999999999998</v>
      </c>
      <c r="G563">
        <f>IF(AND(S562=0,V562&gt;=MinOff),V562,-1)</f>
        <v>-1</v>
      </c>
      <c r="H563">
        <f>IF(AND(T562=0,W562&gt;=MinOff),W562,-1)</f>
        <v>-1</v>
      </c>
      <c r="I563">
        <f>IF(AND(U562=0,X562&gt;=MinOff),X562,-1)</f>
        <v>192</v>
      </c>
      <c r="J563">
        <f>IF(AND(S562=1,V562&gt;=MinRun),V562,-1)</f>
        <v>338</v>
      </c>
      <c r="K563">
        <f>IF(AND(T562=1,W562&gt;=MinRun),W562,-1)</f>
        <v>337</v>
      </c>
      <c r="L563">
        <f>IF(AND(U562=1,X562&gt;=MinRun),X562,-1)</f>
        <v>-1</v>
      </c>
      <c r="M563">
        <f>IF(MAX(G563:I563)&lt;0,0,MATCH(MAX(G563:I563),G563:I563,0))</f>
        <v>3</v>
      </c>
      <c r="N563">
        <f>IF(MAX(J563:L563)&lt;0,0,MATCH(MAX(J563:L563),J563:L563,0))</f>
        <v>1</v>
      </c>
      <c r="O563" s="24">
        <f>IF(N563=0,0,INDEX(CapVec,N563))</f>
        <v>1.2</v>
      </c>
      <c r="P563">
        <f>IF(OR(D563&gt;F563+StartMargin,E563&lt;SOC_startT),1,0)</f>
        <v>0</v>
      </c>
      <c r="Q563">
        <f>IF(AND(E563&gt;SOC_stopT,D563&lt;=F563-O563+StopMargin),1,0)</f>
        <v>0</v>
      </c>
      <c r="R563">
        <f>IF(AND(P563=1,M563&gt;0),1,IF(AND(P563=0,Q563=1,N563&gt;0),-1,0))</f>
        <v>0</v>
      </c>
      <c r="S563">
        <f>S562+IF(AND(R563=1,M563=1),1,0)-IF(AND(R563=-1,N563=1),1,0)</f>
        <v>1</v>
      </c>
      <c r="T563">
        <f>T562+IF(AND(R563=1,M563=2),1,0)-IF(AND(R563=-1,N563=2),1,0)</f>
        <v>1</v>
      </c>
      <c r="U563">
        <f>U562+IF(AND(R563=1,M563=3),1,0)-IF(AND(R563=-1,N563=3),1,0)</f>
        <v>0</v>
      </c>
      <c r="V563">
        <f>IF(S563&lt;&gt;S562,0,V562+dt)</f>
        <v>339</v>
      </c>
      <c r="W563">
        <f>IF(T563&lt;&gt;T562,0,W562+dt)</f>
        <v>338</v>
      </c>
      <c r="X563">
        <f>IF(U563&lt;&gt;U562,0,X562+dt)</f>
        <v>193</v>
      </c>
      <c r="Y563" s="24">
        <f>S563*Cap_1*MIN(1,(V563+dt)/StartRamp)</f>
        <v>1.2</v>
      </c>
      <c r="Z563" s="24">
        <f>T563*Cap_2*MIN(1,(W563+dt)/StartRamp)</f>
        <v>1.1000000000000001</v>
      </c>
      <c r="AA563" s="24">
        <f>U563*Cap_3*MIN(1,(X563+dt)/StartRamp)</f>
        <v>0</v>
      </c>
      <c r="AB563" s="24">
        <f>SUM(Y563:AA563)</f>
        <v>2.2999999999999998</v>
      </c>
      <c r="AC563" s="24">
        <f>AB563-D563</f>
        <v>-0.90210000000000035</v>
      </c>
      <c r="AD563" s="25">
        <f>MEDIAN(0,(TaperEnd-E563)/(TaperEnd-TaperStart),1)</f>
        <v>1</v>
      </c>
      <c r="AE563" s="24">
        <f>MIN(P_pcs*AD563,MAX(0,SOC_max-E563)*E_nom*60/dt/SQRT(RTE))</f>
        <v>2.5</v>
      </c>
      <c r="AF563" s="24">
        <f>MIN(P_pcs,MAX(0,E563-SOC_min)*E_nom*60/dt*SQRT(RTE))</f>
        <v>2.5</v>
      </c>
      <c r="AG563" s="24">
        <f>IF(AC563&gt;0,MIN(AC563,AE563),0)</f>
        <v>0</v>
      </c>
      <c r="AH563" s="24">
        <f>IF(AC563&lt;0,MIN(-AC563,AF563),0)</f>
        <v>0.90210000000000035</v>
      </c>
      <c r="AI563" s="24">
        <f>IF(AC563&gt;0,D563+AG563,AB563)</f>
        <v>2.2999999999999998</v>
      </c>
      <c r="AJ563" s="24">
        <f>MAX(0,D563-AI563-AH563)</f>
        <v>0</v>
      </c>
      <c r="AK563" s="25">
        <f>IF(AB563&gt;0,AI563/AB563,0)</f>
        <v>1</v>
      </c>
      <c r="AL563">
        <f>IF(AB563=0,1,MIN(MATCH(MEDIAN(MinStable,AK563,1),FC_L,1),3))</f>
        <v>3</v>
      </c>
      <c r="AM563" s="25">
        <f>INDEX(FC_E1,$AL563)+(MEDIAN(MinStable,$AK563,1)-INDEX(FC_L,$AL563))*(INDEX(FC_E1,$AL563+1)-INDEX(FC_E1,$AL563))/(INDEX(FC_L,$AL563+1)-INDEX(FC_L,$AL563))</f>
        <v>0.42799999999999999</v>
      </c>
      <c r="AN563" s="25">
        <f>INDEX(FC_E2,$AL563)+(MEDIAN(MinStable,$AK563,1)-INDEX(FC_L,$AL563))*(INDEX(FC_E2,$AL563+1)-INDEX(FC_E2,$AL563))/(INDEX(FC_L,$AL563+1)-INDEX(FC_L,$AL563))</f>
        <v>0.42199999999999999</v>
      </c>
      <c r="AO563" s="25">
        <f>INDEX(FC_E3,$AL563)+(MEDIAN(MinStable,$AK563,1)-INDEX(FC_L,$AL563))*(INDEX(FC_E3,$AL563+1)-INDEX(FC_E3,$AL563))/(INDEX(FC_L,$AL563+1)-INDEX(FC_L,$AL563))</f>
        <v>0.41499999999999998</v>
      </c>
      <c r="AP563" s="26">
        <f>(IF(S563=1,Y563*AK563/AM563,0)+IF(T563=1,Z563*AK563/AN563,0)+IF(U563=1,AA563*AK563/AO563,0))*dt/60</f>
        <v>9.0172889814117627E-2</v>
      </c>
      <c r="AQ563" s="25">
        <f>E563+(AG563*SQRT(RTE)-AH563/SQRT(RTE))*dt/60/E_nom</f>
        <v>0.30479976848919194</v>
      </c>
      <c r="AR563">
        <f>IF(R563=1,1,0)</f>
        <v>0</v>
      </c>
    </row>
    <row r="564" spans="1:44" x14ac:dyDescent="0.2">
      <c r="A564">
        <v>562</v>
      </c>
      <c r="B564" s="22">
        <f>A564/1440</f>
        <v>0.39027777777777778</v>
      </c>
      <c r="C564" s="23">
        <v>3.1320000000000001</v>
      </c>
      <c r="D564" s="24">
        <f>C564+P_aux</f>
        <v>3.1470000000000002</v>
      </c>
      <c r="E564" s="25">
        <f>AQ563</f>
        <v>0.30479976848919194</v>
      </c>
      <c r="F564" s="24">
        <f>AB563</f>
        <v>2.2999999999999998</v>
      </c>
      <c r="G564">
        <f>IF(AND(S563=0,V563&gt;=MinOff),V563,-1)</f>
        <v>-1</v>
      </c>
      <c r="H564">
        <f>IF(AND(T563=0,W563&gt;=MinOff),W563,-1)</f>
        <v>-1</v>
      </c>
      <c r="I564">
        <f>IF(AND(U563=0,X563&gt;=MinOff),X563,-1)</f>
        <v>193</v>
      </c>
      <c r="J564">
        <f>IF(AND(S563=1,V563&gt;=MinRun),V563,-1)</f>
        <v>339</v>
      </c>
      <c r="K564">
        <f>IF(AND(T563=1,W563&gt;=MinRun),W563,-1)</f>
        <v>338</v>
      </c>
      <c r="L564">
        <f>IF(AND(U563=1,X563&gt;=MinRun),X563,-1)</f>
        <v>-1</v>
      </c>
      <c r="M564">
        <f>IF(MAX(G564:I564)&lt;0,0,MATCH(MAX(G564:I564),G564:I564,0))</f>
        <v>3</v>
      </c>
      <c r="N564">
        <f>IF(MAX(J564:L564)&lt;0,0,MATCH(MAX(J564:L564),J564:L564,0))</f>
        <v>1</v>
      </c>
      <c r="O564" s="24">
        <f>IF(N564=0,0,INDEX(CapVec,N564))</f>
        <v>1.2</v>
      </c>
      <c r="P564">
        <f>IF(OR(D564&gt;F564+StartMargin,E564&lt;SOC_startT),1,0)</f>
        <v>0</v>
      </c>
      <c r="Q564">
        <f>IF(AND(E564&gt;SOC_stopT,D564&lt;=F564-O564+StopMargin),1,0)</f>
        <v>0</v>
      </c>
      <c r="R564">
        <f>IF(AND(P564=1,M564&gt;0),1,IF(AND(P564=0,Q564=1,N564&gt;0),-1,0))</f>
        <v>0</v>
      </c>
      <c r="S564">
        <f>S563+IF(AND(R564=1,M564=1),1,0)-IF(AND(R564=-1,N564=1),1,0)</f>
        <v>1</v>
      </c>
      <c r="T564">
        <f>T563+IF(AND(R564=1,M564=2),1,0)-IF(AND(R564=-1,N564=2),1,0)</f>
        <v>1</v>
      </c>
      <c r="U564">
        <f>U563+IF(AND(R564=1,M564=3),1,0)-IF(AND(R564=-1,N564=3),1,0)</f>
        <v>0</v>
      </c>
      <c r="V564">
        <f>IF(S564&lt;&gt;S563,0,V563+dt)</f>
        <v>340</v>
      </c>
      <c r="W564">
        <f>IF(T564&lt;&gt;T563,0,W563+dt)</f>
        <v>339</v>
      </c>
      <c r="X564">
        <f>IF(U564&lt;&gt;U563,0,X563+dt)</f>
        <v>194</v>
      </c>
      <c r="Y564" s="24">
        <f>S564*Cap_1*MIN(1,(V564+dt)/StartRamp)</f>
        <v>1.2</v>
      </c>
      <c r="Z564" s="24">
        <f>T564*Cap_2*MIN(1,(W564+dt)/StartRamp)</f>
        <v>1.1000000000000001</v>
      </c>
      <c r="AA564" s="24">
        <f>U564*Cap_3*MIN(1,(X564+dt)/StartRamp)</f>
        <v>0</v>
      </c>
      <c r="AB564" s="24">
        <f>SUM(Y564:AA564)</f>
        <v>2.2999999999999998</v>
      </c>
      <c r="AC564" s="24">
        <f>AB564-D564</f>
        <v>-0.84700000000000042</v>
      </c>
      <c r="AD564" s="25">
        <f>MEDIAN(0,(TaperEnd-E564)/(TaperEnd-TaperStart),1)</f>
        <v>1</v>
      </c>
      <c r="AE564" s="24">
        <f>MIN(P_pcs*AD564,MAX(0,SOC_max-E564)*E_nom*60/dt/SQRT(RTE))</f>
        <v>2.5</v>
      </c>
      <c r="AF564" s="24">
        <f>MIN(P_pcs,MAX(0,E564-SOC_min)*E_nom*60/dt*SQRT(RTE))</f>
        <v>2.5</v>
      </c>
      <c r="AG564" s="24">
        <f>IF(AC564&gt;0,MIN(AC564,AE564),0)</f>
        <v>0</v>
      </c>
      <c r="AH564" s="24">
        <f>IF(AC564&lt;0,MIN(-AC564,AF564),0)</f>
        <v>0.84700000000000042</v>
      </c>
      <c r="AI564" s="24">
        <f>IF(AC564&gt;0,D564+AG564,AB564)</f>
        <v>2.2999999999999998</v>
      </c>
      <c r="AJ564" s="24">
        <f>MAX(0,D564-AI564-AH564)</f>
        <v>0</v>
      </c>
      <c r="AK564" s="25">
        <f>IF(AB564&gt;0,AI564/AB564,0)</f>
        <v>1</v>
      </c>
      <c r="AL564">
        <f>IF(AB564=0,1,MIN(MATCH(MEDIAN(MinStable,AK564,1),FC_L,1),3))</f>
        <v>3</v>
      </c>
      <c r="AM564" s="25">
        <f>INDEX(FC_E1,$AL564)+(MEDIAN(MinStable,$AK564,1)-INDEX(FC_L,$AL564))*(INDEX(FC_E1,$AL564+1)-INDEX(FC_E1,$AL564))/(INDEX(FC_L,$AL564+1)-INDEX(FC_L,$AL564))</f>
        <v>0.42799999999999999</v>
      </c>
      <c r="AN564" s="25">
        <f>INDEX(FC_E2,$AL564)+(MEDIAN(MinStable,$AK564,1)-INDEX(FC_L,$AL564))*(INDEX(FC_E2,$AL564+1)-INDEX(FC_E2,$AL564))/(INDEX(FC_L,$AL564+1)-INDEX(FC_L,$AL564))</f>
        <v>0.42199999999999999</v>
      </c>
      <c r="AO564" s="25">
        <f>INDEX(FC_E3,$AL564)+(MEDIAN(MinStable,$AK564,1)-INDEX(FC_L,$AL564))*(INDEX(FC_E3,$AL564+1)-INDEX(FC_E3,$AL564))/(INDEX(FC_L,$AL564+1)-INDEX(FC_L,$AL564))</f>
        <v>0.41499999999999998</v>
      </c>
      <c r="AP564" s="26">
        <f>(IF(S564=1,Y564*AK564/AM564,0)+IF(T564=1,Z564*AK564/AN564,0)+IF(U564=1,AA564*AK564/AO564,0))*dt/60</f>
        <v>9.0172889814117627E-2</v>
      </c>
      <c r="AQ564" s="25">
        <f>E564+(AG564*SQRT(RTE)-AH564/SQRT(RTE))*dt/60/E_nom</f>
        <v>0.30206369262929494</v>
      </c>
      <c r="AR564">
        <f>IF(R564=1,1,0)</f>
        <v>0</v>
      </c>
    </row>
    <row r="565" spans="1:44" x14ac:dyDescent="0.2">
      <c r="A565">
        <v>563</v>
      </c>
      <c r="B565" s="22">
        <f>A565/1440</f>
        <v>0.39097222222222222</v>
      </c>
      <c r="C565" s="23">
        <v>3.1291000000000002</v>
      </c>
      <c r="D565" s="24">
        <f>C565+P_aux</f>
        <v>3.1441000000000003</v>
      </c>
      <c r="E565" s="25">
        <f>AQ564</f>
        <v>0.30206369262929494</v>
      </c>
      <c r="F565" s="24">
        <f>AB564</f>
        <v>2.2999999999999998</v>
      </c>
      <c r="G565">
        <f>IF(AND(S564=0,V564&gt;=MinOff),V564,-1)</f>
        <v>-1</v>
      </c>
      <c r="H565">
        <f>IF(AND(T564=0,W564&gt;=MinOff),W564,-1)</f>
        <v>-1</v>
      </c>
      <c r="I565">
        <f>IF(AND(U564=0,X564&gt;=MinOff),X564,-1)</f>
        <v>194</v>
      </c>
      <c r="J565">
        <f>IF(AND(S564=1,V564&gt;=MinRun),V564,-1)</f>
        <v>340</v>
      </c>
      <c r="K565">
        <f>IF(AND(T564=1,W564&gt;=MinRun),W564,-1)</f>
        <v>339</v>
      </c>
      <c r="L565">
        <f>IF(AND(U564=1,X564&gt;=MinRun),X564,-1)</f>
        <v>-1</v>
      </c>
      <c r="M565">
        <f>IF(MAX(G565:I565)&lt;0,0,MATCH(MAX(G565:I565),G565:I565,0))</f>
        <v>3</v>
      </c>
      <c r="N565">
        <f>IF(MAX(J565:L565)&lt;0,0,MATCH(MAX(J565:L565),J565:L565,0))</f>
        <v>1</v>
      </c>
      <c r="O565" s="24">
        <f>IF(N565=0,0,INDEX(CapVec,N565))</f>
        <v>1.2</v>
      </c>
      <c r="P565">
        <f>IF(OR(D565&gt;F565+StartMargin,E565&lt;SOC_startT),1,0)</f>
        <v>0</v>
      </c>
      <c r="Q565">
        <f>IF(AND(E565&gt;SOC_stopT,D565&lt;=F565-O565+StopMargin),1,0)</f>
        <v>0</v>
      </c>
      <c r="R565">
        <f>IF(AND(P565=1,M565&gt;0),1,IF(AND(P565=0,Q565=1,N565&gt;0),-1,0))</f>
        <v>0</v>
      </c>
      <c r="S565">
        <f>S564+IF(AND(R565=1,M565=1),1,0)-IF(AND(R565=-1,N565=1),1,0)</f>
        <v>1</v>
      </c>
      <c r="T565">
        <f>T564+IF(AND(R565=1,M565=2),1,0)-IF(AND(R565=-1,N565=2),1,0)</f>
        <v>1</v>
      </c>
      <c r="U565">
        <f>U564+IF(AND(R565=1,M565=3),1,0)-IF(AND(R565=-1,N565=3),1,0)</f>
        <v>0</v>
      </c>
      <c r="V565">
        <f>IF(S565&lt;&gt;S564,0,V564+dt)</f>
        <v>341</v>
      </c>
      <c r="W565">
        <f>IF(T565&lt;&gt;T564,0,W564+dt)</f>
        <v>340</v>
      </c>
      <c r="X565">
        <f>IF(U565&lt;&gt;U564,0,X564+dt)</f>
        <v>195</v>
      </c>
      <c r="Y565" s="24">
        <f>S565*Cap_1*MIN(1,(V565+dt)/StartRamp)</f>
        <v>1.2</v>
      </c>
      <c r="Z565" s="24">
        <f>T565*Cap_2*MIN(1,(W565+dt)/StartRamp)</f>
        <v>1.1000000000000001</v>
      </c>
      <c r="AA565" s="24">
        <f>U565*Cap_3*MIN(1,(X565+dt)/StartRamp)</f>
        <v>0</v>
      </c>
      <c r="AB565" s="24">
        <f>SUM(Y565:AA565)</f>
        <v>2.2999999999999998</v>
      </c>
      <c r="AC565" s="24">
        <f>AB565-D565</f>
        <v>-0.84410000000000052</v>
      </c>
      <c r="AD565" s="25">
        <f>MEDIAN(0,(TaperEnd-E565)/(TaperEnd-TaperStart),1)</f>
        <v>1</v>
      </c>
      <c r="AE565" s="24">
        <f>MIN(P_pcs*AD565,MAX(0,SOC_max-E565)*E_nom*60/dt/SQRT(RTE))</f>
        <v>2.5</v>
      </c>
      <c r="AF565" s="24">
        <f>MIN(P_pcs,MAX(0,E565-SOC_min)*E_nom*60/dt*SQRT(RTE))</f>
        <v>2.5</v>
      </c>
      <c r="AG565" s="24">
        <f>IF(AC565&gt;0,MIN(AC565,AE565),0)</f>
        <v>0</v>
      </c>
      <c r="AH565" s="24">
        <f>IF(AC565&lt;0,MIN(-AC565,AF565),0)</f>
        <v>0.84410000000000052</v>
      </c>
      <c r="AI565" s="24">
        <f>IF(AC565&gt;0,D565+AG565,AB565)</f>
        <v>2.2999999999999998</v>
      </c>
      <c r="AJ565" s="24">
        <f>MAX(0,D565-AI565-AH565)</f>
        <v>0</v>
      </c>
      <c r="AK565" s="25">
        <f>IF(AB565&gt;0,AI565/AB565,0)</f>
        <v>1</v>
      </c>
      <c r="AL565">
        <f>IF(AB565=0,1,MIN(MATCH(MEDIAN(MinStable,AK565,1),FC_L,1),3))</f>
        <v>3</v>
      </c>
      <c r="AM565" s="25">
        <f>INDEX(FC_E1,$AL565)+(MEDIAN(MinStable,$AK565,1)-INDEX(FC_L,$AL565))*(INDEX(FC_E1,$AL565+1)-INDEX(FC_E1,$AL565))/(INDEX(FC_L,$AL565+1)-INDEX(FC_L,$AL565))</f>
        <v>0.42799999999999999</v>
      </c>
      <c r="AN565" s="25">
        <f>INDEX(FC_E2,$AL565)+(MEDIAN(MinStable,$AK565,1)-INDEX(FC_L,$AL565))*(INDEX(FC_E2,$AL565+1)-INDEX(FC_E2,$AL565))/(INDEX(FC_L,$AL565+1)-INDEX(FC_L,$AL565))</f>
        <v>0.42199999999999999</v>
      </c>
      <c r="AO565" s="25">
        <f>INDEX(FC_E3,$AL565)+(MEDIAN(MinStable,$AK565,1)-INDEX(FC_L,$AL565))*(INDEX(FC_E3,$AL565+1)-INDEX(FC_E3,$AL565))/(INDEX(FC_L,$AL565+1)-INDEX(FC_L,$AL565))</f>
        <v>0.41499999999999998</v>
      </c>
      <c r="AP565" s="26">
        <f>(IF(S565=1,Y565*AK565/AM565,0)+IF(T565=1,Z565*AK565/AN565,0)+IF(U565=1,AA565*AK565/AO565,0))*dt/60</f>
        <v>9.0172889814117627E-2</v>
      </c>
      <c r="AQ565" s="25">
        <f>E565+(AG565*SQRT(RTE)-AH565/SQRT(RTE))*dt/60/E_nom</f>
        <v>0.29933698467966208</v>
      </c>
      <c r="AR565">
        <f>IF(R565=1,1,0)</f>
        <v>0</v>
      </c>
    </row>
    <row r="566" spans="1:44" x14ac:dyDescent="0.2">
      <c r="A566">
        <v>564</v>
      </c>
      <c r="B566" s="22">
        <f>A566/1440</f>
        <v>0.39166666666666666</v>
      </c>
      <c r="C566" s="23">
        <v>3.1511</v>
      </c>
      <c r="D566" s="24">
        <f>C566+P_aux</f>
        <v>3.1661000000000001</v>
      </c>
      <c r="E566" s="25">
        <f>AQ565</f>
        <v>0.29933698467966208</v>
      </c>
      <c r="F566" s="24">
        <f>AB565</f>
        <v>2.2999999999999998</v>
      </c>
      <c r="G566">
        <f>IF(AND(S565=0,V565&gt;=MinOff),V565,-1)</f>
        <v>-1</v>
      </c>
      <c r="H566">
        <f>IF(AND(T565=0,W565&gt;=MinOff),W565,-1)</f>
        <v>-1</v>
      </c>
      <c r="I566">
        <f>IF(AND(U565=0,X565&gt;=MinOff),X565,-1)</f>
        <v>195</v>
      </c>
      <c r="J566">
        <f>IF(AND(S565=1,V565&gt;=MinRun),V565,-1)</f>
        <v>341</v>
      </c>
      <c r="K566">
        <f>IF(AND(T565=1,W565&gt;=MinRun),W565,-1)</f>
        <v>340</v>
      </c>
      <c r="L566">
        <f>IF(AND(U565=1,X565&gt;=MinRun),X565,-1)</f>
        <v>-1</v>
      </c>
      <c r="M566">
        <f>IF(MAX(G566:I566)&lt;0,0,MATCH(MAX(G566:I566),G566:I566,0))</f>
        <v>3</v>
      </c>
      <c r="N566">
        <f>IF(MAX(J566:L566)&lt;0,0,MATCH(MAX(J566:L566),J566:L566,0))</f>
        <v>1</v>
      </c>
      <c r="O566" s="24">
        <f>IF(N566=0,0,INDEX(CapVec,N566))</f>
        <v>1.2</v>
      </c>
      <c r="P566">
        <f>IF(OR(D566&gt;F566+StartMargin,E566&lt;SOC_startT),1,0)</f>
        <v>1</v>
      </c>
      <c r="Q566">
        <f>IF(AND(E566&gt;SOC_stopT,D566&lt;=F566-O566+StopMargin),1,0)</f>
        <v>0</v>
      </c>
      <c r="R566">
        <f>IF(AND(P566=1,M566&gt;0),1,IF(AND(P566=0,Q566=1,N566&gt;0),-1,0))</f>
        <v>1</v>
      </c>
      <c r="S566">
        <f>S565+IF(AND(R566=1,M566=1),1,0)-IF(AND(R566=-1,N566=1),1,0)</f>
        <v>1</v>
      </c>
      <c r="T566">
        <f>T565+IF(AND(R566=1,M566=2),1,0)-IF(AND(R566=-1,N566=2),1,0)</f>
        <v>1</v>
      </c>
      <c r="U566">
        <f>U565+IF(AND(R566=1,M566=3),1,0)-IF(AND(R566=-1,N566=3),1,0)</f>
        <v>1</v>
      </c>
      <c r="V566">
        <f>IF(S566&lt;&gt;S565,0,V565+dt)</f>
        <v>342</v>
      </c>
      <c r="W566">
        <f>IF(T566&lt;&gt;T565,0,W565+dt)</f>
        <v>341</v>
      </c>
      <c r="X566">
        <f>IF(U566&lt;&gt;U565,0,X565+dt)</f>
        <v>0</v>
      </c>
      <c r="Y566" s="24">
        <f>S566*Cap_1*MIN(1,(V566+dt)/StartRamp)</f>
        <v>1.2</v>
      </c>
      <c r="Z566" s="24">
        <f>T566*Cap_2*MIN(1,(W566+dt)/StartRamp)</f>
        <v>1.1000000000000001</v>
      </c>
      <c r="AA566" s="24">
        <f>U566*Cap_3*MIN(1,(X566+dt)/StartRamp)</f>
        <v>0.55000000000000004</v>
      </c>
      <c r="AB566" s="24">
        <f>SUM(Y566:AA566)</f>
        <v>2.8499999999999996</v>
      </c>
      <c r="AC566" s="24">
        <f>AB566-D566</f>
        <v>-0.31610000000000049</v>
      </c>
      <c r="AD566" s="25">
        <f>MEDIAN(0,(TaperEnd-E566)/(TaperEnd-TaperStart),1)</f>
        <v>1</v>
      </c>
      <c r="AE566" s="24">
        <f>MIN(P_pcs*AD566,MAX(0,SOC_max-E566)*E_nom*60/dt/SQRT(RTE))</f>
        <v>2.5</v>
      </c>
      <c r="AF566" s="24">
        <f>MIN(P_pcs,MAX(0,E566-SOC_min)*E_nom*60/dt*SQRT(RTE))</f>
        <v>2.5</v>
      </c>
      <c r="AG566" s="24">
        <f>IF(AC566&gt;0,MIN(AC566,AE566),0)</f>
        <v>0</v>
      </c>
      <c r="AH566" s="24">
        <f>IF(AC566&lt;0,MIN(-AC566,AF566),0)</f>
        <v>0.31610000000000049</v>
      </c>
      <c r="AI566" s="24">
        <f>IF(AC566&gt;0,D566+AG566,AB566)</f>
        <v>2.8499999999999996</v>
      </c>
      <c r="AJ566" s="24">
        <f>MAX(0,D566-AI566-AH566)</f>
        <v>0</v>
      </c>
      <c r="AK566" s="25">
        <f>IF(AB566&gt;0,AI566/AB566,0)</f>
        <v>1</v>
      </c>
      <c r="AL566">
        <f>IF(AB566=0,1,MIN(MATCH(MEDIAN(MinStable,AK566,1),FC_L,1),3))</f>
        <v>3</v>
      </c>
      <c r="AM566" s="25">
        <f>INDEX(FC_E1,$AL566)+(MEDIAN(MinStable,$AK566,1)-INDEX(FC_L,$AL566))*(INDEX(FC_E1,$AL566+1)-INDEX(FC_E1,$AL566))/(INDEX(FC_L,$AL566+1)-INDEX(FC_L,$AL566))</f>
        <v>0.42799999999999999</v>
      </c>
      <c r="AN566" s="25">
        <f>INDEX(FC_E2,$AL566)+(MEDIAN(MinStable,$AK566,1)-INDEX(FC_L,$AL566))*(INDEX(FC_E2,$AL566+1)-INDEX(FC_E2,$AL566))/(INDEX(FC_L,$AL566+1)-INDEX(FC_L,$AL566))</f>
        <v>0.42199999999999999</v>
      </c>
      <c r="AO566" s="25">
        <f>INDEX(FC_E3,$AL566)+(MEDIAN(MinStable,$AK566,1)-INDEX(FC_L,$AL566))*(INDEX(FC_E3,$AL566+1)-INDEX(FC_E3,$AL566))/(INDEX(FC_L,$AL566+1)-INDEX(FC_L,$AL566))</f>
        <v>0.41499999999999998</v>
      </c>
      <c r="AP566" s="26">
        <f>(IF(S566=1,Y566*AK566/AM566,0)+IF(T566=1,Z566*AK566/AN566,0)+IF(U566=1,AA566*AK566/AO566,0))*dt/60</f>
        <v>0.11226124322777226</v>
      </c>
      <c r="AQ566" s="25">
        <f>E566+(AG566*SQRT(RTE)-AH566/SQRT(RTE))*dt/60/E_nom</f>
        <v>0.29831588246087409</v>
      </c>
      <c r="AR566">
        <f>IF(R566=1,1,0)</f>
        <v>1</v>
      </c>
    </row>
    <row r="567" spans="1:44" x14ac:dyDescent="0.2">
      <c r="A567">
        <v>565</v>
      </c>
      <c r="B567" s="22">
        <f>A567/1440</f>
        <v>0.3923611111111111</v>
      </c>
      <c r="C567" s="23">
        <v>3.0981000000000001</v>
      </c>
      <c r="D567" s="24">
        <f>C567+P_aux</f>
        <v>3.1131000000000002</v>
      </c>
      <c r="E567" s="25">
        <f>AQ566</f>
        <v>0.29831588246087409</v>
      </c>
      <c r="F567" s="24">
        <f>AB566</f>
        <v>2.8499999999999996</v>
      </c>
      <c r="G567">
        <f>IF(AND(S566=0,V566&gt;=MinOff),V566,-1)</f>
        <v>-1</v>
      </c>
      <c r="H567">
        <f>IF(AND(T566=0,W566&gt;=MinOff),W566,-1)</f>
        <v>-1</v>
      </c>
      <c r="I567">
        <f>IF(AND(U566=0,X566&gt;=MinOff),X566,-1)</f>
        <v>-1</v>
      </c>
      <c r="J567">
        <f>IF(AND(S566=1,V566&gt;=MinRun),V566,-1)</f>
        <v>342</v>
      </c>
      <c r="K567">
        <f>IF(AND(T566=1,W566&gt;=MinRun),W566,-1)</f>
        <v>341</v>
      </c>
      <c r="L567">
        <f>IF(AND(U566=1,X566&gt;=MinRun),X566,-1)</f>
        <v>-1</v>
      </c>
      <c r="M567">
        <f>IF(MAX(G567:I567)&lt;0,0,MATCH(MAX(G567:I567),G567:I567,0))</f>
        <v>0</v>
      </c>
      <c r="N567">
        <f>IF(MAX(J567:L567)&lt;0,0,MATCH(MAX(J567:L567),J567:L567,0))</f>
        <v>1</v>
      </c>
      <c r="O567" s="24">
        <f>IF(N567=0,0,INDEX(CapVec,N567))</f>
        <v>1.2</v>
      </c>
      <c r="P567">
        <f>IF(OR(D567&gt;F567+StartMargin,E567&lt;SOC_startT),1,0)</f>
        <v>1</v>
      </c>
      <c r="Q567">
        <f>IF(AND(E567&gt;SOC_stopT,D567&lt;=F567-O567+StopMargin),1,0)</f>
        <v>0</v>
      </c>
      <c r="R567">
        <f>IF(AND(P567=1,M567&gt;0),1,IF(AND(P567=0,Q567=1,N567&gt;0),-1,0))</f>
        <v>0</v>
      </c>
      <c r="S567">
        <f>S566+IF(AND(R567=1,M567=1),1,0)-IF(AND(R567=-1,N567=1),1,0)</f>
        <v>1</v>
      </c>
      <c r="T567">
        <f>T566+IF(AND(R567=1,M567=2),1,0)-IF(AND(R567=-1,N567=2),1,0)</f>
        <v>1</v>
      </c>
      <c r="U567">
        <f>U566+IF(AND(R567=1,M567=3),1,0)-IF(AND(R567=-1,N567=3),1,0)</f>
        <v>1</v>
      </c>
      <c r="V567">
        <f>IF(S567&lt;&gt;S566,0,V566+dt)</f>
        <v>343</v>
      </c>
      <c r="W567">
        <f>IF(T567&lt;&gt;T566,0,W566+dt)</f>
        <v>342</v>
      </c>
      <c r="X567">
        <f>IF(U567&lt;&gt;U566,0,X566+dt)</f>
        <v>1</v>
      </c>
      <c r="Y567" s="24">
        <f>S567*Cap_1*MIN(1,(V567+dt)/StartRamp)</f>
        <v>1.2</v>
      </c>
      <c r="Z567" s="24">
        <f>T567*Cap_2*MIN(1,(W567+dt)/StartRamp)</f>
        <v>1.1000000000000001</v>
      </c>
      <c r="AA567" s="24">
        <f>U567*Cap_3*MIN(1,(X567+dt)/StartRamp)</f>
        <v>1.1000000000000001</v>
      </c>
      <c r="AB567" s="24">
        <f>SUM(Y567:AA567)</f>
        <v>3.4</v>
      </c>
      <c r="AC567" s="24">
        <f>AB567-D567</f>
        <v>0.28689999999999971</v>
      </c>
      <c r="AD567" s="25">
        <f>MEDIAN(0,(TaperEnd-E567)/(TaperEnd-TaperStart),1)</f>
        <v>1</v>
      </c>
      <c r="AE567" s="24">
        <f>MIN(P_pcs*AD567,MAX(0,SOC_max-E567)*E_nom*60/dt/SQRT(RTE))</f>
        <v>2.5</v>
      </c>
      <c r="AF567" s="24">
        <f>MIN(P_pcs,MAX(0,E567-SOC_min)*E_nom*60/dt*SQRT(RTE))</f>
        <v>2.5</v>
      </c>
      <c r="AG567" s="24">
        <f>IF(AC567&gt;0,MIN(AC567,AE567),0)</f>
        <v>0.28689999999999971</v>
      </c>
      <c r="AH567" s="24">
        <f>IF(AC567&lt;0,MIN(-AC567,AF567),0)</f>
        <v>0</v>
      </c>
      <c r="AI567" s="24">
        <f>IF(AC567&gt;0,D567+AG567,AB567)</f>
        <v>3.4</v>
      </c>
      <c r="AJ567" s="24">
        <f>MAX(0,D567-AI567-AH567)</f>
        <v>0</v>
      </c>
      <c r="AK567" s="25">
        <f>IF(AB567&gt;0,AI567/AB567,0)</f>
        <v>1</v>
      </c>
      <c r="AL567">
        <f>IF(AB567=0,1,MIN(MATCH(MEDIAN(MinStable,AK567,1),FC_L,1),3))</f>
        <v>3</v>
      </c>
      <c r="AM567" s="25">
        <f>INDEX(FC_E1,$AL567)+(MEDIAN(MinStable,$AK567,1)-INDEX(FC_L,$AL567))*(INDEX(FC_E1,$AL567+1)-INDEX(FC_E1,$AL567))/(INDEX(FC_L,$AL567+1)-INDEX(FC_L,$AL567))</f>
        <v>0.42799999999999999</v>
      </c>
      <c r="AN567" s="25">
        <f>INDEX(FC_E2,$AL567)+(MEDIAN(MinStable,$AK567,1)-INDEX(FC_L,$AL567))*(INDEX(FC_E2,$AL567+1)-INDEX(FC_E2,$AL567))/(INDEX(FC_L,$AL567+1)-INDEX(FC_L,$AL567))</f>
        <v>0.42199999999999999</v>
      </c>
      <c r="AO567" s="25">
        <f>INDEX(FC_E3,$AL567)+(MEDIAN(MinStable,$AK567,1)-INDEX(FC_L,$AL567))*(INDEX(FC_E3,$AL567+1)-INDEX(FC_E3,$AL567))/(INDEX(FC_L,$AL567+1)-INDEX(FC_L,$AL567))</f>
        <v>0.41499999999999998</v>
      </c>
      <c r="AP567" s="26">
        <f>(IF(S567=1,Y567*AK567/AM567,0)+IF(T567=1,Z567*AK567/AN567,0)+IF(U567=1,AA567*AK567/AO567,0))*dt/60</f>
        <v>0.13434959664142687</v>
      </c>
      <c r="AQ567" s="25">
        <f>E567+(AG567*SQRT(RTE)-AH567/SQRT(RTE))*dt/60/E_nom</f>
        <v>0.29913144626783977</v>
      </c>
      <c r="AR567">
        <f>IF(R567=1,1,0)</f>
        <v>0</v>
      </c>
    </row>
    <row r="568" spans="1:44" x14ac:dyDescent="0.2">
      <c r="A568">
        <v>566</v>
      </c>
      <c r="B568" s="22">
        <f>A568/1440</f>
        <v>0.39305555555555555</v>
      </c>
      <c r="C568" s="23">
        <v>3.1720000000000002</v>
      </c>
      <c r="D568" s="24">
        <f>C568+P_aux</f>
        <v>3.1870000000000003</v>
      </c>
      <c r="E568" s="25">
        <f>AQ567</f>
        <v>0.29913144626783977</v>
      </c>
      <c r="F568" s="24">
        <f>AB567</f>
        <v>3.4</v>
      </c>
      <c r="G568">
        <f>IF(AND(S567=0,V567&gt;=MinOff),V567,-1)</f>
        <v>-1</v>
      </c>
      <c r="H568">
        <f>IF(AND(T567=0,W567&gt;=MinOff),W567,-1)</f>
        <v>-1</v>
      </c>
      <c r="I568">
        <f>IF(AND(U567=0,X567&gt;=MinOff),X567,-1)</f>
        <v>-1</v>
      </c>
      <c r="J568">
        <f>IF(AND(S567=1,V567&gt;=MinRun),V567,-1)</f>
        <v>343</v>
      </c>
      <c r="K568">
        <f>IF(AND(T567=1,W567&gt;=MinRun),W567,-1)</f>
        <v>342</v>
      </c>
      <c r="L568">
        <f>IF(AND(U567=1,X567&gt;=MinRun),X567,-1)</f>
        <v>-1</v>
      </c>
      <c r="M568">
        <f>IF(MAX(G568:I568)&lt;0,0,MATCH(MAX(G568:I568),G568:I568,0))</f>
        <v>0</v>
      </c>
      <c r="N568">
        <f>IF(MAX(J568:L568)&lt;0,0,MATCH(MAX(J568:L568),J568:L568,0))</f>
        <v>1</v>
      </c>
      <c r="O568" s="24">
        <f>IF(N568=0,0,INDEX(CapVec,N568))</f>
        <v>1.2</v>
      </c>
      <c r="P568">
        <f>IF(OR(D568&gt;F568+StartMargin,E568&lt;SOC_startT),1,0)</f>
        <v>1</v>
      </c>
      <c r="Q568">
        <f>IF(AND(E568&gt;SOC_stopT,D568&lt;=F568-O568+StopMargin),1,0)</f>
        <v>0</v>
      </c>
      <c r="R568">
        <f>IF(AND(P568=1,M568&gt;0),1,IF(AND(P568=0,Q568=1,N568&gt;0),-1,0))</f>
        <v>0</v>
      </c>
      <c r="S568">
        <f>S567+IF(AND(R568=1,M568=1),1,0)-IF(AND(R568=-1,N568=1),1,0)</f>
        <v>1</v>
      </c>
      <c r="T568">
        <f>T567+IF(AND(R568=1,M568=2),1,0)-IF(AND(R568=-1,N568=2),1,0)</f>
        <v>1</v>
      </c>
      <c r="U568">
        <f>U567+IF(AND(R568=1,M568=3),1,0)-IF(AND(R568=-1,N568=3),1,0)</f>
        <v>1</v>
      </c>
      <c r="V568">
        <f>IF(S568&lt;&gt;S567,0,V567+dt)</f>
        <v>344</v>
      </c>
      <c r="W568">
        <f>IF(T568&lt;&gt;T567,0,W567+dt)</f>
        <v>343</v>
      </c>
      <c r="X568">
        <f>IF(U568&lt;&gt;U567,0,X567+dt)</f>
        <v>2</v>
      </c>
      <c r="Y568" s="24">
        <f>S568*Cap_1*MIN(1,(V568+dt)/StartRamp)</f>
        <v>1.2</v>
      </c>
      <c r="Z568" s="24">
        <f>T568*Cap_2*MIN(1,(W568+dt)/StartRamp)</f>
        <v>1.1000000000000001</v>
      </c>
      <c r="AA568" s="24">
        <f>U568*Cap_3*MIN(1,(X568+dt)/StartRamp)</f>
        <v>1.1000000000000001</v>
      </c>
      <c r="AB568" s="24">
        <f>SUM(Y568:AA568)</f>
        <v>3.4</v>
      </c>
      <c r="AC568" s="24">
        <f>AB568-D568</f>
        <v>0.21299999999999963</v>
      </c>
      <c r="AD568" s="25">
        <f>MEDIAN(0,(TaperEnd-E568)/(TaperEnd-TaperStart),1)</f>
        <v>1</v>
      </c>
      <c r="AE568" s="24">
        <f>MIN(P_pcs*AD568,MAX(0,SOC_max-E568)*E_nom*60/dt/SQRT(RTE))</f>
        <v>2.5</v>
      </c>
      <c r="AF568" s="24">
        <f>MIN(P_pcs,MAX(0,E568-SOC_min)*E_nom*60/dt*SQRT(RTE))</f>
        <v>2.5</v>
      </c>
      <c r="AG568" s="24">
        <f>IF(AC568&gt;0,MIN(AC568,AE568),0)</f>
        <v>0.21299999999999963</v>
      </c>
      <c r="AH568" s="24">
        <f>IF(AC568&lt;0,MIN(-AC568,AF568),0)</f>
        <v>0</v>
      </c>
      <c r="AI568" s="24">
        <f>IF(AC568&gt;0,D568+AG568,AB568)</f>
        <v>3.4</v>
      </c>
      <c r="AJ568" s="24">
        <f>MAX(0,D568-AI568-AH568)</f>
        <v>0</v>
      </c>
      <c r="AK568" s="25">
        <f>IF(AB568&gt;0,AI568/AB568,0)</f>
        <v>1</v>
      </c>
      <c r="AL568">
        <f>IF(AB568=0,1,MIN(MATCH(MEDIAN(MinStable,AK568,1),FC_L,1),3))</f>
        <v>3</v>
      </c>
      <c r="AM568" s="25">
        <f>INDEX(FC_E1,$AL568)+(MEDIAN(MinStable,$AK568,1)-INDEX(FC_L,$AL568))*(INDEX(FC_E1,$AL568+1)-INDEX(FC_E1,$AL568))/(INDEX(FC_L,$AL568+1)-INDEX(FC_L,$AL568))</f>
        <v>0.42799999999999999</v>
      </c>
      <c r="AN568" s="25">
        <f>INDEX(FC_E2,$AL568)+(MEDIAN(MinStable,$AK568,1)-INDEX(FC_L,$AL568))*(INDEX(FC_E2,$AL568+1)-INDEX(FC_E2,$AL568))/(INDEX(FC_L,$AL568+1)-INDEX(FC_L,$AL568))</f>
        <v>0.42199999999999999</v>
      </c>
      <c r="AO568" s="25">
        <f>INDEX(FC_E3,$AL568)+(MEDIAN(MinStable,$AK568,1)-INDEX(FC_L,$AL568))*(INDEX(FC_E3,$AL568+1)-INDEX(FC_E3,$AL568))/(INDEX(FC_L,$AL568+1)-INDEX(FC_L,$AL568))</f>
        <v>0.41499999999999998</v>
      </c>
      <c r="AP568" s="26">
        <f>(IF(S568=1,Y568*AK568/AM568,0)+IF(T568=1,Z568*AK568/AN568,0)+IF(U568=1,AA568*AK568/AO568,0))*dt/60</f>
        <v>0.13434959664142687</v>
      </c>
      <c r="AQ568" s="25">
        <f>E568+(AG568*SQRT(RTE)-AH568/SQRT(RTE))*dt/60/E_nom</f>
        <v>0.2997369363022897</v>
      </c>
      <c r="AR568">
        <f>IF(R568=1,1,0)</f>
        <v>0</v>
      </c>
    </row>
    <row r="569" spans="1:44" x14ac:dyDescent="0.2">
      <c r="A569">
        <v>567</v>
      </c>
      <c r="B569" s="22">
        <f>A569/1440</f>
        <v>0.39374999999999999</v>
      </c>
      <c r="C569" s="23">
        <v>3.1053000000000002</v>
      </c>
      <c r="D569" s="24">
        <f>C569+P_aux</f>
        <v>3.1203000000000003</v>
      </c>
      <c r="E569" s="25">
        <f>AQ568</f>
        <v>0.2997369363022897</v>
      </c>
      <c r="F569" s="24">
        <f>AB568</f>
        <v>3.4</v>
      </c>
      <c r="G569">
        <f>IF(AND(S568=0,V568&gt;=MinOff),V568,-1)</f>
        <v>-1</v>
      </c>
      <c r="H569">
        <f>IF(AND(T568=0,W568&gt;=MinOff),W568,-1)</f>
        <v>-1</v>
      </c>
      <c r="I569">
        <f>IF(AND(U568=0,X568&gt;=MinOff),X568,-1)</f>
        <v>-1</v>
      </c>
      <c r="J569">
        <f>IF(AND(S568=1,V568&gt;=MinRun),V568,-1)</f>
        <v>344</v>
      </c>
      <c r="K569">
        <f>IF(AND(T568=1,W568&gt;=MinRun),W568,-1)</f>
        <v>343</v>
      </c>
      <c r="L569">
        <f>IF(AND(U568=1,X568&gt;=MinRun),X568,-1)</f>
        <v>-1</v>
      </c>
      <c r="M569">
        <f>IF(MAX(G569:I569)&lt;0,0,MATCH(MAX(G569:I569),G569:I569,0))</f>
        <v>0</v>
      </c>
      <c r="N569">
        <f>IF(MAX(J569:L569)&lt;0,0,MATCH(MAX(J569:L569),J569:L569,0))</f>
        <v>1</v>
      </c>
      <c r="O569" s="24">
        <f>IF(N569=0,0,INDEX(CapVec,N569))</f>
        <v>1.2</v>
      </c>
      <c r="P569">
        <f>IF(OR(D569&gt;F569+StartMargin,E569&lt;SOC_startT),1,0)</f>
        <v>1</v>
      </c>
      <c r="Q569">
        <f>IF(AND(E569&gt;SOC_stopT,D569&lt;=F569-O569+StopMargin),1,0)</f>
        <v>0</v>
      </c>
      <c r="R569">
        <f>IF(AND(P569=1,M569&gt;0),1,IF(AND(P569=0,Q569=1,N569&gt;0),-1,0))</f>
        <v>0</v>
      </c>
      <c r="S569">
        <f>S568+IF(AND(R569=1,M569=1),1,0)-IF(AND(R569=-1,N569=1),1,0)</f>
        <v>1</v>
      </c>
      <c r="T569">
        <f>T568+IF(AND(R569=1,M569=2),1,0)-IF(AND(R569=-1,N569=2),1,0)</f>
        <v>1</v>
      </c>
      <c r="U569">
        <f>U568+IF(AND(R569=1,M569=3),1,0)-IF(AND(R569=-1,N569=3),1,0)</f>
        <v>1</v>
      </c>
      <c r="V569">
        <f>IF(S569&lt;&gt;S568,0,V568+dt)</f>
        <v>345</v>
      </c>
      <c r="W569">
        <f>IF(T569&lt;&gt;T568,0,W568+dt)</f>
        <v>344</v>
      </c>
      <c r="X569">
        <f>IF(U569&lt;&gt;U568,0,X568+dt)</f>
        <v>3</v>
      </c>
      <c r="Y569" s="24">
        <f>S569*Cap_1*MIN(1,(V569+dt)/StartRamp)</f>
        <v>1.2</v>
      </c>
      <c r="Z569" s="24">
        <f>T569*Cap_2*MIN(1,(W569+dt)/StartRamp)</f>
        <v>1.1000000000000001</v>
      </c>
      <c r="AA569" s="24">
        <f>U569*Cap_3*MIN(1,(X569+dt)/StartRamp)</f>
        <v>1.1000000000000001</v>
      </c>
      <c r="AB569" s="24">
        <f>SUM(Y569:AA569)</f>
        <v>3.4</v>
      </c>
      <c r="AC569" s="24">
        <f>AB569-D569</f>
        <v>0.27969999999999962</v>
      </c>
      <c r="AD569" s="25">
        <f>MEDIAN(0,(TaperEnd-E569)/(TaperEnd-TaperStart),1)</f>
        <v>1</v>
      </c>
      <c r="AE569" s="24">
        <f>MIN(P_pcs*AD569,MAX(0,SOC_max-E569)*E_nom*60/dt/SQRT(RTE))</f>
        <v>2.5</v>
      </c>
      <c r="AF569" s="24">
        <f>MIN(P_pcs,MAX(0,E569-SOC_min)*E_nom*60/dt*SQRT(RTE))</f>
        <v>2.5</v>
      </c>
      <c r="AG569" s="24">
        <f>IF(AC569&gt;0,MIN(AC569,AE569),0)</f>
        <v>0.27969999999999962</v>
      </c>
      <c r="AH569" s="24">
        <f>IF(AC569&lt;0,MIN(-AC569,AF569),0)</f>
        <v>0</v>
      </c>
      <c r="AI569" s="24">
        <f>IF(AC569&gt;0,D569+AG569,AB569)</f>
        <v>3.4</v>
      </c>
      <c r="AJ569" s="24">
        <f>MAX(0,D569-AI569-AH569)</f>
        <v>0</v>
      </c>
      <c r="AK569" s="25">
        <f>IF(AB569&gt;0,AI569/AB569,0)</f>
        <v>1</v>
      </c>
      <c r="AL569">
        <f>IF(AB569=0,1,MIN(MATCH(MEDIAN(MinStable,AK569,1),FC_L,1),3))</f>
        <v>3</v>
      </c>
      <c r="AM569" s="25">
        <f>INDEX(FC_E1,$AL569)+(MEDIAN(MinStable,$AK569,1)-INDEX(FC_L,$AL569))*(INDEX(FC_E1,$AL569+1)-INDEX(FC_E1,$AL569))/(INDEX(FC_L,$AL569+1)-INDEX(FC_L,$AL569))</f>
        <v>0.42799999999999999</v>
      </c>
      <c r="AN569" s="25">
        <f>INDEX(FC_E2,$AL569)+(MEDIAN(MinStable,$AK569,1)-INDEX(FC_L,$AL569))*(INDEX(FC_E2,$AL569+1)-INDEX(FC_E2,$AL569))/(INDEX(FC_L,$AL569+1)-INDEX(FC_L,$AL569))</f>
        <v>0.42199999999999999</v>
      </c>
      <c r="AO569" s="25">
        <f>INDEX(FC_E3,$AL569)+(MEDIAN(MinStable,$AK569,1)-INDEX(FC_L,$AL569))*(INDEX(FC_E3,$AL569+1)-INDEX(FC_E3,$AL569))/(INDEX(FC_L,$AL569+1)-INDEX(FC_L,$AL569))</f>
        <v>0.41499999999999998</v>
      </c>
      <c r="AP569" s="26">
        <f>(IF(S569=1,Y569*AK569/AM569,0)+IF(T569=1,Z569*AK569/AN569,0)+IF(U569=1,AA569*AK569/AO569,0))*dt/60</f>
        <v>0.13434959664142687</v>
      </c>
      <c r="AQ569" s="25">
        <f>E569+(AG569*SQRT(RTE)-AH569/SQRT(RTE))*dt/60/E_nom</f>
        <v>0.30053203284048524</v>
      </c>
      <c r="AR569">
        <f>IF(R569=1,1,0)</f>
        <v>0</v>
      </c>
    </row>
    <row r="570" spans="1:44" x14ac:dyDescent="0.2">
      <c r="A570">
        <v>568</v>
      </c>
      <c r="B570" s="22">
        <f>A570/1440</f>
        <v>0.39444444444444443</v>
      </c>
      <c r="C570" s="23">
        <v>3.173</v>
      </c>
      <c r="D570" s="24">
        <f>C570+P_aux</f>
        <v>3.1880000000000002</v>
      </c>
      <c r="E570" s="25">
        <f>AQ569</f>
        <v>0.30053203284048524</v>
      </c>
      <c r="F570" s="24">
        <f>AB569</f>
        <v>3.4</v>
      </c>
      <c r="G570">
        <f>IF(AND(S569=0,V569&gt;=MinOff),V569,-1)</f>
        <v>-1</v>
      </c>
      <c r="H570">
        <f>IF(AND(T569=0,W569&gt;=MinOff),W569,-1)</f>
        <v>-1</v>
      </c>
      <c r="I570">
        <f>IF(AND(U569=0,X569&gt;=MinOff),X569,-1)</f>
        <v>-1</v>
      </c>
      <c r="J570">
        <f>IF(AND(S569=1,V569&gt;=MinRun),V569,-1)</f>
        <v>345</v>
      </c>
      <c r="K570">
        <f>IF(AND(T569=1,W569&gt;=MinRun),W569,-1)</f>
        <v>344</v>
      </c>
      <c r="L570">
        <f>IF(AND(U569=1,X569&gt;=MinRun),X569,-1)</f>
        <v>-1</v>
      </c>
      <c r="M570">
        <f>IF(MAX(G570:I570)&lt;0,0,MATCH(MAX(G570:I570),G570:I570,0))</f>
        <v>0</v>
      </c>
      <c r="N570">
        <f>IF(MAX(J570:L570)&lt;0,0,MATCH(MAX(J570:L570),J570:L570,0))</f>
        <v>1</v>
      </c>
      <c r="O570" s="24">
        <f>IF(N570=0,0,INDEX(CapVec,N570))</f>
        <v>1.2</v>
      </c>
      <c r="P570">
        <f>IF(OR(D570&gt;F570+StartMargin,E570&lt;SOC_startT),1,0)</f>
        <v>0</v>
      </c>
      <c r="Q570">
        <f>IF(AND(E570&gt;SOC_stopT,D570&lt;=F570-O570+StopMargin),1,0)</f>
        <v>0</v>
      </c>
      <c r="R570">
        <f>IF(AND(P570=1,M570&gt;0),1,IF(AND(P570=0,Q570=1,N570&gt;0),-1,0))</f>
        <v>0</v>
      </c>
      <c r="S570">
        <f>S569+IF(AND(R570=1,M570=1),1,0)-IF(AND(R570=-1,N570=1),1,0)</f>
        <v>1</v>
      </c>
      <c r="T570">
        <f>T569+IF(AND(R570=1,M570=2),1,0)-IF(AND(R570=-1,N570=2),1,0)</f>
        <v>1</v>
      </c>
      <c r="U570">
        <f>U569+IF(AND(R570=1,M570=3),1,0)-IF(AND(R570=-1,N570=3),1,0)</f>
        <v>1</v>
      </c>
      <c r="V570">
        <f>IF(S570&lt;&gt;S569,0,V569+dt)</f>
        <v>346</v>
      </c>
      <c r="W570">
        <f>IF(T570&lt;&gt;T569,0,W569+dt)</f>
        <v>345</v>
      </c>
      <c r="X570">
        <f>IF(U570&lt;&gt;U569,0,X569+dt)</f>
        <v>4</v>
      </c>
      <c r="Y570" s="24">
        <f>S570*Cap_1*MIN(1,(V570+dt)/StartRamp)</f>
        <v>1.2</v>
      </c>
      <c r="Z570" s="24">
        <f>T570*Cap_2*MIN(1,(W570+dt)/StartRamp)</f>
        <v>1.1000000000000001</v>
      </c>
      <c r="AA570" s="24">
        <f>U570*Cap_3*MIN(1,(X570+dt)/StartRamp)</f>
        <v>1.1000000000000001</v>
      </c>
      <c r="AB570" s="24">
        <f>SUM(Y570:AA570)</f>
        <v>3.4</v>
      </c>
      <c r="AC570" s="24">
        <f>AB570-D570</f>
        <v>0.21199999999999974</v>
      </c>
      <c r="AD570" s="25">
        <f>MEDIAN(0,(TaperEnd-E570)/(TaperEnd-TaperStart),1)</f>
        <v>1</v>
      </c>
      <c r="AE570" s="24">
        <f>MIN(P_pcs*AD570,MAX(0,SOC_max-E570)*E_nom*60/dt/SQRT(RTE))</f>
        <v>2.5</v>
      </c>
      <c r="AF570" s="24">
        <f>MIN(P_pcs,MAX(0,E570-SOC_min)*E_nom*60/dt*SQRT(RTE))</f>
        <v>2.5</v>
      </c>
      <c r="AG570" s="24">
        <f>IF(AC570&gt;0,MIN(AC570,AE570),0)</f>
        <v>0.21199999999999974</v>
      </c>
      <c r="AH570" s="24">
        <f>IF(AC570&lt;0,MIN(-AC570,AF570),0)</f>
        <v>0</v>
      </c>
      <c r="AI570" s="24">
        <f>IF(AC570&gt;0,D570+AG570,AB570)</f>
        <v>3.4</v>
      </c>
      <c r="AJ570" s="24">
        <f>MAX(0,D570-AI570-AH570)</f>
        <v>0</v>
      </c>
      <c r="AK570" s="25">
        <f>IF(AB570&gt;0,AI570/AB570,0)</f>
        <v>1</v>
      </c>
      <c r="AL570">
        <f>IF(AB570=0,1,MIN(MATCH(MEDIAN(MinStable,AK570,1),FC_L,1),3))</f>
        <v>3</v>
      </c>
      <c r="AM570" s="25">
        <f>INDEX(FC_E1,$AL570)+(MEDIAN(MinStable,$AK570,1)-INDEX(FC_L,$AL570))*(INDEX(FC_E1,$AL570+1)-INDEX(FC_E1,$AL570))/(INDEX(FC_L,$AL570+1)-INDEX(FC_L,$AL570))</f>
        <v>0.42799999999999999</v>
      </c>
      <c r="AN570" s="25">
        <f>INDEX(FC_E2,$AL570)+(MEDIAN(MinStable,$AK570,1)-INDEX(FC_L,$AL570))*(INDEX(FC_E2,$AL570+1)-INDEX(FC_E2,$AL570))/(INDEX(FC_L,$AL570+1)-INDEX(FC_L,$AL570))</f>
        <v>0.42199999999999999</v>
      </c>
      <c r="AO570" s="25">
        <f>INDEX(FC_E3,$AL570)+(MEDIAN(MinStable,$AK570,1)-INDEX(FC_L,$AL570))*(INDEX(FC_E3,$AL570+1)-INDEX(FC_E3,$AL570))/(INDEX(FC_L,$AL570+1)-INDEX(FC_L,$AL570))</f>
        <v>0.41499999999999998</v>
      </c>
      <c r="AP570" s="26">
        <f>(IF(S570=1,Y570*AK570/AM570,0)+IF(T570=1,Z570*AK570/AN570,0)+IF(U570=1,AA570*AK570/AO570,0))*dt/60</f>
        <v>0.13434959664142687</v>
      </c>
      <c r="AQ570" s="25">
        <f>E570+(AG570*SQRT(RTE)-AH570/SQRT(RTE))*dt/60/E_nom</f>
        <v>0.30113468019871709</v>
      </c>
      <c r="AR570">
        <f>IF(R570=1,1,0)</f>
        <v>0</v>
      </c>
    </row>
    <row r="571" spans="1:44" x14ac:dyDescent="0.2">
      <c r="A571">
        <v>569</v>
      </c>
      <c r="B571" s="22">
        <f>A571/1440</f>
        <v>0.39513888888888887</v>
      </c>
      <c r="C571" s="23">
        <v>3.1385000000000001</v>
      </c>
      <c r="D571" s="24">
        <f>C571+P_aux</f>
        <v>3.1535000000000002</v>
      </c>
      <c r="E571" s="25">
        <f>AQ570</f>
        <v>0.30113468019871709</v>
      </c>
      <c r="F571" s="24">
        <f>AB570</f>
        <v>3.4</v>
      </c>
      <c r="G571">
        <f>IF(AND(S570=0,V570&gt;=MinOff),V570,-1)</f>
        <v>-1</v>
      </c>
      <c r="H571">
        <f>IF(AND(T570=0,W570&gt;=MinOff),W570,-1)</f>
        <v>-1</v>
      </c>
      <c r="I571">
        <f>IF(AND(U570=0,X570&gt;=MinOff),X570,-1)</f>
        <v>-1</v>
      </c>
      <c r="J571">
        <f>IF(AND(S570=1,V570&gt;=MinRun),V570,-1)</f>
        <v>346</v>
      </c>
      <c r="K571">
        <f>IF(AND(T570=1,W570&gt;=MinRun),W570,-1)</f>
        <v>345</v>
      </c>
      <c r="L571">
        <f>IF(AND(U570=1,X570&gt;=MinRun),X570,-1)</f>
        <v>-1</v>
      </c>
      <c r="M571">
        <f>IF(MAX(G571:I571)&lt;0,0,MATCH(MAX(G571:I571),G571:I571,0))</f>
        <v>0</v>
      </c>
      <c r="N571">
        <f>IF(MAX(J571:L571)&lt;0,0,MATCH(MAX(J571:L571),J571:L571,0))</f>
        <v>1</v>
      </c>
      <c r="O571" s="24">
        <f>IF(N571=0,0,INDEX(CapVec,N571))</f>
        <v>1.2</v>
      </c>
      <c r="P571">
        <f>IF(OR(D571&gt;F571+StartMargin,E571&lt;SOC_startT),1,0)</f>
        <v>0</v>
      </c>
      <c r="Q571">
        <f>IF(AND(E571&gt;SOC_stopT,D571&lt;=F571-O571+StopMargin),1,0)</f>
        <v>0</v>
      </c>
      <c r="R571">
        <f>IF(AND(P571=1,M571&gt;0),1,IF(AND(P571=0,Q571=1,N571&gt;0),-1,0))</f>
        <v>0</v>
      </c>
      <c r="S571">
        <f>S570+IF(AND(R571=1,M571=1),1,0)-IF(AND(R571=-1,N571=1),1,0)</f>
        <v>1</v>
      </c>
      <c r="T571">
        <f>T570+IF(AND(R571=1,M571=2),1,0)-IF(AND(R571=-1,N571=2),1,0)</f>
        <v>1</v>
      </c>
      <c r="U571">
        <f>U570+IF(AND(R571=1,M571=3),1,0)-IF(AND(R571=-1,N571=3),1,0)</f>
        <v>1</v>
      </c>
      <c r="V571">
        <f>IF(S571&lt;&gt;S570,0,V570+dt)</f>
        <v>347</v>
      </c>
      <c r="W571">
        <f>IF(T571&lt;&gt;T570,0,W570+dt)</f>
        <v>346</v>
      </c>
      <c r="X571">
        <f>IF(U571&lt;&gt;U570,0,X570+dt)</f>
        <v>5</v>
      </c>
      <c r="Y571" s="24">
        <f>S571*Cap_1*MIN(1,(V571+dt)/StartRamp)</f>
        <v>1.2</v>
      </c>
      <c r="Z571" s="24">
        <f>T571*Cap_2*MIN(1,(W571+dt)/StartRamp)</f>
        <v>1.1000000000000001</v>
      </c>
      <c r="AA571" s="24">
        <f>U571*Cap_3*MIN(1,(X571+dt)/StartRamp)</f>
        <v>1.1000000000000001</v>
      </c>
      <c r="AB571" s="24">
        <f>SUM(Y571:AA571)</f>
        <v>3.4</v>
      </c>
      <c r="AC571" s="24">
        <f>AB571-D571</f>
        <v>0.24649999999999972</v>
      </c>
      <c r="AD571" s="25">
        <f>MEDIAN(0,(TaperEnd-E571)/(TaperEnd-TaperStart),1)</f>
        <v>1</v>
      </c>
      <c r="AE571" s="24">
        <f>MIN(P_pcs*AD571,MAX(0,SOC_max-E571)*E_nom*60/dt/SQRT(RTE))</f>
        <v>2.5</v>
      </c>
      <c r="AF571" s="24">
        <f>MIN(P_pcs,MAX(0,E571-SOC_min)*E_nom*60/dt*SQRT(RTE))</f>
        <v>2.5</v>
      </c>
      <c r="AG571" s="24">
        <f>IF(AC571&gt;0,MIN(AC571,AE571),0)</f>
        <v>0.24649999999999972</v>
      </c>
      <c r="AH571" s="24">
        <f>IF(AC571&lt;0,MIN(-AC571,AF571),0)</f>
        <v>0</v>
      </c>
      <c r="AI571" s="24">
        <f>IF(AC571&gt;0,D571+AG571,AB571)</f>
        <v>3.4</v>
      </c>
      <c r="AJ571" s="24">
        <f>MAX(0,D571-AI571-AH571)</f>
        <v>0</v>
      </c>
      <c r="AK571" s="25">
        <f>IF(AB571&gt;0,AI571/AB571,0)</f>
        <v>1</v>
      </c>
      <c r="AL571">
        <f>IF(AB571=0,1,MIN(MATCH(MEDIAN(MinStable,AK571,1),FC_L,1),3))</f>
        <v>3</v>
      </c>
      <c r="AM571" s="25">
        <f>INDEX(FC_E1,$AL571)+(MEDIAN(MinStable,$AK571,1)-INDEX(FC_L,$AL571))*(INDEX(FC_E1,$AL571+1)-INDEX(FC_E1,$AL571))/(INDEX(FC_L,$AL571+1)-INDEX(FC_L,$AL571))</f>
        <v>0.42799999999999999</v>
      </c>
      <c r="AN571" s="25">
        <f>INDEX(FC_E2,$AL571)+(MEDIAN(MinStable,$AK571,1)-INDEX(FC_L,$AL571))*(INDEX(FC_E2,$AL571+1)-INDEX(FC_E2,$AL571))/(INDEX(FC_L,$AL571+1)-INDEX(FC_L,$AL571))</f>
        <v>0.42199999999999999</v>
      </c>
      <c r="AO571" s="25">
        <f>INDEX(FC_E3,$AL571)+(MEDIAN(MinStable,$AK571,1)-INDEX(FC_L,$AL571))*(INDEX(FC_E3,$AL571+1)-INDEX(FC_E3,$AL571))/(INDEX(FC_L,$AL571+1)-INDEX(FC_L,$AL571))</f>
        <v>0.41499999999999998</v>
      </c>
      <c r="AP571" s="26">
        <f>(IF(S571=1,Y571*AK571/AM571,0)+IF(T571=1,Z571*AK571/AN571,0)+IF(U571=1,AA571*AK571/AO571,0))*dt/60</f>
        <v>0.13434959664142687</v>
      </c>
      <c r="AQ571" s="25">
        <f>E571+(AG571*SQRT(RTE)-AH571/SQRT(RTE))*dt/60/E_nom</f>
        <v>0.30183539988647251</v>
      </c>
      <c r="AR571">
        <f>IF(R571=1,1,0)</f>
        <v>0</v>
      </c>
    </row>
    <row r="572" spans="1:44" x14ac:dyDescent="0.2">
      <c r="A572">
        <v>570</v>
      </c>
      <c r="B572" s="22">
        <f>A572/1440</f>
        <v>0.39583333333333331</v>
      </c>
      <c r="C572" s="23">
        <v>3.2507999999999999</v>
      </c>
      <c r="D572" s="24">
        <f>C572+P_aux</f>
        <v>3.2658</v>
      </c>
      <c r="E572" s="25">
        <f>AQ571</f>
        <v>0.30183539988647251</v>
      </c>
      <c r="F572" s="24">
        <f>AB571</f>
        <v>3.4</v>
      </c>
      <c r="G572">
        <f>IF(AND(S571=0,V571&gt;=MinOff),V571,-1)</f>
        <v>-1</v>
      </c>
      <c r="H572">
        <f>IF(AND(T571=0,W571&gt;=MinOff),W571,-1)</f>
        <v>-1</v>
      </c>
      <c r="I572">
        <f>IF(AND(U571=0,X571&gt;=MinOff),X571,-1)</f>
        <v>-1</v>
      </c>
      <c r="J572">
        <f>IF(AND(S571=1,V571&gt;=MinRun),V571,-1)</f>
        <v>347</v>
      </c>
      <c r="K572">
        <f>IF(AND(T571=1,W571&gt;=MinRun),W571,-1)</f>
        <v>346</v>
      </c>
      <c r="L572">
        <f>IF(AND(U571=1,X571&gt;=MinRun),X571,-1)</f>
        <v>-1</v>
      </c>
      <c r="M572">
        <f>IF(MAX(G572:I572)&lt;0,0,MATCH(MAX(G572:I572),G572:I572,0))</f>
        <v>0</v>
      </c>
      <c r="N572">
        <f>IF(MAX(J572:L572)&lt;0,0,MATCH(MAX(J572:L572),J572:L572,0))</f>
        <v>1</v>
      </c>
      <c r="O572" s="24">
        <f>IF(N572=0,0,INDEX(CapVec,N572))</f>
        <v>1.2</v>
      </c>
      <c r="P572">
        <f>IF(OR(D572&gt;F572+StartMargin,E572&lt;SOC_startT),1,0)</f>
        <v>0</v>
      </c>
      <c r="Q572">
        <f>IF(AND(E572&gt;SOC_stopT,D572&lt;=F572-O572+StopMargin),1,0)</f>
        <v>0</v>
      </c>
      <c r="R572">
        <f>IF(AND(P572=1,M572&gt;0),1,IF(AND(P572=0,Q572=1,N572&gt;0),-1,0))</f>
        <v>0</v>
      </c>
      <c r="S572">
        <f>S571+IF(AND(R572=1,M572=1),1,0)-IF(AND(R572=-1,N572=1),1,0)</f>
        <v>1</v>
      </c>
      <c r="T572">
        <f>T571+IF(AND(R572=1,M572=2),1,0)-IF(AND(R572=-1,N572=2),1,0)</f>
        <v>1</v>
      </c>
      <c r="U572">
        <f>U571+IF(AND(R572=1,M572=3),1,0)-IF(AND(R572=-1,N572=3),1,0)</f>
        <v>1</v>
      </c>
      <c r="V572">
        <f>IF(S572&lt;&gt;S571,0,V571+dt)</f>
        <v>348</v>
      </c>
      <c r="W572">
        <f>IF(T572&lt;&gt;T571,0,W571+dt)</f>
        <v>347</v>
      </c>
      <c r="X572">
        <f>IF(U572&lt;&gt;U571,0,X571+dt)</f>
        <v>6</v>
      </c>
      <c r="Y572" s="24">
        <f>S572*Cap_1*MIN(1,(V572+dt)/StartRamp)</f>
        <v>1.2</v>
      </c>
      <c r="Z572" s="24">
        <f>T572*Cap_2*MIN(1,(W572+dt)/StartRamp)</f>
        <v>1.1000000000000001</v>
      </c>
      <c r="AA572" s="24">
        <f>U572*Cap_3*MIN(1,(X572+dt)/StartRamp)</f>
        <v>1.1000000000000001</v>
      </c>
      <c r="AB572" s="24">
        <f>SUM(Y572:AA572)</f>
        <v>3.4</v>
      </c>
      <c r="AC572" s="24">
        <f>AB572-D572</f>
        <v>0.13419999999999987</v>
      </c>
      <c r="AD572" s="25">
        <f>MEDIAN(0,(TaperEnd-E572)/(TaperEnd-TaperStart),1)</f>
        <v>1</v>
      </c>
      <c r="AE572" s="24">
        <f>MIN(P_pcs*AD572,MAX(0,SOC_max-E572)*E_nom*60/dt/SQRT(RTE))</f>
        <v>2.5</v>
      </c>
      <c r="AF572" s="24">
        <f>MIN(P_pcs,MAX(0,E572-SOC_min)*E_nom*60/dt*SQRT(RTE))</f>
        <v>2.5</v>
      </c>
      <c r="AG572" s="24">
        <f>IF(AC572&gt;0,MIN(AC572,AE572),0)</f>
        <v>0.13419999999999987</v>
      </c>
      <c r="AH572" s="24">
        <f>IF(AC572&lt;0,MIN(-AC572,AF572),0)</f>
        <v>0</v>
      </c>
      <c r="AI572" s="24">
        <f>IF(AC572&gt;0,D572+AG572,AB572)</f>
        <v>3.4</v>
      </c>
      <c r="AJ572" s="24">
        <f>MAX(0,D572-AI572-AH572)</f>
        <v>0</v>
      </c>
      <c r="AK572" s="25">
        <f>IF(AB572&gt;0,AI572/AB572,0)</f>
        <v>1</v>
      </c>
      <c r="AL572">
        <f>IF(AB572=0,1,MIN(MATCH(MEDIAN(MinStable,AK572,1),FC_L,1),3))</f>
        <v>3</v>
      </c>
      <c r="AM572" s="25">
        <f>INDEX(FC_E1,$AL572)+(MEDIAN(MinStable,$AK572,1)-INDEX(FC_L,$AL572))*(INDEX(FC_E1,$AL572+1)-INDEX(FC_E1,$AL572))/(INDEX(FC_L,$AL572+1)-INDEX(FC_L,$AL572))</f>
        <v>0.42799999999999999</v>
      </c>
      <c r="AN572" s="25">
        <f>INDEX(FC_E2,$AL572)+(MEDIAN(MinStable,$AK572,1)-INDEX(FC_L,$AL572))*(INDEX(FC_E2,$AL572+1)-INDEX(FC_E2,$AL572))/(INDEX(FC_L,$AL572+1)-INDEX(FC_L,$AL572))</f>
        <v>0.42199999999999999</v>
      </c>
      <c r="AO572" s="25">
        <f>INDEX(FC_E3,$AL572)+(MEDIAN(MinStable,$AK572,1)-INDEX(FC_L,$AL572))*(INDEX(FC_E3,$AL572+1)-INDEX(FC_E3,$AL572))/(INDEX(FC_L,$AL572+1)-INDEX(FC_L,$AL572))</f>
        <v>0.41499999999999998</v>
      </c>
      <c r="AP572" s="26">
        <f>(IF(S572=1,Y572*AK572/AM572,0)+IF(T572=1,Z572*AK572/AN572,0)+IF(U572=1,AA572*AK572/AO572,0))*dt/60</f>
        <v>0.13434959664142687</v>
      </c>
      <c r="AQ572" s="25">
        <f>E572+(AG572*SQRT(RTE)-AH572/SQRT(RTE))*dt/60/E_nom</f>
        <v>0.30221688703493815</v>
      </c>
      <c r="AR572">
        <f>IF(R572=1,1,0)</f>
        <v>0</v>
      </c>
    </row>
    <row r="573" spans="1:44" x14ac:dyDescent="0.2">
      <c r="A573">
        <v>571</v>
      </c>
      <c r="B573" s="22">
        <f>A573/1440</f>
        <v>0.39652777777777776</v>
      </c>
      <c r="C573" s="23">
        <v>3.6333000000000002</v>
      </c>
      <c r="D573" s="24">
        <f>C573+P_aux</f>
        <v>3.6483000000000003</v>
      </c>
      <c r="E573" s="25">
        <f>AQ572</f>
        <v>0.30221688703493815</v>
      </c>
      <c r="F573" s="24">
        <f>AB572</f>
        <v>3.4</v>
      </c>
      <c r="G573">
        <f>IF(AND(S572=0,V572&gt;=MinOff),V572,-1)</f>
        <v>-1</v>
      </c>
      <c r="H573">
        <f>IF(AND(T572=0,W572&gt;=MinOff),W572,-1)</f>
        <v>-1</v>
      </c>
      <c r="I573">
        <f>IF(AND(U572=0,X572&gt;=MinOff),X572,-1)</f>
        <v>-1</v>
      </c>
      <c r="J573">
        <f>IF(AND(S572=1,V572&gt;=MinRun),V572,-1)</f>
        <v>348</v>
      </c>
      <c r="K573">
        <f>IF(AND(T572=1,W572&gt;=MinRun),W572,-1)</f>
        <v>347</v>
      </c>
      <c r="L573">
        <f>IF(AND(U572=1,X572&gt;=MinRun),X572,-1)</f>
        <v>-1</v>
      </c>
      <c r="M573">
        <f>IF(MAX(G573:I573)&lt;0,0,MATCH(MAX(G573:I573),G573:I573,0))</f>
        <v>0</v>
      </c>
      <c r="N573">
        <f>IF(MAX(J573:L573)&lt;0,0,MATCH(MAX(J573:L573),J573:L573,0))</f>
        <v>1</v>
      </c>
      <c r="O573" s="24">
        <f>IF(N573=0,0,INDEX(CapVec,N573))</f>
        <v>1.2</v>
      </c>
      <c r="P573">
        <f>IF(OR(D573&gt;F573+StartMargin,E573&lt;SOC_startT),1,0)</f>
        <v>0</v>
      </c>
      <c r="Q573">
        <f>IF(AND(E573&gt;SOC_stopT,D573&lt;=F573-O573+StopMargin),1,0)</f>
        <v>0</v>
      </c>
      <c r="R573">
        <f>IF(AND(P573=1,M573&gt;0),1,IF(AND(P573=0,Q573=1,N573&gt;0),-1,0))</f>
        <v>0</v>
      </c>
      <c r="S573">
        <f>S572+IF(AND(R573=1,M573=1),1,0)-IF(AND(R573=-1,N573=1),1,0)</f>
        <v>1</v>
      </c>
      <c r="T573">
        <f>T572+IF(AND(R573=1,M573=2),1,0)-IF(AND(R573=-1,N573=2),1,0)</f>
        <v>1</v>
      </c>
      <c r="U573">
        <f>U572+IF(AND(R573=1,M573=3),1,0)-IF(AND(R573=-1,N573=3),1,0)</f>
        <v>1</v>
      </c>
      <c r="V573">
        <f>IF(S573&lt;&gt;S572,0,V572+dt)</f>
        <v>349</v>
      </c>
      <c r="W573">
        <f>IF(T573&lt;&gt;T572,0,W572+dt)</f>
        <v>348</v>
      </c>
      <c r="X573">
        <f>IF(U573&lt;&gt;U572,0,X572+dt)</f>
        <v>7</v>
      </c>
      <c r="Y573" s="24">
        <f>S573*Cap_1*MIN(1,(V573+dt)/StartRamp)</f>
        <v>1.2</v>
      </c>
      <c r="Z573" s="24">
        <f>T573*Cap_2*MIN(1,(W573+dt)/StartRamp)</f>
        <v>1.1000000000000001</v>
      </c>
      <c r="AA573" s="24">
        <f>U573*Cap_3*MIN(1,(X573+dt)/StartRamp)</f>
        <v>1.1000000000000001</v>
      </c>
      <c r="AB573" s="24">
        <f>SUM(Y573:AA573)</f>
        <v>3.4</v>
      </c>
      <c r="AC573" s="24">
        <f>AB573-D573</f>
        <v>-0.24830000000000041</v>
      </c>
      <c r="AD573" s="25">
        <f>MEDIAN(0,(TaperEnd-E573)/(TaperEnd-TaperStart),1)</f>
        <v>1</v>
      </c>
      <c r="AE573" s="24">
        <f>MIN(P_pcs*AD573,MAX(0,SOC_max-E573)*E_nom*60/dt/SQRT(RTE))</f>
        <v>2.5</v>
      </c>
      <c r="AF573" s="24">
        <f>MIN(P_pcs,MAX(0,E573-SOC_min)*E_nom*60/dt*SQRT(RTE))</f>
        <v>2.5</v>
      </c>
      <c r="AG573" s="24">
        <f>IF(AC573&gt;0,MIN(AC573,AE573),0)</f>
        <v>0</v>
      </c>
      <c r="AH573" s="24">
        <f>IF(AC573&lt;0,MIN(-AC573,AF573),0)</f>
        <v>0.24830000000000041</v>
      </c>
      <c r="AI573" s="24">
        <f>IF(AC573&gt;0,D573+AG573,AB573)</f>
        <v>3.4</v>
      </c>
      <c r="AJ573" s="24">
        <f>MAX(0,D573-AI573-AH573)</f>
        <v>0</v>
      </c>
      <c r="AK573" s="25">
        <f>IF(AB573&gt;0,AI573/AB573,0)</f>
        <v>1</v>
      </c>
      <c r="AL573">
        <f>IF(AB573=0,1,MIN(MATCH(MEDIAN(MinStable,AK573,1),FC_L,1),3))</f>
        <v>3</v>
      </c>
      <c r="AM573" s="25">
        <f>INDEX(FC_E1,$AL573)+(MEDIAN(MinStable,$AK573,1)-INDEX(FC_L,$AL573))*(INDEX(FC_E1,$AL573+1)-INDEX(FC_E1,$AL573))/(INDEX(FC_L,$AL573+1)-INDEX(FC_L,$AL573))</f>
        <v>0.42799999999999999</v>
      </c>
      <c r="AN573" s="25">
        <f>INDEX(FC_E2,$AL573)+(MEDIAN(MinStable,$AK573,1)-INDEX(FC_L,$AL573))*(INDEX(FC_E2,$AL573+1)-INDEX(FC_E2,$AL573))/(INDEX(FC_L,$AL573+1)-INDEX(FC_L,$AL573))</f>
        <v>0.42199999999999999</v>
      </c>
      <c r="AO573" s="25">
        <f>INDEX(FC_E3,$AL573)+(MEDIAN(MinStable,$AK573,1)-INDEX(FC_L,$AL573))*(INDEX(FC_E3,$AL573+1)-INDEX(FC_E3,$AL573))/(INDEX(FC_L,$AL573+1)-INDEX(FC_L,$AL573))</f>
        <v>0.41499999999999998</v>
      </c>
      <c r="AP573" s="26">
        <f>(IF(S573=1,Y573*AK573/AM573,0)+IF(T573=1,Z573*AK573/AN573,0)+IF(U573=1,AA573*AK573/AO573,0))*dt/60</f>
        <v>0.13434959664142687</v>
      </c>
      <c r="AQ573" s="25">
        <f>E573+(AG573*SQRT(RTE)-AH573/SQRT(RTE))*dt/60/E_nom</f>
        <v>0.30141480009749727</v>
      </c>
      <c r="AR573">
        <f>IF(R573=1,1,0)</f>
        <v>0</v>
      </c>
    </row>
    <row r="574" spans="1:44" x14ac:dyDescent="0.2">
      <c r="A574">
        <v>572</v>
      </c>
      <c r="B574" s="22">
        <f>A574/1440</f>
        <v>0.3972222222222222</v>
      </c>
      <c r="C574" s="23">
        <v>3.6494</v>
      </c>
      <c r="D574" s="24">
        <f>C574+P_aux</f>
        <v>3.6644000000000001</v>
      </c>
      <c r="E574" s="25">
        <f>AQ573</f>
        <v>0.30141480009749727</v>
      </c>
      <c r="F574" s="24">
        <f>AB573</f>
        <v>3.4</v>
      </c>
      <c r="G574">
        <f>IF(AND(S573=0,V573&gt;=MinOff),V573,-1)</f>
        <v>-1</v>
      </c>
      <c r="H574">
        <f>IF(AND(T573=0,W573&gt;=MinOff),W573,-1)</f>
        <v>-1</v>
      </c>
      <c r="I574">
        <f>IF(AND(U573=0,X573&gt;=MinOff),X573,-1)</f>
        <v>-1</v>
      </c>
      <c r="J574">
        <f>IF(AND(S573=1,V573&gt;=MinRun),V573,-1)</f>
        <v>349</v>
      </c>
      <c r="K574">
        <f>IF(AND(T573=1,W573&gt;=MinRun),W573,-1)</f>
        <v>348</v>
      </c>
      <c r="L574">
        <f>IF(AND(U573=1,X573&gt;=MinRun),X573,-1)</f>
        <v>-1</v>
      </c>
      <c r="M574">
        <f>IF(MAX(G574:I574)&lt;0,0,MATCH(MAX(G574:I574),G574:I574,0))</f>
        <v>0</v>
      </c>
      <c r="N574">
        <f>IF(MAX(J574:L574)&lt;0,0,MATCH(MAX(J574:L574),J574:L574,0))</f>
        <v>1</v>
      </c>
      <c r="O574" s="24">
        <f>IF(N574=0,0,INDEX(CapVec,N574))</f>
        <v>1.2</v>
      </c>
      <c r="P574">
        <f>IF(OR(D574&gt;F574+StartMargin,E574&lt;SOC_startT),1,0)</f>
        <v>0</v>
      </c>
      <c r="Q574">
        <f>IF(AND(E574&gt;SOC_stopT,D574&lt;=F574-O574+StopMargin),1,0)</f>
        <v>0</v>
      </c>
      <c r="R574">
        <f>IF(AND(P574=1,M574&gt;0),1,IF(AND(P574=0,Q574=1,N574&gt;0),-1,0))</f>
        <v>0</v>
      </c>
      <c r="S574">
        <f>S573+IF(AND(R574=1,M574=1),1,0)-IF(AND(R574=-1,N574=1),1,0)</f>
        <v>1</v>
      </c>
      <c r="T574">
        <f>T573+IF(AND(R574=1,M574=2),1,0)-IF(AND(R574=-1,N574=2),1,0)</f>
        <v>1</v>
      </c>
      <c r="U574">
        <f>U573+IF(AND(R574=1,M574=3),1,0)-IF(AND(R574=-1,N574=3),1,0)</f>
        <v>1</v>
      </c>
      <c r="V574">
        <f>IF(S574&lt;&gt;S573,0,V573+dt)</f>
        <v>350</v>
      </c>
      <c r="W574">
        <f>IF(T574&lt;&gt;T573,0,W573+dt)</f>
        <v>349</v>
      </c>
      <c r="X574">
        <f>IF(U574&lt;&gt;U573,0,X573+dt)</f>
        <v>8</v>
      </c>
      <c r="Y574" s="24">
        <f>S574*Cap_1*MIN(1,(V574+dt)/StartRamp)</f>
        <v>1.2</v>
      </c>
      <c r="Z574" s="24">
        <f>T574*Cap_2*MIN(1,(W574+dt)/StartRamp)</f>
        <v>1.1000000000000001</v>
      </c>
      <c r="AA574" s="24">
        <f>U574*Cap_3*MIN(1,(X574+dt)/StartRamp)</f>
        <v>1.1000000000000001</v>
      </c>
      <c r="AB574" s="24">
        <f>SUM(Y574:AA574)</f>
        <v>3.4</v>
      </c>
      <c r="AC574" s="24">
        <f>AB574-D574</f>
        <v>-0.26440000000000019</v>
      </c>
      <c r="AD574" s="25">
        <f>MEDIAN(0,(TaperEnd-E574)/(TaperEnd-TaperStart),1)</f>
        <v>1</v>
      </c>
      <c r="AE574" s="24">
        <f>MIN(P_pcs*AD574,MAX(0,SOC_max-E574)*E_nom*60/dt/SQRT(RTE))</f>
        <v>2.5</v>
      </c>
      <c r="AF574" s="24">
        <f>MIN(P_pcs,MAX(0,E574-SOC_min)*E_nom*60/dt*SQRT(RTE))</f>
        <v>2.5</v>
      </c>
      <c r="AG574" s="24">
        <f>IF(AC574&gt;0,MIN(AC574,AE574),0)</f>
        <v>0</v>
      </c>
      <c r="AH574" s="24">
        <f>IF(AC574&lt;0,MIN(-AC574,AF574),0)</f>
        <v>0.26440000000000019</v>
      </c>
      <c r="AI574" s="24">
        <f>IF(AC574&gt;0,D574+AG574,AB574)</f>
        <v>3.4</v>
      </c>
      <c r="AJ574" s="24">
        <f>MAX(0,D574-AI574-AH574)</f>
        <v>0</v>
      </c>
      <c r="AK574" s="25">
        <f>IF(AB574&gt;0,AI574/AB574,0)</f>
        <v>1</v>
      </c>
      <c r="AL574">
        <f>IF(AB574=0,1,MIN(MATCH(MEDIAN(MinStable,AK574,1),FC_L,1),3))</f>
        <v>3</v>
      </c>
      <c r="AM574" s="25">
        <f>INDEX(FC_E1,$AL574)+(MEDIAN(MinStable,$AK574,1)-INDEX(FC_L,$AL574))*(INDEX(FC_E1,$AL574+1)-INDEX(FC_E1,$AL574))/(INDEX(FC_L,$AL574+1)-INDEX(FC_L,$AL574))</f>
        <v>0.42799999999999999</v>
      </c>
      <c r="AN574" s="25">
        <f>INDEX(FC_E2,$AL574)+(MEDIAN(MinStable,$AK574,1)-INDEX(FC_L,$AL574))*(INDEX(FC_E2,$AL574+1)-INDEX(FC_E2,$AL574))/(INDEX(FC_L,$AL574+1)-INDEX(FC_L,$AL574))</f>
        <v>0.42199999999999999</v>
      </c>
      <c r="AO574" s="25">
        <f>INDEX(FC_E3,$AL574)+(MEDIAN(MinStable,$AK574,1)-INDEX(FC_L,$AL574))*(INDEX(FC_E3,$AL574+1)-INDEX(FC_E3,$AL574))/(INDEX(FC_L,$AL574+1)-INDEX(FC_L,$AL574))</f>
        <v>0.41499999999999998</v>
      </c>
      <c r="AP574" s="26">
        <f>(IF(S574=1,Y574*AK574/AM574,0)+IF(T574=1,Z574*AK574/AN574,0)+IF(U574=1,AA574*AK574/AO574,0))*dt/60</f>
        <v>0.13434959664142687</v>
      </c>
      <c r="AQ574" s="25">
        <f>E574+(AG574*SQRT(RTE)-AH574/SQRT(RTE))*dt/60/E_nom</f>
        <v>0.30056070510652116</v>
      </c>
      <c r="AR574">
        <f>IF(R574=1,1,0)</f>
        <v>0</v>
      </c>
    </row>
    <row r="575" spans="1:44" x14ac:dyDescent="0.2">
      <c r="A575">
        <v>573</v>
      </c>
      <c r="B575" s="22">
        <f>A575/1440</f>
        <v>0.39791666666666664</v>
      </c>
      <c r="C575" s="23">
        <v>3.6913999999999998</v>
      </c>
      <c r="D575" s="24">
        <f>C575+P_aux</f>
        <v>3.7063999999999999</v>
      </c>
      <c r="E575" s="25">
        <f>AQ574</f>
        <v>0.30056070510652116</v>
      </c>
      <c r="F575" s="24">
        <f>AB574</f>
        <v>3.4</v>
      </c>
      <c r="G575">
        <f>IF(AND(S574=0,V574&gt;=MinOff),V574,-1)</f>
        <v>-1</v>
      </c>
      <c r="H575">
        <f>IF(AND(T574=0,W574&gt;=MinOff),W574,-1)</f>
        <v>-1</v>
      </c>
      <c r="I575">
        <f>IF(AND(U574=0,X574&gt;=MinOff),X574,-1)</f>
        <v>-1</v>
      </c>
      <c r="J575">
        <f>IF(AND(S574=1,V574&gt;=MinRun),V574,-1)</f>
        <v>350</v>
      </c>
      <c r="K575">
        <f>IF(AND(T574=1,W574&gt;=MinRun),W574,-1)</f>
        <v>349</v>
      </c>
      <c r="L575">
        <f>IF(AND(U574=1,X574&gt;=MinRun),X574,-1)</f>
        <v>-1</v>
      </c>
      <c r="M575">
        <f>IF(MAX(G575:I575)&lt;0,0,MATCH(MAX(G575:I575),G575:I575,0))</f>
        <v>0</v>
      </c>
      <c r="N575">
        <f>IF(MAX(J575:L575)&lt;0,0,MATCH(MAX(J575:L575),J575:L575,0))</f>
        <v>1</v>
      </c>
      <c r="O575" s="24">
        <f>IF(N575=0,0,INDEX(CapVec,N575))</f>
        <v>1.2</v>
      </c>
      <c r="P575">
        <f>IF(OR(D575&gt;F575+StartMargin,E575&lt;SOC_startT),1,0)</f>
        <v>0</v>
      </c>
      <c r="Q575">
        <f>IF(AND(E575&gt;SOC_stopT,D575&lt;=F575-O575+StopMargin),1,0)</f>
        <v>0</v>
      </c>
      <c r="R575">
        <f>IF(AND(P575=1,M575&gt;0),1,IF(AND(P575=0,Q575=1,N575&gt;0),-1,0))</f>
        <v>0</v>
      </c>
      <c r="S575">
        <f>S574+IF(AND(R575=1,M575=1),1,0)-IF(AND(R575=-1,N575=1),1,0)</f>
        <v>1</v>
      </c>
      <c r="T575">
        <f>T574+IF(AND(R575=1,M575=2),1,0)-IF(AND(R575=-1,N575=2),1,0)</f>
        <v>1</v>
      </c>
      <c r="U575">
        <f>U574+IF(AND(R575=1,M575=3),1,0)-IF(AND(R575=-1,N575=3),1,0)</f>
        <v>1</v>
      </c>
      <c r="V575">
        <f>IF(S575&lt;&gt;S574,0,V574+dt)</f>
        <v>351</v>
      </c>
      <c r="W575">
        <f>IF(T575&lt;&gt;T574,0,W574+dt)</f>
        <v>350</v>
      </c>
      <c r="X575">
        <f>IF(U575&lt;&gt;U574,0,X574+dt)</f>
        <v>9</v>
      </c>
      <c r="Y575" s="24">
        <f>S575*Cap_1*MIN(1,(V575+dt)/StartRamp)</f>
        <v>1.2</v>
      </c>
      <c r="Z575" s="24">
        <f>T575*Cap_2*MIN(1,(W575+dt)/StartRamp)</f>
        <v>1.1000000000000001</v>
      </c>
      <c r="AA575" s="24">
        <f>U575*Cap_3*MIN(1,(X575+dt)/StartRamp)</f>
        <v>1.1000000000000001</v>
      </c>
      <c r="AB575" s="24">
        <f>SUM(Y575:AA575)</f>
        <v>3.4</v>
      </c>
      <c r="AC575" s="24">
        <f>AB575-D575</f>
        <v>-0.30640000000000001</v>
      </c>
      <c r="AD575" s="25">
        <f>MEDIAN(0,(TaperEnd-E575)/(TaperEnd-TaperStart),1)</f>
        <v>1</v>
      </c>
      <c r="AE575" s="24">
        <f>MIN(P_pcs*AD575,MAX(0,SOC_max-E575)*E_nom*60/dt/SQRT(RTE))</f>
        <v>2.5</v>
      </c>
      <c r="AF575" s="24">
        <f>MIN(P_pcs,MAX(0,E575-SOC_min)*E_nom*60/dt*SQRT(RTE))</f>
        <v>2.5</v>
      </c>
      <c r="AG575" s="24">
        <f>IF(AC575&gt;0,MIN(AC575,AE575),0)</f>
        <v>0</v>
      </c>
      <c r="AH575" s="24">
        <f>IF(AC575&lt;0,MIN(-AC575,AF575),0)</f>
        <v>0.30640000000000001</v>
      </c>
      <c r="AI575" s="24">
        <f>IF(AC575&gt;0,D575+AG575,AB575)</f>
        <v>3.4</v>
      </c>
      <c r="AJ575" s="24">
        <f>MAX(0,D575-AI575-AH575)</f>
        <v>0</v>
      </c>
      <c r="AK575" s="25">
        <f>IF(AB575&gt;0,AI575/AB575,0)</f>
        <v>1</v>
      </c>
      <c r="AL575">
        <f>IF(AB575=0,1,MIN(MATCH(MEDIAN(MinStable,AK575,1),FC_L,1),3))</f>
        <v>3</v>
      </c>
      <c r="AM575" s="25">
        <f>INDEX(FC_E1,$AL575)+(MEDIAN(MinStable,$AK575,1)-INDEX(FC_L,$AL575))*(INDEX(FC_E1,$AL575+1)-INDEX(FC_E1,$AL575))/(INDEX(FC_L,$AL575+1)-INDEX(FC_L,$AL575))</f>
        <v>0.42799999999999999</v>
      </c>
      <c r="AN575" s="25">
        <f>INDEX(FC_E2,$AL575)+(MEDIAN(MinStable,$AK575,1)-INDEX(FC_L,$AL575))*(INDEX(FC_E2,$AL575+1)-INDEX(FC_E2,$AL575))/(INDEX(FC_L,$AL575+1)-INDEX(FC_L,$AL575))</f>
        <v>0.42199999999999999</v>
      </c>
      <c r="AO575" s="25">
        <f>INDEX(FC_E3,$AL575)+(MEDIAN(MinStable,$AK575,1)-INDEX(FC_L,$AL575))*(INDEX(FC_E3,$AL575+1)-INDEX(FC_E3,$AL575))/(INDEX(FC_L,$AL575+1)-INDEX(FC_L,$AL575))</f>
        <v>0.41499999999999998</v>
      </c>
      <c r="AP575" s="26">
        <f>(IF(S575=1,Y575*AK575/AM575,0)+IF(T575=1,Z575*AK575/AN575,0)+IF(U575=1,AA575*AK575/AO575,0))*dt/60</f>
        <v>0.13434959664142687</v>
      </c>
      <c r="AQ575" s="25">
        <f>E575+(AG575*SQRT(RTE)-AH575/SQRT(RTE))*dt/60/E_nom</f>
        <v>0.29957093693240966</v>
      </c>
      <c r="AR575">
        <f>IF(R575=1,1,0)</f>
        <v>0</v>
      </c>
    </row>
    <row r="576" spans="1:44" x14ac:dyDescent="0.2">
      <c r="A576">
        <v>574</v>
      </c>
      <c r="B576" s="22">
        <f>A576/1440</f>
        <v>0.39861111111111114</v>
      </c>
      <c r="C576" s="23">
        <v>3.1000999999999999</v>
      </c>
      <c r="D576" s="24">
        <f>C576+P_aux</f>
        <v>3.1151</v>
      </c>
      <c r="E576" s="25">
        <f>AQ575</f>
        <v>0.29957093693240966</v>
      </c>
      <c r="F576" s="24">
        <f>AB575</f>
        <v>3.4</v>
      </c>
      <c r="G576">
        <f>IF(AND(S575=0,V575&gt;=MinOff),V575,-1)</f>
        <v>-1</v>
      </c>
      <c r="H576">
        <f>IF(AND(T575=0,W575&gt;=MinOff),W575,-1)</f>
        <v>-1</v>
      </c>
      <c r="I576">
        <f>IF(AND(U575=0,X575&gt;=MinOff),X575,-1)</f>
        <v>-1</v>
      </c>
      <c r="J576">
        <f>IF(AND(S575=1,V575&gt;=MinRun),V575,-1)</f>
        <v>351</v>
      </c>
      <c r="K576">
        <f>IF(AND(T575=1,W575&gt;=MinRun),W575,-1)</f>
        <v>350</v>
      </c>
      <c r="L576">
        <f>IF(AND(U575=1,X575&gt;=MinRun),X575,-1)</f>
        <v>-1</v>
      </c>
      <c r="M576">
        <f>IF(MAX(G576:I576)&lt;0,0,MATCH(MAX(G576:I576),G576:I576,0))</f>
        <v>0</v>
      </c>
      <c r="N576">
        <f>IF(MAX(J576:L576)&lt;0,0,MATCH(MAX(J576:L576),J576:L576,0))</f>
        <v>1</v>
      </c>
      <c r="O576" s="24">
        <f>IF(N576=0,0,INDEX(CapVec,N576))</f>
        <v>1.2</v>
      </c>
      <c r="P576">
        <f>IF(OR(D576&gt;F576+StartMargin,E576&lt;SOC_startT),1,0)</f>
        <v>1</v>
      </c>
      <c r="Q576">
        <f>IF(AND(E576&gt;SOC_stopT,D576&lt;=F576-O576+StopMargin),1,0)</f>
        <v>0</v>
      </c>
      <c r="R576">
        <f>IF(AND(P576=1,M576&gt;0),1,IF(AND(P576=0,Q576=1,N576&gt;0),-1,0))</f>
        <v>0</v>
      </c>
      <c r="S576">
        <f>S575+IF(AND(R576=1,M576=1),1,0)-IF(AND(R576=-1,N576=1),1,0)</f>
        <v>1</v>
      </c>
      <c r="T576">
        <f>T575+IF(AND(R576=1,M576=2),1,0)-IF(AND(R576=-1,N576=2),1,0)</f>
        <v>1</v>
      </c>
      <c r="U576">
        <f>U575+IF(AND(R576=1,M576=3),1,0)-IF(AND(R576=-1,N576=3),1,0)</f>
        <v>1</v>
      </c>
      <c r="V576">
        <f>IF(S576&lt;&gt;S575,0,V575+dt)</f>
        <v>352</v>
      </c>
      <c r="W576">
        <f>IF(T576&lt;&gt;T575,0,W575+dt)</f>
        <v>351</v>
      </c>
      <c r="X576">
        <f>IF(U576&lt;&gt;U575,0,X575+dt)</f>
        <v>10</v>
      </c>
      <c r="Y576" s="24">
        <f>S576*Cap_1*MIN(1,(V576+dt)/StartRamp)</f>
        <v>1.2</v>
      </c>
      <c r="Z576" s="24">
        <f>T576*Cap_2*MIN(1,(W576+dt)/StartRamp)</f>
        <v>1.1000000000000001</v>
      </c>
      <c r="AA576" s="24">
        <f>U576*Cap_3*MIN(1,(X576+dt)/StartRamp)</f>
        <v>1.1000000000000001</v>
      </c>
      <c r="AB576" s="24">
        <f>SUM(Y576:AA576)</f>
        <v>3.4</v>
      </c>
      <c r="AC576" s="24">
        <f>AB576-D576</f>
        <v>0.28489999999999993</v>
      </c>
      <c r="AD576" s="25">
        <f>MEDIAN(0,(TaperEnd-E576)/(TaperEnd-TaperStart),1)</f>
        <v>1</v>
      </c>
      <c r="AE576" s="24">
        <f>MIN(P_pcs*AD576,MAX(0,SOC_max-E576)*E_nom*60/dt/SQRT(RTE))</f>
        <v>2.5</v>
      </c>
      <c r="AF576" s="24">
        <f>MIN(P_pcs,MAX(0,E576-SOC_min)*E_nom*60/dt*SQRT(RTE))</f>
        <v>2.5</v>
      </c>
      <c r="AG576" s="24">
        <f>IF(AC576&gt;0,MIN(AC576,AE576),0)</f>
        <v>0.28489999999999993</v>
      </c>
      <c r="AH576" s="24">
        <f>IF(AC576&lt;0,MIN(-AC576,AF576),0)</f>
        <v>0</v>
      </c>
      <c r="AI576" s="24">
        <f>IF(AC576&gt;0,D576+AG576,AB576)</f>
        <v>3.4</v>
      </c>
      <c r="AJ576" s="24">
        <f>MAX(0,D576-AI576-AH576)</f>
        <v>0</v>
      </c>
      <c r="AK576" s="25">
        <f>IF(AB576&gt;0,AI576/AB576,0)</f>
        <v>1</v>
      </c>
      <c r="AL576">
        <f>IF(AB576=0,1,MIN(MATCH(MEDIAN(MinStable,AK576,1),FC_L,1),3))</f>
        <v>3</v>
      </c>
      <c r="AM576" s="25">
        <f>INDEX(FC_E1,$AL576)+(MEDIAN(MinStable,$AK576,1)-INDEX(FC_L,$AL576))*(INDEX(FC_E1,$AL576+1)-INDEX(FC_E1,$AL576))/(INDEX(FC_L,$AL576+1)-INDEX(FC_L,$AL576))</f>
        <v>0.42799999999999999</v>
      </c>
      <c r="AN576" s="25">
        <f>INDEX(FC_E2,$AL576)+(MEDIAN(MinStable,$AK576,1)-INDEX(FC_L,$AL576))*(INDEX(FC_E2,$AL576+1)-INDEX(FC_E2,$AL576))/(INDEX(FC_L,$AL576+1)-INDEX(FC_L,$AL576))</f>
        <v>0.42199999999999999</v>
      </c>
      <c r="AO576" s="25">
        <f>INDEX(FC_E3,$AL576)+(MEDIAN(MinStable,$AK576,1)-INDEX(FC_L,$AL576))*(INDEX(FC_E3,$AL576+1)-INDEX(FC_E3,$AL576))/(INDEX(FC_L,$AL576+1)-INDEX(FC_L,$AL576))</f>
        <v>0.41499999999999998</v>
      </c>
      <c r="AP576" s="26">
        <f>(IF(S576=1,Y576*AK576/AM576,0)+IF(T576=1,Z576*AK576/AN576,0)+IF(U576=1,AA576*AK576/AO576,0))*dt/60</f>
        <v>0.13434959664142687</v>
      </c>
      <c r="AQ576" s="25">
        <f>E576+(AG576*SQRT(RTE)-AH576/SQRT(RTE))*dt/60/E_nom</f>
        <v>0.30038081538693917</v>
      </c>
      <c r="AR576">
        <f>IF(R576=1,1,0)</f>
        <v>0</v>
      </c>
    </row>
    <row r="577" spans="1:44" x14ac:dyDescent="0.2">
      <c r="A577">
        <v>575</v>
      </c>
      <c r="B577" s="22">
        <f>A577/1440</f>
        <v>0.39930555555555558</v>
      </c>
      <c r="C577" s="23">
        <v>3.2080000000000002</v>
      </c>
      <c r="D577" s="24">
        <f>C577+P_aux</f>
        <v>3.2230000000000003</v>
      </c>
      <c r="E577" s="25">
        <f>AQ576</f>
        <v>0.30038081538693917</v>
      </c>
      <c r="F577" s="24">
        <f>AB576</f>
        <v>3.4</v>
      </c>
      <c r="G577">
        <f>IF(AND(S576=0,V576&gt;=MinOff),V576,-1)</f>
        <v>-1</v>
      </c>
      <c r="H577">
        <f>IF(AND(T576=0,W576&gt;=MinOff),W576,-1)</f>
        <v>-1</v>
      </c>
      <c r="I577">
        <f>IF(AND(U576=0,X576&gt;=MinOff),X576,-1)</f>
        <v>-1</v>
      </c>
      <c r="J577">
        <f>IF(AND(S576=1,V576&gt;=MinRun),V576,-1)</f>
        <v>352</v>
      </c>
      <c r="K577">
        <f>IF(AND(T576=1,W576&gt;=MinRun),W576,-1)</f>
        <v>351</v>
      </c>
      <c r="L577">
        <f>IF(AND(U576=1,X576&gt;=MinRun),X576,-1)</f>
        <v>-1</v>
      </c>
      <c r="M577">
        <f>IF(MAX(G577:I577)&lt;0,0,MATCH(MAX(G577:I577),G577:I577,0))</f>
        <v>0</v>
      </c>
      <c r="N577">
        <f>IF(MAX(J577:L577)&lt;0,0,MATCH(MAX(J577:L577),J577:L577,0))</f>
        <v>1</v>
      </c>
      <c r="O577" s="24">
        <f>IF(N577=0,0,INDEX(CapVec,N577))</f>
        <v>1.2</v>
      </c>
      <c r="P577">
        <f>IF(OR(D577&gt;F577+StartMargin,E577&lt;SOC_startT),1,0)</f>
        <v>0</v>
      </c>
      <c r="Q577">
        <f>IF(AND(E577&gt;SOC_stopT,D577&lt;=F577-O577+StopMargin),1,0)</f>
        <v>0</v>
      </c>
      <c r="R577">
        <f>IF(AND(P577=1,M577&gt;0),1,IF(AND(P577=0,Q577=1,N577&gt;0),-1,0))</f>
        <v>0</v>
      </c>
      <c r="S577">
        <f>S576+IF(AND(R577=1,M577=1),1,0)-IF(AND(R577=-1,N577=1),1,0)</f>
        <v>1</v>
      </c>
      <c r="T577">
        <f>T576+IF(AND(R577=1,M577=2),1,0)-IF(AND(R577=-1,N577=2),1,0)</f>
        <v>1</v>
      </c>
      <c r="U577">
        <f>U576+IF(AND(R577=1,M577=3),1,0)-IF(AND(R577=-1,N577=3),1,0)</f>
        <v>1</v>
      </c>
      <c r="V577">
        <f>IF(S577&lt;&gt;S576,0,V576+dt)</f>
        <v>353</v>
      </c>
      <c r="W577">
        <f>IF(T577&lt;&gt;T576,0,W576+dt)</f>
        <v>352</v>
      </c>
      <c r="X577">
        <f>IF(U577&lt;&gt;U576,0,X576+dt)</f>
        <v>11</v>
      </c>
      <c r="Y577" s="24">
        <f>S577*Cap_1*MIN(1,(V577+dt)/StartRamp)</f>
        <v>1.2</v>
      </c>
      <c r="Z577" s="24">
        <f>T577*Cap_2*MIN(1,(W577+dt)/StartRamp)</f>
        <v>1.1000000000000001</v>
      </c>
      <c r="AA577" s="24">
        <f>U577*Cap_3*MIN(1,(X577+dt)/StartRamp)</f>
        <v>1.1000000000000001</v>
      </c>
      <c r="AB577" s="24">
        <f>SUM(Y577:AA577)</f>
        <v>3.4</v>
      </c>
      <c r="AC577" s="24">
        <f>AB577-D577</f>
        <v>0.1769999999999996</v>
      </c>
      <c r="AD577" s="25">
        <f>MEDIAN(0,(TaperEnd-E577)/(TaperEnd-TaperStart),1)</f>
        <v>1</v>
      </c>
      <c r="AE577" s="24">
        <f>MIN(P_pcs*AD577,MAX(0,SOC_max-E577)*E_nom*60/dt/SQRT(RTE))</f>
        <v>2.5</v>
      </c>
      <c r="AF577" s="24">
        <f>MIN(P_pcs,MAX(0,E577-SOC_min)*E_nom*60/dt*SQRT(RTE))</f>
        <v>2.5</v>
      </c>
      <c r="AG577" s="24">
        <f>IF(AC577&gt;0,MIN(AC577,AE577),0)</f>
        <v>0.1769999999999996</v>
      </c>
      <c r="AH577" s="24">
        <f>IF(AC577&lt;0,MIN(-AC577,AF577),0)</f>
        <v>0</v>
      </c>
      <c r="AI577" s="24">
        <f>IF(AC577&gt;0,D577+AG577,AB577)</f>
        <v>3.4</v>
      </c>
      <c r="AJ577" s="24">
        <f>MAX(0,D577-AI577-AH577)</f>
        <v>0</v>
      </c>
      <c r="AK577" s="25">
        <f>IF(AB577&gt;0,AI577/AB577,0)</f>
        <v>1</v>
      </c>
      <c r="AL577">
        <f>IF(AB577=0,1,MIN(MATCH(MEDIAN(MinStable,AK577,1),FC_L,1),3))</f>
        <v>3</v>
      </c>
      <c r="AM577" s="25">
        <f>INDEX(FC_E1,$AL577)+(MEDIAN(MinStable,$AK577,1)-INDEX(FC_L,$AL577))*(INDEX(FC_E1,$AL577+1)-INDEX(FC_E1,$AL577))/(INDEX(FC_L,$AL577+1)-INDEX(FC_L,$AL577))</f>
        <v>0.42799999999999999</v>
      </c>
      <c r="AN577" s="25">
        <f>INDEX(FC_E2,$AL577)+(MEDIAN(MinStable,$AK577,1)-INDEX(FC_L,$AL577))*(INDEX(FC_E2,$AL577+1)-INDEX(FC_E2,$AL577))/(INDEX(FC_L,$AL577+1)-INDEX(FC_L,$AL577))</f>
        <v>0.42199999999999999</v>
      </c>
      <c r="AO577" s="25">
        <f>INDEX(FC_E3,$AL577)+(MEDIAN(MinStable,$AK577,1)-INDEX(FC_L,$AL577))*(INDEX(FC_E3,$AL577+1)-INDEX(FC_E3,$AL577))/(INDEX(FC_L,$AL577+1)-INDEX(FC_L,$AL577))</f>
        <v>0.41499999999999998</v>
      </c>
      <c r="AP577" s="26">
        <f>(IF(S577=1,Y577*AK577/AM577,0)+IF(T577=1,Z577*AK577/AN577,0)+IF(U577=1,AA577*AK577/AO577,0))*dt/60</f>
        <v>0.13434959664142687</v>
      </c>
      <c r="AQ577" s="25">
        <f>E577+(AG577*SQRT(RTE)-AH577/SQRT(RTE))*dt/60/E_nom</f>
        <v>0.30088396907753839</v>
      </c>
      <c r="AR577">
        <f>IF(R577=1,1,0)</f>
        <v>0</v>
      </c>
    </row>
    <row r="578" spans="1:44" x14ac:dyDescent="0.2">
      <c r="A578">
        <v>576</v>
      </c>
      <c r="B578" s="22">
        <f>A578/1440</f>
        <v>0.4</v>
      </c>
      <c r="C578" s="23">
        <v>3.1494</v>
      </c>
      <c r="D578" s="24">
        <f>C578+P_aux</f>
        <v>3.1644000000000001</v>
      </c>
      <c r="E578" s="25">
        <f>AQ577</f>
        <v>0.30088396907753839</v>
      </c>
      <c r="F578" s="24">
        <f>AB577</f>
        <v>3.4</v>
      </c>
      <c r="G578">
        <f>IF(AND(S577=0,V577&gt;=MinOff),V577,-1)</f>
        <v>-1</v>
      </c>
      <c r="H578">
        <f>IF(AND(T577=0,W577&gt;=MinOff),W577,-1)</f>
        <v>-1</v>
      </c>
      <c r="I578">
        <f>IF(AND(U577=0,X577&gt;=MinOff),X577,-1)</f>
        <v>-1</v>
      </c>
      <c r="J578">
        <f>IF(AND(S577=1,V577&gt;=MinRun),V577,-1)</f>
        <v>353</v>
      </c>
      <c r="K578">
        <f>IF(AND(T577=1,W577&gt;=MinRun),W577,-1)</f>
        <v>352</v>
      </c>
      <c r="L578">
        <f>IF(AND(U577=1,X577&gt;=MinRun),X577,-1)</f>
        <v>-1</v>
      </c>
      <c r="M578">
        <f>IF(MAX(G578:I578)&lt;0,0,MATCH(MAX(G578:I578),G578:I578,0))</f>
        <v>0</v>
      </c>
      <c r="N578">
        <f>IF(MAX(J578:L578)&lt;0,0,MATCH(MAX(J578:L578),J578:L578,0))</f>
        <v>1</v>
      </c>
      <c r="O578" s="24">
        <f>IF(N578=0,0,INDEX(CapVec,N578))</f>
        <v>1.2</v>
      </c>
      <c r="P578">
        <f>IF(OR(D578&gt;F578+StartMargin,E578&lt;SOC_startT),1,0)</f>
        <v>0</v>
      </c>
      <c r="Q578">
        <f>IF(AND(E578&gt;SOC_stopT,D578&lt;=F578-O578+StopMargin),1,0)</f>
        <v>0</v>
      </c>
      <c r="R578">
        <f>IF(AND(P578=1,M578&gt;0),1,IF(AND(P578=0,Q578=1,N578&gt;0),-1,0))</f>
        <v>0</v>
      </c>
      <c r="S578">
        <f>S577+IF(AND(R578=1,M578=1),1,0)-IF(AND(R578=-1,N578=1),1,0)</f>
        <v>1</v>
      </c>
      <c r="T578">
        <f>T577+IF(AND(R578=1,M578=2),1,0)-IF(AND(R578=-1,N578=2),1,0)</f>
        <v>1</v>
      </c>
      <c r="U578">
        <f>U577+IF(AND(R578=1,M578=3),1,0)-IF(AND(R578=-1,N578=3),1,0)</f>
        <v>1</v>
      </c>
      <c r="V578">
        <f>IF(S578&lt;&gt;S577,0,V577+dt)</f>
        <v>354</v>
      </c>
      <c r="W578">
        <f>IF(T578&lt;&gt;T577,0,W577+dt)</f>
        <v>353</v>
      </c>
      <c r="X578">
        <f>IF(U578&lt;&gt;U577,0,X577+dt)</f>
        <v>12</v>
      </c>
      <c r="Y578" s="24">
        <f>S578*Cap_1*MIN(1,(V578+dt)/StartRamp)</f>
        <v>1.2</v>
      </c>
      <c r="Z578" s="24">
        <f>T578*Cap_2*MIN(1,(W578+dt)/StartRamp)</f>
        <v>1.1000000000000001</v>
      </c>
      <c r="AA578" s="24">
        <f>U578*Cap_3*MIN(1,(X578+dt)/StartRamp)</f>
        <v>1.1000000000000001</v>
      </c>
      <c r="AB578" s="24">
        <f>SUM(Y578:AA578)</f>
        <v>3.4</v>
      </c>
      <c r="AC578" s="24">
        <f>AB578-D578</f>
        <v>0.23559999999999981</v>
      </c>
      <c r="AD578" s="25">
        <f>MEDIAN(0,(TaperEnd-E578)/(TaperEnd-TaperStart),1)</f>
        <v>1</v>
      </c>
      <c r="AE578" s="24">
        <f>MIN(P_pcs*AD578,MAX(0,SOC_max-E578)*E_nom*60/dt/SQRT(RTE))</f>
        <v>2.5</v>
      </c>
      <c r="AF578" s="24">
        <f>MIN(P_pcs,MAX(0,E578-SOC_min)*E_nom*60/dt*SQRT(RTE))</f>
        <v>2.5</v>
      </c>
      <c r="AG578" s="24">
        <f>IF(AC578&gt;0,MIN(AC578,AE578),0)</f>
        <v>0.23559999999999981</v>
      </c>
      <c r="AH578" s="24">
        <f>IF(AC578&lt;0,MIN(-AC578,AF578),0)</f>
        <v>0</v>
      </c>
      <c r="AI578" s="24">
        <f>IF(AC578&gt;0,D578+AG578,AB578)</f>
        <v>3.4</v>
      </c>
      <c r="AJ578" s="24">
        <f>MAX(0,D578-AI578-AH578)</f>
        <v>0</v>
      </c>
      <c r="AK578" s="25">
        <f>IF(AB578&gt;0,AI578/AB578,0)</f>
        <v>1</v>
      </c>
      <c r="AL578">
        <f>IF(AB578=0,1,MIN(MATCH(MEDIAN(MinStable,AK578,1),FC_L,1),3))</f>
        <v>3</v>
      </c>
      <c r="AM578" s="25">
        <f>INDEX(FC_E1,$AL578)+(MEDIAN(MinStable,$AK578,1)-INDEX(FC_L,$AL578))*(INDEX(FC_E1,$AL578+1)-INDEX(FC_E1,$AL578))/(INDEX(FC_L,$AL578+1)-INDEX(FC_L,$AL578))</f>
        <v>0.42799999999999999</v>
      </c>
      <c r="AN578" s="25">
        <f>INDEX(FC_E2,$AL578)+(MEDIAN(MinStable,$AK578,1)-INDEX(FC_L,$AL578))*(INDEX(FC_E2,$AL578+1)-INDEX(FC_E2,$AL578))/(INDEX(FC_L,$AL578+1)-INDEX(FC_L,$AL578))</f>
        <v>0.42199999999999999</v>
      </c>
      <c r="AO578" s="25">
        <f>INDEX(FC_E3,$AL578)+(MEDIAN(MinStable,$AK578,1)-INDEX(FC_L,$AL578))*(INDEX(FC_E3,$AL578+1)-INDEX(FC_E3,$AL578))/(INDEX(FC_L,$AL578+1)-INDEX(FC_L,$AL578))</f>
        <v>0.41499999999999998</v>
      </c>
      <c r="AP578" s="26">
        <f>(IF(S578=1,Y578*AK578/AM578,0)+IF(T578=1,Z578*AK578/AN578,0)+IF(U578=1,AA578*AK578/AO578,0))*dt/60</f>
        <v>0.13434959664142687</v>
      </c>
      <c r="AQ578" s="25">
        <f>E578+(AG578*SQRT(RTE)-AH578/SQRT(RTE))*dt/60/E_nom</f>
        <v>0.30155370359451683</v>
      </c>
      <c r="AR578">
        <f>IF(R578=1,1,0)</f>
        <v>0</v>
      </c>
    </row>
    <row r="579" spans="1:44" x14ac:dyDescent="0.2">
      <c r="A579">
        <v>577</v>
      </c>
      <c r="B579" s="22">
        <f>A579/1440</f>
        <v>0.40069444444444446</v>
      </c>
      <c r="C579" s="23">
        <v>3.2027999999999999</v>
      </c>
      <c r="D579" s="24">
        <f>C579+P_aux</f>
        <v>3.2178</v>
      </c>
      <c r="E579" s="25">
        <f>AQ578</f>
        <v>0.30155370359451683</v>
      </c>
      <c r="F579" s="24">
        <f>AB578</f>
        <v>3.4</v>
      </c>
      <c r="G579">
        <f>IF(AND(S578=0,V578&gt;=MinOff),V578,-1)</f>
        <v>-1</v>
      </c>
      <c r="H579">
        <f>IF(AND(T578=0,W578&gt;=MinOff),W578,-1)</f>
        <v>-1</v>
      </c>
      <c r="I579">
        <f>IF(AND(U578=0,X578&gt;=MinOff),X578,-1)</f>
        <v>-1</v>
      </c>
      <c r="J579">
        <f>IF(AND(S578=1,V578&gt;=MinRun),V578,-1)</f>
        <v>354</v>
      </c>
      <c r="K579">
        <f>IF(AND(T578=1,W578&gt;=MinRun),W578,-1)</f>
        <v>353</v>
      </c>
      <c r="L579">
        <f>IF(AND(U578=1,X578&gt;=MinRun),X578,-1)</f>
        <v>-1</v>
      </c>
      <c r="M579">
        <f>IF(MAX(G579:I579)&lt;0,0,MATCH(MAX(G579:I579),G579:I579,0))</f>
        <v>0</v>
      </c>
      <c r="N579">
        <f>IF(MAX(J579:L579)&lt;0,0,MATCH(MAX(J579:L579),J579:L579,0))</f>
        <v>1</v>
      </c>
      <c r="O579" s="24">
        <f>IF(N579=0,0,INDEX(CapVec,N579))</f>
        <v>1.2</v>
      </c>
      <c r="P579">
        <f>IF(OR(D579&gt;F579+StartMargin,E579&lt;SOC_startT),1,0)</f>
        <v>0</v>
      </c>
      <c r="Q579">
        <f>IF(AND(E579&gt;SOC_stopT,D579&lt;=F579-O579+StopMargin),1,0)</f>
        <v>0</v>
      </c>
      <c r="R579">
        <f>IF(AND(P579=1,M579&gt;0),1,IF(AND(P579=0,Q579=1,N579&gt;0),-1,0))</f>
        <v>0</v>
      </c>
      <c r="S579">
        <f>S578+IF(AND(R579=1,M579=1),1,0)-IF(AND(R579=-1,N579=1),1,0)</f>
        <v>1</v>
      </c>
      <c r="T579">
        <f>T578+IF(AND(R579=1,M579=2),1,0)-IF(AND(R579=-1,N579=2),1,0)</f>
        <v>1</v>
      </c>
      <c r="U579">
        <f>U578+IF(AND(R579=1,M579=3),1,0)-IF(AND(R579=-1,N579=3),1,0)</f>
        <v>1</v>
      </c>
      <c r="V579">
        <f>IF(S579&lt;&gt;S578,0,V578+dt)</f>
        <v>355</v>
      </c>
      <c r="W579">
        <f>IF(T579&lt;&gt;T578,0,W578+dt)</f>
        <v>354</v>
      </c>
      <c r="X579">
        <f>IF(U579&lt;&gt;U578,0,X578+dt)</f>
        <v>13</v>
      </c>
      <c r="Y579" s="24">
        <f>S579*Cap_1*MIN(1,(V579+dt)/StartRamp)</f>
        <v>1.2</v>
      </c>
      <c r="Z579" s="24">
        <f>T579*Cap_2*MIN(1,(W579+dt)/StartRamp)</f>
        <v>1.1000000000000001</v>
      </c>
      <c r="AA579" s="24">
        <f>U579*Cap_3*MIN(1,(X579+dt)/StartRamp)</f>
        <v>1.1000000000000001</v>
      </c>
      <c r="AB579" s="24">
        <f>SUM(Y579:AA579)</f>
        <v>3.4</v>
      </c>
      <c r="AC579" s="24">
        <f>AB579-D579</f>
        <v>0.18219999999999992</v>
      </c>
      <c r="AD579" s="25">
        <f>MEDIAN(0,(TaperEnd-E579)/(TaperEnd-TaperStart),1)</f>
        <v>1</v>
      </c>
      <c r="AE579" s="24">
        <f>MIN(P_pcs*AD579,MAX(0,SOC_max-E579)*E_nom*60/dt/SQRT(RTE))</f>
        <v>2.5</v>
      </c>
      <c r="AF579" s="24">
        <f>MIN(P_pcs,MAX(0,E579-SOC_min)*E_nom*60/dt*SQRT(RTE))</f>
        <v>2.5</v>
      </c>
      <c r="AG579" s="24">
        <f>IF(AC579&gt;0,MIN(AC579,AE579),0)</f>
        <v>0.18219999999999992</v>
      </c>
      <c r="AH579" s="24">
        <f>IF(AC579&lt;0,MIN(-AC579,AF579),0)</f>
        <v>0</v>
      </c>
      <c r="AI579" s="24">
        <f>IF(AC579&gt;0,D579+AG579,AB579)</f>
        <v>3.4</v>
      </c>
      <c r="AJ579" s="24">
        <f>MAX(0,D579-AI579-AH579)</f>
        <v>0</v>
      </c>
      <c r="AK579" s="25">
        <f>IF(AB579&gt;0,AI579/AB579,0)</f>
        <v>1</v>
      </c>
      <c r="AL579">
        <f>IF(AB579=0,1,MIN(MATCH(MEDIAN(MinStable,AK579,1),FC_L,1),3))</f>
        <v>3</v>
      </c>
      <c r="AM579" s="25">
        <f>INDEX(FC_E1,$AL579)+(MEDIAN(MinStable,$AK579,1)-INDEX(FC_L,$AL579))*(INDEX(FC_E1,$AL579+1)-INDEX(FC_E1,$AL579))/(INDEX(FC_L,$AL579+1)-INDEX(FC_L,$AL579))</f>
        <v>0.42799999999999999</v>
      </c>
      <c r="AN579" s="25">
        <f>INDEX(FC_E2,$AL579)+(MEDIAN(MinStable,$AK579,1)-INDEX(FC_L,$AL579))*(INDEX(FC_E2,$AL579+1)-INDEX(FC_E2,$AL579))/(INDEX(FC_L,$AL579+1)-INDEX(FC_L,$AL579))</f>
        <v>0.42199999999999999</v>
      </c>
      <c r="AO579" s="25">
        <f>INDEX(FC_E3,$AL579)+(MEDIAN(MinStable,$AK579,1)-INDEX(FC_L,$AL579))*(INDEX(FC_E3,$AL579+1)-INDEX(FC_E3,$AL579))/(INDEX(FC_L,$AL579+1)-INDEX(FC_L,$AL579))</f>
        <v>0.41499999999999998</v>
      </c>
      <c r="AP579" s="26">
        <f>(IF(S579=1,Y579*AK579/AM579,0)+IF(T579=1,Z579*AK579/AN579,0)+IF(U579=1,AA579*AK579/AO579,0))*dt/60</f>
        <v>0.13434959664142687</v>
      </c>
      <c r="AQ579" s="25">
        <f>E579+(AG579*SQRT(RTE)-AH579/SQRT(RTE))*dt/60/E_nom</f>
        <v>0.30207163920145008</v>
      </c>
      <c r="AR579">
        <f>IF(R579=1,1,0)</f>
        <v>0</v>
      </c>
    </row>
    <row r="580" spans="1:44" x14ac:dyDescent="0.2">
      <c r="A580">
        <v>578</v>
      </c>
      <c r="B580" s="22">
        <f>A580/1440</f>
        <v>0.40138888888888891</v>
      </c>
      <c r="C580" s="23">
        <v>3.1873999999999998</v>
      </c>
      <c r="D580" s="24">
        <f>C580+P_aux</f>
        <v>3.2023999999999999</v>
      </c>
      <c r="E580" s="25">
        <f>AQ579</f>
        <v>0.30207163920145008</v>
      </c>
      <c r="F580" s="24">
        <f>AB579</f>
        <v>3.4</v>
      </c>
      <c r="G580">
        <f>IF(AND(S579=0,V579&gt;=MinOff),V579,-1)</f>
        <v>-1</v>
      </c>
      <c r="H580">
        <f>IF(AND(T579=0,W579&gt;=MinOff),W579,-1)</f>
        <v>-1</v>
      </c>
      <c r="I580">
        <f>IF(AND(U579=0,X579&gt;=MinOff),X579,-1)</f>
        <v>-1</v>
      </c>
      <c r="J580">
        <f>IF(AND(S579=1,V579&gt;=MinRun),V579,-1)</f>
        <v>355</v>
      </c>
      <c r="K580">
        <f>IF(AND(T579=1,W579&gt;=MinRun),W579,-1)</f>
        <v>354</v>
      </c>
      <c r="L580">
        <f>IF(AND(U579=1,X579&gt;=MinRun),X579,-1)</f>
        <v>-1</v>
      </c>
      <c r="M580">
        <f>IF(MAX(G580:I580)&lt;0,0,MATCH(MAX(G580:I580),G580:I580,0))</f>
        <v>0</v>
      </c>
      <c r="N580">
        <f>IF(MAX(J580:L580)&lt;0,0,MATCH(MAX(J580:L580),J580:L580,0))</f>
        <v>1</v>
      </c>
      <c r="O580" s="24">
        <f>IF(N580=0,0,INDEX(CapVec,N580))</f>
        <v>1.2</v>
      </c>
      <c r="P580">
        <f>IF(OR(D580&gt;F580+StartMargin,E580&lt;SOC_startT),1,0)</f>
        <v>0</v>
      </c>
      <c r="Q580">
        <f>IF(AND(E580&gt;SOC_stopT,D580&lt;=F580-O580+StopMargin),1,0)</f>
        <v>0</v>
      </c>
      <c r="R580">
        <f>IF(AND(P580=1,M580&gt;0),1,IF(AND(P580=0,Q580=1,N580&gt;0),-1,0))</f>
        <v>0</v>
      </c>
      <c r="S580">
        <f>S579+IF(AND(R580=1,M580=1),1,0)-IF(AND(R580=-1,N580=1),1,0)</f>
        <v>1</v>
      </c>
      <c r="T580">
        <f>T579+IF(AND(R580=1,M580=2),1,0)-IF(AND(R580=-1,N580=2),1,0)</f>
        <v>1</v>
      </c>
      <c r="U580">
        <f>U579+IF(AND(R580=1,M580=3),1,0)-IF(AND(R580=-1,N580=3),1,0)</f>
        <v>1</v>
      </c>
      <c r="V580">
        <f>IF(S580&lt;&gt;S579,0,V579+dt)</f>
        <v>356</v>
      </c>
      <c r="W580">
        <f>IF(T580&lt;&gt;T579,0,W579+dt)</f>
        <v>355</v>
      </c>
      <c r="X580">
        <f>IF(U580&lt;&gt;U579,0,X579+dt)</f>
        <v>14</v>
      </c>
      <c r="Y580" s="24">
        <f>S580*Cap_1*MIN(1,(V580+dt)/StartRamp)</f>
        <v>1.2</v>
      </c>
      <c r="Z580" s="24">
        <f>T580*Cap_2*MIN(1,(W580+dt)/StartRamp)</f>
        <v>1.1000000000000001</v>
      </c>
      <c r="AA580" s="24">
        <f>U580*Cap_3*MIN(1,(X580+dt)/StartRamp)</f>
        <v>1.1000000000000001</v>
      </c>
      <c r="AB580" s="24">
        <f>SUM(Y580:AA580)</f>
        <v>3.4</v>
      </c>
      <c r="AC580" s="24">
        <f>AB580-D580</f>
        <v>0.1976</v>
      </c>
      <c r="AD580" s="25">
        <f>MEDIAN(0,(TaperEnd-E580)/(TaperEnd-TaperStart),1)</f>
        <v>1</v>
      </c>
      <c r="AE580" s="24">
        <f>MIN(P_pcs*AD580,MAX(0,SOC_max-E580)*E_nom*60/dt/SQRT(RTE))</f>
        <v>2.5</v>
      </c>
      <c r="AF580" s="24">
        <f>MIN(P_pcs,MAX(0,E580-SOC_min)*E_nom*60/dt*SQRT(RTE))</f>
        <v>2.5</v>
      </c>
      <c r="AG580" s="24">
        <f>IF(AC580&gt;0,MIN(AC580,AE580),0)</f>
        <v>0.1976</v>
      </c>
      <c r="AH580" s="24">
        <f>IF(AC580&lt;0,MIN(-AC580,AF580),0)</f>
        <v>0</v>
      </c>
      <c r="AI580" s="24">
        <f>IF(AC580&gt;0,D580+AG580,AB580)</f>
        <v>3.4</v>
      </c>
      <c r="AJ580" s="24">
        <f>MAX(0,D580-AI580-AH580)</f>
        <v>0</v>
      </c>
      <c r="AK580" s="25">
        <f>IF(AB580&gt;0,AI580/AB580,0)</f>
        <v>1</v>
      </c>
      <c r="AL580">
        <f>IF(AB580=0,1,MIN(MATCH(MEDIAN(MinStable,AK580,1),FC_L,1),3))</f>
        <v>3</v>
      </c>
      <c r="AM580" s="25">
        <f>INDEX(FC_E1,$AL580)+(MEDIAN(MinStable,$AK580,1)-INDEX(FC_L,$AL580))*(INDEX(FC_E1,$AL580+1)-INDEX(FC_E1,$AL580))/(INDEX(FC_L,$AL580+1)-INDEX(FC_L,$AL580))</f>
        <v>0.42799999999999999</v>
      </c>
      <c r="AN580" s="25">
        <f>INDEX(FC_E2,$AL580)+(MEDIAN(MinStable,$AK580,1)-INDEX(FC_L,$AL580))*(INDEX(FC_E2,$AL580+1)-INDEX(FC_E2,$AL580))/(INDEX(FC_L,$AL580+1)-INDEX(FC_L,$AL580))</f>
        <v>0.42199999999999999</v>
      </c>
      <c r="AO580" s="25">
        <f>INDEX(FC_E3,$AL580)+(MEDIAN(MinStable,$AK580,1)-INDEX(FC_L,$AL580))*(INDEX(FC_E3,$AL580+1)-INDEX(FC_E3,$AL580))/(INDEX(FC_L,$AL580+1)-INDEX(FC_L,$AL580))</f>
        <v>0.41499999999999998</v>
      </c>
      <c r="AP580" s="26">
        <f>(IF(S580=1,Y580*AK580/AM580,0)+IF(T580=1,Z580*AK580/AN580,0)+IF(U580=1,AA580*AK580/AO580,0))*dt/60</f>
        <v>0.13434959664142687</v>
      </c>
      <c r="AQ580" s="25">
        <f>E580+(AG580*SQRT(RTE)-AH580/SQRT(RTE))*dt/60/E_nom</f>
        <v>0.30263335202214164</v>
      </c>
      <c r="AR580">
        <f>IF(R580=1,1,0)</f>
        <v>0</v>
      </c>
    </row>
    <row r="581" spans="1:44" x14ac:dyDescent="0.2">
      <c r="A581">
        <v>579</v>
      </c>
      <c r="B581" s="22">
        <f>A581/1440</f>
        <v>0.40208333333333335</v>
      </c>
      <c r="C581" s="23">
        <v>3.1198999999999999</v>
      </c>
      <c r="D581" s="24">
        <f>C581+P_aux</f>
        <v>3.1349</v>
      </c>
      <c r="E581" s="25">
        <f>AQ580</f>
        <v>0.30263335202214164</v>
      </c>
      <c r="F581" s="24">
        <f>AB580</f>
        <v>3.4</v>
      </c>
      <c r="G581">
        <f>IF(AND(S580=0,V580&gt;=MinOff),V580,-1)</f>
        <v>-1</v>
      </c>
      <c r="H581">
        <f>IF(AND(T580=0,W580&gt;=MinOff),W580,-1)</f>
        <v>-1</v>
      </c>
      <c r="I581">
        <f>IF(AND(U580=0,X580&gt;=MinOff),X580,-1)</f>
        <v>-1</v>
      </c>
      <c r="J581">
        <f>IF(AND(S580=1,V580&gt;=MinRun),V580,-1)</f>
        <v>356</v>
      </c>
      <c r="K581">
        <f>IF(AND(T580=1,W580&gt;=MinRun),W580,-1)</f>
        <v>355</v>
      </c>
      <c r="L581">
        <f>IF(AND(U580=1,X580&gt;=MinRun),X580,-1)</f>
        <v>-1</v>
      </c>
      <c r="M581">
        <f>IF(MAX(G581:I581)&lt;0,0,MATCH(MAX(G581:I581),G581:I581,0))</f>
        <v>0</v>
      </c>
      <c r="N581">
        <f>IF(MAX(J581:L581)&lt;0,0,MATCH(MAX(J581:L581),J581:L581,0))</f>
        <v>1</v>
      </c>
      <c r="O581" s="24">
        <f>IF(N581=0,0,INDEX(CapVec,N581))</f>
        <v>1.2</v>
      </c>
      <c r="P581">
        <f>IF(OR(D581&gt;F581+StartMargin,E581&lt;SOC_startT),1,0)</f>
        <v>0</v>
      </c>
      <c r="Q581">
        <f>IF(AND(E581&gt;SOC_stopT,D581&lt;=F581-O581+StopMargin),1,0)</f>
        <v>0</v>
      </c>
      <c r="R581">
        <f>IF(AND(P581=1,M581&gt;0),1,IF(AND(P581=0,Q581=1,N581&gt;0),-1,0))</f>
        <v>0</v>
      </c>
      <c r="S581">
        <f>S580+IF(AND(R581=1,M581=1),1,0)-IF(AND(R581=-1,N581=1),1,0)</f>
        <v>1</v>
      </c>
      <c r="T581">
        <f>T580+IF(AND(R581=1,M581=2),1,0)-IF(AND(R581=-1,N581=2),1,0)</f>
        <v>1</v>
      </c>
      <c r="U581">
        <f>U580+IF(AND(R581=1,M581=3),1,0)-IF(AND(R581=-1,N581=3),1,0)</f>
        <v>1</v>
      </c>
      <c r="V581">
        <f>IF(S581&lt;&gt;S580,0,V580+dt)</f>
        <v>357</v>
      </c>
      <c r="W581">
        <f>IF(T581&lt;&gt;T580,0,W580+dt)</f>
        <v>356</v>
      </c>
      <c r="X581">
        <f>IF(U581&lt;&gt;U580,0,X580+dt)</f>
        <v>15</v>
      </c>
      <c r="Y581" s="24">
        <f>S581*Cap_1*MIN(1,(V581+dt)/StartRamp)</f>
        <v>1.2</v>
      </c>
      <c r="Z581" s="24">
        <f>T581*Cap_2*MIN(1,(W581+dt)/StartRamp)</f>
        <v>1.1000000000000001</v>
      </c>
      <c r="AA581" s="24">
        <f>U581*Cap_3*MIN(1,(X581+dt)/StartRamp)</f>
        <v>1.1000000000000001</v>
      </c>
      <c r="AB581" s="24">
        <f>SUM(Y581:AA581)</f>
        <v>3.4</v>
      </c>
      <c r="AC581" s="24">
        <f>AB581-D581</f>
        <v>0.26509999999999989</v>
      </c>
      <c r="AD581" s="25">
        <f>MEDIAN(0,(TaperEnd-E581)/(TaperEnd-TaperStart),1)</f>
        <v>1</v>
      </c>
      <c r="AE581" s="24">
        <f>MIN(P_pcs*AD581,MAX(0,SOC_max-E581)*E_nom*60/dt/SQRT(RTE))</f>
        <v>2.5</v>
      </c>
      <c r="AF581" s="24">
        <f>MIN(P_pcs,MAX(0,E581-SOC_min)*E_nom*60/dt*SQRT(RTE))</f>
        <v>2.5</v>
      </c>
      <c r="AG581" s="24">
        <f>IF(AC581&gt;0,MIN(AC581,AE581),0)</f>
        <v>0.26509999999999989</v>
      </c>
      <c r="AH581" s="24">
        <f>IF(AC581&lt;0,MIN(-AC581,AF581),0)</f>
        <v>0</v>
      </c>
      <c r="AI581" s="24">
        <f>IF(AC581&gt;0,D581+AG581,AB581)</f>
        <v>3.4</v>
      </c>
      <c r="AJ581" s="24">
        <f>MAX(0,D581-AI581-AH581)</f>
        <v>0</v>
      </c>
      <c r="AK581" s="25">
        <f>IF(AB581&gt;0,AI581/AB581,0)</f>
        <v>1</v>
      </c>
      <c r="AL581">
        <f>IF(AB581=0,1,MIN(MATCH(MEDIAN(MinStable,AK581,1),FC_L,1),3))</f>
        <v>3</v>
      </c>
      <c r="AM581" s="25">
        <f>INDEX(FC_E1,$AL581)+(MEDIAN(MinStable,$AK581,1)-INDEX(FC_L,$AL581))*(INDEX(FC_E1,$AL581+1)-INDEX(FC_E1,$AL581))/(INDEX(FC_L,$AL581+1)-INDEX(FC_L,$AL581))</f>
        <v>0.42799999999999999</v>
      </c>
      <c r="AN581" s="25">
        <f>INDEX(FC_E2,$AL581)+(MEDIAN(MinStable,$AK581,1)-INDEX(FC_L,$AL581))*(INDEX(FC_E2,$AL581+1)-INDEX(FC_E2,$AL581))/(INDEX(FC_L,$AL581+1)-INDEX(FC_L,$AL581))</f>
        <v>0.42199999999999999</v>
      </c>
      <c r="AO581" s="25">
        <f>INDEX(FC_E3,$AL581)+(MEDIAN(MinStable,$AK581,1)-INDEX(FC_L,$AL581))*(INDEX(FC_E3,$AL581+1)-INDEX(FC_E3,$AL581))/(INDEX(FC_L,$AL581+1)-INDEX(FC_L,$AL581))</f>
        <v>0.41499999999999998</v>
      </c>
      <c r="AP581" s="26">
        <f>(IF(S581=1,Y581*AK581/AM581,0)+IF(T581=1,Z581*AK581/AN581,0)+IF(U581=1,AA581*AK581/AO581,0))*dt/60</f>
        <v>0.13434959664142687</v>
      </c>
      <c r="AQ581" s="25">
        <f>E581+(AG581*SQRT(RTE)-AH581/SQRT(RTE))*dt/60/E_nom</f>
        <v>0.30338694548755329</v>
      </c>
      <c r="AR581">
        <f>IF(R581=1,1,0)</f>
        <v>0</v>
      </c>
    </row>
    <row r="582" spans="1:44" x14ac:dyDescent="0.2">
      <c r="A582">
        <v>580</v>
      </c>
      <c r="B582" s="22">
        <f>A582/1440</f>
        <v>0.40277777777777779</v>
      </c>
      <c r="C582" s="23">
        <v>3.1518999999999999</v>
      </c>
      <c r="D582" s="24">
        <f>C582+P_aux</f>
        <v>3.1669</v>
      </c>
      <c r="E582" s="25">
        <f>AQ581</f>
        <v>0.30338694548755329</v>
      </c>
      <c r="F582" s="24">
        <f>AB581</f>
        <v>3.4</v>
      </c>
      <c r="G582">
        <f>IF(AND(S581=0,V581&gt;=MinOff),V581,-1)</f>
        <v>-1</v>
      </c>
      <c r="H582">
        <f>IF(AND(T581=0,W581&gt;=MinOff),W581,-1)</f>
        <v>-1</v>
      </c>
      <c r="I582">
        <f>IF(AND(U581=0,X581&gt;=MinOff),X581,-1)</f>
        <v>-1</v>
      </c>
      <c r="J582">
        <f>IF(AND(S581=1,V581&gt;=MinRun),V581,-1)</f>
        <v>357</v>
      </c>
      <c r="K582">
        <f>IF(AND(T581=1,W581&gt;=MinRun),W581,-1)</f>
        <v>356</v>
      </c>
      <c r="L582">
        <f>IF(AND(U581=1,X581&gt;=MinRun),X581,-1)</f>
        <v>-1</v>
      </c>
      <c r="M582">
        <f>IF(MAX(G582:I582)&lt;0,0,MATCH(MAX(G582:I582),G582:I582,0))</f>
        <v>0</v>
      </c>
      <c r="N582">
        <f>IF(MAX(J582:L582)&lt;0,0,MATCH(MAX(J582:L582),J582:L582,0))</f>
        <v>1</v>
      </c>
      <c r="O582" s="24">
        <f>IF(N582=0,0,INDEX(CapVec,N582))</f>
        <v>1.2</v>
      </c>
      <c r="P582">
        <f>IF(OR(D582&gt;F582+StartMargin,E582&lt;SOC_startT),1,0)</f>
        <v>0</v>
      </c>
      <c r="Q582">
        <f>IF(AND(E582&gt;SOC_stopT,D582&lt;=F582-O582+StopMargin),1,0)</f>
        <v>0</v>
      </c>
      <c r="R582">
        <f>IF(AND(P582=1,M582&gt;0),1,IF(AND(P582=0,Q582=1,N582&gt;0),-1,0))</f>
        <v>0</v>
      </c>
      <c r="S582">
        <f>S581+IF(AND(R582=1,M582=1),1,0)-IF(AND(R582=-1,N582=1),1,0)</f>
        <v>1</v>
      </c>
      <c r="T582">
        <f>T581+IF(AND(R582=1,M582=2),1,0)-IF(AND(R582=-1,N582=2),1,0)</f>
        <v>1</v>
      </c>
      <c r="U582">
        <f>U581+IF(AND(R582=1,M582=3),1,0)-IF(AND(R582=-1,N582=3),1,0)</f>
        <v>1</v>
      </c>
      <c r="V582">
        <f>IF(S582&lt;&gt;S581,0,V581+dt)</f>
        <v>358</v>
      </c>
      <c r="W582">
        <f>IF(T582&lt;&gt;T581,0,W581+dt)</f>
        <v>357</v>
      </c>
      <c r="X582">
        <f>IF(U582&lt;&gt;U581,0,X581+dt)</f>
        <v>16</v>
      </c>
      <c r="Y582" s="24">
        <f>S582*Cap_1*MIN(1,(V582+dt)/StartRamp)</f>
        <v>1.2</v>
      </c>
      <c r="Z582" s="24">
        <f>T582*Cap_2*MIN(1,(W582+dt)/StartRamp)</f>
        <v>1.1000000000000001</v>
      </c>
      <c r="AA582" s="24">
        <f>U582*Cap_3*MIN(1,(X582+dt)/StartRamp)</f>
        <v>1.1000000000000001</v>
      </c>
      <c r="AB582" s="24">
        <f>SUM(Y582:AA582)</f>
        <v>3.4</v>
      </c>
      <c r="AC582" s="24">
        <f>AB582-D582</f>
        <v>0.23309999999999986</v>
      </c>
      <c r="AD582" s="25">
        <f>MEDIAN(0,(TaperEnd-E582)/(TaperEnd-TaperStart),1)</f>
        <v>1</v>
      </c>
      <c r="AE582" s="24">
        <f>MIN(P_pcs*AD582,MAX(0,SOC_max-E582)*E_nom*60/dt/SQRT(RTE))</f>
        <v>2.5</v>
      </c>
      <c r="AF582" s="24">
        <f>MIN(P_pcs,MAX(0,E582-SOC_min)*E_nom*60/dt*SQRT(RTE))</f>
        <v>2.5</v>
      </c>
      <c r="AG582" s="24">
        <f>IF(AC582&gt;0,MIN(AC582,AE582),0)</f>
        <v>0.23309999999999986</v>
      </c>
      <c r="AH582" s="24">
        <f>IF(AC582&lt;0,MIN(-AC582,AF582),0)</f>
        <v>0</v>
      </c>
      <c r="AI582" s="24">
        <f>IF(AC582&gt;0,D582+AG582,AB582)</f>
        <v>3.4</v>
      </c>
      <c r="AJ582" s="24">
        <f>MAX(0,D582-AI582-AH582)</f>
        <v>0</v>
      </c>
      <c r="AK582" s="25">
        <f>IF(AB582&gt;0,AI582/AB582,0)</f>
        <v>1</v>
      </c>
      <c r="AL582">
        <f>IF(AB582=0,1,MIN(MATCH(MEDIAN(MinStable,AK582,1),FC_L,1),3))</f>
        <v>3</v>
      </c>
      <c r="AM582" s="25">
        <f>INDEX(FC_E1,$AL582)+(MEDIAN(MinStable,$AK582,1)-INDEX(FC_L,$AL582))*(INDEX(FC_E1,$AL582+1)-INDEX(FC_E1,$AL582))/(INDEX(FC_L,$AL582+1)-INDEX(FC_L,$AL582))</f>
        <v>0.42799999999999999</v>
      </c>
      <c r="AN582" s="25">
        <f>INDEX(FC_E2,$AL582)+(MEDIAN(MinStable,$AK582,1)-INDEX(FC_L,$AL582))*(INDEX(FC_E2,$AL582+1)-INDEX(FC_E2,$AL582))/(INDEX(FC_L,$AL582+1)-INDEX(FC_L,$AL582))</f>
        <v>0.42199999999999999</v>
      </c>
      <c r="AO582" s="25">
        <f>INDEX(FC_E3,$AL582)+(MEDIAN(MinStable,$AK582,1)-INDEX(FC_L,$AL582))*(INDEX(FC_E3,$AL582+1)-INDEX(FC_E3,$AL582))/(INDEX(FC_L,$AL582+1)-INDEX(FC_L,$AL582))</f>
        <v>0.41499999999999998</v>
      </c>
      <c r="AP582" s="26">
        <f>(IF(S582=1,Y582*AK582/AM582,0)+IF(T582=1,Z582*AK582/AN582,0)+IF(U582=1,AA582*AK582/AO582,0))*dt/60</f>
        <v>0.13434959664142687</v>
      </c>
      <c r="AQ582" s="25">
        <f>E582+(AG582*SQRT(RTE)-AH582/SQRT(RTE))*dt/60/E_nom</f>
        <v>0.30404957331398652</v>
      </c>
      <c r="AR582">
        <f>IF(R582=1,1,0)</f>
        <v>0</v>
      </c>
    </row>
    <row r="583" spans="1:44" x14ac:dyDescent="0.2">
      <c r="A583">
        <v>581</v>
      </c>
      <c r="B583" s="22">
        <f>A583/1440</f>
        <v>0.40347222222222223</v>
      </c>
      <c r="C583" s="23">
        <v>3.1665999999999999</v>
      </c>
      <c r="D583" s="24">
        <f>C583+P_aux</f>
        <v>3.1816</v>
      </c>
      <c r="E583" s="25">
        <f>AQ582</f>
        <v>0.30404957331398652</v>
      </c>
      <c r="F583" s="24">
        <f>AB582</f>
        <v>3.4</v>
      </c>
      <c r="G583">
        <f>IF(AND(S582=0,V582&gt;=MinOff),V582,-1)</f>
        <v>-1</v>
      </c>
      <c r="H583">
        <f>IF(AND(T582=0,W582&gt;=MinOff),W582,-1)</f>
        <v>-1</v>
      </c>
      <c r="I583">
        <f>IF(AND(U582=0,X582&gt;=MinOff),X582,-1)</f>
        <v>-1</v>
      </c>
      <c r="J583">
        <f>IF(AND(S582=1,V582&gt;=MinRun),V582,-1)</f>
        <v>358</v>
      </c>
      <c r="K583">
        <f>IF(AND(T582=1,W582&gt;=MinRun),W582,-1)</f>
        <v>357</v>
      </c>
      <c r="L583">
        <f>IF(AND(U582=1,X582&gt;=MinRun),X582,-1)</f>
        <v>-1</v>
      </c>
      <c r="M583">
        <f>IF(MAX(G583:I583)&lt;0,0,MATCH(MAX(G583:I583),G583:I583,0))</f>
        <v>0</v>
      </c>
      <c r="N583">
        <f>IF(MAX(J583:L583)&lt;0,0,MATCH(MAX(J583:L583),J583:L583,0))</f>
        <v>1</v>
      </c>
      <c r="O583" s="24">
        <f>IF(N583=0,0,INDEX(CapVec,N583))</f>
        <v>1.2</v>
      </c>
      <c r="P583">
        <f>IF(OR(D583&gt;F583+StartMargin,E583&lt;SOC_startT),1,0)</f>
        <v>0</v>
      </c>
      <c r="Q583">
        <f>IF(AND(E583&gt;SOC_stopT,D583&lt;=F583-O583+StopMargin),1,0)</f>
        <v>0</v>
      </c>
      <c r="R583">
        <f>IF(AND(P583=1,M583&gt;0),1,IF(AND(P583=0,Q583=1,N583&gt;0),-1,0))</f>
        <v>0</v>
      </c>
      <c r="S583">
        <f>S582+IF(AND(R583=1,M583=1),1,0)-IF(AND(R583=-1,N583=1),1,0)</f>
        <v>1</v>
      </c>
      <c r="T583">
        <f>T582+IF(AND(R583=1,M583=2),1,0)-IF(AND(R583=-1,N583=2),1,0)</f>
        <v>1</v>
      </c>
      <c r="U583">
        <f>U582+IF(AND(R583=1,M583=3),1,0)-IF(AND(R583=-1,N583=3),1,0)</f>
        <v>1</v>
      </c>
      <c r="V583">
        <f>IF(S583&lt;&gt;S582,0,V582+dt)</f>
        <v>359</v>
      </c>
      <c r="W583">
        <f>IF(T583&lt;&gt;T582,0,W582+dt)</f>
        <v>358</v>
      </c>
      <c r="X583">
        <f>IF(U583&lt;&gt;U582,0,X582+dt)</f>
        <v>17</v>
      </c>
      <c r="Y583" s="24">
        <f>S583*Cap_1*MIN(1,(V583+dt)/StartRamp)</f>
        <v>1.2</v>
      </c>
      <c r="Z583" s="24">
        <f>T583*Cap_2*MIN(1,(W583+dt)/StartRamp)</f>
        <v>1.1000000000000001</v>
      </c>
      <c r="AA583" s="24">
        <f>U583*Cap_3*MIN(1,(X583+dt)/StartRamp)</f>
        <v>1.1000000000000001</v>
      </c>
      <c r="AB583" s="24">
        <f>SUM(Y583:AA583)</f>
        <v>3.4</v>
      </c>
      <c r="AC583" s="24">
        <f>AB583-D583</f>
        <v>0.21839999999999993</v>
      </c>
      <c r="AD583" s="25">
        <f>MEDIAN(0,(TaperEnd-E583)/(TaperEnd-TaperStart),1)</f>
        <v>1</v>
      </c>
      <c r="AE583" s="24">
        <f>MIN(P_pcs*AD583,MAX(0,SOC_max-E583)*E_nom*60/dt/SQRT(RTE))</f>
        <v>2.5</v>
      </c>
      <c r="AF583" s="24">
        <f>MIN(P_pcs,MAX(0,E583-SOC_min)*E_nom*60/dt*SQRT(RTE))</f>
        <v>2.5</v>
      </c>
      <c r="AG583" s="24">
        <f>IF(AC583&gt;0,MIN(AC583,AE583),0)</f>
        <v>0.21839999999999993</v>
      </c>
      <c r="AH583" s="24">
        <f>IF(AC583&lt;0,MIN(-AC583,AF583),0)</f>
        <v>0</v>
      </c>
      <c r="AI583" s="24">
        <f>IF(AC583&gt;0,D583+AG583,AB583)</f>
        <v>3.4</v>
      </c>
      <c r="AJ583" s="24">
        <f>MAX(0,D583-AI583-AH583)</f>
        <v>0</v>
      </c>
      <c r="AK583" s="25">
        <f>IF(AB583&gt;0,AI583/AB583,0)</f>
        <v>1</v>
      </c>
      <c r="AL583">
        <f>IF(AB583=0,1,MIN(MATCH(MEDIAN(MinStable,AK583,1),FC_L,1),3))</f>
        <v>3</v>
      </c>
      <c r="AM583" s="25">
        <f>INDEX(FC_E1,$AL583)+(MEDIAN(MinStable,$AK583,1)-INDEX(FC_L,$AL583))*(INDEX(FC_E1,$AL583+1)-INDEX(FC_E1,$AL583))/(INDEX(FC_L,$AL583+1)-INDEX(FC_L,$AL583))</f>
        <v>0.42799999999999999</v>
      </c>
      <c r="AN583" s="25">
        <f>INDEX(FC_E2,$AL583)+(MEDIAN(MinStable,$AK583,1)-INDEX(FC_L,$AL583))*(INDEX(FC_E2,$AL583+1)-INDEX(FC_E2,$AL583))/(INDEX(FC_L,$AL583+1)-INDEX(FC_L,$AL583))</f>
        <v>0.42199999999999999</v>
      </c>
      <c r="AO583" s="25">
        <f>INDEX(FC_E3,$AL583)+(MEDIAN(MinStable,$AK583,1)-INDEX(FC_L,$AL583))*(INDEX(FC_E3,$AL583+1)-INDEX(FC_E3,$AL583))/(INDEX(FC_L,$AL583+1)-INDEX(FC_L,$AL583))</f>
        <v>0.41499999999999998</v>
      </c>
      <c r="AP583" s="26">
        <f>(IF(S583=1,Y583*AK583/AM583,0)+IF(T583=1,Z583*AK583/AN583,0)+IF(U583=1,AA583*AK583/AO583,0))*dt/60</f>
        <v>0.13434959664142687</v>
      </c>
      <c r="AQ583" s="25">
        <f>E583+(AG583*SQRT(RTE)-AH583/SQRT(RTE))*dt/60/E_nom</f>
        <v>0.30467041380001408</v>
      </c>
      <c r="AR583">
        <f>IF(R583=1,1,0)</f>
        <v>0</v>
      </c>
    </row>
    <row r="584" spans="1:44" x14ac:dyDescent="0.2">
      <c r="A584">
        <v>582</v>
      </c>
      <c r="B584" s="22">
        <f>A584/1440</f>
        <v>0.40416666666666667</v>
      </c>
      <c r="C584" s="23">
        <v>3.0956999999999999</v>
      </c>
      <c r="D584" s="24">
        <f>C584+P_aux</f>
        <v>3.1107</v>
      </c>
      <c r="E584" s="25">
        <f>AQ583</f>
        <v>0.30467041380001408</v>
      </c>
      <c r="F584" s="24">
        <f>AB583</f>
        <v>3.4</v>
      </c>
      <c r="G584">
        <f>IF(AND(S583=0,V583&gt;=MinOff),V583,-1)</f>
        <v>-1</v>
      </c>
      <c r="H584">
        <f>IF(AND(T583=0,W583&gt;=MinOff),W583,-1)</f>
        <v>-1</v>
      </c>
      <c r="I584">
        <f>IF(AND(U583=0,X583&gt;=MinOff),X583,-1)</f>
        <v>-1</v>
      </c>
      <c r="J584">
        <f>IF(AND(S583=1,V583&gt;=MinRun),V583,-1)</f>
        <v>359</v>
      </c>
      <c r="K584">
        <f>IF(AND(T583=1,W583&gt;=MinRun),W583,-1)</f>
        <v>358</v>
      </c>
      <c r="L584">
        <f>IF(AND(U583=1,X583&gt;=MinRun),X583,-1)</f>
        <v>-1</v>
      </c>
      <c r="M584">
        <f>IF(MAX(G584:I584)&lt;0,0,MATCH(MAX(G584:I584),G584:I584,0))</f>
        <v>0</v>
      </c>
      <c r="N584">
        <f>IF(MAX(J584:L584)&lt;0,0,MATCH(MAX(J584:L584),J584:L584,0))</f>
        <v>1</v>
      </c>
      <c r="O584" s="24">
        <f>IF(N584=0,0,INDEX(CapVec,N584))</f>
        <v>1.2</v>
      </c>
      <c r="P584">
        <f>IF(OR(D584&gt;F584+StartMargin,E584&lt;SOC_startT),1,0)</f>
        <v>0</v>
      </c>
      <c r="Q584">
        <f>IF(AND(E584&gt;SOC_stopT,D584&lt;=F584-O584+StopMargin),1,0)</f>
        <v>0</v>
      </c>
      <c r="R584">
        <f>IF(AND(P584=1,M584&gt;0),1,IF(AND(P584=0,Q584=1,N584&gt;0),-1,0))</f>
        <v>0</v>
      </c>
      <c r="S584">
        <f>S583+IF(AND(R584=1,M584=1),1,0)-IF(AND(R584=-1,N584=1),1,0)</f>
        <v>1</v>
      </c>
      <c r="T584">
        <f>T583+IF(AND(R584=1,M584=2),1,0)-IF(AND(R584=-1,N584=2),1,0)</f>
        <v>1</v>
      </c>
      <c r="U584">
        <f>U583+IF(AND(R584=1,M584=3),1,0)-IF(AND(R584=-1,N584=3),1,0)</f>
        <v>1</v>
      </c>
      <c r="V584">
        <f>IF(S584&lt;&gt;S583,0,V583+dt)</f>
        <v>360</v>
      </c>
      <c r="W584">
        <f>IF(T584&lt;&gt;T583,0,W583+dt)</f>
        <v>359</v>
      </c>
      <c r="X584">
        <f>IF(U584&lt;&gt;U583,0,X583+dt)</f>
        <v>18</v>
      </c>
      <c r="Y584" s="24">
        <f>S584*Cap_1*MIN(1,(V584+dt)/StartRamp)</f>
        <v>1.2</v>
      </c>
      <c r="Z584" s="24">
        <f>T584*Cap_2*MIN(1,(W584+dt)/StartRamp)</f>
        <v>1.1000000000000001</v>
      </c>
      <c r="AA584" s="24">
        <f>U584*Cap_3*MIN(1,(X584+dt)/StartRamp)</f>
        <v>1.1000000000000001</v>
      </c>
      <c r="AB584" s="24">
        <f>SUM(Y584:AA584)</f>
        <v>3.4</v>
      </c>
      <c r="AC584" s="24">
        <f>AB584-D584</f>
        <v>0.28929999999999989</v>
      </c>
      <c r="AD584" s="25">
        <f>MEDIAN(0,(TaperEnd-E584)/(TaperEnd-TaperStart),1)</f>
        <v>1</v>
      </c>
      <c r="AE584" s="24">
        <f>MIN(P_pcs*AD584,MAX(0,SOC_max-E584)*E_nom*60/dt/SQRT(RTE))</f>
        <v>2.5</v>
      </c>
      <c r="AF584" s="24">
        <f>MIN(P_pcs,MAX(0,E584-SOC_min)*E_nom*60/dt*SQRT(RTE))</f>
        <v>2.5</v>
      </c>
      <c r="AG584" s="24">
        <f>IF(AC584&gt;0,MIN(AC584,AE584),0)</f>
        <v>0.28929999999999989</v>
      </c>
      <c r="AH584" s="24">
        <f>IF(AC584&lt;0,MIN(-AC584,AF584),0)</f>
        <v>0</v>
      </c>
      <c r="AI584" s="24">
        <f>IF(AC584&gt;0,D584+AG584,AB584)</f>
        <v>3.4</v>
      </c>
      <c r="AJ584" s="24">
        <f>MAX(0,D584-AI584-AH584)</f>
        <v>0</v>
      </c>
      <c r="AK584" s="25">
        <f>IF(AB584&gt;0,AI584/AB584,0)</f>
        <v>1</v>
      </c>
      <c r="AL584">
        <f>IF(AB584=0,1,MIN(MATCH(MEDIAN(MinStable,AK584,1),FC_L,1),3))</f>
        <v>3</v>
      </c>
      <c r="AM584" s="25">
        <f>INDEX(FC_E1,$AL584)+(MEDIAN(MinStable,$AK584,1)-INDEX(FC_L,$AL584))*(INDEX(FC_E1,$AL584+1)-INDEX(FC_E1,$AL584))/(INDEX(FC_L,$AL584+1)-INDEX(FC_L,$AL584))</f>
        <v>0.42799999999999999</v>
      </c>
      <c r="AN584" s="25">
        <f>INDEX(FC_E2,$AL584)+(MEDIAN(MinStable,$AK584,1)-INDEX(FC_L,$AL584))*(INDEX(FC_E2,$AL584+1)-INDEX(FC_E2,$AL584))/(INDEX(FC_L,$AL584+1)-INDEX(FC_L,$AL584))</f>
        <v>0.42199999999999999</v>
      </c>
      <c r="AO584" s="25">
        <f>INDEX(FC_E3,$AL584)+(MEDIAN(MinStable,$AK584,1)-INDEX(FC_L,$AL584))*(INDEX(FC_E3,$AL584+1)-INDEX(FC_E3,$AL584))/(INDEX(FC_L,$AL584+1)-INDEX(FC_L,$AL584))</f>
        <v>0.41499999999999998</v>
      </c>
      <c r="AP584" s="26">
        <f>(IF(S584=1,Y584*AK584/AM584,0)+IF(T584=1,Z584*AK584/AN584,0)+IF(U584=1,AA584*AK584/AO584,0))*dt/60</f>
        <v>0.13434959664142687</v>
      </c>
      <c r="AQ584" s="25">
        <f>E584+(AG584*SQRT(RTE)-AH584/SQRT(RTE))*dt/60/E_nom</f>
        <v>0.30549280002990314</v>
      </c>
      <c r="AR584">
        <f>IF(R584=1,1,0)</f>
        <v>0</v>
      </c>
    </row>
    <row r="585" spans="1:44" x14ac:dyDescent="0.2">
      <c r="A585">
        <v>583</v>
      </c>
      <c r="B585" s="22">
        <f>A585/1440</f>
        <v>0.40486111111111112</v>
      </c>
      <c r="C585" s="23">
        <v>3.0949</v>
      </c>
      <c r="D585" s="24">
        <f>C585+P_aux</f>
        <v>3.1099000000000001</v>
      </c>
      <c r="E585" s="25">
        <f>AQ584</f>
        <v>0.30549280002990314</v>
      </c>
      <c r="F585" s="24">
        <f>AB584</f>
        <v>3.4</v>
      </c>
      <c r="G585">
        <f>IF(AND(S584=0,V584&gt;=MinOff),V584,-1)</f>
        <v>-1</v>
      </c>
      <c r="H585">
        <f>IF(AND(T584=0,W584&gt;=MinOff),W584,-1)</f>
        <v>-1</v>
      </c>
      <c r="I585">
        <f>IF(AND(U584=0,X584&gt;=MinOff),X584,-1)</f>
        <v>-1</v>
      </c>
      <c r="J585">
        <f>IF(AND(S584=1,V584&gt;=MinRun),V584,-1)</f>
        <v>360</v>
      </c>
      <c r="K585">
        <f>IF(AND(T584=1,W584&gt;=MinRun),W584,-1)</f>
        <v>359</v>
      </c>
      <c r="L585">
        <f>IF(AND(U584=1,X584&gt;=MinRun),X584,-1)</f>
        <v>-1</v>
      </c>
      <c r="M585">
        <f>IF(MAX(G585:I585)&lt;0,0,MATCH(MAX(G585:I585),G585:I585,0))</f>
        <v>0</v>
      </c>
      <c r="N585">
        <f>IF(MAX(J585:L585)&lt;0,0,MATCH(MAX(J585:L585),J585:L585,0))</f>
        <v>1</v>
      </c>
      <c r="O585" s="24">
        <f>IF(N585=0,0,INDEX(CapVec,N585))</f>
        <v>1.2</v>
      </c>
      <c r="P585">
        <f>IF(OR(D585&gt;F585+StartMargin,E585&lt;SOC_startT),1,0)</f>
        <v>0</v>
      </c>
      <c r="Q585">
        <f>IF(AND(E585&gt;SOC_stopT,D585&lt;=F585-O585+StopMargin),1,0)</f>
        <v>0</v>
      </c>
      <c r="R585">
        <f>IF(AND(P585=1,M585&gt;0),1,IF(AND(P585=0,Q585=1,N585&gt;0),-1,0))</f>
        <v>0</v>
      </c>
      <c r="S585">
        <f>S584+IF(AND(R585=1,M585=1),1,0)-IF(AND(R585=-1,N585=1),1,0)</f>
        <v>1</v>
      </c>
      <c r="T585">
        <f>T584+IF(AND(R585=1,M585=2),1,0)-IF(AND(R585=-1,N585=2),1,0)</f>
        <v>1</v>
      </c>
      <c r="U585">
        <f>U584+IF(AND(R585=1,M585=3),1,0)-IF(AND(R585=-1,N585=3),1,0)</f>
        <v>1</v>
      </c>
      <c r="V585">
        <f>IF(S585&lt;&gt;S584,0,V584+dt)</f>
        <v>361</v>
      </c>
      <c r="W585">
        <f>IF(T585&lt;&gt;T584,0,W584+dt)</f>
        <v>360</v>
      </c>
      <c r="X585">
        <f>IF(U585&lt;&gt;U584,0,X584+dt)</f>
        <v>19</v>
      </c>
      <c r="Y585" s="24">
        <f>S585*Cap_1*MIN(1,(V585+dt)/StartRamp)</f>
        <v>1.2</v>
      </c>
      <c r="Z585" s="24">
        <f>T585*Cap_2*MIN(1,(W585+dt)/StartRamp)</f>
        <v>1.1000000000000001</v>
      </c>
      <c r="AA585" s="24">
        <f>U585*Cap_3*MIN(1,(X585+dt)/StartRamp)</f>
        <v>1.1000000000000001</v>
      </c>
      <c r="AB585" s="24">
        <f>SUM(Y585:AA585)</f>
        <v>3.4</v>
      </c>
      <c r="AC585" s="24">
        <f>AB585-D585</f>
        <v>0.2900999999999998</v>
      </c>
      <c r="AD585" s="25">
        <f>MEDIAN(0,(TaperEnd-E585)/(TaperEnd-TaperStart),1)</f>
        <v>1</v>
      </c>
      <c r="AE585" s="24">
        <f>MIN(P_pcs*AD585,MAX(0,SOC_max-E585)*E_nom*60/dt/SQRT(RTE))</f>
        <v>2.5</v>
      </c>
      <c r="AF585" s="24">
        <f>MIN(P_pcs,MAX(0,E585-SOC_min)*E_nom*60/dt*SQRT(RTE))</f>
        <v>2.5</v>
      </c>
      <c r="AG585" s="24">
        <f>IF(AC585&gt;0,MIN(AC585,AE585),0)</f>
        <v>0.2900999999999998</v>
      </c>
      <c r="AH585" s="24">
        <f>IF(AC585&lt;0,MIN(-AC585,AF585),0)</f>
        <v>0</v>
      </c>
      <c r="AI585" s="24">
        <f>IF(AC585&gt;0,D585+AG585,AB585)</f>
        <v>3.4</v>
      </c>
      <c r="AJ585" s="24">
        <f>MAX(0,D585-AI585-AH585)</f>
        <v>0</v>
      </c>
      <c r="AK585" s="25">
        <f>IF(AB585&gt;0,AI585/AB585,0)</f>
        <v>1</v>
      </c>
      <c r="AL585">
        <f>IF(AB585=0,1,MIN(MATCH(MEDIAN(MinStable,AK585,1),FC_L,1),3))</f>
        <v>3</v>
      </c>
      <c r="AM585" s="25">
        <f>INDEX(FC_E1,$AL585)+(MEDIAN(MinStable,$AK585,1)-INDEX(FC_L,$AL585))*(INDEX(FC_E1,$AL585+1)-INDEX(FC_E1,$AL585))/(INDEX(FC_L,$AL585+1)-INDEX(FC_L,$AL585))</f>
        <v>0.42799999999999999</v>
      </c>
      <c r="AN585" s="25">
        <f>INDEX(FC_E2,$AL585)+(MEDIAN(MinStable,$AK585,1)-INDEX(FC_L,$AL585))*(INDEX(FC_E2,$AL585+1)-INDEX(FC_E2,$AL585))/(INDEX(FC_L,$AL585+1)-INDEX(FC_L,$AL585))</f>
        <v>0.42199999999999999</v>
      </c>
      <c r="AO585" s="25">
        <f>INDEX(FC_E3,$AL585)+(MEDIAN(MinStable,$AK585,1)-INDEX(FC_L,$AL585))*(INDEX(FC_E3,$AL585+1)-INDEX(FC_E3,$AL585))/(INDEX(FC_L,$AL585+1)-INDEX(FC_L,$AL585))</f>
        <v>0.41499999999999998</v>
      </c>
      <c r="AP585" s="26">
        <f>(IF(S585=1,Y585*AK585/AM585,0)+IF(T585=1,Z585*AK585/AN585,0)+IF(U585=1,AA585*AK585/AO585,0))*dt/60</f>
        <v>0.13434959664142687</v>
      </c>
      <c r="AQ585" s="25">
        <f>E585+(AG585*SQRT(RTE)-AH585/SQRT(RTE))*dt/60/E_nom</f>
        <v>0.30631746040076663</v>
      </c>
      <c r="AR585">
        <f>IF(R585=1,1,0)</f>
        <v>0</v>
      </c>
    </row>
    <row r="586" spans="1:44" x14ac:dyDescent="0.2">
      <c r="A586">
        <v>584</v>
      </c>
      <c r="B586" s="22">
        <f>A586/1440</f>
        <v>0.40555555555555556</v>
      </c>
      <c r="C586" s="23">
        <v>3.0764</v>
      </c>
      <c r="D586" s="24">
        <f>C586+P_aux</f>
        <v>3.0914000000000001</v>
      </c>
      <c r="E586" s="25">
        <f>AQ585</f>
        <v>0.30631746040076663</v>
      </c>
      <c r="F586" s="24">
        <f>AB585</f>
        <v>3.4</v>
      </c>
      <c r="G586">
        <f>IF(AND(S585=0,V585&gt;=MinOff),V585,-1)</f>
        <v>-1</v>
      </c>
      <c r="H586">
        <f>IF(AND(T585=0,W585&gt;=MinOff),W585,-1)</f>
        <v>-1</v>
      </c>
      <c r="I586">
        <f>IF(AND(U585=0,X585&gt;=MinOff),X585,-1)</f>
        <v>-1</v>
      </c>
      <c r="J586">
        <f>IF(AND(S585=1,V585&gt;=MinRun),V585,-1)</f>
        <v>361</v>
      </c>
      <c r="K586">
        <f>IF(AND(T585=1,W585&gt;=MinRun),W585,-1)</f>
        <v>360</v>
      </c>
      <c r="L586">
        <f>IF(AND(U585=1,X585&gt;=MinRun),X585,-1)</f>
        <v>-1</v>
      </c>
      <c r="M586">
        <f>IF(MAX(G586:I586)&lt;0,0,MATCH(MAX(G586:I586),G586:I586,0))</f>
        <v>0</v>
      </c>
      <c r="N586">
        <f>IF(MAX(J586:L586)&lt;0,0,MATCH(MAX(J586:L586),J586:L586,0))</f>
        <v>1</v>
      </c>
      <c r="O586" s="24">
        <f>IF(N586=0,0,INDEX(CapVec,N586))</f>
        <v>1.2</v>
      </c>
      <c r="P586">
        <f>IF(OR(D586&gt;F586+StartMargin,E586&lt;SOC_startT),1,0)</f>
        <v>0</v>
      </c>
      <c r="Q586">
        <f>IF(AND(E586&gt;SOC_stopT,D586&lt;=F586-O586+StopMargin),1,0)</f>
        <v>0</v>
      </c>
      <c r="R586">
        <f>IF(AND(P586=1,M586&gt;0),1,IF(AND(P586=0,Q586=1,N586&gt;0),-1,0))</f>
        <v>0</v>
      </c>
      <c r="S586">
        <f>S585+IF(AND(R586=1,M586=1),1,0)-IF(AND(R586=-1,N586=1),1,0)</f>
        <v>1</v>
      </c>
      <c r="T586">
        <f>T585+IF(AND(R586=1,M586=2),1,0)-IF(AND(R586=-1,N586=2),1,0)</f>
        <v>1</v>
      </c>
      <c r="U586">
        <f>U585+IF(AND(R586=1,M586=3),1,0)-IF(AND(R586=-1,N586=3),1,0)</f>
        <v>1</v>
      </c>
      <c r="V586">
        <f>IF(S586&lt;&gt;S585,0,V585+dt)</f>
        <v>362</v>
      </c>
      <c r="W586">
        <f>IF(T586&lt;&gt;T585,0,W585+dt)</f>
        <v>361</v>
      </c>
      <c r="X586">
        <f>IF(U586&lt;&gt;U585,0,X585+dt)</f>
        <v>20</v>
      </c>
      <c r="Y586" s="24">
        <f>S586*Cap_1*MIN(1,(V586+dt)/StartRamp)</f>
        <v>1.2</v>
      </c>
      <c r="Z586" s="24">
        <f>T586*Cap_2*MIN(1,(W586+dt)/StartRamp)</f>
        <v>1.1000000000000001</v>
      </c>
      <c r="AA586" s="24">
        <f>U586*Cap_3*MIN(1,(X586+dt)/StartRamp)</f>
        <v>1.1000000000000001</v>
      </c>
      <c r="AB586" s="24">
        <f>SUM(Y586:AA586)</f>
        <v>3.4</v>
      </c>
      <c r="AC586" s="24">
        <f>AB586-D586</f>
        <v>0.30859999999999976</v>
      </c>
      <c r="AD586" s="25">
        <f>MEDIAN(0,(TaperEnd-E586)/(TaperEnd-TaperStart),1)</f>
        <v>1</v>
      </c>
      <c r="AE586" s="24">
        <f>MIN(P_pcs*AD586,MAX(0,SOC_max-E586)*E_nom*60/dt/SQRT(RTE))</f>
        <v>2.5</v>
      </c>
      <c r="AF586" s="24">
        <f>MIN(P_pcs,MAX(0,E586-SOC_min)*E_nom*60/dt*SQRT(RTE))</f>
        <v>2.5</v>
      </c>
      <c r="AG586" s="24">
        <f>IF(AC586&gt;0,MIN(AC586,AE586),0)</f>
        <v>0.30859999999999976</v>
      </c>
      <c r="AH586" s="24">
        <f>IF(AC586&lt;0,MIN(-AC586,AF586),0)</f>
        <v>0</v>
      </c>
      <c r="AI586" s="24">
        <f>IF(AC586&gt;0,D586+AG586,AB586)</f>
        <v>3.4</v>
      </c>
      <c r="AJ586" s="24">
        <f>MAX(0,D586-AI586-AH586)</f>
        <v>0</v>
      </c>
      <c r="AK586" s="25">
        <f>IF(AB586&gt;0,AI586/AB586,0)</f>
        <v>1</v>
      </c>
      <c r="AL586">
        <f>IF(AB586=0,1,MIN(MATCH(MEDIAN(MinStable,AK586,1),FC_L,1),3))</f>
        <v>3</v>
      </c>
      <c r="AM586" s="25">
        <f>INDEX(FC_E1,$AL586)+(MEDIAN(MinStable,$AK586,1)-INDEX(FC_L,$AL586))*(INDEX(FC_E1,$AL586+1)-INDEX(FC_E1,$AL586))/(INDEX(FC_L,$AL586+1)-INDEX(FC_L,$AL586))</f>
        <v>0.42799999999999999</v>
      </c>
      <c r="AN586" s="25">
        <f>INDEX(FC_E2,$AL586)+(MEDIAN(MinStable,$AK586,1)-INDEX(FC_L,$AL586))*(INDEX(FC_E2,$AL586+1)-INDEX(FC_E2,$AL586))/(INDEX(FC_L,$AL586+1)-INDEX(FC_L,$AL586))</f>
        <v>0.42199999999999999</v>
      </c>
      <c r="AO586" s="25">
        <f>INDEX(FC_E3,$AL586)+(MEDIAN(MinStable,$AK586,1)-INDEX(FC_L,$AL586))*(INDEX(FC_E3,$AL586+1)-INDEX(FC_E3,$AL586))/(INDEX(FC_L,$AL586+1)-INDEX(FC_L,$AL586))</f>
        <v>0.41499999999999998</v>
      </c>
      <c r="AP586" s="26">
        <f>(IF(S586=1,Y586*AK586/AM586,0)+IF(T586=1,Z586*AK586/AN586,0)+IF(U586=1,AA586*AK586/AO586,0))*dt/60</f>
        <v>0.13434959664142687</v>
      </c>
      <c r="AQ586" s="25">
        <f>E586+(AG586*SQRT(RTE)-AH586/SQRT(RTE))*dt/60/E_nom</f>
        <v>0.30719471028166451</v>
      </c>
      <c r="AR586">
        <f>IF(R586=1,1,0)</f>
        <v>0</v>
      </c>
    </row>
    <row r="587" spans="1:44" x14ac:dyDescent="0.2">
      <c r="A587">
        <v>585</v>
      </c>
      <c r="B587" s="22">
        <f>A587/1440</f>
        <v>0.40625</v>
      </c>
      <c r="C587" s="23">
        <v>3.1473</v>
      </c>
      <c r="D587" s="24">
        <f>C587+P_aux</f>
        <v>3.1623000000000001</v>
      </c>
      <c r="E587" s="25">
        <f>AQ586</f>
        <v>0.30719471028166451</v>
      </c>
      <c r="F587" s="24">
        <f>AB586</f>
        <v>3.4</v>
      </c>
      <c r="G587">
        <f>IF(AND(S586=0,V586&gt;=MinOff),V586,-1)</f>
        <v>-1</v>
      </c>
      <c r="H587">
        <f>IF(AND(T586=0,W586&gt;=MinOff),W586,-1)</f>
        <v>-1</v>
      </c>
      <c r="I587">
        <f>IF(AND(U586=0,X586&gt;=MinOff),X586,-1)</f>
        <v>-1</v>
      </c>
      <c r="J587">
        <f>IF(AND(S586=1,V586&gt;=MinRun),V586,-1)</f>
        <v>362</v>
      </c>
      <c r="K587">
        <f>IF(AND(T586=1,W586&gt;=MinRun),W586,-1)</f>
        <v>361</v>
      </c>
      <c r="L587">
        <f>IF(AND(U586=1,X586&gt;=MinRun),X586,-1)</f>
        <v>-1</v>
      </c>
      <c r="M587">
        <f>IF(MAX(G587:I587)&lt;0,0,MATCH(MAX(G587:I587),G587:I587,0))</f>
        <v>0</v>
      </c>
      <c r="N587">
        <f>IF(MAX(J587:L587)&lt;0,0,MATCH(MAX(J587:L587),J587:L587,0))</f>
        <v>1</v>
      </c>
      <c r="O587" s="24">
        <f>IF(N587=0,0,INDEX(CapVec,N587))</f>
        <v>1.2</v>
      </c>
      <c r="P587">
        <f>IF(OR(D587&gt;F587+StartMargin,E587&lt;SOC_startT),1,0)</f>
        <v>0</v>
      </c>
      <c r="Q587">
        <f>IF(AND(E587&gt;SOC_stopT,D587&lt;=F587-O587+StopMargin),1,0)</f>
        <v>0</v>
      </c>
      <c r="R587">
        <f>IF(AND(P587=1,M587&gt;0),1,IF(AND(P587=0,Q587=1,N587&gt;0),-1,0))</f>
        <v>0</v>
      </c>
      <c r="S587">
        <f>S586+IF(AND(R587=1,M587=1),1,0)-IF(AND(R587=-1,N587=1),1,0)</f>
        <v>1</v>
      </c>
      <c r="T587">
        <f>T586+IF(AND(R587=1,M587=2),1,0)-IF(AND(R587=-1,N587=2),1,0)</f>
        <v>1</v>
      </c>
      <c r="U587">
        <f>U586+IF(AND(R587=1,M587=3),1,0)-IF(AND(R587=-1,N587=3),1,0)</f>
        <v>1</v>
      </c>
      <c r="V587">
        <f>IF(S587&lt;&gt;S586,0,V586+dt)</f>
        <v>363</v>
      </c>
      <c r="W587">
        <f>IF(T587&lt;&gt;T586,0,W586+dt)</f>
        <v>362</v>
      </c>
      <c r="X587">
        <f>IF(U587&lt;&gt;U586,0,X586+dt)</f>
        <v>21</v>
      </c>
      <c r="Y587" s="24">
        <f>S587*Cap_1*MIN(1,(V587+dt)/StartRamp)</f>
        <v>1.2</v>
      </c>
      <c r="Z587" s="24">
        <f>T587*Cap_2*MIN(1,(W587+dt)/StartRamp)</f>
        <v>1.1000000000000001</v>
      </c>
      <c r="AA587" s="24">
        <f>U587*Cap_3*MIN(1,(X587+dt)/StartRamp)</f>
        <v>1.1000000000000001</v>
      </c>
      <c r="AB587" s="24">
        <f>SUM(Y587:AA587)</f>
        <v>3.4</v>
      </c>
      <c r="AC587" s="24">
        <f>AB587-D587</f>
        <v>0.2376999999999998</v>
      </c>
      <c r="AD587" s="25">
        <f>MEDIAN(0,(TaperEnd-E587)/(TaperEnd-TaperStart),1)</f>
        <v>1</v>
      </c>
      <c r="AE587" s="24">
        <f>MIN(P_pcs*AD587,MAX(0,SOC_max-E587)*E_nom*60/dt/SQRT(RTE))</f>
        <v>2.5</v>
      </c>
      <c r="AF587" s="24">
        <f>MIN(P_pcs,MAX(0,E587-SOC_min)*E_nom*60/dt*SQRT(RTE))</f>
        <v>2.5</v>
      </c>
      <c r="AG587" s="24">
        <f>IF(AC587&gt;0,MIN(AC587,AE587),0)</f>
        <v>0.2376999999999998</v>
      </c>
      <c r="AH587" s="24">
        <f>IF(AC587&lt;0,MIN(-AC587,AF587),0)</f>
        <v>0</v>
      </c>
      <c r="AI587" s="24">
        <f>IF(AC587&gt;0,D587+AG587,AB587)</f>
        <v>3.4</v>
      </c>
      <c r="AJ587" s="24">
        <f>MAX(0,D587-AI587-AH587)</f>
        <v>0</v>
      </c>
      <c r="AK587" s="25">
        <f>IF(AB587&gt;0,AI587/AB587,0)</f>
        <v>1</v>
      </c>
      <c r="AL587">
        <f>IF(AB587=0,1,MIN(MATCH(MEDIAN(MinStable,AK587,1),FC_L,1),3))</f>
        <v>3</v>
      </c>
      <c r="AM587" s="25">
        <f>INDEX(FC_E1,$AL587)+(MEDIAN(MinStable,$AK587,1)-INDEX(FC_L,$AL587))*(INDEX(FC_E1,$AL587+1)-INDEX(FC_E1,$AL587))/(INDEX(FC_L,$AL587+1)-INDEX(FC_L,$AL587))</f>
        <v>0.42799999999999999</v>
      </c>
      <c r="AN587" s="25">
        <f>INDEX(FC_E2,$AL587)+(MEDIAN(MinStable,$AK587,1)-INDEX(FC_L,$AL587))*(INDEX(FC_E2,$AL587+1)-INDEX(FC_E2,$AL587))/(INDEX(FC_L,$AL587+1)-INDEX(FC_L,$AL587))</f>
        <v>0.42199999999999999</v>
      </c>
      <c r="AO587" s="25">
        <f>INDEX(FC_E3,$AL587)+(MEDIAN(MinStable,$AK587,1)-INDEX(FC_L,$AL587))*(INDEX(FC_E3,$AL587+1)-INDEX(FC_E3,$AL587))/(INDEX(FC_L,$AL587+1)-INDEX(FC_L,$AL587))</f>
        <v>0.41499999999999998</v>
      </c>
      <c r="AP587" s="26">
        <f>(IF(S587=1,Y587*AK587/AM587,0)+IF(T587=1,Z587*AK587/AN587,0)+IF(U587=1,AA587*AK587/AO587,0))*dt/60</f>
        <v>0.13434959664142687</v>
      </c>
      <c r="AQ587" s="25">
        <f>E587+(AG587*SQRT(RTE)-AH587/SQRT(RTE))*dt/60/E_nom</f>
        <v>0.30787041441870089</v>
      </c>
      <c r="AR587">
        <f>IF(R587=1,1,0)</f>
        <v>0</v>
      </c>
    </row>
    <row r="588" spans="1:44" x14ac:dyDescent="0.2">
      <c r="A588">
        <v>586</v>
      </c>
      <c r="B588" s="22">
        <f>A588/1440</f>
        <v>0.40694444444444444</v>
      </c>
      <c r="C588" s="23">
        <v>3.0297999999999998</v>
      </c>
      <c r="D588" s="24">
        <f>C588+P_aux</f>
        <v>3.0448</v>
      </c>
      <c r="E588" s="25">
        <f>AQ587</f>
        <v>0.30787041441870089</v>
      </c>
      <c r="F588" s="24">
        <f>AB587</f>
        <v>3.4</v>
      </c>
      <c r="G588">
        <f>IF(AND(S587=0,V587&gt;=MinOff),V587,-1)</f>
        <v>-1</v>
      </c>
      <c r="H588">
        <f>IF(AND(T587=0,W587&gt;=MinOff),W587,-1)</f>
        <v>-1</v>
      </c>
      <c r="I588">
        <f>IF(AND(U587=0,X587&gt;=MinOff),X587,-1)</f>
        <v>-1</v>
      </c>
      <c r="J588">
        <f>IF(AND(S587=1,V587&gt;=MinRun),V587,-1)</f>
        <v>363</v>
      </c>
      <c r="K588">
        <f>IF(AND(T587=1,W587&gt;=MinRun),W587,-1)</f>
        <v>362</v>
      </c>
      <c r="L588">
        <f>IF(AND(U587=1,X587&gt;=MinRun),X587,-1)</f>
        <v>-1</v>
      </c>
      <c r="M588">
        <f>IF(MAX(G588:I588)&lt;0,0,MATCH(MAX(G588:I588),G588:I588,0))</f>
        <v>0</v>
      </c>
      <c r="N588">
        <f>IF(MAX(J588:L588)&lt;0,0,MATCH(MAX(J588:L588),J588:L588,0))</f>
        <v>1</v>
      </c>
      <c r="O588" s="24">
        <f>IF(N588=0,0,INDEX(CapVec,N588))</f>
        <v>1.2</v>
      </c>
      <c r="P588">
        <f>IF(OR(D588&gt;F588+StartMargin,E588&lt;SOC_startT),1,0)</f>
        <v>0</v>
      </c>
      <c r="Q588">
        <f>IF(AND(E588&gt;SOC_stopT,D588&lt;=F588-O588+StopMargin),1,0)</f>
        <v>0</v>
      </c>
      <c r="R588">
        <f>IF(AND(P588=1,M588&gt;0),1,IF(AND(P588=0,Q588=1,N588&gt;0),-1,0))</f>
        <v>0</v>
      </c>
      <c r="S588">
        <f>S587+IF(AND(R588=1,M588=1),1,0)-IF(AND(R588=-1,N588=1),1,0)</f>
        <v>1</v>
      </c>
      <c r="T588">
        <f>T587+IF(AND(R588=1,M588=2),1,0)-IF(AND(R588=-1,N588=2),1,0)</f>
        <v>1</v>
      </c>
      <c r="U588">
        <f>U587+IF(AND(R588=1,M588=3),1,0)-IF(AND(R588=-1,N588=3),1,0)</f>
        <v>1</v>
      </c>
      <c r="V588">
        <f>IF(S588&lt;&gt;S587,0,V587+dt)</f>
        <v>364</v>
      </c>
      <c r="W588">
        <f>IF(T588&lt;&gt;T587,0,W587+dt)</f>
        <v>363</v>
      </c>
      <c r="X588">
        <f>IF(U588&lt;&gt;U587,0,X587+dt)</f>
        <v>22</v>
      </c>
      <c r="Y588" s="24">
        <f>S588*Cap_1*MIN(1,(V588+dt)/StartRamp)</f>
        <v>1.2</v>
      </c>
      <c r="Z588" s="24">
        <f>T588*Cap_2*MIN(1,(W588+dt)/StartRamp)</f>
        <v>1.1000000000000001</v>
      </c>
      <c r="AA588" s="24">
        <f>U588*Cap_3*MIN(1,(X588+dt)/StartRamp)</f>
        <v>1.1000000000000001</v>
      </c>
      <c r="AB588" s="24">
        <f>SUM(Y588:AA588)</f>
        <v>3.4</v>
      </c>
      <c r="AC588" s="24">
        <f>AB588-D588</f>
        <v>0.35519999999999996</v>
      </c>
      <c r="AD588" s="25">
        <f>MEDIAN(0,(TaperEnd-E588)/(TaperEnd-TaperStart),1)</f>
        <v>1</v>
      </c>
      <c r="AE588" s="24">
        <f>MIN(P_pcs*AD588,MAX(0,SOC_max-E588)*E_nom*60/dt/SQRT(RTE))</f>
        <v>2.5</v>
      </c>
      <c r="AF588" s="24">
        <f>MIN(P_pcs,MAX(0,E588-SOC_min)*E_nom*60/dt*SQRT(RTE))</f>
        <v>2.5</v>
      </c>
      <c r="AG588" s="24">
        <f>IF(AC588&gt;0,MIN(AC588,AE588),0)</f>
        <v>0.35519999999999996</v>
      </c>
      <c r="AH588" s="24">
        <f>IF(AC588&lt;0,MIN(-AC588,AF588),0)</f>
        <v>0</v>
      </c>
      <c r="AI588" s="24">
        <f>IF(AC588&gt;0,D588+AG588,AB588)</f>
        <v>3.4</v>
      </c>
      <c r="AJ588" s="24">
        <f>MAX(0,D588-AI588-AH588)</f>
        <v>0</v>
      </c>
      <c r="AK588" s="25">
        <f>IF(AB588&gt;0,AI588/AB588,0)</f>
        <v>1</v>
      </c>
      <c r="AL588">
        <f>IF(AB588=0,1,MIN(MATCH(MEDIAN(MinStable,AK588,1),FC_L,1),3))</f>
        <v>3</v>
      </c>
      <c r="AM588" s="25">
        <f>INDEX(FC_E1,$AL588)+(MEDIAN(MinStable,$AK588,1)-INDEX(FC_L,$AL588))*(INDEX(FC_E1,$AL588+1)-INDEX(FC_E1,$AL588))/(INDEX(FC_L,$AL588+1)-INDEX(FC_L,$AL588))</f>
        <v>0.42799999999999999</v>
      </c>
      <c r="AN588" s="25">
        <f>INDEX(FC_E2,$AL588)+(MEDIAN(MinStable,$AK588,1)-INDEX(FC_L,$AL588))*(INDEX(FC_E2,$AL588+1)-INDEX(FC_E2,$AL588))/(INDEX(FC_L,$AL588+1)-INDEX(FC_L,$AL588))</f>
        <v>0.42199999999999999</v>
      </c>
      <c r="AO588" s="25">
        <f>INDEX(FC_E3,$AL588)+(MEDIAN(MinStable,$AK588,1)-INDEX(FC_L,$AL588))*(INDEX(FC_E3,$AL588+1)-INDEX(FC_E3,$AL588))/(INDEX(FC_L,$AL588+1)-INDEX(FC_L,$AL588))</f>
        <v>0.41499999999999998</v>
      </c>
      <c r="AP588" s="26">
        <f>(IF(S588=1,Y588*AK588/AM588,0)+IF(T588=1,Z588*AK588/AN588,0)+IF(U588=1,AA588*AK588/AO588,0))*dt/60</f>
        <v>0.13434959664142687</v>
      </c>
      <c r="AQ588" s="25">
        <f>E588+(AG588*SQRT(RTE)-AH588/SQRT(RTE))*dt/60/E_nom</f>
        <v>0.30888013301136108</v>
      </c>
      <c r="AR588">
        <f>IF(R588=1,1,0)</f>
        <v>0</v>
      </c>
    </row>
    <row r="589" spans="1:44" x14ac:dyDescent="0.2">
      <c r="A589">
        <v>587</v>
      </c>
      <c r="B589" s="22">
        <f>A589/1440</f>
        <v>0.40763888888888888</v>
      </c>
      <c r="C589" s="23">
        <v>3.2385999999999999</v>
      </c>
      <c r="D589" s="24">
        <f>C589+P_aux</f>
        <v>3.2536</v>
      </c>
      <c r="E589" s="25">
        <f>AQ588</f>
        <v>0.30888013301136108</v>
      </c>
      <c r="F589" s="24">
        <f>AB588</f>
        <v>3.4</v>
      </c>
      <c r="G589">
        <f>IF(AND(S588=0,V588&gt;=MinOff),V588,-1)</f>
        <v>-1</v>
      </c>
      <c r="H589">
        <f>IF(AND(T588=0,W588&gt;=MinOff),W588,-1)</f>
        <v>-1</v>
      </c>
      <c r="I589">
        <f>IF(AND(U588=0,X588&gt;=MinOff),X588,-1)</f>
        <v>-1</v>
      </c>
      <c r="J589">
        <f>IF(AND(S588=1,V588&gt;=MinRun),V588,-1)</f>
        <v>364</v>
      </c>
      <c r="K589">
        <f>IF(AND(T588=1,W588&gt;=MinRun),W588,-1)</f>
        <v>363</v>
      </c>
      <c r="L589">
        <f>IF(AND(U588=1,X588&gt;=MinRun),X588,-1)</f>
        <v>-1</v>
      </c>
      <c r="M589">
        <f>IF(MAX(G589:I589)&lt;0,0,MATCH(MAX(G589:I589),G589:I589,0))</f>
        <v>0</v>
      </c>
      <c r="N589">
        <f>IF(MAX(J589:L589)&lt;0,0,MATCH(MAX(J589:L589),J589:L589,0))</f>
        <v>1</v>
      </c>
      <c r="O589" s="24">
        <f>IF(N589=0,0,INDEX(CapVec,N589))</f>
        <v>1.2</v>
      </c>
      <c r="P589">
        <f>IF(OR(D589&gt;F589+StartMargin,E589&lt;SOC_startT),1,0)</f>
        <v>0</v>
      </c>
      <c r="Q589">
        <f>IF(AND(E589&gt;SOC_stopT,D589&lt;=F589-O589+StopMargin),1,0)</f>
        <v>0</v>
      </c>
      <c r="R589">
        <f>IF(AND(P589=1,M589&gt;0),1,IF(AND(P589=0,Q589=1,N589&gt;0),-1,0))</f>
        <v>0</v>
      </c>
      <c r="S589">
        <f>S588+IF(AND(R589=1,M589=1),1,0)-IF(AND(R589=-1,N589=1),1,0)</f>
        <v>1</v>
      </c>
      <c r="T589">
        <f>T588+IF(AND(R589=1,M589=2),1,0)-IF(AND(R589=-1,N589=2),1,0)</f>
        <v>1</v>
      </c>
      <c r="U589">
        <f>U588+IF(AND(R589=1,M589=3),1,0)-IF(AND(R589=-1,N589=3),1,0)</f>
        <v>1</v>
      </c>
      <c r="V589">
        <f>IF(S589&lt;&gt;S588,0,V588+dt)</f>
        <v>365</v>
      </c>
      <c r="W589">
        <f>IF(T589&lt;&gt;T588,0,W588+dt)</f>
        <v>364</v>
      </c>
      <c r="X589">
        <f>IF(U589&lt;&gt;U588,0,X588+dt)</f>
        <v>23</v>
      </c>
      <c r="Y589" s="24">
        <f>S589*Cap_1*MIN(1,(V589+dt)/StartRamp)</f>
        <v>1.2</v>
      </c>
      <c r="Z589" s="24">
        <f>T589*Cap_2*MIN(1,(W589+dt)/StartRamp)</f>
        <v>1.1000000000000001</v>
      </c>
      <c r="AA589" s="24">
        <f>U589*Cap_3*MIN(1,(X589+dt)/StartRamp)</f>
        <v>1.1000000000000001</v>
      </c>
      <c r="AB589" s="24">
        <f>SUM(Y589:AA589)</f>
        <v>3.4</v>
      </c>
      <c r="AC589" s="24">
        <f>AB589-D589</f>
        <v>0.14639999999999986</v>
      </c>
      <c r="AD589" s="25">
        <f>MEDIAN(0,(TaperEnd-E589)/(TaperEnd-TaperStart),1)</f>
        <v>1</v>
      </c>
      <c r="AE589" s="24">
        <f>MIN(P_pcs*AD589,MAX(0,SOC_max-E589)*E_nom*60/dt/SQRT(RTE))</f>
        <v>2.5</v>
      </c>
      <c r="AF589" s="24">
        <f>MIN(P_pcs,MAX(0,E589-SOC_min)*E_nom*60/dt*SQRT(RTE))</f>
        <v>2.5</v>
      </c>
      <c r="AG589" s="24">
        <f>IF(AC589&gt;0,MIN(AC589,AE589),0)</f>
        <v>0.14639999999999986</v>
      </c>
      <c r="AH589" s="24">
        <f>IF(AC589&lt;0,MIN(-AC589,AF589),0)</f>
        <v>0</v>
      </c>
      <c r="AI589" s="24">
        <f>IF(AC589&gt;0,D589+AG589,AB589)</f>
        <v>3.4</v>
      </c>
      <c r="AJ589" s="24">
        <f>MAX(0,D589-AI589-AH589)</f>
        <v>0</v>
      </c>
      <c r="AK589" s="25">
        <f>IF(AB589&gt;0,AI589/AB589,0)</f>
        <v>1</v>
      </c>
      <c r="AL589">
        <f>IF(AB589=0,1,MIN(MATCH(MEDIAN(MinStable,AK589,1),FC_L,1),3))</f>
        <v>3</v>
      </c>
      <c r="AM589" s="25">
        <f>INDEX(FC_E1,$AL589)+(MEDIAN(MinStable,$AK589,1)-INDEX(FC_L,$AL589))*(INDEX(FC_E1,$AL589+1)-INDEX(FC_E1,$AL589))/(INDEX(FC_L,$AL589+1)-INDEX(FC_L,$AL589))</f>
        <v>0.42799999999999999</v>
      </c>
      <c r="AN589" s="25">
        <f>INDEX(FC_E2,$AL589)+(MEDIAN(MinStable,$AK589,1)-INDEX(FC_L,$AL589))*(INDEX(FC_E2,$AL589+1)-INDEX(FC_E2,$AL589))/(INDEX(FC_L,$AL589+1)-INDEX(FC_L,$AL589))</f>
        <v>0.42199999999999999</v>
      </c>
      <c r="AO589" s="25">
        <f>INDEX(FC_E3,$AL589)+(MEDIAN(MinStable,$AK589,1)-INDEX(FC_L,$AL589))*(INDEX(FC_E3,$AL589+1)-INDEX(FC_E3,$AL589))/(INDEX(FC_L,$AL589+1)-INDEX(FC_L,$AL589))</f>
        <v>0.41499999999999998</v>
      </c>
      <c r="AP589" s="26">
        <f>(IF(S589=1,Y589*AK589/AM589,0)+IF(T589=1,Z589*AK589/AN589,0)+IF(U589=1,AA589*AK589/AO589,0))*dt/60</f>
        <v>0.13434959664142687</v>
      </c>
      <c r="AQ589" s="25">
        <f>E589+(AG589*SQRT(RTE)-AH589/SQRT(RTE))*dt/60/E_nom</f>
        <v>0.30929630080968723</v>
      </c>
      <c r="AR589">
        <f>IF(R589=1,1,0)</f>
        <v>0</v>
      </c>
    </row>
    <row r="590" spans="1:44" x14ac:dyDescent="0.2">
      <c r="A590">
        <v>588</v>
      </c>
      <c r="B590" s="22">
        <f>A590/1440</f>
        <v>0.40833333333333333</v>
      </c>
      <c r="C590" s="23">
        <v>3.1469999999999998</v>
      </c>
      <c r="D590" s="24">
        <f>C590+P_aux</f>
        <v>3.1619999999999999</v>
      </c>
      <c r="E590" s="25">
        <f>AQ589</f>
        <v>0.30929630080968723</v>
      </c>
      <c r="F590" s="24">
        <f>AB589</f>
        <v>3.4</v>
      </c>
      <c r="G590">
        <f>IF(AND(S589=0,V589&gt;=MinOff),V589,-1)</f>
        <v>-1</v>
      </c>
      <c r="H590">
        <f>IF(AND(T589=0,W589&gt;=MinOff),W589,-1)</f>
        <v>-1</v>
      </c>
      <c r="I590">
        <f>IF(AND(U589=0,X589&gt;=MinOff),X589,-1)</f>
        <v>-1</v>
      </c>
      <c r="J590">
        <f>IF(AND(S589=1,V589&gt;=MinRun),V589,-1)</f>
        <v>365</v>
      </c>
      <c r="K590">
        <f>IF(AND(T589=1,W589&gt;=MinRun),W589,-1)</f>
        <v>364</v>
      </c>
      <c r="L590">
        <f>IF(AND(U589=1,X589&gt;=MinRun),X589,-1)</f>
        <v>-1</v>
      </c>
      <c r="M590">
        <f>IF(MAX(G590:I590)&lt;0,0,MATCH(MAX(G590:I590),G590:I590,0))</f>
        <v>0</v>
      </c>
      <c r="N590">
        <f>IF(MAX(J590:L590)&lt;0,0,MATCH(MAX(J590:L590),J590:L590,0))</f>
        <v>1</v>
      </c>
      <c r="O590" s="24">
        <f>IF(N590=0,0,INDEX(CapVec,N590))</f>
        <v>1.2</v>
      </c>
      <c r="P590">
        <f>IF(OR(D590&gt;F590+StartMargin,E590&lt;SOC_startT),1,0)</f>
        <v>0</v>
      </c>
      <c r="Q590">
        <f>IF(AND(E590&gt;SOC_stopT,D590&lt;=F590-O590+StopMargin),1,0)</f>
        <v>0</v>
      </c>
      <c r="R590">
        <f>IF(AND(P590=1,M590&gt;0),1,IF(AND(P590=0,Q590=1,N590&gt;0),-1,0))</f>
        <v>0</v>
      </c>
      <c r="S590">
        <f>S589+IF(AND(R590=1,M590=1),1,0)-IF(AND(R590=-1,N590=1),1,0)</f>
        <v>1</v>
      </c>
      <c r="T590">
        <f>T589+IF(AND(R590=1,M590=2),1,0)-IF(AND(R590=-1,N590=2),1,0)</f>
        <v>1</v>
      </c>
      <c r="U590">
        <f>U589+IF(AND(R590=1,M590=3),1,0)-IF(AND(R590=-1,N590=3),1,0)</f>
        <v>1</v>
      </c>
      <c r="V590">
        <f>IF(S590&lt;&gt;S589,0,V589+dt)</f>
        <v>366</v>
      </c>
      <c r="W590">
        <f>IF(T590&lt;&gt;T589,0,W589+dt)</f>
        <v>365</v>
      </c>
      <c r="X590">
        <f>IF(U590&lt;&gt;U589,0,X589+dt)</f>
        <v>24</v>
      </c>
      <c r="Y590" s="24">
        <f>S590*Cap_1*MIN(1,(V590+dt)/StartRamp)</f>
        <v>1.2</v>
      </c>
      <c r="Z590" s="24">
        <f>T590*Cap_2*MIN(1,(W590+dt)/StartRamp)</f>
        <v>1.1000000000000001</v>
      </c>
      <c r="AA590" s="24">
        <f>U590*Cap_3*MIN(1,(X590+dt)/StartRamp)</f>
        <v>1.1000000000000001</v>
      </c>
      <c r="AB590" s="24">
        <f>SUM(Y590:AA590)</f>
        <v>3.4</v>
      </c>
      <c r="AC590" s="24">
        <f>AB590-D590</f>
        <v>0.23799999999999999</v>
      </c>
      <c r="AD590" s="25">
        <f>MEDIAN(0,(TaperEnd-E590)/(TaperEnd-TaperStart),1)</f>
        <v>1</v>
      </c>
      <c r="AE590" s="24">
        <f>MIN(P_pcs*AD590,MAX(0,SOC_max-E590)*E_nom*60/dt/SQRT(RTE))</f>
        <v>2.5</v>
      </c>
      <c r="AF590" s="24">
        <f>MIN(P_pcs,MAX(0,E590-SOC_min)*E_nom*60/dt*SQRT(RTE))</f>
        <v>2.5</v>
      </c>
      <c r="AG590" s="24">
        <f>IF(AC590&gt;0,MIN(AC590,AE590),0)</f>
        <v>0.23799999999999999</v>
      </c>
      <c r="AH590" s="24">
        <f>IF(AC590&lt;0,MIN(-AC590,AF590),0)</f>
        <v>0</v>
      </c>
      <c r="AI590" s="24">
        <f>IF(AC590&gt;0,D590+AG590,AB590)</f>
        <v>3.4</v>
      </c>
      <c r="AJ590" s="24">
        <f>MAX(0,D590-AI590-AH590)</f>
        <v>0</v>
      </c>
      <c r="AK590" s="25">
        <f>IF(AB590&gt;0,AI590/AB590,0)</f>
        <v>1</v>
      </c>
      <c r="AL590">
        <f>IF(AB590=0,1,MIN(MATCH(MEDIAN(MinStable,AK590,1),FC_L,1),3))</f>
        <v>3</v>
      </c>
      <c r="AM590" s="25">
        <f>INDEX(FC_E1,$AL590)+(MEDIAN(MinStable,$AK590,1)-INDEX(FC_L,$AL590))*(INDEX(FC_E1,$AL590+1)-INDEX(FC_E1,$AL590))/(INDEX(FC_L,$AL590+1)-INDEX(FC_L,$AL590))</f>
        <v>0.42799999999999999</v>
      </c>
      <c r="AN590" s="25">
        <f>INDEX(FC_E2,$AL590)+(MEDIAN(MinStable,$AK590,1)-INDEX(FC_L,$AL590))*(INDEX(FC_E2,$AL590+1)-INDEX(FC_E2,$AL590))/(INDEX(FC_L,$AL590+1)-INDEX(FC_L,$AL590))</f>
        <v>0.42199999999999999</v>
      </c>
      <c r="AO590" s="25">
        <f>INDEX(FC_E3,$AL590)+(MEDIAN(MinStable,$AK590,1)-INDEX(FC_L,$AL590))*(INDEX(FC_E3,$AL590+1)-INDEX(FC_E3,$AL590))/(INDEX(FC_L,$AL590+1)-INDEX(FC_L,$AL590))</f>
        <v>0.41499999999999998</v>
      </c>
      <c r="AP590" s="26">
        <f>(IF(S590=1,Y590*AK590/AM590,0)+IF(T590=1,Z590*AK590/AN590,0)+IF(U590=1,AA590*AK590/AO590,0))*dt/60</f>
        <v>0.13434959664142687</v>
      </c>
      <c r="AQ590" s="25">
        <f>E590+(AG590*SQRT(RTE)-AH590/SQRT(RTE))*dt/60/E_nom</f>
        <v>0.30997285774958905</v>
      </c>
      <c r="AR590">
        <f>IF(R590=1,1,0)</f>
        <v>0</v>
      </c>
    </row>
    <row r="591" spans="1:44" x14ac:dyDescent="0.2">
      <c r="A591">
        <v>589</v>
      </c>
      <c r="B591" s="22">
        <f>A591/1440</f>
        <v>0.40902777777777777</v>
      </c>
      <c r="C591" s="23">
        <v>3.2475999999999998</v>
      </c>
      <c r="D591" s="24">
        <f>C591+P_aux</f>
        <v>3.2625999999999999</v>
      </c>
      <c r="E591" s="25">
        <f>AQ590</f>
        <v>0.30997285774958905</v>
      </c>
      <c r="F591" s="24">
        <f>AB590</f>
        <v>3.4</v>
      </c>
      <c r="G591">
        <f>IF(AND(S590=0,V590&gt;=MinOff),V590,-1)</f>
        <v>-1</v>
      </c>
      <c r="H591">
        <f>IF(AND(T590=0,W590&gt;=MinOff),W590,-1)</f>
        <v>-1</v>
      </c>
      <c r="I591">
        <f>IF(AND(U590=0,X590&gt;=MinOff),X590,-1)</f>
        <v>-1</v>
      </c>
      <c r="J591">
        <f>IF(AND(S590=1,V590&gt;=MinRun),V590,-1)</f>
        <v>366</v>
      </c>
      <c r="K591">
        <f>IF(AND(T590=1,W590&gt;=MinRun),W590,-1)</f>
        <v>365</v>
      </c>
      <c r="L591">
        <f>IF(AND(U590=1,X590&gt;=MinRun),X590,-1)</f>
        <v>-1</v>
      </c>
      <c r="M591">
        <f>IF(MAX(G591:I591)&lt;0,0,MATCH(MAX(G591:I591),G591:I591,0))</f>
        <v>0</v>
      </c>
      <c r="N591">
        <f>IF(MAX(J591:L591)&lt;0,0,MATCH(MAX(J591:L591),J591:L591,0))</f>
        <v>1</v>
      </c>
      <c r="O591" s="24">
        <f>IF(N591=0,0,INDEX(CapVec,N591))</f>
        <v>1.2</v>
      </c>
      <c r="P591">
        <f>IF(OR(D591&gt;F591+StartMargin,E591&lt;SOC_startT),1,0)</f>
        <v>0</v>
      </c>
      <c r="Q591">
        <f>IF(AND(E591&gt;SOC_stopT,D591&lt;=F591-O591+StopMargin),1,0)</f>
        <v>0</v>
      </c>
      <c r="R591">
        <f>IF(AND(P591=1,M591&gt;0),1,IF(AND(P591=0,Q591=1,N591&gt;0),-1,0))</f>
        <v>0</v>
      </c>
      <c r="S591">
        <f>S590+IF(AND(R591=1,M591=1),1,0)-IF(AND(R591=-1,N591=1),1,0)</f>
        <v>1</v>
      </c>
      <c r="T591">
        <f>T590+IF(AND(R591=1,M591=2),1,0)-IF(AND(R591=-1,N591=2),1,0)</f>
        <v>1</v>
      </c>
      <c r="U591">
        <f>U590+IF(AND(R591=1,M591=3),1,0)-IF(AND(R591=-1,N591=3),1,0)</f>
        <v>1</v>
      </c>
      <c r="V591">
        <f>IF(S591&lt;&gt;S590,0,V590+dt)</f>
        <v>367</v>
      </c>
      <c r="W591">
        <f>IF(T591&lt;&gt;T590,0,W590+dt)</f>
        <v>366</v>
      </c>
      <c r="X591">
        <f>IF(U591&lt;&gt;U590,0,X590+dt)</f>
        <v>25</v>
      </c>
      <c r="Y591" s="24">
        <f>S591*Cap_1*MIN(1,(V591+dt)/StartRamp)</f>
        <v>1.2</v>
      </c>
      <c r="Z591" s="24">
        <f>T591*Cap_2*MIN(1,(W591+dt)/StartRamp)</f>
        <v>1.1000000000000001</v>
      </c>
      <c r="AA591" s="24">
        <f>U591*Cap_3*MIN(1,(X591+dt)/StartRamp)</f>
        <v>1.1000000000000001</v>
      </c>
      <c r="AB591" s="24">
        <f>SUM(Y591:AA591)</f>
        <v>3.4</v>
      </c>
      <c r="AC591" s="24">
        <f>AB591-D591</f>
        <v>0.13739999999999997</v>
      </c>
      <c r="AD591" s="25">
        <f>MEDIAN(0,(TaperEnd-E591)/(TaperEnd-TaperStart),1)</f>
        <v>1</v>
      </c>
      <c r="AE591" s="24">
        <f>MIN(P_pcs*AD591,MAX(0,SOC_max-E591)*E_nom*60/dt/SQRT(RTE))</f>
        <v>2.5</v>
      </c>
      <c r="AF591" s="24">
        <f>MIN(P_pcs,MAX(0,E591-SOC_min)*E_nom*60/dt*SQRT(RTE))</f>
        <v>2.5</v>
      </c>
      <c r="AG591" s="24">
        <f>IF(AC591&gt;0,MIN(AC591,AE591),0)</f>
        <v>0.13739999999999997</v>
      </c>
      <c r="AH591" s="24">
        <f>IF(AC591&lt;0,MIN(-AC591,AF591),0)</f>
        <v>0</v>
      </c>
      <c r="AI591" s="24">
        <f>IF(AC591&gt;0,D591+AG591,AB591)</f>
        <v>3.4</v>
      </c>
      <c r="AJ591" s="24">
        <f>MAX(0,D591-AI591-AH591)</f>
        <v>0</v>
      </c>
      <c r="AK591" s="25">
        <f>IF(AB591&gt;0,AI591/AB591,0)</f>
        <v>1</v>
      </c>
      <c r="AL591">
        <f>IF(AB591=0,1,MIN(MATCH(MEDIAN(MinStable,AK591,1),FC_L,1),3))</f>
        <v>3</v>
      </c>
      <c r="AM591" s="25">
        <f>INDEX(FC_E1,$AL591)+(MEDIAN(MinStable,$AK591,1)-INDEX(FC_L,$AL591))*(INDEX(FC_E1,$AL591+1)-INDEX(FC_E1,$AL591))/(INDEX(FC_L,$AL591+1)-INDEX(FC_L,$AL591))</f>
        <v>0.42799999999999999</v>
      </c>
      <c r="AN591" s="25">
        <f>INDEX(FC_E2,$AL591)+(MEDIAN(MinStable,$AK591,1)-INDEX(FC_L,$AL591))*(INDEX(FC_E2,$AL591+1)-INDEX(FC_E2,$AL591))/(INDEX(FC_L,$AL591+1)-INDEX(FC_L,$AL591))</f>
        <v>0.42199999999999999</v>
      </c>
      <c r="AO591" s="25">
        <f>INDEX(FC_E3,$AL591)+(MEDIAN(MinStable,$AK591,1)-INDEX(FC_L,$AL591))*(INDEX(FC_E3,$AL591+1)-INDEX(FC_E3,$AL591))/(INDEX(FC_L,$AL591+1)-INDEX(FC_L,$AL591))</f>
        <v>0.41499999999999998</v>
      </c>
      <c r="AP591" s="26">
        <f>(IF(S591=1,Y591*AK591/AM591,0)+IF(T591=1,Z591*AK591/AN591,0)+IF(U591=1,AA591*AK591/AO591,0))*dt/60</f>
        <v>0.13434959664142687</v>
      </c>
      <c r="AQ591" s="25">
        <f>E591+(AG591*SQRT(RTE)-AH591/SQRT(RTE))*dt/60/E_nom</f>
        <v>0.31036344146195255</v>
      </c>
      <c r="AR591">
        <f>IF(R591=1,1,0)</f>
        <v>0</v>
      </c>
    </row>
    <row r="592" spans="1:44" x14ac:dyDescent="0.2">
      <c r="A592">
        <v>590</v>
      </c>
      <c r="B592" s="22">
        <f>A592/1440</f>
        <v>0.40972222222222221</v>
      </c>
      <c r="C592" s="23">
        <v>3.1017999999999999</v>
      </c>
      <c r="D592" s="24">
        <f>C592+P_aux</f>
        <v>3.1168</v>
      </c>
      <c r="E592" s="25">
        <f>AQ591</f>
        <v>0.31036344146195255</v>
      </c>
      <c r="F592" s="24">
        <f>AB591</f>
        <v>3.4</v>
      </c>
      <c r="G592">
        <f>IF(AND(S591=0,V591&gt;=MinOff),V591,-1)</f>
        <v>-1</v>
      </c>
      <c r="H592">
        <f>IF(AND(T591=0,W591&gt;=MinOff),W591,-1)</f>
        <v>-1</v>
      </c>
      <c r="I592">
        <f>IF(AND(U591=0,X591&gt;=MinOff),X591,-1)</f>
        <v>-1</v>
      </c>
      <c r="J592">
        <f>IF(AND(S591=1,V591&gt;=MinRun),V591,-1)</f>
        <v>367</v>
      </c>
      <c r="K592">
        <f>IF(AND(T591=1,W591&gt;=MinRun),W591,-1)</f>
        <v>366</v>
      </c>
      <c r="L592">
        <f>IF(AND(U591=1,X591&gt;=MinRun),X591,-1)</f>
        <v>-1</v>
      </c>
      <c r="M592">
        <f>IF(MAX(G592:I592)&lt;0,0,MATCH(MAX(G592:I592),G592:I592,0))</f>
        <v>0</v>
      </c>
      <c r="N592">
        <f>IF(MAX(J592:L592)&lt;0,0,MATCH(MAX(J592:L592),J592:L592,0))</f>
        <v>1</v>
      </c>
      <c r="O592" s="24">
        <f>IF(N592=0,0,INDEX(CapVec,N592))</f>
        <v>1.2</v>
      </c>
      <c r="P592">
        <f>IF(OR(D592&gt;F592+StartMargin,E592&lt;SOC_startT),1,0)</f>
        <v>0</v>
      </c>
      <c r="Q592">
        <f>IF(AND(E592&gt;SOC_stopT,D592&lt;=F592-O592+StopMargin),1,0)</f>
        <v>0</v>
      </c>
      <c r="R592">
        <f>IF(AND(P592=1,M592&gt;0),1,IF(AND(P592=0,Q592=1,N592&gt;0),-1,0))</f>
        <v>0</v>
      </c>
      <c r="S592">
        <f>S591+IF(AND(R592=1,M592=1),1,0)-IF(AND(R592=-1,N592=1),1,0)</f>
        <v>1</v>
      </c>
      <c r="T592">
        <f>T591+IF(AND(R592=1,M592=2),1,0)-IF(AND(R592=-1,N592=2),1,0)</f>
        <v>1</v>
      </c>
      <c r="U592">
        <f>U591+IF(AND(R592=1,M592=3),1,0)-IF(AND(R592=-1,N592=3),1,0)</f>
        <v>1</v>
      </c>
      <c r="V592">
        <f>IF(S592&lt;&gt;S591,0,V591+dt)</f>
        <v>368</v>
      </c>
      <c r="W592">
        <f>IF(T592&lt;&gt;T591,0,W591+dt)</f>
        <v>367</v>
      </c>
      <c r="X592">
        <f>IF(U592&lt;&gt;U591,0,X591+dt)</f>
        <v>26</v>
      </c>
      <c r="Y592" s="24">
        <f>S592*Cap_1*MIN(1,(V592+dt)/StartRamp)</f>
        <v>1.2</v>
      </c>
      <c r="Z592" s="24">
        <f>T592*Cap_2*MIN(1,(W592+dt)/StartRamp)</f>
        <v>1.1000000000000001</v>
      </c>
      <c r="AA592" s="24">
        <f>U592*Cap_3*MIN(1,(X592+dt)/StartRamp)</f>
        <v>1.1000000000000001</v>
      </c>
      <c r="AB592" s="24">
        <f>SUM(Y592:AA592)</f>
        <v>3.4</v>
      </c>
      <c r="AC592" s="24">
        <f>AB592-D592</f>
        <v>0.2831999999999999</v>
      </c>
      <c r="AD592" s="25">
        <f>MEDIAN(0,(TaperEnd-E592)/(TaperEnd-TaperStart),1)</f>
        <v>1</v>
      </c>
      <c r="AE592" s="24">
        <f>MIN(P_pcs*AD592,MAX(0,SOC_max-E592)*E_nom*60/dt/SQRT(RTE))</f>
        <v>2.5</v>
      </c>
      <c r="AF592" s="24">
        <f>MIN(P_pcs,MAX(0,E592-SOC_min)*E_nom*60/dt*SQRT(RTE))</f>
        <v>2.5</v>
      </c>
      <c r="AG592" s="24">
        <f>IF(AC592&gt;0,MIN(AC592,AE592),0)</f>
        <v>0.2831999999999999</v>
      </c>
      <c r="AH592" s="24">
        <f>IF(AC592&lt;0,MIN(-AC592,AF592),0)</f>
        <v>0</v>
      </c>
      <c r="AI592" s="24">
        <f>IF(AC592&gt;0,D592+AG592,AB592)</f>
        <v>3.4</v>
      </c>
      <c r="AJ592" s="24">
        <f>MAX(0,D592-AI592-AH592)</f>
        <v>0</v>
      </c>
      <c r="AK592" s="25">
        <f>IF(AB592&gt;0,AI592/AB592,0)</f>
        <v>1</v>
      </c>
      <c r="AL592">
        <f>IF(AB592=0,1,MIN(MATCH(MEDIAN(MinStable,AK592,1),FC_L,1),3))</f>
        <v>3</v>
      </c>
      <c r="AM592" s="25">
        <f>INDEX(FC_E1,$AL592)+(MEDIAN(MinStable,$AK592,1)-INDEX(FC_L,$AL592))*(INDEX(FC_E1,$AL592+1)-INDEX(FC_E1,$AL592))/(INDEX(FC_L,$AL592+1)-INDEX(FC_L,$AL592))</f>
        <v>0.42799999999999999</v>
      </c>
      <c r="AN592" s="25">
        <f>INDEX(FC_E2,$AL592)+(MEDIAN(MinStable,$AK592,1)-INDEX(FC_L,$AL592))*(INDEX(FC_E2,$AL592+1)-INDEX(FC_E2,$AL592))/(INDEX(FC_L,$AL592+1)-INDEX(FC_L,$AL592))</f>
        <v>0.42199999999999999</v>
      </c>
      <c r="AO592" s="25">
        <f>INDEX(FC_E3,$AL592)+(MEDIAN(MinStable,$AK592,1)-INDEX(FC_L,$AL592))*(INDEX(FC_E3,$AL592+1)-INDEX(FC_E3,$AL592))/(INDEX(FC_L,$AL592+1)-INDEX(FC_L,$AL592))</f>
        <v>0.41499999999999998</v>
      </c>
      <c r="AP592" s="26">
        <f>(IF(S592=1,Y592*AK592/AM592,0)+IF(T592=1,Z592*AK592/AN592,0)+IF(U592=1,AA592*AK592/AO592,0))*dt/60</f>
        <v>0.13434959664142687</v>
      </c>
      <c r="AQ592" s="25">
        <f>E592+(AG592*SQRT(RTE)-AH592/SQRT(RTE))*dt/60/E_nom</f>
        <v>0.31116848736691133</v>
      </c>
      <c r="AR592">
        <f>IF(R592=1,1,0)</f>
        <v>0</v>
      </c>
    </row>
    <row r="593" spans="1:44" x14ac:dyDescent="0.2">
      <c r="A593">
        <v>591</v>
      </c>
      <c r="B593" s="22">
        <f>A593/1440</f>
        <v>0.41041666666666665</v>
      </c>
      <c r="C593" s="23">
        <v>3.1423000000000001</v>
      </c>
      <c r="D593" s="24">
        <f>C593+P_aux</f>
        <v>3.1573000000000002</v>
      </c>
      <c r="E593" s="25">
        <f>AQ592</f>
        <v>0.31116848736691133</v>
      </c>
      <c r="F593" s="24">
        <f>AB592</f>
        <v>3.4</v>
      </c>
      <c r="G593">
        <f>IF(AND(S592=0,V592&gt;=MinOff),V592,-1)</f>
        <v>-1</v>
      </c>
      <c r="H593">
        <f>IF(AND(T592=0,W592&gt;=MinOff),W592,-1)</f>
        <v>-1</v>
      </c>
      <c r="I593">
        <f>IF(AND(U592=0,X592&gt;=MinOff),X592,-1)</f>
        <v>-1</v>
      </c>
      <c r="J593">
        <f>IF(AND(S592=1,V592&gt;=MinRun),V592,-1)</f>
        <v>368</v>
      </c>
      <c r="K593">
        <f>IF(AND(T592=1,W592&gt;=MinRun),W592,-1)</f>
        <v>367</v>
      </c>
      <c r="L593">
        <f>IF(AND(U592=1,X592&gt;=MinRun),X592,-1)</f>
        <v>-1</v>
      </c>
      <c r="M593">
        <f>IF(MAX(G593:I593)&lt;0,0,MATCH(MAX(G593:I593),G593:I593,0))</f>
        <v>0</v>
      </c>
      <c r="N593">
        <f>IF(MAX(J593:L593)&lt;0,0,MATCH(MAX(J593:L593),J593:L593,0))</f>
        <v>1</v>
      </c>
      <c r="O593" s="24">
        <f>IF(N593=0,0,INDEX(CapVec,N593))</f>
        <v>1.2</v>
      </c>
      <c r="P593">
        <f>IF(OR(D593&gt;F593+StartMargin,E593&lt;SOC_startT),1,0)</f>
        <v>0</v>
      </c>
      <c r="Q593">
        <f>IF(AND(E593&gt;SOC_stopT,D593&lt;=F593-O593+StopMargin),1,0)</f>
        <v>0</v>
      </c>
      <c r="R593">
        <f>IF(AND(P593=1,M593&gt;0),1,IF(AND(P593=0,Q593=1,N593&gt;0),-1,0))</f>
        <v>0</v>
      </c>
      <c r="S593">
        <f>S592+IF(AND(R593=1,M593=1),1,0)-IF(AND(R593=-1,N593=1),1,0)</f>
        <v>1</v>
      </c>
      <c r="T593">
        <f>T592+IF(AND(R593=1,M593=2),1,0)-IF(AND(R593=-1,N593=2),1,0)</f>
        <v>1</v>
      </c>
      <c r="U593">
        <f>U592+IF(AND(R593=1,M593=3),1,0)-IF(AND(R593=-1,N593=3),1,0)</f>
        <v>1</v>
      </c>
      <c r="V593">
        <f>IF(S593&lt;&gt;S592,0,V592+dt)</f>
        <v>369</v>
      </c>
      <c r="W593">
        <f>IF(T593&lt;&gt;T592,0,W592+dt)</f>
        <v>368</v>
      </c>
      <c r="X593">
        <f>IF(U593&lt;&gt;U592,0,X592+dt)</f>
        <v>27</v>
      </c>
      <c r="Y593" s="24">
        <f>S593*Cap_1*MIN(1,(V593+dt)/StartRamp)</f>
        <v>1.2</v>
      </c>
      <c r="Z593" s="24">
        <f>T593*Cap_2*MIN(1,(W593+dt)/StartRamp)</f>
        <v>1.1000000000000001</v>
      </c>
      <c r="AA593" s="24">
        <f>U593*Cap_3*MIN(1,(X593+dt)/StartRamp)</f>
        <v>1.1000000000000001</v>
      </c>
      <c r="AB593" s="24">
        <f>SUM(Y593:AA593)</f>
        <v>3.4</v>
      </c>
      <c r="AC593" s="24">
        <f>AB593-D593</f>
        <v>0.24269999999999969</v>
      </c>
      <c r="AD593" s="25">
        <f>MEDIAN(0,(TaperEnd-E593)/(TaperEnd-TaperStart),1)</f>
        <v>1</v>
      </c>
      <c r="AE593" s="24">
        <f>MIN(P_pcs*AD593,MAX(0,SOC_max-E593)*E_nom*60/dt/SQRT(RTE))</f>
        <v>2.5</v>
      </c>
      <c r="AF593" s="24">
        <f>MIN(P_pcs,MAX(0,E593-SOC_min)*E_nom*60/dt*SQRT(RTE))</f>
        <v>2.5</v>
      </c>
      <c r="AG593" s="24">
        <f>IF(AC593&gt;0,MIN(AC593,AE593),0)</f>
        <v>0.24269999999999969</v>
      </c>
      <c r="AH593" s="24">
        <f>IF(AC593&lt;0,MIN(-AC593,AF593),0)</f>
        <v>0</v>
      </c>
      <c r="AI593" s="24">
        <f>IF(AC593&gt;0,D593+AG593,AB593)</f>
        <v>3.4</v>
      </c>
      <c r="AJ593" s="24">
        <f>MAX(0,D593-AI593-AH593)</f>
        <v>0</v>
      </c>
      <c r="AK593" s="25">
        <f>IF(AB593&gt;0,AI593/AB593,0)</f>
        <v>1</v>
      </c>
      <c r="AL593">
        <f>IF(AB593=0,1,MIN(MATCH(MEDIAN(MinStable,AK593,1),FC_L,1),3))</f>
        <v>3</v>
      </c>
      <c r="AM593" s="25">
        <f>INDEX(FC_E1,$AL593)+(MEDIAN(MinStable,$AK593,1)-INDEX(FC_L,$AL593))*(INDEX(FC_E1,$AL593+1)-INDEX(FC_E1,$AL593))/(INDEX(FC_L,$AL593+1)-INDEX(FC_L,$AL593))</f>
        <v>0.42799999999999999</v>
      </c>
      <c r="AN593" s="25">
        <f>INDEX(FC_E2,$AL593)+(MEDIAN(MinStable,$AK593,1)-INDEX(FC_L,$AL593))*(INDEX(FC_E2,$AL593+1)-INDEX(FC_E2,$AL593))/(INDEX(FC_L,$AL593+1)-INDEX(FC_L,$AL593))</f>
        <v>0.42199999999999999</v>
      </c>
      <c r="AO593" s="25">
        <f>INDEX(FC_E3,$AL593)+(MEDIAN(MinStable,$AK593,1)-INDEX(FC_L,$AL593))*(INDEX(FC_E3,$AL593+1)-INDEX(FC_E3,$AL593))/(INDEX(FC_L,$AL593+1)-INDEX(FC_L,$AL593))</f>
        <v>0.41499999999999998</v>
      </c>
      <c r="AP593" s="26">
        <f>(IF(S593=1,Y593*AK593/AM593,0)+IF(T593=1,Z593*AK593/AN593,0)+IF(U593=1,AA593*AK593/AO593,0))*dt/60</f>
        <v>0.13434959664142687</v>
      </c>
      <c r="AQ593" s="25">
        <f>E593+(AG593*SQRT(RTE)-AH593/SQRT(RTE))*dt/60/E_nom</f>
        <v>0.31185840488503808</v>
      </c>
      <c r="AR593">
        <f>IF(R593=1,1,0)</f>
        <v>0</v>
      </c>
    </row>
    <row r="594" spans="1:44" x14ac:dyDescent="0.2">
      <c r="A594">
        <v>592</v>
      </c>
      <c r="B594" s="22">
        <f>A594/1440</f>
        <v>0.41111111111111109</v>
      </c>
      <c r="C594" s="23">
        <v>3.1349999999999998</v>
      </c>
      <c r="D594" s="24">
        <f>C594+P_aux</f>
        <v>3.15</v>
      </c>
      <c r="E594" s="25">
        <f>AQ593</f>
        <v>0.31185840488503808</v>
      </c>
      <c r="F594" s="24">
        <f>AB593</f>
        <v>3.4</v>
      </c>
      <c r="G594">
        <f>IF(AND(S593=0,V593&gt;=MinOff),V593,-1)</f>
        <v>-1</v>
      </c>
      <c r="H594">
        <f>IF(AND(T593=0,W593&gt;=MinOff),W593,-1)</f>
        <v>-1</v>
      </c>
      <c r="I594">
        <f>IF(AND(U593=0,X593&gt;=MinOff),X593,-1)</f>
        <v>-1</v>
      </c>
      <c r="J594">
        <f>IF(AND(S593=1,V593&gt;=MinRun),V593,-1)</f>
        <v>369</v>
      </c>
      <c r="K594">
        <f>IF(AND(T593=1,W593&gt;=MinRun),W593,-1)</f>
        <v>368</v>
      </c>
      <c r="L594">
        <f>IF(AND(U593=1,X593&gt;=MinRun),X593,-1)</f>
        <v>-1</v>
      </c>
      <c r="M594">
        <f>IF(MAX(G594:I594)&lt;0,0,MATCH(MAX(G594:I594),G594:I594,0))</f>
        <v>0</v>
      </c>
      <c r="N594">
        <f>IF(MAX(J594:L594)&lt;0,0,MATCH(MAX(J594:L594),J594:L594,0))</f>
        <v>1</v>
      </c>
      <c r="O594" s="24">
        <f>IF(N594=0,0,INDEX(CapVec,N594))</f>
        <v>1.2</v>
      </c>
      <c r="P594">
        <f>IF(OR(D594&gt;F594+StartMargin,E594&lt;SOC_startT),1,0)</f>
        <v>0</v>
      </c>
      <c r="Q594">
        <f>IF(AND(E594&gt;SOC_stopT,D594&lt;=F594-O594+StopMargin),1,0)</f>
        <v>0</v>
      </c>
      <c r="R594">
        <f>IF(AND(P594=1,M594&gt;0),1,IF(AND(P594=0,Q594=1,N594&gt;0),-1,0))</f>
        <v>0</v>
      </c>
      <c r="S594">
        <f>S593+IF(AND(R594=1,M594=1),1,0)-IF(AND(R594=-1,N594=1),1,0)</f>
        <v>1</v>
      </c>
      <c r="T594">
        <f>T593+IF(AND(R594=1,M594=2),1,0)-IF(AND(R594=-1,N594=2),1,0)</f>
        <v>1</v>
      </c>
      <c r="U594">
        <f>U593+IF(AND(R594=1,M594=3),1,0)-IF(AND(R594=-1,N594=3),1,0)</f>
        <v>1</v>
      </c>
      <c r="V594">
        <f>IF(S594&lt;&gt;S593,0,V593+dt)</f>
        <v>370</v>
      </c>
      <c r="W594">
        <f>IF(T594&lt;&gt;T593,0,W593+dt)</f>
        <v>369</v>
      </c>
      <c r="X594">
        <f>IF(U594&lt;&gt;U593,0,X593+dt)</f>
        <v>28</v>
      </c>
      <c r="Y594" s="24">
        <f>S594*Cap_1*MIN(1,(V594+dt)/StartRamp)</f>
        <v>1.2</v>
      </c>
      <c r="Z594" s="24">
        <f>T594*Cap_2*MIN(1,(W594+dt)/StartRamp)</f>
        <v>1.1000000000000001</v>
      </c>
      <c r="AA594" s="24">
        <f>U594*Cap_3*MIN(1,(X594+dt)/StartRamp)</f>
        <v>1.1000000000000001</v>
      </c>
      <c r="AB594" s="24">
        <f>SUM(Y594:AA594)</f>
        <v>3.4</v>
      </c>
      <c r="AC594" s="24">
        <f>AB594-D594</f>
        <v>0.25</v>
      </c>
      <c r="AD594" s="25">
        <f>MEDIAN(0,(TaperEnd-E594)/(TaperEnd-TaperStart),1)</f>
        <v>1</v>
      </c>
      <c r="AE594" s="24">
        <f>MIN(P_pcs*AD594,MAX(0,SOC_max-E594)*E_nom*60/dt/SQRT(RTE))</f>
        <v>2.5</v>
      </c>
      <c r="AF594" s="24">
        <f>MIN(P_pcs,MAX(0,E594-SOC_min)*E_nom*60/dt*SQRT(RTE))</f>
        <v>2.5</v>
      </c>
      <c r="AG594" s="24">
        <f>IF(AC594&gt;0,MIN(AC594,AE594),0)</f>
        <v>0.25</v>
      </c>
      <c r="AH594" s="24">
        <f>IF(AC594&lt;0,MIN(-AC594,AF594),0)</f>
        <v>0</v>
      </c>
      <c r="AI594" s="24">
        <f>IF(AC594&gt;0,D594+AG594,AB594)</f>
        <v>3.4</v>
      </c>
      <c r="AJ594" s="24">
        <f>MAX(0,D594-AI594-AH594)</f>
        <v>0</v>
      </c>
      <c r="AK594" s="25">
        <f>IF(AB594&gt;0,AI594/AB594,0)</f>
        <v>1</v>
      </c>
      <c r="AL594">
        <f>IF(AB594=0,1,MIN(MATCH(MEDIAN(MinStable,AK594,1),FC_L,1),3))</f>
        <v>3</v>
      </c>
      <c r="AM594" s="25">
        <f>INDEX(FC_E1,$AL594)+(MEDIAN(MinStable,$AK594,1)-INDEX(FC_L,$AL594))*(INDEX(FC_E1,$AL594+1)-INDEX(FC_E1,$AL594))/(INDEX(FC_L,$AL594+1)-INDEX(FC_L,$AL594))</f>
        <v>0.42799999999999999</v>
      </c>
      <c r="AN594" s="25">
        <f>INDEX(FC_E2,$AL594)+(MEDIAN(MinStable,$AK594,1)-INDEX(FC_L,$AL594))*(INDEX(FC_E2,$AL594+1)-INDEX(FC_E2,$AL594))/(INDEX(FC_L,$AL594+1)-INDEX(FC_L,$AL594))</f>
        <v>0.42199999999999999</v>
      </c>
      <c r="AO594" s="25">
        <f>INDEX(FC_E3,$AL594)+(MEDIAN(MinStable,$AK594,1)-INDEX(FC_L,$AL594))*(INDEX(FC_E3,$AL594+1)-INDEX(FC_E3,$AL594))/(INDEX(FC_L,$AL594+1)-INDEX(FC_L,$AL594))</f>
        <v>0.41499999999999998</v>
      </c>
      <c r="AP594" s="26">
        <f>(IF(S594=1,Y594*AK594/AM594,0)+IF(T594=1,Z594*AK594/AN594,0)+IF(U594=1,AA594*AK594/AO594,0))*dt/60</f>
        <v>0.13434959664142687</v>
      </c>
      <c r="AQ594" s="25">
        <f>E594+(AG594*SQRT(RTE)-AH594/SQRT(RTE))*dt/60/E_nom</f>
        <v>0.3125690739395568</v>
      </c>
      <c r="AR594">
        <f>IF(R594=1,1,0)</f>
        <v>0</v>
      </c>
    </row>
    <row r="595" spans="1:44" x14ac:dyDescent="0.2">
      <c r="A595">
        <v>593</v>
      </c>
      <c r="B595" s="22">
        <f>A595/1440</f>
        <v>0.41180555555555554</v>
      </c>
      <c r="C595" s="23">
        <v>3.0884</v>
      </c>
      <c r="D595" s="24">
        <f>C595+P_aux</f>
        <v>3.1034000000000002</v>
      </c>
      <c r="E595" s="25">
        <f>AQ594</f>
        <v>0.3125690739395568</v>
      </c>
      <c r="F595" s="24">
        <f>AB594</f>
        <v>3.4</v>
      </c>
      <c r="G595">
        <f>IF(AND(S594=0,V594&gt;=MinOff),V594,-1)</f>
        <v>-1</v>
      </c>
      <c r="H595">
        <f>IF(AND(T594=0,W594&gt;=MinOff),W594,-1)</f>
        <v>-1</v>
      </c>
      <c r="I595">
        <f>IF(AND(U594=0,X594&gt;=MinOff),X594,-1)</f>
        <v>-1</v>
      </c>
      <c r="J595">
        <f>IF(AND(S594=1,V594&gt;=MinRun),V594,-1)</f>
        <v>370</v>
      </c>
      <c r="K595">
        <f>IF(AND(T594=1,W594&gt;=MinRun),W594,-1)</f>
        <v>369</v>
      </c>
      <c r="L595">
        <f>IF(AND(U594=1,X594&gt;=MinRun),X594,-1)</f>
        <v>-1</v>
      </c>
      <c r="M595">
        <f>IF(MAX(G595:I595)&lt;0,0,MATCH(MAX(G595:I595),G595:I595,0))</f>
        <v>0</v>
      </c>
      <c r="N595">
        <f>IF(MAX(J595:L595)&lt;0,0,MATCH(MAX(J595:L595),J595:L595,0))</f>
        <v>1</v>
      </c>
      <c r="O595" s="24">
        <f>IF(N595=0,0,INDEX(CapVec,N595))</f>
        <v>1.2</v>
      </c>
      <c r="P595">
        <f>IF(OR(D595&gt;F595+StartMargin,E595&lt;SOC_startT),1,0)</f>
        <v>0</v>
      </c>
      <c r="Q595">
        <f>IF(AND(E595&gt;SOC_stopT,D595&lt;=F595-O595+StopMargin),1,0)</f>
        <v>0</v>
      </c>
      <c r="R595">
        <f>IF(AND(P595=1,M595&gt;0),1,IF(AND(P595=0,Q595=1,N595&gt;0),-1,0))</f>
        <v>0</v>
      </c>
      <c r="S595">
        <f>S594+IF(AND(R595=1,M595=1),1,0)-IF(AND(R595=-1,N595=1),1,0)</f>
        <v>1</v>
      </c>
      <c r="T595">
        <f>T594+IF(AND(R595=1,M595=2),1,0)-IF(AND(R595=-1,N595=2),1,0)</f>
        <v>1</v>
      </c>
      <c r="U595">
        <f>U594+IF(AND(R595=1,M595=3),1,0)-IF(AND(R595=-1,N595=3),1,0)</f>
        <v>1</v>
      </c>
      <c r="V595">
        <f>IF(S595&lt;&gt;S594,0,V594+dt)</f>
        <v>371</v>
      </c>
      <c r="W595">
        <f>IF(T595&lt;&gt;T594,0,W594+dt)</f>
        <v>370</v>
      </c>
      <c r="X595">
        <f>IF(U595&lt;&gt;U594,0,X594+dt)</f>
        <v>29</v>
      </c>
      <c r="Y595" s="24">
        <f>S595*Cap_1*MIN(1,(V595+dt)/StartRamp)</f>
        <v>1.2</v>
      </c>
      <c r="Z595" s="24">
        <f>T595*Cap_2*MIN(1,(W595+dt)/StartRamp)</f>
        <v>1.1000000000000001</v>
      </c>
      <c r="AA595" s="24">
        <f>U595*Cap_3*MIN(1,(X595+dt)/StartRamp)</f>
        <v>1.1000000000000001</v>
      </c>
      <c r="AB595" s="24">
        <f>SUM(Y595:AA595)</f>
        <v>3.4</v>
      </c>
      <c r="AC595" s="24">
        <f>AB595-D595</f>
        <v>0.29659999999999975</v>
      </c>
      <c r="AD595" s="25">
        <f>MEDIAN(0,(TaperEnd-E595)/(TaperEnd-TaperStart),1)</f>
        <v>1</v>
      </c>
      <c r="AE595" s="24">
        <f>MIN(P_pcs*AD595,MAX(0,SOC_max-E595)*E_nom*60/dt/SQRT(RTE))</f>
        <v>2.5</v>
      </c>
      <c r="AF595" s="24">
        <f>MIN(P_pcs,MAX(0,E595-SOC_min)*E_nom*60/dt*SQRT(RTE))</f>
        <v>2.5</v>
      </c>
      <c r="AG595" s="24">
        <f>IF(AC595&gt;0,MIN(AC595,AE595),0)</f>
        <v>0.29659999999999975</v>
      </c>
      <c r="AH595" s="24">
        <f>IF(AC595&lt;0,MIN(-AC595,AF595),0)</f>
        <v>0</v>
      </c>
      <c r="AI595" s="24">
        <f>IF(AC595&gt;0,D595+AG595,AB595)</f>
        <v>3.4</v>
      </c>
      <c r="AJ595" s="24">
        <f>MAX(0,D595-AI595-AH595)</f>
        <v>0</v>
      </c>
      <c r="AK595" s="25">
        <f>IF(AB595&gt;0,AI595/AB595,0)</f>
        <v>1</v>
      </c>
      <c r="AL595">
        <f>IF(AB595=0,1,MIN(MATCH(MEDIAN(MinStable,AK595,1),FC_L,1),3))</f>
        <v>3</v>
      </c>
      <c r="AM595" s="25">
        <f>INDEX(FC_E1,$AL595)+(MEDIAN(MinStable,$AK595,1)-INDEX(FC_L,$AL595))*(INDEX(FC_E1,$AL595+1)-INDEX(FC_E1,$AL595))/(INDEX(FC_L,$AL595+1)-INDEX(FC_L,$AL595))</f>
        <v>0.42799999999999999</v>
      </c>
      <c r="AN595" s="25">
        <f>INDEX(FC_E2,$AL595)+(MEDIAN(MinStable,$AK595,1)-INDEX(FC_L,$AL595))*(INDEX(FC_E2,$AL595+1)-INDEX(FC_E2,$AL595))/(INDEX(FC_L,$AL595+1)-INDEX(FC_L,$AL595))</f>
        <v>0.42199999999999999</v>
      </c>
      <c r="AO595" s="25">
        <f>INDEX(FC_E3,$AL595)+(MEDIAN(MinStable,$AK595,1)-INDEX(FC_L,$AL595))*(INDEX(FC_E3,$AL595+1)-INDEX(FC_E3,$AL595))/(INDEX(FC_L,$AL595+1)-INDEX(FC_L,$AL595))</f>
        <v>0.41499999999999998</v>
      </c>
      <c r="AP595" s="26">
        <f>(IF(S595=1,Y595*AK595/AM595,0)+IF(T595=1,Z595*AK595/AN595,0)+IF(U595=1,AA595*AK595/AO595,0))*dt/60</f>
        <v>0.13434959664142687</v>
      </c>
      <c r="AQ595" s="25">
        <f>E595+(AG595*SQRT(RTE)-AH595/SQRT(RTE))*dt/60/E_nom</f>
        <v>0.31341221170583777</v>
      </c>
      <c r="AR595">
        <f>IF(R595=1,1,0)</f>
        <v>0</v>
      </c>
    </row>
    <row r="596" spans="1:44" x14ac:dyDescent="0.2">
      <c r="A596">
        <v>594</v>
      </c>
      <c r="B596" s="22">
        <f>A596/1440</f>
        <v>0.41249999999999998</v>
      </c>
      <c r="C596" s="23">
        <v>3.2166999999999999</v>
      </c>
      <c r="D596" s="24">
        <f>C596+P_aux</f>
        <v>3.2317</v>
      </c>
      <c r="E596" s="25">
        <f>AQ595</f>
        <v>0.31341221170583777</v>
      </c>
      <c r="F596" s="24">
        <f>AB595</f>
        <v>3.4</v>
      </c>
      <c r="G596">
        <f>IF(AND(S595=0,V595&gt;=MinOff),V595,-1)</f>
        <v>-1</v>
      </c>
      <c r="H596">
        <f>IF(AND(T595=0,W595&gt;=MinOff),W595,-1)</f>
        <v>-1</v>
      </c>
      <c r="I596">
        <f>IF(AND(U595=0,X595&gt;=MinOff),X595,-1)</f>
        <v>-1</v>
      </c>
      <c r="J596">
        <f>IF(AND(S595=1,V595&gt;=MinRun),V595,-1)</f>
        <v>371</v>
      </c>
      <c r="K596">
        <f>IF(AND(T595=1,W595&gt;=MinRun),W595,-1)</f>
        <v>370</v>
      </c>
      <c r="L596">
        <f>IF(AND(U595=1,X595&gt;=MinRun),X595,-1)</f>
        <v>-1</v>
      </c>
      <c r="M596">
        <f>IF(MAX(G596:I596)&lt;0,0,MATCH(MAX(G596:I596),G596:I596,0))</f>
        <v>0</v>
      </c>
      <c r="N596">
        <f>IF(MAX(J596:L596)&lt;0,0,MATCH(MAX(J596:L596),J596:L596,0))</f>
        <v>1</v>
      </c>
      <c r="O596" s="24">
        <f>IF(N596=0,0,INDEX(CapVec,N596))</f>
        <v>1.2</v>
      </c>
      <c r="P596">
        <f>IF(OR(D596&gt;F596+StartMargin,E596&lt;SOC_startT),1,0)</f>
        <v>0</v>
      </c>
      <c r="Q596">
        <f>IF(AND(E596&gt;SOC_stopT,D596&lt;=F596-O596+StopMargin),1,0)</f>
        <v>0</v>
      </c>
      <c r="R596">
        <f>IF(AND(P596=1,M596&gt;0),1,IF(AND(P596=0,Q596=1,N596&gt;0),-1,0))</f>
        <v>0</v>
      </c>
      <c r="S596">
        <f>S595+IF(AND(R596=1,M596=1),1,0)-IF(AND(R596=-1,N596=1),1,0)</f>
        <v>1</v>
      </c>
      <c r="T596">
        <f>T595+IF(AND(R596=1,M596=2),1,0)-IF(AND(R596=-1,N596=2),1,0)</f>
        <v>1</v>
      </c>
      <c r="U596">
        <f>U595+IF(AND(R596=1,M596=3),1,0)-IF(AND(R596=-1,N596=3),1,0)</f>
        <v>1</v>
      </c>
      <c r="V596">
        <f>IF(S596&lt;&gt;S595,0,V595+dt)</f>
        <v>372</v>
      </c>
      <c r="W596">
        <f>IF(T596&lt;&gt;T595,0,W595+dt)</f>
        <v>371</v>
      </c>
      <c r="X596">
        <f>IF(U596&lt;&gt;U595,0,X595+dt)</f>
        <v>30</v>
      </c>
      <c r="Y596" s="24">
        <f>S596*Cap_1*MIN(1,(V596+dt)/StartRamp)</f>
        <v>1.2</v>
      </c>
      <c r="Z596" s="24">
        <f>T596*Cap_2*MIN(1,(W596+dt)/StartRamp)</f>
        <v>1.1000000000000001</v>
      </c>
      <c r="AA596" s="24">
        <f>U596*Cap_3*MIN(1,(X596+dt)/StartRamp)</f>
        <v>1.1000000000000001</v>
      </c>
      <c r="AB596" s="24">
        <f>SUM(Y596:AA596)</f>
        <v>3.4</v>
      </c>
      <c r="AC596" s="24">
        <f>AB596-D596</f>
        <v>0.16829999999999989</v>
      </c>
      <c r="AD596" s="25">
        <f>MEDIAN(0,(TaperEnd-E596)/(TaperEnd-TaperStart),1)</f>
        <v>1</v>
      </c>
      <c r="AE596" s="24">
        <f>MIN(P_pcs*AD596,MAX(0,SOC_max-E596)*E_nom*60/dt/SQRT(RTE))</f>
        <v>2.5</v>
      </c>
      <c r="AF596" s="24">
        <f>MIN(P_pcs,MAX(0,E596-SOC_min)*E_nom*60/dt*SQRT(RTE))</f>
        <v>2.5</v>
      </c>
      <c r="AG596" s="24">
        <f>IF(AC596&gt;0,MIN(AC596,AE596),0)</f>
        <v>0.16829999999999989</v>
      </c>
      <c r="AH596" s="24">
        <f>IF(AC596&lt;0,MIN(-AC596,AF596),0)</f>
        <v>0</v>
      </c>
      <c r="AI596" s="24">
        <f>IF(AC596&gt;0,D596+AG596,AB596)</f>
        <v>3.4</v>
      </c>
      <c r="AJ596" s="24">
        <f>MAX(0,D596-AI596-AH596)</f>
        <v>0</v>
      </c>
      <c r="AK596" s="25">
        <f>IF(AB596&gt;0,AI596/AB596,0)</f>
        <v>1</v>
      </c>
      <c r="AL596">
        <f>IF(AB596=0,1,MIN(MATCH(MEDIAN(MinStable,AK596,1),FC_L,1),3))</f>
        <v>3</v>
      </c>
      <c r="AM596" s="25">
        <f>INDEX(FC_E1,$AL596)+(MEDIAN(MinStable,$AK596,1)-INDEX(FC_L,$AL596))*(INDEX(FC_E1,$AL596+1)-INDEX(FC_E1,$AL596))/(INDEX(FC_L,$AL596+1)-INDEX(FC_L,$AL596))</f>
        <v>0.42799999999999999</v>
      </c>
      <c r="AN596" s="25">
        <f>INDEX(FC_E2,$AL596)+(MEDIAN(MinStable,$AK596,1)-INDEX(FC_L,$AL596))*(INDEX(FC_E2,$AL596+1)-INDEX(FC_E2,$AL596))/(INDEX(FC_L,$AL596+1)-INDEX(FC_L,$AL596))</f>
        <v>0.42199999999999999</v>
      </c>
      <c r="AO596" s="25">
        <f>INDEX(FC_E3,$AL596)+(MEDIAN(MinStable,$AK596,1)-INDEX(FC_L,$AL596))*(INDEX(FC_E3,$AL596+1)-INDEX(FC_E3,$AL596))/(INDEX(FC_L,$AL596+1)-INDEX(FC_L,$AL596))</f>
        <v>0.41499999999999998</v>
      </c>
      <c r="AP596" s="26">
        <f>(IF(S596=1,Y596*AK596/AM596,0)+IF(T596=1,Z596*AK596/AN596,0)+IF(U596=1,AA596*AK596/AO596,0))*dt/60</f>
        <v>0.13434959664142687</v>
      </c>
      <c r="AQ596" s="25">
        <f>E596+(AG596*SQRT(RTE)-AH596/SQRT(RTE))*dt/60/E_nom</f>
        <v>0.31389063411333978</v>
      </c>
      <c r="AR596">
        <f>IF(R596=1,1,0)</f>
        <v>0</v>
      </c>
    </row>
    <row r="597" spans="1:44" x14ac:dyDescent="0.2">
      <c r="A597">
        <v>595</v>
      </c>
      <c r="B597" s="22">
        <f>A597/1440</f>
        <v>0.41319444444444442</v>
      </c>
      <c r="C597" s="23">
        <v>3.117</v>
      </c>
      <c r="D597" s="24">
        <f>C597+P_aux</f>
        <v>3.1320000000000001</v>
      </c>
      <c r="E597" s="25">
        <f>AQ596</f>
        <v>0.31389063411333978</v>
      </c>
      <c r="F597" s="24">
        <f>AB596</f>
        <v>3.4</v>
      </c>
      <c r="G597">
        <f>IF(AND(S596=0,V596&gt;=MinOff),V596,-1)</f>
        <v>-1</v>
      </c>
      <c r="H597">
        <f>IF(AND(T596=0,W596&gt;=MinOff),W596,-1)</f>
        <v>-1</v>
      </c>
      <c r="I597">
        <f>IF(AND(U596=0,X596&gt;=MinOff),X596,-1)</f>
        <v>-1</v>
      </c>
      <c r="J597">
        <f>IF(AND(S596=1,V596&gt;=MinRun),V596,-1)</f>
        <v>372</v>
      </c>
      <c r="K597">
        <f>IF(AND(T596=1,W596&gt;=MinRun),W596,-1)</f>
        <v>371</v>
      </c>
      <c r="L597">
        <f>IF(AND(U596=1,X596&gt;=MinRun),X596,-1)</f>
        <v>30</v>
      </c>
      <c r="M597">
        <f>IF(MAX(G597:I597)&lt;0,0,MATCH(MAX(G597:I597),G597:I597,0))</f>
        <v>0</v>
      </c>
      <c r="N597">
        <f>IF(MAX(J597:L597)&lt;0,0,MATCH(MAX(J597:L597),J597:L597,0))</f>
        <v>1</v>
      </c>
      <c r="O597" s="24">
        <f>IF(N597=0,0,INDEX(CapVec,N597))</f>
        <v>1.2</v>
      </c>
      <c r="P597">
        <f>IF(OR(D597&gt;F597+StartMargin,E597&lt;SOC_startT),1,0)</f>
        <v>0</v>
      </c>
      <c r="Q597">
        <f>IF(AND(E597&gt;SOC_stopT,D597&lt;=F597-O597+StopMargin),1,0)</f>
        <v>0</v>
      </c>
      <c r="R597">
        <f>IF(AND(P597=1,M597&gt;0),1,IF(AND(P597=0,Q597=1,N597&gt;0),-1,0))</f>
        <v>0</v>
      </c>
      <c r="S597">
        <f>S596+IF(AND(R597=1,M597=1),1,0)-IF(AND(R597=-1,N597=1),1,0)</f>
        <v>1</v>
      </c>
      <c r="T597">
        <f>T596+IF(AND(R597=1,M597=2),1,0)-IF(AND(R597=-1,N597=2),1,0)</f>
        <v>1</v>
      </c>
      <c r="U597">
        <f>U596+IF(AND(R597=1,M597=3),1,0)-IF(AND(R597=-1,N597=3),1,0)</f>
        <v>1</v>
      </c>
      <c r="V597">
        <f>IF(S597&lt;&gt;S596,0,V596+dt)</f>
        <v>373</v>
      </c>
      <c r="W597">
        <f>IF(T597&lt;&gt;T596,0,W596+dt)</f>
        <v>372</v>
      </c>
      <c r="X597">
        <f>IF(U597&lt;&gt;U596,0,X596+dt)</f>
        <v>31</v>
      </c>
      <c r="Y597" s="24">
        <f>S597*Cap_1*MIN(1,(V597+dt)/StartRamp)</f>
        <v>1.2</v>
      </c>
      <c r="Z597" s="24">
        <f>T597*Cap_2*MIN(1,(W597+dt)/StartRamp)</f>
        <v>1.1000000000000001</v>
      </c>
      <c r="AA597" s="24">
        <f>U597*Cap_3*MIN(1,(X597+dt)/StartRamp)</f>
        <v>1.1000000000000001</v>
      </c>
      <c r="AB597" s="24">
        <f>SUM(Y597:AA597)</f>
        <v>3.4</v>
      </c>
      <c r="AC597" s="24">
        <f>AB597-D597</f>
        <v>0.26799999999999979</v>
      </c>
      <c r="AD597" s="25">
        <f>MEDIAN(0,(TaperEnd-E597)/(TaperEnd-TaperStart),1)</f>
        <v>1</v>
      </c>
      <c r="AE597" s="24">
        <f>MIN(P_pcs*AD597,MAX(0,SOC_max-E597)*E_nom*60/dt/SQRT(RTE))</f>
        <v>2.5</v>
      </c>
      <c r="AF597" s="24">
        <f>MIN(P_pcs,MAX(0,E597-SOC_min)*E_nom*60/dt*SQRT(RTE))</f>
        <v>2.5</v>
      </c>
      <c r="AG597" s="24">
        <f>IF(AC597&gt;0,MIN(AC597,AE597),0)</f>
        <v>0.26799999999999979</v>
      </c>
      <c r="AH597" s="24">
        <f>IF(AC597&lt;0,MIN(-AC597,AF597),0)</f>
        <v>0</v>
      </c>
      <c r="AI597" s="24">
        <f>IF(AC597&gt;0,D597+AG597,AB597)</f>
        <v>3.4</v>
      </c>
      <c r="AJ597" s="24">
        <f>MAX(0,D597-AI597-AH597)</f>
        <v>0</v>
      </c>
      <c r="AK597" s="25">
        <f>IF(AB597&gt;0,AI597/AB597,0)</f>
        <v>1</v>
      </c>
      <c r="AL597">
        <f>IF(AB597=0,1,MIN(MATCH(MEDIAN(MinStable,AK597,1),FC_L,1),3))</f>
        <v>3</v>
      </c>
      <c r="AM597" s="25">
        <f>INDEX(FC_E1,$AL597)+(MEDIAN(MinStable,$AK597,1)-INDEX(FC_L,$AL597))*(INDEX(FC_E1,$AL597+1)-INDEX(FC_E1,$AL597))/(INDEX(FC_L,$AL597+1)-INDEX(FC_L,$AL597))</f>
        <v>0.42799999999999999</v>
      </c>
      <c r="AN597" s="25">
        <f>INDEX(FC_E2,$AL597)+(MEDIAN(MinStable,$AK597,1)-INDEX(FC_L,$AL597))*(INDEX(FC_E2,$AL597+1)-INDEX(FC_E2,$AL597))/(INDEX(FC_L,$AL597+1)-INDEX(FC_L,$AL597))</f>
        <v>0.42199999999999999</v>
      </c>
      <c r="AO597" s="25">
        <f>INDEX(FC_E3,$AL597)+(MEDIAN(MinStable,$AK597,1)-INDEX(FC_L,$AL597))*(INDEX(FC_E3,$AL597+1)-INDEX(FC_E3,$AL597))/(INDEX(FC_L,$AL597+1)-INDEX(FC_L,$AL597))</f>
        <v>0.41499999999999998</v>
      </c>
      <c r="AP597" s="26">
        <f>(IF(S597=1,Y597*AK597/AM597,0)+IF(T597=1,Z597*AK597/AN597,0)+IF(U597=1,AA597*AK597/AO597,0))*dt/60</f>
        <v>0.13434959664142687</v>
      </c>
      <c r="AQ597" s="25">
        <f>E597+(AG597*SQRT(RTE)-AH597/SQRT(RTE))*dt/60/E_nom</f>
        <v>0.31465247133978386</v>
      </c>
      <c r="AR597">
        <f>IF(R597=1,1,0)</f>
        <v>0</v>
      </c>
    </row>
    <row r="598" spans="1:44" x14ac:dyDescent="0.2">
      <c r="A598">
        <v>596</v>
      </c>
      <c r="B598" s="22">
        <f>A598/1440</f>
        <v>0.41388888888888886</v>
      </c>
      <c r="C598" s="23">
        <v>3.177</v>
      </c>
      <c r="D598" s="24">
        <f>C598+P_aux</f>
        <v>3.1920000000000002</v>
      </c>
      <c r="E598" s="25">
        <f>AQ597</f>
        <v>0.31465247133978386</v>
      </c>
      <c r="F598" s="24">
        <f>AB597</f>
        <v>3.4</v>
      </c>
      <c r="G598">
        <f>IF(AND(S597=0,V597&gt;=MinOff),V597,-1)</f>
        <v>-1</v>
      </c>
      <c r="H598">
        <f>IF(AND(T597=0,W597&gt;=MinOff),W597,-1)</f>
        <v>-1</v>
      </c>
      <c r="I598">
        <f>IF(AND(U597=0,X597&gt;=MinOff),X597,-1)</f>
        <v>-1</v>
      </c>
      <c r="J598">
        <f>IF(AND(S597=1,V597&gt;=MinRun),V597,-1)</f>
        <v>373</v>
      </c>
      <c r="K598">
        <f>IF(AND(T597=1,W597&gt;=MinRun),W597,-1)</f>
        <v>372</v>
      </c>
      <c r="L598">
        <f>IF(AND(U597=1,X597&gt;=MinRun),X597,-1)</f>
        <v>31</v>
      </c>
      <c r="M598">
        <f>IF(MAX(G598:I598)&lt;0,0,MATCH(MAX(G598:I598),G598:I598,0))</f>
        <v>0</v>
      </c>
      <c r="N598">
        <f>IF(MAX(J598:L598)&lt;0,0,MATCH(MAX(J598:L598),J598:L598,0))</f>
        <v>1</v>
      </c>
      <c r="O598" s="24">
        <f>IF(N598=0,0,INDEX(CapVec,N598))</f>
        <v>1.2</v>
      </c>
      <c r="P598">
        <f>IF(OR(D598&gt;F598+StartMargin,E598&lt;SOC_startT),1,0)</f>
        <v>0</v>
      </c>
      <c r="Q598">
        <f>IF(AND(E598&gt;SOC_stopT,D598&lt;=F598-O598+StopMargin),1,0)</f>
        <v>0</v>
      </c>
      <c r="R598">
        <f>IF(AND(P598=1,M598&gt;0),1,IF(AND(P598=0,Q598=1,N598&gt;0),-1,0))</f>
        <v>0</v>
      </c>
      <c r="S598">
        <f>S597+IF(AND(R598=1,M598=1),1,0)-IF(AND(R598=-1,N598=1),1,0)</f>
        <v>1</v>
      </c>
      <c r="T598">
        <f>T597+IF(AND(R598=1,M598=2),1,0)-IF(AND(R598=-1,N598=2),1,0)</f>
        <v>1</v>
      </c>
      <c r="U598">
        <f>U597+IF(AND(R598=1,M598=3),1,0)-IF(AND(R598=-1,N598=3),1,0)</f>
        <v>1</v>
      </c>
      <c r="V598">
        <f>IF(S598&lt;&gt;S597,0,V597+dt)</f>
        <v>374</v>
      </c>
      <c r="W598">
        <f>IF(T598&lt;&gt;T597,0,W597+dt)</f>
        <v>373</v>
      </c>
      <c r="X598">
        <f>IF(U598&lt;&gt;U597,0,X597+dt)</f>
        <v>32</v>
      </c>
      <c r="Y598" s="24">
        <f>S598*Cap_1*MIN(1,(V598+dt)/StartRamp)</f>
        <v>1.2</v>
      </c>
      <c r="Z598" s="24">
        <f>T598*Cap_2*MIN(1,(W598+dt)/StartRamp)</f>
        <v>1.1000000000000001</v>
      </c>
      <c r="AA598" s="24">
        <f>U598*Cap_3*MIN(1,(X598+dt)/StartRamp)</f>
        <v>1.1000000000000001</v>
      </c>
      <c r="AB598" s="24">
        <f>SUM(Y598:AA598)</f>
        <v>3.4</v>
      </c>
      <c r="AC598" s="24">
        <f>AB598-D598</f>
        <v>0.20799999999999974</v>
      </c>
      <c r="AD598" s="25">
        <f>MEDIAN(0,(TaperEnd-E598)/(TaperEnd-TaperStart),1)</f>
        <v>1</v>
      </c>
      <c r="AE598" s="24">
        <f>MIN(P_pcs*AD598,MAX(0,SOC_max-E598)*E_nom*60/dt/SQRT(RTE))</f>
        <v>2.5</v>
      </c>
      <c r="AF598" s="24">
        <f>MIN(P_pcs,MAX(0,E598-SOC_min)*E_nom*60/dt*SQRT(RTE))</f>
        <v>2.5</v>
      </c>
      <c r="AG598" s="24">
        <f>IF(AC598&gt;0,MIN(AC598,AE598),0)</f>
        <v>0.20799999999999974</v>
      </c>
      <c r="AH598" s="24">
        <f>IF(AC598&lt;0,MIN(-AC598,AF598),0)</f>
        <v>0</v>
      </c>
      <c r="AI598" s="24">
        <f>IF(AC598&gt;0,D598+AG598,AB598)</f>
        <v>3.4</v>
      </c>
      <c r="AJ598" s="24">
        <f>MAX(0,D598-AI598-AH598)</f>
        <v>0</v>
      </c>
      <c r="AK598" s="25">
        <f>IF(AB598&gt;0,AI598/AB598,0)</f>
        <v>1</v>
      </c>
      <c r="AL598">
        <f>IF(AB598=0,1,MIN(MATCH(MEDIAN(MinStable,AK598,1),FC_L,1),3))</f>
        <v>3</v>
      </c>
      <c r="AM598" s="25">
        <f>INDEX(FC_E1,$AL598)+(MEDIAN(MinStable,$AK598,1)-INDEX(FC_L,$AL598))*(INDEX(FC_E1,$AL598+1)-INDEX(FC_E1,$AL598))/(INDEX(FC_L,$AL598+1)-INDEX(FC_L,$AL598))</f>
        <v>0.42799999999999999</v>
      </c>
      <c r="AN598" s="25">
        <f>INDEX(FC_E2,$AL598)+(MEDIAN(MinStable,$AK598,1)-INDEX(FC_L,$AL598))*(INDEX(FC_E2,$AL598+1)-INDEX(FC_E2,$AL598))/(INDEX(FC_L,$AL598+1)-INDEX(FC_L,$AL598))</f>
        <v>0.42199999999999999</v>
      </c>
      <c r="AO598" s="25">
        <f>INDEX(FC_E3,$AL598)+(MEDIAN(MinStable,$AK598,1)-INDEX(FC_L,$AL598))*(INDEX(FC_E3,$AL598+1)-INDEX(FC_E3,$AL598))/(INDEX(FC_L,$AL598+1)-INDEX(FC_L,$AL598))</f>
        <v>0.41499999999999998</v>
      </c>
      <c r="AP598" s="26">
        <f>(IF(S598=1,Y598*AK598/AM598,0)+IF(T598=1,Z598*AK598/AN598,0)+IF(U598=1,AA598*AK598/AO598,0))*dt/60</f>
        <v>0.13434959664142687</v>
      </c>
      <c r="AQ598" s="25">
        <f>E598+(AG598*SQRT(RTE)-AH598/SQRT(RTE))*dt/60/E_nom</f>
        <v>0.31524374799314342</v>
      </c>
      <c r="AR598">
        <f>IF(R598=1,1,0)</f>
        <v>0</v>
      </c>
    </row>
    <row r="599" spans="1:44" x14ac:dyDescent="0.2">
      <c r="A599">
        <v>597</v>
      </c>
      <c r="B599" s="22">
        <f>A599/1440</f>
        <v>0.41458333333333336</v>
      </c>
      <c r="C599" s="23">
        <v>3.1534</v>
      </c>
      <c r="D599" s="24">
        <f>C599+P_aux</f>
        <v>3.1684000000000001</v>
      </c>
      <c r="E599" s="25">
        <f>AQ598</f>
        <v>0.31524374799314342</v>
      </c>
      <c r="F599" s="24">
        <f>AB598</f>
        <v>3.4</v>
      </c>
      <c r="G599">
        <f>IF(AND(S598=0,V598&gt;=MinOff),V598,-1)</f>
        <v>-1</v>
      </c>
      <c r="H599">
        <f>IF(AND(T598=0,W598&gt;=MinOff),W598,-1)</f>
        <v>-1</v>
      </c>
      <c r="I599">
        <f>IF(AND(U598=0,X598&gt;=MinOff),X598,-1)</f>
        <v>-1</v>
      </c>
      <c r="J599">
        <f>IF(AND(S598=1,V598&gt;=MinRun),V598,-1)</f>
        <v>374</v>
      </c>
      <c r="K599">
        <f>IF(AND(T598=1,W598&gt;=MinRun),W598,-1)</f>
        <v>373</v>
      </c>
      <c r="L599">
        <f>IF(AND(U598=1,X598&gt;=MinRun),X598,-1)</f>
        <v>32</v>
      </c>
      <c r="M599">
        <f>IF(MAX(G599:I599)&lt;0,0,MATCH(MAX(G599:I599),G599:I599,0))</f>
        <v>0</v>
      </c>
      <c r="N599">
        <f>IF(MAX(J599:L599)&lt;0,0,MATCH(MAX(J599:L599),J599:L599,0))</f>
        <v>1</v>
      </c>
      <c r="O599" s="24">
        <f>IF(N599=0,0,INDEX(CapVec,N599))</f>
        <v>1.2</v>
      </c>
      <c r="P599">
        <f>IF(OR(D599&gt;F599+StartMargin,E599&lt;SOC_startT),1,0)</f>
        <v>0</v>
      </c>
      <c r="Q599">
        <f>IF(AND(E599&gt;SOC_stopT,D599&lt;=F599-O599+StopMargin),1,0)</f>
        <v>0</v>
      </c>
      <c r="R599">
        <f>IF(AND(P599=1,M599&gt;0),1,IF(AND(P599=0,Q599=1,N599&gt;0),-1,0))</f>
        <v>0</v>
      </c>
      <c r="S599">
        <f>S598+IF(AND(R599=1,M599=1),1,0)-IF(AND(R599=-1,N599=1),1,0)</f>
        <v>1</v>
      </c>
      <c r="T599">
        <f>T598+IF(AND(R599=1,M599=2),1,0)-IF(AND(R599=-1,N599=2),1,0)</f>
        <v>1</v>
      </c>
      <c r="U599">
        <f>U598+IF(AND(R599=1,M599=3),1,0)-IF(AND(R599=-1,N599=3),1,0)</f>
        <v>1</v>
      </c>
      <c r="V599">
        <f>IF(S599&lt;&gt;S598,0,V598+dt)</f>
        <v>375</v>
      </c>
      <c r="W599">
        <f>IF(T599&lt;&gt;T598,0,W598+dt)</f>
        <v>374</v>
      </c>
      <c r="X599">
        <f>IF(U599&lt;&gt;U598,0,X598+dt)</f>
        <v>33</v>
      </c>
      <c r="Y599" s="24">
        <f>S599*Cap_1*MIN(1,(V599+dt)/StartRamp)</f>
        <v>1.2</v>
      </c>
      <c r="Z599" s="24">
        <f>T599*Cap_2*MIN(1,(W599+dt)/StartRamp)</f>
        <v>1.1000000000000001</v>
      </c>
      <c r="AA599" s="24">
        <f>U599*Cap_3*MIN(1,(X599+dt)/StartRamp)</f>
        <v>1.1000000000000001</v>
      </c>
      <c r="AB599" s="24">
        <f>SUM(Y599:AA599)</f>
        <v>3.4</v>
      </c>
      <c r="AC599" s="24">
        <f>AB599-D599</f>
        <v>0.23159999999999981</v>
      </c>
      <c r="AD599" s="25">
        <f>MEDIAN(0,(TaperEnd-E599)/(TaperEnd-TaperStart),1)</f>
        <v>1</v>
      </c>
      <c r="AE599" s="24">
        <f>MIN(P_pcs*AD599,MAX(0,SOC_max-E599)*E_nom*60/dt/SQRT(RTE))</f>
        <v>2.5</v>
      </c>
      <c r="AF599" s="24">
        <f>MIN(P_pcs,MAX(0,E599-SOC_min)*E_nom*60/dt*SQRT(RTE))</f>
        <v>2.5</v>
      </c>
      <c r="AG599" s="24">
        <f>IF(AC599&gt;0,MIN(AC599,AE599),0)</f>
        <v>0.23159999999999981</v>
      </c>
      <c r="AH599" s="24">
        <f>IF(AC599&lt;0,MIN(-AC599,AF599),0)</f>
        <v>0</v>
      </c>
      <c r="AI599" s="24">
        <f>IF(AC599&gt;0,D599+AG599,AB599)</f>
        <v>3.4</v>
      </c>
      <c r="AJ599" s="24">
        <f>MAX(0,D599-AI599-AH599)</f>
        <v>0</v>
      </c>
      <c r="AK599" s="25">
        <f>IF(AB599&gt;0,AI599/AB599,0)</f>
        <v>1</v>
      </c>
      <c r="AL599">
        <f>IF(AB599=0,1,MIN(MATCH(MEDIAN(MinStable,AK599,1),FC_L,1),3))</f>
        <v>3</v>
      </c>
      <c r="AM599" s="25">
        <f>INDEX(FC_E1,$AL599)+(MEDIAN(MinStable,$AK599,1)-INDEX(FC_L,$AL599))*(INDEX(FC_E1,$AL599+1)-INDEX(FC_E1,$AL599))/(INDEX(FC_L,$AL599+1)-INDEX(FC_L,$AL599))</f>
        <v>0.42799999999999999</v>
      </c>
      <c r="AN599" s="25">
        <f>INDEX(FC_E2,$AL599)+(MEDIAN(MinStable,$AK599,1)-INDEX(FC_L,$AL599))*(INDEX(FC_E2,$AL599+1)-INDEX(FC_E2,$AL599))/(INDEX(FC_L,$AL599+1)-INDEX(FC_L,$AL599))</f>
        <v>0.42199999999999999</v>
      </c>
      <c r="AO599" s="25">
        <f>INDEX(FC_E3,$AL599)+(MEDIAN(MinStable,$AK599,1)-INDEX(FC_L,$AL599))*(INDEX(FC_E3,$AL599+1)-INDEX(FC_E3,$AL599))/(INDEX(FC_L,$AL599+1)-INDEX(FC_L,$AL599))</f>
        <v>0.41499999999999998</v>
      </c>
      <c r="AP599" s="26">
        <f>(IF(S599=1,Y599*AK599/AM599,0)+IF(T599=1,Z599*AK599/AN599,0)+IF(U599=1,AA599*AK599/AO599,0))*dt/60</f>
        <v>0.13434959664142687</v>
      </c>
      <c r="AQ599" s="25">
        <f>E599+(AG599*SQRT(RTE)-AH599/SQRT(RTE))*dt/60/E_nom</f>
        <v>0.31590211180524952</v>
      </c>
      <c r="AR599">
        <f>IF(R599=1,1,0)</f>
        <v>0</v>
      </c>
    </row>
    <row r="600" spans="1:44" x14ac:dyDescent="0.2">
      <c r="A600">
        <v>598</v>
      </c>
      <c r="B600" s="22">
        <f>A600/1440</f>
        <v>0.4152777777777778</v>
      </c>
      <c r="C600" s="23">
        <v>3.2004000000000001</v>
      </c>
      <c r="D600" s="24">
        <f>C600+P_aux</f>
        <v>3.2154000000000003</v>
      </c>
      <c r="E600" s="25">
        <f>AQ599</f>
        <v>0.31590211180524952</v>
      </c>
      <c r="F600" s="24">
        <f>AB599</f>
        <v>3.4</v>
      </c>
      <c r="G600">
        <f>IF(AND(S599=0,V599&gt;=MinOff),V599,-1)</f>
        <v>-1</v>
      </c>
      <c r="H600">
        <f>IF(AND(T599=0,W599&gt;=MinOff),W599,-1)</f>
        <v>-1</v>
      </c>
      <c r="I600">
        <f>IF(AND(U599=0,X599&gt;=MinOff),X599,-1)</f>
        <v>-1</v>
      </c>
      <c r="J600">
        <f>IF(AND(S599=1,V599&gt;=MinRun),V599,-1)</f>
        <v>375</v>
      </c>
      <c r="K600">
        <f>IF(AND(T599=1,W599&gt;=MinRun),W599,-1)</f>
        <v>374</v>
      </c>
      <c r="L600">
        <f>IF(AND(U599=1,X599&gt;=MinRun),X599,-1)</f>
        <v>33</v>
      </c>
      <c r="M600">
        <f>IF(MAX(G600:I600)&lt;0,0,MATCH(MAX(G600:I600),G600:I600,0))</f>
        <v>0</v>
      </c>
      <c r="N600">
        <f>IF(MAX(J600:L600)&lt;0,0,MATCH(MAX(J600:L600),J600:L600,0))</f>
        <v>1</v>
      </c>
      <c r="O600" s="24">
        <f>IF(N600=0,0,INDEX(CapVec,N600))</f>
        <v>1.2</v>
      </c>
      <c r="P600">
        <f>IF(OR(D600&gt;F600+StartMargin,E600&lt;SOC_startT),1,0)</f>
        <v>0</v>
      </c>
      <c r="Q600">
        <f>IF(AND(E600&gt;SOC_stopT,D600&lt;=F600-O600+StopMargin),1,0)</f>
        <v>0</v>
      </c>
      <c r="R600">
        <f>IF(AND(P600=1,M600&gt;0),1,IF(AND(P600=0,Q600=1,N600&gt;0),-1,0))</f>
        <v>0</v>
      </c>
      <c r="S600">
        <f>S599+IF(AND(R600=1,M600=1),1,0)-IF(AND(R600=-1,N600=1),1,0)</f>
        <v>1</v>
      </c>
      <c r="T600">
        <f>T599+IF(AND(R600=1,M600=2),1,0)-IF(AND(R600=-1,N600=2),1,0)</f>
        <v>1</v>
      </c>
      <c r="U600">
        <f>U599+IF(AND(R600=1,M600=3),1,0)-IF(AND(R600=-1,N600=3),1,0)</f>
        <v>1</v>
      </c>
      <c r="V600">
        <f>IF(S600&lt;&gt;S599,0,V599+dt)</f>
        <v>376</v>
      </c>
      <c r="W600">
        <f>IF(T600&lt;&gt;T599,0,W599+dt)</f>
        <v>375</v>
      </c>
      <c r="X600">
        <f>IF(U600&lt;&gt;U599,0,X599+dt)</f>
        <v>34</v>
      </c>
      <c r="Y600" s="24">
        <f>S600*Cap_1*MIN(1,(V600+dt)/StartRamp)</f>
        <v>1.2</v>
      </c>
      <c r="Z600" s="24">
        <f>T600*Cap_2*MIN(1,(W600+dt)/StartRamp)</f>
        <v>1.1000000000000001</v>
      </c>
      <c r="AA600" s="24">
        <f>U600*Cap_3*MIN(1,(X600+dt)/StartRamp)</f>
        <v>1.1000000000000001</v>
      </c>
      <c r="AB600" s="24">
        <f>SUM(Y600:AA600)</f>
        <v>3.4</v>
      </c>
      <c r="AC600" s="24">
        <f>AB600-D600</f>
        <v>0.18459999999999965</v>
      </c>
      <c r="AD600" s="25">
        <f>MEDIAN(0,(TaperEnd-E600)/(TaperEnd-TaperStart),1)</f>
        <v>1</v>
      </c>
      <c r="AE600" s="24">
        <f>MIN(P_pcs*AD600,MAX(0,SOC_max-E600)*E_nom*60/dt/SQRT(RTE))</f>
        <v>2.5</v>
      </c>
      <c r="AF600" s="24">
        <f>MIN(P_pcs,MAX(0,E600-SOC_min)*E_nom*60/dt*SQRT(RTE))</f>
        <v>2.5</v>
      </c>
      <c r="AG600" s="24">
        <f>IF(AC600&gt;0,MIN(AC600,AE600),0)</f>
        <v>0.18459999999999965</v>
      </c>
      <c r="AH600" s="24">
        <f>IF(AC600&lt;0,MIN(-AC600,AF600),0)</f>
        <v>0</v>
      </c>
      <c r="AI600" s="24">
        <f>IF(AC600&gt;0,D600+AG600,AB600)</f>
        <v>3.4</v>
      </c>
      <c r="AJ600" s="24">
        <f>MAX(0,D600-AI600-AH600)</f>
        <v>0</v>
      </c>
      <c r="AK600" s="25">
        <f>IF(AB600&gt;0,AI600/AB600,0)</f>
        <v>1</v>
      </c>
      <c r="AL600">
        <f>IF(AB600=0,1,MIN(MATCH(MEDIAN(MinStable,AK600,1),FC_L,1),3))</f>
        <v>3</v>
      </c>
      <c r="AM600" s="25">
        <f>INDEX(FC_E1,$AL600)+(MEDIAN(MinStable,$AK600,1)-INDEX(FC_L,$AL600))*(INDEX(FC_E1,$AL600+1)-INDEX(FC_E1,$AL600))/(INDEX(FC_L,$AL600+1)-INDEX(FC_L,$AL600))</f>
        <v>0.42799999999999999</v>
      </c>
      <c r="AN600" s="25">
        <f>INDEX(FC_E2,$AL600)+(MEDIAN(MinStable,$AK600,1)-INDEX(FC_L,$AL600))*(INDEX(FC_E2,$AL600+1)-INDEX(FC_E2,$AL600))/(INDEX(FC_L,$AL600+1)-INDEX(FC_L,$AL600))</f>
        <v>0.42199999999999999</v>
      </c>
      <c r="AO600" s="25">
        <f>INDEX(FC_E3,$AL600)+(MEDIAN(MinStable,$AK600,1)-INDEX(FC_L,$AL600))*(INDEX(FC_E3,$AL600+1)-INDEX(FC_E3,$AL600))/(INDEX(FC_L,$AL600+1)-INDEX(FC_L,$AL600))</f>
        <v>0.41499999999999998</v>
      </c>
      <c r="AP600" s="26">
        <f>(IF(S600=1,Y600*AK600/AM600,0)+IF(T600=1,Z600*AK600/AN600,0)+IF(U600=1,AA600*AK600/AO600,0))*dt/60</f>
        <v>0.13434959664142687</v>
      </c>
      <c r="AQ600" s="25">
        <f>E600+(AG600*SQRT(RTE)-AH600/SQRT(RTE))*dt/60/E_nom</f>
        <v>0.31642686983510615</v>
      </c>
      <c r="AR600">
        <f>IF(R600=1,1,0)</f>
        <v>0</v>
      </c>
    </row>
    <row r="601" spans="1:44" x14ac:dyDescent="0.2">
      <c r="A601">
        <v>599</v>
      </c>
      <c r="B601" s="22">
        <f>A601/1440</f>
        <v>0.41597222222222224</v>
      </c>
      <c r="C601" s="23">
        <v>3.2109999999999999</v>
      </c>
      <c r="D601" s="24">
        <f>C601+P_aux</f>
        <v>3.226</v>
      </c>
      <c r="E601" s="25">
        <f>AQ600</f>
        <v>0.31642686983510615</v>
      </c>
      <c r="F601" s="24">
        <f>AB600</f>
        <v>3.4</v>
      </c>
      <c r="G601">
        <f>IF(AND(S600=0,V600&gt;=MinOff),V600,-1)</f>
        <v>-1</v>
      </c>
      <c r="H601">
        <f>IF(AND(T600=0,W600&gt;=MinOff),W600,-1)</f>
        <v>-1</v>
      </c>
      <c r="I601">
        <f>IF(AND(U600=0,X600&gt;=MinOff),X600,-1)</f>
        <v>-1</v>
      </c>
      <c r="J601">
        <f>IF(AND(S600=1,V600&gt;=MinRun),V600,-1)</f>
        <v>376</v>
      </c>
      <c r="K601">
        <f>IF(AND(T600=1,W600&gt;=MinRun),W600,-1)</f>
        <v>375</v>
      </c>
      <c r="L601">
        <f>IF(AND(U600=1,X600&gt;=MinRun),X600,-1)</f>
        <v>34</v>
      </c>
      <c r="M601">
        <f>IF(MAX(G601:I601)&lt;0,0,MATCH(MAX(G601:I601),G601:I601,0))</f>
        <v>0</v>
      </c>
      <c r="N601">
        <f>IF(MAX(J601:L601)&lt;0,0,MATCH(MAX(J601:L601),J601:L601,0))</f>
        <v>1</v>
      </c>
      <c r="O601" s="24">
        <f>IF(N601=0,0,INDEX(CapVec,N601))</f>
        <v>1.2</v>
      </c>
      <c r="P601">
        <f>IF(OR(D601&gt;F601+StartMargin,E601&lt;SOC_startT),1,0)</f>
        <v>0</v>
      </c>
      <c r="Q601">
        <f>IF(AND(E601&gt;SOC_stopT,D601&lt;=F601-O601+StopMargin),1,0)</f>
        <v>0</v>
      </c>
      <c r="R601">
        <f>IF(AND(P601=1,M601&gt;0),1,IF(AND(P601=0,Q601=1,N601&gt;0),-1,0))</f>
        <v>0</v>
      </c>
      <c r="S601">
        <f>S600+IF(AND(R601=1,M601=1),1,0)-IF(AND(R601=-1,N601=1),1,0)</f>
        <v>1</v>
      </c>
      <c r="T601">
        <f>T600+IF(AND(R601=1,M601=2),1,0)-IF(AND(R601=-1,N601=2),1,0)</f>
        <v>1</v>
      </c>
      <c r="U601">
        <f>U600+IF(AND(R601=1,M601=3),1,0)-IF(AND(R601=-1,N601=3),1,0)</f>
        <v>1</v>
      </c>
      <c r="V601">
        <f>IF(S601&lt;&gt;S600,0,V600+dt)</f>
        <v>377</v>
      </c>
      <c r="W601">
        <f>IF(T601&lt;&gt;T600,0,W600+dt)</f>
        <v>376</v>
      </c>
      <c r="X601">
        <f>IF(U601&lt;&gt;U600,0,X600+dt)</f>
        <v>35</v>
      </c>
      <c r="Y601" s="24">
        <f>S601*Cap_1*MIN(1,(V601+dt)/StartRamp)</f>
        <v>1.2</v>
      </c>
      <c r="Z601" s="24">
        <f>T601*Cap_2*MIN(1,(W601+dt)/StartRamp)</f>
        <v>1.1000000000000001</v>
      </c>
      <c r="AA601" s="24">
        <f>U601*Cap_3*MIN(1,(X601+dt)/StartRamp)</f>
        <v>1.1000000000000001</v>
      </c>
      <c r="AB601" s="24">
        <f>SUM(Y601:AA601)</f>
        <v>3.4</v>
      </c>
      <c r="AC601" s="24">
        <f>AB601-D601</f>
        <v>0.17399999999999993</v>
      </c>
      <c r="AD601" s="25">
        <f>MEDIAN(0,(TaperEnd-E601)/(TaperEnd-TaperStart),1)</f>
        <v>1</v>
      </c>
      <c r="AE601" s="24">
        <f>MIN(P_pcs*AD601,MAX(0,SOC_max-E601)*E_nom*60/dt/SQRT(RTE))</f>
        <v>2.5</v>
      </c>
      <c r="AF601" s="24">
        <f>MIN(P_pcs,MAX(0,E601-SOC_min)*E_nom*60/dt*SQRT(RTE))</f>
        <v>2.5</v>
      </c>
      <c r="AG601" s="24">
        <f>IF(AC601&gt;0,MIN(AC601,AE601),0)</f>
        <v>0.17399999999999993</v>
      </c>
      <c r="AH601" s="24">
        <f>IF(AC601&lt;0,MIN(-AC601,AF601),0)</f>
        <v>0</v>
      </c>
      <c r="AI601" s="24">
        <f>IF(AC601&gt;0,D601+AG601,AB601)</f>
        <v>3.4</v>
      </c>
      <c r="AJ601" s="24">
        <f>MAX(0,D601-AI601-AH601)</f>
        <v>0</v>
      </c>
      <c r="AK601" s="25">
        <f>IF(AB601&gt;0,AI601/AB601,0)</f>
        <v>1</v>
      </c>
      <c r="AL601">
        <f>IF(AB601=0,1,MIN(MATCH(MEDIAN(MinStable,AK601,1),FC_L,1),3))</f>
        <v>3</v>
      </c>
      <c r="AM601" s="25">
        <f>INDEX(FC_E1,$AL601)+(MEDIAN(MinStable,$AK601,1)-INDEX(FC_L,$AL601))*(INDEX(FC_E1,$AL601+1)-INDEX(FC_E1,$AL601))/(INDEX(FC_L,$AL601+1)-INDEX(FC_L,$AL601))</f>
        <v>0.42799999999999999</v>
      </c>
      <c r="AN601" s="25">
        <f>INDEX(FC_E2,$AL601)+(MEDIAN(MinStable,$AK601,1)-INDEX(FC_L,$AL601))*(INDEX(FC_E2,$AL601+1)-INDEX(FC_E2,$AL601))/(INDEX(FC_L,$AL601+1)-INDEX(FC_L,$AL601))</f>
        <v>0.42199999999999999</v>
      </c>
      <c r="AO601" s="25">
        <f>INDEX(FC_E3,$AL601)+(MEDIAN(MinStable,$AK601,1)-INDEX(FC_L,$AL601))*(INDEX(FC_E3,$AL601+1)-INDEX(FC_E3,$AL601))/(INDEX(FC_L,$AL601+1)-INDEX(FC_L,$AL601))</f>
        <v>0.41499999999999998</v>
      </c>
      <c r="AP601" s="26">
        <f>(IF(S601=1,Y601*AK601/AM601,0)+IF(T601=1,Z601*AK601/AN601,0)+IF(U601=1,AA601*AK601/AO601,0))*dt/60</f>
        <v>0.13434959664142687</v>
      </c>
      <c r="AQ601" s="25">
        <f>E601+(AG601*SQRT(RTE)-AH601/SQRT(RTE))*dt/60/E_nom</f>
        <v>0.31692149549705118</v>
      </c>
      <c r="AR601">
        <f>IF(R601=1,1,0)</f>
        <v>0</v>
      </c>
    </row>
    <row r="602" spans="1:44" x14ac:dyDescent="0.2">
      <c r="A602">
        <v>600</v>
      </c>
      <c r="B602" s="22">
        <f>A602/1440</f>
        <v>0.41666666666666669</v>
      </c>
      <c r="C602" s="23">
        <v>3.1366999999999998</v>
      </c>
      <c r="D602" s="24">
        <f>C602+P_aux</f>
        <v>3.1516999999999999</v>
      </c>
      <c r="E602" s="25">
        <f>AQ601</f>
        <v>0.31692149549705118</v>
      </c>
      <c r="F602" s="24">
        <f>AB601</f>
        <v>3.4</v>
      </c>
      <c r="G602">
        <f>IF(AND(S601=0,V601&gt;=MinOff),V601,-1)</f>
        <v>-1</v>
      </c>
      <c r="H602">
        <f>IF(AND(T601=0,W601&gt;=MinOff),W601,-1)</f>
        <v>-1</v>
      </c>
      <c r="I602">
        <f>IF(AND(U601=0,X601&gt;=MinOff),X601,-1)</f>
        <v>-1</v>
      </c>
      <c r="J602">
        <f>IF(AND(S601=1,V601&gt;=MinRun),V601,-1)</f>
        <v>377</v>
      </c>
      <c r="K602">
        <f>IF(AND(T601=1,W601&gt;=MinRun),W601,-1)</f>
        <v>376</v>
      </c>
      <c r="L602">
        <f>IF(AND(U601=1,X601&gt;=MinRun),X601,-1)</f>
        <v>35</v>
      </c>
      <c r="M602">
        <f>IF(MAX(G602:I602)&lt;0,0,MATCH(MAX(G602:I602),G602:I602,0))</f>
        <v>0</v>
      </c>
      <c r="N602">
        <f>IF(MAX(J602:L602)&lt;0,0,MATCH(MAX(J602:L602),J602:L602,0))</f>
        <v>1</v>
      </c>
      <c r="O602" s="24">
        <f>IF(N602=0,0,INDEX(CapVec,N602))</f>
        <v>1.2</v>
      </c>
      <c r="P602">
        <f>IF(OR(D602&gt;F602+StartMargin,E602&lt;SOC_startT),1,0)</f>
        <v>0</v>
      </c>
      <c r="Q602">
        <f>IF(AND(E602&gt;SOC_stopT,D602&lt;=F602-O602+StopMargin),1,0)</f>
        <v>0</v>
      </c>
      <c r="R602">
        <f>IF(AND(P602=1,M602&gt;0),1,IF(AND(P602=0,Q602=1,N602&gt;0),-1,0))</f>
        <v>0</v>
      </c>
      <c r="S602">
        <f>S601+IF(AND(R602=1,M602=1),1,0)-IF(AND(R602=-1,N602=1),1,0)</f>
        <v>1</v>
      </c>
      <c r="T602">
        <f>T601+IF(AND(R602=1,M602=2),1,0)-IF(AND(R602=-1,N602=2),1,0)</f>
        <v>1</v>
      </c>
      <c r="U602">
        <f>U601+IF(AND(R602=1,M602=3),1,0)-IF(AND(R602=-1,N602=3),1,0)</f>
        <v>1</v>
      </c>
      <c r="V602">
        <f>IF(S602&lt;&gt;S601,0,V601+dt)</f>
        <v>378</v>
      </c>
      <c r="W602">
        <f>IF(T602&lt;&gt;T601,0,W601+dt)</f>
        <v>377</v>
      </c>
      <c r="X602">
        <f>IF(U602&lt;&gt;U601,0,X601+dt)</f>
        <v>36</v>
      </c>
      <c r="Y602" s="24">
        <f>S602*Cap_1*MIN(1,(V602+dt)/StartRamp)</f>
        <v>1.2</v>
      </c>
      <c r="Z602" s="24">
        <f>T602*Cap_2*MIN(1,(W602+dt)/StartRamp)</f>
        <v>1.1000000000000001</v>
      </c>
      <c r="AA602" s="24">
        <f>U602*Cap_3*MIN(1,(X602+dt)/StartRamp)</f>
        <v>1.1000000000000001</v>
      </c>
      <c r="AB602" s="24">
        <f>SUM(Y602:AA602)</f>
        <v>3.4</v>
      </c>
      <c r="AC602" s="24">
        <f>AB602-D602</f>
        <v>0.24829999999999997</v>
      </c>
      <c r="AD602" s="25">
        <f>MEDIAN(0,(TaperEnd-E602)/(TaperEnd-TaperStart),1)</f>
        <v>1</v>
      </c>
      <c r="AE602" s="24">
        <f>MIN(P_pcs*AD602,MAX(0,SOC_max-E602)*E_nom*60/dt/SQRT(RTE))</f>
        <v>2.5</v>
      </c>
      <c r="AF602" s="24">
        <f>MIN(P_pcs,MAX(0,E602-SOC_min)*E_nom*60/dt*SQRT(RTE))</f>
        <v>2.5</v>
      </c>
      <c r="AG602" s="24">
        <f>IF(AC602&gt;0,MIN(AC602,AE602),0)</f>
        <v>0.24829999999999997</v>
      </c>
      <c r="AH602" s="24">
        <f>IF(AC602&lt;0,MIN(-AC602,AF602),0)</f>
        <v>0</v>
      </c>
      <c r="AI602" s="24">
        <f>IF(AC602&gt;0,D602+AG602,AB602)</f>
        <v>3.4</v>
      </c>
      <c r="AJ602" s="24">
        <f>MAX(0,D602-AI602-AH602)</f>
        <v>0</v>
      </c>
      <c r="AK602" s="25">
        <f>IF(AB602&gt;0,AI602/AB602,0)</f>
        <v>1</v>
      </c>
      <c r="AL602">
        <f>IF(AB602=0,1,MIN(MATCH(MEDIAN(MinStable,AK602,1),FC_L,1),3))</f>
        <v>3</v>
      </c>
      <c r="AM602" s="25">
        <f>INDEX(FC_E1,$AL602)+(MEDIAN(MinStable,$AK602,1)-INDEX(FC_L,$AL602))*(INDEX(FC_E1,$AL602+1)-INDEX(FC_E1,$AL602))/(INDEX(FC_L,$AL602+1)-INDEX(FC_L,$AL602))</f>
        <v>0.42799999999999999</v>
      </c>
      <c r="AN602" s="25">
        <f>INDEX(FC_E2,$AL602)+(MEDIAN(MinStable,$AK602,1)-INDEX(FC_L,$AL602))*(INDEX(FC_E2,$AL602+1)-INDEX(FC_E2,$AL602))/(INDEX(FC_L,$AL602+1)-INDEX(FC_L,$AL602))</f>
        <v>0.42199999999999999</v>
      </c>
      <c r="AO602" s="25">
        <f>INDEX(FC_E3,$AL602)+(MEDIAN(MinStable,$AK602,1)-INDEX(FC_L,$AL602))*(INDEX(FC_E3,$AL602+1)-INDEX(FC_E3,$AL602))/(INDEX(FC_L,$AL602+1)-INDEX(FC_L,$AL602))</f>
        <v>0.41499999999999998</v>
      </c>
      <c r="AP602" s="26">
        <f>(IF(S602=1,Y602*AK602/AM602,0)+IF(T602=1,Z602*AK602/AN602,0)+IF(U602=1,AA602*AK602/AO602,0))*dt/60</f>
        <v>0.13434959664142687</v>
      </c>
      <c r="AQ602" s="25">
        <f>E602+(AG602*SQRT(RTE)-AH602/SQRT(RTE))*dt/60/E_nom</f>
        <v>0.31762733200199916</v>
      </c>
      <c r="AR602">
        <f>IF(R602=1,1,0)</f>
        <v>0</v>
      </c>
    </row>
    <row r="603" spans="1:44" x14ac:dyDescent="0.2">
      <c r="A603">
        <v>601</v>
      </c>
      <c r="B603" s="22">
        <f>A603/1440</f>
        <v>0.41736111111111113</v>
      </c>
      <c r="C603" s="23">
        <v>3.0939999999999999</v>
      </c>
      <c r="D603" s="24">
        <f>C603+P_aux</f>
        <v>3.109</v>
      </c>
      <c r="E603" s="25">
        <f>AQ602</f>
        <v>0.31762733200199916</v>
      </c>
      <c r="F603" s="24">
        <f>AB602</f>
        <v>3.4</v>
      </c>
      <c r="G603">
        <f>IF(AND(S602=0,V602&gt;=MinOff),V602,-1)</f>
        <v>-1</v>
      </c>
      <c r="H603">
        <f>IF(AND(T602=0,W602&gt;=MinOff),W602,-1)</f>
        <v>-1</v>
      </c>
      <c r="I603">
        <f>IF(AND(U602=0,X602&gt;=MinOff),X602,-1)</f>
        <v>-1</v>
      </c>
      <c r="J603">
        <f>IF(AND(S602=1,V602&gt;=MinRun),V602,-1)</f>
        <v>378</v>
      </c>
      <c r="K603">
        <f>IF(AND(T602=1,W602&gt;=MinRun),W602,-1)</f>
        <v>377</v>
      </c>
      <c r="L603">
        <f>IF(AND(U602=1,X602&gt;=MinRun),X602,-1)</f>
        <v>36</v>
      </c>
      <c r="M603">
        <f>IF(MAX(G603:I603)&lt;0,0,MATCH(MAX(G603:I603),G603:I603,0))</f>
        <v>0</v>
      </c>
      <c r="N603">
        <f>IF(MAX(J603:L603)&lt;0,0,MATCH(MAX(J603:L603),J603:L603,0))</f>
        <v>1</v>
      </c>
      <c r="O603" s="24">
        <f>IF(N603=0,0,INDEX(CapVec,N603))</f>
        <v>1.2</v>
      </c>
      <c r="P603">
        <f>IF(OR(D603&gt;F603+StartMargin,E603&lt;SOC_startT),1,0)</f>
        <v>0</v>
      </c>
      <c r="Q603">
        <f>IF(AND(E603&gt;SOC_stopT,D603&lt;=F603-O603+StopMargin),1,0)</f>
        <v>0</v>
      </c>
      <c r="R603">
        <f>IF(AND(P603=1,M603&gt;0),1,IF(AND(P603=0,Q603=1,N603&gt;0),-1,0))</f>
        <v>0</v>
      </c>
      <c r="S603">
        <f>S602+IF(AND(R603=1,M603=1),1,0)-IF(AND(R603=-1,N603=1),1,0)</f>
        <v>1</v>
      </c>
      <c r="T603">
        <f>T602+IF(AND(R603=1,M603=2),1,0)-IF(AND(R603=-1,N603=2),1,0)</f>
        <v>1</v>
      </c>
      <c r="U603">
        <f>U602+IF(AND(R603=1,M603=3),1,0)-IF(AND(R603=-1,N603=3),1,0)</f>
        <v>1</v>
      </c>
      <c r="V603">
        <f>IF(S603&lt;&gt;S602,0,V602+dt)</f>
        <v>379</v>
      </c>
      <c r="W603">
        <f>IF(T603&lt;&gt;T602,0,W602+dt)</f>
        <v>378</v>
      </c>
      <c r="X603">
        <f>IF(U603&lt;&gt;U602,0,X602+dt)</f>
        <v>37</v>
      </c>
      <c r="Y603" s="24">
        <f>S603*Cap_1*MIN(1,(V603+dt)/StartRamp)</f>
        <v>1.2</v>
      </c>
      <c r="Z603" s="24">
        <f>T603*Cap_2*MIN(1,(W603+dt)/StartRamp)</f>
        <v>1.1000000000000001</v>
      </c>
      <c r="AA603" s="24">
        <f>U603*Cap_3*MIN(1,(X603+dt)/StartRamp)</f>
        <v>1.1000000000000001</v>
      </c>
      <c r="AB603" s="24">
        <f>SUM(Y603:AA603)</f>
        <v>3.4</v>
      </c>
      <c r="AC603" s="24">
        <f>AB603-D603</f>
        <v>0.29099999999999993</v>
      </c>
      <c r="AD603" s="25">
        <f>MEDIAN(0,(TaperEnd-E603)/(TaperEnd-TaperStart),1)</f>
        <v>1</v>
      </c>
      <c r="AE603" s="24">
        <f>MIN(P_pcs*AD603,MAX(0,SOC_max-E603)*E_nom*60/dt/SQRT(RTE))</f>
        <v>2.5</v>
      </c>
      <c r="AF603" s="24">
        <f>MIN(P_pcs,MAX(0,E603-SOC_min)*E_nom*60/dt*SQRT(RTE))</f>
        <v>2.5</v>
      </c>
      <c r="AG603" s="24">
        <f>IF(AC603&gt;0,MIN(AC603,AE603),0)</f>
        <v>0.29099999999999993</v>
      </c>
      <c r="AH603" s="24">
        <f>IF(AC603&lt;0,MIN(-AC603,AF603),0)</f>
        <v>0</v>
      </c>
      <c r="AI603" s="24">
        <f>IF(AC603&gt;0,D603+AG603,AB603)</f>
        <v>3.4</v>
      </c>
      <c r="AJ603" s="24">
        <f>MAX(0,D603-AI603-AH603)</f>
        <v>0</v>
      </c>
      <c r="AK603" s="25">
        <f>IF(AB603&gt;0,AI603/AB603,0)</f>
        <v>1</v>
      </c>
      <c r="AL603">
        <f>IF(AB603=0,1,MIN(MATCH(MEDIAN(MinStable,AK603,1),FC_L,1),3))</f>
        <v>3</v>
      </c>
      <c r="AM603" s="25">
        <f>INDEX(FC_E1,$AL603)+(MEDIAN(MinStable,$AK603,1)-INDEX(FC_L,$AL603))*(INDEX(FC_E1,$AL603+1)-INDEX(FC_E1,$AL603))/(INDEX(FC_L,$AL603+1)-INDEX(FC_L,$AL603))</f>
        <v>0.42799999999999999</v>
      </c>
      <c r="AN603" s="25">
        <f>INDEX(FC_E2,$AL603)+(MEDIAN(MinStable,$AK603,1)-INDEX(FC_L,$AL603))*(INDEX(FC_E2,$AL603+1)-INDEX(FC_E2,$AL603))/(INDEX(FC_L,$AL603+1)-INDEX(FC_L,$AL603))</f>
        <v>0.42199999999999999</v>
      </c>
      <c r="AO603" s="25">
        <f>INDEX(FC_E3,$AL603)+(MEDIAN(MinStable,$AK603,1)-INDEX(FC_L,$AL603))*(INDEX(FC_E3,$AL603+1)-INDEX(FC_E3,$AL603))/(INDEX(FC_L,$AL603+1)-INDEX(FC_L,$AL603))</f>
        <v>0.41499999999999998</v>
      </c>
      <c r="AP603" s="26">
        <f>(IF(S603=1,Y603*AK603/AM603,0)+IF(T603=1,Z603*AK603/AN603,0)+IF(U603=1,AA603*AK603/AO603,0))*dt/60</f>
        <v>0.13434959664142687</v>
      </c>
      <c r="AQ603" s="25">
        <f>E603+(AG603*SQRT(RTE)-AH603/SQRT(RTE))*dt/60/E_nom</f>
        <v>0.31845455078145896</v>
      </c>
      <c r="AR603">
        <f>IF(R603=1,1,0)</f>
        <v>0</v>
      </c>
    </row>
    <row r="604" spans="1:44" x14ac:dyDescent="0.2">
      <c r="A604">
        <v>602</v>
      </c>
      <c r="B604" s="22">
        <f>A604/1440</f>
        <v>0.41805555555555557</v>
      </c>
      <c r="C604" s="23">
        <v>3.1993999999999998</v>
      </c>
      <c r="D604" s="24">
        <f>C604+P_aux</f>
        <v>3.2143999999999999</v>
      </c>
      <c r="E604" s="25">
        <f>AQ603</f>
        <v>0.31845455078145896</v>
      </c>
      <c r="F604" s="24">
        <f>AB603</f>
        <v>3.4</v>
      </c>
      <c r="G604">
        <f>IF(AND(S603=0,V603&gt;=MinOff),V603,-1)</f>
        <v>-1</v>
      </c>
      <c r="H604">
        <f>IF(AND(T603=0,W603&gt;=MinOff),W603,-1)</f>
        <v>-1</v>
      </c>
      <c r="I604">
        <f>IF(AND(U603=0,X603&gt;=MinOff),X603,-1)</f>
        <v>-1</v>
      </c>
      <c r="J604">
        <f>IF(AND(S603=1,V603&gt;=MinRun),V603,-1)</f>
        <v>379</v>
      </c>
      <c r="K604">
        <f>IF(AND(T603=1,W603&gt;=MinRun),W603,-1)</f>
        <v>378</v>
      </c>
      <c r="L604">
        <f>IF(AND(U603=1,X603&gt;=MinRun),X603,-1)</f>
        <v>37</v>
      </c>
      <c r="M604">
        <f>IF(MAX(G604:I604)&lt;0,0,MATCH(MAX(G604:I604),G604:I604,0))</f>
        <v>0</v>
      </c>
      <c r="N604">
        <f>IF(MAX(J604:L604)&lt;0,0,MATCH(MAX(J604:L604),J604:L604,0))</f>
        <v>1</v>
      </c>
      <c r="O604" s="24">
        <f>IF(N604=0,0,INDEX(CapVec,N604))</f>
        <v>1.2</v>
      </c>
      <c r="P604">
        <f>IF(OR(D604&gt;F604+StartMargin,E604&lt;SOC_startT),1,0)</f>
        <v>0</v>
      </c>
      <c r="Q604">
        <f>IF(AND(E604&gt;SOC_stopT,D604&lt;=F604-O604+StopMargin),1,0)</f>
        <v>0</v>
      </c>
      <c r="R604">
        <f>IF(AND(P604=1,M604&gt;0),1,IF(AND(P604=0,Q604=1,N604&gt;0),-1,0))</f>
        <v>0</v>
      </c>
      <c r="S604">
        <f>S603+IF(AND(R604=1,M604=1),1,0)-IF(AND(R604=-1,N604=1),1,0)</f>
        <v>1</v>
      </c>
      <c r="T604">
        <f>T603+IF(AND(R604=1,M604=2),1,0)-IF(AND(R604=-1,N604=2),1,0)</f>
        <v>1</v>
      </c>
      <c r="U604">
        <f>U603+IF(AND(R604=1,M604=3),1,0)-IF(AND(R604=-1,N604=3),1,0)</f>
        <v>1</v>
      </c>
      <c r="V604">
        <f>IF(S604&lt;&gt;S603,0,V603+dt)</f>
        <v>380</v>
      </c>
      <c r="W604">
        <f>IF(T604&lt;&gt;T603,0,W603+dt)</f>
        <v>379</v>
      </c>
      <c r="X604">
        <f>IF(U604&lt;&gt;U603,0,X603+dt)</f>
        <v>38</v>
      </c>
      <c r="Y604" s="24">
        <f>S604*Cap_1*MIN(1,(V604+dt)/StartRamp)</f>
        <v>1.2</v>
      </c>
      <c r="Z604" s="24">
        <f>T604*Cap_2*MIN(1,(W604+dt)/StartRamp)</f>
        <v>1.1000000000000001</v>
      </c>
      <c r="AA604" s="24">
        <f>U604*Cap_3*MIN(1,(X604+dt)/StartRamp)</f>
        <v>1.1000000000000001</v>
      </c>
      <c r="AB604" s="24">
        <f>SUM(Y604:AA604)</f>
        <v>3.4</v>
      </c>
      <c r="AC604" s="24">
        <f>AB604-D604</f>
        <v>0.18559999999999999</v>
      </c>
      <c r="AD604" s="25">
        <f>MEDIAN(0,(TaperEnd-E604)/(TaperEnd-TaperStart),1)</f>
        <v>1</v>
      </c>
      <c r="AE604" s="24">
        <f>MIN(P_pcs*AD604,MAX(0,SOC_max-E604)*E_nom*60/dt/SQRT(RTE))</f>
        <v>2.5</v>
      </c>
      <c r="AF604" s="24">
        <f>MIN(P_pcs,MAX(0,E604-SOC_min)*E_nom*60/dt*SQRT(RTE))</f>
        <v>2.5</v>
      </c>
      <c r="AG604" s="24">
        <f>IF(AC604&gt;0,MIN(AC604,AE604),0)</f>
        <v>0.18559999999999999</v>
      </c>
      <c r="AH604" s="24">
        <f>IF(AC604&lt;0,MIN(-AC604,AF604),0)</f>
        <v>0</v>
      </c>
      <c r="AI604" s="24">
        <f>IF(AC604&gt;0,D604+AG604,AB604)</f>
        <v>3.4</v>
      </c>
      <c r="AJ604" s="24">
        <f>MAX(0,D604-AI604-AH604)</f>
        <v>0</v>
      </c>
      <c r="AK604" s="25">
        <f>IF(AB604&gt;0,AI604/AB604,0)</f>
        <v>1</v>
      </c>
      <c r="AL604">
        <f>IF(AB604=0,1,MIN(MATCH(MEDIAN(MinStable,AK604,1),FC_L,1),3))</f>
        <v>3</v>
      </c>
      <c r="AM604" s="25">
        <f>INDEX(FC_E1,$AL604)+(MEDIAN(MinStable,$AK604,1)-INDEX(FC_L,$AL604))*(INDEX(FC_E1,$AL604+1)-INDEX(FC_E1,$AL604))/(INDEX(FC_L,$AL604+1)-INDEX(FC_L,$AL604))</f>
        <v>0.42799999999999999</v>
      </c>
      <c r="AN604" s="25">
        <f>INDEX(FC_E2,$AL604)+(MEDIAN(MinStable,$AK604,1)-INDEX(FC_L,$AL604))*(INDEX(FC_E2,$AL604+1)-INDEX(FC_E2,$AL604))/(INDEX(FC_L,$AL604+1)-INDEX(FC_L,$AL604))</f>
        <v>0.42199999999999999</v>
      </c>
      <c r="AO604" s="25">
        <f>INDEX(FC_E3,$AL604)+(MEDIAN(MinStable,$AK604,1)-INDEX(FC_L,$AL604))*(INDEX(FC_E3,$AL604+1)-INDEX(FC_E3,$AL604))/(INDEX(FC_L,$AL604+1)-INDEX(FC_L,$AL604))</f>
        <v>0.41499999999999998</v>
      </c>
      <c r="AP604" s="26">
        <f>(IF(S604=1,Y604*AK604/AM604,0)+IF(T604=1,Z604*AK604/AN604,0)+IF(U604=1,AA604*AK604/AO604,0))*dt/60</f>
        <v>0.13434959664142687</v>
      </c>
      <c r="AQ604" s="25">
        <f>E604+(AG604*SQRT(RTE)-AH604/SQRT(RTE))*dt/60/E_nom</f>
        <v>0.31898215148753362</v>
      </c>
      <c r="AR604">
        <f>IF(R604=1,1,0)</f>
        <v>0</v>
      </c>
    </row>
    <row r="605" spans="1:44" x14ac:dyDescent="0.2">
      <c r="A605">
        <v>603</v>
      </c>
      <c r="B605" s="22">
        <f>A605/1440</f>
        <v>0.41875000000000001</v>
      </c>
      <c r="C605" s="23">
        <v>3.0409999999999999</v>
      </c>
      <c r="D605" s="24">
        <f>C605+P_aux</f>
        <v>3.056</v>
      </c>
      <c r="E605" s="25">
        <f>AQ604</f>
        <v>0.31898215148753362</v>
      </c>
      <c r="F605" s="24">
        <f>AB604</f>
        <v>3.4</v>
      </c>
      <c r="G605">
        <f>IF(AND(S604=0,V604&gt;=MinOff),V604,-1)</f>
        <v>-1</v>
      </c>
      <c r="H605">
        <f>IF(AND(T604=0,W604&gt;=MinOff),W604,-1)</f>
        <v>-1</v>
      </c>
      <c r="I605">
        <f>IF(AND(U604=0,X604&gt;=MinOff),X604,-1)</f>
        <v>-1</v>
      </c>
      <c r="J605">
        <f>IF(AND(S604=1,V604&gt;=MinRun),V604,-1)</f>
        <v>380</v>
      </c>
      <c r="K605">
        <f>IF(AND(T604=1,W604&gt;=MinRun),W604,-1)</f>
        <v>379</v>
      </c>
      <c r="L605">
        <f>IF(AND(U604=1,X604&gt;=MinRun),X604,-1)</f>
        <v>38</v>
      </c>
      <c r="M605">
        <f>IF(MAX(G605:I605)&lt;0,0,MATCH(MAX(G605:I605),G605:I605,0))</f>
        <v>0</v>
      </c>
      <c r="N605">
        <f>IF(MAX(J605:L605)&lt;0,0,MATCH(MAX(J605:L605),J605:L605,0))</f>
        <v>1</v>
      </c>
      <c r="O605" s="24">
        <f>IF(N605=0,0,INDEX(CapVec,N605))</f>
        <v>1.2</v>
      </c>
      <c r="P605">
        <f>IF(OR(D605&gt;F605+StartMargin,E605&lt;SOC_startT),1,0)</f>
        <v>0</v>
      </c>
      <c r="Q605">
        <f>IF(AND(E605&gt;SOC_stopT,D605&lt;=F605-O605+StopMargin),1,0)</f>
        <v>0</v>
      </c>
      <c r="R605">
        <f>IF(AND(P605=1,M605&gt;0),1,IF(AND(P605=0,Q605=1,N605&gt;0),-1,0))</f>
        <v>0</v>
      </c>
      <c r="S605">
        <f>S604+IF(AND(R605=1,M605=1),1,0)-IF(AND(R605=-1,N605=1),1,0)</f>
        <v>1</v>
      </c>
      <c r="T605">
        <f>T604+IF(AND(R605=1,M605=2),1,0)-IF(AND(R605=-1,N605=2),1,0)</f>
        <v>1</v>
      </c>
      <c r="U605">
        <f>U604+IF(AND(R605=1,M605=3),1,0)-IF(AND(R605=-1,N605=3),1,0)</f>
        <v>1</v>
      </c>
      <c r="V605">
        <f>IF(S605&lt;&gt;S604,0,V604+dt)</f>
        <v>381</v>
      </c>
      <c r="W605">
        <f>IF(T605&lt;&gt;T604,0,W604+dt)</f>
        <v>380</v>
      </c>
      <c r="X605">
        <f>IF(U605&lt;&gt;U604,0,X604+dt)</f>
        <v>39</v>
      </c>
      <c r="Y605" s="24">
        <f>S605*Cap_1*MIN(1,(V605+dt)/StartRamp)</f>
        <v>1.2</v>
      </c>
      <c r="Z605" s="24">
        <f>T605*Cap_2*MIN(1,(W605+dt)/StartRamp)</f>
        <v>1.1000000000000001</v>
      </c>
      <c r="AA605" s="24">
        <f>U605*Cap_3*MIN(1,(X605+dt)/StartRamp)</f>
        <v>1.1000000000000001</v>
      </c>
      <c r="AB605" s="24">
        <f>SUM(Y605:AA605)</f>
        <v>3.4</v>
      </c>
      <c r="AC605" s="24">
        <f>AB605-D605</f>
        <v>0.34399999999999986</v>
      </c>
      <c r="AD605" s="25">
        <f>MEDIAN(0,(TaperEnd-E605)/(TaperEnd-TaperStart),1)</f>
        <v>1</v>
      </c>
      <c r="AE605" s="24">
        <f>MIN(P_pcs*AD605,MAX(0,SOC_max-E605)*E_nom*60/dt/SQRT(RTE))</f>
        <v>2.5</v>
      </c>
      <c r="AF605" s="24">
        <f>MIN(P_pcs,MAX(0,E605-SOC_min)*E_nom*60/dt*SQRT(RTE))</f>
        <v>2.5</v>
      </c>
      <c r="AG605" s="24">
        <f>IF(AC605&gt;0,MIN(AC605,AE605),0)</f>
        <v>0.34399999999999986</v>
      </c>
      <c r="AH605" s="24">
        <f>IF(AC605&lt;0,MIN(-AC605,AF605),0)</f>
        <v>0</v>
      </c>
      <c r="AI605" s="24">
        <f>IF(AC605&gt;0,D605+AG605,AB605)</f>
        <v>3.4</v>
      </c>
      <c r="AJ605" s="24">
        <f>MAX(0,D605-AI605-AH605)</f>
        <v>0</v>
      </c>
      <c r="AK605" s="25">
        <f>IF(AB605&gt;0,AI605/AB605,0)</f>
        <v>1</v>
      </c>
      <c r="AL605">
        <f>IF(AB605=0,1,MIN(MATCH(MEDIAN(MinStable,AK605,1),FC_L,1),3))</f>
        <v>3</v>
      </c>
      <c r="AM605" s="25">
        <f>INDEX(FC_E1,$AL605)+(MEDIAN(MinStable,$AK605,1)-INDEX(FC_L,$AL605))*(INDEX(FC_E1,$AL605+1)-INDEX(FC_E1,$AL605))/(INDEX(FC_L,$AL605+1)-INDEX(FC_L,$AL605))</f>
        <v>0.42799999999999999</v>
      </c>
      <c r="AN605" s="25">
        <f>INDEX(FC_E2,$AL605)+(MEDIAN(MinStable,$AK605,1)-INDEX(FC_L,$AL605))*(INDEX(FC_E2,$AL605+1)-INDEX(FC_E2,$AL605))/(INDEX(FC_L,$AL605+1)-INDEX(FC_L,$AL605))</f>
        <v>0.42199999999999999</v>
      </c>
      <c r="AO605" s="25">
        <f>INDEX(FC_E3,$AL605)+(MEDIAN(MinStable,$AK605,1)-INDEX(FC_L,$AL605))*(INDEX(FC_E3,$AL605+1)-INDEX(FC_E3,$AL605))/(INDEX(FC_L,$AL605+1)-INDEX(FC_L,$AL605))</f>
        <v>0.41499999999999998</v>
      </c>
      <c r="AP605" s="26">
        <f>(IF(S605=1,Y605*AK605/AM605,0)+IF(T605=1,Z605*AK605/AN605,0)+IF(U605=1,AA605*AK605/AO605,0))*dt/60</f>
        <v>0.13434959664142687</v>
      </c>
      <c r="AQ605" s="25">
        <f>E605+(AG605*SQRT(RTE)-AH605/SQRT(RTE))*dt/60/E_nom</f>
        <v>0.31996003210655133</v>
      </c>
      <c r="AR605">
        <f>IF(R605=1,1,0)</f>
        <v>0</v>
      </c>
    </row>
    <row r="606" spans="1:44" x14ac:dyDescent="0.2">
      <c r="A606">
        <v>604</v>
      </c>
      <c r="B606" s="22">
        <f>A606/1440</f>
        <v>0.41944444444444445</v>
      </c>
      <c r="C606" s="23">
        <v>3.1617999999999999</v>
      </c>
      <c r="D606" s="24">
        <f>C606+P_aux</f>
        <v>3.1768000000000001</v>
      </c>
      <c r="E606" s="25">
        <f>AQ605</f>
        <v>0.31996003210655133</v>
      </c>
      <c r="F606" s="24">
        <f>AB605</f>
        <v>3.4</v>
      </c>
      <c r="G606">
        <f>IF(AND(S605=0,V605&gt;=MinOff),V605,-1)</f>
        <v>-1</v>
      </c>
      <c r="H606">
        <f>IF(AND(T605=0,W605&gt;=MinOff),W605,-1)</f>
        <v>-1</v>
      </c>
      <c r="I606">
        <f>IF(AND(U605=0,X605&gt;=MinOff),X605,-1)</f>
        <v>-1</v>
      </c>
      <c r="J606">
        <f>IF(AND(S605=1,V605&gt;=MinRun),V605,-1)</f>
        <v>381</v>
      </c>
      <c r="K606">
        <f>IF(AND(T605=1,W605&gt;=MinRun),W605,-1)</f>
        <v>380</v>
      </c>
      <c r="L606">
        <f>IF(AND(U605=1,X605&gt;=MinRun),X605,-1)</f>
        <v>39</v>
      </c>
      <c r="M606">
        <f>IF(MAX(G606:I606)&lt;0,0,MATCH(MAX(G606:I606),G606:I606,0))</f>
        <v>0</v>
      </c>
      <c r="N606">
        <f>IF(MAX(J606:L606)&lt;0,0,MATCH(MAX(J606:L606),J606:L606,0))</f>
        <v>1</v>
      </c>
      <c r="O606" s="24">
        <f>IF(N606=0,0,INDEX(CapVec,N606))</f>
        <v>1.2</v>
      </c>
      <c r="P606">
        <f>IF(OR(D606&gt;F606+StartMargin,E606&lt;SOC_startT),1,0)</f>
        <v>0</v>
      </c>
      <c r="Q606">
        <f>IF(AND(E606&gt;SOC_stopT,D606&lt;=F606-O606+StopMargin),1,0)</f>
        <v>0</v>
      </c>
      <c r="R606">
        <f>IF(AND(P606=1,M606&gt;0),1,IF(AND(P606=0,Q606=1,N606&gt;0),-1,0))</f>
        <v>0</v>
      </c>
      <c r="S606">
        <f>S605+IF(AND(R606=1,M606=1),1,0)-IF(AND(R606=-1,N606=1),1,0)</f>
        <v>1</v>
      </c>
      <c r="T606">
        <f>T605+IF(AND(R606=1,M606=2),1,0)-IF(AND(R606=-1,N606=2),1,0)</f>
        <v>1</v>
      </c>
      <c r="U606">
        <f>U605+IF(AND(R606=1,M606=3),1,0)-IF(AND(R606=-1,N606=3),1,0)</f>
        <v>1</v>
      </c>
      <c r="V606">
        <f>IF(S606&lt;&gt;S605,0,V605+dt)</f>
        <v>382</v>
      </c>
      <c r="W606">
        <f>IF(T606&lt;&gt;T605,0,W605+dt)</f>
        <v>381</v>
      </c>
      <c r="X606">
        <f>IF(U606&lt;&gt;U605,0,X605+dt)</f>
        <v>40</v>
      </c>
      <c r="Y606" s="24">
        <f>S606*Cap_1*MIN(1,(V606+dt)/StartRamp)</f>
        <v>1.2</v>
      </c>
      <c r="Z606" s="24">
        <f>T606*Cap_2*MIN(1,(W606+dt)/StartRamp)</f>
        <v>1.1000000000000001</v>
      </c>
      <c r="AA606" s="24">
        <f>U606*Cap_3*MIN(1,(X606+dt)/StartRamp)</f>
        <v>1.1000000000000001</v>
      </c>
      <c r="AB606" s="24">
        <f>SUM(Y606:AA606)</f>
        <v>3.4</v>
      </c>
      <c r="AC606" s="24">
        <f>AB606-D606</f>
        <v>0.22319999999999984</v>
      </c>
      <c r="AD606" s="25">
        <f>MEDIAN(0,(TaperEnd-E606)/(TaperEnd-TaperStart),1)</f>
        <v>1</v>
      </c>
      <c r="AE606" s="24">
        <f>MIN(P_pcs*AD606,MAX(0,SOC_max-E606)*E_nom*60/dt/SQRT(RTE))</f>
        <v>2.5</v>
      </c>
      <c r="AF606" s="24">
        <f>MIN(P_pcs,MAX(0,E606-SOC_min)*E_nom*60/dt*SQRT(RTE))</f>
        <v>2.5</v>
      </c>
      <c r="AG606" s="24">
        <f>IF(AC606&gt;0,MIN(AC606,AE606),0)</f>
        <v>0.22319999999999984</v>
      </c>
      <c r="AH606" s="24">
        <f>IF(AC606&lt;0,MIN(-AC606,AF606),0)</f>
        <v>0</v>
      </c>
      <c r="AI606" s="24">
        <f>IF(AC606&gt;0,D606+AG606,AB606)</f>
        <v>3.4</v>
      </c>
      <c r="AJ606" s="24">
        <f>MAX(0,D606-AI606-AH606)</f>
        <v>0</v>
      </c>
      <c r="AK606" s="25">
        <f>IF(AB606&gt;0,AI606/AB606,0)</f>
        <v>1</v>
      </c>
      <c r="AL606">
        <f>IF(AB606=0,1,MIN(MATCH(MEDIAN(MinStable,AK606,1),FC_L,1),3))</f>
        <v>3</v>
      </c>
      <c r="AM606" s="25">
        <f>INDEX(FC_E1,$AL606)+(MEDIAN(MinStable,$AK606,1)-INDEX(FC_L,$AL606))*(INDEX(FC_E1,$AL606+1)-INDEX(FC_E1,$AL606))/(INDEX(FC_L,$AL606+1)-INDEX(FC_L,$AL606))</f>
        <v>0.42799999999999999</v>
      </c>
      <c r="AN606" s="25">
        <f>INDEX(FC_E2,$AL606)+(MEDIAN(MinStable,$AK606,1)-INDEX(FC_L,$AL606))*(INDEX(FC_E2,$AL606+1)-INDEX(FC_E2,$AL606))/(INDEX(FC_L,$AL606+1)-INDEX(FC_L,$AL606))</f>
        <v>0.42199999999999999</v>
      </c>
      <c r="AO606" s="25">
        <f>INDEX(FC_E3,$AL606)+(MEDIAN(MinStable,$AK606,1)-INDEX(FC_L,$AL606))*(INDEX(FC_E3,$AL606+1)-INDEX(FC_E3,$AL606))/(INDEX(FC_L,$AL606+1)-INDEX(FC_L,$AL606))</f>
        <v>0.41499999999999998</v>
      </c>
      <c r="AP606" s="26">
        <f>(IF(S606=1,Y606*AK606/AM606,0)+IF(T606=1,Z606*AK606/AN606,0)+IF(U606=1,AA606*AK606/AO606,0))*dt/60</f>
        <v>0.13434959664142687</v>
      </c>
      <c r="AQ606" s="25">
        <f>E606+(AG606*SQRT(RTE)-AH606/SQRT(RTE))*dt/60/E_nom</f>
        <v>0.32059451743842565</v>
      </c>
      <c r="AR606">
        <f>IF(R606=1,1,0)</f>
        <v>0</v>
      </c>
    </row>
    <row r="607" spans="1:44" x14ac:dyDescent="0.2">
      <c r="A607">
        <v>605</v>
      </c>
      <c r="B607" s="22">
        <f>A607/1440</f>
        <v>0.4201388888888889</v>
      </c>
      <c r="C607" s="23">
        <v>3.0701999999999998</v>
      </c>
      <c r="D607" s="24">
        <f>C607+P_aux</f>
        <v>3.0851999999999999</v>
      </c>
      <c r="E607" s="25">
        <f>AQ606</f>
        <v>0.32059451743842565</v>
      </c>
      <c r="F607" s="24">
        <f>AB606</f>
        <v>3.4</v>
      </c>
      <c r="G607">
        <f>IF(AND(S606=0,V606&gt;=MinOff),V606,-1)</f>
        <v>-1</v>
      </c>
      <c r="H607">
        <f>IF(AND(T606=0,W606&gt;=MinOff),W606,-1)</f>
        <v>-1</v>
      </c>
      <c r="I607">
        <f>IF(AND(U606=0,X606&gt;=MinOff),X606,-1)</f>
        <v>-1</v>
      </c>
      <c r="J607">
        <f>IF(AND(S606=1,V606&gt;=MinRun),V606,-1)</f>
        <v>382</v>
      </c>
      <c r="K607">
        <f>IF(AND(T606=1,W606&gt;=MinRun),W606,-1)</f>
        <v>381</v>
      </c>
      <c r="L607">
        <f>IF(AND(U606=1,X606&gt;=MinRun),X606,-1)</f>
        <v>40</v>
      </c>
      <c r="M607">
        <f>IF(MAX(G607:I607)&lt;0,0,MATCH(MAX(G607:I607),G607:I607,0))</f>
        <v>0</v>
      </c>
      <c r="N607">
        <f>IF(MAX(J607:L607)&lt;0,0,MATCH(MAX(J607:L607),J607:L607,0))</f>
        <v>1</v>
      </c>
      <c r="O607" s="24">
        <f>IF(N607=0,0,INDEX(CapVec,N607))</f>
        <v>1.2</v>
      </c>
      <c r="P607">
        <f>IF(OR(D607&gt;F607+StartMargin,E607&lt;SOC_startT),1,0)</f>
        <v>0</v>
      </c>
      <c r="Q607">
        <f>IF(AND(E607&gt;SOC_stopT,D607&lt;=F607-O607+StopMargin),1,0)</f>
        <v>0</v>
      </c>
      <c r="R607">
        <f>IF(AND(P607=1,M607&gt;0),1,IF(AND(P607=0,Q607=1,N607&gt;0),-1,0))</f>
        <v>0</v>
      </c>
      <c r="S607">
        <f>S606+IF(AND(R607=1,M607=1),1,0)-IF(AND(R607=-1,N607=1),1,0)</f>
        <v>1</v>
      </c>
      <c r="T607">
        <f>T606+IF(AND(R607=1,M607=2),1,0)-IF(AND(R607=-1,N607=2),1,0)</f>
        <v>1</v>
      </c>
      <c r="U607">
        <f>U606+IF(AND(R607=1,M607=3),1,0)-IF(AND(R607=-1,N607=3),1,0)</f>
        <v>1</v>
      </c>
      <c r="V607">
        <f>IF(S607&lt;&gt;S606,0,V606+dt)</f>
        <v>383</v>
      </c>
      <c r="W607">
        <f>IF(T607&lt;&gt;T606,0,W606+dt)</f>
        <v>382</v>
      </c>
      <c r="X607">
        <f>IF(U607&lt;&gt;U606,0,X606+dt)</f>
        <v>41</v>
      </c>
      <c r="Y607" s="24">
        <f>S607*Cap_1*MIN(1,(V607+dt)/StartRamp)</f>
        <v>1.2</v>
      </c>
      <c r="Z607" s="24">
        <f>T607*Cap_2*MIN(1,(W607+dt)/StartRamp)</f>
        <v>1.1000000000000001</v>
      </c>
      <c r="AA607" s="24">
        <f>U607*Cap_3*MIN(1,(X607+dt)/StartRamp)</f>
        <v>1.1000000000000001</v>
      </c>
      <c r="AB607" s="24">
        <f>SUM(Y607:AA607)</f>
        <v>3.4</v>
      </c>
      <c r="AC607" s="24">
        <f>AB607-D607</f>
        <v>0.31479999999999997</v>
      </c>
      <c r="AD607" s="25">
        <f>MEDIAN(0,(TaperEnd-E607)/(TaperEnd-TaperStart),1)</f>
        <v>1</v>
      </c>
      <c r="AE607" s="24">
        <f>MIN(P_pcs*AD607,MAX(0,SOC_max-E607)*E_nom*60/dt/SQRT(RTE))</f>
        <v>2.5</v>
      </c>
      <c r="AF607" s="24">
        <f>MIN(P_pcs,MAX(0,E607-SOC_min)*E_nom*60/dt*SQRT(RTE))</f>
        <v>2.5</v>
      </c>
      <c r="AG607" s="24">
        <f>IF(AC607&gt;0,MIN(AC607,AE607),0)</f>
        <v>0.31479999999999997</v>
      </c>
      <c r="AH607" s="24">
        <f>IF(AC607&lt;0,MIN(-AC607,AF607),0)</f>
        <v>0</v>
      </c>
      <c r="AI607" s="24">
        <f>IF(AC607&gt;0,D607+AG607,AB607)</f>
        <v>3.4</v>
      </c>
      <c r="AJ607" s="24">
        <f>MAX(0,D607-AI607-AH607)</f>
        <v>0</v>
      </c>
      <c r="AK607" s="25">
        <f>IF(AB607&gt;0,AI607/AB607,0)</f>
        <v>1</v>
      </c>
      <c r="AL607">
        <f>IF(AB607=0,1,MIN(MATCH(MEDIAN(MinStable,AK607,1),FC_L,1),3))</f>
        <v>3</v>
      </c>
      <c r="AM607" s="25">
        <f>INDEX(FC_E1,$AL607)+(MEDIAN(MinStable,$AK607,1)-INDEX(FC_L,$AL607))*(INDEX(FC_E1,$AL607+1)-INDEX(FC_E1,$AL607))/(INDEX(FC_L,$AL607+1)-INDEX(FC_L,$AL607))</f>
        <v>0.42799999999999999</v>
      </c>
      <c r="AN607" s="25">
        <f>INDEX(FC_E2,$AL607)+(MEDIAN(MinStable,$AK607,1)-INDEX(FC_L,$AL607))*(INDEX(FC_E2,$AL607+1)-INDEX(FC_E2,$AL607))/(INDEX(FC_L,$AL607+1)-INDEX(FC_L,$AL607))</f>
        <v>0.42199999999999999</v>
      </c>
      <c r="AO607" s="25">
        <f>INDEX(FC_E3,$AL607)+(MEDIAN(MinStable,$AK607,1)-INDEX(FC_L,$AL607))*(INDEX(FC_E3,$AL607+1)-INDEX(FC_E3,$AL607))/(INDEX(FC_L,$AL607+1)-INDEX(FC_L,$AL607))</f>
        <v>0.41499999999999998</v>
      </c>
      <c r="AP607" s="26">
        <f>(IF(S607=1,Y607*AK607/AM607,0)+IF(T607=1,Z607*AK607/AN607,0)+IF(U607=1,AA607*AK607/AO607,0))*dt/60</f>
        <v>0.13434959664142687</v>
      </c>
      <c r="AQ607" s="25">
        <f>E607+(AG607*SQRT(RTE)-AH607/SQRT(RTE))*dt/60/E_nom</f>
        <v>0.32148939191187559</v>
      </c>
      <c r="AR607">
        <f>IF(R607=1,1,0)</f>
        <v>0</v>
      </c>
    </row>
    <row r="608" spans="1:44" x14ac:dyDescent="0.2">
      <c r="A608">
        <v>606</v>
      </c>
      <c r="B608" s="22">
        <f>A608/1440</f>
        <v>0.42083333333333334</v>
      </c>
      <c r="C608" s="23">
        <v>3.1347999999999998</v>
      </c>
      <c r="D608" s="24">
        <f>C608+P_aux</f>
        <v>3.1497999999999999</v>
      </c>
      <c r="E608" s="25">
        <f>AQ607</f>
        <v>0.32148939191187559</v>
      </c>
      <c r="F608" s="24">
        <f>AB607</f>
        <v>3.4</v>
      </c>
      <c r="G608">
        <f>IF(AND(S607=0,V607&gt;=MinOff),V607,-1)</f>
        <v>-1</v>
      </c>
      <c r="H608">
        <f>IF(AND(T607=0,W607&gt;=MinOff),W607,-1)</f>
        <v>-1</v>
      </c>
      <c r="I608">
        <f>IF(AND(U607=0,X607&gt;=MinOff),X607,-1)</f>
        <v>-1</v>
      </c>
      <c r="J608">
        <f>IF(AND(S607=1,V607&gt;=MinRun),V607,-1)</f>
        <v>383</v>
      </c>
      <c r="K608">
        <f>IF(AND(T607=1,W607&gt;=MinRun),W607,-1)</f>
        <v>382</v>
      </c>
      <c r="L608">
        <f>IF(AND(U607=1,X607&gt;=MinRun),X607,-1)</f>
        <v>41</v>
      </c>
      <c r="M608">
        <f>IF(MAX(G608:I608)&lt;0,0,MATCH(MAX(G608:I608),G608:I608,0))</f>
        <v>0</v>
      </c>
      <c r="N608">
        <f>IF(MAX(J608:L608)&lt;0,0,MATCH(MAX(J608:L608),J608:L608,0))</f>
        <v>1</v>
      </c>
      <c r="O608" s="24">
        <f>IF(N608=0,0,INDEX(CapVec,N608))</f>
        <v>1.2</v>
      </c>
      <c r="P608">
        <f>IF(OR(D608&gt;F608+StartMargin,E608&lt;SOC_startT),1,0)</f>
        <v>0</v>
      </c>
      <c r="Q608">
        <f>IF(AND(E608&gt;SOC_stopT,D608&lt;=F608-O608+StopMargin),1,0)</f>
        <v>0</v>
      </c>
      <c r="R608">
        <f>IF(AND(P608=1,M608&gt;0),1,IF(AND(P608=0,Q608=1,N608&gt;0),-1,0))</f>
        <v>0</v>
      </c>
      <c r="S608">
        <f>S607+IF(AND(R608=1,M608=1),1,0)-IF(AND(R608=-1,N608=1),1,0)</f>
        <v>1</v>
      </c>
      <c r="T608">
        <f>T607+IF(AND(R608=1,M608=2),1,0)-IF(AND(R608=-1,N608=2),1,0)</f>
        <v>1</v>
      </c>
      <c r="U608">
        <f>U607+IF(AND(R608=1,M608=3),1,0)-IF(AND(R608=-1,N608=3),1,0)</f>
        <v>1</v>
      </c>
      <c r="V608">
        <f>IF(S608&lt;&gt;S607,0,V607+dt)</f>
        <v>384</v>
      </c>
      <c r="W608">
        <f>IF(T608&lt;&gt;T607,0,W607+dt)</f>
        <v>383</v>
      </c>
      <c r="X608">
        <f>IF(U608&lt;&gt;U607,0,X607+dt)</f>
        <v>42</v>
      </c>
      <c r="Y608" s="24">
        <f>S608*Cap_1*MIN(1,(V608+dt)/StartRamp)</f>
        <v>1.2</v>
      </c>
      <c r="Z608" s="24">
        <f>T608*Cap_2*MIN(1,(W608+dt)/StartRamp)</f>
        <v>1.1000000000000001</v>
      </c>
      <c r="AA608" s="24">
        <f>U608*Cap_3*MIN(1,(X608+dt)/StartRamp)</f>
        <v>1.1000000000000001</v>
      </c>
      <c r="AB608" s="24">
        <f>SUM(Y608:AA608)</f>
        <v>3.4</v>
      </c>
      <c r="AC608" s="24">
        <f>AB608-D608</f>
        <v>0.25019999999999998</v>
      </c>
      <c r="AD608" s="25">
        <f>MEDIAN(0,(TaperEnd-E608)/(TaperEnd-TaperStart),1)</f>
        <v>1</v>
      </c>
      <c r="AE608" s="24">
        <f>MIN(P_pcs*AD608,MAX(0,SOC_max-E608)*E_nom*60/dt/SQRT(RTE))</f>
        <v>2.5</v>
      </c>
      <c r="AF608" s="24">
        <f>MIN(P_pcs,MAX(0,E608-SOC_min)*E_nom*60/dt*SQRT(RTE))</f>
        <v>2.5</v>
      </c>
      <c r="AG608" s="24">
        <f>IF(AC608&gt;0,MIN(AC608,AE608),0)</f>
        <v>0.25019999999999998</v>
      </c>
      <c r="AH608" s="24">
        <f>IF(AC608&lt;0,MIN(-AC608,AF608),0)</f>
        <v>0</v>
      </c>
      <c r="AI608" s="24">
        <f>IF(AC608&gt;0,D608+AG608,AB608)</f>
        <v>3.4</v>
      </c>
      <c r="AJ608" s="24">
        <f>MAX(0,D608-AI608-AH608)</f>
        <v>0</v>
      </c>
      <c r="AK608" s="25">
        <f>IF(AB608&gt;0,AI608/AB608,0)</f>
        <v>1</v>
      </c>
      <c r="AL608">
        <f>IF(AB608=0,1,MIN(MATCH(MEDIAN(MinStable,AK608,1),FC_L,1),3))</f>
        <v>3</v>
      </c>
      <c r="AM608" s="25">
        <f>INDEX(FC_E1,$AL608)+(MEDIAN(MinStable,$AK608,1)-INDEX(FC_L,$AL608))*(INDEX(FC_E1,$AL608+1)-INDEX(FC_E1,$AL608))/(INDEX(FC_L,$AL608+1)-INDEX(FC_L,$AL608))</f>
        <v>0.42799999999999999</v>
      </c>
      <c r="AN608" s="25">
        <f>INDEX(FC_E2,$AL608)+(MEDIAN(MinStable,$AK608,1)-INDEX(FC_L,$AL608))*(INDEX(FC_E2,$AL608+1)-INDEX(FC_E2,$AL608))/(INDEX(FC_L,$AL608+1)-INDEX(FC_L,$AL608))</f>
        <v>0.42199999999999999</v>
      </c>
      <c r="AO608" s="25">
        <f>INDEX(FC_E3,$AL608)+(MEDIAN(MinStable,$AK608,1)-INDEX(FC_L,$AL608))*(INDEX(FC_E3,$AL608+1)-INDEX(FC_E3,$AL608))/(INDEX(FC_L,$AL608+1)-INDEX(FC_L,$AL608))</f>
        <v>0.41499999999999998</v>
      </c>
      <c r="AP608" s="26">
        <f>(IF(S608=1,Y608*AK608/AM608,0)+IF(T608=1,Z608*AK608/AN608,0)+IF(U608=1,AA608*AK608/AO608,0))*dt/60</f>
        <v>0.13434959664142687</v>
      </c>
      <c r="AQ608" s="25">
        <f>E608+(AG608*SQRT(RTE)-AH608/SQRT(RTE))*dt/60/E_nom</f>
        <v>0.32220062950163791</v>
      </c>
      <c r="AR608">
        <f>IF(R608=1,1,0)</f>
        <v>0</v>
      </c>
    </row>
    <row r="609" spans="1:44" x14ac:dyDescent="0.2">
      <c r="A609">
        <v>607</v>
      </c>
      <c r="B609" s="22">
        <f>A609/1440</f>
        <v>0.42152777777777778</v>
      </c>
      <c r="C609" s="23">
        <v>3.0634000000000001</v>
      </c>
      <c r="D609" s="24">
        <f>C609+P_aux</f>
        <v>3.0784000000000002</v>
      </c>
      <c r="E609" s="25">
        <f>AQ608</f>
        <v>0.32220062950163791</v>
      </c>
      <c r="F609" s="24">
        <f>AB608</f>
        <v>3.4</v>
      </c>
      <c r="G609">
        <f>IF(AND(S608=0,V608&gt;=MinOff),V608,-1)</f>
        <v>-1</v>
      </c>
      <c r="H609">
        <f>IF(AND(T608=0,W608&gt;=MinOff),W608,-1)</f>
        <v>-1</v>
      </c>
      <c r="I609">
        <f>IF(AND(U608=0,X608&gt;=MinOff),X608,-1)</f>
        <v>-1</v>
      </c>
      <c r="J609">
        <f>IF(AND(S608=1,V608&gt;=MinRun),V608,-1)</f>
        <v>384</v>
      </c>
      <c r="K609">
        <f>IF(AND(T608=1,W608&gt;=MinRun),W608,-1)</f>
        <v>383</v>
      </c>
      <c r="L609">
        <f>IF(AND(U608=1,X608&gt;=MinRun),X608,-1)</f>
        <v>42</v>
      </c>
      <c r="M609">
        <f>IF(MAX(G609:I609)&lt;0,0,MATCH(MAX(G609:I609),G609:I609,0))</f>
        <v>0</v>
      </c>
      <c r="N609">
        <f>IF(MAX(J609:L609)&lt;0,0,MATCH(MAX(J609:L609),J609:L609,0))</f>
        <v>1</v>
      </c>
      <c r="O609" s="24">
        <f>IF(N609=0,0,INDEX(CapVec,N609))</f>
        <v>1.2</v>
      </c>
      <c r="P609">
        <f>IF(OR(D609&gt;F609+StartMargin,E609&lt;SOC_startT),1,0)</f>
        <v>0</v>
      </c>
      <c r="Q609">
        <f>IF(AND(E609&gt;SOC_stopT,D609&lt;=F609-O609+StopMargin),1,0)</f>
        <v>0</v>
      </c>
      <c r="R609">
        <f>IF(AND(P609=1,M609&gt;0),1,IF(AND(P609=0,Q609=1,N609&gt;0),-1,0))</f>
        <v>0</v>
      </c>
      <c r="S609">
        <f>S608+IF(AND(R609=1,M609=1),1,0)-IF(AND(R609=-1,N609=1),1,0)</f>
        <v>1</v>
      </c>
      <c r="T609">
        <f>T608+IF(AND(R609=1,M609=2),1,0)-IF(AND(R609=-1,N609=2),1,0)</f>
        <v>1</v>
      </c>
      <c r="U609">
        <f>U608+IF(AND(R609=1,M609=3),1,0)-IF(AND(R609=-1,N609=3),1,0)</f>
        <v>1</v>
      </c>
      <c r="V609">
        <f>IF(S609&lt;&gt;S608,0,V608+dt)</f>
        <v>385</v>
      </c>
      <c r="W609">
        <f>IF(T609&lt;&gt;T608,0,W608+dt)</f>
        <v>384</v>
      </c>
      <c r="X609">
        <f>IF(U609&lt;&gt;U608,0,X608+dt)</f>
        <v>43</v>
      </c>
      <c r="Y609" s="24">
        <f>S609*Cap_1*MIN(1,(V609+dt)/StartRamp)</f>
        <v>1.2</v>
      </c>
      <c r="Z609" s="24">
        <f>T609*Cap_2*MIN(1,(W609+dt)/StartRamp)</f>
        <v>1.1000000000000001</v>
      </c>
      <c r="AA609" s="24">
        <f>U609*Cap_3*MIN(1,(X609+dt)/StartRamp)</f>
        <v>1.1000000000000001</v>
      </c>
      <c r="AB609" s="24">
        <f>SUM(Y609:AA609)</f>
        <v>3.4</v>
      </c>
      <c r="AC609" s="24">
        <f>AB609-D609</f>
        <v>0.32159999999999966</v>
      </c>
      <c r="AD609" s="25">
        <f>MEDIAN(0,(TaperEnd-E609)/(TaperEnd-TaperStart),1)</f>
        <v>1</v>
      </c>
      <c r="AE609" s="24">
        <f>MIN(P_pcs*AD609,MAX(0,SOC_max-E609)*E_nom*60/dt/SQRT(RTE))</f>
        <v>2.5</v>
      </c>
      <c r="AF609" s="24">
        <f>MIN(P_pcs,MAX(0,E609-SOC_min)*E_nom*60/dt*SQRT(RTE))</f>
        <v>2.5</v>
      </c>
      <c r="AG609" s="24">
        <f>IF(AC609&gt;0,MIN(AC609,AE609),0)</f>
        <v>0.32159999999999966</v>
      </c>
      <c r="AH609" s="24">
        <f>IF(AC609&lt;0,MIN(-AC609,AF609),0)</f>
        <v>0</v>
      </c>
      <c r="AI609" s="24">
        <f>IF(AC609&gt;0,D609+AG609,AB609)</f>
        <v>3.4</v>
      </c>
      <c r="AJ609" s="24">
        <f>MAX(0,D609-AI609-AH609)</f>
        <v>0</v>
      </c>
      <c r="AK609" s="25">
        <f>IF(AB609&gt;0,AI609/AB609,0)</f>
        <v>1</v>
      </c>
      <c r="AL609">
        <f>IF(AB609=0,1,MIN(MATCH(MEDIAN(MinStable,AK609,1),FC_L,1),3))</f>
        <v>3</v>
      </c>
      <c r="AM609" s="25">
        <f>INDEX(FC_E1,$AL609)+(MEDIAN(MinStable,$AK609,1)-INDEX(FC_L,$AL609))*(INDEX(FC_E1,$AL609+1)-INDEX(FC_E1,$AL609))/(INDEX(FC_L,$AL609+1)-INDEX(FC_L,$AL609))</f>
        <v>0.42799999999999999</v>
      </c>
      <c r="AN609" s="25">
        <f>INDEX(FC_E2,$AL609)+(MEDIAN(MinStable,$AK609,1)-INDEX(FC_L,$AL609))*(INDEX(FC_E2,$AL609+1)-INDEX(FC_E2,$AL609))/(INDEX(FC_L,$AL609+1)-INDEX(FC_L,$AL609))</f>
        <v>0.42199999999999999</v>
      </c>
      <c r="AO609" s="25">
        <f>INDEX(FC_E3,$AL609)+(MEDIAN(MinStable,$AK609,1)-INDEX(FC_L,$AL609))*(INDEX(FC_E3,$AL609+1)-INDEX(FC_E3,$AL609))/(INDEX(FC_L,$AL609+1)-INDEX(FC_L,$AL609))</f>
        <v>0.41499999999999998</v>
      </c>
      <c r="AP609" s="26">
        <f>(IF(S609=1,Y609*AK609/AM609,0)+IF(T609=1,Z609*AK609/AN609,0)+IF(U609=1,AA609*AK609/AO609,0))*dt/60</f>
        <v>0.13434959664142687</v>
      </c>
      <c r="AQ609" s="25">
        <f>E609+(AG609*SQRT(RTE)-AH609/SQRT(RTE))*dt/60/E_nom</f>
        <v>0.32311483417337078</v>
      </c>
      <c r="AR609">
        <f>IF(R609=1,1,0)</f>
        <v>0</v>
      </c>
    </row>
    <row r="610" spans="1:44" x14ac:dyDescent="0.2">
      <c r="A610">
        <v>608</v>
      </c>
      <c r="B610" s="22">
        <f>A610/1440</f>
        <v>0.42222222222222222</v>
      </c>
      <c r="C610" s="23">
        <v>3.2164000000000001</v>
      </c>
      <c r="D610" s="24">
        <f>C610+P_aux</f>
        <v>3.2314000000000003</v>
      </c>
      <c r="E610" s="25">
        <f>AQ609</f>
        <v>0.32311483417337078</v>
      </c>
      <c r="F610" s="24">
        <f>AB609</f>
        <v>3.4</v>
      </c>
      <c r="G610">
        <f>IF(AND(S609=0,V609&gt;=MinOff),V609,-1)</f>
        <v>-1</v>
      </c>
      <c r="H610">
        <f>IF(AND(T609=0,W609&gt;=MinOff),W609,-1)</f>
        <v>-1</v>
      </c>
      <c r="I610">
        <f>IF(AND(U609=0,X609&gt;=MinOff),X609,-1)</f>
        <v>-1</v>
      </c>
      <c r="J610">
        <f>IF(AND(S609=1,V609&gt;=MinRun),V609,-1)</f>
        <v>385</v>
      </c>
      <c r="K610">
        <f>IF(AND(T609=1,W609&gt;=MinRun),W609,-1)</f>
        <v>384</v>
      </c>
      <c r="L610">
        <f>IF(AND(U609=1,X609&gt;=MinRun),X609,-1)</f>
        <v>43</v>
      </c>
      <c r="M610">
        <f>IF(MAX(G610:I610)&lt;0,0,MATCH(MAX(G610:I610),G610:I610,0))</f>
        <v>0</v>
      </c>
      <c r="N610">
        <f>IF(MAX(J610:L610)&lt;0,0,MATCH(MAX(J610:L610),J610:L610,0))</f>
        <v>1</v>
      </c>
      <c r="O610" s="24">
        <f>IF(N610=0,0,INDEX(CapVec,N610))</f>
        <v>1.2</v>
      </c>
      <c r="P610">
        <f>IF(OR(D610&gt;F610+StartMargin,E610&lt;SOC_startT),1,0)</f>
        <v>0</v>
      </c>
      <c r="Q610">
        <f>IF(AND(E610&gt;SOC_stopT,D610&lt;=F610-O610+StopMargin),1,0)</f>
        <v>0</v>
      </c>
      <c r="R610">
        <f>IF(AND(P610=1,M610&gt;0),1,IF(AND(P610=0,Q610=1,N610&gt;0),-1,0))</f>
        <v>0</v>
      </c>
      <c r="S610">
        <f>S609+IF(AND(R610=1,M610=1),1,0)-IF(AND(R610=-1,N610=1),1,0)</f>
        <v>1</v>
      </c>
      <c r="T610">
        <f>T609+IF(AND(R610=1,M610=2),1,0)-IF(AND(R610=-1,N610=2),1,0)</f>
        <v>1</v>
      </c>
      <c r="U610">
        <f>U609+IF(AND(R610=1,M610=3),1,0)-IF(AND(R610=-1,N610=3),1,0)</f>
        <v>1</v>
      </c>
      <c r="V610">
        <f>IF(S610&lt;&gt;S609,0,V609+dt)</f>
        <v>386</v>
      </c>
      <c r="W610">
        <f>IF(T610&lt;&gt;T609,0,W609+dt)</f>
        <v>385</v>
      </c>
      <c r="X610">
        <f>IF(U610&lt;&gt;U609,0,X609+dt)</f>
        <v>44</v>
      </c>
      <c r="Y610" s="24">
        <f>S610*Cap_1*MIN(1,(V610+dt)/StartRamp)</f>
        <v>1.2</v>
      </c>
      <c r="Z610" s="24">
        <f>T610*Cap_2*MIN(1,(W610+dt)/StartRamp)</f>
        <v>1.1000000000000001</v>
      </c>
      <c r="AA610" s="24">
        <f>U610*Cap_3*MIN(1,(X610+dt)/StartRamp)</f>
        <v>1.1000000000000001</v>
      </c>
      <c r="AB610" s="24">
        <f>SUM(Y610:AA610)</f>
        <v>3.4</v>
      </c>
      <c r="AC610" s="24">
        <f>AB610-D610</f>
        <v>0.16859999999999964</v>
      </c>
      <c r="AD610" s="25">
        <f>MEDIAN(0,(TaperEnd-E610)/(TaperEnd-TaperStart),1)</f>
        <v>1</v>
      </c>
      <c r="AE610" s="24">
        <f>MIN(P_pcs*AD610,MAX(0,SOC_max-E610)*E_nom*60/dt/SQRT(RTE))</f>
        <v>2.5</v>
      </c>
      <c r="AF610" s="24">
        <f>MIN(P_pcs,MAX(0,E610-SOC_min)*E_nom*60/dt*SQRT(RTE))</f>
        <v>2.5</v>
      </c>
      <c r="AG610" s="24">
        <f>IF(AC610&gt;0,MIN(AC610,AE610),0)</f>
        <v>0.16859999999999964</v>
      </c>
      <c r="AH610" s="24">
        <f>IF(AC610&lt;0,MIN(-AC610,AF610),0)</f>
        <v>0</v>
      </c>
      <c r="AI610" s="24">
        <f>IF(AC610&gt;0,D610+AG610,AB610)</f>
        <v>3.4</v>
      </c>
      <c r="AJ610" s="24">
        <f>MAX(0,D610-AI610-AH610)</f>
        <v>0</v>
      </c>
      <c r="AK610" s="25">
        <f>IF(AB610&gt;0,AI610/AB610,0)</f>
        <v>1</v>
      </c>
      <c r="AL610">
        <f>IF(AB610=0,1,MIN(MATCH(MEDIAN(MinStable,AK610,1),FC_L,1),3))</f>
        <v>3</v>
      </c>
      <c r="AM610" s="25">
        <f>INDEX(FC_E1,$AL610)+(MEDIAN(MinStable,$AK610,1)-INDEX(FC_L,$AL610))*(INDEX(FC_E1,$AL610+1)-INDEX(FC_E1,$AL610))/(INDEX(FC_L,$AL610+1)-INDEX(FC_L,$AL610))</f>
        <v>0.42799999999999999</v>
      </c>
      <c r="AN610" s="25">
        <f>INDEX(FC_E2,$AL610)+(MEDIAN(MinStable,$AK610,1)-INDEX(FC_L,$AL610))*(INDEX(FC_E2,$AL610+1)-INDEX(FC_E2,$AL610))/(INDEX(FC_L,$AL610+1)-INDEX(FC_L,$AL610))</f>
        <v>0.42199999999999999</v>
      </c>
      <c r="AO610" s="25">
        <f>INDEX(FC_E3,$AL610)+(MEDIAN(MinStable,$AK610,1)-INDEX(FC_L,$AL610))*(INDEX(FC_E3,$AL610+1)-INDEX(FC_E3,$AL610))/(INDEX(FC_L,$AL610+1)-INDEX(FC_L,$AL610))</f>
        <v>0.41499999999999998</v>
      </c>
      <c r="AP610" s="26">
        <f>(IF(S610=1,Y610*AK610/AM610,0)+IF(T610=1,Z610*AK610/AN610,0)+IF(U610=1,AA610*AK610/AO610,0))*dt/60</f>
        <v>0.13434959664142687</v>
      </c>
      <c r="AQ610" s="25">
        <f>E610+(AG610*SQRT(RTE)-AH610/SQRT(RTE))*dt/60/E_nom</f>
        <v>0.32359410938373817</v>
      </c>
      <c r="AR610">
        <f>IF(R610=1,1,0)</f>
        <v>0</v>
      </c>
    </row>
    <row r="611" spans="1:44" x14ac:dyDescent="0.2">
      <c r="A611">
        <v>609</v>
      </c>
      <c r="B611" s="22">
        <f>A611/1440</f>
        <v>0.42291666666666666</v>
      </c>
      <c r="C611" s="23">
        <v>3.1804000000000001</v>
      </c>
      <c r="D611" s="24">
        <f>C611+P_aux</f>
        <v>3.1954000000000002</v>
      </c>
      <c r="E611" s="25">
        <f>AQ610</f>
        <v>0.32359410938373817</v>
      </c>
      <c r="F611" s="24">
        <f>AB610</f>
        <v>3.4</v>
      </c>
      <c r="G611">
        <f>IF(AND(S610=0,V610&gt;=MinOff),V610,-1)</f>
        <v>-1</v>
      </c>
      <c r="H611">
        <f>IF(AND(T610=0,W610&gt;=MinOff),W610,-1)</f>
        <v>-1</v>
      </c>
      <c r="I611">
        <f>IF(AND(U610=0,X610&gt;=MinOff),X610,-1)</f>
        <v>-1</v>
      </c>
      <c r="J611">
        <f>IF(AND(S610=1,V610&gt;=MinRun),V610,-1)</f>
        <v>386</v>
      </c>
      <c r="K611">
        <f>IF(AND(T610=1,W610&gt;=MinRun),W610,-1)</f>
        <v>385</v>
      </c>
      <c r="L611">
        <f>IF(AND(U610=1,X610&gt;=MinRun),X610,-1)</f>
        <v>44</v>
      </c>
      <c r="M611">
        <f>IF(MAX(G611:I611)&lt;0,0,MATCH(MAX(G611:I611),G611:I611,0))</f>
        <v>0</v>
      </c>
      <c r="N611">
        <f>IF(MAX(J611:L611)&lt;0,0,MATCH(MAX(J611:L611),J611:L611,0))</f>
        <v>1</v>
      </c>
      <c r="O611" s="24">
        <f>IF(N611=0,0,INDEX(CapVec,N611))</f>
        <v>1.2</v>
      </c>
      <c r="P611">
        <f>IF(OR(D611&gt;F611+StartMargin,E611&lt;SOC_startT),1,0)</f>
        <v>0</v>
      </c>
      <c r="Q611">
        <f>IF(AND(E611&gt;SOC_stopT,D611&lt;=F611-O611+StopMargin),1,0)</f>
        <v>0</v>
      </c>
      <c r="R611">
        <f>IF(AND(P611=1,M611&gt;0),1,IF(AND(P611=0,Q611=1,N611&gt;0),-1,0))</f>
        <v>0</v>
      </c>
      <c r="S611">
        <f>S610+IF(AND(R611=1,M611=1),1,0)-IF(AND(R611=-1,N611=1),1,0)</f>
        <v>1</v>
      </c>
      <c r="T611">
        <f>T610+IF(AND(R611=1,M611=2),1,0)-IF(AND(R611=-1,N611=2),1,0)</f>
        <v>1</v>
      </c>
      <c r="U611">
        <f>U610+IF(AND(R611=1,M611=3),1,0)-IF(AND(R611=-1,N611=3),1,0)</f>
        <v>1</v>
      </c>
      <c r="V611">
        <f>IF(S611&lt;&gt;S610,0,V610+dt)</f>
        <v>387</v>
      </c>
      <c r="W611">
        <f>IF(T611&lt;&gt;T610,0,W610+dt)</f>
        <v>386</v>
      </c>
      <c r="X611">
        <f>IF(U611&lt;&gt;U610,0,X610+dt)</f>
        <v>45</v>
      </c>
      <c r="Y611" s="24">
        <f>S611*Cap_1*MIN(1,(V611+dt)/StartRamp)</f>
        <v>1.2</v>
      </c>
      <c r="Z611" s="24">
        <f>T611*Cap_2*MIN(1,(W611+dt)/StartRamp)</f>
        <v>1.1000000000000001</v>
      </c>
      <c r="AA611" s="24">
        <f>U611*Cap_3*MIN(1,(X611+dt)/StartRamp)</f>
        <v>1.1000000000000001</v>
      </c>
      <c r="AB611" s="24">
        <f>SUM(Y611:AA611)</f>
        <v>3.4</v>
      </c>
      <c r="AC611" s="24">
        <f>AB611-D611</f>
        <v>0.20459999999999967</v>
      </c>
      <c r="AD611" s="25">
        <f>MEDIAN(0,(TaperEnd-E611)/(TaperEnd-TaperStart),1)</f>
        <v>1</v>
      </c>
      <c r="AE611" s="24">
        <f>MIN(P_pcs*AD611,MAX(0,SOC_max-E611)*E_nom*60/dt/SQRT(RTE))</f>
        <v>2.5</v>
      </c>
      <c r="AF611" s="24">
        <f>MIN(P_pcs,MAX(0,E611-SOC_min)*E_nom*60/dt*SQRT(RTE))</f>
        <v>2.5</v>
      </c>
      <c r="AG611" s="24">
        <f>IF(AC611&gt;0,MIN(AC611,AE611),0)</f>
        <v>0.20459999999999967</v>
      </c>
      <c r="AH611" s="24">
        <f>IF(AC611&lt;0,MIN(-AC611,AF611),0)</f>
        <v>0</v>
      </c>
      <c r="AI611" s="24">
        <f>IF(AC611&gt;0,D611+AG611,AB611)</f>
        <v>3.4</v>
      </c>
      <c r="AJ611" s="24">
        <f>MAX(0,D611-AI611-AH611)</f>
        <v>0</v>
      </c>
      <c r="AK611" s="25">
        <f>IF(AB611&gt;0,AI611/AB611,0)</f>
        <v>1</v>
      </c>
      <c r="AL611">
        <f>IF(AB611=0,1,MIN(MATCH(MEDIAN(MinStable,AK611,1),FC_L,1),3))</f>
        <v>3</v>
      </c>
      <c r="AM611" s="25">
        <f>INDEX(FC_E1,$AL611)+(MEDIAN(MinStable,$AK611,1)-INDEX(FC_L,$AL611))*(INDEX(FC_E1,$AL611+1)-INDEX(FC_E1,$AL611))/(INDEX(FC_L,$AL611+1)-INDEX(FC_L,$AL611))</f>
        <v>0.42799999999999999</v>
      </c>
      <c r="AN611" s="25">
        <f>INDEX(FC_E2,$AL611)+(MEDIAN(MinStable,$AK611,1)-INDEX(FC_L,$AL611))*(INDEX(FC_E2,$AL611+1)-INDEX(FC_E2,$AL611))/(INDEX(FC_L,$AL611+1)-INDEX(FC_L,$AL611))</f>
        <v>0.42199999999999999</v>
      </c>
      <c r="AO611" s="25">
        <f>INDEX(FC_E3,$AL611)+(MEDIAN(MinStable,$AK611,1)-INDEX(FC_L,$AL611))*(INDEX(FC_E3,$AL611+1)-INDEX(FC_E3,$AL611))/(INDEX(FC_L,$AL611+1)-INDEX(FC_L,$AL611))</f>
        <v>0.41499999999999998</v>
      </c>
      <c r="AP611" s="26">
        <f>(IF(S611=1,Y611*AK611/AM611,0)+IF(T611=1,Z611*AK611/AN611,0)+IF(U611=1,AA611*AK611/AO611,0))*dt/60</f>
        <v>0.13434959664142687</v>
      </c>
      <c r="AQ611" s="25">
        <f>E611+(AG611*SQRT(RTE)-AH611/SQRT(RTE))*dt/60/E_nom</f>
        <v>0.32417572093795627</v>
      </c>
      <c r="AR611">
        <f>IF(R611=1,1,0)</f>
        <v>0</v>
      </c>
    </row>
    <row r="612" spans="1:44" x14ac:dyDescent="0.2">
      <c r="A612">
        <v>610</v>
      </c>
      <c r="B612" s="22">
        <f>A612/1440</f>
        <v>0.4236111111111111</v>
      </c>
      <c r="C612" s="23">
        <v>3.1928999999999998</v>
      </c>
      <c r="D612" s="24">
        <f>C612+P_aux</f>
        <v>3.2079</v>
      </c>
      <c r="E612" s="25">
        <f>AQ611</f>
        <v>0.32417572093795627</v>
      </c>
      <c r="F612" s="24">
        <f>AB611</f>
        <v>3.4</v>
      </c>
      <c r="G612">
        <f>IF(AND(S611=0,V611&gt;=MinOff),V611,-1)</f>
        <v>-1</v>
      </c>
      <c r="H612">
        <f>IF(AND(T611=0,W611&gt;=MinOff),W611,-1)</f>
        <v>-1</v>
      </c>
      <c r="I612">
        <f>IF(AND(U611=0,X611&gt;=MinOff),X611,-1)</f>
        <v>-1</v>
      </c>
      <c r="J612">
        <f>IF(AND(S611=1,V611&gt;=MinRun),V611,-1)</f>
        <v>387</v>
      </c>
      <c r="K612">
        <f>IF(AND(T611=1,W611&gt;=MinRun),W611,-1)</f>
        <v>386</v>
      </c>
      <c r="L612">
        <f>IF(AND(U611=1,X611&gt;=MinRun),X611,-1)</f>
        <v>45</v>
      </c>
      <c r="M612">
        <f>IF(MAX(G612:I612)&lt;0,0,MATCH(MAX(G612:I612),G612:I612,0))</f>
        <v>0</v>
      </c>
      <c r="N612">
        <f>IF(MAX(J612:L612)&lt;0,0,MATCH(MAX(J612:L612),J612:L612,0))</f>
        <v>1</v>
      </c>
      <c r="O612" s="24">
        <f>IF(N612=0,0,INDEX(CapVec,N612))</f>
        <v>1.2</v>
      </c>
      <c r="P612">
        <f>IF(OR(D612&gt;F612+StartMargin,E612&lt;SOC_startT),1,0)</f>
        <v>0</v>
      </c>
      <c r="Q612">
        <f>IF(AND(E612&gt;SOC_stopT,D612&lt;=F612-O612+StopMargin),1,0)</f>
        <v>0</v>
      </c>
      <c r="R612">
        <f>IF(AND(P612=1,M612&gt;0),1,IF(AND(P612=0,Q612=1,N612&gt;0),-1,0))</f>
        <v>0</v>
      </c>
      <c r="S612">
        <f>S611+IF(AND(R612=1,M612=1),1,0)-IF(AND(R612=-1,N612=1),1,0)</f>
        <v>1</v>
      </c>
      <c r="T612">
        <f>T611+IF(AND(R612=1,M612=2),1,0)-IF(AND(R612=-1,N612=2),1,0)</f>
        <v>1</v>
      </c>
      <c r="U612">
        <f>U611+IF(AND(R612=1,M612=3),1,0)-IF(AND(R612=-1,N612=3),1,0)</f>
        <v>1</v>
      </c>
      <c r="V612">
        <f>IF(S612&lt;&gt;S611,0,V611+dt)</f>
        <v>388</v>
      </c>
      <c r="W612">
        <f>IF(T612&lt;&gt;T611,0,W611+dt)</f>
        <v>387</v>
      </c>
      <c r="X612">
        <f>IF(U612&lt;&gt;U611,0,X611+dt)</f>
        <v>46</v>
      </c>
      <c r="Y612" s="24">
        <f>S612*Cap_1*MIN(1,(V612+dt)/StartRamp)</f>
        <v>1.2</v>
      </c>
      <c r="Z612" s="24">
        <f>T612*Cap_2*MIN(1,(W612+dt)/StartRamp)</f>
        <v>1.1000000000000001</v>
      </c>
      <c r="AA612" s="24">
        <f>U612*Cap_3*MIN(1,(X612+dt)/StartRamp)</f>
        <v>1.1000000000000001</v>
      </c>
      <c r="AB612" s="24">
        <f>SUM(Y612:AA612)</f>
        <v>3.4</v>
      </c>
      <c r="AC612" s="24">
        <f>AB612-D612</f>
        <v>0.19209999999999994</v>
      </c>
      <c r="AD612" s="25">
        <f>MEDIAN(0,(TaperEnd-E612)/(TaperEnd-TaperStart),1)</f>
        <v>1</v>
      </c>
      <c r="AE612" s="24">
        <f>MIN(P_pcs*AD612,MAX(0,SOC_max-E612)*E_nom*60/dt/SQRT(RTE))</f>
        <v>2.5</v>
      </c>
      <c r="AF612" s="24">
        <f>MIN(P_pcs,MAX(0,E612-SOC_min)*E_nom*60/dt*SQRT(RTE))</f>
        <v>2.5</v>
      </c>
      <c r="AG612" s="24">
        <f>IF(AC612&gt;0,MIN(AC612,AE612),0)</f>
        <v>0.19209999999999994</v>
      </c>
      <c r="AH612" s="24">
        <f>IF(AC612&lt;0,MIN(-AC612,AF612),0)</f>
        <v>0</v>
      </c>
      <c r="AI612" s="24">
        <f>IF(AC612&gt;0,D612+AG612,AB612)</f>
        <v>3.4</v>
      </c>
      <c r="AJ612" s="24">
        <f>MAX(0,D612-AI612-AH612)</f>
        <v>0</v>
      </c>
      <c r="AK612" s="25">
        <f>IF(AB612&gt;0,AI612/AB612,0)</f>
        <v>1</v>
      </c>
      <c r="AL612">
        <f>IF(AB612=0,1,MIN(MATCH(MEDIAN(MinStable,AK612,1),FC_L,1),3))</f>
        <v>3</v>
      </c>
      <c r="AM612" s="25">
        <f>INDEX(FC_E1,$AL612)+(MEDIAN(MinStable,$AK612,1)-INDEX(FC_L,$AL612))*(INDEX(FC_E1,$AL612+1)-INDEX(FC_E1,$AL612))/(INDEX(FC_L,$AL612+1)-INDEX(FC_L,$AL612))</f>
        <v>0.42799999999999999</v>
      </c>
      <c r="AN612" s="25">
        <f>INDEX(FC_E2,$AL612)+(MEDIAN(MinStable,$AK612,1)-INDEX(FC_L,$AL612))*(INDEX(FC_E2,$AL612+1)-INDEX(FC_E2,$AL612))/(INDEX(FC_L,$AL612+1)-INDEX(FC_L,$AL612))</f>
        <v>0.42199999999999999</v>
      </c>
      <c r="AO612" s="25">
        <f>INDEX(FC_E3,$AL612)+(MEDIAN(MinStable,$AK612,1)-INDEX(FC_L,$AL612))*(INDEX(FC_E3,$AL612+1)-INDEX(FC_E3,$AL612))/(INDEX(FC_L,$AL612+1)-INDEX(FC_L,$AL612))</f>
        <v>0.41499999999999998</v>
      </c>
      <c r="AP612" s="26">
        <f>(IF(S612=1,Y612*AK612/AM612,0)+IF(T612=1,Z612*AK612/AN612,0)+IF(U612=1,AA612*AK612/AO612,0))*dt/60</f>
        <v>0.13434959664142687</v>
      </c>
      <c r="AQ612" s="25">
        <f>E612+(AG612*SQRT(RTE)-AH612/SQRT(RTE))*dt/60/E_nom</f>
        <v>0.32472179903944842</v>
      </c>
      <c r="AR612">
        <f>IF(R612=1,1,0)</f>
        <v>0</v>
      </c>
    </row>
    <row r="613" spans="1:44" x14ac:dyDescent="0.2">
      <c r="A613">
        <v>611</v>
      </c>
      <c r="B613" s="22">
        <f>A613/1440</f>
        <v>0.42430555555555555</v>
      </c>
      <c r="C613" s="23">
        <v>3.1888999999999998</v>
      </c>
      <c r="D613" s="24">
        <f>C613+P_aux</f>
        <v>3.2039</v>
      </c>
      <c r="E613" s="25">
        <f>AQ612</f>
        <v>0.32472179903944842</v>
      </c>
      <c r="F613" s="24">
        <f>AB612</f>
        <v>3.4</v>
      </c>
      <c r="G613">
        <f>IF(AND(S612=0,V612&gt;=MinOff),V612,-1)</f>
        <v>-1</v>
      </c>
      <c r="H613">
        <f>IF(AND(T612=0,W612&gt;=MinOff),W612,-1)</f>
        <v>-1</v>
      </c>
      <c r="I613">
        <f>IF(AND(U612=0,X612&gt;=MinOff),X612,-1)</f>
        <v>-1</v>
      </c>
      <c r="J613">
        <f>IF(AND(S612=1,V612&gt;=MinRun),V612,-1)</f>
        <v>388</v>
      </c>
      <c r="K613">
        <f>IF(AND(T612=1,W612&gt;=MinRun),W612,-1)</f>
        <v>387</v>
      </c>
      <c r="L613">
        <f>IF(AND(U612=1,X612&gt;=MinRun),X612,-1)</f>
        <v>46</v>
      </c>
      <c r="M613">
        <f>IF(MAX(G613:I613)&lt;0,0,MATCH(MAX(G613:I613),G613:I613,0))</f>
        <v>0</v>
      </c>
      <c r="N613">
        <f>IF(MAX(J613:L613)&lt;0,0,MATCH(MAX(J613:L613),J613:L613,0))</f>
        <v>1</v>
      </c>
      <c r="O613" s="24">
        <f>IF(N613=0,0,INDEX(CapVec,N613))</f>
        <v>1.2</v>
      </c>
      <c r="P613">
        <f>IF(OR(D613&gt;F613+StartMargin,E613&lt;SOC_startT),1,0)</f>
        <v>0</v>
      </c>
      <c r="Q613">
        <f>IF(AND(E613&gt;SOC_stopT,D613&lt;=F613-O613+StopMargin),1,0)</f>
        <v>0</v>
      </c>
      <c r="R613">
        <f>IF(AND(P613=1,M613&gt;0),1,IF(AND(P613=0,Q613=1,N613&gt;0),-1,0))</f>
        <v>0</v>
      </c>
      <c r="S613">
        <f>S612+IF(AND(R613=1,M613=1),1,0)-IF(AND(R613=-1,N613=1),1,0)</f>
        <v>1</v>
      </c>
      <c r="T613">
        <f>T612+IF(AND(R613=1,M613=2),1,0)-IF(AND(R613=-1,N613=2),1,0)</f>
        <v>1</v>
      </c>
      <c r="U613">
        <f>U612+IF(AND(R613=1,M613=3),1,0)-IF(AND(R613=-1,N613=3),1,0)</f>
        <v>1</v>
      </c>
      <c r="V613">
        <f>IF(S613&lt;&gt;S612,0,V612+dt)</f>
        <v>389</v>
      </c>
      <c r="W613">
        <f>IF(T613&lt;&gt;T612,0,W612+dt)</f>
        <v>388</v>
      </c>
      <c r="X613">
        <f>IF(U613&lt;&gt;U612,0,X612+dt)</f>
        <v>47</v>
      </c>
      <c r="Y613" s="24">
        <f>S613*Cap_1*MIN(1,(V613+dt)/StartRamp)</f>
        <v>1.2</v>
      </c>
      <c r="Z613" s="24">
        <f>T613*Cap_2*MIN(1,(W613+dt)/StartRamp)</f>
        <v>1.1000000000000001</v>
      </c>
      <c r="AA613" s="24">
        <f>U613*Cap_3*MIN(1,(X613+dt)/StartRamp)</f>
        <v>1.1000000000000001</v>
      </c>
      <c r="AB613" s="24">
        <f>SUM(Y613:AA613)</f>
        <v>3.4</v>
      </c>
      <c r="AC613" s="24">
        <f>AB613-D613</f>
        <v>0.19609999999999994</v>
      </c>
      <c r="AD613" s="25">
        <f>MEDIAN(0,(TaperEnd-E613)/(TaperEnd-TaperStart),1)</f>
        <v>1</v>
      </c>
      <c r="AE613" s="24">
        <f>MIN(P_pcs*AD613,MAX(0,SOC_max-E613)*E_nom*60/dt/SQRT(RTE))</f>
        <v>2.5</v>
      </c>
      <c r="AF613" s="24">
        <f>MIN(P_pcs,MAX(0,E613-SOC_min)*E_nom*60/dt*SQRT(RTE))</f>
        <v>2.5</v>
      </c>
      <c r="AG613" s="24">
        <f>IF(AC613&gt;0,MIN(AC613,AE613),0)</f>
        <v>0.19609999999999994</v>
      </c>
      <c r="AH613" s="24">
        <f>IF(AC613&lt;0,MIN(-AC613,AF613),0)</f>
        <v>0</v>
      </c>
      <c r="AI613" s="24">
        <f>IF(AC613&gt;0,D613+AG613,AB613)</f>
        <v>3.4</v>
      </c>
      <c r="AJ613" s="24">
        <f>MAX(0,D613-AI613-AH613)</f>
        <v>0</v>
      </c>
      <c r="AK613" s="25">
        <f>IF(AB613&gt;0,AI613/AB613,0)</f>
        <v>1</v>
      </c>
      <c r="AL613">
        <f>IF(AB613=0,1,MIN(MATCH(MEDIAN(MinStable,AK613,1),FC_L,1),3))</f>
        <v>3</v>
      </c>
      <c r="AM613" s="25">
        <f>INDEX(FC_E1,$AL613)+(MEDIAN(MinStable,$AK613,1)-INDEX(FC_L,$AL613))*(INDEX(FC_E1,$AL613+1)-INDEX(FC_E1,$AL613))/(INDEX(FC_L,$AL613+1)-INDEX(FC_L,$AL613))</f>
        <v>0.42799999999999999</v>
      </c>
      <c r="AN613" s="25">
        <f>INDEX(FC_E2,$AL613)+(MEDIAN(MinStable,$AK613,1)-INDEX(FC_L,$AL613))*(INDEX(FC_E2,$AL613+1)-INDEX(FC_E2,$AL613))/(INDEX(FC_L,$AL613+1)-INDEX(FC_L,$AL613))</f>
        <v>0.42199999999999999</v>
      </c>
      <c r="AO613" s="25">
        <f>INDEX(FC_E3,$AL613)+(MEDIAN(MinStable,$AK613,1)-INDEX(FC_L,$AL613))*(INDEX(FC_E3,$AL613+1)-INDEX(FC_E3,$AL613))/(INDEX(FC_L,$AL613+1)-INDEX(FC_L,$AL613))</f>
        <v>0.41499999999999998</v>
      </c>
      <c r="AP613" s="26">
        <f>(IF(S613=1,Y613*AK613/AM613,0)+IF(T613=1,Z613*AK613/AN613,0)+IF(U613=1,AA613*AK613/AO613,0))*dt/60</f>
        <v>0.13434959664142687</v>
      </c>
      <c r="AQ613" s="25">
        <f>E613+(AG613*SQRT(RTE)-AH613/SQRT(RTE))*dt/60/E_nom</f>
        <v>0.32527924784581291</v>
      </c>
      <c r="AR613">
        <f>IF(R613=1,1,0)</f>
        <v>0</v>
      </c>
    </row>
    <row r="614" spans="1:44" x14ac:dyDescent="0.2">
      <c r="A614">
        <v>612</v>
      </c>
      <c r="B614" s="22">
        <f>A614/1440</f>
        <v>0.42499999999999999</v>
      </c>
      <c r="C614" s="23">
        <v>3.1716000000000002</v>
      </c>
      <c r="D614" s="24">
        <f>C614+P_aux</f>
        <v>3.1866000000000003</v>
      </c>
      <c r="E614" s="25">
        <f>AQ613</f>
        <v>0.32527924784581291</v>
      </c>
      <c r="F614" s="24">
        <f>AB613</f>
        <v>3.4</v>
      </c>
      <c r="G614">
        <f>IF(AND(S613=0,V613&gt;=MinOff),V613,-1)</f>
        <v>-1</v>
      </c>
      <c r="H614">
        <f>IF(AND(T613=0,W613&gt;=MinOff),W613,-1)</f>
        <v>-1</v>
      </c>
      <c r="I614">
        <f>IF(AND(U613=0,X613&gt;=MinOff),X613,-1)</f>
        <v>-1</v>
      </c>
      <c r="J614">
        <f>IF(AND(S613=1,V613&gt;=MinRun),V613,-1)</f>
        <v>389</v>
      </c>
      <c r="K614">
        <f>IF(AND(T613=1,W613&gt;=MinRun),W613,-1)</f>
        <v>388</v>
      </c>
      <c r="L614">
        <f>IF(AND(U613=1,X613&gt;=MinRun),X613,-1)</f>
        <v>47</v>
      </c>
      <c r="M614">
        <f>IF(MAX(G614:I614)&lt;0,0,MATCH(MAX(G614:I614),G614:I614,0))</f>
        <v>0</v>
      </c>
      <c r="N614">
        <f>IF(MAX(J614:L614)&lt;0,0,MATCH(MAX(J614:L614),J614:L614,0))</f>
        <v>1</v>
      </c>
      <c r="O614" s="24">
        <f>IF(N614=0,0,INDEX(CapVec,N614))</f>
        <v>1.2</v>
      </c>
      <c r="P614">
        <f>IF(OR(D614&gt;F614+StartMargin,E614&lt;SOC_startT),1,0)</f>
        <v>0</v>
      </c>
      <c r="Q614">
        <f>IF(AND(E614&gt;SOC_stopT,D614&lt;=F614-O614+StopMargin),1,0)</f>
        <v>0</v>
      </c>
      <c r="R614">
        <f>IF(AND(P614=1,M614&gt;0),1,IF(AND(P614=0,Q614=1,N614&gt;0),-1,0))</f>
        <v>0</v>
      </c>
      <c r="S614">
        <f>S613+IF(AND(R614=1,M614=1),1,0)-IF(AND(R614=-1,N614=1),1,0)</f>
        <v>1</v>
      </c>
      <c r="T614">
        <f>T613+IF(AND(R614=1,M614=2),1,0)-IF(AND(R614=-1,N614=2),1,0)</f>
        <v>1</v>
      </c>
      <c r="U614">
        <f>U613+IF(AND(R614=1,M614=3),1,0)-IF(AND(R614=-1,N614=3),1,0)</f>
        <v>1</v>
      </c>
      <c r="V614">
        <f>IF(S614&lt;&gt;S613,0,V613+dt)</f>
        <v>390</v>
      </c>
      <c r="W614">
        <f>IF(T614&lt;&gt;T613,0,W613+dt)</f>
        <v>389</v>
      </c>
      <c r="X614">
        <f>IF(U614&lt;&gt;U613,0,X613+dt)</f>
        <v>48</v>
      </c>
      <c r="Y614" s="24">
        <f>S614*Cap_1*MIN(1,(V614+dt)/StartRamp)</f>
        <v>1.2</v>
      </c>
      <c r="Z614" s="24">
        <f>T614*Cap_2*MIN(1,(W614+dt)/StartRamp)</f>
        <v>1.1000000000000001</v>
      </c>
      <c r="AA614" s="24">
        <f>U614*Cap_3*MIN(1,(X614+dt)/StartRamp)</f>
        <v>1.1000000000000001</v>
      </c>
      <c r="AB614" s="24">
        <f>SUM(Y614:AA614)</f>
        <v>3.4</v>
      </c>
      <c r="AC614" s="24">
        <f>AB614-D614</f>
        <v>0.21339999999999959</v>
      </c>
      <c r="AD614" s="25">
        <f>MEDIAN(0,(TaperEnd-E614)/(TaperEnd-TaperStart),1)</f>
        <v>1</v>
      </c>
      <c r="AE614" s="24">
        <f>MIN(P_pcs*AD614,MAX(0,SOC_max-E614)*E_nom*60/dt/SQRT(RTE))</f>
        <v>2.5</v>
      </c>
      <c r="AF614" s="24">
        <f>MIN(P_pcs,MAX(0,E614-SOC_min)*E_nom*60/dt*SQRT(RTE))</f>
        <v>2.5</v>
      </c>
      <c r="AG614" s="24">
        <f>IF(AC614&gt;0,MIN(AC614,AE614),0)</f>
        <v>0.21339999999999959</v>
      </c>
      <c r="AH614" s="24">
        <f>IF(AC614&lt;0,MIN(-AC614,AF614),0)</f>
        <v>0</v>
      </c>
      <c r="AI614" s="24">
        <f>IF(AC614&gt;0,D614+AG614,AB614)</f>
        <v>3.4</v>
      </c>
      <c r="AJ614" s="24">
        <f>MAX(0,D614-AI614-AH614)</f>
        <v>0</v>
      </c>
      <c r="AK614" s="25">
        <f>IF(AB614&gt;0,AI614/AB614,0)</f>
        <v>1</v>
      </c>
      <c r="AL614">
        <f>IF(AB614=0,1,MIN(MATCH(MEDIAN(MinStable,AK614,1),FC_L,1),3))</f>
        <v>3</v>
      </c>
      <c r="AM614" s="25">
        <f>INDEX(FC_E1,$AL614)+(MEDIAN(MinStable,$AK614,1)-INDEX(FC_L,$AL614))*(INDEX(FC_E1,$AL614+1)-INDEX(FC_E1,$AL614))/(INDEX(FC_L,$AL614+1)-INDEX(FC_L,$AL614))</f>
        <v>0.42799999999999999</v>
      </c>
      <c r="AN614" s="25">
        <f>INDEX(FC_E2,$AL614)+(MEDIAN(MinStable,$AK614,1)-INDEX(FC_L,$AL614))*(INDEX(FC_E2,$AL614+1)-INDEX(FC_E2,$AL614))/(INDEX(FC_L,$AL614+1)-INDEX(FC_L,$AL614))</f>
        <v>0.42199999999999999</v>
      </c>
      <c r="AO614" s="25">
        <f>INDEX(FC_E3,$AL614)+(MEDIAN(MinStable,$AK614,1)-INDEX(FC_L,$AL614))*(INDEX(FC_E3,$AL614+1)-INDEX(FC_E3,$AL614))/(INDEX(FC_L,$AL614+1)-INDEX(FC_L,$AL614))</f>
        <v>0.41499999999999998</v>
      </c>
      <c r="AP614" s="26">
        <f>(IF(S614=1,Y614*AK614/AM614,0)+IF(T614=1,Z614*AK614/AN614,0)+IF(U614=1,AA614*AK614/AO614,0))*dt/60</f>
        <v>0.13434959664142687</v>
      </c>
      <c r="AQ614" s="25">
        <f>E614+(AG614*SQRT(RTE)-AH614/SQRT(RTE))*dt/60/E_nom</f>
        <v>0.32588587495075005</v>
      </c>
      <c r="AR614">
        <f>IF(R614=1,1,0)</f>
        <v>0</v>
      </c>
    </row>
    <row r="615" spans="1:44" x14ac:dyDescent="0.2">
      <c r="A615">
        <v>613</v>
      </c>
      <c r="B615" s="22">
        <f>A615/1440</f>
        <v>0.42569444444444443</v>
      </c>
      <c r="C615" s="23">
        <v>3.0752000000000002</v>
      </c>
      <c r="D615" s="24">
        <f>C615+P_aux</f>
        <v>3.0902000000000003</v>
      </c>
      <c r="E615" s="25">
        <f>AQ614</f>
        <v>0.32588587495075005</v>
      </c>
      <c r="F615" s="24">
        <f>AB614</f>
        <v>3.4</v>
      </c>
      <c r="G615">
        <f>IF(AND(S614=0,V614&gt;=MinOff),V614,-1)</f>
        <v>-1</v>
      </c>
      <c r="H615">
        <f>IF(AND(T614=0,W614&gt;=MinOff),W614,-1)</f>
        <v>-1</v>
      </c>
      <c r="I615">
        <f>IF(AND(U614=0,X614&gt;=MinOff),X614,-1)</f>
        <v>-1</v>
      </c>
      <c r="J615">
        <f>IF(AND(S614=1,V614&gt;=MinRun),V614,-1)</f>
        <v>390</v>
      </c>
      <c r="K615">
        <f>IF(AND(T614=1,W614&gt;=MinRun),W614,-1)</f>
        <v>389</v>
      </c>
      <c r="L615">
        <f>IF(AND(U614=1,X614&gt;=MinRun),X614,-1)</f>
        <v>48</v>
      </c>
      <c r="M615">
        <f>IF(MAX(G615:I615)&lt;0,0,MATCH(MAX(G615:I615),G615:I615,0))</f>
        <v>0</v>
      </c>
      <c r="N615">
        <f>IF(MAX(J615:L615)&lt;0,0,MATCH(MAX(J615:L615),J615:L615,0))</f>
        <v>1</v>
      </c>
      <c r="O615" s="24">
        <f>IF(N615=0,0,INDEX(CapVec,N615))</f>
        <v>1.2</v>
      </c>
      <c r="P615">
        <f>IF(OR(D615&gt;F615+StartMargin,E615&lt;SOC_startT),1,0)</f>
        <v>0</v>
      </c>
      <c r="Q615">
        <f>IF(AND(E615&gt;SOC_stopT,D615&lt;=F615-O615+StopMargin),1,0)</f>
        <v>0</v>
      </c>
      <c r="R615">
        <f>IF(AND(P615=1,M615&gt;0),1,IF(AND(P615=0,Q615=1,N615&gt;0),-1,0))</f>
        <v>0</v>
      </c>
      <c r="S615">
        <f>S614+IF(AND(R615=1,M615=1),1,0)-IF(AND(R615=-1,N615=1),1,0)</f>
        <v>1</v>
      </c>
      <c r="T615">
        <f>T614+IF(AND(R615=1,M615=2),1,0)-IF(AND(R615=-1,N615=2),1,0)</f>
        <v>1</v>
      </c>
      <c r="U615">
        <f>U614+IF(AND(R615=1,M615=3),1,0)-IF(AND(R615=-1,N615=3),1,0)</f>
        <v>1</v>
      </c>
      <c r="V615">
        <f>IF(S615&lt;&gt;S614,0,V614+dt)</f>
        <v>391</v>
      </c>
      <c r="W615">
        <f>IF(T615&lt;&gt;T614,0,W614+dt)</f>
        <v>390</v>
      </c>
      <c r="X615">
        <f>IF(U615&lt;&gt;U614,0,X614+dt)</f>
        <v>49</v>
      </c>
      <c r="Y615" s="24">
        <f>S615*Cap_1*MIN(1,(V615+dt)/StartRamp)</f>
        <v>1.2</v>
      </c>
      <c r="Z615" s="24">
        <f>T615*Cap_2*MIN(1,(W615+dt)/StartRamp)</f>
        <v>1.1000000000000001</v>
      </c>
      <c r="AA615" s="24">
        <f>U615*Cap_3*MIN(1,(X615+dt)/StartRamp)</f>
        <v>1.1000000000000001</v>
      </c>
      <c r="AB615" s="24">
        <f>SUM(Y615:AA615)</f>
        <v>3.4</v>
      </c>
      <c r="AC615" s="24">
        <f>AB615-D615</f>
        <v>0.30979999999999963</v>
      </c>
      <c r="AD615" s="25">
        <f>MEDIAN(0,(TaperEnd-E615)/(TaperEnd-TaperStart),1)</f>
        <v>1</v>
      </c>
      <c r="AE615" s="24">
        <f>MIN(P_pcs*AD615,MAX(0,SOC_max-E615)*E_nom*60/dt/SQRT(RTE))</f>
        <v>2.5</v>
      </c>
      <c r="AF615" s="24">
        <f>MIN(P_pcs,MAX(0,E615-SOC_min)*E_nom*60/dt*SQRT(RTE))</f>
        <v>2.5</v>
      </c>
      <c r="AG615" s="24">
        <f>IF(AC615&gt;0,MIN(AC615,AE615),0)</f>
        <v>0.30979999999999963</v>
      </c>
      <c r="AH615" s="24">
        <f>IF(AC615&lt;0,MIN(-AC615,AF615),0)</f>
        <v>0</v>
      </c>
      <c r="AI615" s="24">
        <f>IF(AC615&gt;0,D615+AG615,AB615)</f>
        <v>3.4</v>
      </c>
      <c r="AJ615" s="24">
        <f>MAX(0,D615-AI615-AH615)</f>
        <v>0</v>
      </c>
      <c r="AK615" s="25">
        <f>IF(AB615&gt;0,AI615/AB615,0)</f>
        <v>1</v>
      </c>
      <c r="AL615">
        <f>IF(AB615=0,1,MIN(MATCH(MEDIAN(MinStable,AK615,1),FC_L,1),3))</f>
        <v>3</v>
      </c>
      <c r="AM615" s="25">
        <f>INDEX(FC_E1,$AL615)+(MEDIAN(MinStable,$AK615,1)-INDEX(FC_L,$AL615))*(INDEX(FC_E1,$AL615+1)-INDEX(FC_E1,$AL615))/(INDEX(FC_L,$AL615+1)-INDEX(FC_L,$AL615))</f>
        <v>0.42799999999999999</v>
      </c>
      <c r="AN615" s="25">
        <f>INDEX(FC_E2,$AL615)+(MEDIAN(MinStable,$AK615,1)-INDEX(FC_L,$AL615))*(INDEX(FC_E2,$AL615+1)-INDEX(FC_E2,$AL615))/(INDEX(FC_L,$AL615+1)-INDEX(FC_L,$AL615))</f>
        <v>0.42199999999999999</v>
      </c>
      <c r="AO615" s="25">
        <f>INDEX(FC_E3,$AL615)+(MEDIAN(MinStable,$AK615,1)-INDEX(FC_L,$AL615))*(INDEX(FC_E3,$AL615+1)-INDEX(FC_E3,$AL615))/(INDEX(FC_L,$AL615+1)-INDEX(FC_L,$AL615))</f>
        <v>0.41499999999999998</v>
      </c>
      <c r="AP615" s="26">
        <f>(IF(S615=1,Y615*AK615/AM615,0)+IF(T615=1,Z615*AK615/AN615,0)+IF(U615=1,AA615*AK615/AO615,0))*dt/60</f>
        <v>0.13434959664142687</v>
      </c>
      <c r="AQ615" s="25">
        <f>E615+(AG615*SQRT(RTE)-AH615/SQRT(RTE))*dt/60/E_nom</f>
        <v>0.32676653604310962</v>
      </c>
      <c r="AR615">
        <f>IF(R615=1,1,0)</f>
        <v>0</v>
      </c>
    </row>
    <row r="616" spans="1:44" x14ac:dyDescent="0.2">
      <c r="A616">
        <v>614</v>
      </c>
      <c r="B616" s="22">
        <f>A616/1440</f>
        <v>0.42638888888888887</v>
      </c>
      <c r="C616" s="23">
        <v>3.1315</v>
      </c>
      <c r="D616" s="24">
        <f>C616+P_aux</f>
        <v>3.1465000000000001</v>
      </c>
      <c r="E616" s="25">
        <f>AQ615</f>
        <v>0.32676653604310962</v>
      </c>
      <c r="F616" s="24">
        <f>AB615</f>
        <v>3.4</v>
      </c>
      <c r="G616">
        <f>IF(AND(S615=0,V615&gt;=MinOff),V615,-1)</f>
        <v>-1</v>
      </c>
      <c r="H616">
        <f>IF(AND(T615=0,W615&gt;=MinOff),W615,-1)</f>
        <v>-1</v>
      </c>
      <c r="I616">
        <f>IF(AND(U615=0,X615&gt;=MinOff),X615,-1)</f>
        <v>-1</v>
      </c>
      <c r="J616">
        <f>IF(AND(S615=1,V615&gt;=MinRun),V615,-1)</f>
        <v>391</v>
      </c>
      <c r="K616">
        <f>IF(AND(T615=1,W615&gt;=MinRun),W615,-1)</f>
        <v>390</v>
      </c>
      <c r="L616">
        <f>IF(AND(U615=1,X615&gt;=MinRun),X615,-1)</f>
        <v>49</v>
      </c>
      <c r="M616">
        <f>IF(MAX(G616:I616)&lt;0,0,MATCH(MAX(G616:I616),G616:I616,0))</f>
        <v>0</v>
      </c>
      <c r="N616">
        <f>IF(MAX(J616:L616)&lt;0,0,MATCH(MAX(J616:L616),J616:L616,0))</f>
        <v>1</v>
      </c>
      <c r="O616" s="24">
        <f>IF(N616=0,0,INDEX(CapVec,N616))</f>
        <v>1.2</v>
      </c>
      <c r="P616">
        <f>IF(OR(D616&gt;F616+StartMargin,E616&lt;SOC_startT),1,0)</f>
        <v>0</v>
      </c>
      <c r="Q616">
        <f>IF(AND(E616&gt;SOC_stopT,D616&lt;=F616-O616+StopMargin),1,0)</f>
        <v>0</v>
      </c>
      <c r="R616">
        <f>IF(AND(P616=1,M616&gt;0),1,IF(AND(P616=0,Q616=1,N616&gt;0),-1,0))</f>
        <v>0</v>
      </c>
      <c r="S616">
        <f>S615+IF(AND(R616=1,M616=1),1,0)-IF(AND(R616=-1,N616=1),1,0)</f>
        <v>1</v>
      </c>
      <c r="T616">
        <f>T615+IF(AND(R616=1,M616=2),1,0)-IF(AND(R616=-1,N616=2),1,0)</f>
        <v>1</v>
      </c>
      <c r="U616">
        <f>U615+IF(AND(R616=1,M616=3),1,0)-IF(AND(R616=-1,N616=3),1,0)</f>
        <v>1</v>
      </c>
      <c r="V616">
        <f>IF(S616&lt;&gt;S615,0,V615+dt)</f>
        <v>392</v>
      </c>
      <c r="W616">
        <f>IF(T616&lt;&gt;T615,0,W615+dt)</f>
        <v>391</v>
      </c>
      <c r="X616">
        <f>IF(U616&lt;&gt;U615,0,X615+dt)</f>
        <v>50</v>
      </c>
      <c r="Y616" s="24">
        <f>S616*Cap_1*MIN(1,(V616+dt)/StartRamp)</f>
        <v>1.2</v>
      </c>
      <c r="Z616" s="24">
        <f>T616*Cap_2*MIN(1,(W616+dt)/StartRamp)</f>
        <v>1.1000000000000001</v>
      </c>
      <c r="AA616" s="24">
        <f>U616*Cap_3*MIN(1,(X616+dt)/StartRamp)</f>
        <v>1.1000000000000001</v>
      </c>
      <c r="AB616" s="24">
        <f>SUM(Y616:AA616)</f>
        <v>3.4</v>
      </c>
      <c r="AC616" s="24">
        <f>AB616-D616</f>
        <v>0.25349999999999984</v>
      </c>
      <c r="AD616" s="25">
        <f>MEDIAN(0,(TaperEnd-E616)/(TaperEnd-TaperStart),1)</f>
        <v>1</v>
      </c>
      <c r="AE616" s="24">
        <f>MIN(P_pcs*AD616,MAX(0,SOC_max-E616)*E_nom*60/dt/SQRT(RTE))</f>
        <v>2.5</v>
      </c>
      <c r="AF616" s="24">
        <f>MIN(P_pcs,MAX(0,E616-SOC_min)*E_nom*60/dt*SQRT(RTE))</f>
        <v>2.5</v>
      </c>
      <c r="AG616" s="24">
        <f>IF(AC616&gt;0,MIN(AC616,AE616),0)</f>
        <v>0.25349999999999984</v>
      </c>
      <c r="AH616" s="24">
        <f>IF(AC616&lt;0,MIN(-AC616,AF616),0)</f>
        <v>0</v>
      </c>
      <c r="AI616" s="24">
        <f>IF(AC616&gt;0,D616+AG616,AB616)</f>
        <v>3.4</v>
      </c>
      <c r="AJ616" s="24">
        <f>MAX(0,D616-AI616-AH616)</f>
        <v>0</v>
      </c>
      <c r="AK616" s="25">
        <f>IF(AB616&gt;0,AI616/AB616,0)</f>
        <v>1</v>
      </c>
      <c r="AL616">
        <f>IF(AB616=0,1,MIN(MATCH(MEDIAN(MinStable,AK616,1),FC_L,1),3))</f>
        <v>3</v>
      </c>
      <c r="AM616" s="25">
        <f>INDEX(FC_E1,$AL616)+(MEDIAN(MinStable,$AK616,1)-INDEX(FC_L,$AL616))*(INDEX(FC_E1,$AL616+1)-INDEX(FC_E1,$AL616))/(INDEX(FC_L,$AL616+1)-INDEX(FC_L,$AL616))</f>
        <v>0.42799999999999999</v>
      </c>
      <c r="AN616" s="25">
        <f>INDEX(FC_E2,$AL616)+(MEDIAN(MinStable,$AK616,1)-INDEX(FC_L,$AL616))*(INDEX(FC_E2,$AL616+1)-INDEX(FC_E2,$AL616))/(INDEX(FC_L,$AL616+1)-INDEX(FC_L,$AL616))</f>
        <v>0.42199999999999999</v>
      </c>
      <c r="AO616" s="25">
        <f>INDEX(FC_E3,$AL616)+(MEDIAN(MinStable,$AK616,1)-INDEX(FC_L,$AL616))*(INDEX(FC_E3,$AL616+1)-INDEX(FC_E3,$AL616))/(INDEX(FC_L,$AL616+1)-INDEX(FC_L,$AL616))</f>
        <v>0.41499999999999998</v>
      </c>
      <c r="AP616" s="26">
        <f>(IF(S616=1,Y616*AK616/AM616,0)+IF(T616=1,Z616*AK616/AN616,0)+IF(U616=1,AA616*AK616/AO616,0))*dt/60</f>
        <v>0.13434959664142687</v>
      </c>
      <c r="AQ616" s="25">
        <f>E616+(AG616*SQRT(RTE)-AH616/SQRT(RTE))*dt/60/E_nom</f>
        <v>0.32748715446439158</v>
      </c>
      <c r="AR616">
        <f>IF(R616=1,1,0)</f>
        <v>0</v>
      </c>
    </row>
    <row r="617" spans="1:44" x14ac:dyDescent="0.2">
      <c r="A617">
        <v>615</v>
      </c>
      <c r="B617" s="22">
        <f>A617/1440</f>
        <v>0.42708333333333331</v>
      </c>
      <c r="C617" s="23">
        <v>3.1688999999999998</v>
      </c>
      <c r="D617" s="24">
        <f>C617+P_aux</f>
        <v>3.1839</v>
      </c>
      <c r="E617" s="25">
        <f>AQ616</f>
        <v>0.32748715446439158</v>
      </c>
      <c r="F617" s="24">
        <f>AB616</f>
        <v>3.4</v>
      </c>
      <c r="G617">
        <f>IF(AND(S616=0,V616&gt;=MinOff),V616,-1)</f>
        <v>-1</v>
      </c>
      <c r="H617">
        <f>IF(AND(T616=0,W616&gt;=MinOff),W616,-1)</f>
        <v>-1</v>
      </c>
      <c r="I617">
        <f>IF(AND(U616=0,X616&gt;=MinOff),X616,-1)</f>
        <v>-1</v>
      </c>
      <c r="J617">
        <f>IF(AND(S616=1,V616&gt;=MinRun),V616,-1)</f>
        <v>392</v>
      </c>
      <c r="K617">
        <f>IF(AND(T616=1,W616&gt;=MinRun),W616,-1)</f>
        <v>391</v>
      </c>
      <c r="L617">
        <f>IF(AND(U616=1,X616&gt;=MinRun),X616,-1)</f>
        <v>50</v>
      </c>
      <c r="M617">
        <f>IF(MAX(G617:I617)&lt;0,0,MATCH(MAX(G617:I617),G617:I617,0))</f>
        <v>0</v>
      </c>
      <c r="N617">
        <f>IF(MAX(J617:L617)&lt;0,0,MATCH(MAX(J617:L617),J617:L617,0))</f>
        <v>1</v>
      </c>
      <c r="O617" s="24">
        <f>IF(N617=0,0,INDEX(CapVec,N617))</f>
        <v>1.2</v>
      </c>
      <c r="P617">
        <f>IF(OR(D617&gt;F617+StartMargin,E617&lt;SOC_startT),1,0)</f>
        <v>0</v>
      </c>
      <c r="Q617">
        <f>IF(AND(E617&gt;SOC_stopT,D617&lt;=F617-O617+StopMargin),1,0)</f>
        <v>0</v>
      </c>
      <c r="R617">
        <f>IF(AND(P617=1,M617&gt;0),1,IF(AND(P617=0,Q617=1,N617&gt;0),-1,0))</f>
        <v>0</v>
      </c>
      <c r="S617">
        <f>S616+IF(AND(R617=1,M617=1),1,0)-IF(AND(R617=-1,N617=1),1,0)</f>
        <v>1</v>
      </c>
      <c r="T617">
        <f>T616+IF(AND(R617=1,M617=2),1,0)-IF(AND(R617=-1,N617=2),1,0)</f>
        <v>1</v>
      </c>
      <c r="U617">
        <f>U616+IF(AND(R617=1,M617=3),1,0)-IF(AND(R617=-1,N617=3),1,0)</f>
        <v>1</v>
      </c>
      <c r="V617">
        <f>IF(S617&lt;&gt;S616,0,V616+dt)</f>
        <v>393</v>
      </c>
      <c r="W617">
        <f>IF(T617&lt;&gt;T616,0,W616+dt)</f>
        <v>392</v>
      </c>
      <c r="X617">
        <f>IF(U617&lt;&gt;U616,0,X616+dt)</f>
        <v>51</v>
      </c>
      <c r="Y617" s="24">
        <f>S617*Cap_1*MIN(1,(V617+dt)/StartRamp)</f>
        <v>1.2</v>
      </c>
      <c r="Z617" s="24">
        <f>T617*Cap_2*MIN(1,(W617+dt)/StartRamp)</f>
        <v>1.1000000000000001</v>
      </c>
      <c r="AA617" s="24">
        <f>U617*Cap_3*MIN(1,(X617+dt)/StartRamp)</f>
        <v>1.1000000000000001</v>
      </c>
      <c r="AB617" s="24">
        <f>SUM(Y617:AA617)</f>
        <v>3.4</v>
      </c>
      <c r="AC617" s="24">
        <f>AB617-D617</f>
        <v>0.21609999999999996</v>
      </c>
      <c r="AD617" s="25">
        <f>MEDIAN(0,(TaperEnd-E617)/(TaperEnd-TaperStart),1)</f>
        <v>1</v>
      </c>
      <c r="AE617" s="24">
        <f>MIN(P_pcs*AD617,MAX(0,SOC_max-E617)*E_nom*60/dt/SQRT(RTE))</f>
        <v>2.5</v>
      </c>
      <c r="AF617" s="24">
        <f>MIN(P_pcs,MAX(0,E617-SOC_min)*E_nom*60/dt*SQRT(RTE))</f>
        <v>2.5</v>
      </c>
      <c r="AG617" s="24">
        <f>IF(AC617&gt;0,MIN(AC617,AE617),0)</f>
        <v>0.21609999999999996</v>
      </c>
      <c r="AH617" s="24">
        <f>IF(AC617&lt;0,MIN(-AC617,AF617),0)</f>
        <v>0</v>
      </c>
      <c r="AI617" s="24">
        <f>IF(AC617&gt;0,D617+AG617,AB617)</f>
        <v>3.4</v>
      </c>
      <c r="AJ617" s="24">
        <f>MAX(0,D617-AI617-AH617)</f>
        <v>0</v>
      </c>
      <c r="AK617" s="25">
        <f>IF(AB617&gt;0,AI617/AB617,0)</f>
        <v>1</v>
      </c>
      <c r="AL617">
        <f>IF(AB617=0,1,MIN(MATCH(MEDIAN(MinStable,AK617,1),FC_L,1),3))</f>
        <v>3</v>
      </c>
      <c r="AM617" s="25">
        <f>INDEX(FC_E1,$AL617)+(MEDIAN(MinStable,$AK617,1)-INDEX(FC_L,$AL617))*(INDEX(FC_E1,$AL617+1)-INDEX(FC_E1,$AL617))/(INDEX(FC_L,$AL617+1)-INDEX(FC_L,$AL617))</f>
        <v>0.42799999999999999</v>
      </c>
      <c r="AN617" s="25">
        <f>INDEX(FC_E2,$AL617)+(MEDIAN(MinStable,$AK617,1)-INDEX(FC_L,$AL617))*(INDEX(FC_E2,$AL617+1)-INDEX(FC_E2,$AL617))/(INDEX(FC_L,$AL617+1)-INDEX(FC_L,$AL617))</f>
        <v>0.42199999999999999</v>
      </c>
      <c r="AO617" s="25">
        <f>INDEX(FC_E3,$AL617)+(MEDIAN(MinStable,$AK617,1)-INDEX(FC_L,$AL617))*(INDEX(FC_E3,$AL617+1)-INDEX(FC_E3,$AL617))/(INDEX(FC_L,$AL617+1)-INDEX(FC_L,$AL617))</f>
        <v>0.41499999999999998</v>
      </c>
      <c r="AP617" s="26">
        <f>(IF(S617=1,Y617*AK617/AM617,0)+IF(T617=1,Z617*AK617/AN617,0)+IF(U617=1,AA617*AK617/AO617,0))*dt/60</f>
        <v>0.13434959664142687</v>
      </c>
      <c r="AQ617" s="25">
        <f>E617+(AG617*SQRT(RTE)-AH617/SQRT(RTE))*dt/60/E_nom</f>
        <v>0.32810145679511754</v>
      </c>
      <c r="AR617">
        <f>IF(R617=1,1,0)</f>
        <v>0</v>
      </c>
    </row>
    <row r="618" spans="1:44" x14ac:dyDescent="0.2">
      <c r="A618">
        <v>616</v>
      </c>
      <c r="B618" s="22">
        <f>A618/1440</f>
        <v>0.42777777777777776</v>
      </c>
      <c r="C618" s="23">
        <v>3.2120000000000002</v>
      </c>
      <c r="D618" s="24">
        <f>C618+P_aux</f>
        <v>3.2270000000000003</v>
      </c>
      <c r="E618" s="25">
        <f>AQ617</f>
        <v>0.32810145679511754</v>
      </c>
      <c r="F618" s="24">
        <f>AB617</f>
        <v>3.4</v>
      </c>
      <c r="G618">
        <f>IF(AND(S617=0,V617&gt;=MinOff),V617,-1)</f>
        <v>-1</v>
      </c>
      <c r="H618">
        <f>IF(AND(T617=0,W617&gt;=MinOff),W617,-1)</f>
        <v>-1</v>
      </c>
      <c r="I618">
        <f>IF(AND(U617=0,X617&gt;=MinOff),X617,-1)</f>
        <v>-1</v>
      </c>
      <c r="J618">
        <f>IF(AND(S617=1,V617&gt;=MinRun),V617,-1)</f>
        <v>393</v>
      </c>
      <c r="K618">
        <f>IF(AND(T617=1,W617&gt;=MinRun),W617,-1)</f>
        <v>392</v>
      </c>
      <c r="L618">
        <f>IF(AND(U617=1,X617&gt;=MinRun),X617,-1)</f>
        <v>51</v>
      </c>
      <c r="M618">
        <f>IF(MAX(G618:I618)&lt;0,0,MATCH(MAX(G618:I618),G618:I618,0))</f>
        <v>0</v>
      </c>
      <c r="N618">
        <f>IF(MAX(J618:L618)&lt;0,0,MATCH(MAX(J618:L618),J618:L618,0))</f>
        <v>1</v>
      </c>
      <c r="O618" s="24">
        <f>IF(N618=0,0,INDEX(CapVec,N618))</f>
        <v>1.2</v>
      </c>
      <c r="P618">
        <f>IF(OR(D618&gt;F618+StartMargin,E618&lt;SOC_startT),1,0)</f>
        <v>0</v>
      </c>
      <c r="Q618">
        <f>IF(AND(E618&gt;SOC_stopT,D618&lt;=F618-O618+StopMargin),1,0)</f>
        <v>0</v>
      </c>
      <c r="R618">
        <f>IF(AND(P618=1,M618&gt;0),1,IF(AND(P618=0,Q618=1,N618&gt;0),-1,0))</f>
        <v>0</v>
      </c>
      <c r="S618">
        <f>S617+IF(AND(R618=1,M618=1),1,0)-IF(AND(R618=-1,N618=1),1,0)</f>
        <v>1</v>
      </c>
      <c r="T618">
        <f>T617+IF(AND(R618=1,M618=2),1,0)-IF(AND(R618=-1,N618=2),1,0)</f>
        <v>1</v>
      </c>
      <c r="U618">
        <f>U617+IF(AND(R618=1,M618=3),1,0)-IF(AND(R618=-1,N618=3),1,0)</f>
        <v>1</v>
      </c>
      <c r="V618">
        <f>IF(S618&lt;&gt;S617,0,V617+dt)</f>
        <v>394</v>
      </c>
      <c r="W618">
        <f>IF(T618&lt;&gt;T617,0,W617+dt)</f>
        <v>393</v>
      </c>
      <c r="X618">
        <f>IF(U618&lt;&gt;U617,0,X617+dt)</f>
        <v>52</v>
      </c>
      <c r="Y618" s="24">
        <f>S618*Cap_1*MIN(1,(V618+dt)/StartRamp)</f>
        <v>1.2</v>
      </c>
      <c r="Z618" s="24">
        <f>T618*Cap_2*MIN(1,(W618+dt)/StartRamp)</f>
        <v>1.1000000000000001</v>
      </c>
      <c r="AA618" s="24">
        <f>U618*Cap_3*MIN(1,(X618+dt)/StartRamp)</f>
        <v>1.1000000000000001</v>
      </c>
      <c r="AB618" s="24">
        <f>SUM(Y618:AA618)</f>
        <v>3.4</v>
      </c>
      <c r="AC618" s="24">
        <f>AB618-D618</f>
        <v>0.1729999999999996</v>
      </c>
      <c r="AD618" s="25">
        <f>MEDIAN(0,(TaperEnd-E618)/(TaperEnd-TaperStart),1)</f>
        <v>1</v>
      </c>
      <c r="AE618" s="24">
        <f>MIN(P_pcs*AD618,MAX(0,SOC_max-E618)*E_nom*60/dt/SQRT(RTE))</f>
        <v>2.5</v>
      </c>
      <c r="AF618" s="24">
        <f>MIN(P_pcs,MAX(0,E618-SOC_min)*E_nom*60/dt*SQRT(RTE))</f>
        <v>2.5</v>
      </c>
      <c r="AG618" s="24">
        <f>IF(AC618&gt;0,MIN(AC618,AE618),0)</f>
        <v>0.1729999999999996</v>
      </c>
      <c r="AH618" s="24">
        <f>IF(AC618&lt;0,MIN(-AC618,AF618),0)</f>
        <v>0</v>
      </c>
      <c r="AI618" s="24">
        <f>IF(AC618&gt;0,D618+AG618,AB618)</f>
        <v>3.4</v>
      </c>
      <c r="AJ618" s="24">
        <f>MAX(0,D618-AI618-AH618)</f>
        <v>0</v>
      </c>
      <c r="AK618" s="25">
        <f>IF(AB618&gt;0,AI618/AB618,0)</f>
        <v>1</v>
      </c>
      <c r="AL618">
        <f>IF(AB618=0,1,MIN(MATCH(MEDIAN(MinStable,AK618,1),FC_L,1),3))</f>
        <v>3</v>
      </c>
      <c r="AM618" s="25">
        <f>INDEX(FC_E1,$AL618)+(MEDIAN(MinStable,$AK618,1)-INDEX(FC_L,$AL618))*(INDEX(FC_E1,$AL618+1)-INDEX(FC_E1,$AL618))/(INDEX(FC_L,$AL618+1)-INDEX(FC_L,$AL618))</f>
        <v>0.42799999999999999</v>
      </c>
      <c r="AN618" s="25">
        <f>INDEX(FC_E2,$AL618)+(MEDIAN(MinStable,$AK618,1)-INDEX(FC_L,$AL618))*(INDEX(FC_E2,$AL618+1)-INDEX(FC_E2,$AL618))/(INDEX(FC_L,$AL618+1)-INDEX(FC_L,$AL618))</f>
        <v>0.42199999999999999</v>
      </c>
      <c r="AO618" s="25">
        <f>INDEX(FC_E3,$AL618)+(MEDIAN(MinStable,$AK618,1)-INDEX(FC_L,$AL618))*(INDEX(FC_E3,$AL618+1)-INDEX(FC_E3,$AL618))/(INDEX(FC_L,$AL618+1)-INDEX(FC_L,$AL618))</f>
        <v>0.41499999999999998</v>
      </c>
      <c r="AP618" s="26">
        <f>(IF(S618=1,Y618*AK618/AM618,0)+IF(T618=1,Z618*AK618/AN618,0)+IF(U618=1,AA618*AK618/AO618,0))*dt/60</f>
        <v>0.13434959664142687</v>
      </c>
      <c r="AQ618" s="25">
        <f>E618+(AG618*SQRT(RTE)-AH618/SQRT(RTE))*dt/60/E_nom</f>
        <v>0.32859323978084448</v>
      </c>
      <c r="AR618">
        <f>IF(R618=1,1,0)</f>
        <v>0</v>
      </c>
    </row>
    <row r="619" spans="1:44" x14ac:dyDescent="0.2">
      <c r="A619">
        <v>617</v>
      </c>
      <c r="B619" s="22">
        <f>A619/1440</f>
        <v>0.4284722222222222</v>
      </c>
      <c r="C619" s="23">
        <v>3.1478000000000002</v>
      </c>
      <c r="D619" s="24">
        <f>C619+P_aux</f>
        <v>3.1628000000000003</v>
      </c>
      <c r="E619" s="25">
        <f>AQ618</f>
        <v>0.32859323978084448</v>
      </c>
      <c r="F619" s="24">
        <f>AB618</f>
        <v>3.4</v>
      </c>
      <c r="G619">
        <f>IF(AND(S618=0,V618&gt;=MinOff),V618,-1)</f>
        <v>-1</v>
      </c>
      <c r="H619">
        <f>IF(AND(T618=0,W618&gt;=MinOff),W618,-1)</f>
        <v>-1</v>
      </c>
      <c r="I619">
        <f>IF(AND(U618=0,X618&gt;=MinOff),X618,-1)</f>
        <v>-1</v>
      </c>
      <c r="J619">
        <f>IF(AND(S618=1,V618&gt;=MinRun),V618,-1)</f>
        <v>394</v>
      </c>
      <c r="K619">
        <f>IF(AND(T618=1,W618&gt;=MinRun),W618,-1)</f>
        <v>393</v>
      </c>
      <c r="L619">
        <f>IF(AND(U618=1,X618&gt;=MinRun),X618,-1)</f>
        <v>52</v>
      </c>
      <c r="M619">
        <f>IF(MAX(G619:I619)&lt;0,0,MATCH(MAX(G619:I619),G619:I619,0))</f>
        <v>0</v>
      </c>
      <c r="N619">
        <f>IF(MAX(J619:L619)&lt;0,0,MATCH(MAX(J619:L619),J619:L619,0))</f>
        <v>1</v>
      </c>
      <c r="O619" s="24">
        <f>IF(N619=0,0,INDEX(CapVec,N619))</f>
        <v>1.2</v>
      </c>
      <c r="P619">
        <f>IF(OR(D619&gt;F619+StartMargin,E619&lt;SOC_startT),1,0)</f>
        <v>0</v>
      </c>
      <c r="Q619">
        <f>IF(AND(E619&gt;SOC_stopT,D619&lt;=F619-O619+StopMargin),1,0)</f>
        <v>0</v>
      </c>
      <c r="R619">
        <f>IF(AND(P619=1,M619&gt;0),1,IF(AND(P619=0,Q619=1,N619&gt;0),-1,0))</f>
        <v>0</v>
      </c>
      <c r="S619">
        <f>S618+IF(AND(R619=1,M619=1),1,0)-IF(AND(R619=-1,N619=1),1,0)</f>
        <v>1</v>
      </c>
      <c r="T619">
        <f>T618+IF(AND(R619=1,M619=2),1,0)-IF(AND(R619=-1,N619=2),1,0)</f>
        <v>1</v>
      </c>
      <c r="U619">
        <f>U618+IF(AND(R619=1,M619=3),1,0)-IF(AND(R619=-1,N619=3),1,0)</f>
        <v>1</v>
      </c>
      <c r="V619">
        <f>IF(S619&lt;&gt;S618,0,V618+dt)</f>
        <v>395</v>
      </c>
      <c r="W619">
        <f>IF(T619&lt;&gt;T618,0,W618+dt)</f>
        <v>394</v>
      </c>
      <c r="X619">
        <f>IF(U619&lt;&gt;U618,0,X618+dt)</f>
        <v>53</v>
      </c>
      <c r="Y619" s="24">
        <f>S619*Cap_1*MIN(1,(V619+dt)/StartRamp)</f>
        <v>1.2</v>
      </c>
      <c r="Z619" s="24">
        <f>T619*Cap_2*MIN(1,(W619+dt)/StartRamp)</f>
        <v>1.1000000000000001</v>
      </c>
      <c r="AA619" s="24">
        <f>U619*Cap_3*MIN(1,(X619+dt)/StartRamp)</f>
        <v>1.1000000000000001</v>
      </c>
      <c r="AB619" s="24">
        <f>SUM(Y619:AA619)</f>
        <v>3.4</v>
      </c>
      <c r="AC619" s="24">
        <f>AB619-D619</f>
        <v>0.23719999999999963</v>
      </c>
      <c r="AD619" s="25">
        <f>MEDIAN(0,(TaperEnd-E619)/(TaperEnd-TaperStart),1)</f>
        <v>1</v>
      </c>
      <c r="AE619" s="24">
        <f>MIN(P_pcs*AD619,MAX(0,SOC_max-E619)*E_nom*60/dt/SQRT(RTE))</f>
        <v>2.5</v>
      </c>
      <c r="AF619" s="24">
        <f>MIN(P_pcs,MAX(0,E619-SOC_min)*E_nom*60/dt*SQRT(RTE))</f>
        <v>2.5</v>
      </c>
      <c r="AG619" s="24">
        <f>IF(AC619&gt;0,MIN(AC619,AE619),0)</f>
        <v>0.23719999999999963</v>
      </c>
      <c r="AH619" s="24">
        <f>IF(AC619&lt;0,MIN(-AC619,AF619),0)</f>
        <v>0</v>
      </c>
      <c r="AI619" s="24">
        <f>IF(AC619&gt;0,D619+AG619,AB619)</f>
        <v>3.4</v>
      </c>
      <c r="AJ619" s="24">
        <f>MAX(0,D619-AI619-AH619)</f>
        <v>0</v>
      </c>
      <c r="AK619" s="25">
        <f>IF(AB619&gt;0,AI619/AB619,0)</f>
        <v>1</v>
      </c>
      <c r="AL619">
        <f>IF(AB619=0,1,MIN(MATCH(MEDIAN(MinStable,AK619,1),FC_L,1),3))</f>
        <v>3</v>
      </c>
      <c r="AM619" s="25">
        <f>INDEX(FC_E1,$AL619)+(MEDIAN(MinStable,$AK619,1)-INDEX(FC_L,$AL619))*(INDEX(FC_E1,$AL619+1)-INDEX(FC_E1,$AL619))/(INDEX(FC_L,$AL619+1)-INDEX(FC_L,$AL619))</f>
        <v>0.42799999999999999</v>
      </c>
      <c r="AN619" s="25">
        <f>INDEX(FC_E2,$AL619)+(MEDIAN(MinStable,$AK619,1)-INDEX(FC_L,$AL619))*(INDEX(FC_E2,$AL619+1)-INDEX(FC_E2,$AL619))/(INDEX(FC_L,$AL619+1)-INDEX(FC_L,$AL619))</f>
        <v>0.42199999999999999</v>
      </c>
      <c r="AO619" s="25">
        <f>INDEX(FC_E3,$AL619)+(MEDIAN(MinStable,$AK619,1)-INDEX(FC_L,$AL619))*(INDEX(FC_E3,$AL619+1)-INDEX(FC_E3,$AL619))/(INDEX(FC_L,$AL619+1)-INDEX(FC_L,$AL619))</f>
        <v>0.41499999999999998</v>
      </c>
      <c r="AP619" s="26">
        <f>(IF(S619=1,Y619*AK619/AM619,0)+IF(T619=1,Z619*AK619/AN619,0)+IF(U619=1,AA619*AK619/AO619,0))*dt/60</f>
        <v>0.13434959664142687</v>
      </c>
      <c r="AQ619" s="25">
        <f>E619+(AG619*SQRT(RTE)-AH619/SQRT(RTE))*dt/60/E_nom</f>
        <v>0.32926752257977182</v>
      </c>
      <c r="AR619">
        <f>IF(R619=1,1,0)</f>
        <v>0</v>
      </c>
    </row>
    <row r="620" spans="1:44" x14ac:dyDescent="0.2">
      <c r="A620">
        <v>618</v>
      </c>
      <c r="B620" s="22">
        <f>A620/1440</f>
        <v>0.42916666666666664</v>
      </c>
      <c r="C620" s="23">
        <v>3.2610000000000001</v>
      </c>
      <c r="D620" s="24">
        <f>C620+P_aux</f>
        <v>3.2760000000000002</v>
      </c>
      <c r="E620" s="25">
        <f>AQ619</f>
        <v>0.32926752257977182</v>
      </c>
      <c r="F620" s="24">
        <f>AB619</f>
        <v>3.4</v>
      </c>
      <c r="G620">
        <f>IF(AND(S619=0,V619&gt;=MinOff),V619,-1)</f>
        <v>-1</v>
      </c>
      <c r="H620">
        <f>IF(AND(T619=0,W619&gt;=MinOff),W619,-1)</f>
        <v>-1</v>
      </c>
      <c r="I620">
        <f>IF(AND(U619=0,X619&gt;=MinOff),X619,-1)</f>
        <v>-1</v>
      </c>
      <c r="J620">
        <f>IF(AND(S619=1,V619&gt;=MinRun),V619,-1)</f>
        <v>395</v>
      </c>
      <c r="K620">
        <f>IF(AND(T619=1,W619&gt;=MinRun),W619,-1)</f>
        <v>394</v>
      </c>
      <c r="L620">
        <f>IF(AND(U619=1,X619&gt;=MinRun),X619,-1)</f>
        <v>53</v>
      </c>
      <c r="M620">
        <f>IF(MAX(G620:I620)&lt;0,0,MATCH(MAX(G620:I620),G620:I620,0))</f>
        <v>0</v>
      </c>
      <c r="N620">
        <f>IF(MAX(J620:L620)&lt;0,0,MATCH(MAX(J620:L620),J620:L620,0))</f>
        <v>1</v>
      </c>
      <c r="O620" s="24">
        <f>IF(N620=0,0,INDEX(CapVec,N620))</f>
        <v>1.2</v>
      </c>
      <c r="P620">
        <f>IF(OR(D620&gt;F620+StartMargin,E620&lt;SOC_startT),1,0)</f>
        <v>0</v>
      </c>
      <c r="Q620">
        <f>IF(AND(E620&gt;SOC_stopT,D620&lt;=F620-O620+StopMargin),1,0)</f>
        <v>0</v>
      </c>
      <c r="R620">
        <f>IF(AND(P620=1,M620&gt;0),1,IF(AND(P620=0,Q620=1,N620&gt;0),-1,0))</f>
        <v>0</v>
      </c>
      <c r="S620">
        <f>S619+IF(AND(R620=1,M620=1),1,0)-IF(AND(R620=-1,N620=1),1,0)</f>
        <v>1</v>
      </c>
      <c r="T620">
        <f>T619+IF(AND(R620=1,M620=2),1,0)-IF(AND(R620=-1,N620=2),1,0)</f>
        <v>1</v>
      </c>
      <c r="U620">
        <f>U619+IF(AND(R620=1,M620=3),1,0)-IF(AND(R620=-1,N620=3),1,0)</f>
        <v>1</v>
      </c>
      <c r="V620">
        <f>IF(S620&lt;&gt;S619,0,V619+dt)</f>
        <v>396</v>
      </c>
      <c r="W620">
        <f>IF(T620&lt;&gt;T619,0,W619+dt)</f>
        <v>395</v>
      </c>
      <c r="X620">
        <f>IF(U620&lt;&gt;U619,0,X619+dt)</f>
        <v>54</v>
      </c>
      <c r="Y620" s="24">
        <f>S620*Cap_1*MIN(1,(V620+dt)/StartRamp)</f>
        <v>1.2</v>
      </c>
      <c r="Z620" s="24">
        <f>T620*Cap_2*MIN(1,(W620+dt)/StartRamp)</f>
        <v>1.1000000000000001</v>
      </c>
      <c r="AA620" s="24">
        <f>U620*Cap_3*MIN(1,(X620+dt)/StartRamp)</f>
        <v>1.1000000000000001</v>
      </c>
      <c r="AB620" s="24">
        <f>SUM(Y620:AA620)</f>
        <v>3.4</v>
      </c>
      <c r="AC620" s="24">
        <f>AB620-D620</f>
        <v>0.12399999999999967</v>
      </c>
      <c r="AD620" s="25">
        <f>MEDIAN(0,(TaperEnd-E620)/(TaperEnd-TaperStart),1)</f>
        <v>1</v>
      </c>
      <c r="AE620" s="24">
        <f>MIN(P_pcs*AD620,MAX(0,SOC_max-E620)*E_nom*60/dt/SQRT(RTE))</f>
        <v>2.5</v>
      </c>
      <c r="AF620" s="24">
        <f>MIN(P_pcs,MAX(0,E620-SOC_min)*E_nom*60/dt*SQRT(RTE))</f>
        <v>2.5</v>
      </c>
      <c r="AG620" s="24">
        <f>IF(AC620&gt;0,MIN(AC620,AE620),0)</f>
        <v>0.12399999999999967</v>
      </c>
      <c r="AH620" s="24">
        <f>IF(AC620&lt;0,MIN(-AC620,AF620),0)</f>
        <v>0</v>
      </c>
      <c r="AI620" s="24">
        <f>IF(AC620&gt;0,D620+AG620,AB620)</f>
        <v>3.4</v>
      </c>
      <c r="AJ620" s="24">
        <f>MAX(0,D620-AI620-AH620)</f>
        <v>0</v>
      </c>
      <c r="AK620" s="25">
        <f>IF(AB620&gt;0,AI620/AB620,0)</f>
        <v>1</v>
      </c>
      <c r="AL620">
        <f>IF(AB620=0,1,MIN(MATCH(MEDIAN(MinStable,AK620,1),FC_L,1),3))</f>
        <v>3</v>
      </c>
      <c r="AM620" s="25">
        <f>INDEX(FC_E1,$AL620)+(MEDIAN(MinStable,$AK620,1)-INDEX(FC_L,$AL620))*(INDEX(FC_E1,$AL620+1)-INDEX(FC_E1,$AL620))/(INDEX(FC_L,$AL620+1)-INDEX(FC_L,$AL620))</f>
        <v>0.42799999999999999</v>
      </c>
      <c r="AN620" s="25">
        <f>INDEX(FC_E2,$AL620)+(MEDIAN(MinStable,$AK620,1)-INDEX(FC_L,$AL620))*(INDEX(FC_E2,$AL620+1)-INDEX(FC_E2,$AL620))/(INDEX(FC_L,$AL620+1)-INDEX(FC_L,$AL620))</f>
        <v>0.42199999999999999</v>
      </c>
      <c r="AO620" s="25">
        <f>INDEX(FC_E3,$AL620)+(MEDIAN(MinStable,$AK620,1)-INDEX(FC_L,$AL620))*(INDEX(FC_E3,$AL620+1)-INDEX(FC_E3,$AL620))/(INDEX(FC_L,$AL620+1)-INDEX(FC_L,$AL620))</f>
        <v>0.41499999999999998</v>
      </c>
      <c r="AP620" s="26">
        <f>(IF(S620=1,Y620*AK620/AM620,0)+IF(T620=1,Z620*AK620/AN620,0)+IF(U620=1,AA620*AK620/AO620,0))*dt/60</f>
        <v>0.13434959664142687</v>
      </c>
      <c r="AQ620" s="25">
        <f>E620+(AG620*SQRT(RTE)-AH620/SQRT(RTE))*dt/60/E_nom</f>
        <v>0.32962001443081307</v>
      </c>
      <c r="AR620">
        <f>IF(R620=1,1,0)</f>
        <v>0</v>
      </c>
    </row>
    <row r="621" spans="1:44" x14ac:dyDescent="0.2">
      <c r="A621">
        <v>619</v>
      </c>
      <c r="B621" s="22">
        <f>A621/1440</f>
        <v>0.42986111111111114</v>
      </c>
      <c r="C621" s="23">
        <v>3.1953</v>
      </c>
      <c r="D621" s="24">
        <f>C621+P_aux</f>
        <v>3.2103000000000002</v>
      </c>
      <c r="E621" s="25">
        <f>AQ620</f>
        <v>0.32962001443081307</v>
      </c>
      <c r="F621" s="24">
        <f>AB620</f>
        <v>3.4</v>
      </c>
      <c r="G621">
        <f>IF(AND(S620=0,V620&gt;=MinOff),V620,-1)</f>
        <v>-1</v>
      </c>
      <c r="H621">
        <f>IF(AND(T620=0,W620&gt;=MinOff),W620,-1)</f>
        <v>-1</v>
      </c>
      <c r="I621">
        <f>IF(AND(U620=0,X620&gt;=MinOff),X620,-1)</f>
        <v>-1</v>
      </c>
      <c r="J621">
        <f>IF(AND(S620=1,V620&gt;=MinRun),V620,-1)</f>
        <v>396</v>
      </c>
      <c r="K621">
        <f>IF(AND(T620=1,W620&gt;=MinRun),W620,-1)</f>
        <v>395</v>
      </c>
      <c r="L621">
        <f>IF(AND(U620=1,X620&gt;=MinRun),X620,-1)</f>
        <v>54</v>
      </c>
      <c r="M621">
        <f>IF(MAX(G621:I621)&lt;0,0,MATCH(MAX(G621:I621),G621:I621,0))</f>
        <v>0</v>
      </c>
      <c r="N621">
        <f>IF(MAX(J621:L621)&lt;0,0,MATCH(MAX(J621:L621),J621:L621,0))</f>
        <v>1</v>
      </c>
      <c r="O621" s="24">
        <f>IF(N621=0,0,INDEX(CapVec,N621))</f>
        <v>1.2</v>
      </c>
      <c r="P621">
        <f>IF(OR(D621&gt;F621+StartMargin,E621&lt;SOC_startT),1,0)</f>
        <v>0</v>
      </c>
      <c r="Q621">
        <f>IF(AND(E621&gt;SOC_stopT,D621&lt;=F621-O621+StopMargin),1,0)</f>
        <v>0</v>
      </c>
      <c r="R621">
        <f>IF(AND(P621=1,M621&gt;0),1,IF(AND(P621=0,Q621=1,N621&gt;0),-1,0))</f>
        <v>0</v>
      </c>
      <c r="S621">
        <f>S620+IF(AND(R621=1,M621=1),1,0)-IF(AND(R621=-1,N621=1),1,0)</f>
        <v>1</v>
      </c>
      <c r="T621">
        <f>T620+IF(AND(R621=1,M621=2),1,0)-IF(AND(R621=-1,N621=2),1,0)</f>
        <v>1</v>
      </c>
      <c r="U621">
        <f>U620+IF(AND(R621=1,M621=3),1,0)-IF(AND(R621=-1,N621=3),1,0)</f>
        <v>1</v>
      </c>
      <c r="V621">
        <f>IF(S621&lt;&gt;S620,0,V620+dt)</f>
        <v>397</v>
      </c>
      <c r="W621">
        <f>IF(T621&lt;&gt;T620,0,W620+dt)</f>
        <v>396</v>
      </c>
      <c r="X621">
        <f>IF(U621&lt;&gt;U620,0,X620+dt)</f>
        <v>55</v>
      </c>
      <c r="Y621" s="24">
        <f>S621*Cap_1*MIN(1,(V621+dt)/StartRamp)</f>
        <v>1.2</v>
      </c>
      <c r="Z621" s="24">
        <f>T621*Cap_2*MIN(1,(W621+dt)/StartRamp)</f>
        <v>1.1000000000000001</v>
      </c>
      <c r="AA621" s="24">
        <f>U621*Cap_3*MIN(1,(X621+dt)/StartRamp)</f>
        <v>1.1000000000000001</v>
      </c>
      <c r="AB621" s="24">
        <f>SUM(Y621:AA621)</f>
        <v>3.4</v>
      </c>
      <c r="AC621" s="24">
        <f>AB621-D621</f>
        <v>0.18969999999999976</v>
      </c>
      <c r="AD621" s="25">
        <f>MEDIAN(0,(TaperEnd-E621)/(TaperEnd-TaperStart),1)</f>
        <v>1</v>
      </c>
      <c r="AE621" s="24">
        <f>MIN(P_pcs*AD621,MAX(0,SOC_max-E621)*E_nom*60/dt/SQRT(RTE))</f>
        <v>2.5</v>
      </c>
      <c r="AF621" s="24">
        <f>MIN(P_pcs,MAX(0,E621-SOC_min)*E_nom*60/dt*SQRT(RTE))</f>
        <v>2.5</v>
      </c>
      <c r="AG621" s="24">
        <f>IF(AC621&gt;0,MIN(AC621,AE621),0)</f>
        <v>0.18969999999999976</v>
      </c>
      <c r="AH621" s="24">
        <f>IF(AC621&lt;0,MIN(-AC621,AF621),0)</f>
        <v>0</v>
      </c>
      <c r="AI621" s="24">
        <f>IF(AC621&gt;0,D621+AG621,AB621)</f>
        <v>3.4</v>
      </c>
      <c r="AJ621" s="24">
        <f>MAX(0,D621-AI621-AH621)</f>
        <v>0</v>
      </c>
      <c r="AK621" s="25">
        <f>IF(AB621&gt;0,AI621/AB621,0)</f>
        <v>1</v>
      </c>
      <c r="AL621">
        <f>IF(AB621=0,1,MIN(MATCH(MEDIAN(MinStable,AK621,1),FC_L,1),3))</f>
        <v>3</v>
      </c>
      <c r="AM621" s="25">
        <f>INDEX(FC_E1,$AL621)+(MEDIAN(MinStable,$AK621,1)-INDEX(FC_L,$AL621))*(INDEX(FC_E1,$AL621+1)-INDEX(FC_E1,$AL621))/(INDEX(FC_L,$AL621+1)-INDEX(FC_L,$AL621))</f>
        <v>0.42799999999999999</v>
      </c>
      <c r="AN621" s="25">
        <f>INDEX(FC_E2,$AL621)+(MEDIAN(MinStable,$AK621,1)-INDEX(FC_L,$AL621))*(INDEX(FC_E2,$AL621+1)-INDEX(FC_E2,$AL621))/(INDEX(FC_L,$AL621+1)-INDEX(FC_L,$AL621))</f>
        <v>0.42199999999999999</v>
      </c>
      <c r="AO621" s="25">
        <f>INDEX(FC_E3,$AL621)+(MEDIAN(MinStable,$AK621,1)-INDEX(FC_L,$AL621))*(INDEX(FC_E3,$AL621+1)-INDEX(FC_E3,$AL621))/(INDEX(FC_L,$AL621+1)-INDEX(FC_L,$AL621))</f>
        <v>0.41499999999999998</v>
      </c>
      <c r="AP621" s="26">
        <f>(IF(S621=1,Y621*AK621/AM621,0)+IF(T621=1,Z621*AK621/AN621,0)+IF(U621=1,AA621*AK621/AO621,0))*dt/60</f>
        <v>0.13434959664142687</v>
      </c>
      <c r="AQ621" s="25">
        <f>E621+(AG621*SQRT(RTE)-AH621/SQRT(RTE))*dt/60/E_nom</f>
        <v>0.33015927010938184</v>
      </c>
      <c r="AR621">
        <f>IF(R621=1,1,0)</f>
        <v>0</v>
      </c>
    </row>
    <row r="622" spans="1:44" x14ac:dyDescent="0.2">
      <c r="A622">
        <v>620</v>
      </c>
      <c r="B622" s="22">
        <f>A622/1440</f>
        <v>0.43055555555555558</v>
      </c>
      <c r="C622" s="23">
        <v>3.1446000000000001</v>
      </c>
      <c r="D622" s="24">
        <f>C622+P_aux</f>
        <v>3.1596000000000002</v>
      </c>
      <c r="E622" s="25">
        <f>AQ621</f>
        <v>0.33015927010938184</v>
      </c>
      <c r="F622" s="24">
        <f>AB621</f>
        <v>3.4</v>
      </c>
      <c r="G622">
        <f>IF(AND(S621=0,V621&gt;=MinOff),V621,-1)</f>
        <v>-1</v>
      </c>
      <c r="H622">
        <f>IF(AND(T621=0,W621&gt;=MinOff),W621,-1)</f>
        <v>-1</v>
      </c>
      <c r="I622">
        <f>IF(AND(U621=0,X621&gt;=MinOff),X621,-1)</f>
        <v>-1</v>
      </c>
      <c r="J622">
        <f>IF(AND(S621=1,V621&gt;=MinRun),V621,-1)</f>
        <v>397</v>
      </c>
      <c r="K622">
        <f>IF(AND(T621=1,W621&gt;=MinRun),W621,-1)</f>
        <v>396</v>
      </c>
      <c r="L622">
        <f>IF(AND(U621=1,X621&gt;=MinRun),X621,-1)</f>
        <v>55</v>
      </c>
      <c r="M622">
        <f>IF(MAX(G622:I622)&lt;0,0,MATCH(MAX(G622:I622),G622:I622,0))</f>
        <v>0</v>
      </c>
      <c r="N622">
        <f>IF(MAX(J622:L622)&lt;0,0,MATCH(MAX(J622:L622),J622:L622,0))</f>
        <v>1</v>
      </c>
      <c r="O622" s="24">
        <f>IF(N622=0,0,INDEX(CapVec,N622))</f>
        <v>1.2</v>
      </c>
      <c r="P622">
        <f>IF(OR(D622&gt;F622+StartMargin,E622&lt;SOC_startT),1,0)</f>
        <v>0</v>
      </c>
      <c r="Q622">
        <f>IF(AND(E622&gt;SOC_stopT,D622&lt;=F622-O622+StopMargin),1,0)</f>
        <v>0</v>
      </c>
      <c r="R622">
        <f>IF(AND(P622=1,M622&gt;0),1,IF(AND(P622=0,Q622=1,N622&gt;0),-1,0))</f>
        <v>0</v>
      </c>
      <c r="S622">
        <f>S621+IF(AND(R622=1,M622=1),1,0)-IF(AND(R622=-1,N622=1),1,0)</f>
        <v>1</v>
      </c>
      <c r="T622">
        <f>T621+IF(AND(R622=1,M622=2),1,0)-IF(AND(R622=-1,N622=2),1,0)</f>
        <v>1</v>
      </c>
      <c r="U622">
        <f>U621+IF(AND(R622=1,M622=3),1,0)-IF(AND(R622=-1,N622=3),1,0)</f>
        <v>1</v>
      </c>
      <c r="V622">
        <f>IF(S622&lt;&gt;S621,0,V621+dt)</f>
        <v>398</v>
      </c>
      <c r="W622">
        <f>IF(T622&lt;&gt;T621,0,W621+dt)</f>
        <v>397</v>
      </c>
      <c r="X622">
        <f>IF(U622&lt;&gt;U621,0,X621+dt)</f>
        <v>56</v>
      </c>
      <c r="Y622" s="24">
        <f>S622*Cap_1*MIN(1,(V622+dt)/StartRamp)</f>
        <v>1.2</v>
      </c>
      <c r="Z622" s="24">
        <f>T622*Cap_2*MIN(1,(W622+dt)/StartRamp)</f>
        <v>1.1000000000000001</v>
      </c>
      <c r="AA622" s="24">
        <f>U622*Cap_3*MIN(1,(X622+dt)/StartRamp)</f>
        <v>1.1000000000000001</v>
      </c>
      <c r="AB622" s="24">
        <f>SUM(Y622:AA622)</f>
        <v>3.4</v>
      </c>
      <c r="AC622" s="24">
        <f>AB622-D622</f>
        <v>0.24039999999999973</v>
      </c>
      <c r="AD622" s="25">
        <f>MEDIAN(0,(TaperEnd-E622)/(TaperEnd-TaperStart),1)</f>
        <v>1</v>
      </c>
      <c r="AE622" s="24">
        <f>MIN(P_pcs*AD622,MAX(0,SOC_max-E622)*E_nom*60/dt/SQRT(RTE))</f>
        <v>2.5</v>
      </c>
      <c r="AF622" s="24">
        <f>MIN(P_pcs,MAX(0,E622-SOC_min)*E_nom*60/dt*SQRT(RTE))</f>
        <v>2.5</v>
      </c>
      <c r="AG622" s="24">
        <f>IF(AC622&gt;0,MIN(AC622,AE622),0)</f>
        <v>0.24039999999999973</v>
      </c>
      <c r="AH622" s="24">
        <f>IF(AC622&lt;0,MIN(-AC622,AF622),0)</f>
        <v>0</v>
      </c>
      <c r="AI622" s="24">
        <f>IF(AC622&gt;0,D622+AG622,AB622)</f>
        <v>3.4</v>
      </c>
      <c r="AJ622" s="24">
        <f>MAX(0,D622-AI622-AH622)</f>
        <v>0</v>
      </c>
      <c r="AK622" s="25">
        <f>IF(AB622&gt;0,AI622/AB622,0)</f>
        <v>1</v>
      </c>
      <c r="AL622">
        <f>IF(AB622=0,1,MIN(MATCH(MEDIAN(MinStable,AK622,1),FC_L,1),3))</f>
        <v>3</v>
      </c>
      <c r="AM622" s="25">
        <f>INDEX(FC_E1,$AL622)+(MEDIAN(MinStable,$AK622,1)-INDEX(FC_L,$AL622))*(INDEX(FC_E1,$AL622+1)-INDEX(FC_E1,$AL622))/(INDEX(FC_L,$AL622+1)-INDEX(FC_L,$AL622))</f>
        <v>0.42799999999999999</v>
      </c>
      <c r="AN622" s="25">
        <f>INDEX(FC_E2,$AL622)+(MEDIAN(MinStable,$AK622,1)-INDEX(FC_L,$AL622))*(INDEX(FC_E2,$AL622+1)-INDEX(FC_E2,$AL622))/(INDEX(FC_L,$AL622+1)-INDEX(FC_L,$AL622))</f>
        <v>0.42199999999999999</v>
      </c>
      <c r="AO622" s="25">
        <f>INDEX(FC_E3,$AL622)+(MEDIAN(MinStable,$AK622,1)-INDEX(FC_L,$AL622))*(INDEX(FC_E3,$AL622+1)-INDEX(FC_E3,$AL622))/(INDEX(FC_L,$AL622+1)-INDEX(FC_L,$AL622))</f>
        <v>0.41499999999999998</v>
      </c>
      <c r="AP622" s="26">
        <f>(IF(S622=1,Y622*AK622/AM622,0)+IF(T622=1,Z622*AK622/AN622,0)+IF(U622=1,AA622*AK622/AO622,0))*dt/60</f>
        <v>0.13434959664142687</v>
      </c>
      <c r="AQ622" s="25">
        <f>E622+(AG622*SQRT(RTE)-AH622/SQRT(RTE))*dt/60/E_nom</f>
        <v>0.33084264947220704</v>
      </c>
      <c r="AR622">
        <f>IF(R622=1,1,0)</f>
        <v>0</v>
      </c>
    </row>
    <row r="623" spans="1:44" x14ac:dyDescent="0.2">
      <c r="A623">
        <v>621</v>
      </c>
      <c r="B623" s="22">
        <f>A623/1440</f>
        <v>0.43125000000000002</v>
      </c>
      <c r="C623" s="23">
        <v>3.08</v>
      </c>
      <c r="D623" s="24">
        <f>C623+P_aux</f>
        <v>3.0950000000000002</v>
      </c>
      <c r="E623" s="25">
        <f>AQ622</f>
        <v>0.33084264947220704</v>
      </c>
      <c r="F623" s="24">
        <f>AB622</f>
        <v>3.4</v>
      </c>
      <c r="G623">
        <f>IF(AND(S622=0,V622&gt;=MinOff),V622,-1)</f>
        <v>-1</v>
      </c>
      <c r="H623">
        <f>IF(AND(T622=0,W622&gt;=MinOff),W622,-1)</f>
        <v>-1</v>
      </c>
      <c r="I623">
        <f>IF(AND(U622=0,X622&gt;=MinOff),X622,-1)</f>
        <v>-1</v>
      </c>
      <c r="J623">
        <f>IF(AND(S622=1,V622&gt;=MinRun),V622,-1)</f>
        <v>398</v>
      </c>
      <c r="K623">
        <f>IF(AND(T622=1,W622&gt;=MinRun),W622,-1)</f>
        <v>397</v>
      </c>
      <c r="L623">
        <f>IF(AND(U622=1,X622&gt;=MinRun),X622,-1)</f>
        <v>56</v>
      </c>
      <c r="M623">
        <f>IF(MAX(G623:I623)&lt;0,0,MATCH(MAX(G623:I623),G623:I623,0))</f>
        <v>0</v>
      </c>
      <c r="N623">
        <f>IF(MAX(J623:L623)&lt;0,0,MATCH(MAX(J623:L623),J623:L623,0))</f>
        <v>1</v>
      </c>
      <c r="O623" s="24">
        <f>IF(N623=0,0,INDEX(CapVec,N623))</f>
        <v>1.2</v>
      </c>
      <c r="P623">
        <f>IF(OR(D623&gt;F623+StartMargin,E623&lt;SOC_startT),1,0)</f>
        <v>0</v>
      </c>
      <c r="Q623">
        <f>IF(AND(E623&gt;SOC_stopT,D623&lt;=F623-O623+StopMargin),1,0)</f>
        <v>0</v>
      </c>
      <c r="R623">
        <f>IF(AND(P623=1,M623&gt;0),1,IF(AND(P623=0,Q623=1,N623&gt;0),-1,0))</f>
        <v>0</v>
      </c>
      <c r="S623">
        <f>S622+IF(AND(R623=1,M623=1),1,0)-IF(AND(R623=-1,N623=1),1,0)</f>
        <v>1</v>
      </c>
      <c r="T623">
        <f>T622+IF(AND(R623=1,M623=2),1,0)-IF(AND(R623=-1,N623=2),1,0)</f>
        <v>1</v>
      </c>
      <c r="U623">
        <f>U622+IF(AND(R623=1,M623=3),1,0)-IF(AND(R623=-1,N623=3),1,0)</f>
        <v>1</v>
      </c>
      <c r="V623">
        <f>IF(S623&lt;&gt;S622,0,V622+dt)</f>
        <v>399</v>
      </c>
      <c r="W623">
        <f>IF(T623&lt;&gt;T622,0,W622+dt)</f>
        <v>398</v>
      </c>
      <c r="X623">
        <f>IF(U623&lt;&gt;U622,0,X622+dt)</f>
        <v>57</v>
      </c>
      <c r="Y623" s="24">
        <f>S623*Cap_1*MIN(1,(V623+dt)/StartRamp)</f>
        <v>1.2</v>
      </c>
      <c r="Z623" s="24">
        <f>T623*Cap_2*MIN(1,(W623+dt)/StartRamp)</f>
        <v>1.1000000000000001</v>
      </c>
      <c r="AA623" s="24">
        <f>U623*Cap_3*MIN(1,(X623+dt)/StartRamp)</f>
        <v>1.1000000000000001</v>
      </c>
      <c r="AB623" s="24">
        <f>SUM(Y623:AA623)</f>
        <v>3.4</v>
      </c>
      <c r="AC623" s="24">
        <f>AB623-D623</f>
        <v>0.30499999999999972</v>
      </c>
      <c r="AD623" s="25">
        <f>MEDIAN(0,(TaperEnd-E623)/(TaperEnd-TaperStart),1)</f>
        <v>1</v>
      </c>
      <c r="AE623" s="24">
        <f>MIN(P_pcs*AD623,MAX(0,SOC_max-E623)*E_nom*60/dt/SQRT(RTE))</f>
        <v>2.5</v>
      </c>
      <c r="AF623" s="24">
        <f>MIN(P_pcs,MAX(0,E623-SOC_min)*E_nom*60/dt*SQRT(RTE))</f>
        <v>2.5</v>
      </c>
      <c r="AG623" s="24">
        <f>IF(AC623&gt;0,MIN(AC623,AE623),0)</f>
        <v>0.30499999999999972</v>
      </c>
      <c r="AH623" s="24">
        <f>IF(AC623&lt;0,MIN(-AC623,AF623),0)</f>
        <v>0</v>
      </c>
      <c r="AI623" s="24">
        <f>IF(AC623&gt;0,D623+AG623,AB623)</f>
        <v>3.4</v>
      </c>
      <c r="AJ623" s="24">
        <f>MAX(0,D623-AI623-AH623)</f>
        <v>0</v>
      </c>
      <c r="AK623" s="25">
        <f>IF(AB623&gt;0,AI623/AB623,0)</f>
        <v>1</v>
      </c>
      <c r="AL623">
        <f>IF(AB623=0,1,MIN(MATCH(MEDIAN(MinStable,AK623,1),FC_L,1),3))</f>
        <v>3</v>
      </c>
      <c r="AM623" s="25">
        <f>INDEX(FC_E1,$AL623)+(MEDIAN(MinStable,$AK623,1)-INDEX(FC_L,$AL623))*(INDEX(FC_E1,$AL623+1)-INDEX(FC_E1,$AL623))/(INDEX(FC_L,$AL623+1)-INDEX(FC_L,$AL623))</f>
        <v>0.42799999999999999</v>
      </c>
      <c r="AN623" s="25">
        <f>INDEX(FC_E2,$AL623)+(MEDIAN(MinStable,$AK623,1)-INDEX(FC_L,$AL623))*(INDEX(FC_E2,$AL623+1)-INDEX(FC_E2,$AL623))/(INDEX(FC_L,$AL623+1)-INDEX(FC_L,$AL623))</f>
        <v>0.42199999999999999</v>
      </c>
      <c r="AO623" s="25">
        <f>INDEX(FC_E3,$AL623)+(MEDIAN(MinStable,$AK623,1)-INDEX(FC_L,$AL623))*(INDEX(FC_E3,$AL623+1)-INDEX(FC_E3,$AL623))/(INDEX(FC_L,$AL623+1)-INDEX(FC_L,$AL623))</f>
        <v>0.41499999999999998</v>
      </c>
      <c r="AP623" s="26">
        <f>(IF(S623=1,Y623*AK623/AM623,0)+IF(T623=1,Z623*AK623/AN623,0)+IF(U623=1,AA623*AK623/AO623,0))*dt/60</f>
        <v>0.13434959664142687</v>
      </c>
      <c r="AQ623" s="25">
        <f>E623+(AG623*SQRT(RTE)-AH623/SQRT(RTE))*dt/60/E_nom</f>
        <v>0.33170966571871985</v>
      </c>
      <c r="AR623">
        <f>IF(R623=1,1,0)</f>
        <v>0</v>
      </c>
    </row>
    <row r="624" spans="1:44" x14ac:dyDescent="0.2">
      <c r="A624">
        <v>622</v>
      </c>
      <c r="B624" s="22">
        <f>A624/1440</f>
        <v>0.43194444444444446</v>
      </c>
      <c r="C624" s="23">
        <v>3.2231000000000001</v>
      </c>
      <c r="D624" s="24">
        <f>C624+P_aux</f>
        <v>3.2381000000000002</v>
      </c>
      <c r="E624" s="25">
        <f>AQ623</f>
        <v>0.33170966571871985</v>
      </c>
      <c r="F624" s="24">
        <f>AB623</f>
        <v>3.4</v>
      </c>
      <c r="G624">
        <f>IF(AND(S623=0,V623&gt;=MinOff),V623,-1)</f>
        <v>-1</v>
      </c>
      <c r="H624">
        <f>IF(AND(T623=0,W623&gt;=MinOff),W623,-1)</f>
        <v>-1</v>
      </c>
      <c r="I624">
        <f>IF(AND(U623=0,X623&gt;=MinOff),X623,-1)</f>
        <v>-1</v>
      </c>
      <c r="J624">
        <f>IF(AND(S623=1,V623&gt;=MinRun),V623,-1)</f>
        <v>399</v>
      </c>
      <c r="K624">
        <f>IF(AND(T623=1,W623&gt;=MinRun),W623,-1)</f>
        <v>398</v>
      </c>
      <c r="L624">
        <f>IF(AND(U623=1,X623&gt;=MinRun),X623,-1)</f>
        <v>57</v>
      </c>
      <c r="M624">
        <f>IF(MAX(G624:I624)&lt;0,0,MATCH(MAX(G624:I624),G624:I624,0))</f>
        <v>0</v>
      </c>
      <c r="N624">
        <f>IF(MAX(J624:L624)&lt;0,0,MATCH(MAX(J624:L624),J624:L624,0))</f>
        <v>1</v>
      </c>
      <c r="O624" s="24">
        <f>IF(N624=0,0,INDEX(CapVec,N624))</f>
        <v>1.2</v>
      </c>
      <c r="P624">
        <f>IF(OR(D624&gt;F624+StartMargin,E624&lt;SOC_startT),1,0)</f>
        <v>0</v>
      </c>
      <c r="Q624">
        <f>IF(AND(E624&gt;SOC_stopT,D624&lt;=F624-O624+StopMargin),1,0)</f>
        <v>0</v>
      </c>
      <c r="R624">
        <f>IF(AND(P624=1,M624&gt;0),1,IF(AND(P624=0,Q624=1,N624&gt;0),-1,0))</f>
        <v>0</v>
      </c>
      <c r="S624">
        <f>S623+IF(AND(R624=1,M624=1),1,0)-IF(AND(R624=-1,N624=1),1,0)</f>
        <v>1</v>
      </c>
      <c r="T624">
        <f>T623+IF(AND(R624=1,M624=2),1,0)-IF(AND(R624=-1,N624=2),1,0)</f>
        <v>1</v>
      </c>
      <c r="U624">
        <f>U623+IF(AND(R624=1,M624=3),1,0)-IF(AND(R624=-1,N624=3),1,0)</f>
        <v>1</v>
      </c>
      <c r="V624">
        <f>IF(S624&lt;&gt;S623,0,V623+dt)</f>
        <v>400</v>
      </c>
      <c r="W624">
        <f>IF(T624&lt;&gt;T623,0,W623+dt)</f>
        <v>399</v>
      </c>
      <c r="X624">
        <f>IF(U624&lt;&gt;U623,0,X623+dt)</f>
        <v>58</v>
      </c>
      <c r="Y624" s="24">
        <f>S624*Cap_1*MIN(1,(V624+dt)/StartRamp)</f>
        <v>1.2</v>
      </c>
      <c r="Z624" s="24">
        <f>T624*Cap_2*MIN(1,(W624+dt)/StartRamp)</f>
        <v>1.1000000000000001</v>
      </c>
      <c r="AA624" s="24">
        <f>U624*Cap_3*MIN(1,(X624+dt)/StartRamp)</f>
        <v>1.1000000000000001</v>
      </c>
      <c r="AB624" s="24">
        <f>SUM(Y624:AA624)</f>
        <v>3.4</v>
      </c>
      <c r="AC624" s="24">
        <f>AB624-D624</f>
        <v>0.16189999999999971</v>
      </c>
      <c r="AD624" s="25">
        <f>MEDIAN(0,(TaperEnd-E624)/(TaperEnd-TaperStart),1)</f>
        <v>1</v>
      </c>
      <c r="AE624" s="24">
        <f>MIN(P_pcs*AD624,MAX(0,SOC_max-E624)*E_nom*60/dt/SQRT(RTE))</f>
        <v>2.5</v>
      </c>
      <c r="AF624" s="24">
        <f>MIN(P_pcs,MAX(0,E624-SOC_min)*E_nom*60/dt*SQRT(RTE))</f>
        <v>2.5</v>
      </c>
      <c r="AG624" s="24">
        <f>IF(AC624&gt;0,MIN(AC624,AE624),0)</f>
        <v>0.16189999999999971</v>
      </c>
      <c r="AH624" s="24">
        <f>IF(AC624&lt;0,MIN(-AC624,AF624),0)</f>
        <v>0</v>
      </c>
      <c r="AI624" s="24">
        <f>IF(AC624&gt;0,D624+AG624,AB624)</f>
        <v>3.4</v>
      </c>
      <c r="AJ624" s="24">
        <f>MAX(0,D624-AI624-AH624)</f>
        <v>0</v>
      </c>
      <c r="AK624" s="25">
        <f>IF(AB624&gt;0,AI624/AB624,0)</f>
        <v>1</v>
      </c>
      <c r="AL624">
        <f>IF(AB624=0,1,MIN(MATCH(MEDIAN(MinStable,AK624,1),FC_L,1),3))</f>
        <v>3</v>
      </c>
      <c r="AM624" s="25">
        <f>INDEX(FC_E1,$AL624)+(MEDIAN(MinStable,$AK624,1)-INDEX(FC_L,$AL624))*(INDEX(FC_E1,$AL624+1)-INDEX(FC_E1,$AL624))/(INDEX(FC_L,$AL624+1)-INDEX(FC_L,$AL624))</f>
        <v>0.42799999999999999</v>
      </c>
      <c r="AN624" s="25">
        <f>INDEX(FC_E2,$AL624)+(MEDIAN(MinStable,$AK624,1)-INDEX(FC_L,$AL624))*(INDEX(FC_E2,$AL624+1)-INDEX(FC_E2,$AL624))/(INDEX(FC_L,$AL624+1)-INDEX(FC_L,$AL624))</f>
        <v>0.42199999999999999</v>
      </c>
      <c r="AO624" s="25">
        <f>INDEX(FC_E3,$AL624)+(MEDIAN(MinStable,$AK624,1)-INDEX(FC_L,$AL624))*(INDEX(FC_E3,$AL624+1)-INDEX(FC_E3,$AL624))/(INDEX(FC_L,$AL624+1)-INDEX(FC_L,$AL624))</f>
        <v>0.41499999999999998</v>
      </c>
      <c r="AP624" s="26">
        <f>(IF(S624=1,Y624*AK624/AM624,0)+IF(T624=1,Z624*AK624/AN624,0)+IF(U624=1,AA624*AK624/AO624,0))*dt/60</f>
        <v>0.13434959664142687</v>
      </c>
      <c r="AQ624" s="25">
        <f>E624+(AG624*SQRT(RTE)-AH624/SQRT(RTE))*dt/60/E_nom</f>
        <v>0.33216989499842614</v>
      </c>
      <c r="AR624">
        <f>IF(R624=1,1,0)</f>
        <v>0</v>
      </c>
    </row>
    <row r="625" spans="1:44" x14ac:dyDescent="0.2">
      <c r="A625">
        <v>623</v>
      </c>
      <c r="B625" s="22">
        <f>A625/1440</f>
        <v>0.43263888888888891</v>
      </c>
      <c r="C625" s="23">
        <v>3.0074000000000001</v>
      </c>
      <c r="D625" s="24">
        <f>C625+P_aux</f>
        <v>3.0224000000000002</v>
      </c>
      <c r="E625" s="25">
        <f>AQ624</f>
        <v>0.33216989499842614</v>
      </c>
      <c r="F625" s="24">
        <f>AB624</f>
        <v>3.4</v>
      </c>
      <c r="G625">
        <f>IF(AND(S624=0,V624&gt;=MinOff),V624,-1)</f>
        <v>-1</v>
      </c>
      <c r="H625">
        <f>IF(AND(T624=0,W624&gt;=MinOff),W624,-1)</f>
        <v>-1</v>
      </c>
      <c r="I625">
        <f>IF(AND(U624=0,X624&gt;=MinOff),X624,-1)</f>
        <v>-1</v>
      </c>
      <c r="J625">
        <f>IF(AND(S624=1,V624&gt;=MinRun),V624,-1)</f>
        <v>400</v>
      </c>
      <c r="K625">
        <f>IF(AND(T624=1,W624&gt;=MinRun),W624,-1)</f>
        <v>399</v>
      </c>
      <c r="L625">
        <f>IF(AND(U624=1,X624&gt;=MinRun),X624,-1)</f>
        <v>58</v>
      </c>
      <c r="M625">
        <f>IF(MAX(G625:I625)&lt;0,0,MATCH(MAX(G625:I625),G625:I625,0))</f>
        <v>0</v>
      </c>
      <c r="N625">
        <f>IF(MAX(J625:L625)&lt;0,0,MATCH(MAX(J625:L625),J625:L625,0))</f>
        <v>1</v>
      </c>
      <c r="O625" s="24">
        <f>IF(N625=0,0,INDEX(CapVec,N625))</f>
        <v>1.2</v>
      </c>
      <c r="P625">
        <f>IF(OR(D625&gt;F625+StartMargin,E625&lt;SOC_startT),1,0)</f>
        <v>0</v>
      </c>
      <c r="Q625">
        <f>IF(AND(E625&gt;SOC_stopT,D625&lt;=F625-O625+StopMargin),1,0)</f>
        <v>0</v>
      </c>
      <c r="R625">
        <f>IF(AND(P625=1,M625&gt;0),1,IF(AND(P625=0,Q625=1,N625&gt;0),-1,0))</f>
        <v>0</v>
      </c>
      <c r="S625">
        <f>S624+IF(AND(R625=1,M625=1),1,0)-IF(AND(R625=-1,N625=1),1,0)</f>
        <v>1</v>
      </c>
      <c r="T625">
        <f>T624+IF(AND(R625=1,M625=2),1,0)-IF(AND(R625=-1,N625=2),1,0)</f>
        <v>1</v>
      </c>
      <c r="U625">
        <f>U624+IF(AND(R625=1,M625=3),1,0)-IF(AND(R625=-1,N625=3),1,0)</f>
        <v>1</v>
      </c>
      <c r="V625">
        <f>IF(S625&lt;&gt;S624,0,V624+dt)</f>
        <v>401</v>
      </c>
      <c r="W625">
        <f>IF(T625&lt;&gt;T624,0,W624+dt)</f>
        <v>400</v>
      </c>
      <c r="X625">
        <f>IF(U625&lt;&gt;U624,0,X624+dt)</f>
        <v>59</v>
      </c>
      <c r="Y625" s="24">
        <f>S625*Cap_1*MIN(1,(V625+dt)/StartRamp)</f>
        <v>1.2</v>
      </c>
      <c r="Z625" s="24">
        <f>T625*Cap_2*MIN(1,(W625+dt)/StartRamp)</f>
        <v>1.1000000000000001</v>
      </c>
      <c r="AA625" s="24">
        <f>U625*Cap_3*MIN(1,(X625+dt)/StartRamp)</f>
        <v>1.1000000000000001</v>
      </c>
      <c r="AB625" s="24">
        <f>SUM(Y625:AA625)</f>
        <v>3.4</v>
      </c>
      <c r="AC625" s="24">
        <f>AB625-D625</f>
        <v>0.37759999999999971</v>
      </c>
      <c r="AD625" s="25">
        <f>MEDIAN(0,(TaperEnd-E625)/(TaperEnd-TaperStart),1)</f>
        <v>1</v>
      </c>
      <c r="AE625" s="24">
        <f>MIN(P_pcs*AD625,MAX(0,SOC_max-E625)*E_nom*60/dt/SQRT(RTE))</f>
        <v>2.5</v>
      </c>
      <c r="AF625" s="24">
        <f>MIN(P_pcs,MAX(0,E625-SOC_min)*E_nom*60/dt*SQRT(RTE))</f>
        <v>2.5</v>
      </c>
      <c r="AG625" s="24">
        <f>IF(AC625&gt;0,MIN(AC625,AE625),0)</f>
        <v>0.37759999999999971</v>
      </c>
      <c r="AH625" s="24">
        <f>IF(AC625&lt;0,MIN(-AC625,AF625),0)</f>
        <v>0</v>
      </c>
      <c r="AI625" s="24">
        <f>IF(AC625&gt;0,D625+AG625,AB625)</f>
        <v>3.4</v>
      </c>
      <c r="AJ625" s="24">
        <f>MAX(0,D625-AI625-AH625)</f>
        <v>0</v>
      </c>
      <c r="AK625" s="25">
        <f>IF(AB625&gt;0,AI625/AB625,0)</f>
        <v>1</v>
      </c>
      <c r="AL625">
        <f>IF(AB625=0,1,MIN(MATCH(MEDIAN(MinStable,AK625,1),FC_L,1),3))</f>
        <v>3</v>
      </c>
      <c r="AM625" s="25">
        <f>INDEX(FC_E1,$AL625)+(MEDIAN(MinStable,$AK625,1)-INDEX(FC_L,$AL625))*(INDEX(FC_E1,$AL625+1)-INDEX(FC_E1,$AL625))/(INDEX(FC_L,$AL625+1)-INDEX(FC_L,$AL625))</f>
        <v>0.42799999999999999</v>
      </c>
      <c r="AN625" s="25">
        <f>INDEX(FC_E2,$AL625)+(MEDIAN(MinStable,$AK625,1)-INDEX(FC_L,$AL625))*(INDEX(FC_E2,$AL625+1)-INDEX(FC_E2,$AL625))/(INDEX(FC_L,$AL625+1)-INDEX(FC_L,$AL625))</f>
        <v>0.42199999999999999</v>
      </c>
      <c r="AO625" s="25">
        <f>INDEX(FC_E3,$AL625)+(MEDIAN(MinStable,$AK625,1)-INDEX(FC_L,$AL625))*(INDEX(FC_E3,$AL625+1)-INDEX(FC_E3,$AL625))/(INDEX(FC_L,$AL625+1)-INDEX(FC_L,$AL625))</f>
        <v>0.41499999999999998</v>
      </c>
      <c r="AP625" s="26">
        <f>(IF(S625=1,Y625*AK625/AM625,0)+IF(T625=1,Z625*AK625/AN625,0)+IF(U625=1,AA625*AK625/AO625,0))*dt/60</f>
        <v>0.13434959664142687</v>
      </c>
      <c r="AQ625" s="25">
        <f>E625+(AG625*SQRT(RTE)-AH625/SQRT(RTE))*dt/60/E_nom</f>
        <v>0.33324328953837118</v>
      </c>
      <c r="AR625">
        <f>IF(R625=1,1,0)</f>
        <v>0</v>
      </c>
    </row>
    <row r="626" spans="1:44" x14ac:dyDescent="0.2">
      <c r="A626">
        <v>624</v>
      </c>
      <c r="B626" s="22">
        <f>A626/1440</f>
        <v>0.43333333333333335</v>
      </c>
      <c r="C626" s="23">
        <v>3.1852</v>
      </c>
      <c r="D626" s="24">
        <f>C626+P_aux</f>
        <v>3.2002000000000002</v>
      </c>
      <c r="E626" s="25">
        <f>AQ625</f>
        <v>0.33324328953837118</v>
      </c>
      <c r="F626" s="24">
        <f>AB625</f>
        <v>3.4</v>
      </c>
      <c r="G626">
        <f>IF(AND(S625=0,V625&gt;=MinOff),V625,-1)</f>
        <v>-1</v>
      </c>
      <c r="H626">
        <f>IF(AND(T625=0,W625&gt;=MinOff),W625,-1)</f>
        <v>-1</v>
      </c>
      <c r="I626">
        <f>IF(AND(U625=0,X625&gt;=MinOff),X625,-1)</f>
        <v>-1</v>
      </c>
      <c r="J626">
        <f>IF(AND(S625=1,V625&gt;=MinRun),V625,-1)</f>
        <v>401</v>
      </c>
      <c r="K626">
        <f>IF(AND(T625=1,W625&gt;=MinRun),W625,-1)</f>
        <v>400</v>
      </c>
      <c r="L626">
        <f>IF(AND(U625=1,X625&gt;=MinRun),X625,-1)</f>
        <v>59</v>
      </c>
      <c r="M626">
        <f>IF(MAX(G626:I626)&lt;0,0,MATCH(MAX(G626:I626),G626:I626,0))</f>
        <v>0</v>
      </c>
      <c r="N626">
        <f>IF(MAX(J626:L626)&lt;0,0,MATCH(MAX(J626:L626),J626:L626,0))</f>
        <v>1</v>
      </c>
      <c r="O626" s="24">
        <f>IF(N626=0,0,INDEX(CapVec,N626))</f>
        <v>1.2</v>
      </c>
      <c r="P626">
        <f>IF(OR(D626&gt;F626+StartMargin,E626&lt;SOC_startT),1,0)</f>
        <v>0</v>
      </c>
      <c r="Q626">
        <f>IF(AND(E626&gt;SOC_stopT,D626&lt;=F626-O626+StopMargin),1,0)</f>
        <v>0</v>
      </c>
      <c r="R626">
        <f>IF(AND(P626=1,M626&gt;0),1,IF(AND(P626=0,Q626=1,N626&gt;0),-1,0))</f>
        <v>0</v>
      </c>
      <c r="S626">
        <f>S625+IF(AND(R626=1,M626=1),1,0)-IF(AND(R626=-1,N626=1),1,0)</f>
        <v>1</v>
      </c>
      <c r="T626">
        <f>T625+IF(AND(R626=1,M626=2),1,0)-IF(AND(R626=-1,N626=2),1,0)</f>
        <v>1</v>
      </c>
      <c r="U626">
        <f>U625+IF(AND(R626=1,M626=3),1,0)-IF(AND(R626=-1,N626=3),1,0)</f>
        <v>1</v>
      </c>
      <c r="V626">
        <f>IF(S626&lt;&gt;S625,0,V625+dt)</f>
        <v>402</v>
      </c>
      <c r="W626">
        <f>IF(T626&lt;&gt;T625,0,W625+dt)</f>
        <v>401</v>
      </c>
      <c r="X626">
        <f>IF(U626&lt;&gt;U625,0,X625+dt)</f>
        <v>60</v>
      </c>
      <c r="Y626" s="24">
        <f>S626*Cap_1*MIN(1,(V626+dt)/StartRamp)</f>
        <v>1.2</v>
      </c>
      <c r="Z626" s="24">
        <f>T626*Cap_2*MIN(1,(W626+dt)/StartRamp)</f>
        <v>1.1000000000000001</v>
      </c>
      <c r="AA626" s="24">
        <f>U626*Cap_3*MIN(1,(X626+dt)/StartRamp)</f>
        <v>1.1000000000000001</v>
      </c>
      <c r="AB626" s="24">
        <f>SUM(Y626:AA626)</f>
        <v>3.4</v>
      </c>
      <c r="AC626" s="24">
        <f>AB626-D626</f>
        <v>0.19979999999999976</v>
      </c>
      <c r="AD626" s="25">
        <f>MEDIAN(0,(TaperEnd-E626)/(TaperEnd-TaperStart),1)</f>
        <v>1</v>
      </c>
      <c r="AE626" s="24">
        <f>MIN(P_pcs*AD626,MAX(0,SOC_max-E626)*E_nom*60/dt/SQRT(RTE))</f>
        <v>2.5</v>
      </c>
      <c r="AF626" s="24">
        <f>MIN(P_pcs,MAX(0,E626-SOC_min)*E_nom*60/dt*SQRT(RTE))</f>
        <v>2.5</v>
      </c>
      <c r="AG626" s="24">
        <f>IF(AC626&gt;0,MIN(AC626,AE626),0)</f>
        <v>0.19979999999999976</v>
      </c>
      <c r="AH626" s="24">
        <f>IF(AC626&lt;0,MIN(-AC626,AF626),0)</f>
        <v>0</v>
      </c>
      <c r="AI626" s="24">
        <f>IF(AC626&gt;0,D626+AG626,AB626)</f>
        <v>3.4</v>
      </c>
      <c r="AJ626" s="24">
        <f>MAX(0,D626-AI626-AH626)</f>
        <v>0</v>
      </c>
      <c r="AK626" s="25">
        <f>IF(AB626&gt;0,AI626/AB626,0)</f>
        <v>1</v>
      </c>
      <c r="AL626">
        <f>IF(AB626=0,1,MIN(MATCH(MEDIAN(MinStable,AK626,1),FC_L,1),3))</f>
        <v>3</v>
      </c>
      <c r="AM626" s="25">
        <f>INDEX(FC_E1,$AL626)+(MEDIAN(MinStable,$AK626,1)-INDEX(FC_L,$AL626))*(INDEX(FC_E1,$AL626+1)-INDEX(FC_E1,$AL626))/(INDEX(FC_L,$AL626+1)-INDEX(FC_L,$AL626))</f>
        <v>0.42799999999999999</v>
      </c>
      <c r="AN626" s="25">
        <f>INDEX(FC_E2,$AL626)+(MEDIAN(MinStable,$AK626,1)-INDEX(FC_L,$AL626))*(INDEX(FC_E2,$AL626+1)-INDEX(FC_E2,$AL626))/(INDEX(FC_L,$AL626+1)-INDEX(FC_L,$AL626))</f>
        <v>0.42199999999999999</v>
      </c>
      <c r="AO626" s="25">
        <f>INDEX(FC_E3,$AL626)+(MEDIAN(MinStable,$AK626,1)-INDEX(FC_L,$AL626))*(INDEX(FC_E3,$AL626+1)-INDEX(FC_E3,$AL626))/(INDEX(FC_L,$AL626+1)-INDEX(FC_L,$AL626))</f>
        <v>0.41499999999999998</v>
      </c>
      <c r="AP626" s="26">
        <f>(IF(S626=1,Y626*AK626/AM626,0)+IF(T626=1,Z626*AK626/AN626,0)+IF(U626=1,AA626*AK626/AO626,0))*dt/60</f>
        <v>0.13434959664142687</v>
      </c>
      <c r="AQ626" s="25">
        <f>E626+(AG626*SQRT(RTE)-AH626/SQRT(RTE))*dt/60/E_nom</f>
        <v>0.33381125624674252</v>
      </c>
      <c r="AR626">
        <f>IF(R626=1,1,0)</f>
        <v>0</v>
      </c>
    </row>
    <row r="627" spans="1:44" x14ac:dyDescent="0.2">
      <c r="A627">
        <v>625</v>
      </c>
      <c r="B627" s="22">
        <f>A627/1440</f>
        <v>0.43402777777777779</v>
      </c>
      <c r="C627" s="23">
        <v>3.1345999999999998</v>
      </c>
      <c r="D627" s="24">
        <f>C627+P_aux</f>
        <v>3.1496</v>
      </c>
      <c r="E627" s="25">
        <f>AQ626</f>
        <v>0.33381125624674252</v>
      </c>
      <c r="F627" s="24">
        <f>AB626</f>
        <v>3.4</v>
      </c>
      <c r="G627">
        <f>IF(AND(S626=0,V626&gt;=MinOff),V626,-1)</f>
        <v>-1</v>
      </c>
      <c r="H627">
        <f>IF(AND(T626=0,W626&gt;=MinOff),W626,-1)</f>
        <v>-1</v>
      </c>
      <c r="I627">
        <f>IF(AND(U626=0,X626&gt;=MinOff),X626,-1)</f>
        <v>-1</v>
      </c>
      <c r="J627">
        <f>IF(AND(S626=1,V626&gt;=MinRun),V626,-1)</f>
        <v>402</v>
      </c>
      <c r="K627">
        <f>IF(AND(T626=1,W626&gt;=MinRun),W626,-1)</f>
        <v>401</v>
      </c>
      <c r="L627">
        <f>IF(AND(U626=1,X626&gt;=MinRun),X626,-1)</f>
        <v>60</v>
      </c>
      <c r="M627">
        <f>IF(MAX(G627:I627)&lt;0,0,MATCH(MAX(G627:I627),G627:I627,0))</f>
        <v>0</v>
      </c>
      <c r="N627">
        <f>IF(MAX(J627:L627)&lt;0,0,MATCH(MAX(J627:L627),J627:L627,0))</f>
        <v>1</v>
      </c>
      <c r="O627" s="24">
        <f>IF(N627=0,0,INDEX(CapVec,N627))</f>
        <v>1.2</v>
      </c>
      <c r="P627">
        <f>IF(OR(D627&gt;F627+StartMargin,E627&lt;SOC_startT),1,0)</f>
        <v>0</v>
      </c>
      <c r="Q627">
        <f>IF(AND(E627&gt;SOC_stopT,D627&lt;=F627-O627+StopMargin),1,0)</f>
        <v>0</v>
      </c>
      <c r="R627">
        <f>IF(AND(P627=1,M627&gt;0),1,IF(AND(P627=0,Q627=1,N627&gt;0),-1,0))</f>
        <v>0</v>
      </c>
      <c r="S627">
        <f>S626+IF(AND(R627=1,M627=1),1,0)-IF(AND(R627=-1,N627=1),1,0)</f>
        <v>1</v>
      </c>
      <c r="T627">
        <f>T626+IF(AND(R627=1,M627=2),1,0)-IF(AND(R627=-1,N627=2),1,0)</f>
        <v>1</v>
      </c>
      <c r="U627">
        <f>U626+IF(AND(R627=1,M627=3),1,0)-IF(AND(R627=-1,N627=3),1,0)</f>
        <v>1</v>
      </c>
      <c r="V627">
        <f>IF(S627&lt;&gt;S626,0,V626+dt)</f>
        <v>403</v>
      </c>
      <c r="W627">
        <f>IF(T627&lt;&gt;T626,0,W626+dt)</f>
        <v>402</v>
      </c>
      <c r="X627">
        <f>IF(U627&lt;&gt;U626,0,X626+dt)</f>
        <v>61</v>
      </c>
      <c r="Y627" s="24">
        <f>S627*Cap_1*MIN(1,(V627+dt)/StartRamp)</f>
        <v>1.2</v>
      </c>
      <c r="Z627" s="24">
        <f>T627*Cap_2*MIN(1,(W627+dt)/StartRamp)</f>
        <v>1.1000000000000001</v>
      </c>
      <c r="AA627" s="24">
        <f>U627*Cap_3*MIN(1,(X627+dt)/StartRamp)</f>
        <v>1.1000000000000001</v>
      </c>
      <c r="AB627" s="24">
        <f>SUM(Y627:AA627)</f>
        <v>3.4</v>
      </c>
      <c r="AC627" s="24">
        <f>AB627-D627</f>
        <v>0.25039999999999996</v>
      </c>
      <c r="AD627" s="25">
        <f>MEDIAN(0,(TaperEnd-E627)/(TaperEnd-TaperStart),1)</f>
        <v>1</v>
      </c>
      <c r="AE627" s="24">
        <f>MIN(P_pcs*AD627,MAX(0,SOC_max-E627)*E_nom*60/dt/SQRT(RTE))</f>
        <v>2.5</v>
      </c>
      <c r="AF627" s="24">
        <f>MIN(P_pcs,MAX(0,E627-SOC_min)*E_nom*60/dt*SQRT(RTE))</f>
        <v>2.5</v>
      </c>
      <c r="AG627" s="24">
        <f>IF(AC627&gt;0,MIN(AC627,AE627),0)</f>
        <v>0.25039999999999996</v>
      </c>
      <c r="AH627" s="24">
        <f>IF(AC627&lt;0,MIN(-AC627,AF627),0)</f>
        <v>0</v>
      </c>
      <c r="AI627" s="24">
        <f>IF(AC627&gt;0,D627+AG627,AB627)</f>
        <v>3.4</v>
      </c>
      <c r="AJ627" s="24">
        <f>MAX(0,D627-AI627-AH627)</f>
        <v>0</v>
      </c>
      <c r="AK627" s="25">
        <f>IF(AB627&gt;0,AI627/AB627,0)</f>
        <v>1</v>
      </c>
      <c r="AL627">
        <f>IF(AB627=0,1,MIN(MATCH(MEDIAN(MinStable,AK627,1),FC_L,1),3))</f>
        <v>3</v>
      </c>
      <c r="AM627" s="25">
        <f>INDEX(FC_E1,$AL627)+(MEDIAN(MinStable,$AK627,1)-INDEX(FC_L,$AL627))*(INDEX(FC_E1,$AL627+1)-INDEX(FC_E1,$AL627))/(INDEX(FC_L,$AL627+1)-INDEX(FC_L,$AL627))</f>
        <v>0.42799999999999999</v>
      </c>
      <c r="AN627" s="25">
        <f>INDEX(FC_E2,$AL627)+(MEDIAN(MinStable,$AK627,1)-INDEX(FC_L,$AL627))*(INDEX(FC_E2,$AL627+1)-INDEX(FC_E2,$AL627))/(INDEX(FC_L,$AL627+1)-INDEX(FC_L,$AL627))</f>
        <v>0.42199999999999999</v>
      </c>
      <c r="AO627" s="25">
        <f>INDEX(FC_E3,$AL627)+(MEDIAN(MinStable,$AK627,1)-INDEX(FC_L,$AL627))*(INDEX(FC_E3,$AL627+1)-INDEX(FC_E3,$AL627))/(INDEX(FC_L,$AL627+1)-INDEX(FC_L,$AL627))</f>
        <v>0.41499999999999998</v>
      </c>
      <c r="AP627" s="26">
        <f>(IF(S627=1,Y627*AK627/AM627,0)+IF(T627=1,Z627*AK627/AN627,0)+IF(U627=1,AA627*AK627/AO627,0))*dt/60</f>
        <v>0.13434959664142687</v>
      </c>
      <c r="AQ627" s="25">
        <f>E627+(AG627*SQRT(RTE)-AH627/SQRT(RTE))*dt/60/E_nom</f>
        <v>0.33452306237174845</v>
      </c>
      <c r="AR627">
        <f>IF(R627=1,1,0)</f>
        <v>0</v>
      </c>
    </row>
    <row r="628" spans="1:44" x14ac:dyDescent="0.2">
      <c r="A628">
        <v>626</v>
      </c>
      <c r="B628" s="22">
        <f>A628/1440</f>
        <v>0.43472222222222223</v>
      </c>
      <c r="C628" s="23">
        <v>3.2176999999999998</v>
      </c>
      <c r="D628" s="24">
        <f>C628+P_aux</f>
        <v>3.2326999999999999</v>
      </c>
      <c r="E628" s="25">
        <f>AQ627</f>
        <v>0.33452306237174845</v>
      </c>
      <c r="F628" s="24">
        <f>AB627</f>
        <v>3.4</v>
      </c>
      <c r="G628">
        <f>IF(AND(S627=0,V627&gt;=MinOff),V627,-1)</f>
        <v>-1</v>
      </c>
      <c r="H628">
        <f>IF(AND(T627=0,W627&gt;=MinOff),W627,-1)</f>
        <v>-1</v>
      </c>
      <c r="I628">
        <f>IF(AND(U627=0,X627&gt;=MinOff),X627,-1)</f>
        <v>-1</v>
      </c>
      <c r="J628">
        <f>IF(AND(S627=1,V627&gt;=MinRun),V627,-1)</f>
        <v>403</v>
      </c>
      <c r="K628">
        <f>IF(AND(T627=1,W627&gt;=MinRun),W627,-1)</f>
        <v>402</v>
      </c>
      <c r="L628">
        <f>IF(AND(U627=1,X627&gt;=MinRun),X627,-1)</f>
        <v>61</v>
      </c>
      <c r="M628">
        <f>IF(MAX(G628:I628)&lt;0,0,MATCH(MAX(G628:I628),G628:I628,0))</f>
        <v>0</v>
      </c>
      <c r="N628">
        <f>IF(MAX(J628:L628)&lt;0,0,MATCH(MAX(J628:L628),J628:L628,0))</f>
        <v>1</v>
      </c>
      <c r="O628" s="24">
        <f>IF(N628=0,0,INDEX(CapVec,N628))</f>
        <v>1.2</v>
      </c>
      <c r="P628">
        <f>IF(OR(D628&gt;F628+StartMargin,E628&lt;SOC_startT),1,0)</f>
        <v>0</v>
      </c>
      <c r="Q628">
        <f>IF(AND(E628&gt;SOC_stopT,D628&lt;=F628-O628+StopMargin),1,0)</f>
        <v>0</v>
      </c>
      <c r="R628">
        <f>IF(AND(P628=1,M628&gt;0),1,IF(AND(P628=0,Q628=1,N628&gt;0),-1,0))</f>
        <v>0</v>
      </c>
      <c r="S628">
        <f>S627+IF(AND(R628=1,M628=1),1,0)-IF(AND(R628=-1,N628=1),1,0)</f>
        <v>1</v>
      </c>
      <c r="T628">
        <f>T627+IF(AND(R628=1,M628=2),1,0)-IF(AND(R628=-1,N628=2),1,0)</f>
        <v>1</v>
      </c>
      <c r="U628">
        <f>U627+IF(AND(R628=1,M628=3),1,0)-IF(AND(R628=-1,N628=3),1,0)</f>
        <v>1</v>
      </c>
      <c r="V628">
        <f>IF(S628&lt;&gt;S627,0,V627+dt)</f>
        <v>404</v>
      </c>
      <c r="W628">
        <f>IF(T628&lt;&gt;T627,0,W627+dt)</f>
        <v>403</v>
      </c>
      <c r="X628">
        <f>IF(U628&lt;&gt;U627,0,X627+dt)</f>
        <v>62</v>
      </c>
      <c r="Y628" s="24">
        <f>S628*Cap_1*MIN(1,(V628+dt)/StartRamp)</f>
        <v>1.2</v>
      </c>
      <c r="Z628" s="24">
        <f>T628*Cap_2*MIN(1,(W628+dt)/StartRamp)</f>
        <v>1.1000000000000001</v>
      </c>
      <c r="AA628" s="24">
        <f>U628*Cap_3*MIN(1,(X628+dt)/StartRamp)</f>
        <v>1.1000000000000001</v>
      </c>
      <c r="AB628" s="24">
        <f>SUM(Y628:AA628)</f>
        <v>3.4</v>
      </c>
      <c r="AC628" s="24">
        <f>AB628-D628</f>
        <v>0.1673</v>
      </c>
      <c r="AD628" s="25">
        <f>MEDIAN(0,(TaperEnd-E628)/(TaperEnd-TaperStart),1)</f>
        <v>1</v>
      </c>
      <c r="AE628" s="24">
        <f>MIN(P_pcs*AD628,MAX(0,SOC_max-E628)*E_nom*60/dt/SQRT(RTE))</f>
        <v>2.5</v>
      </c>
      <c r="AF628" s="24">
        <f>MIN(P_pcs,MAX(0,E628-SOC_min)*E_nom*60/dt*SQRT(RTE))</f>
        <v>2.5</v>
      </c>
      <c r="AG628" s="24">
        <f>IF(AC628&gt;0,MIN(AC628,AE628),0)</f>
        <v>0.1673</v>
      </c>
      <c r="AH628" s="24">
        <f>IF(AC628&lt;0,MIN(-AC628,AF628),0)</f>
        <v>0</v>
      </c>
      <c r="AI628" s="24">
        <f>IF(AC628&gt;0,D628+AG628,AB628)</f>
        <v>3.4</v>
      </c>
      <c r="AJ628" s="24">
        <f>MAX(0,D628-AI628-AH628)</f>
        <v>0</v>
      </c>
      <c r="AK628" s="25">
        <f>IF(AB628&gt;0,AI628/AB628,0)</f>
        <v>1</v>
      </c>
      <c r="AL628">
        <f>IF(AB628=0,1,MIN(MATCH(MEDIAN(MinStable,AK628,1),FC_L,1),3))</f>
        <v>3</v>
      </c>
      <c r="AM628" s="25">
        <f>INDEX(FC_E1,$AL628)+(MEDIAN(MinStable,$AK628,1)-INDEX(FC_L,$AL628))*(INDEX(FC_E1,$AL628+1)-INDEX(FC_E1,$AL628))/(INDEX(FC_L,$AL628+1)-INDEX(FC_L,$AL628))</f>
        <v>0.42799999999999999</v>
      </c>
      <c r="AN628" s="25">
        <f>INDEX(FC_E2,$AL628)+(MEDIAN(MinStable,$AK628,1)-INDEX(FC_L,$AL628))*(INDEX(FC_E2,$AL628+1)-INDEX(FC_E2,$AL628))/(INDEX(FC_L,$AL628+1)-INDEX(FC_L,$AL628))</f>
        <v>0.42199999999999999</v>
      </c>
      <c r="AO628" s="25">
        <f>INDEX(FC_E3,$AL628)+(MEDIAN(MinStable,$AK628,1)-INDEX(FC_L,$AL628))*(INDEX(FC_E3,$AL628+1)-INDEX(FC_E3,$AL628))/(INDEX(FC_L,$AL628+1)-INDEX(FC_L,$AL628))</f>
        <v>0.41499999999999998</v>
      </c>
      <c r="AP628" s="26">
        <f>(IF(S628=1,Y628*AK628/AM628,0)+IF(T628=1,Z628*AK628/AN628,0)+IF(U628=1,AA628*AK628/AO628,0))*dt/60</f>
        <v>0.13434959664142687</v>
      </c>
      <c r="AQ628" s="25">
        <f>E628+(AG628*SQRT(RTE)-AH628/SQRT(RTE))*dt/60/E_nom</f>
        <v>0.33499864210303237</v>
      </c>
      <c r="AR628">
        <f>IF(R628=1,1,0)</f>
        <v>0</v>
      </c>
    </row>
    <row r="629" spans="1:44" x14ac:dyDescent="0.2">
      <c r="A629">
        <v>627</v>
      </c>
      <c r="B629" s="22">
        <f>A629/1440</f>
        <v>0.43541666666666667</v>
      </c>
      <c r="C629" s="23">
        <v>3.1387</v>
      </c>
      <c r="D629" s="24">
        <f>C629+P_aux</f>
        <v>3.1537000000000002</v>
      </c>
      <c r="E629" s="25">
        <f>AQ628</f>
        <v>0.33499864210303237</v>
      </c>
      <c r="F629" s="24">
        <f>AB628</f>
        <v>3.4</v>
      </c>
      <c r="G629">
        <f>IF(AND(S628=0,V628&gt;=MinOff),V628,-1)</f>
        <v>-1</v>
      </c>
      <c r="H629">
        <f>IF(AND(T628=0,W628&gt;=MinOff),W628,-1)</f>
        <v>-1</v>
      </c>
      <c r="I629">
        <f>IF(AND(U628=0,X628&gt;=MinOff),X628,-1)</f>
        <v>-1</v>
      </c>
      <c r="J629">
        <f>IF(AND(S628=1,V628&gt;=MinRun),V628,-1)</f>
        <v>404</v>
      </c>
      <c r="K629">
        <f>IF(AND(T628=1,W628&gt;=MinRun),W628,-1)</f>
        <v>403</v>
      </c>
      <c r="L629">
        <f>IF(AND(U628=1,X628&gt;=MinRun),X628,-1)</f>
        <v>62</v>
      </c>
      <c r="M629">
        <f>IF(MAX(G629:I629)&lt;0,0,MATCH(MAX(G629:I629),G629:I629,0))</f>
        <v>0</v>
      </c>
      <c r="N629">
        <f>IF(MAX(J629:L629)&lt;0,0,MATCH(MAX(J629:L629),J629:L629,0))</f>
        <v>1</v>
      </c>
      <c r="O629" s="24">
        <f>IF(N629=0,0,INDEX(CapVec,N629))</f>
        <v>1.2</v>
      </c>
      <c r="P629">
        <f>IF(OR(D629&gt;F629+StartMargin,E629&lt;SOC_startT),1,0)</f>
        <v>0</v>
      </c>
      <c r="Q629">
        <f>IF(AND(E629&gt;SOC_stopT,D629&lt;=F629-O629+StopMargin),1,0)</f>
        <v>0</v>
      </c>
      <c r="R629">
        <f>IF(AND(P629=1,M629&gt;0),1,IF(AND(P629=0,Q629=1,N629&gt;0),-1,0))</f>
        <v>0</v>
      </c>
      <c r="S629">
        <f>S628+IF(AND(R629=1,M629=1),1,0)-IF(AND(R629=-1,N629=1),1,0)</f>
        <v>1</v>
      </c>
      <c r="T629">
        <f>T628+IF(AND(R629=1,M629=2),1,0)-IF(AND(R629=-1,N629=2),1,0)</f>
        <v>1</v>
      </c>
      <c r="U629">
        <f>U628+IF(AND(R629=1,M629=3),1,0)-IF(AND(R629=-1,N629=3),1,0)</f>
        <v>1</v>
      </c>
      <c r="V629">
        <f>IF(S629&lt;&gt;S628,0,V628+dt)</f>
        <v>405</v>
      </c>
      <c r="W629">
        <f>IF(T629&lt;&gt;T628,0,W628+dt)</f>
        <v>404</v>
      </c>
      <c r="X629">
        <f>IF(U629&lt;&gt;U628,0,X628+dt)</f>
        <v>63</v>
      </c>
      <c r="Y629" s="24">
        <f>S629*Cap_1*MIN(1,(V629+dt)/StartRamp)</f>
        <v>1.2</v>
      </c>
      <c r="Z629" s="24">
        <f>T629*Cap_2*MIN(1,(W629+dt)/StartRamp)</f>
        <v>1.1000000000000001</v>
      </c>
      <c r="AA629" s="24">
        <f>U629*Cap_3*MIN(1,(X629+dt)/StartRamp)</f>
        <v>1.1000000000000001</v>
      </c>
      <c r="AB629" s="24">
        <f>SUM(Y629:AA629)</f>
        <v>3.4</v>
      </c>
      <c r="AC629" s="24">
        <f>AB629-D629</f>
        <v>0.24629999999999974</v>
      </c>
      <c r="AD629" s="25">
        <f>MEDIAN(0,(TaperEnd-E629)/(TaperEnd-TaperStart),1)</f>
        <v>1</v>
      </c>
      <c r="AE629" s="24">
        <f>MIN(P_pcs*AD629,MAX(0,SOC_max-E629)*E_nom*60/dt/SQRT(RTE))</f>
        <v>2.5</v>
      </c>
      <c r="AF629" s="24">
        <f>MIN(P_pcs,MAX(0,E629-SOC_min)*E_nom*60/dt*SQRT(RTE))</f>
        <v>2.5</v>
      </c>
      <c r="AG629" s="24">
        <f>IF(AC629&gt;0,MIN(AC629,AE629),0)</f>
        <v>0.24629999999999974</v>
      </c>
      <c r="AH629" s="24">
        <f>IF(AC629&lt;0,MIN(-AC629,AF629),0)</f>
        <v>0</v>
      </c>
      <c r="AI629" s="24">
        <f>IF(AC629&gt;0,D629+AG629,AB629)</f>
        <v>3.4</v>
      </c>
      <c r="AJ629" s="24">
        <f>MAX(0,D629-AI629-AH629)</f>
        <v>0</v>
      </c>
      <c r="AK629" s="25">
        <f>IF(AB629&gt;0,AI629/AB629,0)</f>
        <v>1</v>
      </c>
      <c r="AL629">
        <f>IF(AB629=0,1,MIN(MATCH(MEDIAN(MinStable,AK629,1),FC_L,1),3))</f>
        <v>3</v>
      </c>
      <c r="AM629" s="25">
        <f>INDEX(FC_E1,$AL629)+(MEDIAN(MinStable,$AK629,1)-INDEX(FC_L,$AL629))*(INDEX(FC_E1,$AL629+1)-INDEX(FC_E1,$AL629))/(INDEX(FC_L,$AL629+1)-INDEX(FC_L,$AL629))</f>
        <v>0.42799999999999999</v>
      </c>
      <c r="AN629" s="25">
        <f>INDEX(FC_E2,$AL629)+(MEDIAN(MinStable,$AK629,1)-INDEX(FC_L,$AL629))*(INDEX(FC_E2,$AL629+1)-INDEX(FC_E2,$AL629))/(INDEX(FC_L,$AL629+1)-INDEX(FC_L,$AL629))</f>
        <v>0.42199999999999999</v>
      </c>
      <c r="AO629" s="25">
        <f>INDEX(FC_E3,$AL629)+(MEDIAN(MinStable,$AK629,1)-INDEX(FC_L,$AL629))*(INDEX(FC_E3,$AL629+1)-INDEX(FC_E3,$AL629))/(INDEX(FC_L,$AL629+1)-INDEX(FC_L,$AL629))</f>
        <v>0.41499999999999998</v>
      </c>
      <c r="AP629" s="26">
        <f>(IF(S629=1,Y629*AK629/AM629,0)+IF(T629=1,Z629*AK629/AN629,0)+IF(U629=1,AA629*AK629/AO629,0))*dt/60</f>
        <v>0.13434959664142687</v>
      </c>
      <c r="AQ629" s="25">
        <f>E629+(AG629*SQRT(RTE)-AH629/SQRT(RTE))*dt/60/E_nom</f>
        <v>0.33569879325554419</v>
      </c>
      <c r="AR629">
        <f>IF(R629=1,1,0)</f>
        <v>0</v>
      </c>
    </row>
    <row r="630" spans="1:44" x14ac:dyDescent="0.2">
      <c r="A630">
        <v>628</v>
      </c>
      <c r="B630" s="22">
        <f>A630/1440</f>
        <v>0.43611111111111112</v>
      </c>
      <c r="C630" s="23">
        <v>3.1655000000000002</v>
      </c>
      <c r="D630" s="24">
        <f>C630+P_aux</f>
        <v>3.1805000000000003</v>
      </c>
      <c r="E630" s="25">
        <f>AQ629</f>
        <v>0.33569879325554419</v>
      </c>
      <c r="F630" s="24">
        <f>AB629</f>
        <v>3.4</v>
      </c>
      <c r="G630">
        <f>IF(AND(S629=0,V629&gt;=MinOff),V629,-1)</f>
        <v>-1</v>
      </c>
      <c r="H630">
        <f>IF(AND(T629=0,W629&gt;=MinOff),W629,-1)</f>
        <v>-1</v>
      </c>
      <c r="I630">
        <f>IF(AND(U629=0,X629&gt;=MinOff),X629,-1)</f>
        <v>-1</v>
      </c>
      <c r="J630">
        <f>IF(AND(S629=1,V629&gt;=MinRun),V629,-1)</f>
        <v>405</v>
      </c>
      <c r="K630">
        <f>IF(AND(T629=1,W629&gt;=MinRun),W629,-1)</f>
        <v>404</v>
      </c>
      <c r="L630">
        <f>IF(AND(U629=1,X629&gt;=MinRun),X629,-1)</f>
        <v>63</v>
      </c>
      <c r="M630">
        <f>IF(MAX(G630:I630)&lt;0,0,MATCH(MAX(G630:I630),G630:I630,0))</f>
        <v>0</v>
      </c>
      <c r="N630">
        <f>IF(MAX(J630:L630)&lt;0,0,MATCH(MAX(J630:L630),J630:L630,0))</f>
        <v>1</v>
      </c>
      <c r="O630" s="24">
        <f>IF(N630=0,0,INDEX(CapVec,N630))</f>
        <v>1.2</v>
      </c>
      <c r="P630">
        <f>IF(OR(D630&gt;F630+StartMargin,E630&lt;SOC_startT),1,0)</f>
        <v>0</v>
      </c>
      <c r="Q630">
        <f>IF(AND(E630&gt;SOC_stopT,D630&lt;=F630-O630+StopMargin),1,0)</f>
        <v>0</v>
      </c>
      <c r="R630">
        <f>IF(AND(P630=1,M630&gt;0),1,IF(AND(P630=0,Q630=1,N630&gt;0),-1,0))</f>
        <v>0</v>
      </c>
      <c r="S630">
        <f>S629+IF(AND(R630=1,M630=1),1,0)-IF(AND(R630=-1,N630=1),1,0)</f>
        <v>1</v>
      </c>
      <c r="T630">
        <f>T629+IF(AND(R630=1,M630=2),1,0)-IF(AND(R630=-1,N630=2),1,0)</f>
        <v>1</v>
      </c>
      <c r="U630">
        <f>U629+IF(AND(R630=1,M630=3),1,0)-IF(AND(R630=-1,N630=3),1,0)</f>
        <v>1</v>
      </c>
      <c r="V630">
        <f>IF(S630&lt;&gt;S629,0,V629+dt)</f>
        <v>406</v>
      </c>
      <c r="W630">
        <f>IF(T630&lt;&gt;T629,0,W629+dt)</f>
        <v>405</v>
      </c>
      <c r="X630">
        <f>IF(U630&lt;&gt;U629,0,X629+dt)</f>
        <v>64</v>
      </c>
      <c r="Y630" s="24">
        <f>S630*Cap_1*MIN(1,(V630+dt)/StartRamp)</f>
        <v>1.2</v>
      </c>
      <c r="Z630" s="24">
        <f>T630*Cap_2*MIN(1,(W630+dt)/StartRamp)</f>
        <v>1.1000000000000001</v>
      </c>
      <c r="AA630" s="24">
        <f>U630*Cap_3*MIN(1,(X630+dt)/StartRamp)</f>
        <v>1.1000000000000001</v>
      </c>
      <c r="AB630" s="24">
        <f>SUM(Y630:AA630)</f>
        <v>3.4</v>
      </c>
      <c r="AC630" s="24">
        <f>AB630-D630</f>
        <v>0.21949999999999958</v>
      </c>
      <c r="AD630" s="25">
        <f>MEDIAN(0,(TaperEnd-E630)/(TaperEnd-TaperStart),1)</f>
        <v>1</v>
      </c>
      <c r="AE630" s="24">
        <f>MIN(P_pcs*AD630,MAX(0,SOC_max-E630)*E_nom*60/dt/SQRT(RTE))</f>
        <v>2.5</v>
      </c>
      <c r="AF630" s="24">
        <f>MIN(P_pcs,MAX(0,E630-SOC_min)*E_nom*60/dt*SQRT(RTE))</f>
        <v>2.5</v>
      </c>
      <c r="AG630" s="24">
        <f>IF(AC630&gt;0,MIN(AC630,AE630),0)</f>
        <v>0.21949999999999958</v>
      </c>
      <c r="AH630" s="24">
        <f>IF(AC630&lt;0,MIN(-AC630,AF630),0)</f>
        <v>0</v>
      </c>
      <c r="AI630" s="24">
        <f>IF(AC630&gt;0,D630+AG630,AB630)</f>
        <v>3.4</v>
      </c>
      <c r="AJ630" s="24">
        <f>MAX(0,D630-AI630-AH630)</f>
        <v>0</v>
      </c>
      <c r="AK630" s="25">
        <f>IF(AB630&gt;0,AI630/AB630,0)</f>
        <v>1</v>
      </c>
      <c r="AL630">
        <f>IF(AB630=0,1,MIN(MATCH(MEDIAN(MinStable,AK630,1),FC_L,1),3))</f>
        <v>3</v>
      </c>
      <c r="AM630" s="25">
        <f>INDEX(FC_E1,$AL630)+(MEDIAN(MinStable,$AK630,1)-INDEX(FC_L,$AL630))*(INDEX(FC_E1,$AL630+1)-INDEX(FC_E1,$AL630))/(INDEX(FC_L,$AL630+1)-INDEX(FC_L,$AL630))</f>
        <v>0.42799999999999999</v>
      </c>
      <c r="AN630" s="25">
        <f>INDEX(FC_E2,$AL630)+(MEDIAN(MinStable,$AK630,1)-INDEX(FC_L,$AL630))*(INDEX(FC_E2,$AL630+1)-INDEX(FC_E2,$AL630))/(INDEX(FC_L,$AL630+1)-INDEX(FC_L,$AL630))</f>
        <v>0.42199999999999999</v>
      </c>
      <c r="AO630" s="25">
        <f>INDEX(FC_E3,$AL630)+(MEDIAN(MinStable,$AK630,1)-INDEX(FC_L,$AL630))*(INDEX(FC_E3,$AL630+1)-INDEX(FC_E3,$AL630))/(INDEX(FC_L,$AL630+1)-INDEX(FC_L,$AL630))</f>
        <v>0.41499999999999998</v>
      </c>
      <c r="AP630" s="26">
        <f>(IF(S630=1,Y630*AK630/AM630,0)+IF(T630=1,Z630*AK630/AN630,0)+IF(U630=1,AA630*AK630/AO630,0))*dt/60</f>
        <v>0.13434959664142687</v>
      </c>
      <c r="AQ630" s="25">
        <f>E630+(AG630*SQRT(RTE)-AH630/SQRT(RTE))*dt/60/E_nom</f>
        <v>0.33632276068541161</v>
      </c>
      <c r="AR630">
        <f>IF(R630=1,1,0)</f>
        <v>0</v>
      </c>
    </row>
    <row r="631" spans="1:44" x14ac:dyDescent="0.2">
      <c r="A631">
        <v>629</v>
      </c>
      <c r="B631" s="22">
        <f>A631/1440</f>
        <v>0.43680555555555556</v>
      </c>
      <c r="C631" s="23">
        <v>3.0306000000000002</v>
      </c>
      <c r="D631" s="24">
        <f>C631+P_aux</f>
        <v>3.0456000000000003</v>
      </c>
      <c r="E631" s="25">
        <f>AQ630</f>
        <v>0.33632276068541161</v>
      </c>
      <c r="F631" s="24">
        <f>AB630</f>
        <v>3.4</v>
      </c>
      <c r="G631">
        <f>IF(AND(S630=0,V630&gt;=MinOff),V630,-1)</f>
        <v>-1</v>
      </c>
      <c r="H631">
        <f>IF(AND(T630=0,W630&gt;=MinOff),W630,-1)</f>
        <v>-1</v>
      </c>
      <c r="I631">
        <f>IF(AND(U630=0,X630&gt;=MinOff),X630,-1)</f>
        <v>-1</v>
      </c>
      <c r="J631">
        <f>IF(AND(S630=1,V630&gt;=MinRun),V630,-1)</f>
        <v>406</v>
      </c>
      <c r="K631">
        <f>IF(AND(T630=1,W630&gt;=MinRun),W630,-1)</f>
        <v>405</v>
      </c>
      <c r="L631">
        <f>IF(AND(U630=1,X630&gt;=MinRun),X630,-1)</f>
        <v>64</v>
      </c>
      <c r="M631">
        <f>IF(MAX(G631:I631)&lt;0,0,MATCH(MAX(G631:I631),G631:I631,0))</f>
        <v>0</v>
      </c>
      <c r="N631">
        <f>IF(MAX(J631:L631)&lt;0,0,MATCH(MAX(J631:L631),J631:L631,0))</f>
        <v>1</v>
      </c>
      <c r="O631" s="24">
        <f>IF(N631=0,0,INDEX(CapVec,N631))</f>
        <v>1.2</v>
      </c>
      <c r="P631">
        <f>IF(OR(D631&gt;F631+StartMargin,E631&lt;SOC_startT),1,0)</f>
        <v>0</v>
      </c>
      <c r="Q631">
        <f>IF(AND(E631&gt;SOC_stopT,D631&lt;=F631-O631+StopMargin),1,0)</f>
        <v>0</v>
      </c>
      <c r="R631">
        <f>IF(AND(P631=1,M631&gt;0),1,IF(AND(P631=0,Q631=1,N631&gt;0),-1,0))</f>
        <v>0</v>
      </c>
      <c r="S631">
        <f>S630+IF(AND(R631=1,M631=1),1,0)-IF(AND(R631=-1,N631=1),1,0)</f>
        <v>1</v>
      </c>
      <c r="T631">
        <f>T630+IF(AND(R631=1,M631=2),1,0)-IF(AND(R631=-1,N631=2),1,0)</f>
        <v>1</v>
      </c>
      <c r="U631">
        <f>U630+IF(AND(R631=1,M631=3),1,0)-IF(AND(R631=-1,N631=3),1,0)</f>
        <v>1</v>
      </c>
      <c r="V631">
        <f>IF(S631&lt;&gt;S630,0,V630+dt)</f>
        <v>407</v>
      </c>
      <c r="W631">
        <f>IF(T631&lt;&gt;T630,0,W630+dt)</f>
        <v>406</v>
      </c>
      <c r="X631">
        <f>IF(U631&lt;&gt;U630,0,X630+dt)</f>
        <v>65</v>
      </c>
      <c r="Y631" s="24">
        <f>S631*Cap_1*MIN(1,(V631+dt)/StartRamp)</f>
        <v>1.2</v>
      </c>
      <c r="Z631" s="24">
        <f>T631*Cap_2*MIN(1,(W631+dt)/StartRamp)</f>
        <v>1.1000000000000001</v>
      </c>
      <c r="AA631" s="24">
        <f>U631*Cap_3*MIN(1,(X631+dt)/StartRamp)</f>
        <v>1.1000000000000001</v>
      </c>
      <c r="AB631" s="24">
        <f>SUM(Y631:AA631)</f>
        <v>3.4</v>
      </c>
      <c r="AC631" s="24">
        <f>AB631-D631</f>
        <v>0.3543999999999996</v>
      </c>
      <c r="AD631" s="25">
        <f>MEDIAN(0,(TaperEnd-E631)/(TaperEnd-TaperStart),1)</f>
        <v>1</v>
      </c>
      <c r="AE631" s="24">
        <f>MIN(P_pcs*AD631,MAX(0,SOC_max-E631)*E_nom*60/dt/SQRT(RTE))</f>
        <v>2.5</v>
      </c>
      <c r="AF631" s="24">
        <f>MIN(P_pcs,MAX(0,E631-SOC_min)*E_nom*60/dt*SQRT(RTE))</f>
        <v>2.5</v>
      </c>
      <c r="AG631" s="24">
        <f>IF(AC631&gt;0,MIN(AC631,AE631),0)</f>
        <v>0.3543999999999996</v>
      </c>
      <c r="AH631" s="24">
        <f>IF(AC631&lt;0,MIN(-AC631,AF631),0)</f>
        <v>0</v>
      </c>
      <c r="AI631" s="24">
        <f>IF(AC631&gt;0,D631+AG631,AB631)</f>
        <v>3.4</v>
      </c>
      <c r="AJ631" s="24">
        <f>MAX(0,D631-AI631-AH631)</f>
        <v>0</v>
      </c>
      <c r="AK631" s="25">
        <f>IF(AB631&gt;0,AI631/AB631,0)</f>
        <v>1</v>
      </c>
      <c r="AL631">
        <f>IF(AB631=0,1,MIN(MATCH(MEDIAN(MinStable,AK631,1),FC_L,1),3))</f>
        <v>3</v>
      </c>
      <c r="AM631" s="25">
        <f>INDEX(FC_E1,$AL631)+(MEDIAN(MinStable,$AK631,1)-INDEX(FC_L,$AL631))*(INDEX(FC_E1,$AL631+1)-INDEX(FC_E1,$AL631))/(INDEX(FC_L,$AL631+1)-INDEX(FC_L,$AL631))</f>
        <v>0.42799999999999999</v>
      </c>
      <c r="AN631" s="25">
        <f>INDEX(FC_E2,$AL631)+(MEDIAN(MinStable,$AK631,1)-INDEX(FC_L,$AL631))*(INDEX(FC_E2,$AL631+1)-INDEX(FC_E2,$AL631))/(INDEX(FC_L,$AL631+1)-INDEX(FC_L,$AL631))</f>
        <v>0.42199999999999999</v>
      </c>
      <c r="AO631" s="25">
        <f>INDEX(FC_E3,$AL631)+(MEDIAN(MinStable,$AK631,1)-INDEX(FC_L,$AL631))*(INDEX(FC_E3,$AL631+1)-INDEX(FC_E3,$AL631))/(INDEX(FC_L,$AL631+1)-INDEX(FC_L,$AL631))</f>
        <v>0.41499999999999998</v>
      </c>
      <c r="AP631" s="26">
        <f>(IF(S631=1,Y631*AK631/AM631,0)+IF(T631=1,Z631*AK631/AN631,0)+IF(U631=1,AA631*AK631/AO631,0))*dt/60</f>
        <v>0.13434959664142687</v>
      </c>
      <c r="AQ631" s="25">
        <f>E631+(AG631*SQRT(RTE)-AH631/SQRT(RTE))*dt/60/E_nom</f>
        <v>0.33733020513709733</v>
      </c>
      <c r="AR631">
        <f>IF(R631=1,1,0)</f>
        <v>0</v>
      </c>
    </row>
    <row r="632" spans="1:44" x14ac:dyDescent="0.2">
      <c r="A632">
        <v>630</v>
      </c>
      <c r="B632" s="22">
        <f>A632/1440</f>
        <v>0.4375</v>
      </c>
      <c r="C632" s="23">
        <v>3.1880999999999999</v>
      </c>
      <c r="D632" s="24">
        <f>C632+P_aux</f>
        <v>3.2031000000000001</v>
      </c>
      <c r="E632" s="25">
        <f>AQ631</f>
        <v>0.33733020513709733</v>
      </c>
      <c r="F632" s="24">
        <f>AB631</f>
        <v>3.4</v>
      </c>
      <c r="G632">
        <f>IF(AND(S631=0,V631&gt;=MinOff),V631,-1)</f>
        <v>-1</v>
      </c>
      <c r="H632">
        <f>IF(AND(T631=0,W631&gt;=MinOff),W631,-1)</f>
        <v>-1</v>
      </c>
      <c r="I632">
        <f>IF(AND(U631=0,X631&gt;=MinOff),X631,-1)</f>
        <v>-1</v>
      </c>
      <c r="J632">
        <f>IF(AND(S631=1,V631&gt;=MinRun),V631,-1)</f>
        <v>407</v>
      </c>
      <c r="K632">
        <f>IF(AND(T631=1,W631&gt;=MinRun),W631,-1)</f>
        <v>406</v>
      </c>
      <c r="L632">
        <f>IF(AND(U631=1,X631&gt;=MinRun),X631,-1)</f>
        <v>65</v>
      </c>
      <c r="M632">
        <f>IF(MAX(G632:I632)&lt;0,0,MATCH(MAX(G632:I632),G632:I632,0))</f>
        <v>0</v>
      </c>
      <c r="N632">
        <f>IF(MAX(J632:L632)&lt;0,0,MATCH(MAX(J632:L632),J632:L632,0))</f>
        <v>1</v>
      </c>
      <c r="O632" s="24">
        <f>IF(N632=0,0,INDEX(CapVec,N632))</f>
        <v>1.2</v>
      </c>
      <c r="P632">
        <f>IF(OR(D632&gt;F632+StartMargin,E632&lt;SOC_startT),1,0)</f>
        <v>0</v>
      </c>
      <c r="Q632">
        <f>IF(AND(E632&gt;SOC_stopT,D632&lt;=F632-O632+StopMargin),1,0)</f>
        <v>0</v>
      </c>
      <c r="R632">
        <f>IF(AND(P632=1,M632&gt;0),1,IF(AND(P632=0,Q632=1,N632&gt;0),-1,0))</f>
        <v>0</v>
      </c>
      <c r="S632">
        <f>S631+IF(AND(R632=1,M632=1),1,0)-IF(AND(R632=-1,N632=1),1,0)</f>
        <v>1</v>
      </c>
      <c r="T632">
        <f>T631+IF(AND(R632=1,M632=2),1,0)-IF(AND(R632=-1,N632=2),1,0)</f>
        <v>1</v>
      </c>
      <c r="U632">
        <f>U631+IF(AND(R632=1,M632=3),1,0)-IF(AND(R632=-1,N632=3),1,0)</f>
        <v>1</v>
      </c>
      <c r="V632">
        <f>IF(S632&lt;&gt;S631,0,V631+dt)</f>
        <v>408</v>
      </c>
      <c r="W632">
        <f>IF(T632&lt;&gt;T631,0,W631+dt)</f>
        <v>407</v>
      </c>
      <c r="X632">
        <f>IF(U632&lt;&gt;U631,0,X631+dt)</f>
        <v>66</v>
      </c>
      <c r="Y632" s="24">
        <f>S632*Cap_1*MIN(1,(V632+dt)/StartRamp)</f>
        <v>1.2</v>
      </c>
      <c r="Z632" s="24">
        <f>T632*Cap_2*MIN(1,(W632+dt)/StartRamp)</f>
        <v>1.1000000000000001</v>
      </c>
      <c r="AA632" s="24">
        <f>U632*Cap_3*MIN(1,(X632+dt)/StartRamp)</f>
        <v>1.1000000000000001</v>
      </c>
      <c r="AB632" s="24">
        <f>SUM(Y632:AA632)</f>
        <v>3.4</v>
      </c>
      <c r="AC632" s="24">
        <f>AB632-D632</f>
        <v>0.19689999999999985</v>
      </c>
      <c r="AD632" s="25">
        <f>MEDIAN(0,(TaperEnd-E632)/(TaperEnd-TaperStart),1)</f>
        <v>1</v>
      </c>
      <c r="AE632" s="24">
        <f>MIN(P_pcs*AD632,MAX(0,SOC_max-E632)*E_nom*60/dt/SQRT(RTE))</f>
        <v>2.5</v>
      </c>
      <c r="AF632" s="24">
        <f>MIN(P_pcs,MAX(0,E632-SOC_min)*E_nom*60/dt*SQRT(RTE))</f>
        <v>2.5</v>
      </c>
      <c r="AG632" s="24">
        <f>IF(AC632&gt;0,MIN(AC632,AE632),0)</f>
        <v>0.19689999999999985</v>
      </c>
      <c r="AH632" s="24">
        <f>IF(AC632&lt;0,MIN(-AC632,AF632),0)</f>
        <v>0</v>
      </c>
      <c r="AI632" s="24">
        <f>IF(AC632&gt;0,D632+AG632,AB632)</f>
        <v>3.4</v>
      </c>
      <c r="AJ632" s="24">
        <f>MAX(0,D632-AI632-AH632)</f>
        <v>0</v>
      </c>
      <c r="AK632" s="25">
        <f>IF(AB632&gt;0,AI632/AB632,0)</f>
        <v>1</v>
      </c>
      <c r="AL632">
        <f>IF(AB632=0,1,MIN(MATCH(MEDIAN(MinStable,AK632,1),FC_L,1),3))</f>
        <v>3</v>
      </c>
      <c r="AM632" s="25">
        <f>INDEX(FC_E1,$AL632)+(MEDIAN(MinStable,$AK632,1)-INDEX(FC_L,$AL632))*(INDEX(FC_E1,$AL632+1)-INDEX(FC_E1,$AL632))/(INDEX(FC_L,$AL632+1)-INDEX(FC_L,$AL632))</f>
        <v>0.42799999999999999</v>
      </c>
      <c r="AN632" s="25">
        <f>INDEX(FC_E2,$AL632)+(MEDIAN(MinStable,$AK632,1)-INDEX(FC_L,$AL632))*(INDEX(FC_E2,$AL632+1)-INDEX(FC_E2,$AL632))/(INDEX(FC_L,$AL632+1)-INDEX(FC_L,$AL632))</f>
        <v>0.42199999999999999</v>
      </c>
      <c r="AO632" s="25">
        <f>INDEX(FC_E3,$AL632)+(MEDIAN(MinStable,$AK632,1)-INDEX(FC_L,$AL632))*(INDEX(FC_E3,$AL632+1)-INDEX(FC_E3,$AL632))/(INDEX(FC_L,$AL632+1)-INDEX(FC_L,$AL632))</f>
        <v>0.41499999999999998</v>
      </c>
      <c r="AP632" s="26">
        <f>(IF(S632=1,Y632*AK632/AM632,0)+IF(T632=1,Z632*AK632/AN632,0)+IF(U632=1,AA632*AK632/AO632,0))*dt/60</f>
        <v>0.13434959664142687</v>
      </c>
      <c r="AQ632" s="25">
        <f>E632+(AG632*SQRT(RTE)-AH632/SQRT(RTE))*dt/60/E_nom</f>
        <v>0.33788992808443624</v>
      </c>
      <c r="AR632">
        <f>IF(R632=1,1,0)</f>
        <v>0</v>
      </c>
    </row>
    <row r="633" spans="1:44" x14ac:dyDescent="0.2">
      <c r="A633">
        <v>631</v>
      </c>
      <c r="B633" s="22">
        <f>A633/1440</f>
        <v>0.43819444444444444</v>
      </c>
      <c r="C633" s="23">
        <v>3.1189</v>
      </c>
      <c r="D633" s="24">
        <f>C633+P_aux</f>
        <v>3.1339000000000001</v>
      </c>
      <c r="E633" s="25">
        <f>AQ632</f>
        <v>0.33788992808443624</v>
      </c>
      <c r="F633" s="24">
        <f>AB632</f>
        <v>3.4</v>
      </c>
      <c r="G633">
        <f>IF(AND(S632=0,V632&gt;=MinOff),V632,-1)</f>
        <v>-1</v>
      </c>
      <c r="H633">
        <f>IF(AND(T632=0,W632&gt;=MinOff),W632,-1)</f>
        <v>-1</v>
      </c>
      <c r="I633">
        <f>IF(AND(U632=0,X632&gt;=MinOff),X632,-1)</f>
        <v>-1</v>
      </c>
      <c r="J633">
        <f>IF(AND(S632=1,V632&gt;=MinRun),V632,-1)</f>
        <v>408</v>
      </c>
      <c r="K633">
        <f>IF(AND(T632=1,W632&gt;=MinRun),W632,-1)</f>
        <v>407</v>
      </c>
      <c r="L633">
        <f>IF(AND(U632=1,X632&gt;=MinRun),X632,-1)</f>
        <v>66</v>
      </c>
      <c r="M633">
        <f>IF(MAX(G633:I633)&lt;0,0,MATCH(MAX(G633:I633),G633:I633,0))</f>
        <v>0</v>
      </c>
      <c r="N633">
        <f>IF(MAX(J633:L633)&lt;0,0,MATCH(MAX(J633:L633),J633:L633,0))</f>
        <v>1</v>
      </c>
      <c r="O633" s="24">
        <f>IF(N633=0,0,INDEX(CapVec,N633))</f>
        <v>1.2</v>
      </c>
      <c r="P633">
        <f>IF(OR(D633&gt;F633+StartMargin,E633&lt;SOC_startT),1,0)</f>
        <v>0</v>
      </c>
      <c r="Q633">
        <f>IF(AND(E633&gt;SOC_stopT,D633&lt;=F633-O633+StopMargin),1,0)</f>
        <v>0</v>
      </c>
      <c r="R633">
        <f>IF(AND(P633=1,M633&gt;0),1,IF(AND(P633=0,Q633=1,N633&gt;0),-1,0))</f>
        <v>0</v>
      </c>
      <c r="S633">
        <f>S632+IF(AND(R633=1,M633=1),1,0)-IF(AND(R633=-1,N633=1),1,0)</f>
        <v>1</v>
      </c>
      <c r="T633">
        <f>T632+IF(AND(R633=1,M633=2),1,0)-IF(AND(R633=-1,N633=2),1,0)</f>
        <v>1</v>
      </c>
      <c r="U633">
        <f>U632+IF(AND(R633=1,M633=3),1,0)-IF(AND(R633=-1,N633=3),1,0)</f>
        <v>1</v>
      </c>
      <c r="V633">
        <f>IF(S633&lt;&gt;S632,0,V632+dt)</f>
        <v>409</v>
      </c>
      <c r="W633">
        <f>IF(T633&lt;&gt;T632,0,W632+dt)</f>
        <v>408</v>
      </c>
      <c r="X633">
        <f>IF(U633&lt;&gt;U632,0,X632+dt)</f>
        <v>67</v>
      </c>
      <c r="Y633" s="24">
        <f>S633*Cap_1*MIN(1,(V633+dt)/StartRamp)</f>
        <v>1.2</v>
      </c>
      <c r="Z633" s="24">
        <f>T633*Cap_2*MIN(1,(W633+dt)/StartRamp)</f>
        <v>1.1000000000000001</v>
      </c>
      <c r="AA633" s="24">
        <f>U633*Cap_3*MIN(1,(X633+dt)/StartRamp)</f>
        <v>1.1000000000000001</v>
      </c>
      <c r="AB633" s="24">
        <f>SUM(Y633:AA633)</f>
        <v>3.4</v>
      </c>
      <c r="AC633" s="24">
        <f>AB633-D633</f>
        <v>0.26609999999999978</v>
      </c>
      <c r="AD633" s="25">
        <f>MEDIAN(0,(TaperEnd-E633)/(TaperEnd-TaperStart),1)</f>
        <v>1</v>
      </c>
      <c r="AE633" s="24">
        <f>MIN(P_pcs*AD633,MAX(0,SOC_max-E633)*E_nom*60/dt/SQRT(RTE))</f>
        <v>2.5</v>
      </c>
      <c r="AF633" s="24">
        <f>MIN(P_pcs,MAX(0,E633-SOC_min)*E_nom*60/dt*SQRT(RTE))</f>
        <v>2.5</v>
      </c>
      <c r="AG633" s="24">
        <f>IF(AC633&gt;0,MIN(AC633,AE633),0)</f>
        <v>0.26609999999999978</v>
      </c>
      <c r="AH633" s="24">
        <f>IF(AC633&lt;0,MIN(-AC633,AF633),0)</f>
        <v>0</v>
      </c>
      <c r="AI633" s="24">
        <f>IF(AC633&gt;0,D633+AG633,AB633)</f>
        <v>3.4</v>
      </c>
      <c r="AJ633" s="24">
        <f>MAX(0,D633-AI633-AH633)</f>
        <v>0</v>
      </c>
      <c r="AK633" s="25">
        <f>IF(AB633&gt;0,AI633/AB633,0)</f>
        <v>1</v>
      </c>
      <c r="AL633">
        <f>IF(AB633=0,1,MIN(MATCH(MEDIAN(MinStable,AK633,1),FC_L,1),3))</f>
        <v>3</v>
      </c>
      <c r="AM633" s="25">
        <f>INDEX(FC_E1,$AL633)+(MEDIAN(MinStable,$AK633,1)-INDEX(FC_L,$AL633))*(INDEX(FC_E1,$AL633+1)-INDEX(FC_E1,$AL633))/(INDEX(FC_L,$AL633+1)-INDEX(FC_L,$AL633))</f>
        <v>0.42799999999999999</v>
      </c>
      <c r="AN633" s="25">
        <f>INDEX(FC_E2,$AL633)+(MEDIAN(MinStable,$AK633,1)-INDEX(FC_L,$AL633))*(INDEX(FC_E2,$AL633+1)-INDEX(FC_E2,$AL633))/(INDEX(FC_L,$AL633+1)-INDEX(FC_L,$AL633))</f>
        <v>0.42199999999999999</v>
      </c>
      <c r="AO633" s="25">
        <f>INDEX(FC_E3,$AL633)+(MEDIAN(MinStable,$AK633,1)-INDEX(FC_L,$AL633))*(INDEX(FC_E3,$AL633+1)-INDEX(FC_E3,$AL633))/(INDEX(FC_L,$AL633+1)-INDEX(FC_L,$AL633))</f>
        <v>0.41499999999999998</v>
      </c>
      <c r="AP633" s="26">
        <f>(IF(S633=1,Y633*AK633/AM633,0)+IF(T633=1,Z633*AK633/AN633,0)+IF(U633=1,AA633*AK633/AO633,0))*dt/60</f>
        <v>0.13434959664142687</v>
      </c>
      <c r="AQ633" s="25">
        <f>E633+(AG633*SQRT(RTE)-AH633/SQRT(RTE))*dt/60/E_nom</f>
        <v>0.33864636422606592</v>
      </c>
      <c r="AR633">
        <f>IF(R633=1,1,0)</f>
        <v>0</v>
      </c>
    </row>
    <row r="634" spans="1:44" x14ac:dyDescent="0.2">
      <c r="A634">
        <v>632</v>
      </c>
      <c r="B634" s="22">
        <f>A634/1440</f>
        <v>0.43888888888888888</v>
      </c>
      <c r="C634" s="23">
        <v>3.0516999999999999</v>
      </c>
      <c r="D634" s="24">
        <f>C634+P_aux</f>
        <v>3.0667</v>
      </c>
      <c r="E634" s="25">
        <f>AQ633</f>
        <v>0.33864636422606592</v>
      </c>
      <c r="F634" s="24">
        <f>AB633</f>
        <v>3.4</v>
      </c>
      <c r="G634">
        <f>IF(AND(S633=0,V633&gt;=MinOff),V633,-1)</f>
        <v>-1</v>
      </c>
      <c r="H634">
        <f>IF(AND(T633=0,W633&gt;=MinOff),W633,-1)</f>
        <v>-1</v>
      </c>
      <c r="I634">
        <f>IF(AND(U633=0,X633&gt;=MinOff),X633,-1)</f>
        <v>-1</v>
      </c>
      <c r="J634">
        <f>IF(AND(S633=1,V633&gt;=MinRun),V633,-1)</f>
        <v>409</v>
      </c>
      <c r="K634">
        <f>IF(AND(T633=1,W633&gt;=MinRun),W633,-1)</f>
        <v>408</v>
      </c>
      <c r="L634">
        <f>IF(AND(U633=1,X633&gt;=MinRun),X633,-1)</f>
        <v>67</v>
      </c>
      <c r="M634">
        <f>IF(MAX(G634:I634)&lt;0,0,MATCH(MAX(G634:I634),G634:I634,0))</f>
        <v>0</v>
      </c>
      <c r="N634">
        <f>IF(MAX(J634:L634)&lt;0,0,MATCH(MAX(J634:L634),J634:L634,0))</f>
        <v>1</v>
      </c>
      <c r="O634" s="24">
        <f>IF(N634=0,0,INDEX(CapVec,N634))</f>
        <v>1.2</v>
      </c>
      <c r="P634">
        <f>IF(OR(D634&gt;F634+StartMargin,E634&lt;SOC_startT),1,0)</f>
        <v>0</v>
      </c>
      <c r="Q634">
        <f>IF(AND(E634&gt;SOC_stopT,D634&lt;=F634-O634+StopMargin),1,0)</f>
        <v>0</v>
      </c>
      <c r="R634">
        <f>IF(AND(P634=1,M634&gt;0),1,IF(AND(P634=0,Q634=1,N634&gt;0),-1,0))</f>
        <v>0</v>
      </c>
      <c r="S634">
        <f>S633+IF(AND(R634=1,M634=1),1,0)-IF(AND(R634=-1,N634=1),1,0)</f>
        <v>1</v>
      </c>
      <c r="T634">
        <f>T633+IF(AND(R634=1,M634=2),1,0)-IF(AND(R634=-1,N634=2),1,0)</f>
        <v>1</v>
      </c>
      <c r="U634">
        <f>U633+IF(AND(R634=1,M634=3),1,0)-IF(AND(R634=-1,N634=3),1,0)</f>
        <v>1</v>
      </c>
      <c r="V634">
        <f>IF(S634&lt;&gt;S633,0,V633+dt)</f>
        <v>410</v>
      </c>
      <c r="W634">
        <f>IF(T634&lt;&gt;T633,0,W633+dt)</f>
        <v>409</v>
      </c>
      <c r="X634">
        <f>IF(U634&lt;&gt;U633,0,X633+dt)</f>
        <v>68</v>
      </c>
      <c r="Y634" s="24">
        <f>S634*Cap_1*MIN(1,(V634+dt)/StartRamp)</f>
        <v>1.2</v>
      </c>
      <c r="Z634" s="24">
        <f>T634*Cap_2*MIN(1,(W634+dt)/StartRamp)</f>
        <v>1.1000000000000001</v>
      </c>
      <c r="AA634" s="24">
        <f>U634*Cap_3*MIN(1,(X634+dt)/StartRamp)</f>
        <v>1.1000000000000001</v>
      </c>
      <c r="AB634" s="24">
        <f>SUM(Y634:AA634)</f>
        <v>3.4</v>
      </c>
      <c r="AC634" s="24">
        <f>AB634-D634</f>
        <v>0.33329999999999993</v>
      </c>
      <c r="AD634" s="25">
        <f>MEDIAN(0,(TaperEnd-E634)/(TaperEnd-TaperStart),1)</f>
        <v>1</v>
      </c>
      <c r="AE634" s="24">
        <f>MIN(P_pcs*AD634,MAX(0,SOC_max-E634)*E_nom*60/dt/SQRT(RTE))</f>
        <v>2.5</v>
      </c>
      <c r="AF634" s="24">
        <f>MIN(P_pcs,MAX(0,E634-SOC_min)*E_nom*60/dt*SQRT(RTE))</f>
        <v>2.5</v>
      </c>
      <c r="AG634" s="24">
        <f>IF(AC634&gt;0,MIN(AC634,AE634),0)</f>
        <v>0.33329999999999993</v>
      </c>
      <c r="AH634" s="24">
        <f>IF(AC634&lt;0,MIN(-AC634,AF634),0)</f>
        <v>0</v>
      </c>
      <c r="AI634" s="24">
        <f>IF(AC634&gt;0,D634+AG634,AB634)</f>
        <v>3.4</v>
      </c>
      <c r="AJ634" s="24">
        <f>MAX(0,D634-AI634-AH634)</f>
        <v>0</v>
      </c>
      <c r="AK634" s="25">
        <f>IF(AB634&gt;0,AI634/AB634,0)</f>
        <v>1</v>
      </c>
      <c r="AL634">
        <f>IF(AB634=0,1,MIN(MATCH(MEDIAN(MinStable,AK634,1),FC_L,1),3))</f>
        <v>3</v>
      </c>
      <c r="AM634" s="25">
        <f>INDEX(FC_E1,$AL634)+(MEDIAN(MinStable,$AK634,1)-INDEX(FC_L,$AL634))*(INDEX(FC_E1,$AL634+1)-INDEX(FC_E1,$AL634))/(INDEX(FC_L,$AL634+1)-INDEX(FC_L,$AL634))</f>
        <v>0.42799999999999999</v>
      </c>
      <c r="AN634" s="25">
        <f>INDEX(FC_E2,$AL634)+(MEDIAN(MinStable,$AK634,1)-INDEX(FC_L,$AL634))*(INDEX(FC_E2,$AL634+1)-INDEX(FC_E2,$AL634))/(INDEX(FC_L,$AL634+1)-INDEX(FC_L,$AL634))</f>
        <v>0.42199999999999999</v>
      </c>
      <c r="AO634" s="25">
        <f>INDEX(FC_E3,$AL634)+(MEDIAN(MinStable,$AK634,1)-INDEX(FC_L,$AL634))*(INDEX(FC_E3,$AL634+1)-INDEX(FC_E3,$AL634))/(INDEX(FC_L,$AL634+1)-INDEX(FC_L,$AL634))</f>
        <v>0.41499999999999998</v>
      </c>
      <c r="AP634" s="26">
        <f>(IF(S634=1,Y634*AK634/AM634,0)+IF(T634=1,Z634*AK634/AN634,0)+IF(U634=1,AA634*AK634/AO634,0))*dt/60</f>
        <v>0.13434959664142687</v>
      </c>
      <c r="AQ634" s="25">
        <f>E634+(AG634*SQRT(RTE)-AH634/SQRT(RTE))*dt/60/E_nom</f>
        <v>0.33959382820955025</v>
      </c>
      <c r="AR634">
        <f>IF(R634=1,1,0)</f>
        <v>0</v>
      </c>
    </row>
    <row r="635" spans="1:44" x14ac:dyDescent="0.2">
      <c r="A635">
        <v>633</v>
      </c>
      <c r="B635" s="22">
        <f>A635/1440</f>
        <v>0.43958333333333333</v>
      </c>
      <c r="C635" s="23">
        <v>3.1753</v>
      </c>
      <c r="D635" s="24">
        <f>C635+P_aux</f>
        <v>3.1903000000000001</v>
      </c>
      <c r="E635" s="25">
        <f>AQ634</f>
        <v>0.33959382820955025</v>
      </c>
      <c r="F635" s="24">
        <f>AB634</f>
        <v>3.4</v>
      </c>
      <c r="G635">
        <f>IF(AND(S634=0,V634&gt;=MinOff),V634,-1)</f>
        <v>-1</v>
      </c>
      <c r="H635">
        <f>IF(AND(T634=0,W634&gt;=MinOff),W634,-1)</f>
        <v>-1</v>
      </c>
      <c r="I635">
        <f>IF(AND(U634=0,X634&gt;=MinOff),X634,-1)</f>
        <v>-1</v>
      </c>
      <c r="J635">
        <f>IF(AND(S634=1,V634&gt;=MinRun),V634,-1)</f>
        <v>410</v>
      </c>
      <c r="K635">
        <f>IF(AND(T634=1,W634&gt;=MinRun),W634,-1)</f>
        <v>409</v>
      </c>
      <c r="L635">
        <f>IF(AND(U634=1,X634&gt;=MinRun),X634,-1)</f>
        <v>68</v>
      </c>
      <c r="M635">
        <f>IF(MAX(G635:I635)&lt;0,0,MATCH(MAX(G635:I635),G635:I635,0))</f>
        <v>0</v>
      </c>
      <c r="N635">
        <f>IF(MAX(J635:L635)&lt;0,0,MATCH(MAX(J635:L635),J635:L635,0))</f>
        <v>1</v>
      </c>
      <c r="O635" s="24">
        <f>IF(N635=0,0,INDEX(CapVec,N635))</f>
        <v>1.2</v>
      </c>
      <c r="P635">
        <f>IF(OR(D635&gt;F635+StartMargin,E635&lt;SOC_startT),1,0)</f>
        <v>0</v>
      </c>
      <c r="Q635">
        <f>IF(AND(E635&gt;SOC_stopT,D635&lt;=F635-O635+StopMargin),1,0)</f>
        <v>0</v>
      </c>
      <c r="R635">
        <f>IF(AND(P635=1,M635&gt;0),1,IF(AND(P635=0,Q635=1,N635&gt;0),-1,0))</f>
        <v>0</v>
      </c>
      <c r="S635">
        <f>S634+IF(AND(R635=1,M635=1),1,0)-IF(AND(R635=-1,N635=1),1,0)</f>
        <v>1</v>
      </c>
      <c r="T635">
        <f>T634+IF(AND(R635=1,M635=2),1,0)-IF(AND(R635=-1,N635=2),1,0)</f>
        <v>1</v>
      </c>
      <c r="U635">
        <f>U634+IF(AND(R635=1,M635=3),1,0)-IF(AND(R635=-1,N635=3),1,0)</f>
        <v>1</v>
      </c>
      <c r="V635">
        <f>IF(S635&lt;&gt;S634,0,V634+dt)</f>
        <v>411</v>
      </c>
      <c r="W635">
        <f>IF(T635&lt;&gt;T634,0,W634+dt)</f>
        <v>410</v>
      </c>
      <c r="X635">
        <f>IF(U635&lt;&gt;U634,0,X634+dt)</f>
        <v>69</v>
      </c>
      <c r="Y635" s="24">
        <f>S635*Cap_1*MIN(1,(V635+dt)/StartRamp)</f>
        <v>1.2</v>
      </c>
      <c r="Z635" s="24">
        <f>T635*Cap_2*MIN(1,(W635+dt)/StartRamp)</f>
        <v>1.1000000000000001</v>
      </c>
      <c r="AA635" s="24">
        <f>U635*Cap_3*MIN(1,(X635+dt)/StartRamp)</f>
        <v>1.1000000000000001</v>
      </c>
      <c r="AB635" s="24">
        <f>SUM(Y635:AA635)</f>
        <v>3.4</v>
      </c>
      <c r="AC635" s="24">
        <f>AB635-D635</f>
        <v>0.20969999999999978</v>
      </c>
      <c r="AD635" s="25">
        <f>MEDIAN(0,(TaperEnd-E635)/(TaperEnd-TaperStart),1)</f>
        <v>1</v>
      </c>
      <c r="AE635" s="24">
        <f>MIN(P_pcs*AD635,MAX(0,SOC_max-E635)*E_nom*60/dt/SQRT(RTE))</f>
        <v>2.5</v>
      </c>
      <c r="AF635" s="24">
        <f>MIN(P_pcs,MAX(0,E635-SOC_min)*E_nom*60/dt*SQRT(RTE))</f>
        <v>2.5</v>
      </c>
      <c r="AG635" s="24">
        <f>IF(AC635&gt;0,MIN(AC635,AE635),0)</f>
        <v>0.20969999999999978</v>
      </c>
      <c r="AH635" s="24">
        <f>IF(AC635&lt;0,MIN(-AC635,AF635),0)</f>
        <v>0</v>
      </c>
      <c r="AI635" s="24">
        <f>IF(AC635&gt;0,D635+AG635,AB635)</f>
        <v>3.4</v>
      </c>
      <c r="AJ635" s="24">
        <f>MAX(0,D635-AI635-AH635)</f>
        <v>0</v>
      </c>
      <c r="AK635" s="25">
        <f>IF(AB635&gt;0,AI635/AB635,0)</f>
        <v>1</v>
      </c>
      <c r="AL635">
        <f>IF(AB635=0,1,MIN(MATCH(MEDIAN(MinStable,AK635,1),FC_L,1),3))</f>
        <v>3</v>
      </c>
      <c r="AM635" s="25">
        <f>INDEX(FC_E1,$AL635)+(MEDIAN(MinStable,$AK635,1)-INDEX(FC_L,$AL635))*(INDEX(FC_E1,$AL635+1)-INDEX(FC_E1,$AL635))/(INDEX(FC_L,$AL635+1)-INDEX(FC_L,$AL635))</f>
        <v>0.42799999999999999</v>
      </c>
      <c r="AN635" s="25">
        <f>INDEX(FC_E2,$AL635)+(MEDIAN(MinStable,$AK635,1)-INDEX(FC_L,$AL635))*(INDEX(FC_E2,$AL635+1)-INDEX(FC_E2,$AL635))/(INDEX(FC_L,$AL635+1)-INDEX(FC_L,$AL635))</f>
        <v>0.42199999999999999</v>
      </c>
      <c r="AO635" s="25">
        <f>INDEX(FC_E3,$AL635)+(MEDIAN(MinStable,$AK635,1)-INDEX(FC_L,$AL635))*(INDEX(FC_E3,$AL635+1)-INDEX(FC_E3,$AL635))/(INDEX(FC_L,$AL635+1)-INDEX(FC_L,$AL635))</f>
        <v>0.41499999999999998</v>
      </c>
      <c r="AP635" s="26">
        <f>(IF(S635=1,Y635*AK635/AM635,0)+IF(T635=1,Z635*AK635/AN635,0)+IF(U635=1,AA635*AK635/AO635,0))*dt/60</f>
        <v>0.13434959664142687</v>
      </c>
      <c r="AQ635" s="25">
        <f>E635+(AG635*SQRT(RTE)-AH635/SQRT(RTE))*dt/60/E_nom</f>
        <v>0.34018993741248055</v>
      </c>
      <c r="AR635">
        <f>IF(R635=1,1,0)</f>
        <v>0</v>
      </c>
    </row>
    <row r="636" spans="1:44" x14ac:dyDescent="0.2">
      <c r="A636">
        <v>634</v>
      </c>
      <c r="B636" s="22">
        <f>A636/1440</f>
        <v>0.44027777777777777</v>
      </c>
      <c r="C636" s="23">
        <v>3.0466000000000002</v>
      </c>
      <c r="D636" s="24">
        <f>C636+P_aux</f>
        <v>3.0616000000000003</v>
      </c>
      <c r="E636" s="25">
        <f>AQ635</f>
        <v>0.34018993741248055</v>
      </c>
      <c r="F636" s="24">
        <f>AB635</f>
        <v>3.4</v>
      </c>
      <c r="G636">
        <f>IF(AND(S635=0,V635&gt;=MinOff),V635,-1)</f>
        <v>-1</v>
      </c>
      <c r="H636">
        <f>IF(AND(T635=0,W635&gt;=MinOff),W635,-1)</f>
        <v>-1</v>
      </c>
      <c r="I636">
        <f>IF(AND(U635=0,X635&gt;=MinOff),X635,-1)</f>
        <v>-1</v>
      </c>
      <c r="J636">
        <f>IF(AND(S635=1,V635&gt;=MinRun),V635,-1)</f>
        <v>411</v>
      </c>
      <c r="K636">
        <f>IF(AND(T635=1,W635&gt;=MinRun),W635,-1)</f>
        <v>410</v>
      </c>
      <c r="L636">
        <f>IF(AND(U635=1,X635&gt;=MinRun),X635,-1)</f>
        <v>69</v>
      </c>
      <c r="M636">
        <f>IF(MAX(G636:I636)&lt;0,0,MATCH(MAX(G636:I636),G636:I636,0))</f>
        <v>0</v>
      </c>
      <c r="N636">
        <f>IF(MAX(J636:L636)&lt;0,0,MATCH(MAX(J636:L636),J636:L636,0))</f>
        <v>1</v>
      </c>
      <c r="O636" s="24">
        <f>IF(N636=0,0,INDEX(CapVec,N636))</f>
        <v>1.2</v>
      </c>
      <c r="P636">
        <f>IF(OR(D636&gt;F636+StartMargin,E636&lt;SOC_startT),1,0)</f>
        <v>0</v>
      </c>
      <c r="Q636">
        <f>IF(AND(E636&gt;SOC_stopT,D636&lt;=F636-O636+StopMargin),1,0)</f>
        <v>0</v>
      </c>
      <c r="R636">
        <f>IF(AND(P636=1,M636&gt;0),1,IF(AND(P636=0,Q636=1,N636&gt;0),-1,0))</f>
        <v>0</v>
      </c>
      <c r="S636">
        <f>S635+IF(AND(R636=1,M636=1),1,0)-IF(AND(R636=-1,N636=1),1,0)</f>
        <v>1</v>
      </c>
      <c r="T636">
        <f>T635+IF(AND(R636=1,M636=2),1,0)-IF(AND(R636=-1,N636=2),1,0)</f>
        <v>1</v>
      </c>
      <c r="U636">
        <f>U635+IF(AND(R636=1,M636=3),1,0)-IF(AND(R636=-1,N636=3),1,0)</f>
        <v>1</v>
      </c>
      <c r="V636">
        <f>IF(S636&lt;&gt;S635,0,V635+dt)</f>
        <v>412</v>
      </c>
      <c r="W636">
        <f>IF(T636&lt;&gt;T635,0,W635+dt)</f>
        <v>411</v>
      </c>
      <c r="X636">
        <f>IF(U636&lt;&gt;U635,0,X635+dt)</f>
        <v>70</v>
      </c>
      <c r="Y636" s="24">
        <f>S636*Cap_1*MIN(1,(V636+dt)/StartRamp)</f>
        <v>1.2</v>
      </c>
      <c r="Z636" s="24">
        <f>T636*Cap_2*MIN(1,(W636+dt)/StartRamp)</f>
        <v>1.1000000000000001</v>
      </c>
      <c r="AA636" s="24">
        <f>U636*Cap_3*MIN(1,(X636+dt)/StartRamp)</f>
        <v>1.1000000000000001</v>
      </c>
      <c r="AB636" s="24">
        <f>SUM(Y636:AA636)</f>
        <v>3.4</v>
      </c>
      <c r="AC636" s="24">
        <f>AB636-D636</f>
        <v>0.33839999999999959</v>
      </c>
      <c r="AD636" s="25">
        <f>MEDIAN(0,(TaperEnd-E636)/(TaperEnd-TaperStart),1)</f>
        <v>1</v>
      </c>
      <c r="AE636" s="24">
        <f>MIN(P_pcs*AD636,MAX(0,SOC_max-E636)*E_nom*60/dt/SQRT(RTE))</f>
        <v>2.5</v>
      </c>
      <c r="AF636" s="24">
        <f>MIN(P_pcs,MAX(0,E636-SOC_min)*E_nom*60/dt*SQRT(RTE))</f>
        <v>2.5</v>
      </c>
      <c r="AG636" s="24">
        <f>IF(AC636&gt;0,MIN(AC636,AE636),0)</f>
        <v>0.33839999999999959</v>
      </c>
      <c r="AH636" s="24">
        <f>IF(AC636&lt;0,MIN(-AC636,AF636),0)</f>
        <v>0</v>
      </c>
      <c r="AI636" s="24">
        <f>IF(AC636&gt;0,D636+AG636,AB636)</f>
        <v>3.4</v>
      </c>
      <c r="AJ636" s="24">
        <f>MAX(0,D636-AI636-AH636)</f>
        <v>0</v>
      </c>
      <c r="AK636" s="25">
        <f>IF(AB636&gt;0,AI636/AB636,0)</f>
        <v>1</v>
      </c>
      <c r="AL636">
        <f>IF(AB636=0,1,MIN(MATCH(MEDIAN(MinStable,AK636,1),FC_L,1),3))</f>
        <v>3</v>
      </c>
      <c r="AM636" s="25">
        <f>INDEX(FC_E1,$AL636)+(MEDIAN(MinStable,$AK636,1)-INDEX(FC_L,$AL636))*(INDEX(FC_E1,$AL636+1)-INDEX(FC_E1,$AL636))/(INDEX(FC_L,$AL636+1)-INDEX(FC_L,$AL636))</f>
        <v>0.42799999999999999</v>
      </c>
      <c r="AN636" s="25">
        <f>INDEX(FC_E2,$AL636)+(MEDIAN(MinStable,$AK636,1)-INDEX(FC_L,$AL636))*(INDEX(FC_E2,$AL636+1)-INDEX(FC_E2,$AL636))/(INDEX(FC_L,$AL636+1)-INDEX(FC_L,$AL636))</f>
        <v>0.42199999999999999</v>
      </c>
      <c r="AO636" s="25">
        <f>INDEX(FC_E3,$AL636)+(MEDIAN(MinStable,$AK636,1)-INDEX(FC_L,$AL636))*(INDEX(FC_E3,$AL636+1)-INDEX(FC_E3,$AL636))/(INDEX(FC_L,$AL636+1)-INDEX(FC_L,$AL636))</f>
        <v>0.41499999999999998</v>
      </c>
      <c r="AP636" s="26">
        <f>(IF(S636=1,Y636*AK636/AM636,0)+IF(T636=1,Z636*AK636/AN636,0)+IF(U636=1,AA636*AK636/AO636,0))*dt/60</f>
        <v>0.13434959664142687</v>
      </c>
      <c r="AQ636" s="25">
        <f>E636+(AG636*SQRT(RTE)-AH636/SQRT(RTE))*dt/60/E_nom</f>
        <v>0.34115189904467708</v>
      </c>
      <c r="AR636">
        <f>IF(R636=1,1,0)</f>
        <v>0</v>
      </c>
    </row>
    <row r="637" spans="1:44" x14ac:dyDescent="0.2">
      <c r="A637">
        <v>635</v>
      </c>
      <c r="B637" s="22">
        <f>A637/1440</f>
        <v>0.44097222222222221</v>
      </c>
      <c r="C637" s="23">
        <v>3.2292000000000001</v>
      </c>
      <c r="D637" s="24">
        <f>C637+P_aux</f>
        <v>3.2442000000000002</v>
      </c>
      <c r="E637" s="25">
        <f>AQ636</f>
        <v>0.34115189904467708</v>
      </c>
      <c r="F637" s="24">
        <f>AB636</f>
        <v>3.4</v>
      </c>
      <c r="G637">
        <f>IF(AND(S636=0,V636&gt;=MinOff),V636,-1)</f>
        <v>-1</v>
      </c>
      <c r="H637">
        <f>IF(AND(T636=0,W636&gt;=MinOff),W636,-1)</f>
        <v>-1</v>
      </c>
      <c r="I637">
        <f>IF(AND(U636=0,X636&gt;=MinOff),X636,-1)</f>
        <v>-1</v>
      </c>
      <c r="J637">
        <f>IF(AND(S636=1,V636&gt;=MinRun),V636,-1)</f>
        <v>412</v>
      </c>
      <c r="K637">
        <f>IF(AND(T636=1,W636&gt;=MinRun),W636,-1)</f>
        <v>411</v>
      </c>
      <c r="L637">
        <f>IF(AND(U636=1,X636&gt;=MinRun),X636,-1)</f>
        <v>70</v>
      </c>
      <c r="M637">
        <f>IF(MAX(G637:I637)&lt;0,0,MATCH(MAX(G637:I637),G637:I637,0))</f>
        <v>0</v>
      </c>
      <c r="N637">
        <f>IF(MAX(J637:L637)&lt;0,0,MATCH(MAX(J637:L637),J637:L637,0))</f>
        <v>1</v>
      </c>
      <c r="O637" s="24">
        <f>IF(N637=0,0,INDEX(CapVec,N637))</f>
        <v>1.2</v>
      </c>
      <c r="P637">
        <f>IF(OR(D637&gt;F637+StartMargin,E637&lt;SOC_startT),1,0)</f>
        <v>0</v>
      </c>
      <c r="Q637">
        <f>IF(AND(E637&gt;SOC_stopT,D637&lt;=F637-O637+StopMargin),1,0)</f>
        <v>0</v>
      </c>
      <c r="R637">
        <f>IF(AND(P637=1,M637&gt;0),1,IF(AND(P637=0,Q637=1,N637&gt;0),-1,0))</f>
        <v>0</v>
      </c>
      <c r="S637">
        <f>S636+IF(AND(R637=1,M637=1),1,0)-IF(AND(R637=-1,N637=1),1,0)</f>
        <v>1</v>
      </c>
      <c r="T637">
        <f>T636+IF(AND(R637=1,M637=2),1,0)-IF(AND(R637=-1,N637=2),1,0)</f>
        <v>1</v>
      </c>
      <c r="U637">
        <f>U636+IF(AND(R637=1,M637=3),1,0)-IF(AND(R637=-1,N637=3),1,0)</f>
        <v>1</v>
      </c>
      <c r="V637">
        <f>IF(S637&lt;&gt;S636,0,V636+dt)</f>
        <v>413</v>
      </c>
      <c r="W637">
        <f>IF(T637&lt;&gt;T636,0,W636+dt)</f>
        <v>412</v>
      </c>
      <c r="X637">
        <f>IF(U637&lt;&gt;U636,0,X636+dt)</f>
        <v>71</v>
      </c>
      <c r="Y637" s="24">
        <f>S637*Cap_1*MIN(1,(V637+dt)/StartRamp)</f>
        <v>1.2</v>
      </c>
      <c r="Z637" s="24">
        <f>T637*Cap_2*MIN(1,(W637+dt)/StartRamp)</f>
        <v>1.1000000000000001</v>
      </c>
      <c r="AA637" s="24">
        <f>U637*Cap_3*MIN(1,(X637+dt)/StartRamp)</f>
        <v>1.1000000000000001</v>
      </c>
      <c r="AB637" s="24">
        <f>SUM(Y637:AA637)</f>
        <v>3.4</v>
      </c>
      <c r="AC637" s="24">
        <f>AB637-D637</f>
        <v>0.15579999999999972</v>
      </c>
      <c r="AD637" s="25">
        <f>MEDIAN(0,(TaperEnd-E637)/(TaperEnd-TaperStart),1)</f>
        <v>1</v>
      </c>
      <c r="AE637" s="24">
        <f>MIN(P_pcs*AD637,MAX(0,SOC_max-E637)*E_nom*60/dt/SQRT(RTE))</f>
        <v>2.5</v>
      </c>
      <c r="AF637" s="24">
        <f>MIN(P_pcs,MAX(0,E637-SOC_min)*E_nom*60/dt*SQRT(RTE))</f>
        <v>2.5</v>
      </c>
      <c r="AG637" s="24">
        <f>IF(AC637&gt;0,MIN(AC637,AE637),0)</f>
        <v>0.15579999999999972</v>
      </c>
      <c r="AH637" s="24">
        <f>IF(AC637&lt;0,MIN(-AC637,AF637),0)</f>
        <v>0</v>
      </c>
      <c r="AI637" s="24">
        <f>IF(AC637&gt;0,D637+AG637,AB637)</f>
        <v>3.4</v>
      </c>
      <c r="AJ637" s="24">
        <f>MAX(0,D637-AI637-AH637)</f>
        <v>0</v>
      </c>
      <c r="AK637" s="25">
        <f>IF(AB637&gt;0,AI637/AB637,0)</f>
        <v>1</v>
      </c>
      <c r="AL637">
        <f>IF(AB637=0,1,MIN(MATCH(MEDIAN(MinStable,AK637,1),FC_L,1),3))</f>
        <v>3</v>
      </c>
      <c r="AM637" s="25">
        <f>INDEX(FC_E1,$AL637)+(MEDIAN(MinStable,$AK637,1)-INDEX(FC_L,$AL637))*(INDEX(FC_E1,$AL637+1)-INDEX(FC_E1,$AL637))/(INDEX(FC_L,$AL637+1)-INDEX(FC_L,$AL637))</f>
        <v>0.42799999999999999</v>
      </c>
      <c r="AN637" s="25">
        <f>INDEX(FC_E2,$AL637)+(MEDIAN(MinStable,$AK637,1)-INDEX(FC_L,$AL637))*(INDEX(FC_E2,$AL637+1)-INDEX(FC_E2,$AL637))/(INDEX(FC_L,$AL637+1)-INDEX(FC_L,$AL637))</f>
        <v>0.42199999999999999</v>
      </c>
      <c r="AO637" s="25">
        <f>INDEX(FC_E3,$AL637)+(MEDIAN(MinStable,$AK637,1)-INDEX(FC_L,$AL637))*(INDEX(FC_E3,$AL637+1)-INDEX(FC_E3,$AL637))/(INDEX(FC_L,$AL637+1)-INDEX(FC_L,$AL637))</f>
        <v>0.41499999999999998</v>
      </c>
      <c r="AP637" s="26">
        <f>(IF(S637=1,Y637*AK637/AM637,0)+IF(T637=1,Z637*AK637/AN637,0)+IF(U637=1,AA637*AK637/AO637,0))*dt/60</f>
        <v>0.13434959664142687</v>
      </c>
      <c r="AQ637" s="25">
        <f>E637+(AG637*SQRT(RTE)-AH637/SQRT(RTE))*dt/60/E_nom</f>
        <v>0.34159478799945314</v>
      </c>
      <c r="AR637">
        <f>IF(R637=1,1,0)</f>
        <v>0</v>
      </c>
    </row>
    <row r="638" spans="1:44" x14ac:dyDescent="0.2">
      <c r="A638">
        <v>636</v>
      </c>
      <c r="B638" s="22">
        <f>A638/1440</f>
        <v>0.44166666666666665</v>
      </c>
      <c r="C638" s="23">
        <v>3.1547000000000001</v>
      </c>
      <c r="D638" s="24">
        <f>C638+P_aux</f>
        <v>3.1697000000000002</v>
      </c>
      <c r="E638" s="25">
        <f>AQ637</f>
        <v>0.34159478799945314</v>
      </c>
      <c r="F638" s="24">
        <f>AB637</f>
        <v>3.4</v>
      </c>
      <c r="G638">
        <f>IF(AND(S637=0,V637&gt;=MinOff),V637,-1)</f>
        <v>-1</v>
      </c>
      <c r="H638">
        <f>IF(AND(T637=0,W637&gt;=MinOff),W637,-1)</f>
        <v>-1</v>
      </c>
      <c r="I638">
        <f>IF(AND(U637=0,X637&gt;=MinOff),X637,-1)</f>
        <v>-1</v>
      </c>
      <c r="J638">
        <f>IF(AND(S637=1,V637&gt;=MinRun),V637,-1)</f>
        <v>413</v>
      </c>
      <c r="K638">
        <f>IF(AND(T637=1,W637&gt;=MinRun),W637,-1)</f>
        <v>412</v>
      </c>
      <c r="L638">
        <f>IF(AND(U637=1,X637&gt;=MinRun),X637,-1)</f>
        <v>71</v>
      </c>
      <c r="M638">
        <f>IF(MAX(G638:I638)&lt;0,0,MATCH(MAX(G638:I638),G638:I638,0))</f>
        <v>0</v>
      </c>
      <c r="N638">
        <f>IF(MAX(J638:L638)&lt;0,0,MATCH(MAX(J638:L638),J638:L638,0))</f>
        <v>1</v>
      </c>
      <c r="O638" s="24">
        <f>IF(N638=0,0,INDEX(CapVec,N638))</f>
        <v>1.2</v>
      </c>
      <c r="P638">
        <f>IF(OR(D638&gt;F638+StartMargin,E638&lt;SOC_startT),1,0)</f>
        <v>0</v>
      </c>
      <c r="Q638">
        <f>IF(AND(E638&gt;SOC_stopT,D638&lt;=F638-O638+StopMargin),1,0)</f>
        <v>0</v>
      </c>
      <c r="R638">
        <f>IF(AND(P638=1,M638&gt;0),1,IF(AND(P638=0,Q638=1,N638&gt;0),-1,0))</f>
        <v>0</v>
      </c>
      <c r="S638">
        <f>S637+IF(AND(R638=1,M638=1),1,0)-IF(AND(R638=-1,N638=1),1,0)</f>
        <v>1</v>
      </c>
      <c r="T638">
        <f>T637+IF(AND(R638=1,M638=2),1,0)-IF(AND(R638=-1,N638=2),1,0)</f>
        <v>1</v>
      </c>
      <c r="U638">
        <f>U637+IF(AND(R638=1,M638=3),1,0)-IF(AND(R638=-1,N638=3),1,0)</f>
        <v>1</v>
      </c>
      <c r="V638">
        <f>IF(S638&lt;&gt;S637,0,V637+dt)</f>
        <v>414</v>
      </c>
      <c r="W638">
        <f>IF(T638&lt;&gt;T637,0,W637+dt)</f>
        <v>413</v>
      </c>
      <c r="X638">
        <f>IF(U638&lt;&gt;U637,0,X637+dt)</f>
        <v>72</v>
      </c>
      <c r="Y638" s="24">
        <f>S638*Cap_1*MIN(1,(V638+dt)/StartRamp)</f>
        <v>1.2</v>
      </c>
      <c r="Z638" s="24">
        <f>T638*Cap_2*MIN(1,(W638+dt)/StartRamp)</f>
        <v>1.1000000000000001</v>
      </c>
      <c r="AA638" s="24">
        <f>U638*Cap_3*MIN(1,(X638+dt)/StartRamp)</f>
        <v>1.1000000000000001</v>
      </c>
      <c r="AB638" s="24">
        <f>SUM(Y638:AA638)</f>
        <v>3.4</v>
      </c>
      <c r="AC638" s="24">
        <f>AB638-D638</f>
        <v>0.23029999999999973</v>
      </c>
      <c r="AD638" s="25">
        <f>MEDIAN(0,(TaperEnd-E638)/(TaperEnd-TaperStart),1)</f>
        <v>1</v>
      </c>
      <c r="AE638" s="24">
        <f>MIN(P_pcs*AD638,MAX(0,SOC_max-E638)*E_nom*60/dt/SQRT(RTE))</f>
        <v>2.5</v>
      </c>
      <c r="AF638" s="24">
        <f>MIN(P_pcs,MAX(0,E638-SOC_min)*E_nom*60/dt*SQRT(RTE))</f>
        <v>2.5</v>
      </c>
      <c r="AG638" s="24">
        <f>IF(AC638&gt;0,MIN(AC638,AE638),0)</f>
        <v>0.23029999999999973</v>
      </c>
      <c r="AH638" s="24">
        <f>IF(AC638&lt;0,MIN(-AC638,AF638),0)</f>
        <v>0</v>
      </c>
      <c r="AI638" s="24">
        <f>IF(AC638&gt;0,D638+AG638,AB638)</f>
        <v>3.4</v>
      </c>
      <c r="AJ638" s="24">
        <f>MAX(0,D638-AI638-AH638)</f>
        <v>0</v>
      </c>
      <c r="AK638" s="25">
        <f>IF(AB638&gt;0,AI638/AB638,0)</f>
        <v>1</v>
      </c>
      <c r="AL638">
        <f>IF(AB638=0,1,MIN(MATCH(MEDIAN(MinStable,AK638,1),FC_L,1),3))</f>
        <v>3</v>
      </c>
      <c r="AM638" s="25">
        <f>INDEX(FC_E1,$AL638)+(MEDIAN(MinStable,$AK638,1)-INDEX(FC_L,$AL638))*(INDEX(FC_E1,$AL638+1)-INDEX(FC_E1,$AL638))/(INDEX(FC_L,$AL638+1)-INDEX(FC_L,$AL638))</f>
        <v>0.42799999999999999</v>
      </c>
      <c r="AN638" s="25">
        <f>INDEX(FC_E2,$AL638)+(MEDIAN(MinStable,$AK638,1)-INDEX(FC_L,$AL638))*(INDEX(FC_E2,$AL638+1)-INDEX(FC_E2,$AL638))/(INDEX(FC_L,$AL638+1)-INDEX(FC_L,$AL638))</f>
        <v>0.42199999999999999</v>
      </c>
      <c r="AO638" s="25">
        <f>INDEX(FC_E3,$AL638)+(MEDIAN(MinStable,$AK638,1)-INDEX(FC_L,$AL638))*(INDEX(FC_E3,$AL638+1)-INDEX(FC_E3,$AL638))/(INDEX(FC_L,$AL638+1)-INDEX(FC_L,$AL638))</f>
        <v>0.41499999999999998</v>
      </c>
      <c r="AP638" s="26">
        <f>(IF(S638=1,Y638*AK638/AM638,0)+IF(T638=1,Z638*AK638/AN638,0)+IF(U638=1,AA638*AK638/AO638,0))*dt/60</f>
        <v>0.13434959664142687</v>
      </c>
      <c r="AQ638" s="25">
        <f>E638+(AG638*SQRT(RTE)-AH638/SQRT(RTE))*dt/60/E_nom</f>
        <v>0.34224945633247578</v>
      </c>
      <c r="AR638">
        <f>IF(R638=1,1,0)</f>
        <v>0</v>
      </c>
    </row>
    <row r="639" spans="1:44" x14ac:dyDescent="0.2">
      <c r="A639">
        <v>637</v>
      </c>
      <c r="B639" s="22">
        <f>A639/1440</f>
        <v>0.44236111111111109</v>
      </c>
      <c r="C639" s="23">
        <v>3.1993</v>
      </c>
      <c r="D639" s="24">
        <f>C639+P_aux</f>
        <v>3.2143000000000002</v>
      </c>
      <c r="E639" s="25">
        <f>AQ638</f>
        <v>0.34224945633247578</v>
      </c>
      <c r="F639" s="24">
        <f>AB638</f>
        <v>3.4</v>
      </c>
      <c r="G639">
        <f>IF(AND(S638=0,V638&gt;=MinOff),V638,-1)</f>
        <v>-1</v>
      </c>
      <c r="H639">
        <f>IF(AND(T638=0,W638&gt;=MinOff),W638,-1)</f>
        <v>-1</v>
      </c>
      <c r="I639">
        <f>IF(AND(U638=0,X638&gt;=MinOff),X638,-1)</f>
        <v>-1</v>
      </c>
      <c r="J639">
        <f>IF(AND(S638=1,V638&gt;=MinRun),V638,-1)</f>
        <v>414</v>
      </c>
      <c r="K639">
        <f>IF(AND(T638=1,W638&gt;=MinRun),W638,-1)</f>
        <v>413</v>
      </c>
      <c r="L639">
        <f>IF(AND(U638=1,X638&gt;=MinRun),X638,-1)</f>
        <v>72</v>
      </c>
      <c r="M639">
        <f>IF(MAX(G639:I639)&lt;0,0,MATCH(MAX(G639:I639),G639:I639,0))</f>
        <v>0</v>
      </c>
      <c r="N639">
        <f>IF(MAX(J639:L639)&lt;0,0,MATCH(MAX(J639:L639),J639:L639,0))</f>
        <v>1</v>
      </c>
      <c r="O639" s="24">
        <f>IF(N639=0,0,INDEX(CapVec,N639))</f>
        <v>1.2</v>
      </c>
      <c r="P639">
        <f>IF(OR(D639&gt;F639+StartMargin,E639&lt;SOC_startT),1,0)</f>
        <v>0</v>
      </c>
      <c r="Q639">
        <f>IF(AND(E639&gt;SOC_stopT,D639&lt;=F639-O639+StopMargin),1,0)</f>
        <v>0</v>
      </c>
      <c r="R639">
        <f>IF(AND(P639=1,M639&gt;0),1,IF(AND(P639=0,Q639=1,N639&gt;0),-1,0))</f>
        <v>0</v>
      </c>
      <c r="S639">
        <f>S638+IF(AND(R639=1,M639=1),1,0)-IF(AND(R639=-1,N639=1),1,0)</f>
        <v>1</v>
      </c>
      <c r="T639">
        <f>T638+IF(AND(R639=1,M639=2),1,0)-IF(AND(R639=-1,N639=2),1,0)</f>
        <v>1</v>
      </c>
      <c r="U639">
        <f>U638+IF(AND(R639=1,M639=3),1,0)-IF(AND(R639=-1,N639=3),1,0)</f>
        <v>1</v>
      </c>
      <c r="V639">
        <f>IF(S639&lt;&gt;S638,0,V638+dt)</f>
        <v>415</v>
      </c>
      <c r="W639">
        <f>IF(T639&lt;&gt;T638,0,W638+dt)</f>
        <v>414</v>
      </c>
      <c r="X639">
        <f>IF(U639&lt;&gt;U638,0,X638+dt)</f>
        <v>73</v>
      </c>
      <c r="Y639" s="24">
        <f>S639*Cap_1*MIN(1,(V639+dt)/StartRamp)</f>
        <v>1.2</v>
      </c>
      <c r="Z639" s="24">
        <f>T639*Cap_2*MIN(1,(W639+dt)/StartRamp)</f>
        <v>1.1000000000000001</v>
      </c>
      <c r="AA639" s="24">
        <f>U639*Cap_3*MIN(1,(X639+dt)/StartRamp)</f>
        <v>1.1000000000000001</v>
      </c>
      <c r="AB639" s="24">
        <f>SUM(Y639:AA639)</f>
        <v>3.4</v>
      </c>
      <c r="AC639" s="24">
        <f>AB639-D639</f>
        <v>0.18569999999999975</v>
      </c>
      <c r="AD639" s="25">
        <f>MEDIAN(0,(TaperEnd-E639)/(TaperEnd-TaperStart),1)</f>
        <v>1</v>
      </c>
      <c r="AE639" s="24">
        <f>MIN(P_pcs*AD639,MAX(0,SOC_max-E639)*E_nom*60/dt/SQRT(RTE))</f>
        <v>2.5</v>
      </c>
      <c r="AF639" s="24">
        <f>MIN(P_pcs,MAX(0,E639-SOC_min)*E_nom*60/dt*SQRT(RTE))</f>
        <v>2.5</v>
      </c>
      <c r="AG639" s="24">
        <f>IF(AC639&gt;0,MIN(AC639,AE639),0)</f>
        <v>0.18569999999999975</v>
      </c>
      <c r="AH639" s="24">
        <f>IF(AC639&lt;0,MIN(-AC639,AF639),0)</f>
        <v>0</v>
      </c>
      <c r="AI639" s="24">
        <f>IF(AC639&gt;0,D639+AG639,AB639)</f>
        <v>3.4</v>
      </c>
      <c r="AJ639" s="24">
        <f>MAX(0,D639-AI639-AH639)</f>
        <v>0</v>
      </c>
      <c r="AK639" s="25">
        <f>IF(AB639&gt;0,AI639/AB639,0)</f>
        <v>1</v>
      </c>
      <c r="AL639">
        <f>IF(AB639=0,1,MIN(MATCH(MEDIAN(MinStable,AK639,1),FC_L,1),3))</f>
        <v>3</v>
      </c>
      <c r="AM639" s="25">
        <f>INDEX(FC_E1,$AL639)+(MEDIAN(MinStable,$AK639,1)-INDEX(FC_L,$AL639))*(INDEX(FC_E1,$AL639+1)-INDEX(FC_E1,$AL639))/(INDEX(FC_L,$AL639+1)-INDEX(FC_L,$AL639))</f>
        <v>0.42799999999999999</v>
      </c>
      <c r="AN639" s="25">
        <f>INDEX(FC_E2,$AL639)+(MEDIAN(MinStable,$AK639,1)-INDEX(FC_L,$AL639))*(INDEX(FC_E2,$AL639+1)-INDEX(FC_E2,$AL639))/(INDEX(FC_L,$AL639+1)-INDEX(FC_L,$AL639))</f>
        <v>0.42199999999999999</v>
      </c>
      <c r="AO639" s="25">
        <f>INDEX(FC_E3,$AL639)+(MEDIAN(MinStable,$AK639,1)-INDEX(FC_L,$AL639))*(INDEX(FC_E3,$AL639+1)-INDEX(FC_E3,$AL639))/(INDEX(FC_L,$AL639+1)-INDEX(FC_L,$AL639))</f>
        <v>0.41499999999999998</v>
      </c>
      <c r="AP639" s="26">
        <f>(IF(S639=1,Y639*AK639/AM639,0)+IF(T639=1,Z639*AK639/AN639,0)+IF(U639=1,AA639*AK639/AO639,0))*dt/60</f>
        <v>0.13434959664142687</v>
      </c>
      <c r="AQ639" s="25">
        <f>E639+(AG639*SQRT(RTE)-AH639/SQRT(RTE))*dt/60/E_nom</f>
        <v>0.34277734130617227</v>
      </c>
      <c r="AR639">
        <f>IF(R639=1,1,0)</f>
        <v>0</v>
      </c>
    </row>
    <row r="640" spans="1:44" x14ac:dyDescent="0.2">
      <c r="A640">
        <v>638</v>
      </c>
      <c r="B640" s="22">
        <f>A640/1440</f>
        <v>0.44305555555555554</v>
      </c>
      <c r="C640" s="23">
        <v>3.1619999999999999</v>
      </c>
      <c r="D640" s="24">
        <f>C640+P_aux</f>
        <v>3.177</v>
      </c>
      <c r="E640" s="25">
        <f>AQ639</f>
        <v>0.34277734130617227</v>
      </c>
      <c r="F640" s="24">
        <f>AB639</f>
        <v>3.4</v>
      </c>
      <c r="G640">
        <f>IF(AND(S639=0,V639&gt;=MinOff),V639,-1)</f>
        <v>-1</v>
      </c>
      <c r="H640">
        <f>IF(AND(T639=0,W639&gt;=MinOff),W639,-1)</f>
        <v>-1</v>
      </c>
      <c r="I640">
        <f>IF(AND(U639=0,X639&gt;=MinOff),X639,-1)</f>
        <v>-1</v>
      </c>
      <c r="J640">
        <f>IF(AND(S639=1,V639&gt;=MinRun),V639,-1)</f>
        <v>415</v>
      </c>
      <c r="K640">
        <f>IF(AND(T639=1,W639&gt;=MinRun),W639,-1)</f>
        <v>414</v>
      </c>
      <c r="L640">
        <f>IF(AND(U639=1,X639&gt;=MinRun),X639,-1)</f>
        <v>73</v>
      </c>
      <c r="M640">
        <f>IF(MAX(G640:I640)&lt;0,0,MATCH(MAX(G640:I640),G640:I640,0))</f>
        <v>0</v>
      </c>
      <c r="N640">
        <f>IF(MAX(J640:L640)&lt;0,0,MATCH(MAX(J640:L640),J640:L640,0))</f>
        <v>1</v>
      </c>
      <c r="O640" s="24">
        <f>IF(N640=0,0,INDEX(CapVec,N640))</f>
        <v>1.2</v>
      </c>
      <c r="P640">
        <f>IF(OR(D640&gt;F640+StartMargin,E640&lt;SOC_startT),1,0)</f>
        <v>0</v>
      </c>
      <c r="Q640">
        <f>IF(AND(E640&gt;SOC_stopT,D640&lt;=F640-O640+StopMargin),1,0)</f>
        <v>0</v>
      </c>
      <c r="R640">
        <f>IF(AND(P640=1,M640&gt;0),1,IF(AND(P640=0,Q640=1,N640&gt;0),-1,0))</f>
        <v>0</v>
      </c>
      <c r="S640">
        <f>S639+IF(AND(R640=1,M640=1),1,0)-IF(AND(R640=-1,N640=1),1,0)</f>
        <v>1</v>
      </c>
      <c r="T640">
        <f>T639+IF(AND(R640=1,M640=2),1,0)-IF(AND(R640=-1,N640=2),1,0)</f>
        <v>1</v>
      </c>
      <c r="U640">
        <f>U639+IF(AND(R640=1,M640=3),1,0)-IF(AND(R640=-1,N640=3),1,0)</f>
        <v>1</v>
      </c>
      <c r="V640">
        <f>IF(S640&lt;&gt;S639,0,V639+dt)</f>
        <v>416</v>
      </c>
      <c r="W640">
        <f>IF(T640&lt;&gt;T639,0,W639+dt)</f>
        <v>415</v>
      </c>
      <c r="X640">
        <f>IF(U640&lt;&gt;U639,0,X639+dt)</f>
        <v>74</v>
      </c>
      <c r="Y640" s="24">
        <f>S640*Cap_1*MIN(1,(V640+dt)/StartRamp)</f>
        <v>1.2</v>
      </c>
      <c r="Z640" s="24">
        <f>T640*Cap_2*MIN(1,(W640+dt)/StartRamp)</f>
        <v>1.1000000000000001</v>
      </c>
      <c r="AA640" s="24">
        <f>U640*Cap_3*MIN(1,(X640+dt)/StartRamp)</f>
        <v>1.1000000000000001</v>
      </c>
      <c r="AB640" s="24">
        <f>SUM(Y640:AA640)</f>
        <v>3.4</v>
      </c>
      <c r="AC640" s="24">
        <f>AB640-D640</f>
        <v>0.22299999999999986</v>
      </c>
      <c r="AD640" s="25">
        <f>MEDIAN(0,(TaperEnd-E640)/(TaperEnd-TaperStart),1)</f>
        <v>1</v>
      </c>
      <c r="AE640" s="24">
        <f>MIN(P_pcs*AD640,MAX(0,SOC_max-E640)*E_nom*60/dt/SQRT(RTE))</f>
        <v>2.5</v>
      </c>
      <c r="AF640" s="24">
        <f>MIN(P_pcs,MAX(0,E640-SOC_min)*E_nom*60/dt*SQRT(RTE))</f>
        <v>2.5</v>
      </c>
      <c r="AG640" s="24">
        <f>IF(AC640&gt;0,MIN(AC640,AE640),0)</f>
        <v>0.22299999999999986</v>
      </c>
      <c r="AH640" s="24">
        <f>IF(AC640&lt;0,MIN(-AC640,AF640),0)</f>
        <v>0</v>
      </c>
      <c r="AI640" s="24">
        <f>IF(AC640&gt;0,D640+AG640,AB640)</f>
        <v>3.4</v>
      </c>
      <c r="AJ640" s="24">
        <f>MAX(0,D640-AI640-AH640)</f>
        <v>0</v>
      </c>
      <c r="AK640" s="25">
        <f>IF(AB640&gt;0,AI640/AB640,0)</f>
        <v>1</v>
      </c>
      <c r="AL640">
        <f>IF(AB640=0,1,MIN(MATCH(MEDIAN(MinStable,AK640,1),FC_L,1),3))</f>
        <v>3</v>
      </c>
      <c r="AM640" s="25">
        <f>INDEX(FC_E1,$AL640)+(MEDIAN(MinStable,$AK640,1)-INDEX(FC_L,$AL640))*(INDEX(FC_E1,$AL640+1)-INDEX(FC_E1,$AL640))/(INDEX(FC_L,$AL640+1)-INDEX(FC_L,$AL640))</f>
        <v>0.42799999999999999</v>
      </c>
      <c r="AN640" s="25">
        <f>INDEX(FC_E2,$AL640)+(MEDIAN(MinStable,$AK640,1)-INDEX(FC_L,$AL640))*(INDEX(FC_E2,$AL640+1)-INDEX(FC_E2,$AL640))/(INDEX(FC_L,$AL640+1)-INDEX(FC_L,$AL640))</f>
        <v>0.42199999999999999</v>
      </c>
      <c r="AO640" s="25">
        <f>INDEX(FC_E3,$AL640)+(MEDIAN(MinStable,$AK640,1)-INDEX(FC_L,$AL640))*(INDEX(FC_E3,$AL640+1)-INDEX(FC_E3,$AL640))/(INDEX(FC_L,$AL640+1)-INDEX(FC_L,$AL640))</f>
        <v>0.41499999999999998</v>
      </c>
      <c r="AP640" s="26">
        <f>(IF(S640=1,Y640*AK640/AM640,0)+IF(T640=1,Z640*AK640/AN640,0)+IF(U640=1,AA640*AK640/AO640,0))*dt/60</f>
        <v>0.13434959664142687</v>
      </c>
      <c r="AQ640" s="25">
        <f>E640+(AG640*SQRT(RTE)-AH640/SQRT(RTE))*dt/60/E_nom</f>
        <v>0.34341125810280293</v>
      </c>
      <c r="AR640">
        <f>IF(R640=1,1,0)</f>
        <v>0</v>
      </c>
    </row>
    <row r="641" spans="1:44" x14ac:dyDescent="0.2">
      <c r="A641">
        <v>639</v>
      </c>
      <c r="B641" s="22">
        <f>A641/1440</f>
        <v>0.44374999999999998</v>
      </c>
      <c r="C641" s="23">
        <v>3.1726000000000001</v>
      </c>
      <c r="D641" s="24">
        <f>C641+P_aux</f>
        <v>3.1876000000000002</v>
      </c>
      <c r="E641" s="25">
        <f>AQ640</f>
        <v>0.34341125810280293</v>
      </c>
      <c r="F641" s="24">
        <f>AB640</f>
        <v>3.4</v>
      </c>
      <c r="G641">
        <f>IF(AND(S640=0,V640&gt;=MinOff),V640,-1)</f>
        <v>-1</v>
      </c>
      <c r="H641">
        <f>IF(AND(T640=0,W640&gt;=MinOff),W640,-1)</f>
        <v>-1</v>
      </c>
      <c r="I641">
        <f>IF(AND(U640=0,X640&gt;=MinOff),X640,-1)</f>
        <v>-1</v>
      </c>
      <c r="J641">
        <f>IF(AND(S640=1,V640&gt;=MinRun),V640,-1)</f>
        <v>416</v>
      </c>
      <c r="K641">
        <f>IF(AND(T640=1,W640&gt;=MinRun),W640,-1)</f>
        <v>415</v>
      </c>
      <c r="L641">
        <f>IF(AND(U640=1,X640&gt;=MinRun),X640,-1)</f>
        <v>74</v>
      </c>
      <c r="M641">
        <f>IF(MAX(G641:I641)&lt;0,0,MATCH(MAX(G641:I641),G641:I641,0))</f>
        <v>0</v>
      </c>
      <c r="N641">
        <f>IF(MAX(J641:L641)&lt;0,0,MATCH(MAX(J641:L641),J641:L641,0))</f>
        <v>1</v>
      </c>
      <c r="O641" s="24">
        <f>IF(N641=0,0,INDEX(CapVec,N641))</f>
        <v>1.2</v>
      </c>
      <c r="P641">
        <f>IF(OR(D641&gt;F641+StartMargin,E641&lt;SOC_startT),1,0)</f>
        <v>0</v>
      </c>
      <c r="Q641">
        <f>IF(AND(E641&gt;SOC_stopT,D641&lt;=F641-O641+StopMargin),1,0)</f>
        <v>0</v>
      </c>
      <c r="R641">
        <f>IF(AND(P641=1,M641&gt;0),1,IF(AND(P641=0,Q641=1,N641&gt;0),-1,0))</f>
        <v>0</v>
      </c>
      <c r="S641">
        <f>S640+IF(AND(R641=1,M641=1),1,0)-IF(AND(R641=-1,N641=1),1,0)</f>
        <v>1</v>
      </c>
      <c r="T641">
        <f>T640+IF(AND(R641=1,M641=2),1,0)-IF(AND(R641=-1,N641=2),1,0)</f>
        <v>1</v>
      </c>
      <c r="U641">
        <f>U640+IF(AND(R641=1,M641=3),1,0)-IF(AND(R641=-1,N641=3),1,0)</f>
        <v>1</v>
      </c>
      <c r="V641">
        <f>IF(S641&lt;&gt;S640,0,V640+dt)</f>
        <v>417</v>
      </c>
      <c r="W641">
        <f>IF(T641&lt;&gt;T640,0,W640+dt)</f>
        <v>416</v>
      </c>
      <c r="X641">
        <f>IF(U641&lt;&gt;U640,0,X640+dt)</f>
        <v>75</v>
      </c>
      <c r="Y641" s="24">
        <f>S641*Cap_1*MIN(1,(V641+dt)/StartRamp)</f>
        <v>1.2</v>
      </c>
      <c r="Z641" s="24">
        <f>T641*Cap_2*MIN(1,(W641+dt)/StartRamp)</f>
        <v>1.1000000000000001</v>
      </c>
      <c r="AA641" s="24">
        <f>U641*Cap_3*MIN(1,(X641+dt)/StartRamp)</f>
        <v>1.1000000000000001</v>
      </c>
      <c r="AB641" s="24">
        <f>SUM(Y641:AA641)</f>
        <v>3.4</v>
      </c>
      <c r="AC641" s="24">
        <f>AB641-D641</f>
        <v>0.2123999999999997</v>
      </c>
      <c r="AD641" s="25">
        <f>MEDIAN(0,(TaperEnd-E641)/(TaperEnd-TaperStart),1)</f>
        <v>1</v>
      </c>
      <c r="AE641" s="24">
        <f>MIN(P_pcs*AD641,MAX(0,SOC_max-E641)*E_nom*60/dt/SQRT(RTE))</f>
        <v>2.5</v>
      </c>
      <c r="AF641" s="24">
        <f>MIN(P_pcs,MAX(0,E641-SOC_min)*E_nom*60/dt*SQRT(RTE))</f>
        <v>2.5</v>
      </c>
      <c r="AG641" s="24">
        <f>IF(AC641&gt;0,MIN(AC641,AE641),0)</f>
        <v>0.2123999999999997</v>
      </c>
      <c r="AH641" s="24">
        <f>IF(AC641&lt;0,MIN(-AC641,AF641),0)</f>
        <v>0</v>
      </c>
      <c r="AI641" s="24">
        <f>IF(AC641&gt;0,D641+AG641,AB641)</f>
        <v>3.4</v>
      </c>
      <c r="AJ641" s="24">
        <f>MAX(0,D641-AI641-AH641)</f>
        <v>0</v>
      </c>
      <c r="AK641" s="25">
        <f>IF(AB641&gt;0,AI641/AB641,0)</f>
        <v>1</v>
      </c>
      <c r="AL641">
        <f>IF(AB641=0,1,MIN(MATCH(MEDIAN(MinStable,AK641,1),FC_L,1),3))</f>
        <v>3</v>
      </c>
      <c r="AM641" s="25">
        <f>INDEX(FC_E1,$AL641)+(MEDIAN(MinStable,$AK641,1)-INDEX(FC_L,$AL641))*(INDEX(FC_E1,$AL641+1)-INDEX(FC_E1,$AL641))/(INDEX(FC_L,$AL641+1)-INDEX(FC_L,$AL641))</f>
        <v>0.42799999999999999</v>
      </c>
      <c r="AN641" s="25">
        <f>INDEX(FC_E2,$AL641)+(MEDIAN(MinStable,$AK641,1)-INDEX(FC_L,$AL641))*(INDEX(FC_E2,$AL641+1)-INDEX(FC_E2,$AL641))/(INDEX(FC_L,$AL641+1)-INDEX(FC_L,$AL641))</f>
        <v>0.42199999999999999</v>
      </c>
      <c r="AO641" s="25">
        <f>INDEX(FC_E3,$AL641)+(MEDIAN(MinStable,$AK641,1)-INDEX(FC_L,$AL641))*(INDEX(FC_E3,$AL641+1)-INDEX(FC_E3,$AL641))/(INDEX(FC_L,$AL641+1)-INDEX(FC_L,$AL641))</f>
        <v>0.41499999999999998</v>
      </c>
      <c r="AP641" s="26">
        <f>(IF(S641=1,Y641*AK641/AM641,0)+IF(T641=1,Z641*AK641/AN641,0)+IF(U641=1,AA641*AK641/AO641,0))*dt/60</f>
        <v>0.13434959664142687</v>
      </c>
      <c r="AQ641" s="25">
        <f>E641+(AG641*SQRT(RTE)-AH641/SQRT(RTE))*dt/60/E_nom</f>
        <v>0.34401504253152204</v>
      </c>
      <c r="AR641">
        <f>IF(R641=1,1,0)</f>
        <v>0</v>
      </c>
    </row>
    <row r="642" spans="1:44" x14ac:dyDescent="0.2">
      <c r="A642">
        <v>640</v>
      </c>
      <c r="B642" s="22">
        <f>A642/1440</f>
        <v>0.44444444444444442</v>
      </c>
      <c r="C642" s="23">
        <v>3.129</v>
      </c>
      <c r="D642" s="24">
        <f>C642+P_aux</f>
        <v>3.1440000000000001</v>
      </c>
      <c r="E642" s="25">
        <f>AQ641</f>
        <v>0.34401504253152204</v>
      </c>
      <c r="F642" s="24">
        <f>AB641</f>
        <v>3.4</v>
      </c>
      <c r="G642">
        <f>IF(AND(S641=0,V641&gt;=MinOff),V641,-1)</f>
        <v>-1</v>
      </c>
      <c r="H642">
        <f>IF(AND(T641=0,W641&gt;=MinOff),W641,-1)</f>
        <v>-1</v>
      </c>
      <c r="I642">
        <f>IF(AND(U641=0,X641&gt;=MinOff),X641,-1)</f>
        <v>-1</v>
      </c>
      <c r="J642">
        <f>IF(AND(S641=1,V641&gt;=MinRun),V641,-1)</f>
        <v>417</v>
      </c>
      <c r="K642">
        <f>IF(AND(T641=1,W641&gt;=MinRun),W641,-1)</f>
        <v>416</v>
      </c>
      <c r="L642">
        <f>IF(AND(U641=1,X641&gt;=MinRun),X641,-1)</f>
        <v>75</v>
      </c>
      <c r="M642">
        <f>IF(MAX(G642:I642)&lt;0,0,MATCH(MAX(G642:I642),G642:I642,0))</f>
        <v>0</v>
      </c>
      <c r="N642">
        <f>IF(MAX(J642:L642)&lt;0,0,MATCH(MAX(J642:L642),J642:L642,0))</f>
        <v>1</v>
      </c>
      <c r="O642" s="24">
        <f>IF(N642=0,0,INDEX(CapVec,N642))</f>
        <v>1.2</v>
      </c>
      <c r="P642">
        <f>IF(OR(D642&gt;F642+StartMargin,E642&lt;SOC_startT),1,0)</f>
        <v>0</v>
      </c>
      <c r="Q642">
        <f>IF(AND(E642&gt;SOC_stopT,D642&lt;=F642-O642+StopMargin),1,0)</f>
        <v>0</v>
      </c>
      <c r="R642">
        <f>IF(AND(P642=1,M642&gt;0),1,IF(AND(P642=0,Q642=1,N642&gt;0),-1,0))</f>
        <v>0</v>
      </c>
      <c r="S642">
        <f>S641+IF(AND(R642=1,M642=1),1,0)-IF(AND(R642=-1,N642=1),1,0)</f>
        <v>1</v>
      </c>
      <c r="T642">
        <f>T641+IF(AND(R642=1,M642=2),1,0)-IF(AND(R642=-1,N642=2),1,0)</f>
        <v>1</v>
      </c>
      <c r="U642">
        <f>U641+IF(AND(R642=1,M642=3),1,0)-IF(AND(R642=-1,N642=3),1,0)</f>
        <v>1</v>
      </c>
      <c r="V642">
        <f>IF(S642&lt;&gt;S641,0,V641+dt)</f>
        <v>418</v>
      </c>
      <c r="W642">
        <f>IF(T642&lt;&gt;T641,0,W641+dt)</f>
        <v>417</v>
      </c>
      <c r="X642">
        <f>IF(U642&lt;&gt;U641,0,X641+dt)</f>
        <v>76</v>
      </c>
      <c r="Y642" s="24">
        <f>S642*Cap_1*MIN(1,(V642+dt)/StartRamp)</f>
        <v>1.2</v>
      </c>
      <c r="Z642" s="24">
        <f>T642*Cap_2*MIN(1,(W642+dt)/StartRamp)</f>
        <v>1.1000000000000001</v>
      </c>
      <c r="AA642" s="24">
        <f>U642*Cap_3*MIN(1,(X642+dt)/StartRamp)</f>
        <v>1.1000000000000001</v>
      </c>
      <c r="AB642" s="24">
        <f>SUM(Y642:AA642)</f>
        <v>3.4</v>
      </c>
      <c r="AC642" s="24">
        <f>AB642-D642</f>
        <v>0.25599999999999978</v>
      </c>
      <c r="AD642" s="25">
        <f>MEDIAN(0,(TaperEnd-E642)/(TaperEnd-TaperStart),1)</f>
        <v>1</v>
      </c>
      <c r="AE642" s="24">
        <f>MIN(P_pcs*AD642,MAX(0,SOC_max-E642)*E_nom*60/dt/SQRT(RTE))</f>
        <v>2.5</v>
      </c>
      <c r="AF642" s="24">
        <f>MIN(P_pcs,MAX(0,E642-SOC_min)*E_nom*60/dt*SQRT(RTE))</f>
        <v>2.5</v>
      </c>
      <c r="AG642" s="24">
        <f>IF(AC642&gt;0,MIN(AC642,AE642),0)</f>
        <v>0.25599999999999978</v>
      </c>
      <c r="AH642" s="24">
        <f>IF(AC642&lt;0,MIN(-AC642,AF642),0)</f>
        <v>0</v>
      </c>
      <c r="AI642" s="24">
        <f>IF(AC642&gt;0,D642+AG642,AB642)</f>
        <v>3.4</v>
      </c>
      <c r="AJ642" s="24">
        <f>MAX(0,D642-AI642-AH642)</f>
        <v>0</v>
      </c>
      <c r="AK642" s="25">
        <f>IF(AB642&gt;0,AI642/AB642,0)</f>
        <v>1</v>
      </c>
      <c r="AL642">
        <f>IF(AB642=0,1,MIN(MATCH(MEDIAN(MinStable,AK642,1),FC_L,1),3))</f>
        <v>3</v>
      </c>
      <c r="AM642" s="25">
        <f>INDEX(FC_E1,$AL642)+(MEDIAN(MinStable,$AK642,1)-INDEX(FC_L,$AL642))*(INDEX(FC_E1,$AL642+1)-INDEX(FC_E1,$AL642))/(INDEX(FC_L,$AL642+1)-INDEX(FC_L,$AL642))</f>
        <v>0.42799999999999999</v>
      </c>
      <c r="AN642" s="25">
        <f>INDEX(FC_E2,$AL642)+(MEDIAN(MinStable,$AK642,1)-INDEX(FC_L,$AL642))*(INDEX(FC_E2,$AL642+1)-INDEX(FC_E2,$AL642))/(INDEX(FC_L,$AL642+1)-INDEX(FC_L,$AL642))</f>
        <v>0.42199999999999999</v>
      </c>
      <c r="AO642" s="25">
        <f>INDEX(FC_E3,$AL642)+(MEDIAN(MinStable,$AK642,1)-INDEX(FC_L,$AL642))*(INDEX(FC_E3,$AL642+1)-INDEX(FC_E3,$AL642))/(INDEX(FC_L,$AL642+1)-INDEX(FC_L,$AL642))</f>
        <v>0.41499999999999998</v>
      </c>
      <c r="AP642" s="26">
        <f>(IF(S642=1,Y642*AK642/AM642,0)+IF(T642=1,Z642*AK642/AN642,0)+IF(U642=1,AA642*AK642/AO642,0))*dt/60</f>
        <v>0.13434959664142687</v>
      </c>
      <c r="AQ642" s="25">
        <f>E642+(AG642*SQRT(RTE)-AH642/SQRT(RTE))*dt/60/E_nom</f>
        <v>0.34474276764334921</v>
      </c>
      <c r="AR642">
        <f>IF(R642=1,1,0)</f>
        <v>0</v>
      </c>
    </row>
    <row r="643" spans="1:44" x14ac:dyDescent="0.2">
      <c r="A643">
        <v>641</v>
      </c>
      <c r="B643" s="22">
        <f>A643/1440</f>
        <v>0.44513888888888886</v>
      </c>
      <c r="C643" s="23">
        <v>3.1032999999999999</v>
      </c>
      <c r="D643" s="24">
        <f>C643+P_aux</f>
        <v>3.1183000000000001</v>
      </c>
      <c r="E643" s="25">
        <f>AQ642</f>
        <v>0.34474276764334921</v>
      </c>
      <c r="F643" s="24">
        <f>AB642</f>
        <v>3.4</v>
      </c>
      <c r="G643">
        <f>IF(AND(S642=0,V642&gt;=MinOff),V642,-1)</f>
        <v>-1</v>
      </c>
      <c r="H643">
        <f>IF(AND(T642=0,W642&gt;=MinOff),W642,-1)</f>
        <v>-1</v>
      </c>
      <c r="I643">
        <f>IF(AND(U642=0,X642&gt;=MinOff),X642,-1)</f>
        <v>-1</v>
      </c>
      <c r="J643">
        <f>IF(AND(S642=1,V642&gt;=MinRun),V642,-1)</f>
        <v>418</v>
      </c>
      <c r="K643">
        <f>IF(AND(T642=1,W642&gt;=MinRun),W642,-1)</f>
        <v>417</v>
      </c>
      <c r="L643">
        <f>IF(AND(U642=1,X642&gt;=MinRun),X642,-1)</f>
        <v>76</v>
      </c>
      <c r="M643">
        <f>IF(MAX(G643:I643)&lt;0,0,MATCH(MAX(G643:I643),G643:I643,0))</f>
        <v>0</v>
      </c>
      <c r="N643">
        <f>IF(MAX(J643:L643)&lt;0,0,MATCH(MAX(J643:L643),J643:L643,0))</f>
        <v>1</v>
      </c>
      <c r="O643" s="24">
        <f>IF(N643=0,0,INDEX(CapVec,N643))</f>
        <v>1.2</v>
      </c>
      <c r="P643">
        <f>IF(OR(D643&gt;F643+StartMargin,E643&lt;SOC_startT),1,0)</f>
        <v>0</v>
      </c>
      <c r="Q643">
        <f>IF(AND(E643&gt;SOC_stopT,D643&lt;=F643-O643+StopMargin),1,0)</f>
        <v>0</v>
      </c>
      <c r="R643">
        <f>IF(AND(P643=1,M643&gt;0),1,IF(AND(P643=0,Q643=1,N643&gt;0),-1,0))</f>
        <v>0</v>
      </c>
      <c r="S643">
        <f>S642+IF(AND(R643=1,M643=1),1,0)-IF(AND(R643=-1,N643=1),1,0)</f>
        <v>1</v>
      </c>
      <c r="T643">
        <f>T642+IF(AND(R643=1,M643=2),1,0)-IF(AND(R643=-1,N643=2),1,0)</f>
        <v>1</v>
      </c>
      <c r="U643">
        <f>U642+IF(AND(R643=1,M643=3),1,0)-IF(AND(R643=-1,N643=3),1,0)</f>
        <v>1</v>
      </c>
      <c r="V643">
        <f>IF(S643&lt;&gt;S642,0,V642+dt)</f>
        <v>419</v>
      </c>
      <c r="W643">
        <f>IF(T643&lt;&gt;T642,0,W642+dt)</f>
        <v>418</v>
      </c>
      <c r="X643">
        <f>IF(U643&lt;&gt;U642,0,X642+dt)</f>
        <v>77</v>
      </c>
      <c r="Y643" s="24">
        <f>S643*Cap_1*MIN(1,(V643+dt)/StartRamp)</f>
        <v>1.2</v>
      </c>
      <c r="Z643" s="24">
        <f>T643*Cap_2*MIN(1,(W643+dt)/StartRamp)</f>
        <v>1.1000000000000001</v>
      </c>
      <c r="AA643" s="24">
        <f>U643*Cap_3*MIN(1,(X643+dt)/StartRamp)</f>
        <v>1.1000000000000001</v>
      </c>
      <c r="AB643" s="24">
        <f>SUM(Y643:AA643)</f>
        <v>3.4</v>
      </c>
      <c r="AC643" s="24">
        <f>AB643-D643</f>
        <v>0.28169999999999984</v>
      </c>
      <c r="AD643" s="25">
        <f>MEDIAN(0,(TaperEnd-E643)/(TaperEnd-TaperStart),1)</f>
        <v>1</v>
      </c>
      <c r="AE643" s="24">
        <f>MIN(P_pcs*AD643,MAX(0,SOC_max-E643)*E_nom*60/dt/SQRT(RTE))</f>
        <v>2.5</v>
      </c>
      <c r="AF643" s="24">
        <f>MIN(P_pcs,MAX(0,E643-SOC_min)*E_nom*60/dt*SQRT(RTE))</f>
        <v>2.5</v>
      </c>
      <c r="AG643" s="24">
        <f>IF(AC643&gt;0,MIN(AC643,AE643),0)</f>
        <v>0.28169999999999984</v>
      </c>
      <c r="AH643" s="24">
        <f>IF(AC643&lt;0,MIN(-AC643,AF643),0)</f>
        <v>0</v>
      </c>
      <c r="AI643" s="24">
        <f>IF(AC643&gt;0,D643+AG643,AB643)</f>
        <v>3.4</v>
      </c>
      <c r="AJ643" s="24">
        <f>MAX(0,D643-AI643-AH643)</f>
        <v>0</v>
      </c>
      <c r="AK643" s="25">
        <f>IF(AB643&gt;0,AI643/AB643,0)</f>
        <v>1</v>
      </c>
      <c r="AL643">
        <f>IF(AB643=0,1,MIN(MATCH(MEDIAN(MinStable,AK643,1),FC_L,1),3))</f>
        <v>3</v>
      </c>
      <c r="AM643" s="25">
        <f>INDEX(FC_E1,$AL643)+(MEDIAN(MinStable,$AK643,1)-INDEX(FC_L,$AL643))*(INDEX(FC_E1,$AL643+1)-INDEX(FC_E1,$AL643))/(INDEX(FC_L,$AL643+1)-INDEX(FC_L,$AL643))</f>
        <v>0.42799999999999999</v>
      </c>
      <c r="AN643" s="25">
        <f>INDEX(FC_E2,$AL643)+(MEDIAN(MinStable,$AK643,1)-INDEX(FC_L,$AL643))*(INDEX(FC_E2,$AL643+1)-INDEX(FC_E2,$AL643))/(INDEX(FC_L,$AL643+1)-INDEX(FC_L,$AL643))</f>
        <v>0.42199999999999999</v>
      </c>
      <c r="AO643" s="25">
        <f>INDEX(FC_E3,$AL643)+(MEDIAN(MinStable,$AK643,1)-INDEX(FC_L,$AL643))*(INDEX(FC_E3,$AL643+1)-INDEX(FC_E3,$AL643))/(INDEX(FC_L,$AL643+1)-INDEX(FC_L,$AL643))</f>
        <v>0.41499999999999998</v>
      </c>
      <c r="AP643" s="26">
        <f>(IF(S643=1,Y643*AK643/AM643,0)+IF(T643=1,Z643*AK643/AN643,0)+IF(U643=1,AA643*AK643/AO643,0))*dt/60</f>
        <v>0.13434959664142687</v>
      </c>
      <c r="AQ643" s="25">
        <f>E643+(AG643*SQRT(RTE)-AH643/SQRT(RTE))*dt/60/E_nom</f>
        <v>0.34554354953398086</v>
      </c>
      <c r="AR643">
        <f>IF(R643=1,1,0)</f>
        <v>0</v>
      </c>
    </row>
    <row r="644" spans="1:44" x14ac:dyDescent="0.2">
      <c r="A644">
        <v>642</v>
      </c>
      <c r="B644" s="22">
        <f>A644/1440</f>
        <v>0.44583333333333336</v>
      </c>
      <c r="C644" s="23">
        <v>3.1795</v>
      </c>
      <c r="D644" s="24">
        <f>C644+P_aux</f>
        <v>3.1945000000000001</v>
      </c>
      <c r="E644" s="25">
        <f>AQ643</f>
        <v>0.34554354953398086</v>
      </c>
      <c r="F644" s="24">
        <f>AB643</f>
        <v>3.4</v>
      </c>
      <c r="G644">
        <f>IF(AND(S643=0,V643&gt;=MinOff),V643,-1)</f>
        <v>-1</v>
      </c>
      <c r="H644">
        <f>IF(AND(T643=0,W643&gt;=MinOff),W643,-1)</f>
        <v>-1</v>
      </c>
      <c r="I644">
        <f>IF(AND(U643=0,X643&gt;=MinOff),X643,-1)</f>
        <v>-1</v>
      </c>
      <c r="J644">
        <f>IF(AND(S643=1,V643&gt;=MinRun),V643,-1)</f>
        <v>419</v>
      </c>
      <c r="K644">
        <f>IF(AND(T643=1,W643&gt;=MinRun),W643,-1)</f>
        <v>418</v>
      </c>
      <c r="L644">
        <f>IF(AND(U643=1,X643&gt;=MinRun),X643,-1)</f>
        <v>77</v>
      </c>
      <c r="M644">
        <f>IF(MAX(G644:I644)&lt;0,0,MATCH(MAX(G644:I644),G644:I644,0))</f>
        <v>0</v>
      </c>
      <c r="N644">
        <f>IF(MAX(J644:L644)&lt;0,0,MATCH(MAX(J644:L644),J644:L644,0))</f>
        <v>1</v>
      </c>
      <c r="O644" s="24">
        <f>IF(N644=0,0,INDEX(CapVec,N644))</f>
        <v>1.2</v>
      </c>
      <c r="P644">
        <f>IF(OR(D644&gt;F644+StartMargin,E644&lt;SOC_startT),1,0)</f>
        <v>0</v>
      </c>
      <c r="Q644">
        <f>IF(AND(E644&gt;SOC_stopT,D644&lt;=F644-O644+StopMargin),1,0)</f>
        <v>0</v>
      </c>
      <c r="R644">
        <f>IF(AND(P644=1,M644&gt;0),1,IF(AND(P644=0,Q644=1,N644&gt;0),-1,0))</f>
        <v>0</v>
      </c>
      <c r="S644">
        <f>S643+IF(AND(R644=1,M644=1),1,0)-IF(AND(R644=-1,N644=1),1,0)</f>
        <v>1</v>
      </c>
      <c r="T644">
        <f>T643+IF(AND(R644=1,M644=2),1,0)-IF(AND(R644=-1,N644=2),1,0)</f>
        <v>1</v>
      </c>
      <c r="U644">
        <f>U643+IF(AND(R644=1,M644=3),1,0)-IF(AND(R644=-1,N644=3),1,0)</f>
        <v>1</v>
      </c>
      <c r="V644">
        <f>IF(S644&lt;&gt;S643,0,V643+dt)</f>
        <v>420</v>
      </c>
      <c r="W644">
        <f>IF(T644&lt;&gt;T643,0,W643+dt)</f>
        <v>419</v>
      </c>
      <c r="X644">
        <f>IF(U644&lt;&gt;U643,0,X643+dt)</f>
        <v>78</v>
      </c>
      <c r="Y644" s="24">
        <f>S644*Cap_1*MIN(1,(V644+dt)/StartRamp)</f>
        <v>1.2</v>
      </c>
      <c r="Z644" s="24">
        <f>T644*Cap_2*MIN(1,(W644+dt)/StartRamp)</f>
        <v>1.1000000000000001</v>
      </c>
      <c r="AA644" s="24">
        <f>U644*Cap_3*MIN(1,(X644+dt)/StartRamp)</f>
        <v>1.1000000000000001</v>
      </c>
      <c r="AB644" s="24">
        <f>SUM(Y644:AA644)</f>
        <v>3.4</v>
      </c>
      <c r="AC644" s="24">
        <f>AB644-D644</f>
        <v>0.20549999999999979</v>
      </c>
      <c r="AD644" s="25">
        <f>MEDIAN(0,(TaperEnd-E644)/(TaperEnd-TaperStart),1)</f>
        <v>1</v>
      </c>
      <c r="AE644" s="24">
        <f>MIN(P_pcs*AD644,MAX(0,SOC_max-E644)*E_nom*60/dt/SQRT(RTE))</f>
        <v>2.5</v>
      </c>
      <c r="AF644" s="24">
        <f>MIN(P_pcs,MAX(0,E644-SOC_min)*E_nom*60/dt*SQRT(RTE))</f>
        <v>2.5</v>
      </c>
      <c r="AG644" s="24">
        <f>IF(AC644&gt;0,MIN(AC644,AE644),0)</f>
        <v>0.20549999999999979</v>
      </c>
      <c r="AH644" s="24">
        <f>IF(AC644&lt;0,MIN(-AC644,AF644),0)</f>
        <v>0</v>
      </c>
      <c r="AI644" s="24">
        <f>IF(AC644&gt;0,D644+AG644,AB644)</f>
        <v>3.4</v>
      </c>
      <c r="AJ644" s="24">
        <f>MAX(0,D644-AI644-AH644)</f>
        <v>0</v>
      </c>
      <c r="AK644" s="25">
        <f>IF(AB644&gt;0,AI644/AB644,0)</f>
        <v>1</v>
      </c>
      <c r="AL644">
        <f>IF(AB644=0,1,MIN(MATCH(MEDIAN(MinStable,AK644,1),FC_L,1),3))</f>
        <v>3</v>
      </c>
      <c r="AM644" s="25">
        <f>INDEX(FC_E1,$AL644)+(MEDIAN(MinStable,$AK644,1)-INDEX(FC_L,$AL644))*(INDEX(FC_E1,$AL644+1)-INDEX(FC_E1,$AL644))/(INDEX(FC_L,$AL644+1)-INDEX(FC_L,$AL644))</f>
        <v>0.42799999999999999</v>
      </c>
      <c r="AN644" s="25">
        <f>INDEX(FC_E2,$AL644)+(MEDIAN(MinStable,$AK644,1)-INDEX(FC_L,$AL644))*(INDEX(FC_E2,$AL644+1)-INDEX(FC_E2,$AL644))/(INDEX(FC_L,$AL644+1)-INDEX(FC_L,$AL644))</f>
        <v>0.42199999999999999</v>
      </c>
      <c r="AO644" s="25">
        <f>INDEX(FC_E3,$AL644)+(MEDIAN(MinStable,$AK644,1)-INDEX(FC_L,$AL644))*(INDEX(FC_E3,$AL644+1)-INDEX(FC_E3,$AL644))/(INDEX(FC_L,$AL644+1)-INDEX(FC_L,$AL644))</f>
        <v>0.41499999999999998</v>
      </c>
      <c r="AP644" s="26">
        <f>(IF(S644=1,Y644*AK644/AM644,0)+IF(T644=1,Z644*AK644/AN644,0)+IF(U644=1,AA644*AK644/AO644,0))*dt/60</f>
        <v>0.13434959664142687</v>
      </c>
      <c r="AQ644" s="25">
        <f>E644+(AG644*SQRT(RTE)-AH644/SQRT(RTE))*dt/60/E_nom</f>
        <v>0.34612771949679522</v>
      </c>
      <c r="AR644">
        <f>IF(R644=1,1,0)</f>
        <v>0</v>
      </c>
    </row>
    <row r="645" spans="1:44" x14ac:dyDescent="0.2">
      <c r="A645">
        <v>643</v>
      </c>
      <c r="B645" s="22">
        <f>A645/1440</f>
        <v>0.4465277777777778</v>
      </c>
      <c r="C645" s="23">
        <v>3.1919</v>
      </c>
      <c r="D645" s="24">
        <f>C645+P_aux</f>
        <v>3.2069000000000001</v>
      </c>
      <c r="E645" s="25">
        <f>AQ644</f>
        <v>0.34612771949679522</v>
      </c>
      <c r="F645" s="24">
        <f>AB644</f>
        <v>3.4</v>
      </c>
      <c r="G645">
        <f>IF(AND(S644=0,V644&gt;=MinOff),V644,-1)</f>
        <v>-1</v>
      </c>
      <c r="H645">
        <f>IF(AND(T644=0,W644&gt;=MinOff),W644,-1)</f>
        <v>-1</v>
      </c>
      <c r="I645">
        <f>IF(AND(U644=0,X644&gt;=MinOff),X644,-1)</f>
        <v>-1</v>
      </c>
      <c r="J645">
        <f>IF(AND(S644=1,V644&gt;=MinRun),V644,-1)</f>
        <v>420</v>
      </c>
      <c r="K645">
        <f>IF(AND(T644=1,W644&gt;=MinRun),W644,-1)</f>
        <v>419</v>
      </c>
      <c r="L645">
        <f>IF(AND(U644=1,X644&gt;=MinRun),X644,-1)</f>
        <v>78</v>
      </c>
      <c r="M645">
        <f>IF(MAX(G645:I645)&lt;0,0,MATCH(MAX(G645:I645),G645:I645,0))</f>
        <v>0</v>
      </c>
      <c r="N645">
        <f>IF(MAX(J645:L645)&lt;0,0,MATCH(MAX(J645:L645),J645:L645,0))</f>
        <v>1</v>
      </c>
      <c r="O645" s="24">
        <f>IF(N645=0,0,INDEX(CapVec,N645))</f>
        <v>1.2</v>
      </c>
      <c r="P645">
        <f>IF(OR(D645&gt;F645+StartMargin,E645&lt;SOC_startT),1,0)</f>
        <v>0</v>
      </c>
      <c r="Q645">
        <f>IF(AND(E645&gt;SOC_stopT,D645&lt;=F645-O645+StopMargin),1,0)</f>
        <v>0</v>
      </c>
      <c r="R645">
        <f>IF(AND(P645=1,M645&gt;0),1,IF(AND(P645=0,Q645=1,N645&gt;0),-1,0))</f>
        <v>0</v>
      </c>
      <c r="S645">
        <f>S644+IF(AND(R645=1,M645=1),1,0)-IF(AND(R645=-1,N645=1),1,0)</f>
        <v>1</v>
      </c>
      <c r="T645">
        <f>T644+IF(AND(R645=1,M645=2),1,0)-IF(AND(R645=-1,N645=2),1,0)</f>
        <v>1</v>
      </c>
      <c r="U645">
        <f>U644+IF(AND(R645=1,M645=3),1,0)-IF(AND(R645=-1,N645=3),1,0)</f>
        <v>1</v>
      </c>
      <c r="V645">
        <f>IF(S645&lt;&gt;S644,0,V644+dt)</f>
        <v>421</v>
      </c>
      <c r="W645">
        <f>IF(T645&lt;&gt;T644,0,W644+dt)</f>
        <v>420</v>
      </c>
      <c r="X645">
        <f>IF(U645&lt;&gt;U644,0,X644+dt)</f>
        <v>79</v>
      </c>
      <c r="Y645" s="24">
        <f>S645*Cap_1*MIN(1,(V645+dt)/StartRamp)</f>
        <v>1.2</v>
      </c>
      <c r="Z645" s="24">
        <f>T645*Cap_2*MIN(1,(W645+dt)/StartRamp)</f>
        <v>1.1000000000000001</v>
      </c>
      <c r="AA645" s="24">
        <f>U645*Cap_3*MIN(1,(X645+dt)/StartRamp)</f>
        <v>1.1000000000000001</v>
      </c>
      <c r="AB645" s="24">
        <f>SUM(Y645:AA645)</f>
        <v>3.4</v>
      </c>
      <c r="AC645" s="24">
        <f>AB645-D645</f>
        <v>0.19309999999999983</v>
      </c>
      <c r="AD645" s="25">
        <f>MEDIAN(0,(TaperEnd-E645)/(TaperEnd-TaperStart),1)</f>
        <v>1</v>
      </c>
      <c r="AE645" s="24">
        <f>MIN(P_pcs*AD645,MAX(0,SOC_max-E645)*E_nom*60/dt/SQRT(RTE))</f>
        <v>2.5</v>
      </c>
      <c r="AF645" s="24">
        <f>MIN(P_pcs,MAX(0,E645-SOC_min)*E_nom*60/dt*SQRT(RTE))</f>
        <v>2.5</v>
      </c>
      <c r="AG645" s="24">
        <f>IF(AC645&gt;0,MIN(AC645,AE645),0)</f>
        <v>0.19309999999999983</v>
      </c>
      <c r="AH645" s="24">
        <f>IF(AC645&lt;0,MIN(-AC645,AF645),0)</f>
        <v>0</v>
      </c>
      <c r="AI645" s="24">
        <f>IF(AC645&gt;0,D645+AG645,AB645)</f>
        <v>3.4</v>
      </c>
      <c r="AJ645" s="24">
        <f>MAX(0,D645-AI645-AH645)</f>
        <v>0</v>
      </c>
      <c r="AK645" s="25">
        <f>IF(AB645&gt;0,AI645/AB645,0)</f>
        <v>1</v>
      </c>
      <c r="AL645">
        <f>IF(AB645=0,1,MIN(MATCH(MEDIAN(MinStable,AK645,1),FC_L,1),3))</f>
        <v>3</v>
      </c>
      <c r="AM645" s="25">
        <f>INDEX(FC_E1,$AL645)+(MEDIAN(MinStable,$AK645,1)-INDEX(FC_L,$AL645))*(INDEX(FC_E1,$AL645+1)-INDEX(FC_E1,$AL645))/(INDEX(FC_L,$AL645+1)-INDEX(FC_L,$AL645))</f>
        <v>0.42799999999999999</v>
      </c>
      <c r="AN645" s="25">
        <f>INDEX(FC_E2,$AL645)+(MEDIAN(MinStable,$AK645,1)-INDEX(FC_L,$AL645))*(INDEX(FC_E2,$AL645+1)-INDEX(FC_E2,$AL645))/(INDEX(FC_L,$AL645+1)-INDEX(FC_L,$AL645))</f>
        <v>0.42199999999999999</v>
      </c>
      <c r="AO645" s="25">
        <f>INDEX(FC_E3,$AL645)+(MEDIAN(MinStable,$AK645,1)-INDEX(FC_L,$AL645))*(INDEX(FC_E3,$AL645+1)-INDEX(FC_E3,$AL645))/(INDEX(FC_L,$AL645+1)-INDEX(FC_L,$AL645))</f>
        <v>0.41499999999999998</v>
      </c>
      <c r="AP645" s="26">
        <f>(IF(S645=1,Y645*AK645/AM645,0)+IF(T645=1,Z645*AK645/AN645,0)+IF(U645=1,AA645*AK645/AO645,0))*dt/60</f>
        <v>0.13434959664142687</v>
      </c>
      <c r="AQ645" s="25">
        <f>E645+(AG645*SQRT(RTE)-AH645/SQRT(RTE))*dt/60/E_nom</f>
        <v>0.34667664027450545</v>
      </c>
      <c r="AR645">
        <f>IF(R645=1,1,0)</f>
        <v>0</v>
      </c>
    </row>
    <row r="646" spans="1:44" x14ac:dyDescent="0.2">
      <c r="A646">
        <v>644</v>
      </c>
      <c r="B646" s="22">
        <f>A646/1440</f>
        <v>0.44722222222222224</v>
      </c>
      <c r="C646" s="23">
        <v>3.2033</v>
      </c>
      <c r="D646" s="24">
        <f>C646+P_aux</f>
        <v>3.2183000000000002</v>
      </c>
      <c r="E646" s="25">
        <f>AQ645</f>
        <v>0.34667664027450545</v>
      </c>
      <c r="F646" s="24">
        <f>AB645</f>
        <v>3.4</v>
      </c>
      <c r="G646">
        <f>IF(AND(S645=0,V645&gt;=MinOff),V645,-1)</f>
        <v>-1</v>
      </c>
      <c r="H646">
        <f>IF(AND(T645=0,W645&gt;=MinOff),W645,-1)</f>
        <v>-1</v>
      </c>
      <c r="I646">
        <f>IF(AND(U645=0,X645&gt;=MinOff),X645,-1)</f>
        <v>-1</v>
      </c>
      <c r="J646">
        <f>IF(AND(S645=1,V645&gt;=MinRun),V645,-1)</f>
        <v>421</v>
      </c>
      <c r="K646">
        <f>IF(AND(T645=1,W645&gt;=MinRun),W645,-1)</f>
        <v>420</v>
      </c>
      <c r="L646">
        <f>IF(AND(U645=1,X645&gt;=MinRun),X645,-1)</f>
        <v>79</v>
      </c>
      <c r="M646">
        <f>IF(MAX(G646:I646)&lt;0,0,MATCH(MAX(G646:I646),G646:I646,0))</f>
        <v>0</v>
      </c>
      <c r="N646">
        <f>IF(MAX(J646:L646)&lt;0,0,MATCH(MAX(J646:L646),J646:L646,0))</f>
        <v>1</v>
      </c>
      <c r="O646" s="24">
        <f>IF(N646=0,0,INDEX(CapVec,N646))</f>
        <v>1.2</v>
      </c>
      <c r="P646">
        <f>IF(OR(D646&gt;F646+StartMargin,E646&lt;SOC_startT),1,0)</f>
        <v>0</v>
      </c>
      <c r="Q646">
        <f>IF(AND(E646&gt;SOC_stopT,D646&lt;=F646-O646+StopMargin),1,0)</f>
        <v>0</v>
      </c>
      <c r="R646">
        <f>IF(AND(P646=1,M646&gt;0),1,IF(AND(P646=0,Q646=1,N646&gt;0),-1,0))</f>
        <v>0</v>
      </c>
      <c r="S646">
        <f>S645+IF(AND(R646=1,M646=1),1,0)-IF(AND(R646=-1,N646=1),1,0)</f>
        <v>1</v>
      </c>
      <c r="T646">
        <f>T645+IF(AND(R646=1,M646=2),1,0)-IF(AND(R646=-1,N646=2),1,0)</f>
        <v>1</v>
      </c>
      <c r="U646">
        <f>U645+IF(AND(R646=1,M646=3),1,0)-IF(AND(R646=-1,N646=3),1,0)</f>
        <v>1</v>
      </c>
      <c r="V646">
        <f>IF(S646&lt;&gt;S645,0,V645+dt)</f>
        <v>422</v>
      </c>
      <c r="W646">
        <f>IF(T646&lt;&gt;T645,0,W645+dt)</f>
        <v>421</v>
      </c>
      <c r="X646">
        <f>IF(U646&lt;&gt;U645,0,X645+dt)</f>
        <v>80</v>
      </c>
      <c r="Y646" s="24">
        <f>S646*Cap_1*MIN(1,(V646+dt)/StartRamp)</f>
        <v>1.2</v>
      </c>
      <c r="Z646" s="24">
        <f>T646*Cap_2*MIN(1,(W646+dt)/StartRamp)</f>
        <v>1.1000000000000001</v>
      </c>
      <c r="AA646" s="24">
        <f>U646*Cap_3*MIN(1,(X646+dt)/StartRamp)</f>
        <v>1.1000000000000001</v>
      </c>
      <c r="AB646" s="24">
        <f>SUM(Y646:AA646)</f>
        <v>3.4</v>
      </c>
      <c r="AC646" s="24">
        <f>AB646-D646</f>
        <v>0.18169999999999975</v>
      </c>
      <c r="AD646" s="25">
        <f>MEDIAN(0,(TaperEnd-E646)/(TaperEnd-TaperStart),1)</f>
        <v>1</v>
      </c>
      <c r="AE646" s="24">
        <f>MIN(P_pcs*AD646,MAX(0,SOC_max-E646)*E_nom*60/dt/SQRT(RTE))</f>
        <v>2.5</v>
      </c>
      <c r="AF646" s="24">
        <f>MIN(P_pcs,MAX(0,E646-SOC_min)*E_nom*60/dt*SQRT(RTE))</f>
        <v>2.5</v>
      </c>
      <c r="AG646" s="24">
        <f>IF(AC646&gt;0,MIN(AC646,AE646),0)</f>
        <v>0.18169999999999975</v>
      </c>
      <c r="AH646" s="24">
        <f>IF(AC646&lt;0,MIN(-AC646,AF646),0)</f>
        <v>0</v>
      </c>
      <c r="AI646" s="24">
        <f>IF(AC646&gt;0,D646+AG646,AB646)</f>
        <v>3.4</v>
      </c>
      <c r="AJ646" s="24">
        <f>MAX(0,D646-AI646-AH646)</f>
        <v>0</v>
      </c>
      <c r="AK646" s="25">
        <f>IF(AB646&gt;0,AI646/AB646,0)</f>
        <v>1</v>
      </c>
      <c r="AL646">
        <f>IF(AB646=0,1,MIN(MATCH(MEDIAN(MinStable,AK646,1),FC_L,1),3))</f>
        <v>3</v>
      </c>
      <c r="AM646" s="25">
        <f>INDEX(FC_E1,$AL646)+(MEDIAN(MinStable,$AK646,1)-INDEX(FC_L,$AL646))*(INDEX(FC_E1,$AL646+1)-INDEX(FC_E1,$AL646))/(INDEX(FC_L,$AL646+1)-INDEX(FC_L,$AL646))</f>
        <v>0.42799999999999999</v>
      </c>
      <c r="AN646" s="25">
        <f>INDEX(FC_E2,$AL646)+(MEDIAN(MinStable,$AK646,1)-INDEX(FC_L,$AL646))*(INDEX(FC_E2,$AL646+1)-INDEX(FC_E2,$AL646))/(INDEX(FC_L,$AL646+1)-INDEX(FC_L,$AL646))</f>
        <v>0.42199999999999999</v>
      </c>
      <c r="AO646" s="25">
        <f>INDEX(FC_E3,$AL646)+(MEDIAN(MinStable,$AK646,1)-INDEX(FC_L,$AL646))*(INDEX(FC_E3,$AL646+1)-INDEX(FC_E3,$AL646))/(INDEX(FC_L,$AL646+1)-INDEX(FC_L,$AL646))</f>
        <v>0.41499999999999998</v>
      </c>
      <c r="AP646" s="26">
        <f>(IF(S646=1,Y646*AK646/AM646,0)+IF(T646=1,Z646*AK646/AN646,0)+IF(U646=1,AA646*AK646/AO646,0))*dt/60</f>
        <v>0.13434959664142687</v>
      </c>
      <c r="AQ646" s="25">
        <f>E646+(AG646*SQRT(RTE)-AH646/SQRT(RTE))*dt/60/E_nom</f>
        <v>0.34719315454332966</v>
      </c>
      <c r="AR646">
        <f>IF(R646=1,1,0)</f>
        <v>0</v>
      </c>
    </row>
    <row r="647" spans="1:44" x14ac:dyDescent="0.2">
      <c r="A647">
        <v>645</v>
      </c>
      <c r="B647" s="22">
        <f>A647/1440</f>
        <v>0.44791666666666669</v>
      </c>
      <c r="C647" s="23">
        <v>3.1505999999999998</v>
      </c>
      <c r="D647" s="24">
        <f>C647+P_aux</f>
        <v>3.1656</v>
      </c>
      <c r="E647" s="25">
        <f>AQ646</f>
        <v>0.34719315454332966</v>
      </c>
      <c r="F647" s="24">
        <f>AB646</f>
        <v>3.4</v>
      </c>
      <c r="G647">
        <f>IF(AND(S646=0,V646&gt;=MinOff),V646,-1)</f>
        <v>-1</v>
      </c>
      <c r="H647">
        <f>IF(AND(T646=0,W646&gt;=MinOff),W646,-1)</f>
        <v>-1</v>
      </c>
      <c r="I647">
        <f>IF(AND(U646=0,X646&gt;=MinOff),X646,-1)</f>
        <v>-1</v>
      </c>
      <c r="J647">
        <f>IF(AND(S646=1,V646&gt;=MinRun),V646,-1)</f>
        <v>422</v>
      </c>
      <c r="K647">
        <f>IF(AND(T646=1,W646&gt;=MinRun),W646,-1)</f>
        <v>421</v>
      </c>
      <c r="L647">
        <f>IF(AND(U646=1,X646&gt;=MinRun),X646,-1)</f>
        <v>80</v>
      </c>
      <c r="M647">
        <f>IF(MAX(G647:I647)&lt;0,0,MATCH(MAX(G647:I647),G647:I647,0))</f>
        <v>0</v>
      </c>
      <c r="N647">
        <f>IF(MAX(J647:L647)&lt;0,0,MATCH(MAX(J647:L647),J647:L647,0))</f>
        <v>1</v>
      </c>
      <c r="O647" s="24">
        <f>IF(N647=0,0,INDEX(CapVec,N647))</f>
        <v>1.2</v>
      </c>
      <c r="P647">
        <f>IF(OR(D647&gt;F647+StartMargin,E647&lt;SOC_startT),1,0)</f>
        <v>0</v>
      </c>
      <c r="Q647">
        <f>IF(AND(E647&gt;SOC_stopT,D647&lt;=F647-O647+StopMargin),1,0)</f>
        <v>0</v>
      </c>
      <c r="R647">
        <f>IF(AND(P647=1,M647&gt;0),1,IF(AND(P647=0,Q647=1,N647&gt;0),-1,0))</f>
        <v>0</v>
      </c>
      <c r="S647">
        <f>S646+IF(AND(R647=1,M647=1),1,0)-IF(AND(R647=-1,N647=1),1,0)</f>
        <v>1</v>
      </c>
      <c r="T647">
        <f>T646+IF(AND(R647=1,M647=2),1,0)-IF(AND(R647=-1,N647=2),1,0)</f>
        <v>1</v>
      </c>
      <c r="U647">
        <f>U646+IF(AND(R647=1,M647=3),1,0)-IF(AND(R647=-1,N647=3),1,0)</f>
        <v>1</v>
      </c>
      <c r="V647">
        <f>IF(S647&lt;&gt;S646,0,V646+dt)</f>
        <v>423</v>
      </c>
      <c r="W647">
        <f>IF(T647&lt;&gt;T646,0,W646+dt)</f>
        <v>422</v>
      </c>
      <c r="X647">
        <f>IF(U647&lt;&gt;U646,0,X646+dt)</f>
        <v>81</v>
      </c>
      <c r="Y647" s="24">
        <f>S647*Cap_1*MIN(1,(V647+dt)/StartRamp)</f>
        <v>1.2</v>
      </c>
      <c r="Z647" s="24">
        <f>T647*Cap_2*MIN(1,(W647+dt)/StartRamp)</f>
        <v>1.1000000000000001</v>
      </c>
      <c r="AA647" s="24">
        <f>U647*Cap_3*MIN(1,(X647+dt)/StartRamp)</f>
        <v>1.1000000000000001</v>
      </c>
      <c r="AB647" s="24">
        <f>SUM(Y647:AA647)</f>
        <v>3.4</v>
      </c>
      <c r="AC647" s="24">
        <f>AB647-D647</f>
        <v>0.23439999999999994</v>
      </c>
      <c r="AD647" s="25">
        <f>MEDIAN(0,(TaperEnd-E647)/(TaperEnd-TaperStart),1)</f>
        <v>1</v>
      </c>
      <c r="AE647" s="24">
        <f>MIN(P_pcs*AD647,MAX(0,SOC_max-E647)*E_nom*60/dt/SQRT(RTE))</f>
        <v>2.5</v>
      </c>
      <c r="AF647" s="24">
        <f>MIN(P_pcs,MAX(0,E647-SOC_min)*E_nom*60/dt*SQRT(RTE))</f>
        <v>2.5</v>
      </c>
      <c r="AG647" s="24">
        <f>IF(AC647&gt;0,MIN(AC647,AE647),0)</f>
        <v>0.23439999999999994</v>
      </c>
      <c r="AH647" s="24">
        <f>IF(AC647&lt;0,MIN(-AC647,AF647),0)</f>
        <v>0</v>
      </c>
      <c r="AI647" s="24">
        <f>IF(AC647&gt;0,D647+AG647,AB647)</f>
        <v>3.4</v>
      </c>
      <c r="AJ647" s="24">
        <f>MAX(0,D647-AI647-AH647)</f>
        <v>0</v>
      </c>
      <c r="AK647" s="25">
        <f>IF(AB647&gt;0,AI647/AB647,0)</f>
        <v>1</v>
      </c>
      <c r="AL647">
        <f>IF(AB647=0,1,MIN(MATCH(MEDIAN(MinStable,AK647,1),FC_L,1),3))</f>
        <v>3</v>
      </c>
      <c r="AM647" s="25">
        <f>INDEX(FC_E1,$AL647)+(MEDIAN(MinStable,$AK647,1)-INDEX(FC_L,$AL647))*(INDEX(FC_E1,$AL647+1)-INDEX(FC_E1,$AL647))/(INDEX(FC_L,$AL647+1)-INDEX(FC_L,$AL647))</f>
        <v>0.42799999999999999</v>
      </c>
      <c r="AN647" s="25">
        <f>INDEX(FC_E2,$AL647)+(MEDIAN(MinStable,$AK647,1)-INDEX(FC_L,$AL647))*(INDEX(FC_E2,$AL647+1)-INDEX(FC_E2,$AL647))/(INDEX(FC_L,$AL647+1)-INDEX(FC_L,$AL647))</f>
        <v>0.42199999999999999</v>
      </c>
      <c r="AO647" s="25">
        <f>INDEX(FC_E3,$AL647)+(MEDIAN(MinStable,$AK647,1)-INDEX(FC_L,$AL647))*(INDEX(FC_E3,$AL647+1)-INDEX(FC_E3,$AL647))/(INDEX(FC_L,$AL647+1)-INDEX(FC_L,$AL647))</f>
        <v>0.41499999999999998</v>
      </c>
      <c r="AP647" s="26">
        <f>(IF(S647=1,Y647*AK647/AM647,0)+IF(T647=1,Z647*AK647/AN647,0)+IF(U647=1,AA647*AK647/AO647,0))*dt/60</f>
        <v>0.13434959664142687</v>
      </c>
      <c r="AQ647" s="25">
        <f>E647+(AG647*SQRT(RTE)-AH647/SQRT(RTE))*dt/60/E_nom</f>
        <v>0.34785947784884641</v>
      </c>
      <c r="AR647">
        <f>IF(R647=1,1,0)</f>
        <v>0</v>
      </c>
    </row>
    <row r="648" spans="1:44" x14ac:dyDescent="0.2">
      <c r="A648">
        <v>646</v>
      </c>
      <c r="B648" s="22">
        <f>A648/1440</f>
        <v>0.44861111111111113</v>
      </c>
      <c r="C648" s="23">
        <v>3.1431</v>
      </c>
      <c r="D648" s="24">
        <f>C648+P_aux</f>
        <v>3.1581000000000001</v>
      </c>
      <c r="E648" s="25">
        <f>AQ647</f>
        <v>0.34785947784884641</v>
      </c>
      <c r="F648" s="24">
        <f>AB647</f>
        <v>3.4</v>
      </c>
      <c r="G648">
        <f>IF(AND(S647=0,V647&gt;=MinOff),V647,-1)</f>
        <v>-1</v>
      </c>
      <c r="H648">
        <f>IF(AND(T647=0,W647&gt;=MinOff),W647,-1)</f>
        <v>-1</v>
      </c>
      <c r="I648">
        <f>IF(AND(U647=0,X647&gt;=MinOff),X647,-1)</f>
        <v>-1</v>
      </c>
      <c r="J648">
        <f>IF(AND(S647=1,V647&gt;=MinRun),V647,-1)</f>
        <v>423</v>
      </c>
      <c r="K648">
        <f>IF(AND(T647=1,W647&gt;=MinRun),W647,-1)</f>
        <v>422</v>
      </c>
      <c r="L648">
        <f>IF(AND(U647=1,X647&gt;=MinRun),X647,-1)</f>
        <v>81</v>
      </c>
      <c r="M648">
        <f>IF(MAX(G648:I648)&lt;0,0,MATCH(MAX(G648:I648),G648:I648,0))</f>
        <v>0</v>
      </c>
      <c r="N648">
        <f>IF(MAX(J648:L648)&lt;0,0,MATCH(MAX(J648:L648),J648:L648,0))</f>
        <v>1</v>
      </c>
      <c r="O648" s="24">
        <f>IF(N648=0,0,INDEX(CapVec,N648))</f>
        <v>1.2</v>
      </c>
      <c r="P648">
        <f>IF(OR(D648&gt;F648+StartMargin,E648&lt;SOC_startT),1,0)</f>
        <v>0</v>
      </c>
      <c r="Q648">
        <f>IF(AND(E648&gt;SOC_stopT,D648&lt;=F648-O648+StopMargin),1,0)</f>
        <v>0</v>
      </c>
      <c r="R648">
        <f>IF(AND(P648=1,M648&gt;0),1,IF(AND(P648=0,Q648=1,N648&gt;0),-1,0))</f>
        <v>0</v>
      </c>
      <c r="S648">
        <f>S647+IF(AND(R648=1,M648=1),1,0)-IF(AND(R648=-1,N648=1),1,0)</f>
        <v>1</v>
      </c>
      <c r="T648">
        <f>T647+IF(AND(R648=1,M648=2),1,0)-IF(AND(R648=-1,N648=2),1,0)</f>
        <v>1</v>
      </c>
      <c r="U648">
        <f>U647+IF(AND(R648=1,M648=3),1,0)-IF(AND(R648=-1,N648=3),1,0)</f>
        <v>1</v>
      </c>
      <c r="V648">
        <f>IF(S648&lt;&gt;S647,0,V647+dt)</f>
        <v>424</v>
      </c>
      <c r="W648">
        <f>IF(T648&lt;&gt;T647,0,W647+dt)</f>
        <v>423</v>
      </c>
      <c r="X648">
        <f>IF(U648&lt;&gt;U647,0,X647+dt)</f>
        <v>82</v>
      </c>
      <c r="Y648" s="24">
        <f>S648*Cap_1*MIN(1,(V648+dt)/StartRamp)</f>
        <v>1.2</v>
      </c>
      <c r="Z648" s="24">
        <f>T648*Cap_2*MIN(1,(W648+dt)/StartRamp)</f>
        <v>1.1000000000000001</v>
      </c>
      <c r="AA648" s="24">
        <f>U648*Cap_3*MIN(1,(X648+dt)/StartRamp)</f>
        <v>1.1000000000000001</v>
      </c>
      <c r="AB648" s="24">
        <f>SUM(Y648:AA648)</f>
        <v>3.4</v>
      </c>
      <c r="AC648" s="24">
        <f>AB648-D648</f>
        <v>0.24189999999999978</v>
      </c>
      <c r="AD648" s="25">
        <f>MEDIAN(0,(TaperEnd-E648)/(TaperEnd-TaperStart),1)</f>
        <v>1</v>
      </c>
      <c r="AE648" s="24">
        <f>MIN(P_pcs*AD648,MAX(0,SOC_max-E648)*E_nom*60/dt/SQRT(RTE))</f>
        <v>2.5</v>
      </c>
      <c r="AF648" s="24">
        <f>MIN(P_pcs,MAX(0,E648-SOC_min)*E_nom*60/dt*SQRT(RTE))</f>
        <v>2.5</v>
      </c>
      <c r="AG648" s="24">
        <f>IF(AC648&gt;0,MIN(AC648,AE648),0)</f>
        <v>0.24189999999999978</v>
      </c>
      <c r="AH648" s="24">
        <f>IF(AC648&lt;0,MIN(-AC648,AF648),0)</f>
        <v>0</v>
      </c>
      <c r="AI648" s="24">
        <f>IF(AC648&gt;0,D648+AG648,AB648)</f>
        <v>3.4</v>
      </c>
      <c r="AJ648" s="24">
        <f>MAX(0,D648-AI648-AH648)</f>
        <v>0</v>
      </c>
      <c r="AK648" s="25">
        <f>IF(AB648&gt;0,AI648/AB648,0)</f>
        <v>1</v>
      </c>
      <c r="AL648">
        <f>IF(AB648=0,1,MIN(MATCH(MEDIAN(MinStable,AK648,1),FC_L,1),3))</f>
        <v>3</v>
      </c>
      <c r="AM648" s="25">
        <f>INDEX(FC_E1,$AL648)+(MEDIAN(MinStable,$AK648,1)-INDEX(FC_L,$AL648))*(INDEX(FC_E1,$AL648+1)-INDEX(FC_E1,$AL648))/(INDEX(FC_L,$AL648+1)-INDEX(FC_L,$AL648))</f>
        <v>0.42799999999999999</v>
      </c>
      <c r="AN648" s="25">
        <f>INDEX(FC_E2,$AL648)+(MEDIAN(MinStable,$AK648,1)-INDEX(FC_L,$AL648))*(INDEX(FC_E2,$AL648+1)-INDEX(FC_E2,$AL648))/(INDEX(FC_L,$AL648+1)-INDEX(FC_L,$AL648))</f>
        <v>0.42199999999999999</v>
      </c>
      <c r="AO648" s="25">
        <f>INDEX(FC_E3,$AL648)+(MEDIAN(MinStable,$AK648,1)-INDEX(FC_L,$AL648))*(INDEX(FC_E3,$AL648+1)-INDEX(FC_E3,$AL648))/(INDEX(FC_L,$AL648+1)-INDEX(FC_L,$AL648))</f>
        <v>0.41499999999999998</v>
      </c>
      <c r="AP648" s="26">
        <f>(IF(S648=1,Y648*AK648/AM648,0)+IF(T648=1,Z648*AK648/AN648,0)+IF(U648=1,AA648*AK648/AO648,0))*dt/60</f>
        <v>0.13434959664142687</v>
      </c>
      <c r="AQ648" s="25">
        <f>E648+(AG648*SQRT(RTE)-AH648/SQRT(RTE))*dt/60/E_nom</f>
        <v>0.34854712122599868</v>
      </c>
      <c r="AR648">
        <f>IF(R648=1,1,0)</f>
        <v>0</v>
      </c>
    </row>
    <row r="649" spans="1:44" x14ac:dyDescent="0.2">
      <c r="A649">
        <v>647</v>
      </c>
      <c r="B649" s="22">
        <f>A649/1440</f>
        <v>0.44930555555555557</v>
      </c>
      <c r="C649" s="23">
        <v>3.1728999999999998</v>
      </c>
      <c r="D649" s="24">
        <f>C649+P_aux</f>
        <v>3.1879</v>
      </c>
      <c r="E649" s="25">
        <f>AQ648</f>
        <v>0.34854712122599868</v>
      </c>
      <c r="F649" s="24">
        <f>AB648</f>
        <v>3.4</v>
      </c>
      <c r="G649">
        <f>IF(AND(S648=0,V648&gt;=MinOff),V648,-1)</f>
        <v>-1</v>
      </c>
      <c r="H649">
        <f>IF(AND(T648=0,W648&gt;=MinOff),W648,-1)</f>
        <v>-1</v>
      </c>
      <c r="I649">
        <f>IF(AND(U648=0,X648&gt;=MinOff),X648,-1)</f>
        <v>-1</v>
      </c>
      <c r="J649">
        <f>IF(AND(S648=1,V648&gt;=MinRun),V648,-1)</f>
        <v>424</v>
      </c>
      <c r="K649">
        <f>IF(AND(T648=1,W648&gt;=MinRun),W648,-1)</f>
        <v>423</v>
      </c>
      <c r="L649">
        <f>IF(AND(U648=1,X648&gt;=MinRun),X648,-1)</f>
        <v>82</v>
      </c>
      <c r="M649">
        <f>IF(MAX(G649:I649)&lt;0,0,MATCH(MAX(G649:I649),G649:I649,0))</f>
        <v>0</v>
      </c>
      <c r="N649">
        <f>IF(MAX(J649:L649)&lt;0,0,MATCH(MAX(J649:L649),J649:L649,0))</f>
        <v>1</v>
      </c>
      <c r="O649" s="24">
        <f>IF(N649=0,0,INDEX(CapVec,N649))</f>
        <v>1.2</v>
      </c>
      <c r="P649">
        <f>IF(OR(D649&gt;F649+StartMargin,E649&lt;SOC_startT),1,0)</f>
        <v>0</v>
      </c>
      <c r="Q649">
        <f>IF(AND(E649&gt;SOC_stopT,D649&lt;=F649-O649+StopMargin),1,0)</f>
        <v>0</v>
      </c>
      <c r="R649">
        <f>IF(AND(P649=1,M649&gt;0),1,IF(AND(P649=0,Q649=1,N649&gt;0),-1,0))</f>
        <v>0</v>
      </c>
      <c r="S649">
        <f>S648+IF(AND(R649=1,M649=1),1,0)-IF(AND(R649=-1,N649=1),1,0)</f>
        <v>1</v>
      </c>
      <c r="T649">
        <f>T648+IF(AND(R649=1,M649=2),1,0)-IF(AND(R649=-1,N649=2),1,0)</f>
        <v>1</v>
      </c>
      <c r="U649">
        <f>U648+IF(AND(R649=1,M649=3),1,0)-IF(AND(R649=-1,N649=3),1,0)</f>
        <v>1</v>
      </c>
      <c r="V649">
        <f>IF(S649&lt;&gt;S648,0,V648+dt)</f>
        <v>425</v>
      </c>
      <c r="W649">
        <f>IF(T649&lt;&gt;T648,0,W648+dt)</f>
        <v>424</v>
      </c>
      <c r="X649">
        <f>IF(U649&lt;&gt;U648,0,X648+dt)</f>
        <v>83</v>
      </c>
      <c r="Y649" s="24">
        <f>S649*Cap_1*MIN(1,(V649+dt)/StartRamp)</f>
        <v>1.2</v>
      </c>
      <c r="Z649" s="24">
        <f>T649*Cap_2*MIN(1,(W649+dt)/StartRamp)</f>
        <v>1.1000000000000001</v>
      </c>
      <c r="AA649" s="24">
        <f>U649*Cap_3*MIN(1,(X649+dt)/StartRamp)</f>
        <v>1.1000000000000001</v>
      </c>
      <c r="AB649" s="24">
        <f>SUM(Y649:AA649)</f>
        <v>3.4</v>
      </c>
      <c r="AC649" s="24">
        <f>AB649-D649</f>
        <v>0.21209999999999996</v>
      </c>
      <c r="AD649" s="25">
        <f>MEDIAN(0,(TaperEnd-E649)/(TaperEnd-TaperStart),1)</f>
        <v>1</v>
      </c>
      <c r="AE649" s="24">
        <f>MIN(P_pcs*AD649,MAX(0,SOC_max-E649)*E_nom*60/dt/SQRT(RTE))</f>
        <v>2.5</v>
      </c>
      <c r="AF649" s="24">
        <f>MIN(P_pcs,MAX(0,E649-SOC_min)*E_nom*60/dt*SQRT(RTE))</f>
        <v>2.5</v>
      </c>
      <c r="AG649" s="24">
        <f>IF(AC649&gt;0,MIN(AC649,AE649),0)</f>
        <v>0.21209999999999996</v>
      </c>
      <c r="AH649" s="24">
        <f>IF(AC649&lt;0,MIN(-AC649,AF649),0)</f>
        <v>0</v>
      </c>
      <c r="AI649" s="24">
        <f>IF(AC649&gt;0,D649+AG649,AB649)</f>
        <v>3.4</v>
      </c>
      <c r="AJ649" s="24">
        <f>MAX(0,D649-AI649-AH649)</f>
        <v>0</v>
      </c>
      <c r="AK649" s="25">
        <f>IF(AB649&gt;0,AI649/AB649,0)</f>
        <v>1</v>
      </c>
      <c r="AL649">
        <f>IF(AB649=0,1,MIN(MATCH(MEDIAN(MinStable,AK649,1),FC_L,1),3))</f>
        <v>3</v>
      </c>
      <c r="AM649" s="25">
        <f>INDEX(FC_E1,$AL649)+(MEDIAN(MinStable,$AK649,1)-INDEX(FC_L,$AL649))*(INDEX(FC_E1,$AL649+1)-INDEX(FC_E1,$AL649))/(INDEX(FC_L,$AL649+1)-INDEX(FC_L,$AL649))</f>
        <v>0.42799999999999999</v>
      </c>
      <c r="AN649" s="25">
        <f>INDEX(FC_E2,$AL649)+(MEDIAN(MinStable,$AK649,1)-INDEX(FC_L,$AL649))*(INDEX(FC_E2,$AL649+1)-INDEX(FC_E2,$AL649))/(INDEX(FC_L,$AL649+1)-INDEX(FC_L,$AL649))</f>
        <v>0.42199999999999999</v>
      </c>
      <c r="AO649" s="25">
        <f>INDEX(FC_E3,$AL649)+(MEDIAN(MinStable,$AK649,1)-INDEX(FC_L,$AL649))*(INDEX(FC_E3,$AL649+1)-INDEX(FC_E3,$AL649))/(INDEX(FC_L,$AL649+1)-INDEX(FC_L,$AL649))</f>
        <v>0.41499999999999998</v>
      </c>
      <c r="AP649" s="26">
        <f>(IF(S649=1,Y649*AK649/AM649,0)+IF(T649=1,Z649*AK649/AN649,0)+IF(U649=1,AA649*AK649/AO649,0))*dt/60</f>
        <v>0.13434959664142687</v>
      </c>
      <c r="AQ649" s="25">
        <f>E649+(AG649*SQRT(RTE)-AH649/SQRT(RTE))*dt/60/E_nom</f>
        <v>0.34915005285185235</v>
      </c>
      <c r="AR649">
        <f>IF(R649=1,1,0)</f>
        <v>0</v>
      </c>
    </row>
    <row r="650" spans="1:44" x14ac:dyDescent="0.2">
      <c r="A650">
        <v>648</v>
      </c>
      <c r="B650" s="22">
        <f>A650/1440</f>
        <v>0.45</v>
      </c>
      <c r="C650" s="23">
        <v>3.097</v>
      </c>
      <c r="D650" s="24">
        <f>C650+P_aux</f>
        <v>3.1120000000000001</v>
      </c>
      <c r="E650" s="25">
        <f>AQ649</f>
        <v>0.34915005285185235</v>
      </c>
      <c r="F650" s="24">
        <f>AB649</f>
        <v>3.4</v>
      </c>
      <c r="G650">
        <f>IF(AND(S649=0,V649&gt;=MinOff),V649,-1)</f>
        <v>-1</v>
      </c>
      <c r="H650">
        <f>IF(AND(T649=0,W649&gt;=MinOff),W649,-1)</f>
        <v>-1</v>
      </c>
      <c r="I650">
        <f>IF(AND(U649=0,X649&gt;=MinOff),X649,-1)</f>
        <v>-1</v>
      </c>
      <c r="J650">
        <f>IF(AND(S649=1,V649&gt;=MinRun),V649,-1)</f>
        <v>425</v>
      </c>
      <c r="K650">
        <f>IF(AND(T649=1,W649&gt;=MinRun),W649,-1)</f>
        <v>424</v>
      </c>
      <c r="L650">
        <f>IF(AND(U649=1,X649&gt;=MinRun),X649,-1)</f>
        <v>83</v>
      </c>
      <c r="M650">
        <f>IF(MAX(G650:I650)&lt;0,0,MATCH(MAX(G650:I650),G650:I650,0))</f>
        <v>0</v>
      </c>
      <c r="N650">
        <f>IF(MAX(J650:L650)&lt;0,0,MATCH(MAX(J650:L650),J650:L650,0))</f>
        <v>1</v>
      </c>
      <c r="O650" s="24">
        <f>IF(N650=0,0,INDEX(CapVec,N650))</f>
        <v>1.2</v>
      </c>
      <c r="P650">
        <f>IF(OR(D650&gt;F650+StartMargin,E650&lt;SOC_startT),1,0)</f>
        <v>0</v>
      </c>
      <c r="Q650">
        <f>IF(AND(E650&gt;SOC_stopT,D650&lt;=F650-O650+StopMargin),1,0)</f>
        <v>0</v>
      </c>
      <c r="R650">
        <f>IF(AND(P650=1,M650&gt;0),1,IF(AND(P650=0,Q650=1,N650&gt;0),-1,0))</f>
        <v>0</v>
      </c>
      <c r="S650">
        <f>S649+IF(AND(R650=1,M650=1),1,0)-IF(AND(R650=-1,N650=1),1,0)</f>
        <v>1</v>
      </c>
      <c r="T650">
        <f>T649+IF(AND(R650=1,M650=2),1,0)-IF(AND(R650=-1,N650=2),1,0)</f>
        <v>1</v>
      </c>
      <c r="U650">
        <f>U649+IF(AND(R650=1,M650=3),1,0)-IF(AND(R650=-1,N650=3),1,0)</f>
        <v>1</v>
      </c>
      <c r="V650">
        <f>IF(S650&lt;&gt;S649,0,V649+dt)</f>
        <v>426</v>
      </c>
      <c r="W650">
        <f>IF(T650&lt;&gt;T649,0,W649+dt)</f>
        <v>425</v>
      </c>
      <c r="X650">
        <f>IF(U650&lt;&gt;U649,0,X649+dt)</f>
        <v>84</v>
      </c>
      <c r="Y650" s="24">
        <f>S650*Cap_1*MIN(1,(V650+dt)/StartRamp)</f>
        <v>1.2</v>
      </c>
      <c r="Z650" s="24">
        <f>T650*Cap_2*MIN(1,(W650+dt)/StartRamp)</f>
        <v>1.1000000000000001</v>
      </c>
      <c r="AA650" s="24">
        <f>U650*Cap_3*MIN(1,(X650+dt)/StartRamp)</f>
        <v>1.1000000000000001</v>
      </c>
      <c r="AB650" s="24">
        <f>SUM(Y650:AA650)</f>
        <v>3.4</v>
      </c>
      <c r="AC650" s="24">
        <f>AB650-D650</f>
        <v>0.28799999999999981</v>
      </c>
      <c r="AD650" s="25">
        <f>MEDIAN(0,(TaperEnd-E650)/(TaperEnd-TaperStart),1)</f>
        <v>1</v>
      </c>
      <c r="AE650" s="24">
        <f>MIN(P_pcs*AD650,MAX(0,SOC_max-E650)*E_nom*60/dt/SQRT(RTE))</f>
        <v>2.5</v>
      </c>
      <c r="AF650" s="24">
        <f>MIN(P_pcs,MAX(0,E650-SOC_min)*E_nom*60/dt*SQRT(RTE))</f>
        <v>2.5</v>
      </c>
      <c r="AG650" s="24">
        <f>IF(AC650&gt;0,MIN(AC650,AE650),0)</f>
        <v>0.28799999999999981</v>
      </c>
      <c r="AH650" s="24">
        <f>IF(AC650&lt;0,MIN(-AC650,AF650),0)</f>
        <v>0</v>
      </c>
      <c r="AI650" s="24">
        <f>IF(AC650&gt;0,D650+AG650,AB650)</f>
        <v>3.4</v>
      </c>
      <c r="AJ650" s="24">
        <f>MAX(0,D650-AI650-AH650)</f>
        <v>0</v>
      </c>
      <c r="AK650" s="25">
        <f>IF(AB650&gt;0,AI650/AB650,0)</f>
        <v>1</v>
      </c>
      <c r="AL650">
        <f>IF(AB650=0,1,MIN(MATCH(MEDIAN(MinStable,AK650,1),FC_L,1),3))</f>
        <v>3</v>
      </c>
      <c r="AM650" s="25">
        <f>INDEX(FC_E1,$AL650)+(MEDIAN(MinStable,$AK650,1)-INDEX(FC_L,$AL650))*(INDEX(FC_E1,$AL650+1)-INDEX(FC_E1,$AL650))/(INDEX(FC_L,$AL650+1)-INDEX(FC_L,$AL650))</f>
        <v>0.42799999999999999</v>
      </c>
      <c r="AN650" s="25">
        <f>INDEX(FC_E2,$AL650)+(MEDIAN(MinStable,$AK650,1)-INDEX(FC_L,$AL650))*(INDEX(FC_E2,$AL650+1)-INDEX(FC_E2,$AL650))/(INDEX(FC_L,$AL650+1)-INDEX(FC_L,$AL650))</f>
        <v>0.42199999999999999</v>
      </c>
      <c r="AO650" s="25">
        <f>INDEX(FC_E3,$AL650)+(MEDIAN(MinStable,$AK650,1)-INDEX(FC_L,$AL650))*(INDEX(FC_E3,$AL650+1)-INDEX(FC_E3,$AL650))/(INDEX(FC_L,$AL650+1)-INDEX(FC_L,$AL650))</f>
        <v>0.41499999999999998</v>
      </c>
      <c r="AP650" s="26">
        <f>(IF(S650=1,Y650*AK650/AM650,0)+IF(T650=1,Z650*AK650/AN650,0)+IF(U650=1,AA650*AK650/AO650,0))*dt/60</f>
        <v>0.13434959664142687</v>
      </c>
      <c r="AQ650" s="25">
        <f>E650+(AG650*SQRT(RTE)-AH650/SQRT(RTE))*dt/60/E_nom</f>
        <v>0.34996874360265789</v>
      </c>
      <c r="AR650">
        <f>IF(R650=1,1,0)</f>
        <v>0</v>
      </c>
    </row>
    <row r="651" spans="1:44" x14ac:dyDescent="0.2">
      <c r="A651">
        <v>649</v>
      </c>
      <c r="B651" s="22">
        <f>A651/1440</f>
        <v>0.45069444444444445</v>
      </c>
      <c r="C651" s="23">
        <v>3.1797</v>
      </c>
      <c r="D651" s="24">
        <f>C651+P_aux</f>
        <v>3.1947000000000001</v>
      </c>
      <c r="E651" s="25">
        <f>AQ650</f>
        <v>0.34996874360265789</v>
      </c>
      <c r="F651" s="24">
        <f>AB650</f>
        <v>3.4</v>
      </c>
      <c r="G651">
        <f>IF(AND(S650=0,V650&gt;=MinOff),V650,-1)</f>
        <v>-1</v>
      </c>
      <c r="H651">
        <f>IF(AND(T650=0,W650&gt;=MinOff),W650,-1)</f>
        <v>-1</v>
      </c>
      <c r="I651">
        <f>IF(AND(U650=0,X650&gt;=MinOff),X650,-1)</f>
        <v>-1</v>
      </c>
      <c r="J651">
        <f>IF(AND(S650=1,V650&gt;=MinRun),V650,-1)</f>
        <v>426</v>
      </c>
      <c r="K651">
        <f>IF(AND(T650=1,W650&gt;=MinRun),W650,-1)</f>
        <v>425</v>
      </c>
      <c r="L651">
        <f>IF(AND(U650=1,X650&gt;=MinRun),X650,-1)</f>
        <v>84</v>
      </c>
      <c r="M651">
        <f>IF(MAX(G651:I651)&lt;0,0,MATCH(MAX(G651:I651),G651:I651,0))</f>
        <v>0</v>
      </c>
      <c r="N651">
        <f>IF(MAX(J651:L651)&lt;0,0,MATCH(MAX(J651:L651),J651:L651,0))</f>
        <v>1</v>
      </c>
      <c r="O651" s="24">
        <f>IF(N651=0,0,INDEX(CapVec,N651))</f>
        <v>1.2</v>
      </c>
      <c r="P651">
        <f>IF(OR(D651&gt;F651+StartMargin,E651&lt;SOC_startT),1,0)</f>
        <v>0</v>
      </c>
      <c r="Q651">
        <f>IF(AND(E651&gt;SOC_stopT,D651&lt;=F651-O651+StopMargin),1,0)</f>
        <v>0</v>
      </c>
      <c r="R651">
        <f>IF(AND(P651=1,M651&gt;0),1,IF(AND(P651=0,Q651=1,N651&gt;0),-1,0))</f>
        <v>0</v>
      </c>
      <c r="S651">
        <f>S650+IF(AND(R651=1,M651=1),1,0)-IF(AND(R651=-1,N651=1),1,0)</f>
        <v>1</v>
      </c>
      <c r="T651">
        <f>T650+IF(AND(R651=1,M651=2),1,0)-IF(AND(R651=-1,N651=2),1,0)</f>
        <v>1</v>
      </c>
      <c r="U651">
        <f>U650+IF(AND(R651=1,M651=3),1,0)-IF(AND(R651=-1,N651=3),1,0)</f>
        <v>1</v>
      </c>
      <c r="V651">
        <f>IF(S651&lt;&gt;S650,0,V650+dt)</f>
        <v>427</v>
      </c>
      <c r="W651">
        <f>IF(T651&lt;&gt;T650,0,W650+dt)</f>
        <v>426</v>
      </c>
      <c r="X651">
        <f>IF(U651&lt;&gt;U650,0,X650+dt)</f>
        <v>85</v>
      </c>
      <c r="Y651" s="24">
        <f>S651*Cap_1*MIN(1,(V651+dt)/StartRamp)</f>
        <v>1.2</v>
      </c>
      <c r="Z651" s="24">
        <f>T651*Cap_2*MIN(1,(W651+dt)/StartRamp)</f>
        <v>1.1000000000000001</v>
      </c>
      <c r="AA651" s="24">
        <f>U651*Cap_3*MIN(1,(X651+dt)/StartRamp)</f>
        <v>1.1000000000000001</v>
      </c>
      <c r="AB651" s="24">
        <f>SUM(Y651:AA651)</f>
        <v>3.4</v>
      </c>
      <c r="AC651" s="24">
        <f>AB651-D651</f>
        <v>0.20529999999999982</v>
      </c>
      <c r="AD651" s="25">
        <f>MEDIAN(0,(TaperEnd-E651)/(TaperEnd-TaperStart),1)</f>
        <v>1</v>
      </c>
      <c r="AE651" s="24">
        <f>MIN(P_pcs*AD651,MAX(0,SOC_max-E651)*E_nom*60/dt/SQRT(RTE))</f>
        <v>2.5</v>
      </c>
      <c r="AF651" s="24">
        <f>MIN(P_pcs,MAX(0,E651-SOC_min)*E_nom*60/dt*SQRT(RTE))</f>
        <v>2.5</v>
      </c>
      <c r="AG651" s="24">
        <f>IF(AC651&gt;0,MIN(AC651,AE651),0)</f>
        <v>0.20529999999999982</v>
      </c>
      <c r="AH651" s="24">
        <f>IF(AC651&lt;0,MIN(-AC651,AF651),0)</f>
        <v>0</v>
      </c>
      <c r="AI651" s="24">
        <f>IF(AC651&gt;0,D651+AG651,AB651)</f>
        <v>3.4</v>
      </c>
      <c r="AJ651" s="24">
        <f>MAX(0,D651-AI651-AH651)</f>
        <v>0</v>
      </c>
      <c r="AK651" s="25">
        <f>IF(AB651&gt;0,AI651/AB651,0)</f>
        <v>1</v>
      </c>
      <c r="AL651">
        <f>IF(AB651=0,1,MIN(MATCH(MEDIAN(MinStable,AK651,1),FC_L,1),3))</f>
        <v>3</v>
      </c>
      <c r="AM651" s="25">
        <f>INDEX(FC_E1,$AL651)+(MEDIAN(MinStable,$AK651,1)-INDEX(FC_L,$AL651))*(INDEX(FC_E1,$AL651+1)-INDEX(FC_E1,$AL651))/(INDEX(FC_L,$AL651+1)-INDEX(FC_L,$AL651))</f>
        <v>0.42799999999999999</v>
      </c>
      <c r="AN651" s="25">
        <f>INDEX(FC_E2,$AL651)+(MEDIAN(MinStable,$AK651,1)-INDEX(FC_L,$AL651))*(INDEX(FC_E2,$AL651+1)-INDEX(FC_E2,$AL651))/(INDEX(FC_L,$AL651+1)-INDEX(FC_L,$AL651))</f>
        <v>0.42199999999999999</v>
      </c>
      <c r="AO651" s="25">
        <f>INDEX(FC_E3,$AL651)+(MEDIAN(MinStable,$AK651,1)-INDEX(FC_L,$AL651))*(INDEX(FC_E3,$AL651+1)-INDEX(FC_E3,$AL651))/(INDEX(FC_L,$AL651+1)-INDEX(FC_L,$AL651))</f>
        <v>0.41499999999999998</v>
      </c>
      <c r="AP651" s="26">
        <f>(IF(S651=1,Y651*AK651/AM651,0)+IF(T651=1,Z651*AK651/AN651,0)+IF(U651=1,AA651*AK651/AO651,0))*dt/60</f>
        <v>0.13434959664142687</v>
      </c>
      <c r="AQ651" s="25">
        <f>E651+(AG651*SQRT(RTE)-AH651/SQRT(RTE))*dt/60/E_nom</f>
        <v>0.35055234503022864</v>
      </c>
      <c r="AR651">
        <f>IF(R651=1,1,0)</f>
        <v>0</v>
      </c>
    </row>
    <row r="652" spans="1:44" x14ac:dyDescent="0.2">
      <c r="A652">
        <v>650</v>
      </c>
      <c r="B652" s="22">
        <f>A652/1440</f>
        <v>0.4513888888888889</v>
      </c>
      <c r="C652" s="23">
        <v>3.1324000000000001</v>
      </c>
      <c r="D652" s="24">
        <f>C652+P_aux</f>
        <v>3.1474000000000002</v>
      </c>
      <c r="E652" s="25">
        <f>AQ651</f>
        <v>0.35055234503022864</v>
      </c>
      <c r="F652" s="24">
        <f>AB651</f>
        <v>3.4</v>
      </c>
      <c r="G652">
        <f>IF(AND(S651=0,V651&gt;=MinOff),V651,-1)</f>
        <v>-1</v>
      </c>
      <c r="H652">
        <f>IF(AND(T651=0,W651&gt;=MinOff),W651,-1)</f>
        <v>-1</v>
      </c>
      <c r="I652">
        <f>IF(AND(U651=0,X651&gt;=MinOff),X651,-1)</f>
        <v>-1</v>
      </c>
      <c r="J652">
        <f>IF(AND(S651=1,V651&gt;=MinRun),V651,-1)</f>
        <v>427</v>
      </c>
      <c r="K652">
        <f>IF(AND(T651=1,W651&gt;=MinRun),W651,-1)</f>
        <v>426</v>
      </c>
      <c r="L652">
        <f>IF(AND(U651=1,X651&gt;=MinRun),X651,-1)</f>
        <v>85</v>
      </c>
      <c r="M652">
        <f>IF(MAX(G652:I652)&lt;0,0,MATCH(MAX(G652:I652),G652:I652,0))</f>
        <v>0</v>
      </c>
      <c r="N652">
        <f>IF(MAX(J652:L652)&lt;0,0,MATCH(MAX(J652:L652),J652:L652,0))</f>
        <v>1</v>
      </c>
      <c r="O652" s="24">
        <f>IF(N652=0,0,INDEX(CapVec,N652))</f>
        <v>1.2</v>
      </c>
      <c r="P652">
        <f>IF(OR(D652&gt;F652+StartMargin,E652&lt;SOC_startT),1,0)</f>
        <v>0</v>
      </c>
      <c r="Q652">
        <f>IF(AND(E652&gt;SOC_stopT,D652&lt;=F652-O652+StopMargin),1,0)</f>
        <v>0</v>
      </c>
      <c r="R652">
        <f>IF(AND(P652=1,M652&gt;0),1,IF(AND(P652=0,Q652=1,N652&gt;0),-1,0))</f>
        <v>0</v>
      </c>
      <c r="S652">
        <f>S651+IF(AND(R652=1,M652=1),1,0)-IF(AND(R652=-1,N652=1),1,0)</f>
        <v>1</v>
      </c>
      <c r="T652">
        <f>T651+IF(AND(R652=1,M652=2),1,0)-IF(AND(R652=-1,N652=2),1,0)</f>
        <v>1</v>
      </c>
      <c r="U652">
        <f>U651+IF(AND(R652=1,M652=3),1,0)-IF(AND(R652=-1,N652=3),1,0)</f>
        <v>1</v>
      </c>
      <c r="V652">
        <f>IF(S652&lt;&gt;S651,0,V651+dt)</f>
        <v>428</v>
      </c>
      <c r="W652">
        <f>IF(T652&lt;&gt;T651,0,W651+dt)</f>
        <v>427</v>
      </c>
      <c r="X652">
        <f>IF(U652&lt;&gt;U651,0,X651+dt)</f>
        <v>86</v>
      </c>
      <c r="Y652" s="24">
        <f>S652*Cap_1*MIN(1,(V652+dt)/StartRamp)</f>
        <v>1.2</v>
      </c>
      <c r="Z652" s="24">
        <f>T652*Cap_2*MIN(1,(W652+dt)/StartRamp)</f>
        <v>1.1000000000000001</v>
      </c>
      <c r="AA652" s="24">
        <f>U652*Cap_3*MIN(1,(X652+dt)/StartRamp)</f>
        <v>1.1000000000000001</v>
      </c>
      <c r="AB652" s="24">
        <f>SUM(Y652:AA652)</f>
        <v>3.4</v>
      </c>
      <c r="AC652" s="24">
        <f>AB652-D652</f>
        <v>0.25259999999999971</v>
      </c>
      <c r="AD652" s="25">
        <f>MEDIAN(0,(TaperEnd-E652)/(TaperEnd-TaperStart),1)</f>
        <v>1</v>
      </c>
      <c r="AE652" s="24">
        <f>MIN(P_pcs*AD652,MAX(0,SOC_max-E652)*E_nom*60/dt/SQRT(RTE))</f>
        <v>2.5</v>
      </c>
      <c r="AF652" s="24">
        <f>MIN(P_pcs,MAX(0,E652-SOC_min)*E_nom*60/dt*SQRT(RTE))</f>
        <v>2.5</v>
      </c>
      <c r="AG652" s="24">
        <f>IF(AC652&gt;0,MIN(AC652,AE652),0)</f>
        <v>0.25259999999999971</v>
      </c>
      <c r="AH652" s="24">
        <f>IF(AC652&lt;0,MIN(-AC652,AF652),0)</f>
        <v>0</v>
      </c>
      <c r="AI652" s="24">
        <f>IF(AC652&gt;0,D652+AG652,AB652)</f>
        <v>3.4</v>
      </c>
      <c r="AJ652" s="24">
        <f>MAX(0,D652-AI652-AH652)</f>
        <v>0</v>
      </c>
      <c r="AK652" s="25">
        <f>IF(AB652&gt;0,AI652/AB652,0)</f>
        <v>1</v>
      </c>
      <c r="AL652">
        <f>IF(AB652=0,1,MIN(MATCH(MEDIAN(MinStable,AK652,1),FC_L,1),3))</f>
        <v>3</v>
      </c>
      <c r="AM652" s="25">
        <f>INDEX(FC_E1,$AL652)+(MEDIAN(MinStable,$AK652,1)-INDEX(FC_L,$AL652))*(INDEX(FC_E1,$AL652+1)-INDEX(FC_E1,$AL652))/(INDEX(FC_L,$AL652+1)-INDEX(FC_L,$AL652))</f>
        <v>0.42799999999999999</v>
      </c>
      <c r="AN652" s="25">
        <f>INDEX(FC_E2,$AL652)+(MEDIAN(MinStable,$AK652,1)-INDEX(FC_L,$AL652))*(INDEX(FC_E2,$AL652+1)-INDEX(FC_E2,$AL652))/(INDEX(FC_L,$AL652+1)-INDEX(FC_L,$AL652))</f>
        <v>0.42199999999999999</v>
      </c>
      <c r="AO652" s="25">
        <f>INDEX(FC_E3,$AL652)+(MEDIAN(MinStable,$AK652,1)-INDEX(FC_L,$AL652))*(INDEX(FC_E3,$AL652+1)-INDEX(FC_E3,$AL652))/(INDEX(FC_L,$AL652+1)-INDEX(FC_L,$AL652))</f>
        <v>0.41499999999999998</v>
      </c>
      <c r="AP652" s="26">
        <f>(IF(S652=1,Y652*AK652/AM652,0)+IF(T652=1,Z652*AK652/AN652,0)+IF(U652=1,AA652*AK652/AO652,0))*dt/60</f>
        <v>0.13434959664142687</v>
      </c>
      <c r="AQ652" s="25">
        <f>E652+(AG652*SQRT(RTE)-AH652/SQRT(RTE))*dt/60/E_nom</f>
        <v>0.35127040504291435</v>
      </c>
      <c r="AR652">
        <f>IF(R652=1,1,0)</f>
        <v>0</v>
      </c>
    </row>
    <row r="653" spans="1:44" x14ac:dyDescent="0.2">
      <c r="A653">
        <v>651</v>
      </c>
      <c r="B653" s="22">
        <f>A653/1440</f>
        <v>0.45208333333333334</v>
      </c>
      <c r="C653" s="23">
        <v>3.0623999999999998</v>
      </c>
      <c r="D653" s="24">
        <f>C653+P_aux</f>
        <v>3.0773999999999999</v>
      </c>
      <c r="E653" s="25">
        <f>AQ652</f>
        <v>0.35127040504291435</v>
      </c>
      <c r="F653" s="24">
        <f>AB652</f>
        <v>3.4</v>
      </c>
      <c r="G653">
        <f>IF(AND(S652=0,V652&gt;=MinOff),V652,-1)</f>
        <v>-1</v>
      </c>
      <c r="H653">
        <f>IF(AND(T652=0,W652&gt;=MinOff),W652,-1)</f>
        <v>-1</v>
      </c>
      <c r="I653">
        <f>IF(AND(U652=0,X652&gt;=MinOff),X652,-1)</f>
        <v>-1</v>
      </c>
      <c r="J653">
        <f>IF(AND(S652=1,V652&gt;=MinRun),V652,-1)</f>
        <v>428</v>
      </c>
      <c r="K653">
        <f>IF(AND(T652=1,W652&gt;=MinRun),W652,-1)</f>
        <v>427</v>
      </c>
      <c r="L653">
        <f>IF(AND(U652=1,X652&gt;=MinRun),X652,-1)</f>
        <v>86</v>
      </c>
      <c r="M653">
        <f>IF(MAX(G653:I653)&lt;0,0,MATCH(MAX(G653:I653),G653:I653,0))</f>
        <v>0</v>
      </c>
      <c r="N653">
        <f>IF(MAX(J653:L653)&lt;0,0,MATCH(MAX(J653:L653),J653:L653,0))</f>
        <v>1</v>
      </c>
      <c r="O653" s="24">
        <f>IF(N653=0,0,INDEX(CapVec,N653))</f>
        <v>1.2</v>
      </c>
      <c r="P653">
        <f>IF(OR(D653&gt;F653+StartMargin,E653&lt;SOC_startT),1,0)</f>
        <v>0</v>
      </c>
      <c r="Q653">
        <f>IF(AND(E653&gt;SOC_stopT,D653&lt;=F653-O653+StopMargin),1,0)</f>
        <v>0</v>
      </c>
      <c r="R653">
        <f>IF(AND(P653=1,M653&gt;0),1,IF(AND(P653=0,Q653=1,N653&gt;0),-1,0))</f>
        <v>0</v>
      </c>
      <c r="S653">
        <f>S652+IF(AND(R653=1,M653=1),1,0)-IF(AND(R653=-1,N653=1),1,0)</f>
        <v>1</v>
      </c>
      <c r="T653">
        <f>T652+IF(AND(R653=1,M653=2),1,0)-IF(AND(R653=-1,N653=2),1,0)</f>
        <v>1</v>
      </c>
      <c r="U653">
        <f>U652+IF(AND(R653=1,M653=3),1,0)-IF(AND(R653=-1,N653=3),1,0)</f>
        <v>1</v>
      </c>
      <c r="V653">
        <f>IF(S653&lt;&gt;S652,0,V652+dt)</f>
        <v>429</v>
      </c>
      <c r="W653">
        <f>IF(T653&lt;&gt;T652,0,W652+dt)</f>
        <v>428</v>
      </c>
      <c r="X653">
        <f>IF(U653&lt;&gt;U652,0,X652+dt)</f>
        <v>87</v>
      </c>
      <c r="Y653" s="24">
        <f>S653*Cap_1*MIN(1,(V653+dt)/StartRamp)</f>
        <v>1.2</v>
      </c>
      <c r="Z653" s="24">
        <f>T653*Cap_2*MIN(1,(W653+dt)/StartRamp)</f>
        <v>1.1000000000000001</v>
      </c>
      <c r="AA653" s="24">
        <f>U653*Cap_3*MIN(1,(X653+dt)/StartRamp)</f>
        <v>1.1000000000000001</v>
      </c>
      <c r="AB653" s="24">
        <f>SUM(Y653:AA653)</f>
        <v>3.4</v>
      </c>
      <c r="AC653" s="24">
        <f>AB653-D653</f>
        <v>0.3226</v>
      </c>
      <c r="AD653" s="25">
        <f>MEDIAN(0,(TaperEnd-E653)/(TaperEnd-TaperStart),1)</f>
        <v>1</v>
      </c>
      <c r="AE653" s="24">
        <f>MIN(P_pcs*AD653,MAX(0,SOC_max-E653)*E_nom*60/dt/SQRT(RTE))</f>
        <v>2.5</v>
      </c>
      <c r="AF653" s="24">
        <f>MIN(P_pcs,MAX(0,E653-SOC_min)*E_nom*60/dt*SQRT(RTE))</f>
        <v>2.5</v>
      </c>
      <c r="AG653" s="24">
        <f>IF(AC653&gt;0,MIN(AC653,AE653),0)</f>
        <v>0.3226</v>
      </c>
      <c r="AH653" s="24">
        <f>IF(AC653&lt;0,MIN(-AC653,AF653),0)</f>
        <v>0</v>
      </c>
      <c r="AI653" s="24">
        <f>IF(AC653&gt;0,D653+AG653,AB653)</f>
        <v>3.4</v>
      </c>
      <c r="AJ653" s="24">
        <f>MAX(0,D653-AI653-AH653)</f>
        <v>0</v>
      </c>
      <c r="AK653" s="25">
        <f>IF(AB653&gt;0,AI653/AB653,0)</f>
        <v>1</v>
      </c>
      <c r="AL653">
        <f>IF(AB653=0,1,MIN(MATCH(MEDIAN(MinStable,AK653,1),FC_L,1),3))</f>
        <v>3</v>
      </c>
      <c r="AM653" s="25">
        <f>INDEX(FC_E1,$AL653)+(MEDIAN(MinStable,$AK653,1)-INDEX(FC_L,$AL653))*(INDEX(FC_E1,$AL653+1)-INDEX(FC_E1,$AL653))/(INDEX(FC_L,$AL653+1)-INDEX(FC_L,$AL653))</f>
        <v>0.42799999999999999</v>
      </c>
      <c r="AN653" s="25">
        <f>INDEX(FC_E2,$AL653)+(MEDIAN(MinStable,$AK653,1)-INDEX(FC_L,$AL653))*(INDEX(FC_E2,$AL653+1)-INDEX(FC_E2,$AL653))/(INDEX(FC_L,$AL653+1)-INDEX(FC_L,$AL653))</f>
        <v>0.42199999999999999</v>
      </c>
      <c r="AO653" s="25">
        <f>INDEX(FC_E3,$AL653)+(MEDIAN(MinStable,$AK653,1)-INDEX(FC_L,$AL653))*(INDEX(FC_E3,$AL653+1)-INDEX(FC_E3,$AL653))/(INDEX(FC_L,$AL653+1)-INDEX(FC_L,$AL653))</f>
        <v>0.41499999999999998</v>
      </c>
      <c r="AP653" s="26">
        <f>(IF(S653=1,Y653*AK653/AM653,0)+IF(T653=1,Z653*AK653/AN653,0)+IF(U653=1,AA653*AK653/AO653,0))*dt/60</f>
        <v>0.13434959664142687</v>
      </c>
      <c r="AQ653" s="25">
        <f>E653+(AG653*SQRT(RTE)-AH653/SQRT(RTE))*dt/60/E_nom</f>
        <v>0.3521874523908653</v>
      </c>
      <c r="AR653">
        <f>IF(R653=1,1,0)</f>
        <v>0</v>
      </c>
    </row>
    <row r="654" spans="1:44" x14ac:dyDescent="0.2">
      <c r="A654">
        <v>652</v>
      </c>
      <c r="B654" s="22">
        <f>A654/1440</f>
        <v>0.45277777777777778</v>
      </c>
      <c r="C654" s="23">
        <v>3.2031999999999998</v>
      </c>
      <c r="D654" s="24">
        <f>C654+P_aux</f>
        <v>3.2181999999999999</v>
      </c>
      <c r="E654" s="25">
        <f>AQ653</f>
        <v>0.3521874523908653</v>
      </c>
      <c r="F654" s="24">
        <f>AB653</f>
        <v>3.4</v>
      </c>
      <c r="G654">
        <f>IF(AND(S653=0,V653&gt;=MinOff),V653,-1)</f>
        <v>-1</v>
      </c>
      <c r="H654">
        <f>IF(AND(T653=0,W653&gt;=MinOff),W653,-1)</f>
        <v>-1</v>
      </c>
      <c r="I654">
        <f>IF(AND(U653=0,X653&gt;=MinOff),X653,-1)</f>
        <v>-1</v>
      </c>
      <c r="J654">
        <f>IF(AND(S653=1,V653&gt;=MinRun),V653,-1)</f>
        <v>429</v>
      </c>
      <c r="K654">
        <f>IF(AND(T653=1,W653&gt;=MinRun),W653,-1)</f>
        <v>428</v>
      </c>
      <c r="L654">
        <f>IF(AND(U653=1,X653&gt;=MinRun),X653,-1)</f>
        <v>87</v>
      </c>
      <c r="M654">
        <f>IF(MAX(G654:I654)&lt;0,0,MATCH(MAX(G654:I654),G654:I654,0))</f>
        <v>0</v>
      </c>
      <c r="N654">
        <f>IF(MAX(J654:L654)&lt;0,0,MATCH(MAX(J654:L654),J654:L654,0))</f>
        <v>1</v>
      </c>
      <c r="O654" s="24">
        <f>IF(N654=0,0,INDEX(CapVec,N654))</f>
        <v>1.2</v>
      </c>
      <c r="P654">
        <f>IF(OR(D654&gt;F654+StartMargin,E654&lt;SOC_startT),1,0)</f>
        <v>0</v>
      </c>
      <c r="Q654">
        <f>IF(AND(E654&gt;SOC_stopT,D654&lt;=F654-O654+StopMargin),1,0)</f>
        <v>0</v>
      </c>
      <c r="R654">
        <f>IF(AND(P654=1,M654&gt;0),1,IF(AND(P654=0,Q654=1,N654&gt;0),-1,0))</f>
        <v>0</v>
      </c>
      <c r="S654">
        <f>S653+IF(AND(R654=1,M654=1),1,0)-IF(AND(R654=-1,N654=1),1,0)</f>
        <v>1</v>
      </c>
      <c r="T654">
        <f>T653+IF(AND(R654=1,M654=2),1,0)-IF(AND(R654=-1,N654=2),1,0)</f>
        <v>1</v>
      </c>
      <c r="U654">
        <f>U653+IF(AND(R654=1,M654=3),1,0)-IF(AND(R654=-1,N654=3),1,0)</f>
        <v>1</v>
      </c>
      <c r="V654">
        <f>IF(S654&lt;&gt;S653,0,V653+dt)</f>
        <v>430</v>
      </c>
      <c r="W654">
        <f>IF(T654&lt;&gt;T653,0,W653+dt)</f>
        <v>429</v>
      </c>
      <c r="X654">
        <f>IF(U654&lt;&gt;U653,0,X653+dt)</f>
        <v>88</v>
      </c>
      <c r="Y654" s="24">
        <f>S654*Cap_1*MIN(1,(V654+dt)/StartRamp)</f>
        <v>1.2</v>
      </c>
      <c r="Z654" s="24">
        <f>T654*Cap_2*MIN(1,(W654+dt)/StartRamp)</f>
        <v>1.1000000000000001</v>
      </c>
      <c r="AA654" s="24">
        <f>U654*Cap_3*MIN(1,(X654+dt)/StartRamp)</f>
        <v>1.1000000000000001</v>
      </c>
      <c r="AB654" s="24">
        <f>SUM(Y654:AA654)</f>
        <v>3.4</v>
      </c>
      <c r="AC654" s="24">
        <f>AB654-D654</f>
        <v>0.18179999999999996</v>
      </c>
      <c r="AD654" s="25">
        <f>MEDIAN(0,(TaperEnd-E654)/(TaperEnd-TaperStart),1)</f>
        <v>1</v>
      </c>
      <c r="AE654" s="24">
        <f>MIN(P_pcs*AD654,MAX(0,SOC_max-E654)*E_nom*60/dt/SQRT(RTE))</f>
        <v>2.5</v>
      </c>
      <c r="AF654" s="24">
        <f>MIN(P_pcs,MAX(0,E654-SOC_min)*E_nom*60/dt*SQRT(RTE))</f>
        <v>2.5</v>
      </c>
      <c r="AG654" s="24">
        <f>IF(AC654&gt;0,MIN(AC654,AE654),0)</f>
        <v>0.18179999999999996</v>
      </c>
      <c r="AH654" s="24">
        <f>IF(AC654&lt;0,MIN(-AC654,AF654),0)</f>
        <v>0</v>
      </c>
      <c r="AI654" s="24">
        <f>IF(AC654&gt;0,D654+AG654,AB654)</f>
        <v>3.4</v>
      </c>
      <c r="AJ654" s="24">
        <f>MAX(0,D654-AI654-AH654)</f>
        <v>0</v>
      </c>
      <c r="AK654" s="25">
        <f>IF(AB654&gt;0,AI654/AB654,0)</f>
        <v>1</v>
      </c>
      <c r="AL654">
        <f>IF(AB654=0,1,MIN(MATCH(MEDIAN(MinStable,AK654,1),FC_L,1),3))</f>
        <v>3</v>
      </c>
      <c r="AM654" s="25">
        <f>INDEX(FC_E1,$AL654)+(MEDIAN(MinStable,$AK654,1)-INDEX(FC_L,$AL654))*(INDEX(FC_E1,$AL654+1)-INDEX(FC_E1,$AL654))/(INDEX(FC_L,$AL654+1)-INDEX(FC_L,$AL654))</f>
        <v>0.42799999999999999</v>
      </c>
      <c r="AN654" s="25">
        <f>INDEX(FC_E2,$AL654)+(MEDIAN(MinStable,$AK654,1)-INDEX(FC_L,$AL654))*(INDEX(FC_E2,$AL654+1)-INDEX(FC_E2,$AL654))/(INDEX(FC_L,$AL654+1)-INDEX(FC_L,$AL654))</f>
        <v>0.42199999999999999</v>
      </c>
      <c r="AO654" s="25">
        <f>INDEX(FC_E3,$AL654)+(MEDIAN(MinStable,$AK654,1)-INDEX(FC_L,$AL654))*(INDEX(FC_E3,$AL654+1)-INDEX(FC_E3,$AL654))/(INDEX(FC_L,$AL654+1)-INDEX(FC_L,$AL654))</f>
        <v>0.41499999999999998</v>
      </c>
      <c r="AP654" s="26">
        <f>(IF(S654=1,Y654*AK654/AM654,0)+IF(T654=1,Z654*AK654/AN654,0)+IF(U654=1,AA654*AK654/AO654,0))*dt/60</f>
        <v>0.13434959664142687</v>
      </c>
      <c r="AQ654" s="25">
        <f>E654+(AG654*SQRT(RTE)-AH654/SQRT(RTE))*dt/60/E_nom</f>
        <v>0.35270425092731128</v>
      </c>
      <c r="AR654">
        <f>IF(R654=1,1,0)</f>
        <v>0</v>
      </c>
    </row>
    <row r="655" spans="1:44" x14ac:dyDescent="0.2">
      <c r="A655">
        <v>653</v>
      </c>
      <c r="B655" s="22">
        <f>A655/1440</f>
        <v>0.45347222222222222</v>
      </c>
      <c r="C655" s="23">
        <v>3.0848</v>
      </c>
      <c r="D655" s="24">
        <f>C655+P_aux</f>
        <v>3.0998000000000001</v>
      </c>
      <c r="E655" s="25">
        <f>AQ654</f>
        <v>0.35270425092731128</v>
      </c>
      <c r="F655" s="24">
        <f>AB654</f>
        <v>3.4</v>
      </c>
      <c r="G655">
        <f>IF(AND(S654=0,V654&gt;=MinOff),V654,-1)</f>
        <v>-1</v>
      </c>
      <c r="H655">
        <f>IF(AND(T654=0,W654&gt;=MinOff),W654,-1)</f>
        <v>-1</v>
      </c>
      <c r="I655">
        <f>IF(AND(U654=0,X654&gt;=MinOff),X654,-1)</f>
        <v>-1</v>
      </c>
      <c r="J655">
        <f>IF(AND(S654=1,V654&gt;=MinRun),V654,-1)</f>
        <v>430</v>
      </c>
      <c r="K655">
        <f>IF(AND(T654=1,W654&gt;=MinRun),W654,-1)</f>
        <v>429</v>
      </c>
      <c r="L655">
        <f>IF(AND(U654=1,X654&gt;=MinRun),X654,-1)</f>
        <v>88</v>
      </c>
      <c r="M655">
        <f>IF(MAX(G655:I655)&lt;0,0,MATCH(MAX(G655:I655),G655:I655,0))</f>
        <v>0</v>
      </c>
      <c r="N655">
        <f>IF(MAX(J655:L655)&lt;0,0,MATCH(MAX(J655:L655),J655:L655,0))</f>
        <v>1</v>
      </c>
      <c r="O655" s="24">
        <f>IF(N655=0,0,INDEX(CapVec,N655))</f>
        <v>1.2</v>
      </c>
      <c r="P655">
        <f>IF(OR(D655&gt;F655+StartMargin,E655&lt;SOC_startT),1,0)</f>
        <v>0</v>
      </c>
      <c r="Q655">
        <f>IF(AND(E655&gt;SOC_stopT,D655&lt;=F655-O655+StopMargin),1,0)</f>
        <v>0</v>
      </c>
      <c r="R655">
        <f>IF(AND(P655=1,M655&gt;0),1,IF(AND(P655=0,Q655=1,N655&gt;0),-1,0))</f>
        <v>0</v>
      </c>
      <c r="S655">
        <f>S654+IF(AND(R655=1,M655=1),1,0)-IF(AND(R655=-1,N655=1),1,0)</f>
        <v>1</v>
      </c>
      <c r="T655">
        <f>T654+IF(AND(R655=1,M655=2),1,0)-IF(AND(R655=-1,N655=2),1,0)</f>
        <v>1</v>
      </c>
      <c r="U655">
        <f>U654+IF(AND(R655=1,M655=3),1,0)-IF(AND(R655=-1,N655=3),1,0)</f>
        <v>1</v>
      </c>
      <c r="V655">
        <f>IF(S655&lt;&gt;S654,0,V654+dt)</f>
        <v>431</v>
      </c>
      <c r="W655">
        <f>IF(T655&lt;&gt;T654,0,W654+dt)</f>
        <v>430</v>
      </c>
      <c r="X655">
        <f>IF(U655&lt;&gt;U654,0,X654+dt)</f>
        <v>89</v>
      </c>
      <c r="Y655" s="24">
        <f>S655*Cap_1*MIN(1,(V655+dt)/StartRamp)</f>
        <v>1.2</v>
      </c>
      <c r="Z655" s="24">
        <f>T655*Cap_2*MIN(1,(W655+dt)/StartRamp)</f>
        <v>1.1000000000000001</v>
      </c>
      <c r="AA655" s="24">
        <f>U655*Cap_3*MIN(1,(X655+dt)/StartRamp)</f>
        <v>1.1000000000000001</v>
      </c>
      <c r="AB655" s="24">
        <f>SUM(Y655:AA655)</f>
        <v>3.4</v>
      </c>
      <c r="AC655" s="24">
        <f>AB655-D655</f>
        <v>0.3001999999999998</v>
      </c>
      <c r="AD655" s="25">
        <f>MEDIAN(0,(TaperEnd-E655)/(TaperEnd-TaperStart),1)</f>
        <v>1</v>
      </c>
      <c r="AE655" s="24">
        <f>MIN(P_pcs*AD655,MAX(0,SOC_max-E655)*E_nom*60/dt/SQRT(RTE))</f>
        <v>2.5</v>
      </c>
      <c r="AF655" s="24">
        <f>MIN(P_pcs,MAX(0,E655-SOC_min)*E_nom*60/dt*SQRT(RTE))</f>
        <v>2.5</v>
      </c>
      <c r="AG655" s="24">
        <f>IF(AC655&gt;0,MIN(AC655,AE655),0)</f>
        <v>0.3001999999999998</v>
      </c>
      <c r="AH655" s="24">
        <f>IF(AC655&lt;0,MIN(-AC655,AF655),0)</f>
        <v>0</v>
      </c>
      <c r="AI655" s="24">
        <f>IF(AC655&gt;0,D655+AG655,AB655)</f>
        <v>3.4</v>
      </c>
      <c r="AJ655" s="24">
        <f>MAX(0,D655-AI655-AH655)</f>
        <v>0</v>
      </c>
      <c r="AK655" s="25">
        <f>IF(AB655&gt;0,AI655/AB655,0)</f>
        <v>1</v>
      </c>
      <c r="AL655">
        <f>IF(AB655=0,1,MIN(MATCH(MEDIAN(MinStable,AK655,1),FC_L,1),3))</f>
        <v>3</v>
      </c>
      <c r="AM655" s="25">
        <f>INDEX(FC_E1,$AL655)+(MEDIAN(MinStable,$AK655,1)-INDEX(FC_L,$AL655))*(INDEX(FC_E1,$AL655+1)-INDEX(FC_E1,$AL655))/(INDEX(FC_L,$AL655+1)-INDEX(FC_L,$AL655))</f>
        <v>0.42799999999999999</v>
      </c>
      <c r="AN655" s="25">
        <f>INDEX(FC_E2,$AL655)+(MEDIAN(MinStable,$AK655,1)-INDEX(FC_L,$AL655))*(INDEX(FC_E2,$AL655+1)-INDEX(FC_E2,$AL655))/(INDEX(FC_L,$AL655+1)-INDEX(FC_L,$AL655))</f>
        <v>0.42199999999999999</v>
      </c>
      <c r="AO655" s="25">
        <f>INDEX(FC_E3,$AL655)+(MEDIAN(MinStable,$AK655,1)-INDEX(FC_L,$AL655))*(INDEX(FC_E3,$AL655+1)-INDEX(FC_E3,$AL655))/(INDEX(FC_L,$AL655+1)-INDEX(FC_L,$AL655))</f>
        <v>0.41499999999999998</v>
      </c>
      <c r="AP655" s="26">
        <f>(IF(S655=1,Y655*AK655/AM655,0)+IF(T655=1,Z655*AK655/AN655,0)+IF(U655=1,AA655*AK655/AO655,0))*dt/60</f>
        <v>0.13434959664142687</v>
      </c>
      <c r="AQ655" s="25">
        <f>E655+(AG655*SQRT(RTE)-AH655/SQRT(RTE))*dt/60/E_nom</f>
        <v>0.35355762232797733</v>
      </c>
      <c r="AR655">
        <f>IF(R655=1,1,0)</f>
        <v>0</v>
      </c>
    </row>
    <row r="656" spans="1:44" x14ac:dyDescent="0.2">
      <c r="A656">
        <v>654</v>
      </c>
      <c r="B656" s="22">
        <f>A656/1440</f>
        <v>0.45416666666666666</v>
      </c>
      <c r="C656" s="23">
        <v>3.1655000000000002</v>
      </c>
      <c r="D656" s="24">
        <f>C656+P_aux</f>
        <v>3.1805000000000003</v>
      </c>
      <c r="E656" s="25">
        <f>AQ655</f>
        <v>0.35355762232797733</v>
      </c>
      <c r="F656" s="24">
        <f>AB655</f>
        <v>3.4</v>
      </c>
      <c r="G656">
        <f>IF(AND(S655=0,V655&gt;=MinOff),V655,-1)</f>
        <v>-1</v>
      </c>
      <c r="H656">
        <f>IF(AND(T655=0,W655&gt;=MinOff),W655,-1)</f>
        <v>-1</v>
      </c>
      <c r="I656">
        <f>IF(AND(U655=0,X655&gt;=MinOff),X655,-1)</f>
        <v>-1</v>
      </c>
      <c r="J656">
        <f>IF(AND(S655=1,V655&gt;=MinRun),V655,-1)</f>
        <v>431</v>
      </c>
      <c r="K656">
        <f>IF(AND(T655=1,W655&gt;=MinRun),W655,-1)</f>
        <v>430</v>
      </c>
      <c r="L656">
        <f>IF(AND(U655=1,X655&gt;=MinRun),X655,-1)</f>
        <v>89</v>
      </c>
      <c r="M656">
        <f>IF(MAX(G656:I656)&lt;0,0,MATCH(MAX(G656:I656),G656:I656,0))</f>
        <v>0</v>
      </c>
      <c r="N656">
        <f>IF(MAX(J656:L656)&lt;0,0,MATCH(MAX(J656:L656),J656:L656,0))</f>
        <v>1</v>
      </c>
      <c r="O656" s="24">
        <f>IF(N656=0,0,INDEX(CapVec,N656))</f>
        <v>1.2</v>
      </c>
      <c r="P656">
        <f>IF(OR(D656&gt;F656+StartMargin,E656&lt;SOC_startT),1,0)</f>
        <v>0</v>
      </c>
      <c r="Q656">
        <f>IF(AND(E656&gt;SOC_stopT,D656&lt;=F656-O656+StopMargin),1,0)</f>
        <v>0</v>
      </c>
      <c r="R656">
        <f>IF(AND(P656=1,M656&gt;0),1,IF(AND(P656=0,Q656=1,N656&gt;0),-1,0))</f>
        <v>0</v>
      </c>
      <c r="S656">
        <f>S655+IF(AND(R656=1,M656=1),1,0)-IF(AND(R656=-1,N656=1),1,0)</f>
        <v>1</v>
      </c>
      <c r="T656">
        <f>T655+IF(AND(R656=1,M656=2),1,0)-IF(AND(R656=-1,N656=2),1,0)</f>
        <v>1</v>
      </c>
      <c r="U656">
        <f>U655+IF(AND(R656=1,M656=3),1,0)-IF(AND(R656=-1,N656=3),1,0)</f>
        <v>1</v>
      </c>
      <c r="V656">
        <f>IF(S656&lt;&gt;S655,0,V655+dt)</f>
        <v>432</v>
      </c>
      <c r="W656">
        <f>IF(T656&lt;&gt;T655,0,W655+dt)</f>
        <v>431</v>
      </c>
      <c r="X656">
        <f>IF(U656&lt;&gt;U655,0,X655+dt)</f>
        <v>90</v>
      </c>
      <c r="Y656" s="24">
        <f>S656*Cap_1*MIN(1,(V656+dt)/StartRamp)</f>
        <v>1.2</v>
      </c>
      <c r="Z656" s="24">
        <f>T656*Cap_2*MIN(1,(W656+dt)/StartRamp)</f>
        <v>1.1000000000000001</v>
      </c>
      <c r="AA656" s="24">
        <f>U656*Cap_3*MIN(1,(X656+dt)/StartRamp)</f>
        <v>1.1000000000000001</v>
      </c>
      <c r="AB656" s="24">
        <f>SUM(Y656:AA656)</f>
        <v>3.4</v>
      </c>
      <c r="AC656" s="24">
        <f>AB656-D656</f>
        <v>0.21949999999999958</v>
      </c>
      <c r="AD656" s="25">
        <f>MEDIAN(0,(TaperEnd-E656)/(TaperEnd-TaperStart),1)</f>
        <v>1</v>
      </c>
      <c r="AE656" s="24">
        <f>MIN(P_pcs*AD656,MAX(0,SOC_max-E656)*E_nom*60/dt/SQRT(RTE))</f>
        <v>2.5</v>
      </c>
      <c r="AF656" s="24">
        <f>MIN(P_pcs,MAX(0,E656-SOC_min)*E_nom*60/dt*SQRT(RTE))</f>
        <v>2.5</v>
      </c>
      <c r="AG656" s="24">
        <f>IF(AC656&gt;0,MIN(AC656,AE656),0)</f>
        <v>0.21949999999999958</v>
      </c>
      <c r="AH656" s="24">
        <f>IF(AC656&lt;0,MIN(-AC656,AF656),0)</f>
        <v>0</v>
      </c>
      <c r="AI656" s="24">
        <f>IF(AC656&gt;0,D656+AG656,AB656)</f>
        <v>3.4</v>
      </c>
      <c r="AJ656" s="24">
        <f>MAX(0,D656-AI656-AH656)</f>
        <v>0</v>
      </c>
      <c r="AK656" s="25">
        <f>IF(AB656&gt;0,AI656/AB656,0)</f>
        <v>1</v>
      </c>
      <c r="AL656">
        <f>IF(AB656=0,1,MIN(MATCH(MEDIAN(MinStable,AK656,1),FC_L,1),3))</f>
        <v>3</v>
      </c>
      <c r="AM656" s="25">
        <f>INDEX(FC_E1,$AL656)+(MEDIAN(MinStable,$AK656,1)-INDEX(FC_L,$AL656))*(INDEX(FC_E1,$AL656+1)-INDEX(FC_E1,$AL656))/(INDEX(FC_L,$AL656+1)-INDEX(FC_L,$AL656))</f>
        <v>0.42799999999999999</v>
      </c>
      <c r="AN656" s="25">
        <f>INDEX(FC_E2,$AL656)+(MEDIAN(MinStable,$AK656,1)-INDEX(FC_L,$AL656))*(INDEX(FC_E2,$AL656+1)-INDEX(FC_E2,$AL656))/(INDEX(FC_L,$AL656+1)-INDEX(FC_L,$AL656))</f>
        <v>0.42199999999999999</v>
      </c>
      <c r="AO656" s="25">
        <f>INDEX(FC_E3,$AL656)+(MEDIAN(MinStable,$AK656,1)-INDEX(FC_L,$AL656))*(INDEX(FC_E3,$AL656+1)-INDEX(FC_E3,$AL656))/(INDEX(FC_L,$AL656+1)-INDEX(FC_L,$AL656))</f>
        <v>0.41499999999999998</v>
      </c>
      <c r="AP656" s="26">
        <f>(IF(S656=1,Y656*AK656/AM656,0)+IF(T656=1,Z656*AK656/AN656,0)+IF(U656=1,AA656*AK656/AO656,0))*dt/60</f>
        <v>0.13434959664142687</v>
      </c>
      <c r="AQ656" s="25">
        <f>E656+(AG656*SQRT(RTE)-AH656/SQRT(RTE))*dt/60/E_nom</f>
        <v>0.35418158975784475</v>
      </c>
      <c r="AR656">
        <f>IF(R656=1,1,0)</f>
        <v>0</v>
      </c>
    </row>
    <row r="657" spans="1:44" x14ac:dyDescent="0.2">
      <c r="A657">
        <v>655</v>
      </c>
      <c r="B657" s="22">
        <f>A657/1440</f>
        <v>0.4548611111111111</v>
      </c>
      <c r="C657" s="23">
        <v>3.1598000000000002</v>
      </c>
      <c r="D657" s="24">
        <f>C657+P_aux</f>
        <v>3.1748000000000003</v>
      </c>
      <c r="E657" s="25">
        <f>AQ656</f>
        <v>0.35418158975784475</v>
      </c>
      <c r="F657" s="24">
        <f>AB656</f>
        <v>3.4</v>
      </c>
      <c r="G657">
        <f>IF(AND(S656=0,V656&gt;=MinOff),V656,-1)</f>
        <v>-1</v>
      </c>
      <c r="H657">
        <f>IF(AND(T656=0,W656&gt;=MinOff),W656,-1)</f>
        <v>-1</v>
      </c>
      <c r="I657">
        <f>IF(AND(U656=0,X656&gt;=MinOff),X656,-1)</f>
        <v>-1</v>
      </c>
      <c r="J657">
        <f>IF(AND(S656=1,V656&gt;=MinRun),V656,-1)</f>
        <v>432</v>
      </c>
      <c r="K657">
        <f>IF(AND(T656=1,W656&gt;=MinRun),W656,-1)</f>
        <v>431</v>
      </c>
      <c r="L657">
        <f>IF(AND(U656=1,X656&gt;=MinRun),X656,-1)</f>
        <v>90</v>
      </c>
      <c r="M657">
        <f>IF(MAX(G657:I657)&lt;0,0,MATCH(MAX(G657:I657),G657:I657,0))</f>
        <v>0</v>
      </c>
      <c r="N657">
        <f>IF(MAX(J657:L657)&lt;0,0,MATCH(MAX(J657:L657),J657:L657,0))</f>
        <v>1</v>
      </c>
      <c r="O657" s="24">
        <f>IF(N657=0,0,INDEX(CapVec,N657))</f>
        <v>1.2</v>
      </c>
      <c r="P657">
        <f>IF(OR(D657&gt;F657+StartMargin,E657&lt;SOC_startT),1,0)</f>
        <v>0</v>
      </c>
      <c r="Q657">
        <f>IF(AND(E657&gt;SOC_stopT,D657&lt;=F657-O657+StopMargin),1,0)</f>
        <v>0</v>
      </c>
      <c r="R657">
        <f>IF(AND(P657=1,M657&gt;0),1,IF(AND(P657=0,Q657=1,N657&gt;0),-1,0))</f>
        <v>0</v>
      </c>
      <c r="S657">
        <f>S656+IF(AND(R657=1,M657=1),1,0)-IF(AND(R657=-1,N657=1),1,0)</f>
        <v>1</v>
      </c>
      <c r="T657">
        <f>T656+IF(AND(R657=1,M657=2),1,0)-IF(AND(R657=-1,N657=2),1,0)</f>
        <v>1</v>
      </c>
      <c r="U657">
        <f>U656+IF(AND(R657=1,M657=3),1,0)-IF(AND(R657=-1,N657=3),1,0)</f>
        <v>1</v>
      </c>
      <c r="V657">
        <f>IF(S657&lt;&gt;S656,0,V656+dt)</f>
        <v>433</v>
      </c>
      <c r="W657">
        <f>IF(T657&lt;&gt;T656,0,W656+dt)</f>
        <v>432</v>
      </c>
      <c r="X657">
        <f>IF(U657&lt;&gt;U656,0,X656+dt)</f>
        <v>91</v>
      </c>
      <c r="Y657" s="24">
        <f>S657*Cap_1*MIN(1,(V657+dt)/StartRamp)</f>
        <v>1.2</v>
      </c>
      <c r="Z657" s="24">
        <f>T657*Cap_2*MIN(1,(W657+dt)/StartRamp)</f>
        <v>1.1000000000000001</v>
      </c>
      <c r="AA657" s="24">
        <f>U657*Cap_3*MIN(1,(X657+dt)/StartRamp)</f>
        <v>1.1000000000000001</v>
      </c>
      <c r="AB657" s="24">
        <f>SUM(Y657:AA657)</f>
        <v>3.4</v>
      </c>
      <c r="AC657" s="24">
        <f>AB657-D657</f>
        <v>0.22519999999999962</v>
      </c>
      <c r="AD657" s="25">
        <f>MEDIAN(0,(TaperEnd-E657)/(TaperEnd-TaperStart),1)</f>
        <v>1</v>
      </c>
      <c r="AE657" s="24">
        <f>MIN(P_pcs*AD657,MAX(0,SOC_max-E657)*E_nom*60/dt/SQRT(RTE))</f>
        <v>2.5</v>
      </c>
      <c r="AF657" s="24">
        <f>MIN(P_pcs,MAX(0,E657-SOC_min)*E_nom*60/dt*SQRT(RTE))</f>
        <v>2.5</v>
      </c>
      <c r="AG657" s="24">
        <f>IF(AC657&gt;0,MIN(AC657,AE657),0)</f>
        <v>0.22519999999999962</v>
      </c>
      <c r="AH657" s="24">
        <f>IF(AC657&lt;0,MIN(-AC657,AF657),0)</f>
        <v>0</v>
      </c>
      <c r="AI657" s="24">
        <f>IF(AC657&gt;0,D657+AG657,AB657)</f>
        <v>3.4</v>
      </c>
      <c r="AJ657" s="24">
        <f>MAX(0,D657-AI657-AH657)</f>
        <v>0</v>
      </c>
      <c r="AK657" s="25">
        <f>IF(AB657&gt;0,AI657/AB657,0)</f>
        <v>1</v>
      </c>
      <c r="AL657">
        <f>IF(AB657=0,1,MIN(MATCH(MEDIAN(MinStable,AK657,1),FC_L,1),3))</f>
        <v>3</v>
      </c>
      <c r="AM657" s="25">
        <f>INDEX(FC_E1,$AL657)+(MEDIAN(MinStable,$AK657,1)-INDEX(FC_L,$AL657))*(INDEX(FC_E1,$AL657+1)-INDEX(FC_E1,$AL657))/(INDEX(FC_L,$AL657+1)-INDEX(FC_L,$AL657))</f>
        <v>0.42799999999999999</v>
      </c>
      <c r="AN657" s="25">
        <f>INDEX(FC_E2,$AL657)+(MEDIAN(MinStable,$AK657,1)-INDEX(FC_L,$AL657))*(INDEX(FC_E2,$AL657+1)-INDEX(FC_E2,$AL657))/(INDEX(FC_L,$AL657+1)-INDEX(FC_L,$AL657))</f>
        <v>0.42199999999999999</v>
      </c>
      <c r="AO657" s="25">
        <f>INDEX(FC_E3,$AL657)+(MEDIAN(MinStable,$AK657,1)-INDEX(FC_L,$AL657))*(INDEX(FC_E3,$AL657+1)-INDEX(FC_E3,$AL657))/(INDEX(FC_L,$AL657+1)-INDEX(FC_L,$AL657))</f>
        <v>0.41499999999999998</v>
      </c>
      <c r="AP657" s="26">
        <f>(IF(S657=1,Y657*AK657/AM657,0)+IF(T657=1,Z657*AK657/AN657,0)+IF(U657=1,AA657*AK657/AO657,0))*dt/60</f>
        <v>0.13434959664142687</v>
      </c>
      <c r="AQ657" s="25">
        <f>E657+(AG657*SQRT(RTE)-AH657/SQRT(RTE))*dt/60/E_nom</f>
        <v>0.35482176044215519</v>
      </c>
      <c r="AR657">
        <f>IF(R657=1,1,0)</f>
        <v>0</v>
      </c>
    </row>
    <row r="658" spans="1:44" x14ac:dyDescent="0.2">
      <c r="A658">
        <v>656</v>
      </c>
      <c r="B658" s="22">
        <f>A658/1440</f>
        <v>0.45555555555555555</v>
      </c>
      <c r="C658" s="23">
        <v>3.2536</v>
      </c>
      <c r="D658" s="24">
        <f>C658+P_aux</f>
        <v>3.2686000000000002</v>
      </c>
      <c r="E658" s="25">
        <f>AQ657</f>
        <v>0.35482176044215519</v>
      </c>
      <c r="F658" s="24">
        <f>AB657</f>
        <v>3.4</v>
      </c>
      <c r="G658">
        <f>IF(AND(S657=0,V657&gt;=MinOff),V657,-1)</f>
        <v>-1</v>
      </c>
      <c r="H658">
        <f>IF(AND(T657=0,W657&gt;=MinOff),W657,-1)</f>
        <v>-1</v>
      </c>
      <c r="I658">
        <f>IF(AND(U657=0,X657&gt;=MinOff),X657,-1)</f>
        <v>-1</v>
      </c>
      <c r="J658">
        <f>IF(AND(S657=1,V657&gt;=MinRun),V657,-1)</f>
        <v>433</v>
      </c>
      <c r="K658">
        <f>IF(AND(T657=1,W657&gt;=MinRun),W657,-1)</f>
        <v>432</v>
      </c>
      <c r="L658">
        <f>IF(AND(U657=1,X657&gt;=MinRun),X657,-1)</f>
        <v>91</v>
      </c>
      <c r="M658">
        <f>IF(MAX(G658:I658)&lt;0,0,MATCH(MAX(G658:I658),G658:I658,0))</f>
        <v>0</v>
      </c>
      <c r="N658">
        <f>IF(MAX(J658:L658)&lt;0,0,MATCH(MAX(J658:L658),J658:L658,0))</f>
        <v>1</v>
      </c>
      <c r="O658" s="24">
        <f>IF(N658=0,0,INDEX(CapVec,N658))</f>
        <v>1.2</v>
      </c>
      <c r="P658">
        <f>IF(OR(D658&gt;F658+StartMargin,E658&lt;SOC_startT),1,0)</f>
        <v>0</v>
      </c>
      <c r="Q658">
        <f>IF(AND(E658&gt;SOC_stopT,D658&lt;=F658-O658+StopMargin),1,0)</f>
        <v>0</v>
      </c>
      <c r="R658">
        <f>IF(AND(P658=1,M658&gt;0),1,IF(AND(P658=0,Q658=1,N658&gt;0),-1,0))</f>
        <v>0</v>
      </c>
      <c r="S658">
        <f>S657+IF(AND(R658=1,M658=1),1,0)-IF(AND(R658=-1,N658=1),1,0)</f>
        <v>1</v>
      </c>
      <c r="T658">
        <f>T657+IF(AND(R658=1,M658=2),1,0)-IF(AND(R658=-1,N658=2),1,0)</f>
        <v>1</v>
      </c>
      <c r="U658">
        <f>U657+IF(AND(R658=1,M658=3),1,0)-IF(AND(R658=-1,N658=3),1,0)</f>
        <v>1</v>
      </c>
      <c r="V658">
        <f>IF(S658&lt;&gt;S657,0,V657+dt)</f>
        <v>434</v>
      </c>
      <c r="W658">
        <f>IF(T658&lt;&gt;T657,0,W657+dt)</f>
        <v>433</v>
      </c>
      <c r="X658">
        <f>IF(U658&lt;&gt;U657,0,X657+dt)</f>
        <v>92</v>
      </c>
      <c r="Y658" s="24">
        <f>S658*Cap_1*MIN(1,(V658+dt)/StartRamp)</f>
        <v>1.2</v>
      </c>
      <c r="Z658" s="24">
        <f>T658*Cap_2*MIN(1,(W658+dt)/StartRamp)</f>
        <v>1.1000000000000001</v>
      </c>
      <c r="AA658" s="24">
        <f>U658*Cap_3*MIN(1,(X658+dt)/StartRamp)</f>
        <v>1.1000000000000001</v>
      </c>
      <c r="AB658" s="24">
        <f>SUM(Y658:AA658)</f>
        <v>3.4</v>
      </c>
      <c r="AC658" s="24">
        <f>AB658-D658</f>
        <v>0.13139999999999974</v>
      </c>
      <c r="AD658" s="25">
        <f>MEDIAN(0,(TaperEnd-E658)/(TaperEnd-TaperStart),1)</f>
        <v>1</v>
      </c>
      <c r="AE658" s="24">
        <f>MIN(P_pcs*AD658,MAX(0,SOC_max-E658)*E_nom*60/dt/SQRT(RTE))</f>
        <v>2.5</v>
      </c>
      <c r="AF658" s="24">
        <f>MIN(P_pcs,MAX(0,E658-SOC_min)*E_nom*60/dt*SQRT(RTE))</f>
        <v>2.5</v>
      </c>
      <c r="AG658" s="24">
        <f>IF(AC658&gt;0,MIN(AC658,AE658),0)</f>
        <v>0.13139999999999974</v>
      </c>
      <c r="AH658" s="24">
        <f>IF(AC658&lt;0,MIN(-AC658,AF658),0)</f>
        <v>0</v>
      </c>
      <c r="AI658" s="24">
        <f>IF(AC658&gt;0,D658+AG658,AB658)</f>
        <v>3.4</v>
      </c>
      <c r="AJ658" s="24">
        <f>MAX(0,D658-AI658-AH658)</f>
        <v>0</v>
      </c>
      <c r="AK658" s="25">
        <f>IF(AB658&gt;0,AI658/AB658,0)</f>
        <v>1</v>
      </c>
      <c r="AL658">
        <f>IF(AB658=0,1,MIN(MATCH(MEDIAN(MinStable,AK658,1),FC_L,1),3))</f>
        <v>3</v>
      </c>
      <c r="AM658" s="25">
        <f>INDEX(FC_E1,$AL658)+(MEDIAN(MinStable,$AK658,1)-INDEX(FC_L,$AL658))*(INDEX(FC_E1,$AL658+1)-INDEX(FC_E1,$AL658))/(INDEX(FC_L,$AL658+1)-INDEX(FC_L,$AL658))</f>
        <v>0.42799999999999999</v>
      </c>
      <c r="AN658" s="25">
        <f>INDEX(FC_E2,$AL658)+(MEDIAN(MinStable,$AK658,1)-INDEX(FC_L,$AL658))*(INDEX(FC_E2,$AL658+1)-INDEX(FC_E2,$AL658))/(INDEX(FC_L,$AL658+1)-INDEX(FC_L,$AL658))</f>
        <v>0.42199999999999999</v>
      </c>
      <c r="AO658" s="25">
        <f>INDEX(FC_E3,$AL658)+(MEDIAN(MinStable,$AK658,1)-INDEX(FC_L,$AL658))*(INDEX(FC_E3,$AL658+1)-INDEX(FC_E3,$AL658))/(INDEX(FC_L,$AL658+1)-INDEX(FC_L,$AL658))</f>
        <v>0.41499999999999998</v>
      </c>
      <c r="AP658" s="26">
        <f>(IF(S658=1,Y658*AK658/AM658,0)+IF(T658=1,Z658*AK658/AN658,0)+IF(U658=1,AA658*AK658/AO658,0))*dt/60</f>
        <v>0.13434959664142687</v>
      </c>
      <c r="AQ658" s="25">
        <f>E658+(AG658*SQRT(RTE)-AH658/SQRT(RTE))*dt/60/E_nom</f>
        <v>0.35519528809721024</v>
      </c>
      <c r="AR658">
        <f>IF(R658=1,1,0)</f>
        <v>0</v>
      </c>
    </row>
    <row r="659" spans="1:44" x14ac:dyDescent="0.2">
      <c r="A659">
        <v>657</v>
      </c>
      <c r="B659" s="22">
        <f>A659/1440</f>
        <v>0.45624999999999999</v>
      </c>
      <c r="C659" s="23">
        <v>3.1013999999999999</v>
      </c>
      <c r="D659" s="24">
        <f>C659+P_aux</f>
        <v>3.1164000000000001</v>
      </c>
      <c r="E659" s="25">
        <f>AQ658</f>
        <v>0.35519528809721024</v>
      </c>
      <c r="F659" s="24">
        <f>AB658</f>
        <v>3.4</v>
      </c>
      <c r="G659">
        <f>IF(AND(S658=0,V658&gt;=MinOff),V658,-1)</f>
        <v>-1</v>
      </c>
      <c r="H659">
        <f>IF(AND(T658=0,W658&gt;=MinOff),W658,-1)</f>
        <v>-1</v>
      </c>
      <c r="I659">
        <f>IF(AND(U658=0,X658&gt;=MinOff),X658,-1)</f>
        <v>-1</v>
      </c>
      <c r="J659">
        <f>IF(AND(S658=1,V658&gt;=MinRun),V658,-1)</f>
        <v>434</v>
      </c>
      <c r="K659">
        <f>IF(AND(T658=1,W658&gt;=MinRun),W658,-1)</f>
        <v>433</v>
      </c>
      <c r="L659">
        <f>IF(AND(U658=1,X658&gt;=MinRun),X658,-1)</f>
        <v>92</v>
      </c>
      <c r="M659">
        <f>IF(MAX(G659:I659)&lt;0,0,MATCH(MAX(G659:I659),G659:I659,0))</f>
        <v>0</v>
      </c>
      <c r="N659">
        <f>IF(MAX(J659:L659)&lt;0,0,MATCH(MAX(J659:L659),J659:L659,0))</f>
        <v>1</v>
      </c>
      <c r="O659" s="24">
        <f>IF(N659=0,0,INDEX(CapVec,N659))</f>
        <v>1.2</v>
      </c>
      <c r="P659">
        <f>IF(OR(D659&gt;F659+StartMargin,E659&lt;SOC_startT),1,0)</f>
        <v>0</v>
      </c>
      <c r="Q659">
        <f>IF(AND(E659&gt;SOC_stopT,D659&lt;=F659-O659+StopMargin),1,0)</f>
        <v>0</v>
      </c>
      <c r="R659">
        <f>IF(AND(P659=1,M659&gt;0),1,IF(AND(P659=0,Q659=1,N659&gt;0),-1,0))</f>
        <v>0</v>
      </c>
      <c r="S659">
        <f>S658+IF(AND(R659=1,M659=1),1,0)-IF(AND(R659=-1,N659=1),1,0)</f>
        <v>1</v>
      </c>
      <c r="T659">
        <f>T658+IF(AND(R659=1,M659=2),1,0)-IF(AND(R659=-1,N659=2),1,0)</f>
        <v>1</v>
      </c>
      <c r="U659">
        <f>U658+IF(AND(R659=1,M659=3),1,0)-IF(AND(R659=-1,N659=3),1,0)</f>
        <v>1</v>
      </c>
      <c r="V659">
        <f>IF(S659&lt;&gt;S658,0,V658+dt)</f>
        <v>435</v>
      </c>
      <c r="W659">
        <f>IF(T659&lt;&gt;T658,0,W658+dt)</f>
        <v>434</v>
      </c>
      <c r="X659">
        <f>IF(U659&lt;&gt;U658,0,X658+dt)</f>
        <v>93</v>
      </c>
      <c r="Y659" s="24">
        <f>S659*Cap_1*MIN(1,(V659+dt)/StartRamp)</f>
        <v>1.2</v>
      </c>
      <c r="Z659" s="24">
        <f>T659*Cap_2*MIN(1,(W659+dt)/StartRamp)</f>
        <v>1.1000000000000001</v>
      </c>
      <c r="AA659" s="24">
        <f>U659*Cap_3*MIN(1,(X659+dt)/StartRamp)</f>
        <v>1.1000000000000001</v>
      </c>
      <c r="AB659" s="24">
        <f>SUM(Y659:AA659)</f>
        <v>3.4</v>
      </c>
      <c r="AC659" s="24">
        <f>AB659-D659</f>
        <v>0.28359999999999985</v>
      </c>
      <c r="AD659" s="25">
        <f>MEDIAN(0,(TaperEnd-E659)/(TaperEnd-TaperStart),1)</f>
        <v>1</v>
      </c>
      <c r="AE659" s="24">
        <f>MIN(P_pcs*AD659,MAX(0,SOC_max-E659)*E_nom*60/dt/SQRT(RTE))</f>
        <v>2.5</v>
      </c>
      <c r="AF659" s="24">
        <f>MIN(P_pcs,MAX(0,E659-SOC_min)*E_nom*60/dt*SQRT(RTE))</f>
        <v>2.5</v>
      </c>
      <c r="AG659" s="24">
        <f>IF(AC659&gt;0,MIN(AC659,AE659),0)</f>
        <v>0.28359999999999985</v>
      </c>
      <c r="AH659" s="24">
        <f>IF(AC659&lt;0,MIN(-AC659,AF659),0)</f>
        <v>0</v>
      </c>
      <c r="AI659" s="24">
        <f>IF(AC659&gt;0,D659+AG659,AB659)</f>
        <v>3.4</v>
      </c>
      <c r="AJ659" s="24">
        <f>MAX(0,D659-AI659-AH659)</f>
        <v>0</v>
      </c>
      <c r="AK659" s="25">
        <f>IF(AB659&gt;0,AI659/AB659,0)</f>
        <v>1</v>
      </c>
      <c r="AL659">
        <f>IF(AB659=0,1,MIN(MATCH(MEDIAN(MinStable,AK659,1),FC_L,1),3))</f>
        <v>3</v>
      </c>
      <c r="AM659" s="25">
        <f>INDEX(FC_E1,$AL659)+(MEDIAN(MinStable,$AK659,1)-INDEX(FC_L,$AL659))*(INDEX(FC_E1,$AL659+1)-INDEX(FC_E1,$AL659))/(INDEX(FC_L,$AL659+1)-INDEX(FC_L,$AL659))</f>
        <v>0.42799999999999999</v>
      </c>
      <c r="AN659" s="25">
        <f>INDEX(FC_E2,$AL659)+(MEDIAN(MinStable,$AK659,1)-INDEX(FC_L,$AL659))*(INDEX(FC_E2,$AL659+1)-INDEX(FC_E2,$AL659))/(INDEX(FC_L,$AL659+1)-INDEX(FC_L,$AL659))</f>
        <v>0.42199999999999999</v>
      </c>
      <c r="AO659" s="25">
        <f>INDEX(FC_E3,$AL659)+(MEDIAN(MinStable,$AK659,1)-INDEX(FC_L,$AL659))*(INDEX(FC_E3,$AL659+1)-INDEX(FC_E3,$AL659))/(INDEX(FC_L,$AL659+1)-INDEX(FC_L,$AL659))</f>
        <v>0.41499999999999998</v>
      </c>
      <c r="AP659" s="26">
        <f>(IF(S659=1,Y659*AK659/AM659,0)+IF(T659=1,Z659*AK659/AN659,0)+IF(U659=1,AA659*AK659/AO659,0))*dt/60</f>
        <v>0.13434959664142687</v>
      </c>
      <c r="AQ659" s="25">
        <f>E659+(AG659*SQRT(RTE)-AH659/SQRT(RTE))*dt/60/E_nom</f>
        <v>0.35600147107265623</v>
      </c>
      <c r="AR659">
        <f>IF(R659=1,1,0)</f>
        <v>0</v>
      </c>
    </row>
    <row r="660" spans="1:44" x14ac:dyDescent="0.2">
      <c r="A660">
        <v>658</v>
      </c>
      <c r="B660" s="22">
        <f>A660/1440</f>
        <v>0.45694444444444443</v>
      </c>
      <c r="C660" s="23">
        <v>3.1756000000000002</v>
      </c>
      <c r="D660" s="24">
        <f>C660+P_aux</f>
        <v>3.1906000000000003</v>
      </c>
      <c r="E660" s="25">
        <f>AQ659</f>
        <v>0.35600147107265623</v>
      </c>
      <c r="F660" s="24">
        <f>AB659</f>
        <v>3.4</v>
      </c>
      <c r="G660">
        <f>IF(AND(S659=0,V659&gt;=MinOff),V659,-1)</f>
        <v>-1</v>
      </c>
      <c r="H660">
        <f>IF(AND(T659=0,W659&gt;=MinOff),W659,-1)</f>
        <v>-1</v>
      </c>
      <c r="I660">
        <f>IF(AND(U659=0,X659&gt;=MinOff),X659,-1)</f>
        <v>-1</v>
      </c>
      <c r="J660">
        <f>IF(AND(S659=1,V659&gt;=MinRun),V659,-1)</f>
        <v>435</v>
      </c>
      <c r="K660">
        <f>IF(AND(T659=1,W659&gt;=MinRun),W659,-1)</f>
        <v>434</v>
      </c>
      <c r="L660">
        <f>IF(AND(U659=1,X659&gt;=MinRun),X659,-1)</f>
        <v>93</v>
      </c>
      <c r="M660">
        <f>IF(MAX(G660:I660)&lt;0,0,MATCH(MAX(G660:I660),G660:I660,0))</f>
        <v>0</v>
      </c>
      <c r="N660">
        <f>IF(MAX(J660:L660)&lt;0,0,MATCH(MAX(J660:L660),J660:L660,0))</f>
        <v>1</v>
      </c>
      <c r="O660" s="24">
        <f>IF(N660=0,0,INDEX(CapVec,N660))</f>
        <v>1.2</v>
      </c>
      <c r="P660">
        <f>IF(OR(D660&gt;F660+StartMargin,E660&lt;SOC_startT),1,0)</f>
        <v>0</v>
      </c>
      <c r="Q660">
        <f>IF(AND(E660&gt;SOC_stopT,D660&lt;=F660-O660+StopMargin),1,0)</f>
        <v>0</v>
      </c>
      <c r="R660">
        <f>IF(AND(P660=1,M660&gt;0),1,IF(AND(P660=0,Q660=1,N660&gt;0),-1,0))</f>
        <v>0</v>
      </c>
      <c r="S660">
        <f>S659+IF(AND(R660=1,M660=1),1,0)-IF(AND(R660=-1,N660=1),1,0)</f>
        <v>1</v>
      </c>
      <c r="T660">
        <f>T659+IF(AND(R660=1,M660=2),1,0)-IF(AND(R660=-1,N660=2),1,0)</f>
        <v>1</v>
      </c>
      <c r="U660">
        <f>U659+IF(AND(R660=1,M660=3),1,0)-IF(AND(R660=-1,N660=3),1,0)</f>
        <v>1</v>
      </c>
      <c r="V660">
        <f>IF(S660&lt;&gt;S659,0,V659+dt)</f>
        <v>436</v>
      </c>
      <c r="W660">
        <f>IF(T660&lt;&gt;T659,0,W659+dt)</f>
        <v>435</v>
      </c>
      <c r="X660">
        <f>IF(U660&lt;&gt;U659,0,X659+dt)</f>
        <v>94</v>
      </c>
      <c r="Y660" s="24">
        <f>S660*Cap_1*MIN(1,(V660+dt)/StartRamp)</f>
        <v>1.2</v>
      </c>
      <c r="Z660" s="24">
        <f>T660*Cap_2*MIN(1,(W660+dt)/StartRamp)</f>
        <v>1.1000000000000001</v>
      </c>
      <c r="AA660" s="24">
        <f>U660*Cap_3*MIN(1,(X660+dt)/StartRamp)</f>
        <v>1.1000000000000001</v>
      </c>
      <c r="AB660" s="24">
        <f>SUM(Y660:AA660)</f>
        <v>3.4</v>
      </c>
      <c r="AC660" s="24">
        <f>AB660-D660</f>
        <v>0.20939999999999959</v>
      </c>
      <c r="AD660" s="25">
        <f>MEDIAN(0,(TaperEnd-E660)/(TaperEnd-TaperStart),1)</f>
        <v>1</v>
      </c>
      <c r="AE660" s="24">
        <f>MIN(P_pcs*AD660,MAX(0,SOC_max-E660)*E_nom*60/dt/SQRT(RTE))</f>
        <v>2.5</v>
      </c>
      <c r="AF660" s="24">
        <f>MIN(P_pcs,MAX(0,E660-SOC_min)*E_nom*60/dt*SQRT(RTE))</f>
        <v>2.5</v>
      </c>
      <c r="AG660" s="24">
        <f>IF(AC660&gt;0,MIN(AC660,AE660),0)</f>
        <v>0.20939999999999959</v>
      </c>
      <c r="AH660" s="24">
        <f>IF(AC660&lt;0,MIN(-AC660,AF660),0)</f>
        <v>0</v>
      </c>
      <c r="AI660" s="24">
        <f>IF(AC660&gt;0,D660+AG660,AB660)</f>
        <v>3.4</v>
      </c>
      <c r="AJ660" s="24">
        <f>MAX(0,D660-AI660-AH660)</f>
        <v>0</v>
      </c>
      <c r="AK660" s="25">
        <f>IF(AB660&gt;0,AI660/AB660,0)</f>
        <v>1</v>
      </c>
      <c r="AL660">
        <f>IF(AB660=0,1,MIN(MATCH(MEDIAN(MinStable,AK660,1),FC_L,1),3))</f>
        <v>3</v>
      </c>
      <c r="AM660" s="25">
        <f>INDEX(FC_E1,$AL660)+(MEDIAN(MinStable,$AK660,1)-INDEX(FC_L,$AL660))*(INDEX(FC_E1,$AL660+1)-INDEX(FC_E1,$AL660))/(INDEX(FC_L,$AL660+1)-INDEX(FC_L,$AL660))</f>
        <v>0.42799999999999999</v>
      </c>
      <c r="AN660" s="25">
        <f>INDEX(FC_E2,$AL660)+(MEDIAN(MinStable,$AK660,1)-INDEX(FC_L,$AL660))*(INDEX(FC_E2,$AL660+1)-INDEX(FC_E2,$AL660))/(INDEX(FC_L,$AL660+1)-INDEX(FC_L,$AL660))</f>
        <v>0.42199999999999999</v>
      </c>
      <c r="AO660" s="25">
        <f>INDEX(FC_E3,$AL660)+(MEDIAN(MinStable,$AK660,1)-INDEX(FC_L,$AL660))*(INDEX(FC_E3,$AL660+1)-INDEX(FC_E3,$AL660))/(INDEX(FC_L,$AL660+1)-INDEX(FC_L,$AL660))</f>
        <v>0.41499999999999998</v>
      </c>
      <c r="AP660" s="26">
        <f>(IF(S660=1,Y660*AK660/AM660,0)+IF(T660=1,Z660*AK660/AN660,0)+IF(U660=1,AA660*AK660/AO660,0))*dt/60</f>
        <v>0.13434959664142687</v>
      </c>
      <c r="AQ660" s="25">
        <f>E660+(AG660*SQRT(RTE)-AH660/SQRT(RTE))*dt/60/E_nom</f>
        <v>0.35659672747272109</v>
      </c>
      <c r="AR660">
        <f>IF(R660=1,1,0)</f>
        <v>0</v>
      </c>
    </row>
    <row r="661" spans="1:44" x14ac:dyDescent="0.2">
      <c r="A661">
        <v>659</v>
      </c>
      <c r="B661" s="22">
        <f>A661/1440</f>
        <v>0.45763888888888887</v>
      </c>
      <c r="C661" s="23">
        <v>3.1341000000000001</v>
      </c>
      <c r="D661" s="24">
        <f>C661+P_aux</f>
        <v>3.1491000000000002</v>
      </c>
      <c r="E661" s="25">
        <f>AQ660</f>
        <v>0.35659672747272109</v>
      </c>
      <c r="F661" s="24">
        <f>AB660</f>
        <v>3.4</v>
      </c>
      <c r="G661">
        <f>IF(AND(S660=0,V660&gt;=MinOff),V660,-1)</f>
        <v>-1</v>
      </c>
      <c r="H661">
        <f>IF(AND(T660=0,W660&gt;=MinOff),W660,-1)</f>
        <v>-1</v>
      </c>
      <c r="I661">
        <f>IF(AND(U660=0,X660&gt;=MinOff),X660,-1)</f>
        <v>-1</v>
      </c>
      <c r="J661">
        <f>IF(AND(S660=1,V660&gt;=MinRun),V660,-1)</f>
        <v>436</v>
      </c>
      <c r="K661">
        <f>IF(AND(T660=1,W660&gt;=MinRun),W660,-1)</f>
        <v>435</v>
      </c>
      <c r="L661">
        <f>IF(AND(U660=1,X660&gt;=MinRun),X660,-1)</f>
        <v>94</v>
      </c>
      <c r="M661">
        <f>IF(MAX(G661:I661)&lt;0,0,MATCH(MAX(G661:I661),G661:I661,0))</f>
        <v>0</v>
      </c>
      <c r="N661">
        <f>IF(MAX(J661:L661)&lt;0,0,MATCH(MAX(J661:L661),J661:L661,0))</f>
        <v>1</v>
      </c>
      <c r="O661" s="24">
        <f>IF(N661=0,0,INDEX(CapVec,N661))</f>
        <v>1.2</v>
      </c>
      <c r="P661">
        <f>IF(OR(D661&gt;F661+StartMargin,E661&lt;SOC_startT),1,0)</f>
        <v>0</v>
      </c>
      <c r="Q661">
        <f>IF(AND(E661&gt;SOC_stopT,D661&lt;=F661-O661+StopMargin),1,0)</f>
        <v>0</v>
      </c>
      <c r="R661">
        <f>IF(AND(P661=1,M661&gt;0),1,IF(AND(P661=0,Q661=1,N661&gt;0),-1,0))</f>
        <v>0</v>
      </c>
      <c r="S661">
        <f>S660+IF(AND(R661=1,M661=1),1,0)-IF(AND(R661=-1,N661=1),1,0)</f>
        <v>1</v>
      </c>
      <c r="T661">
        <f>T660+IF(AND(R661=1,M661=2),1,0)-IF(AND(R661=-1,N661=2),1,0)</f>
        <v>1</v>
      </c>
      <c r="U661">
        <f>U660+IF(AND(R661=1,M661=3),1,0)-IF(AND(R661=-1,N661=3),1,0)</f>
        <v>1</v>
      </c>
      <c r="V661">
        <f>IF(S661&lt;&gt;S660,0,V660+dt)</f>
        <v>437</v>
      </c>
      <c r="W661">
        <f>IF(T661&lt;&gt;T660,0,W660+dt)</f>
        <v>436</v>
      </c>
      <c r="X661">
        <f>IF(U661&lt;&gt;U660,0,X660+dt)</f>
        <v>95</v>
      </c>
      <c r="Y661" s="24">
        <f>S661*Cap_1*MIN(1,(V661+dt)/StartRamp)</f>
        <v>1.2</v>
      </c>
      <c r="Z661" s="24">
        <f>T661*Cap_2*MIN(1,(W661+dt)/StartRamp)</f>
        <v>1.1000000000000001</v>
      </c>
      <c r="AA661" s="24">
        <f>U661*Cap_3*MIN(1,(X661+dt)/StartRamp)</f>
        <v>1.1000000000000001</v>
      </c>
      <c r="AB661" s="24">
        <f>SUM(Y661:AA661)</f>
        <v>3.4</v>
      </c>
      <c r="AC661" s="24">
        <f>AB661-D661</f>
        <v>0.25089999999999968</v>
      </c>
      <c r="AD661" s="25">
        <f>MEDIAN(0,(TaperEnd-E661)/(TaperEnd-TaperStart),1)</f>
        <v>1</v>
      </c>
      <c r="AE661" s="24">
        <f>MIN(P_pcs*AD661,MAX(0,SOC_max-E661)*E_nom*60/dt/SQRT(RTE))</f>
        <v>2.5</v>
      </c>
      <c r="AF661" s="24">
        <f>MIN(P_pcs,MAX(0,E661-SOC_min)*E_nom*60/dt*SQRT(RTE))</f>
        <v>2.5</v>
      </c>
      <c r="AG661" s="24">
        <f>IF(AC661&gt;0,MIN(AC661,AE661),0)</f>
        <v>0.25089999999999968</v>
      </c>
      <c r="AH661" s="24">
        <f>IF(AC661&lt;0,MIN(-AC661,AF661),0)</f>
        <v>0</v>
      </c>
      <c r="AI661" s="24">
        <f>IF(AC661&gt;0,D661+AG661,AB661)</f>
        <v>3.4</v>
      </c>
      <c r="AJ661" s="24">
        <f>MAX(0,D661-AI661-AH661)</f>
        <v>0</v>
      </c>
      <c r="AK661" s="25">
        <f>IF(AB661&gt;0,AI661/AB661,0)</f>
        <v>1</v>
      </c>
      <c r="AL661">
        <f>IF(AB661=0,1,MIN(MATCH(MEDIAN(MinStable,AK661,1),FC_L,1),3))</f>
        <v>3</v>
      </c>
      <c r="AM661" s="25">
        <f>INDEX(FC_E1,$AL661)+(MEDIAN(MinStable,$AK661,1)-INDEX(FC_L,$AL661))*(INDEX(FC_E1,$AL661+1)-INDEX(FC_E1,$AL661))/(INDEX(FC_L,$AL661+1)-INDEX(FC_L,$AL661))</f>
        <v>0.42799999999999999</v>
      </c>
      <c r="AN661" s="25">
        <f>INDEX(FC_E2,$AL661)+(MEDIAN(MinStable,$AK661,1)-INDEX(FC_L,$AL661))*(INDEX(FC_E2,$AL661+1)-INDEX(FC_E2,$AL661))/(INDEX(FC_L,$AL661+1)-INDEX(FC_L,$AL661))</f>
        <v>0.42199999999999999</v>
      </c>
      <c r="AO661" s="25">
        <f>INDEX(FC_E3,$AL661)+(MEDIAN(MinStable,$AK661,1)-INDEX(FC_L,$AL661))*(INDEX(FC_E3,$AL661+1)-INDEX(FC_E3,$AL661))/(INDEX(FC_L,$AL661+1)-INDEX(FC_L,$AL661))</f>
        <v>0.41499999999999998</v>
      </c>
      <c r="AP661" s="26">
        <f>(IF(S661=1,Y661*AK661/AM661,0)+IF(T661=1,Z661*AK661/AN661,0)+IF(U661=1,AA661*AK661/AO661,0))*dt/60</f>
        <v>0.13434959664142687</v>
      </c>
      <c r="AQ661" s="25">
        <f>E661+(AG661*SQRT(RTE)-AH661/SQRT(RTE))*dt/60/E_nom</f>
        <v>0.35730995493583606</v>
      </c>
      <c r="AR661">
        <f>IF(R661=1,1,0)</f>
        <v>0</v>
      </c>
    </row>
    <row r="662" spans="1:44" x14ac:dyDescent="0.2">
      <c r="A662">
        <v>660</v>
      </c>
      <c r="B662" s="22">
        <f>A662/1440</f>
        <v>0.45833333333333331</v>
      </c>
      <c r="C662" s="23">
        <v>1.8722000000000001</v>
      </c>
      <c r="D662" s="24">
        <f>C662+P_aux</f>
        <v>1.8872</v>
      </c>
      <c r="E662" s="25">
        <f>AQ661</f>
        <v>0.35730995493583606</v>
      </c>
      <c r="F662" s="24">
        <f>AB661</f>
        <v>3.4</v>
      </c>
      <c r="G662">
        <f>IF(AND(S661=0,V661&gt;=MinOff),V661,-1)</f>
        <v>-1</v>
      </c>
      <c r="H662">
        <f>IF(AND(T661=0,W661&gt;=MinOff),W661,-1)</f>
        <v>-1</v>
      </c>
      <c r="I662">
        <f>IF(AND(U661=0,X661&gt;=MinOff),X661,-1)</f>
        <v>-1</v>
      </c>
      <c r="J662">
        <f>IF(AND(S661=1,V661&gt;=MinRun),V661,-1)</f>
        <v>437</v>
      </c>
      <c r="K662">
        <f>IF(AND(T661=1,W661&gt;=MinRun),W661,-1)</f>
        <v>436</v>
      </c>
      <c r="L662">
        <f>IF(AND(U661=1,X661&gt;=MinRun),X661,-1)</f>
        <v>95</v>
      </c>
      <c r="M662">
        <f>IF(MAX(G662:I662)&lt;0,0,MATCH(MAX(G662:I662),G662:I662,0))</f>
        <v>0</v>
      </c>
      <c r="N662">
        <f>IF(MAX(J662:L662)&lt;0,0,MATCH(MAX(J662:L662),J662:L662,0))</f>
        <v>1</v>
      </c>
      <c r="O662" s="24">
        <f>IF(N662=0,0,INDEX(CapVec,N662))</f>
        <v>1.2</v>
      </c>
      <c r="P662">
        <f>IF(OR(D662&gt;F662+StartMargin,E662&lt;SOC_startT),1,0)</f>
        <v>0</v>
      </c>
      <c r="Q662">
        <f>IF(AND(E662&gt;SOC_stopT,D662&lt;=F662-O662+StopMargin),1,0)</f>
        <v>0</v>
      </c>
      <c r="R662">
        <f>IF(AND(P662=1,M662&gt;0),1,IF(AND(P662=0,Q662=1,N662&gt;0),-1,0))</f>
        <v>0</v>
      </c>
      <c r="S662">
        <f>S661+IF(AND(R662=1,M662=1),1,0)-IF(AND(R662=-1,N662=1),1,0)</f>
        <v>1</v>
      </c>
      <c r="T662">
        <f>T661+IF(AND(R662=1,M662=2),1,0)-IF(AND(R662=-1,N662=2),1,0)</f>
        <v>1</v>
      </c>
      <c r="U662">
        <f>U661+IF(AND(R662=1,M662=3),1,0)-IF(AND(R662=-1,N662=3),1,0)</f>
        <v>1</v>
      </c>
      <c r="V662">
        <f>IF(S662&lt;&gt;S661,0,V661+dt)</f>
        <v>438</v>
      </c>
      <c r="W662">
        <f>IF(T662&lt;&gt;T661,0,W661+dt)</f>
        <v>437</v>
      </c>
      <c r="X662">
        <f>IF(U662&lt;&gt;U661,0,X661+dt)</f>
        <v>96</v>
      </c>
      <c r="Y662" s="24">
        <f>S662*Cap_1*MIN(1,(V662+dt)/StartRamp)</f>
        <v>1.2</v>
      </c>
      <c r="Z662" s="24">
        <f>T662*Cap_2*MIN(1,(W662+dt)/StartRamp)</f>
        <v>1.1000000000000001</v>
      </c>
      <c r="AA662" s="24">
        <f>U662*Cap_3*MIN(1,(X662+dt)/StartRamp)</f>
        <v>1.1000000000000001</v>
      </c>
      <c r="AB662" s="24">
        <f>SUM(Y662:AA662)</f>
        <v>3.4</v>
      </c>
      <c r="AC662" s="24">
        <f>AB662-D662</f>
        <v>1.5127999999999999</v>
      </c>
      <c r="AD662" s="25">
        <f>MEDIAN(0,(TaperEnd-E662)/(TaperEnd-TaperStart),1)</f>
        <v>1</v>
      </c>
      <c r="AE662" s="24">
        <f>MIN(P_pcs*AD662,MAX(0,SOC_max-E662)*E_nom*60/dt/SQRT(RTE))</f>
        <v>2.5</v>
      </c>
      <c r="AF662" s="24">
        <f>MIN(P_pcs,MAX(0,E662-SOC_min)*E_nom*60/dt*SQRT(RTE))</f>
        <v>2.5</v>
      </c>
      <c r="AG662" s="24">
        <f>IF(AC662&gt;0,MIN(AC662,AE662),0)</f>
        <v>1.5127999999999999</v>
      </c>
      <c r="AH662" s="24">
        <f>IF(AC662&lt;0,MIN(-AC662,AF662),0)</f>
        <v>0</v>
      </c>
      <c r="AI662" s="24">
        <f>IF(AC662&gt;0,D662+AG662,AB662)</f>
        <v>3.4</v>
      </c>
      <c r="AJ662" s="24">
        <f>MAX(0,D662-AI662-AH662)</f>
        <v>0</v>
      </c>
      <c r="AK662" s="25">
        <f>IF(AB662&gt;0,AI662/AB662,0)</f>
        <v>1</v>
      </c>
      <c r="AL662">
        <f>IF(AB662=0,1,MIN(MATCH(MEDIAN(MinStable,AK662,1),FC_L,1),3))</f>
        <v>3</v>
      </c>
      <c r="AM662" s="25">
        <f>INDEX(FC_E1,$AL662)+(MEDIAN(MinStable,$AK662,1)-INDEX(FC_L,$AL662))*(INDEX(FC_E1,$AL662+1)-INDEX(FC_E1,$AL662))/(INDEX(FC_L,$AL662+1)-INDEX(FC_L,$AL662))</f>
        <v>0.42799999999999999</v>
      </c>
      <c r="AN662" s="25">
        <f>INDEX(FC_E2,$AL662)+(MEDIAN(MinStable,$AK662,1)-INDEX(FC_L,$AL662))*(INDEX(FC_E2,$AL662+1)-INDEX(FC_E2,$AL662))/(INDEX(FC_L,$AL662+1)-INDEX(FC_L,$AL662))</f>
        <v>0.42199999999999999</v>
      </c>
      <c r="AO662" s="25">
        <f>INDEX(FC_E3,$AL662)+(MEDIAN(MinStable,$AK662,1)-INDEX(FC_L,$AL662))*(INDEX(FC_E3,$AL662+1)-INDEX(FC_E3,$AL662))/(INDEX(FC_L,$AL662+1)-INDEX(FC_L,$AL662))</f>
        <v>0.41499999999999998</v>
      </c>
      <c r="AP662" s="26">
        <f>(IF(S662=1,Y662*AK662/AM662,0)+IF(T662=1,Z662*AK662/AN662,0)+IF(U662=1,AA662*AK662/AO662,0))*dt/60</f>
        <v>0.13434959664142687</v>
      </c>
      <c r="AQ662" s="25">
        <f>E662+(AG662*SQRT(RTE)-AH662/SQRT(RTE))*dt/60/E_nom</f>
        <v>0.36161035551853965</v>
      </c>
      <c r="AR662">
        <f>IF(R662=1,1,0)</f>
        <v>0</v>
      </c>
    </row>
    <row r="663" spans="1:44" x14ac:dyDescent="0.2">
      <c r="A663">
        <v>661</v>
      </c>
      <c r="B663" s="22">
        <f>A663/1440</f>
        <v>0.45902777777777776</v>
      </c>
      <c r="C663" s="23">
        <v>1.8286</v>
      </c>
      <c r="D663" s="24">
        <f>C663+P_aux</f>
        <v>1.8435999999999999</v>
      </c>
      <c r="E663" s="25">
        <f>AQ662</f>
        <v>0.36161035551853965</v>
      </c>
      <c r="F663" s="24">
        <f>AB662</f>
        <v>3.4</v>
      </c>
      <c r="G663">
        <f>IF(AND(S662=0,V662&gt;=MinOff),V662,-1)</f>
        <v>-1</v>
      </c>
      <c r="H663">
        <f>IF(AND(T662=0,W662&gt;=MinOff),W662,-1)</f>
        <v>-1</v>
      </c>
      <c r="I663">
        <f>IF(AND(U662=0,X662&gt;=MinOff),X662,-1)</f>
        <v>-1</v>
      </c>
      <c r="J663">
        <f>IF(AND(S662=1,V662&gt;=MinRun),V662,-1)</f>
        <v>438</v>
      </c>
      <c r="K663">
        <f>IF(AND(T662=1,W662&gt;=MinRun),W662,-1)</f>
        <v>437</v>
      </c>
      <c r="L663">
        <f>IF(AND(U662=1,X662&gt;=MinRun),X662,-1)</f>
        <v>96</v>
      </c>
      <c r="M663">
        <f>IF(MAX(G663:I663)&lt;0,0,MATCH(MAX(G663:I663),G663:I663,0))</f>
        <v>0</v>
      </c>
      <c r="N663">
        <f>IF(MAX(J663:L663)&lt;0,0,MATCH(MAX(J663:L663),J663:L663,0))</f>
        <v>1</v>
      </c>
      <c r="O663" s="24">
        <f>IF(N663=0,0,INDEX(CapVec,N663))</f>
        <v>1.2</v>
      </c>
      <c r="P663">
        <f>IF(OR(D663&gt;F663+StartMargin,E663&lt;SOC_startT),1,0)</f>
        <v>0</v>
      </c>
      <c r="Q663">
        <f>IF(AND(E663&gt;SOC_stopT,D663&lt;=F663-O663+StopMargin),1,0)</f>
        <v>0</v>
      </c>
      <c r="R663">
        <f>IF(AND(P663=1,M663&gt;0),1,IF(AND(P663=0,Q663=1,N663&gt;0),-1,0))</f>
        <v>0</v>
      </c>
      <c r="S663">
        <f>S662+IF(AND(R663=1,M663=1),1,0)-IF(AND(R663=-1,N663=1),1,0)</f>
        <v>1</v>
      </c>
      <c r="T663">
        <f>T662+IF(AND(R663=1,M663=2),1,0)-IF(AND(R663=-1,N663=2),1,0)</f>
        <v>1</v>
      </c>
      <c r="U663">
        <f>U662+IF(AND(R663=1,M663=3),1,0)-IF(AND(R663=-1,N663=3),1,0)</f>
        <v>1</v>
      </c>
      <c r="V663">
        <f>IF(S663&lt;&gt;S662,0,V662+dt)</f>
        <v>439</v>
      </c>
      <c r="W663">
        <f>IF(T663&lt;&gt;T662,0,W662+dt)</f>
        <v>438</v>
      </c>
      <c r="X663">
        <f>IF(U663&lt;&gt;U662,0,X662+dt)</f>
        <v>97</v>
      </c>
      <c r="Y663" s="24">
        <f>S663*Cap_1*MIN(1,(V663+dt)/StartRamp)</f>
        <v>1.2</v>
      </c>
      <c r="Z663" s="24">
        <f>T663*Cap_2*MIN(1,(W663+dt)/StartRamp)</f>
        <v>1.1000000000000001</v>
      </c>
      <c r="AA663" s="24">
        <f>U663*Cap_3*MIN(1,(X663+dt)/StartRamp)</f>
        <v>1.1000000000000001</v>
      </c>
      <c r="AB663" s="24">
        <f>SUM(Y663:AA663)</f>
        <v>3.4</v>
      </c>
      <c r="AC663" s="24">
        <f>AB663-D663</f>
        <v>1.5564</v>
      </c>
      <c r="AD663" s="25">
        <f>MEDIAN(0,(TaperEnd-E663)/(TaperEnd-TaperStart),1)</f>
        <v>1</v>
      </c>
      <c r="AE663" s="24">
        <f>MIN(P_pcs*AD663,MAX(0,SOC_max-E663)*E_nom*60/dt/SQRT(RTE))</f>
        <v>2.5</v>
      </c>
      <c r="AF663" s="24">
        <f>MIN(P_pcs,MAX(0,E663-SOC_min)*E_nom*60/dt*SQRT(RTE))</f>
        <v>2.5</v>
      </c>
      <c r="AG663" s="24">
        <f>IF(AC663&gt;0,MIN(AC663,AE663),0)</f>
        <v>1.5564</v>
      </c>
      <c r="AH663" s="24">
        <f>IF(AC663&lt;0,MIN(-AC663,AF663),0)</f>
        <v>0</v>
      </c>
      <c r="AI663" s="24">
        <f>IF(AC663&gt;0,D663+AG663,AB663)</f>
        <v>3.4</v>
      </c>
      <c r="AJ663" s="24">
        <f>MAX(0,D663-AI663-AH663)</f>
        <v>0</v>
      </c>
      <c r="AK663" s="25">
        <f>IF(AB663&gt;0,AI663/AB663,0)</f>
        <v>1</v>
      </c>
      <c r="AL663">
        <f>IF(AB663=0,1,MIN(MATCH(MEDIAN(MinStable,AK663,1),FC_L,1),3))</f>
        <v>3</v>
      </c>
      <c r="AM663" s="25">
        <f>INDEX(FC_E1,$AL663)+(MEDIAN(MinStable,$AK663,1)-INDEX(FC_L,$AL663))*(INDEX(FC_E1,$AL663+1)-INDEX(FC_E1,$AL663))/(INDEX(FC_L,$AL663+1)-INDEX(FC_L,$AL663))</f>
        <v>0.42799999999999999</v>
      </c>
      <c r="AN663" s="25">
        <f>INDEX(FC_E2,$AL663)+(MEDIAN(MinStable,$AK663,1)-INDEX(FC_L,$AL663))*(INDEX(FC_E2,$AL663+1)-INDEX(FC_E2,$AL663))/(INDEX(FC_L,$AL663+1)-INDEX(FC_L,$AL663))</f>
        <v>0.42199999999999999</v>
      </c>
      <c r="AO663" s="25">
        <f>INDEX(FC_E3,$AL663)+(MEDIAN(MinStable,$AK663,1)-INDEX(FC_L,$AL663))*(INDEX(FC_E3,$AL663+1)-INDEX(FC_E3,$AL663))/(INDEX(FC_L,$AL663+1)-INDEX(FC_L,$AL663))</f>
        <v>0.41499999999999998</v>
      </c>
      <c r="AP663" s="26">
        <f>(IF(S663=1,Y663*AK663/AM663,0)+IF(T663=1,Z663*AK663/AN663,0)+IF(U663=1,AA663*AK663/AO663,0))*dt/60</f>
        <v>0.13434959664142687</v>
      </c>
      <c r="AQ663" s="25">
        <f>E663+(AG663*SQRT(RTE)-AH663/SQRT(RTE))*dt/60/E_nom</f>
        <v>0.3660346967843513</v>
      </c>
      <c r="AR663">
        <f>IF(R663=1,1,0)</f>
        <v>0</v>
      </c>
    </row>
    <row r="664" spans="1:44" x14ac:dyDescent="0.2">
      <c r="A664">
        <v>662</v>
      </c>
      <c r="B664" s="22">
        <f>A664/1440</f>
        <v>0.4597222222222222</v>
      </c>
      <c r="C664" s="23">
        <v>1.8327</v>
      </c>
      <c r="D664" s="24">
        <f>C664+P_aux</f>
        <v>1.8476999999999999</v>
      </c>
      <c r="E664" s="25">
        <f>AQ663</f>
        <v>0.3660346967843513</v>
      </c>
      <c r="F664" s="24">
        <f>AB663</f>
        <v>3.4</v>
      </c>
      <c r="G664">
        <f>IF(AND(S663=0,V663&gt;=MinOff),V663,-1)</f>
        <v>-1</v>
      </c>
      <c r="H664">
        <f>IF(AND(T663=0,W663&gt;=MinOff),W663,-1)</f>
        <v>-1</v>
      </c>
      <c r="I664">
        <f>IF(AND(U663=0,X663&gt;=MinOff),X663,-1)</f>
        <v>-1</v>
      </c>
      <c r="J664">
        <f>IF(AND(S663=1,V663&gt;=MinRun),V663,-1)</f>
        <v>439</v>
      </c>
      <c r="K664">
        <f>IF(AND(T663=1,W663&gt;=MinRun),W663,-1)</f>
        <v>438</v>
      </c>
      <c r="L664">
        <f>IF(AND(U663=1,X663&gt;=MinRun),X663,-1)</f>
        <v>97</v>
      </c>
      <c r="M664">
        <f>IF(MAX(G664:I664)&lt;0,0,MATCH(MAX(G664:I664),G664:I664,0))</f>
        <v>0</v>
      </c>
      <c r="N664">
        <f>IF(MAX(J664:L664)&lt;0,0,MATCH(MAX(J664:L664),J664:L664,0))</f>
        <v>1</v>
      </c>
      <c r="O664" s="24">
        <f>IF(N664=0,0,INDEX(CapVec,N664))</f>
        <v>1.2</v>
      </c>
      <c r="P664">
        <f>IF(OR(D664&gt;F664+StartMargin,E664&lt;SOC_startT),1,0)</f>
        <v>0</v>
      </c>
      <c r="Q664">
        <f>IF(AND(E664&gt;SOC_stopT,D664&lt;=F664-O664+StopMargin),1,0)</f>
        <v>0</v>
      </c>
      <c r="R664">
        <f>IF(AND(P664=1,M664&gt;0),1,IF(AND(P664=0,Q664=1,N664&gt;0),-1,0))</f>
        <v>0</v>
      </c>
      <c r="S664">
        <f>S663+IF(AND(R664=1,M664=1),1,0)-IF(AND(R664=-1,N664=1),1,0)</f>
        <v>1</v>
      </c>
      <c r="T664">
        <f>T663+IF(AND(R664=1,M664=2),1,0)-IF(AND(R664=-1,N664=2),1,0)</f>
        <v>1</v>
      </c>
      <c r="U664">
        <f>U663+IF(AND(R664=1,M664=3),1,0)-IF(AND(R664=-1,N664=3),1,0)</f>
        <v>1</v>
      </c>
      <c r="V664">
        <f>IF(S664&lt;&gt;S663,0,V663+dt)</f>
        <v>440</v>
      </c>
      <c r="W664">
        <f>IF(T664&lt;&gt;T663,0,W663+dt)</f>
        <v>439</v>
      </c>
      <c r="X664">
        <f>IF(U664&lt;&gt;U663,0,X663+dt)</f>
        <v>98</v>
      </c>
      <c r="Y664" s="24">
        <f>S664*Cap_1*MIN(1,(V664+dt)/StartRamp)</f>
        <v>1.2</v>
      </c>
      <c r="Z664" s="24">
        <f>T664*Cap_2*MIN(1,(W664+dt)/StartRamp)</f>
        <v>1.1000000000000001</v>
      </c>
      <c r="AA664" s="24">
        <f>U664*Cap_3*MIN(1,(X664+dt)/StartRamp)</f>
        <v>1.1000000000000001</v>
      </c>
      <c r="AB664" s="24">
        <f>SUM(Y664:AA664)</f>
        <v>3.4</v>
      </c>
      <c r="AC664" s="24">
        <f>AB664-D664</f>
        <v>1.5523</v>
      </c>
      <c r="AD664" s="25">
        <f>MEDIAN(0,(TaperEnd-E664)/(TaperEnd-TaperStart),1)</f>
        <v>1</v>
      </c>
      <c r="AE664" s="24">
        <f>MIN(P_pcs*AD664,MAX(0,SOC_max-E664)*E_nom*60/dt/SQRT(RTE))</f>
        <v>2.5</v>
      </c>
      <c r="AF664" s="24">
        <f>MIN(P_pcs,MAX(0,E664-SOC_min)*E_nom*60/dt*SQRT(RTE))</f>
        <v>2.5</v>
      </c>
      <c r="AG664" s="24">
        <f>IF(AC664&gt;0,MIN(AC664,AE664),0)</f>
        <v>1.5523</v>
      </c>
      <c r="AH664" s="24">
        <f>IF(AC664&lt;0,MIN(-AC664,AF664),0)</f>
        <v>0</v>
      </c>
      <c r="AI664" s="24">
        <f>IF(AC664&gt;0,D664+AG664,AB664)</f>
        <v>3.4</v>
      </c>
      <c r="AJ664" s="24">
        <f>MAX(0,D664-AI664-AH664)</f>
        <v>0</v>
      </c>
      <c r="AK664" s="25">
        <f>IF(AB664&gt;0,AI664/AB664,0)</f>
        <v>1</v>
      </c>
      <c r="AL664">
        <f>IF(AB664=0,1,MIN(MATCH(MEDIAN(MinStable,AK664,1),FC_L,1),3))</f>
        <v>3</v>
      </c>
      <c r="AM664" s="25">
        <f>INDEX(FC_E1,$AL664)+(MEDIAN(MinStable,$AK664,1)-INDEX(FC_L,$AL664))*(INDEX(FC_E1,$AL664+1)-INDEX(FC_E1,$AL664))/(INDEX(FC_L,$AL664+1)-INDEX(FC_L,$AL664))</f>
        <v>0.42799999999999999</v>
      </c>
      <c r="AN664" s="25">
        <f>INDEX(FC_E2,$AL664)+(MEDIAN(MinStable,$AK664,1)-INDEX(FC_L,$AL664))*(INDEX(FC_E2,$AL664+1)-INDEX(FC_E2,$AL664))/(INDEX(FC_L,$AL664+1)-INDEX(FC_L,$AL664))</f>
        <v>0.42199999999999999</v>
      </c>
      <c r="AO664" s="25">
        <f>INDEX(FC_E3,$AL664)+(MEDIAN(MinStable,$AK664,1)-INDEX(FC_L,$AL664))*(INDEX(FC_E3,$AL664+1)-INDEX(FC_E3,$AL664))/(INDEX(FC_L,$AL664+1)-INDEX(FC_L,$AL664))</f>
        <v>0.41499999999999998</v>
      </c>
      <c r="AP664" s="26">
        <f>(IF(S664=1,Y664*AK664/AM664,0)+IF(T664=1,Z664*AK664/AN664,0)+IF(U664=1,AA664*AK664/AO664,0))*dt/60</f>
        <v>0.13434959664142687</v>
      </c>
      <c r="AQ664" s="25">
        <f>E664+(AG664*SQRT(RTE)-AH664/SQRT(RTE))*dt/60/E_nom</f>
        <v>0.37044738307766883</v>
      </c>
      <c r="AR664">
        <f>IF(R664=1,1,0)</f>
        <v>0</v>
      </c>
    </row>
    <row r="665" spans="1:44" x14ac:dyDescent="0.2">
      <c r="A665">
        <v>663</v>
      </c>
      <c r="B665" s="22">
        <f>A665/1440</f>
        <v>0.46041666666666664</v>
      </c>
      <c r="C665" s="23">
        <v>1.9500999999999999</v>
      </c>
      <c r="D665" s="24">
        <f>C665+P_aux</f>
        <v>1.9650999999999998</v>
      </c>
      <c r="E665" s="25">
        <f>AQ664</f>
        <v>0.37044738307766883</v>
      </c>
      <c r="F665" s="24">
        <f>AB664</f>
        <v>3.4</v>
      </c>
      <c r="G665">
        <f>IF(AND(S664=0,V664&gt;=MinOff),V664,-1)</f>
        <v>-1</v>
      </c>
      <c r="H665">
        <f>IF(AND(T664=0,W664&gt;=MinOff),W664,-1)</f>
        <v>-1</v>
      </c>
      <c r="I665">
        <f>IF(AND(U664=0,X664&gt;=MinOff),X664,-1)</f>
        <v>-1</v>
      </c>
      <c r="J665">
        <f>IF(AND(S664=1,V664&gt;=MinRun),V664,-1)</f>
        <v>440</v>
      </c>
      <c r="K665">
        <f>IF(AND(T664=1,W664&gt;=MinRun),W664,-1)</f>
        <v>439</v>
      </c>
      <c r="L665">
        <f>IF(AND(U664=1,X664&gt;=MinRun),X664,-1)</f>
        <v>98</v>
      </c>
      <c r="M665">
        <f>IF(MAX(G665:I665)&lt;0,0,MATCH(MAX(G665:I665),G665:I665,0))</f>
        <v>0</v>
      </c>
      <c r="N665">
        <f>IF(MAX(J665:L665)&lt;0,0,MATCH(MAX(J665:L665),J665:L665,0))</f>
        <v>1</v>
      </c>
      <c r="O665" s="24">
        <f>IF(N665=0,0,INDEX(CapVec,N665))</f>
        <v>1.2</v>
      </c>
      <c r="P665">
        <f>IF(OR(D665&gt;F665+StartMargin,E665&lt;SOC_startT),1,0)</f>
        <v>0</v>
      </c>
      <c r="Q665">
        <f>IF(AND(E665&gt;SOC_stopT,D665&lt;=F665-O665+StopMargin),1,0)</f>
        <v>0</v>
      </c>
      <c r="R665">
        <f>IF(AND(P665=1,M665&gt;0),1,IF(AND(P665=0,Q665=1,N665&gt;0),-1,0))</f>
        <v>0</v>
      </c>
      <c r="S665">
        <f>S664+IF(AND(R665=1,M665=1),1,0)-IF(AND(R665=-1,N665=1),1,0)</f>
        <v>1</v>
      </c>
      <c r="T665">
        <f>T664+IF(AND(R665=1,M665=2),1,0)-IF(AND(R665=-1,N665=2),1,0)</f>
        <v>1</v>
      </c>
      <c r="U665">
        <f>U664+IF(AND(R665=1,M665=3),1,0)-IF(AND(R665=-1,N665=3),1,0)</f>
        <v>1</v>
      </c>
      <c r="V665">
        <f>IF(S665&lt;&gt;S664,0,V664+dt)</f>
        <v>441</v>
      </c>
      <c r="W665">
        <f>IF(T665&lt;&gt;T664,0,W664+dt)</f>
        <v>440</v>
      </c>
      <c r="X665">
        <f>IF(U665&lt;&gt;U664,0,X664+dt)</f>
        <v>99</v>
      </c>
      <c r="Y665" s="24">
        <f>S665*Cap_1*MIN(1,(V665+dt)/StartRamp)</f>
        <v>1.2</v>
      </c>
      <c r="Z665" s="24">
        <f>T665*Cap_2*MIN(1,(W665+dt)/StartRamp)</f>
        <v>1.1000000000000001</v>
      </c>
      <c r="AA665" s="24">
        <f>U665*Cap_3*MIN(1,(X665+dt)/StartRamp)</f>
        <v>1.1000000000000001</v>
      </c>
      <c r="AB665" s="24">
        <f>SUM(Y665:AA665)</f>
        <v>3.4</v>
      </c>
      <c r="AC665" s="24">
        <f>AB665-D665</f>
        <v>1.4349000000000001</v>
      </c>
      <c r="AD665" s="25">
        <f>MEDIAN(0,(TaperEnd-E665)/(TaperEnd-TaperStart),1)</f>
        <v>1</v>
      </c>
      <c r="AE665" s="24">
        <f>MIN(P_pcs*AD665,MAX(0,SOC_max-E665)*E_nom*60/dt/SQRT(RTE))</f>
        <v>2.5</v>
      </c>
      <c r="AF665" s="24">
        <f>MIN(P_pcs,MAX(0,E665-SOC_min)*E_nom*60/dt*SQRT(RTE))</f>
        <v>2.5</v>
      </c>
      <c r="AG665" s="24">
        <f>IF(AC665&gt;0,MIN(AC665,AE665),0)</f>
        <v>1.4349000000000001</v>
      </c>
      <c r="AH665" s="24">
        <f>IF(AC665&lt;0,MIN(-AC665,AF665),0)</f>
        <v>0</v>
      </c>
      <c r="AI665" s="24">
        <f>IF(AC665&gt;0,D665+AG665,AB665)</f>
        <v>3.4</v>
      </c>
      <c r="AJ665" s="24">
        <f>MAX(0,D665-AI665-AH665)</f>
        <v>0</v>
      </c>
      <c r="AK665" s="25">
        <f>IF(AB665&gt;0,AI665/AB665,0)</f>
        <v>1</v>
      </c>
      <c r="AL665">
        <f>IF(AB665=0,1,MIN(MATCH(MEDIAN(MinStable,AK665,1),FC_L,1),3))</f>
        <v>3</v>
      </c>
      <c r="AM665" s="25">
        <f>INDEX(FC_E1,$AL665)+(MEDIAN(MinStable,$AK665,1)-INDEX(FC_L,$AL665))*(INDEX(FC_E1,$AL665+1)-INDEX(FC_E1,$AL665))/(INDEX(FC_L,$AL665+1)-INDEX(FC_L,$AL665))</f>
        <v>0.42799999999999999</v>
      </c>
      <c r="AN665" s="25">
        <f>INDEX(FC_E2,$AL665)+(MEDIAN(MinStable,$AK665,1)-INDEX(FC_L,$AL665))*(INDEX(FC_E2,$AL665+1)-INDEX(FC_E2,$AL665))/(INDEX(FC_L,$AL665+1)-INDEX(FC_L,$AL665))</f>
        <v>0.42199999999999999</v>
      </c>
      <c r="AO665" s="25">
        <f>INDEX(FC_E3,$AL665)+(MEDIAN(MinStable,$AK665,1)-INDEX(FC_L,$AL665))*(INDEX(FC_E3,$AL665+1)-INDEX(FC_E3,$AL665))/(INDEX(FC_L,$AL665+1)-INDEX(FC_L,$AL665))</f>
        <v>0.41499999999999998</v>
      </c>
      <c r="AP665" s="26">
        <f>(IF(S665=1,Y665*AK665/AM665,0)+IF(T665=1,Z665*AK665/AN665,0)+IF(U665=1,AA665*AK665/AO665,0))*dt/60</f>
        <v>0.13434959664142687</v>
      </c>
      <c r="AQ665" s="25">
        <f>E665+(AG665*SQRT(RTE)-AH665/SQRT(RTE))*dt/60/E_nom</f>
        <v>0.37452633918298439</v>
      </c>
      <c r="AR665">
        <f>IF(R665=1,1,0)</f>
        <v>0</v>
      </c>
    </row>
    <row r="666" spans="1:44" x14ac:dyDescent="0.2">
      <c r="A666">
        <v>664</v>
      </c>
      <c r="B666" s="22">
        <f>A666/1440</f>
        <v>0.46111111111111114</v>
      </c>
      <c r="C666" s="23">
        <v>1.8521000000000001</v>
      </c>
      <c r="D666" s="24">
        <f>C666+P_aux</f>
        <v>1.8671</v>
      </c>
      <c r="E666" s="25">
        <f>AQ665</f>
        <v>0.37452633918298439</v>
      </c>
      <c r="F666" s="24">
        <f>AB665</f>
        <v>3.4</v>
      </c>
      <c r="G666">
        <f>IF(AND(S665=0,V665&gt;=MinOff),V665,-1)</f>
        <v>-1</v>
      </c>
      <c r="H666">
        <f>IF(AND(T665=0,W665&gt;=MinOff),W665,-1)</f>
        <v>-1</v>
      </c>
      <c r="I666">
        <f>IF(AND(U665=0,X665&gt;=MinOff),X665,-1)</f>
        <v>-1</v>
      </c>
      <c r="J666">
        <f>IF(AND(S665=1,V665&gt;=MinRun),V665,-1)</f>
        <v>441</v>
      </c>
      <c r="K666">
        <f>IF(AND(T665=1,W665&gt;=MinRun),W665,-1)</f>
        <v>440</v>
      </c>
      <c r="L666">
        <f>IF(AND(U665=1,X665&gt;=MinRun),X665,-1)</f>
        <v>99</v>
      </c>
      <c r="M666">
        <f>IF(MAX(G666:I666)&lt;0,0,MATCH(MAX(G666:I666),G666:I666,0))</f>
        <v>0</v>
      </c>
      <c r="N666">
        <f>IF(MAX(J666:L666)&lt;0,0,MATCH(MAX(J666:L666),J666:L666,0))</f>
        <v>1</v>
      </c>
      <c r="O666" s="24">
        <f>IF(N666=0,0,INDEX(CapVec,N666))</f>
        <v>1.2</v>
      </c>
      <c r="P666">
        <f>IF(OR(D666&gt;F666+StartMargin,E666&lt;SOC_startT),1,0)</f>
        <v>0</v>
      </c>
      <c r="Q666">
        <f>IF(AND(E666&gt;SOC_stopT,D666&lt;=F666-O666+StopMargin),1,0)</f>
        <v>0</v>
      </c>
      <c r="R666">
        <f>IF(AND(P666=1,M666&gt;0),1,IF(AND(P666=0,Q666=1,N666&gt;0),-1,0))</f>
        <v>0</v>
      </c>
      <c r="S666">
        <f>S665+IF(AND(R666=1,M666=1),1,0)-IF(AND(R666=-1,N666=1),1,0)</f>
        <v>1</v>
      </c>
      <c r="T666">
        <f>T665+IF(AND(R666=1,M666=2),1,0)-IF(AND(R666=-1,N666=2),1,0)</f>
        <v>1</v>
      </c>
      <c r="U666">
        <f>U665+IF(AND(R666=1,M666=3),1,0)-IF(AND(R666=-1,N666=3),1,0)</f>
        <v>1</v>
      </c>
      <c r="V666">
        <f>IF(S666&lt;&gt;S665,0,V665+dt)</f>
        <v>442</v>
      </c>
      <c r="W666">
        <f>IF(T666&lt;&gt;T665,0,W665+dt)</f>
        <v>441</v>
      </c>
      <c r="X666">
        <f>IF(U666&lt;&gt;U665,0,X665+dt)</f>
        <v>100</v>
      </c>
      <c r="Y666" s="24">
        <f>S666*Cap_1*MIN(1,(V666+dt)/StartRamp)</f>
        <v>1.2</v>
      </c>
      <c r="Z666" s="24">
        <f>T666*Cap_2*MIN(1,(W666+dt)/StartRamp)</f>
        <v>1.1000000000000001</v>
      </c>
      <c r="AA666" s="24">
        <f>U666*Cap_3*MIN(1,(X666+dt)/StartRamp)</f>
        <v>1.1000000000000001</v>
      </c>
      <c r="AB666" s="24">
        <f>SUM(Y666:AA666)</f>
        <v>3.4</v>
      </c>
      <c r="AC666" s="24">
        <f>AB666-D666</f>
        <v>1.5328999999999999</v>
      </c>
      <c r="AD666" s="25">
        <f>MEDIAN(0,(TaperEnd-E666)/(TaperEnd-TaperStart),1)</f>
        <v>1</v>
      </c>
      <c r="AE666" s="24">
        <f>MIN(P_pcs*AD666,MAX(0,SOC_max-E666)*E_nom*60/dt/SQRT(RTE))</f>
        <v>2.5</v>
      </c>
      <c r="AF666" s="24">
        <f>MIN(P_pcs,MAX(0,E666-SOC_min)*E_nom*60/dt*SQRT(RTE))</f>
        <v>2.5</v>
      </c>
      <c r="AG666" s="24">
        <f>IF(AC666&gt;0,MIN(AC666,AE666),0)</f>
        <v>1.5328999999999999</v>
      </c>
      <c r="AH666" s="24">
        <f>IF(AC666&lt;0,MIN(-AC666,AF666),0)</f>
        <v>0</v>
      </c>
      <c r="AI666" s="24">
        <f>IF(AC666&gt;0,D666+AG666,AB666)</f>
        <v>3.4</v>
      </c>
      <c r="AJ666" s="24">
        <f>MAX(0,D666-AI666-AH666)</f>
        <v>0</v>
      </c>
      <c r="AK666" s="25">
        <f>IF(AB666&gt;0,AI666/AB666,0)</f>
        <v>1</v>
      </c>
      <c r="AL666">
        <f>IF(AB666=0,1,MIN(MATCH(MEDIAN(MinStable,AK666,1),FC_L,1),3))</f>
        <v>3</v>
      </c>
      <c r="AM666" s="25">
        <f>INDEX(FC_E1,$AL666)+(MEDIAN(MinStable,$AK666,1)-INDEX(FC_L,$AL666))*(INDEX(FC_E1,$AL666+1)-INDEX(FC_E1,$AL666))/(INDEX(FC_L,$AL666+1)-INDEX(FC_L,$AL666))</f>
        <v>0.42799999999999999</v>
      </c>
      <c r="AN666" s="25">
        <f>INDEX(FC_E2,$AL666)+(MEDIAN(MinStable,$AK666,1)-INDEX(FC_L,$AL666))*(INDEX(FC_E2,$AL666+1)-INDEX(FC_E2,$AL666))/(INDEX(FC_L,$AL666+1)-INDEX(FC_L,$AL666))</f>
        <v>0.42199999999999999</v>
      </c>
      <c r="AO666" s="25">
        <f>INDEX(FC_E3,$AL666)+(MEDIAN(MinStable,$AK666,1)-INDEX(FC_L,$AL666))*(INDEX(FC_E3,$AL666+1)-INDEX(FC_E3,$AL666))/(INDEX(FC_L,$AL666+1)-INDEX(FC_L,$AL666))</f>
        <v>0.41499999999999998</v>
      </c>
      <c r="AP666" s="26">
        <f>(IF(S666=1,Y666*AK666/AM666,0)+IF(T666=1,Z666*AK666/AN666,0)+IF(U666=1,AA666*AK666/AO666,0))*dt/60</f>
        <v>0.13434959664142687</v>
      </c>
      <c r="AQ666" s="25">
        <f>E666+(AG666*SQRT(RTE)-AH666/SQRT(RTE))*dt/60/E_nom</f>
        <v>0.37888387755767128</v>
      </c>
      <c r="AR666">
        <f>IF(R666=1,1,0)</f>
        <v>0</v>
      </c>
    </row>
    <row r="667" spans="1:44" x14ac:dyDescent="0.2">
      <c r="A667">
        <v>665</v>
      </c>
      <c r="B667" s="22">
        <f>A667/1440</f>
        <v>0.46180555555555558</v>
      </c>
      <c r="C667" s="23">
        <v>1.9363999999999999</v>
      </c>
      <c r="D667" s="24">
        <f>C667+P_aux</f>
        <v>1.9513999999999998</v>
      </c>
      <c r="E667" s="25">
        <f>AQ666</f>
        <v>0.37888387755767128</v>
      </c>
      <c r="F667" s="24">
        <f>AB666</f>
        <v>3.4</v>
      </c>
      <c r="G667">
        <f>IF(AND(S666=0,V666&gt;=MinOff),V666,-1)</f>
        <v>-1</v>
      </c>
      <c r="H667">
        <f>IF(AND(T666=0,W666&gt;=MinOff),W666,-1)</f>
        <v>-1</v>
      </c>
      <c r="I667">
        <f>IF(AND(U666=0,X666&gt;=MinOff),X666,-1)</f>
        <v>-1</v>
      </c>
      <c r="J667">
        <f>IF(AND(S666=1,V666&gt;=MinRun),V666,-1)</f>
        <v>442</v>
      </c>
      <c r="K667">
        <f>IF(AND(T666=1,W666&gt;=MinRun),W666,-1)</f>
        <v>441</v>
      </c>
      <c r="L667">
        <f>IF(AND(U666=1,X666&gt;=MinRun),X666,-1)</f>
        <v>100</v>
      </c>
      <c r="M667">
        <f>IF(MAX(G667:I667)&lt;0,0,MATCH(MAX(G667:I667),G667:I667,0))</f>
        <v>0</v>
      </c>
      <c r="N667">
        <f>IF(MAX(J667:L667)&lt;0,0,MATCH(MAX(J667:L667),J667:L667,0))</f>
        <v>1</v>
      </c>
      <c r="O667" s="24">
        <f>IF(N667=0,0,INDEX(CapVec,N667))</f>
        <v>1.2</v>
      </c>
      <c r="P667">
        <f>IF(OR(D667&gt;F667+StartMargin,E667&lt;SOC_startT),1,0)</f>
        <v>0</v>
      </c>
      <c r="Q667">
        <f>IF(AND(E667&gt;SOC_stopT,D667&lt;=F667-O667+StopMargin),1,0)</f>
        <v>0</v>
      </c>
      <c r="R667">
        <f>IF(AND(P667=1,M667&gt;0),1,IF(AND(P667=0,Q667=1,N667&gt;0),-1,0))</f>
        <v>0</v>
      </c>
      <c r="S667">
        <f>S666+IF(AND(R667=1,M667=1),1,0)-IF(AND(R667=-1,N667=1),1,0)</f>
        <v>1</v>
      </c>
      <c r="T667">
        <f>T666+IF(AND(R667=1,M667=2),1,0)-IF(AND(R667=-1,N667=2),1,0)</f>
        <v>1</v>
      </c>
      <c r="U667">
        <f>U666+IF(AND(R667=1,M667=3),1,0)-IF(AND(R667=-1,N667=3),1,0)</f>
        <v>1</v>
      </c>
      <c r="V667">
        <f>IF(S667&lt;&gt;S666,0,V666+dt)</f>
        <v>443</v>
      </c>
      <c r="W667">
        <f>IF(T667&lt;&gt;T666,0,W666+dt)</f>
        <v>442</v>
      </c>
      <c r="X667">
        <f>IF(U667&lt;&gt;U666,0,X666+dt)</f>
        <v>101</v>
      </c>
      <c r="Y667" s="24">
        <f>S667*Cap_1*MIN(1,(V667+dt)/StartRamp)</f>
        <v>1.2</v>
      </c>
      <c r="Z667" s="24">
        <f>T667*Cap_2*MIN(1,(W667+dt)/StartRamp)</f>
        <v>1.1000000000000001</v>
      </c>
      <c r="AA667" s="24">
        <f>U667*Cap_3*MIN(1,(X667+dt)/StartRamp)</f>
        <v>1.1000000000000001</v>
      </c>
      <c r="AB667" s="24">
        <f>SUM(Y667:AA667)</f>
        <v>3.4</v>
      </c>
      <c r="AC667" s="24">
        <f>AB667-D667</f>
        <v>1.4486000000000001</v>
      </c>
      <c r="AD667" s="25">
        <f>MEDIAN(0,(TaperEnd-E667)/(TaperEnd-TaperStart),1)</f>
        <v>1</v>
      </c>
      <c r="AE667" s="24">
        <f>MIN(P_pcs*AD667,MAX(0,SOC_max-E667)*E_nom*60/dt/SQRT(RTE))</f>
        <v>2.5</v>
      </c>
      <c r="AF667" s="24">
        <f>MIN(P_pcs,MAX(0,E667-SOC_min)*E_nom*60/dt*SQRT(RTE))</f>
        <v>2.5</v>
      </c>
      <c r="AG667" s="24">
        <f>IF(AC667&gt;0,MIN(AC667,AE667),0)</f>
        <v>1.4486000000000001</v>
      </c>
      <c r="AH667" s="24">
        <f>IF(AC667&lt;0,MIN(-AC667,AF667),0)</f>
        <v>0</v>
      </c>
      <c r="AI667" s="24">
        <f>IF(AC667&gt;0,D667+AG667,AB667)</f>
        <v>3.4</v>
      </c>
      <c r="AJ667" s="24">
        <f>MAX(0,D667-AI667-AH667)</f>
        <v>0</v>
      </c>
      <c r="AK667" s="25">
        <f>IF(AB667&gt;0,AI667/AB667,0)</f>
        <v>1</v>
      </c>
      <c r="AL667">
        <f>IF(AB667=0,1,MIN(MATCH(MEDIAN(MinStable,AK667,1),FC_L,1),3))</f>
        <v>3</v>
      </c>
      <c r="AM667" s="25">
        <f>INDEX(FC_E1,$AL667)+(MEDIAN(MinStable,$AK667,1)-INDEX(FC_L,$AL667))*(INDEX(FC_E1,$AL667+1)-INDEX(FC_E1,$AL667))/(INDEX(FC_L,$AL667+1)-INDEX(FC_L,$AL667))</f>
        <v>0.42799999999999999</v>
      </c>
      <c r="AN667" s="25">
        <f>INDEX(FC_E2,$AL667)+(MEDIAN(MinStable,$AK667,1)-INDEX(FC_L,$AL667))*(INDEX(FC_E2,$AL667+1)-INDEX(FC_E2,$AL667))/(INDEX(FC_L,$AL667+1)-INDEX(FC_L,$AL667))</f>
        <v>0.42199999999999999</v>
      </c>
      <c r="AO667" s="25">
        <f>INDEX(FC_E3,$AL667)+(MEDIAN(MinStable,$AK667,1)-INDEX(FC_L,$AL667))*(INDEX(FC_E3,$AL667+1)-INDEX(FC_E3,$AL667))/(INDEX(FC_L,$AL667+1)-INDEX(FC_L,$AL667))</f>
        <v>0.41499999999999998</v>
      </c>
      <c r="AP667" s="26">
        <f>(IF(S667=1,Y667*AK667/AM667,0)+IF(T667=1,Z667*AK667/AN667,0)+IF(U667=1,AA667*AK667/AO667,0))*dt/60</f>
        <v>0.13434959664142687</v>
      </c>
      <c r="AQ667" s="25">
        <f>E667+(AG667*SQRT(RTE)-AH667/SQRT(RTE))*dt/60/E_nom</f>
        <v>0.38300177832717447</v>
      </c>
      <c r="AR667">
        <f>IF(R667=1,1,0)</f>
        <v>0</v>
      </c>
    </row>
    <row r="668" spans="1:44" x14ac:dyDescent="0.2">
      <c r="A668">
        <v>666</v>
      </c>
      <c r="B668" s="22">
        <f>A668/1440</f>
        <v>0.46250000000000002</v>
      </c>
      <c r="C668" s="23">
        <v>1.8480000000000001</v>
      </c>
      <c r="D668" s="24">
        <f>C668+P_aux</f>
        <v>1.863</v>
      </c>
      <c r="E668" s="25">
        <f>AQ667</f>
        <v>0.38300177832717447</v>
      </c>
      <c r="F668" s="24">
        <f>AB667</f>
        <v>3.4</v>
      </c>
      <c r="G668">
        <f>IF(AND(S667=0,V667&gt;=MinOff),V667,-1)</f>
        <v>-1</v>
      </c>
      <c r="H668">
        <f>IF(AND(T667=0,W667&gt;=MinOff),W667,-1)</f>
        <v>-1</v>
      </c>
      <c r="I668">
        <f>IF(AND(U667=0,X667&gt;=MinOff),X667,-1)</f>
        <v>-1</v>
      </c>
      <c r="J668">
        <f>IF(AND(S667=1,V667&gt;=MinRun),V667,-1)</f>
        <v>443</v>
      </c>
      <c r="K668">
        <f>IF(AND(T667=1,W667&gt;=MinRun),W667,-1)</f>
        <v>442</v>
      </c>
      <c r="L668">
        <f>IF(AND(U667=1,X667&gt;=MinRun),X667,-1)</f>
        <v>101</v>
      </c>
      <c r="M668">
        <f>IF(MAX(G668:I668)&lt;0,0,MATCH(MAX(G668:I668),G668:I668,0))</f>
        <v>0</v>
      </c>
      <c r="N668">
        <f>IF(MAX(J668:L668)&lt;0,0,MATCH(MAX(J668:L668),J668:L668,0))</f>
        <v>1</v>
      </c>
      <c r="O668" s="24">
        <f>IF(N668=0,0,INDEX(CapVec,N668))</f>
        <v>1.2</v>
      </c>
      <c r="P668">
        <f>IF(OR(D668&gt;F668+StartMargin,E668&lt;SOC_startT),1,0)</f>
        <v>0</v>
      </c>
      <c r="Q668">
        <f>IF(AND(E668&gt;SOC_stopT,D668&lt;=F668-O668+StopMargin),1,0)</f>
        <v>0</v>
      </c>
      <c r="R668">
        <f>IF(AND(P668=1,M668&gt;0),1,IF(AND(P668=0,Q668=1,N668&gt;0),-1,0))</f>
        <v>0</v>
      </c>
      <c r="S668">
        <f>S667+IF(AND(R668=1,M668=1),1,0)-IF(AND(R668=-1,N668=1),1,0)</f>
        <v>1</v>
      </c>
      <c r="T668">
        <f>T667+IF(AND(R668=1,M668=2),1,0)-IF(AND(R668=-1,N668=2),1,0)</f>
        <v>1</v>
      </c>
      <c r="U668">
        <f>U667+IF(AND(R668=1,M668=3),1,0)-IF(AND(R668=-1,N668=3),1,0)</f>
        <v>1</v>
      </c>
      <c r="V668">
        <f>IF(S668&lt;&gt;S667,0,V667+dt)</f>
        <v>444</v>
      </c>
      <c r="W668">
        <f>IF(T668&lt;&gt;T667,0,W667+dt)</f>
        <v>443</v>
      </c>
      <c r="X668">
        <f>IF(U668&lt;&gt;U667,0,X667+dt)</f>
        <v>102</v>
      </c>
      <c r="Y668" s="24">
        <f>S668*Cap_1*MIN(1,(V668+dt)/StartRamp)</f>
        <v>1.2</v>
      </c>
      <c r="Z668" s="24">
        <f>T668*Cap_2*MIN(1,(W668+dt)/StartRamp)</f>
        <v>1.1000000000000001</v>
      </c>
      <c r="AA668" s="24">
        <f>U668*Cap_3*MIN(1,(X668+dt)/StartRamp)</f>
        <v>1.1000000000000001</v>
      </c>
      <c r="AB668" s="24">
        <f>SUM(Y668:AA668)</f>
        <v>3.4</v>
      </c>
      <c r="AC668" s="24">
        <f>AB668-D668</f>
        <v>1.5369999999999999</v>
      </c>
      <c r="AD668" s="25">
        <f>MEDIAN(0,(TaperEnd-E668)/(TaperEnd-TaperStart),1)</f>
        <v>1</v>
      </c>
      <c r="AE668" s="24">
        <f>MIN(P_pcs*AD668,MAX(0,SOC_max-E668)*E_nom*60/dt/SQRT(RTE))</f>
        <v>2.5</v>
      </c>
      <c r="AF668" s="24">
        <f>MIN(P_pcs,MAX(0,E668-SOC_min)*E_nom*60/dt*SQRT(RTE))</f>
        <v>2.5</v>
      </c>
      <c r="AG668" s="24">
        <f>IF(AC668&gt;0,MIN(AC668,AE668),0)</f>
        <v>1.5369999999999999</v>
      </c>
      <c r="AH668" s="24">
        <f>IF(AC668&lt;0,MIN(-AC668,AF668),0)</f>
        <v>0</v>
      </c>
      <c r="AI668" s="24">
        <f>IF(AC668&gt;0,D668+AG668,AB668)</f>
        <v>3.4</v>
      </c>
      <c r="AJ668" s="24">
        <f>MAX(0,D668-AI668-AH668)</f>
        <v>0</v>
      </c>
      <c r="AK668" s="25">
        <f>IF(AB668&gt;0,AI668/AB668,0)</f>
        <v>1</v>
      </c>
      <c r="AL668">
        <f>IF(AB668=0,1,MIN(MATCH(MEDIAN(MinStable,AK668,1),FC_L,1),3))</f>
        <v>3</v>
      </c>
      <c r="AM668" s="25">
        <f>INDEX(FC_E1,$AL668)+(MEDIAN(MinStable,$AK668,1)-INDEX(FC_L,$AL668))*(INDEX(FC_E1,$AL668+1)-INDEX(FC_E1,$AL668))/(INDEX(FC_L,$AL668+1)-INDEX(FC_L,$AL668))</f>
        <v>0.42799999999999999</v>
      </c>
      <c r="AN668" s="25">
        <f>INDEX(FC_E2,$AL668)+(MEDIAN(MinStable,$AK668,1)-INDEX(FC_L,$AL668))*(INDEX(FC_E2,$AL668+1)-INDEX(FC_E2,$AL668))/(INDEX(FC_L,$AL668+1)-INDEX(FC_L,$AL668))</f>
        <v>0.42199999999999999</v>
      </c>
      <c r="AO668" s="25">
        <f>INDEX(FC_E3,$AL668)+(MEDIAN(MinStable,$AK668,1)-INDEX(FC_L,$AL668))*(INDEX(FC_E3,$AL668+1)-INDEX(FC_E3,$AL668))/(INDEX(FC_L,$AL668+1)-INDEX(FC_L,$AL668))</f>
        <v>0.41499999999999998</v>
      </c>
      <c r="AP668" s="26">
        <f>(IF(S668=1,Y668*AK668/AM668,0)+IF(T668=1,Z668*AK668/AN668,0)+IF(U668=1,AA668*AK668/AO668,0))*dt/60</f>
        <v>0.13434959664142687</v>
      </c>
      <c r="AQ668" s="25">
        <f>E668+(AG668*SQRT(RTE)-AH668/SQRT(RTE))*dt/60/E_nom</f>
        <v>0.38737097167435547</v>
      </c>
      <c r="AR668">
        <f>IF(R668=1,1,0)</f>
        <v>0</v>
      </c>
    </row>
    <row r="669" spans="1:44" x14ac:dyDescent="0.2">
      <c r="A669">
        <v>667</v>
      </c>
      <c r="B669" s="22">
        <f>A669/1440</f>
        <v>0.46319444444444446</v>
      </c>
      <c r="C669" s="23">
        <v>1.8864000000000001</v>
      </c>
      <c r="D669" s="24">
        <f>C669+P_aux</f>
        <v>1.9014</v>
      </c>
      <c r="E669" s="25">
        <f>AQ668</f>
        <v>0.38737097167435547</v>
      </c>
      <c r="F669" s="24">
        <f>AB668</f>
        <v>3.4</v>
      </c>
      <c r="G669">
        <f>IF(AND(S668=0,V668&gt;=MinOff),V668,-1)</f>
        <v>-1</v>
      </c>
      <c r="H669">
        <f>IF(AND(T668=0,W668&gt;=MinOff),W668,-1)</f>
        <v>-1</v>
      </c>
      <c r="I669">
        <f>IF(AND(U668=0,X668&gt;=MinOff),X668,-1)</f>
        <v>-1</v>
      </c>
      <c r="J669">
        <f>IF(AND(S668=1,V668&gt;=MinRun),V668,-1)</f>
        <v>444</v>
      </c>
      <c r="K669">
        <f>IF(AND(T668=1,W668&gt;=MinRun),W668,-1)</f>
        <v>443</v>
      </c>
      <c r="L669">
        <f>IF(AND(U668=1,X668&gt;=MinRun),X668,-1)</f>
        <v>102</v>
      </c>
      <c r="M669">
        <f>IF(MAX(G669:I669)&lt;0,0,MATCH(MAX(G669:I669),G669:I669,0))</f>
        <v>0</v>
      </c>
      <c r="N669">
        <f>IF(MAX(J669:L669)&lt;0,0,MATCH(MAX(J669:L669),J669:L669,0))</f>
        <v>1</v>
      </c>
      <c r="O669" s="24">
        <f>IF(N669=0,0,INDEX(CapVec,N669))</f>
        <v>1.2</v>
      </c>
      <c r="P669">
        <f>IF(OR(D669&gt;F669+StartMargin,E669&lt;SOC_startT),1,0)</f>
        <v>0</v>
      </c>
      <c r="Q669">
        <f>IF(AND(E669&gt;SOC_stopT,D669&lt;=F669-O669+StopMargin),1,0)</f>
        <v>0</v>
      </c>
      <c r="R669">
        <f>IF(AND(P669=1,M669&gt;0),1,IF(AND(P669=0,Q669=1,N669&gt;0),-1,0))</f>
        <v>0</v>
      </c>
      <c r="S669">
        <f>S668+IF(AND(R669=1,M669=1),1,0)-IF(AND(R669=-1,N669=1),1,0)</f>
        <v>1</v>
      </c>
      <c r="T669">
        <f>T668+IF(AND(R669=1,M669=2),1,0)-IF(AND(R669=-1,N669=2),1,0)</f>
        <v>1</v>
      </c>
      <c r="U669">
        <f>U668+IF(AND(R669=1,M669=3),1,0)-IF(AND(R669=-1,N669=3),1,0)</f>
        <v>1</v>
      </c>
      <c r="V669">
        <f>IF(S669&lt;&gt;S668,0,V668+dt)</f>
        <v>445</v>
      </c>
      <c r="W669">
        <f>IF(T669&lt;&gt;T668,0,W668+dt)</f>
        <v>444</v>
      </c>
      <c r="X669">
        <f>IF(U669&lt;&gt;U668,0,X668+dt)</f>
        <v>103</v>
      </c>
      <c r="Y669" s="24">
        <f>S669*Cap_1*MIN(1,(V669+dt)/StartRamp)</f>
        <v>1.2</v>
      </c>
      <c r="Z669" s="24">
        <f>T669*Cap_2*MIN(1,(W669+dt)/StartRamp)</f>
        <v>1.1000000000000001</v>
      </c>
      <c r="AA669" s="24">
        <f>U669*Cap_3*MIN(1,(X669+dt)/StartRamp)</f>
        <v>1.1000000000000001</v>
      </c>
      <c r="AB669" s="24">
        <f>SUM(Y669:AA669)</f>
        <v>3.4</v>
      </c>
      <c r="AC669" s="24">
        <f>AB669-D669</f>
        <v>1.4985999999999999</v>
      </c>
      <c r="AD669" s="25">
        <f>MEDIAN(0,(TaperEnd-E669)/(TaperEnd-TaperStart),1)</f>
        <v>1</v>
      </c>
      <c r="AE669" s="24">
        <f>MIN(P_pcs*AD669,MAX(0,SOC_max-E669)*E_nom*60/dt/SQRT(RTE))</f>
        <v>2.5</v>
      </c>
      <c r="AF669" s="24">
        <f>MIN(P_pcs,MAX(0,E669-SOC_min)*E_nom*60/dt*SQRT(RTE))</f>
        <v>2.5</v>
      </c>
      <c r="AG669" s="24">
        <f>IF(AC669&gt;0,MIN(AC669,AE669),0)</f>
        <v>1.4985999999999999</v>
      </c>
      <c r="AH669" s="24">
        <f>IF(AC669&lt;0,MIN(-AC669,AF669),0)</f>
        <v>0</v>
      </c>
      <c r="AI669" s="24">
        <f>IF(AC669&gt;0,D669+AG669,AB669)</f>
        <v>3.4</v>
      </c>
      <c r="AJ669" s="24">
        <f>MAX(0,D669-AI669-AH669)</f>
        <v>0</v>
      </c>
      <c r="AK669" s="25">
        <f>IF(AB669&gt;0,AI669/AB669,0)</f>
        <v>1</v>
      </c>
      <c r="AL669">
        <f>IF(AB669=0,1,MIN(MATCH(MEDIAN(MinStable,AK669,1),FC_L,1),3))</f>
        <v>3</v>
      </c>
      <c r="AM669" s="25">
        <f>INDEX(FC_E1,$AL669)+(MEDIAN(MinStable,$AK669,1)-INDEX(FC_L,$AL669))*(INDEX(FC_E1,$AL669+1)-INDEX(FC_E1,$AL669))/(INDEX(FC_L,$AL669+1)-INDEX(FC_L,$AL669))</f>
        <v>0.42799999999999999</v>
      </c>
      <c r="AN669" s="25">
        <f>INDEX(FC_E2,$AL669)+(MEDIAN(MinStable,$AK669,1)-INDEX(FC_L,$AL669))*(INDEX(FC_E2,$AL669+1)-INDEX(FC_E2,$AL669))/(INDEX(FC_L,$AL669+1)-INDEX(FC_L,$AL669))</f>
        <v>0.42199999999999999</v>
      </c>
      <c r="AO669" s="25">
        <f>INDEX(FC_E3,$AL669)+(MEDIAN(MinStable,$AK669,1)-INDEX(FC_L,$AL669))*(INDEX(FC_E3,$AL669+1)-INDEX(FC_E3,$AL669))/(INDEX(FC_L,$AL669+1)-INDEX(FC_L,$AL669))</f>
        <v>0.41499999999999998</v>
      </c>
      <c r="AP669" s="26">
        <f>(IF(S669=1,Y669*AK669/AM669,0)+IF(T669=1,Z669*AK669/AN669,0)+IF(U669=1,AA669*AK669/AO669,0))*dt/60</f>
        <v>0.13434959664142687</v>
      </c>
      <c r="AQ669" s="25">
        <f>E669+(AG669*SQRT(RTE)-AH669/SQRT(RTE))*dt/60/E_nom</f>
        <v>0.39163100625476238</v>
      </c>
      <c r="AR669">
        <f>IF(R669=1,1,0)</f>
        <v>0</v>
      </c>
    </row>
    <row r="670" spans="1:44" x14ac:dyDescent="0.2">
      <c r="A670">
        <v>668</v>
      </c>
      <c r="B670" s="22">
        <f>A670/1440</f>
        <v>0.46388888888888891</v>
      </c>
      <c r="C670" s="23">
        <v>1.9071</v>
      </c>
      <c r="D670" s="24">
        <f>C670+P_aux</f>
        <v>1.9220999999999999</v>
      </c>
      <c r="E670" s="25">
        <f>AQ669</f>
        <v>0.39163100625476238</v>
      </c>
      <c r="F670" s="24">
        <f>AB669</f>
        <v>3.4</v>
      </c>
      <c r="G670">
        <f>IF(AND(S669=0,V669&gt;=MinOff),V669,-1)</f>
        <v>-1</v>
      </c>
      <c r="H670">
        <f>IF(AND(T669=0,W669&gt;=MinOff),W669,-1)</f>
        <v>-1</v>
      </c>
      <c r="I670">
        <f>IF(AND(U669=0,X669&gt;=MinOff),X669,-1)</f>
        <v>-1</v>
      </c>
      <c r="J670">
        <f>IF(AND(S669=1,V669&gt;=MinRun),V669,-1)</f>
        <v>445</v>
      </c>
      <c r="K670">
        <f>IF(AND(T669=1,W669&gt;=MinRun),W669,-1)</f>
        <v>444</v>
      </c>
      <c r="L670">
        <f>IF(AND(U669=1,X669&gt;=MinRun),X669,-1)</f>
        <v>103</v>
      </c>
      <c r="M670">
        <f>IF(MAX(G670:I670)&lt;0,0,MATCH(MAX(G670:I670),G670:I670,0))</f>
        <v>0</v>
      </c>
      <c r="N670">
        <f>IF(MAX(J670:L670)&lt;0,0,MATCH(MAX(J670:L670),J670:L670,0))</f>
        <v>1</v>
      </c>
      <c r="O670" s="24">
        <f>IF(N670=0,0,INDEX(CapVec,N670))</f>
        <v>1.2</v>
      </c>
      <c r="P670">
        <f>IF(OR(D670&gt;F670+StartMargin,E670&lt;SOC_startT),1,0)</f>
        <v>0</v>
      </c>
      <c r="Q670">
        <f>IF(AND(E670&gt;SOC_stopT,D670&lt;=F670-O670+StopMargin),1,0)</f>
        <v>0</v>
      </c>
      <c r="R670">
        <f>IF(AND(P670=1,M670&gt;0),1,IF(AND(P670=0,Q670=1,N670&gt;0),-1,0))</f>
        <v>0</v>
      </c>
      <c r="S670">
        <f>S669+IF(AND(R670=1,M670=1),1,0)-IF(AND(R670=-1,N670=1),1,0)</f>
        <v>1</v>
      </c>
      <c r="T670">
        <f>T669+IF(AND(R670=1,M670=2),1,0)-IF(AND(R670=-1,N670=2),1,0)</f>
        <v>1</v>
      </c>
      <c r="U670">
        <f>U669+IF(AND(R670=1,M670=3),1,0)-IF(AND(R670=-1,N670=3),1,0)</f>
        <v>1</v>
      </c>
      <c r="V670">
        <f>IF(S670&lt;&gt;S669,0,V669+dt)</f>
        <v>446</v>
      </c>
      <c r="W670">
        <f>IF(T670&lt;&gt;T669,0,W669+dt)</f>
        <v>445</v>
      </c>
      <c r="X670">
        <f>IF(U670&lt;&gt;U669,0,X669+dt)</f>
        <v>104</v>
      </c>
      <c r="Y670" s="24">
        <f>S670*Cap_1*MIN(1,(V670+dt)/StartRamp)</f>
        <v>1.2</v>
      </c>
      <c r="Z670" s="24">
        <f>T670*Cap_2*MIN(1,(W670+dt)/StartRamp)</f>
        <v>1.1000000000000001</v>
      </c>
      <c r="AA670" s="24">
        <f>U670*Cap_3*MIN(1,(X670+dt)/StartRamp)</f>
        <v>1.1000000000000001</v>
      </c>
      <c r="AB670" s="24">
        <f>SUM(Y670:AA670)</f>
        <v>3.4</v>
      </c>
      <c r="AC670" s="24">
        <f>AB670-D670</f>
        <v>1.4779</v>
      </c>
      <c r="AD670" s="25">
        <f>MEDIAN(0,(TaperEnd-E670)/(TaperEnd-TaperStart),1)</f>
        <v>1</v>
      </c>
      <c r="AE670" s="24">
        <f>MIN(P_pcs*AD670,MAX(0,SOC_max-E670)*E_nom*60/dt/SQRT(RTE))</f>
        <v>2.5</v>
      </c>
      <c r="AF670" s="24">
        <f>MIN(P_pcs,MAX(0,E670-SOC_min)*E_nom*60/dt*SQRT(RTE))</f>
        <v>2.5</v>
      </c>
      <c r="AG670" s="24">
        <f>IF(AC670&gt;0,MIN(AC670,AE670),0)</f>
        <v>1.4779</v>
      </c>
      <c r="AH670" s="24">
        <f>IF(AC670&lt;0,MIN(-AC670,AF670),0)</f>
        <v>0</v>
      </c>
      <c r="AI670" s="24">
        <f>IF(AC670&gt;0,D670+AG670,AB670)</f>
        <v>3.4</v>
      </c>
      <c r="AJ670" s="24">
        <f>MAX(0,D670-AI670-AH670)</f>
        <v>0</v>
      </c>
      <c r="AK670" s="25">
        <f>IF(AB670&gt;0,AI670/AB670,0)</f>
        <v>1</v>
      </c>
      <c r="AL670">
        <f>IF(AB670=0,1,MIN(MATCH(MEDIAN(MinStable,AK670,1),FC_L,1),3))</f>
        <v>3</v>
      </c>
      <c r="AM670" s="25">
        <f>INDEX(FC_E1,$AL670)+(MEDIAN(MinStable,$AK670,1)-INDEX(FC_L,$AL670))*(INDEX(FC_E1,$AL670+1)-INDEX(FC_E1,$AL670))/(INDEX(FC_L,$AL670+1)-INDEX(FC_L,$AL670))</f>
        <v>0.42799999999999999</v>
      </c>
      <c r="AN670" s="25">
        <f>INDEX(FC_E2,$AL670)+(MEDIAN(MinStable,$AK670,1)-INDEX(FC_L,$AL670))*(INDEX(FC_E2,$AL670+1)-INDEX(FC_E2,$AL670))/(INDEX(FC_L,$AL670+1)-INDEX(FC_L,$AL670))</f>
        <v>0.42199999999999999</v>
      </c>
      <c r="AO670" s="25">
        <f>INDEX(FC_E3,$AL670)+(MEDIAN(MinStable,$AK670,1)-INDEX(FC_L,$AL670))*(INDEX(FC_E3,$AL670+1)-INDEX(FC_E3,$AL670))/(INDEX(FC_L,$AL670+1)-INDEX(FC_L,$AL670))</f>
        <v>0.41499999999999998</v>
      </c>
      <c r="AP670" s="26">
        <f>(IF(S670=1,Y670*AK670/AM670,0)+IF(T670=1,Z670*AK670/AN670,0)+IF(U670=1,AA670*AK670/AO670,0))*dt/60</f>
        <v>0.13434959664142687</v>
      </c>
      <c r="AQ670" s="25">
        <f>E670+(AG670*SQRT(RTE)-AH670/SQRT(RTE))*dt/60/E_nom</f>
        <v>0.39583219743745512</v>
      </c>
      <c r="AR670">
        <f>IF(R670=1,1,0)</f>
        <v>0</v>
      </c>
    </row>
    <row r="671" spans="1:44" x14ac:dyDescent="0.2">
      <c r="A671">
        <v>669</v>
      </c>
      <c r="B671" s="22">
        <f>A671/1440</f>
        <v>0.46458333333333335</v>
      </c>
      <c r="C671" s="23">
        <v>1.9327000000000001</v>
      </c>
      <c r="D671" s="24">
        <f>C671+P_aux</f>
        <v>1.9477</v>
      </c>
      <c r="E671" s="25">
        <f>AQ670</f>
        <v>0.39583219743745512</v>
      </c>
      <c r="F671" s="24">
        <f>AB670</f>
        <v>3.4</v>
      </c>
      <c r="G671">
        <f>IF(AND(S670=0,V670&gt;=MinOff),V670,-1)</f>
        <v>-1</v>
      </c>
      <c r="H671">
        <f>IF(AND(T670=0,W670&gt;=MinOff),W670,-1)</f>
        <v>-1</v>
      </c>
      <c r="I671">
        <f>IF(AND(U670=0,X670&gt;=MinOff),X670,-1)</f>
        <v>-1</v>
      </c>
      <c r="J671">
        <f>IF(AND(S670=1,V670&gt;=MinRun),V670,-1)</f>
        <v>446</v>
      </c>
      <c r="K671">
        <f>IF(AND(T670=1,W670&gt;=MinRun),W670,-1)</f>
        <v>445</v>
      </c>
      <c r="L671">
        <f>IF(AND(U670=1,X670&gt;=MinRun),X670,-1)</f>
        <v>104</v>
      </c>
      <c r="M671">
        <f>IF(MAX(G671:I671)&lt;0,0,MATCH(MAX(G671:I671),G671:I671,0))</f>
        <v>0</v>
      </c>
      <c r="N671">
        <f>IF(MAX(J671:L671)&lt;0,0,MATCH(MAX(J671:L671),J671:L671,0))</f>
        <v>1</v>
      </c>
      <c r="O671" s="24">
        <f>IF(N671=0,0,INDEX(CapVec,N671))</f>
        <v>1.2</v>
      </c>
      <c r="P671">
        <f>IF(OR(D671&gt;F671+StartMargin,E671&lt;SOC_startT),1,0)</f>
        <v>0</v>
      </c>
      <c r="Q671">
        <f>IF(AND(E671&gt;SOC_stopT,D671&lt;=F671-O671+StopMargin),1,0)</f>
        <v>0</v>
      </c>
      <c r="R671">
        <f>IF(AND(P671=1,M671&gt;0),1,IF(AND(P671=0,Q671=1,N671&gt;0),-1,0))</f>
        <v>0</v>
      </c>
      <c r="S671">
        <f>S670+IF(AND(R671=1,M671=1),1,0)-IF(AND(R671=-1,N671=1),1,0)</f>
        <v>1</v>
      </c>
      <c r="T671">
        <f>T670+IF(AND(R671=1,M671=2),1,0)-IF(AND(R671=-1,N671=2),1,0)</f>
        <v>1</v>
      </c>
      <c r="U671">
        <f>U670+IF(AND(R671=1,M671=3),1,0)-IF(AND(R671=-1,N671=3),1,0)</f>
        <v>1</v>
      </c>
      <c r="V671">
        <f>IF(S671&lt;&gt;S670,0,V670+dt)</f>
        <v>447</v>
      </c>
      <c r="W671">
        <f>IF(T671&lt;&gt;T670,0,W670+dt)</f>
        <v>446</v>
      </c>
      <c r="X671">
        <f>IF(U671&lt;&gt;U670,0,X670+dt)</f>
        <v>105</v>
      </c>
      <c r="Y671" s="24">
        <f>S671*Cap_1*MIN(1,(V671+dt)/StartRamp)</f>
        <v>1.2</v>
      </c>
      <c r="Z671" s="24">
        <f>T671*Cap_2*MIN(1,(W671+dt)/StartRamp)</f>
        <v>1.1000000000000001</v>
      </c>
      <c r="AA671" s="24">
        <f>U671*Cap_3*MIN(1,(X671+dt)/StartRamp)</f>
        <v>1.1000000000000001</v>
      </c>
      <c r="AB671" s="24">
        <f>SUM(Y671:AA671)</f>
        <v>3.4</v>
      </c>
      <c r="AC671" s="24">
        <f>AB671-D671</f>
        <v>1.4522999999999999</v>
      </c>
      <c r="AD671" s="25">
        <f>MEDIAN(0,(TaperEnd-E671)/(TaperEnd-TaperStart),1)</f>
        <v>1</v>
      </c>
      <c r="AE671" s="24">
        <f>MIN(P_pcs*AD671,MAX(0,SOC_max-E671)*E_nom*60/dt/SQRT(RTE))</f>
        <v>2.5</v>
      </c>
      <c r="AF671" s="24">
        <f>MIN(P_pcs,MAX(0,E671-SOC_min)*E_nom*60/dt*SQRT(RTE))</f>
        <v>2.5</v>
      </c>
      <c r="AG671" s="24">
        <f>IF(AC671&gt;0,MIN(AC671,AE671),0)</f>
        <v>1.4522999999999999</v>
      </c>
      <c r="AH671" s="24">
        <f>IF(AC671&lt;0,MIN(-AC671,AF671),0)</f>
        <v>0</v>
      </c>
      <c r="AI671" s="24">
        <f>IF(AC671&gt;0,D671+AG671,AB671)</f>
        <v>3.4</v>
      </c>
      <c r="AJ671" s="24">
        <f>MAX(0,D671-AI671-AH671)</f>
        <v>0</v>
      </c>
      <c r="AK671" s="25">
        <f>IF(AB671&gt;0,AI671/AB671,0)</f>
        <v>1</v>
      </c>
      <c r="AL671">
        <f>IF(AB671=0,1,MIN(MATCH(MEDIAN(MinStable,AK671,1),FC_L,1),3))</f>
        <v>3</v>
      </c>
      <c r="AM671" s="25">
        <f>INDEX(FC_E1,$AL671)+(MEDIAN(MinStable,$AK671,1)-INDEX(FC_L,$AL671))*(INDEX(FC_E1,$AL671+1)-INDEX(FC_E1,$AL671))/(INDEX(FC_L,$AL671+1)-INDEX(FC_L,$AL671))</f>
        <v>0.42799999999999999</v>
      </c>
      <c r="AN671" s="25">
        <f>INDEX(FC_E2,$AL671)+(MEDIAN(MinStable,$AK671,1)-INDEX(FC_L,$AL671))*(INDEX(FC_E2,$AL671+1)-INDEX(FC_E2,$AL671))/(INDEX(FC_L,$AL671+1)-INDEX(FC_L,$AL671))</f>
        <v>0.42199999999999999</v>
      </c>
      <c r="AO671" s="25">
        <f>INDEX(FC_E3,$AL671)+(MEDIAN(MinStable,$AK671,1)-INDEX(FC_L,$AL671))*(INDEX(FC_E3,$AL671+1)-INDEX(FC_E3,$AL671))/(INDEX(FC_L,$AL671+1)-INDEX(FC_L,$AL671))</f>
        <v>0.41499999999999998</v>
      </c>
      <c r="AP671" s="26">
        <f>(IF(S671=1,Y671*AK671/AM671,0)+IF(T671=1,Z671*AK671/AN671,0)+IF(U671=1,AA671*AK671/AO671,0))*dt/60</f>
        <v>0.13434959664142687</v>
      </c>
      <c r="AQ671" s="25">
        <f>E671+(AG671*SQRT(RTE)-AH671/SQRT(RTE))*dt/60/E_nom</f>
        <v>0.39996061610896516</v>
      </c>
      <c r="AR671">
        <f>IF(R671=1,1,0)</f>
        <v>0</v>
      </c>
    </row>
    <row r="672" spans="1:44" x14ac:dyDescent="0.2">
      <c r="A672">
        <v>670</v>
      </c>
      <c r="B672" s="22">
        <f>A672/1440</f>
        <v>0.46527777777777779</v>
      </c>
      <c r="C672" s="23">
        <v>1.9342999999999999</v>
      </c>
      <c r="D672" s="24">
        <f>C672+P_aux</f>
        <v>1.9492999999999998</v>
      </c>
      <c r="E672" s="25">
        <f>AQ671</f>
        <v>0.39996061610896516</v>
      </c>
      <c r="F672" s="24">
        <f>AB671</f>
        <v>3.4</v>
      </c>
      <c r="G672">
        <f>IF(AND(S671=0,V671&gt;=MinOff),V671,-1)</f>
        <v>-1</v>
      </c>
      <c r="H672">
        <f>IF(AND(T671=0,W671&gt;=MinOff),W671,-1)</f>
        <v>-1</v>
      </c>
      <c r="I672">
        <f>IF(AND(U671=0,X671&gt;=MinOff),X671,-1)</f>
        <v>-1</v>
      </c>
      <c r="J672">
        <f>IF(AND(S671=1,V671&gt;=MinRun),V671,-1)</f>
        <v>447</v>
      </c>
      <c r="K672">
        <f>IF(AND(T671=1,W671&gt;=MinRun),W671,-1)</f>
        <v>446</v>
      </c>
      <c r="L672">
        <f>IF(AND(U671=1,X671&gt;=MinRun),X671,-1)</f>
        <v>105</v>
      </c>
      <c r="M672">
        <f>IF(MAX(G672:I672)&lt;0,0,MATCH(MAX(G672:I672),G672:I672,0))</f>
        <v>0</v>
      </c>
      <c r="N672">
        <f>IF(MAX(J672:L672)&lt;0,0,MATCH(MAX(J672:L672),J672:L672,0))</f>
        <v>1</v>
      </c>
      <c r="O672" s="24">
        <f>IF(N672=0,0,INDEX(CapVec,N672))</f>
        <v>1.2</v>
      </c>
      <c r="P672">
        <f>IF(OR(D672&gt;F672+StartMargin,E672&lt;SOC_startT),1,0)</f>
        <v>0</v>
      </c>
      <c r="Q672">
        <f>IF(AND(E672&gt;SOC_stopT,D672&lt;=F672-O672+StopMargin),1,0)</f>
        <v>0</v>
      </c>
      <c r="R672">
        <f>IF(AND(P672=1,M672&gt;0),1,IF(AND(P672=0,Q672=1,N672&gt;0),-1,0))</f>
        <v>0</v>
      </c>
      <c r="S672">
        <f>S671+IF(AND(R672=1,M672=1),1,0)-IF(AND(R672=-1,N672=1),1,0)</f>
        <v>1</v>
      </c>
      <c r="T672">
        <f>T671+IF(AND(R672=1,M672=2),1,0)-IF(AND(R672=-1,N672=2),1,0)</f>
        <v>1</v>
      </c>
      <c r="U672">
        <f>U671+IF(AND(R672=1,M672=3),1,0)-IF(AND(R672=-1,N672=3),1,0)</f>
        <v>1</v>
      </c>
      <c r="V672">
        <f>IF(S672&lt;&gt;S671,0,V671+dt)</f>
        <v>448</v>
      </c>
      <c r="W672">
        <f>IF(T672&lt;&gt;T671,0,W671+dt)</f>
        <v>447</v>
      </c>
      <c r="X672">
        <f>IF(U672&lt;&gt;U671,0,X671+dt)</f>
        <v>106</v>
      </c>
      <c r="Y672" s="24">
        <f>S672*Cap_1*MIN(1,(V672+dt)/StartRamp)</f>
        <v>1.2</v>
      </c>
      <c r="Z672" s="24">
        <f>T672*Cap_2*MIN(1,(W672+dt)/StartRamp)</f>
        <v>1.1000000000000001</v>
      </c>
      <c r="AA672" s="24">
        <f>U672*Cap_3*MIN(1,(X672+dt)/StartRamp)</f>
        <v>1.1000000000000001</v>
      </c>
      <c r="AB672" s="24">
        <f>SUM(Y672:AA672)</f>
        <v>3.4</v>
      </c>
      <c r="AC672" s="24">
        <f>AB672-D672</f>
        <v>1.4507000000000001</v>
      </c>
      <c r="AD672" s="25">
        <f>MEDIAN(0,(TaperEnd-E672)/(TaperEnd-TaperStart),1)</f>
        <v>1</v>
      </c>
      <c r="AE672" s="24">
        <f>MIN(P_pcs*AD672,MAX(0,SOC_max-E672)*E_nom*60/dt/SQRT(RTE))</f>
        <v>2.5</v>
      </c>
      <c r="AF672" s="24">
        <f>MIN(P_pcs,MAX(0,E672-SOC_min)*E_nom*60/dt*SQRT(RTE))</f>
        <v>2.5</v>
      </c>
      <c r="AG672" s="24">
        <f>IF(AC672&gt;0,MIN(AC672,AE672),0)</f>
        <v>1.4507000000000001</v>
      </c>
      <c r="AH672" s="24">
        <f>IF(AC672&lt;0,MIN(-AC672,AF672),0)</f>
        <v>0</v>
      </c>
      <c r="AI672" s="24">
        <f>IF(AC672&gt;0,D672+AG672,AB672)</f>
        <v>3.4</v>
      </c>
      <c r="AJ672" s="24">
        <f>MAX(0,D672-AI672-AH672)</f>
        <v>0</v>
      </c>
      <c r="AK672" s="25">
        <f>IF(AB672&gt;0,AI672/AB672,0)</f>
        <v>1</v>
      </c>
      <c r="AL672">
        <f>IF(AB672=0,1,MIN(MATCH(MEDIAN(MinStable,AK672,1),FC_L,1),3))</f>
        <v>3</v>
      </c>
      <c r="AM672" s="25">
        <f>INDEX(FC_E1,$AL672)+(MEDIAN(MinStable,$AK672,1)-INDEX(FC_L,$AL672))*(INDEX(FC_E1,$AL672+1)-INDEX(FC_E1,$AL672))/(INDEX(FC_L,$AL672+1)-INDEX(FC_L,$AL672))</f>
        <v>0.42799999999999999</v>
      </c>
      <c r="AN672" s="25">
        <f>INDEX(FC_E2,$AL672)+(MEDIAN(MinStable,$AK672,1)-INDEX(FC_L,$AL672))*(INDEX(FC_E2,$AL672+1)-INDEX(FC_E2,$AL672))/(INDEX(FC_L,$AL672+1)-INDEX(FC_L,$AL672))</f>
        <v>0.42199999999999999</v>
      </c>
      <c r="AO672" s="25">
        <f>INDEX(FC_E3,$AL672)+(MEDIAN(MinStable,$AK672,1)-INDEX(FC_L,$AL672))*(INDEX(FC_E3,$AL672+1)-INDEX(FC_E3,$AL672))/(INDEX(FC_L,$AL672+1)-INDEX(FC_L,$AL672))</f>
        <v>0.41499999999999998</v>
      </c>
      <c r="AP672" s="26">
        <f>(IF(S672=1,Y672*AK672/AM672,0)+IF(T672=1,Z672*AK672/AN672,0)+IF(U672=1,AA672*AK672/AO672,0))*dt/60</f>
        <v>0.13434959664142687</v>
      </c>
      <c r="AQ672" s="25">
        <f>E672+(AG672*SQRT(RTE)-AH672/SQRT(RTE))*dt/60/E_nom</f>
        <v>0.4040844864985263</v>
      </c>
      <c r="AR672">
        <f>IF(R672=1,1,0)</f>
        <v>0</v>
      </c>
    </row>
    <row r="673" spans="1:44" x14ac:dyDescent="0.2">
      <c r="A673">
        <v>671</v>
      </c>
      <c r="B673" s="22">
        <f>A673/1440</f>
        <v>0.46597222222222223</v>
      </c>
      <c r="C673" s="23">
        <v>1.8625</v>
      </c>
      <c r="D673" s="24">
        <f>C673+P_aux</f>
        <v>1.8774999999999999</v>
      </c>
      <c r="E673" s="25">
        <f>AQ672</f>
        <v>0.4040844864985263</v>
      </c>
      <c r="F673" s="24">
        <f>AB672</f>
        <v>3.4</v>
      </c>
      <c r="G673">
        <f>IF(AND(S672=0,V672&gt;=MinOff),V672,-1)</f>
        <v>-1</v>
      </c>
      <c r="H673">
        <f>IF(AND(T672=0,W672&gt;=MinOff),W672,-1)</f>
        <v>-1</v>
      </c>
      <c r="I673">
        <f>IF(AND(U672=0,X672&gt;=MinOff),X672,-1)</f>
        <v>-1</v>
      </c>
      <c r="J673">
        <f>IF(AND(S672=1,V672&gt;=MinRun),V672,-1)</f>
        <v>448</v>
      </c>
      <c r="K673">
        <f>IF(AND(T672=1,W672&gt;=MinRun),W672,-1)</f>
        <v>447</v>
      </c>
      <c r="L673">
        <f>IF(AND(U672=1,X672&gt;=MinRun),X672,-1)</f>
        <v>106</v>
      </c>
      <c r="M673">
        <f>IF(MAX(G673:I673)&lt;0,0,MATCH(MAX(G673:I673),G673:I673,0))</f>
        <v>0</v>
      </c>
      <c r="N673">
        <f>IF(MAX(J673:L673)&lt;0,0,MATCH(MAX(J673:L673),J673:L673,0))</f>
        <v>1</v>
      </c>
      <c r="O673" s="24">
        <f>IF(N673=0,0,INDEX(CapVec,N673))</f>
        <v>1.2</v>
      </c>
      <c r="P673">
        <f>IF(OR(D673&gt;F673+StartMargin,E673&lt;SOC_startT),1,0)</f>
        <v>0</v>
      </c>
      <c r="Q673">
        <f>IF(AND(E673&gt;SOC_stopT,D673&lt;=F673-O673+StopMargin),1,0)</f>
        <v>0</v>
      </c>
      <c r="R673">
        <f>IF(AND(P673=1,M673&gt;0),1,IF(AND(P673=0,Q673=1,N673&gt;0),-1,0))</f>
        <v>0</v>
      </c>
      <c r="S673">
        <f>S672+IF(AND(R673=1,M673=1),1,0)-IF(AND(R673=-1,N673=1),1,0)</f>
        <v>1</v>
      </c>
      <c r="T673">
        <f>T672+IF(AND(R673=1,M673=2),1,0)-IF(AND(R673=-1,N673=2),1,0)</f>
        <v>1</v>
      </c>
      <c r="U673">
        <f>U672+IF(AND(R673=1,M673=3),1,0)-IF(AND(R673=-1,N673=3),1,0)</f>
        <v>1</v>
      </c>
      <c r="V673">
        <f>IF(S673&lt;&gt;S672,0,V672+dt)</f>
        <v>449</v>
      </c>
      <c r="W673">
        <f>IF(T673&lt;&gt;T672,0,W672+dt)</f>
        <v>448</v>
      </c>
      <c r="X673">
        <f>IF(U673&lt;&gt;U672,0,X672+dt)</f>
        <v>107</v>
      </c>
      <c r="Y673" s="24">
        <f>S673*Cap_1*MIN(1,(V673+dt)/StartRamp)</f>
        <v>1.2</v>
      </c>
      <c r="Z673" s="24">
        <f>T673*Cap_2*MIN(1,(W673+dt)/StartRamp)</f>
        <v>1.1000000000000001</v>
      </c>
      <c r="AA673" s="24">
        <f>U673*Cap_3*MIN(1,(X673+dt)/StartRamp)</f>
        <v>1.1000000000000001</v>
      </c>
      <c r="AB673" s="24">
        <f>SUM(Y673:AA673)</f>
        <v>3.4</v>
      </c>
      <c r="AC673" s="24">
        <f>AB673-D673</f>
        <v>1.5225</v>
      </c>
      <c r="AD673" s="25">
        <f>MEDIAN(0,(TaperEnd-E673)/(TaperEnd-TaperStart),1)</f>
        <v>1</v>
      </c>
      <c r="AE673" s="24">
        <f>MIN(P_pcs*AD673,MAX(0,SOC_max-E673)*E_nom*60/dt/SQRT(RTE))</f>
        <v>2.5</v>
      </c>
      <c r="AF673" s="24">
        <f>MIN(P_pcs,MAX(0,E673-SOC_min)*E_nom*60/dt*SQRT(RTE))</f>
        <v>2.5</v>
      </c>
      <c r="AG673" s="24">
        <f>IF(AC673&gt;0,MIN(AC673,AE673),0)</f>
        <v>1.5225</v>
      </c>
      <c r="AH673" s="24">
        <f>IF(AC673&lt;0,MIN(-AC673,AF673),0)</f>
        <v>0</v>
      </c>
      <c r="AI673" s="24">
        <f>IF(AC673&gt;0,D673+AG673,AB673)</f>
        <v>3.4</v>
      </c>
      <c r="AJ673" s="24">
        <f>MAX(0,D673-AI673-AH673)</f>
        <v>0</v>
      </c>
      <c r="AK673" s="25">
        <f>IF(AB673&gt;0,AI673/AB673,0)</f>
        <v>1</v>
      </c>
      <c r="AL673">
        <f>IF(AB673=0,1,MIN(MATCH(MEDIAN(MinStable,AK673,1),FC_L,1),3))</f>
        <v>3</v>
      </c>
      <c r="AM673" s="25">
        <f>INDEX(FC_E1,$AL673)+(MEDIAN(MinStable,$AK673,1)-INDEX(FC_L,$AL673))*(INDEX(FC_E1,$AL673+1)-INDEX(FC_E1,$AL673))/(INDEX(FC_L,$AL673+1)-INDEX(FC_L,$AL673))</f>
        <v>0.42799999999999999</v>
      </c>
      <c r="AN673" s="25">
        <f>INDEX(FC_E2,$AL673)+(MEDIAN(MinStable,$AK673,1)-INDEX(FC_L,$AL673))*(INDEX(FC_E2,$AL673+1)-INDEX(FC_E2,$AL673))/(INDEX(FC_L,$AL673+1)-INDEX(FC_L,$AL673))</f>
        <v>0.42199999999999999</v>
      </c>
      <c r="AO673" s="25">
        <f>INDEX(FC_E3,$AL673)+(MEDIAN(MinStable,$AK673,1)-INDEX(FC_L,$AL673))*(INDEX(FC_E3,$AL673+1)-INDEX(FC_E3,$AL673))/(INDEX(FC_L,$AL673+1)-INDEX(FC_L,$AL673))</f>
        <v>0.41499999999999998</v>
      </c>
      <c r="AP673" s="26">
        <f>(IF(S673=1,Y673*AK673/AM673,0)+IF(T673=1,Z673*AK673/AN673,0)+IF(U673=1,AA673*AK673/AO673,0))*dt/60</f>
        <v>0.13434959664142687</v>
      </c>
      <c r="AQ673" s="25">
        <f>E673+(AG673*SQRT(RTE)-AH673/SQRT(RTE))*dt/60/E_nom</f>
        <v>0.40841246104054518</v>
      </c>
      <c r="AR673">
        <f>IF(R673=1,1,0)</f>
        <v>0</v>
      </c>
    </row>
    <row r="674" spans="1:44" x14ac:dyDescent="0.2">
      <c r="A674">
        <v>672</v>
      </c>
      <c r="B674" s="22">
        <f>A674/1440</f>
        <v>0.46666666666666667</v>
      </c>
      <c r="C674" s="23">
        <v>1.8281000000000001</v>
      </c>
      <c r="D674" s="24">
        <f>C674+P_aux</f>
        <v>1.8431</v>
      </c>
      <c r="E674" s="25">
        <f>AQ673</f>
        <v>0.40841246104054518</v>
      </c>
      <c r="F674" s="24">
        <f>AB673</f>
        <v>3.4</v>
      </c>
      <c r="G674">
        <f>IF(AND(S673=0,V673&gt;=MinOff),V673,-1)</f>
        <v>-1</v>
      </c>
      <c r="H674">
        <f>IF(AND(T673=0,W673&gt;=MinOff),W673,-1)</f>
        <v>-1</v>
      </c>
      <c r="I674">
        <f>IF(AND(U673=0,X673&gt;=MinOff),X673,-1)</f>
        <v>-1</v>
      </c>
      <c r="J674">
        <f>IF(AND(S673=1,V673&gt;=MinRun),V673,-1)</f>
        <v>449</v>
      </c>
      <c r="K674">
        <f>IF(AND(T673=1,W673&gt;=MinRun),W673,-1)</f>
        <v>448</v>
      </c>
      <c r="L674">
        <f>IF(AND(U673=1,X673&gt;=MinRun),X673,-1)</f>
        <v>107</v>
      </c>
      <c r="M674">
        <f>IF(MAX(G674:I674)&lt;0,0,MATCH(MAX(G674:I674),G674:I674,0))</f>
        <v>0</v>
      </c>
      <c r="N674">
        <f>IF(MAX(J674:L674)&lt;0,0,MATCH(MAX(J674:L674),J674:L674,0))</f>
        <v>1</v>
      </c>
      <c r="O674" s="24">
        <f>IF(N674=0,0,INDEX(CapVec,N674))</f>
        <v>1.2</v>
      </c>
      <c r="P674">
        <f>IF(OR(D674&gt;F674+StartMargin,E674&lt;SOC_startT),1,0)</f>
        <v>0</v>
      </c>
      <c r="Q674">
        <f>IF(AND(E674&gt;SOC_stopT,D674&lt;=F674-O674+StopMargin),1,0)</f>
        <v>0</v>
      </c>
      <c r="R674">
        <f>IF(AND(P674=1,M674&gt;0),1,IF(AND(P674=0,Q674=1,N674&gt;0),-1,0))</f>
        <v>0</v>
      </c>
      <c r="S674">
        <f>S673+IF(AND(R674=1,M674=1),1,0)-IF(AND(R674=-1,N674=1),1,0)</f>
        <v>1</v>
      </c>
      <c r="T674">
        <f>T673+IF(AND(R674=1,M674=2),1,0)-IF(AND(R674=-1,N674=2),1,0)</f>
        <v>1</v>
      </c>
      <c r="U674">
        <f>U673+IF(AND(R674=1,M674=3),1,0)-IF(AND(R674=-1,N674=3),1,0)</f>
        <v>1</v>
      </c>
      <c r="V674">
        <f>IF(S674&lt;&gt;S673,0,V673+dt)</f>
        <v>450</v>
      </c>
      <c r="W674">
        <f>IF(T674&lt;&gt;T673,0,W673+dt)</f>
        <v>449</v>
      </c>
      <c r="X674">
        <f>IF(U674&lt;&gt;U673,0,X673+dt)</f>
        <v>108</v>
      </c>
      <c r="Y674" s="24">
        <f>S674*Cap_1*MIN(1,(V674+dt)/StartRamp)</f>
        <v>1.2</v>
      </c>
      <c r="Z674" s="24">
        <f>T674*Cap_2*MIN(1,(W674+dt)/StartRamp)</f>
        <v>1.1000000000000001</v>
      </c>
      <c r="AA674" s="24">
        <f>U674*Cap_3*MIN(1,(X674+dt)/StartRamp)</f>
        <v>1.1000000000000001</v>
      </c>
      <c r="AB674" s="24">
        <f>SUM(Y674:AA674)</f>
        <v>3.4</v>
      </c>
      <c r="AC674" s="24">
        <f>AB674-D674</f>
        <v>1.5569</v>
      </c>
      <c r="AD674" s="25">
        <f>MEDIAN(0,(TaperEnd-E674)/(TaperEnd-TaperStart),1)</f>
        <v>1</v>
      </c>
      <c r="AE674" s="24">
        <f>MIN(P_pcs*AD674,MAX(0,SOC_max-E674)*E_nom*60/dt/SQRT(RTE))</f>
        <v>2.5</v>
      </c>
      <c r="AF674" s="24">
        <f>MIN(P_pcs,MAX(0,E674-SOC_min)*E_nom*60/dt*SQRT(RTE))</f>
        <v>2.5</v>
      </c>
      <c r="AG674" s="24">
        <f>IF(AC674&gt;0,MIN(AC674,AE674),0)</f>
        <v>1.5569</v>
      </c>
      <c r="AH674" s="24">
        <f>IF(AC674&lt;0,MIN(-AC674,AF674),0)</f>
        <v>0</v>
      </c>
      <c r="AI674" s="24">
        <f>IF(AC674&gt;0,D674+AG674,AB674)</f>
        <v>3.4</v>
      </c>
      <c r="AJ674" s="24">
        <f>MAX(0,D674-AI674-AH674)</f>
        <v>0</v>
      </c>
      <c r="AK674" s="25">
        <f>IF(AB674&gt;0,AI674/AB674,0)</f>
        <v>1</v>
      </c>
      <c r="AL674">
        <f>IF(AB674=0,1,MIN(MATCH(MEDIAN(MinStable,AK674,1),FC_L,1),3))</f>
        <v>3</v>
      </c>
      <c r="AM674" s="25">
        <f>INDEX(FC_E1,$AL674)+(MEDIAN(MinStable,$AK674,1)-INDEX(FC_L,$AL674))*(INDEX(FC_E1,$AL674+1)-INDEX(FC_E1,$AL674))/(INDEX(FC_L,$AL674+1)-INDEX(FC_L,$AL674))</f>
        <v>0.42799999999999999</v>
      </c>
      <c r="AN674" s="25">
        <f>INDEX(FC_E2,$AL674)+(MEDIAN(MinStable,$AK674,1)-INDEX(FC_L,$AL674))*(INDEX(FC_E2,$AL674+1)-INDEX(FC_E2,$AL674))/(INDEX(FC_L,$AL674+1)-INDEX(FC_L,$AL674))</f>
        <v>0.42199999999999999</v>
      </c>
      <c r="AO674" s="25">
        <f>INDEX(FC_E3,$AL674)+(MEDIAN(MinStable,$AK674,1)-INDEX(FC_L,$AL674))*(INDEX(FC_E3,$AL674+1)-INDEX(FC_E3,$AL674))/(INDEX(FC_L,$AL674+1)-INDEX(FC_L,$AL674))</f>
        <v>0.41499999999999998</v>
      </c>
      <c r="AP674" s="26">
        <f>(IF(S674=1,Y674*AK674/AM674,0)+IF(T674=1,Z674*AK674/AN674,0)+IF(U674=1,AA674*AK674/AO674,0))*dt/60</f>
        <v>0.13434959664142687</v>
      </c>
      <c r="AQ674" s="25">
        <f>E674+(AG674*SQRT(RTE)-AH674/SQRT(RTE))*dt/60/E_nom</f>
        <v>0.41283822364446587</v>
      </c>
      <c r="AR674">
        <f>IF(R674=1,1,0)</f>
        <v>0</v>
      </c>
    </row>
    <row r="675" spans="1:44" x14ac:dyDescent="0.2">
      <c r="A675">
        <v>673</v>
      </c>
      <c r="B675" s="22">
        <f>A675/1440</f>
        <v>0.46736111111111112</v>
      </c>
      <c r="C675" s="23">
        <v>1.9619</v>
      </c>
      <c r="D675" s="24">
        <f>C675+P_aux</f>
        <v>1.9768999999999999</v>
      </c>
      <c r="E675" s="25">
        <f>AQ674</f>
        <v>0.41283822364446587</v>
      </c>
      <c r="F675" s="24">
        <f>AB674</f>
        <v>3.4</v>
      </c>
      <c r="G675">
        <f>IF(AND(S674=0,V674&gt;=MinOff),V674,-1)</f>
        <v>-1</v>
      </c>
      <c r="H675">
        <f>IF(AND(T674=0,W674&gt;=MinOff),W674,-1)</f>
        <v>-1</v>
      </c>
      <c r="I675">
        <f>IF(AND(U674=0,X674&gt;=MinOff),X674,-1)</f>
        <v>-1</v>
      </c>
      <c r="J675">
        <f>IF(AND(S674=1,V674&gt;=MinRun),V674,-1)</f>
        <v>450</v>
      </c>
      <c r="K675">
        <f>IF(AND(T674=1,W674&gt;=MinRun),W674,-1)</f>
        <v>449</v>
      </c>
      <c r="L675">
        <f>IF(AND(U674=1,X674&gt;=MinRun),X674,-1)</f>
        <v>108</v>
      </c>
      <c r="M675">
        <f>IF(MAX(G675:I675)&lt;0,0,MATCH(MAX(G675:I675),G675:I675,0))</f>
        <v>0</v>
      </c>
      <c r="N675">
        <f>IF(MAX(J675:L675)&lt;0,0,MATCH(MAX(J675:L675),J675:L675,0))</f>
        <v>1</v>
      </c>
      <c r="O675" s="24">
        <f>IF(N675=0,0,INDEX(CapVec,N675))</f>
        <v>1.2</v>
      </c>
      <c r="P675">
        <f>IF(OR(D675&gt;F675+StartMargin,E675&lt;SOC_startT),1,0)</f>
        <v>0</v>
      </c>
      <c r="Q675">
        <f>IF(AND(E675&gt;SOC_stopT,D675&lt;=F675-O675+StopMargin),1,0)</f>
        <v>0</v>
      </c>
      <c r="R675">
        <f>IF(AND(P675=1,M675&gt;0),1,IF(AND(P675=0,Q675=1,N675&gt;0),-1,0))</f>
        <v>0</v>
      </c>
      <c r="S675">
        <f>S674+IF(AND(R675=1,M675=1),1,0)-IF(AND(R675=-1,N675=1),1,0)</f>
        <v>1</v>
      </c>
      <c r="T675">
        <f>T674+IF(AND(R675=1,M675=2),1,0)-IF(AND(R675=-1,N675=2),1,0)</f>
        <v>1</v>
      </c>
      <c r="U675">
        <f>U674+IF(AND(R675=1,M675=3),1,0)-IF(AND(R675=-1,N675=3),1,0)</f>
        <v>1</v>
      </c>
      <c r="V675">
        <f>IF(S675&lt;&gt;S674,0,V674+dt)</f>
        <v>451</v>
      </c>
      <c r="W675">
        <f>IF(T675&lt;&gt;T674,0,W674+dt)</f>
        <v>450</v>
      </c>
      <c r="X675">
        <f>IF(U675&lt;&gt;U674,0,X674+dt)</f>
        <v>109</v>
      </c>
      <c r="Y675" s="24">
        <f>S675*Cap_1*MIN(1,(V675+dt)/StartRamp)</f>
        <v>1.2</v>
      </c>
      <c r="Z675" s="24">
        <f>T675*Cap_2*MIN(1,(W675+dt)/StartRamp)</f>
        <v>1.1000000000000001</v>
      </c>
      <c r="AA675" s="24">
        <f>U675*Cap_3*MIN(1,(X675+dt)/StartRamp)</f>
        <v>1.1000000000000001</v>
      </c>
      <c r="AB675" s="24">
        <f>SUM(Y675:AA675)</f>
        <v>3.4</v>
      </c>
      <c r="AC675" s="24">
        <f>AB675-D675</f>
        <v>1.4231</v>
      </c>
      <c r="AD675" s="25">
        <f>MEDIAN(0,(TaperEnd-E675)/(TaperEnd-TaperStart),1)</f>
        <v>1</v>
      </c>
      <c r="AE675" s="24">
        <f>MIN(P_pcs*AD675,MAX(0,SOC_max-E675)*E_nom*60/dt/SQRT(RTE))</f>
        <v>2.5</v>
      </c>
      <c r="AF675" s="24">
        <f>MIN(P_pcs,MAX(0,E675-SOC_min)*E_nom*60/dt*SQRT(RTE))</f>
        <v>2.5</v>
      </c>
      <c r="AG675" s="24">
        <f>IF(AC675&gt;0,MIN(AC675,AE675),0)</f>
        <v>1.4231</v>
      </c>
      <c r="AH675" s="24">
        <f>IF(AC675&lt;0,MIN(-AC675,AF675),0)</f>
        <v>0</v>
      </c>
      <c r="AI675" s="24">
        <f>IF(AC675&gt;0,D675+AG675,AB675)</f>
        <v>3.4</v>
      </c>
      <c r="AJ675" s="24">
        <f>MAX(0,D675-AI675-AH675)</f>
        <v>0</v>
      </c>
      <c r="AK675" s="25">
        <f>IF(AB675&gt;0,AI675/AB675,0)</f>
        <v>1</v>
      </c>
      <c r="AL675">
        <f>IF(AB675=0,1,MIN(MATCH(MEDIAN(MinStable,AK675,1),FC_L,1),3))</f>
        <v>3</v>
      </c>
      <c r="AM675" s="25">
        <f>INDEX(FC_E1,$AL675)+(MEDIAN(MinStable,$AK675,1)-INDEX(FC_L,$AL675))*(INDEX(FC_E1,$AL675+1)-INDEX(FC_E1,$AL675))/(INDEX(FC_L,$AL675+1)-INDEX(FC_L,$AL675))</f>
        <v>0.42799999999999999</v>
      </c>
      <c r="AN675" s="25">
        <f>INDEX(FC_E2,$AL675)+(MEDIAN(MinStable,$AK675,1)-INDEX(FC_L,$AL675))*(INDEX(FC_E2,$AL675+1)-INDEX(FC_E2,$AL675))/(INDEX(FC_L,$AL675+1)-INDEX(FC_L,$AL675))</f>
        <v>0.42199999999999999</v>
      </c>
      <c r="AO675" s="25">
        <f>INDEX(FC_E3,$AL675)+(MEDIAN(MinStable,$AK675,1)-INDEX(FC_L,$AL675))*(INDEX(FC_E3,$AL675+1)-INDEX(FC_E3,$AL675))/(INDEX(FC_L,$AL675+1)-INDEX(FC_L,$AL675))</f>
        <v>0.41499999999999998</v>
      </c>
      <c r="AP675" s="26">
        <f>(IF(S675=1,Y675*AK675/AM675,0)+IF(T675=1,Z675*AK675/AN675,0)+IF(U675=1,AA675*AK675/AO675,0))*dt/60</f>
        <v>0.13434959664142687</v>
      </c>
      <c r="AQ675" s="25">
        <f>E675+(AG675*SQRT(RTE)-AH675/SQRT(RTE))*dt/60/E_nom</f>
        <v>0.41688363617040813</v>
      </c>
      <c r="AR675">
        <f>IF(R675=1,1,0)</f>
        <v>0</v>
      </c>
    </row>
    <row r="676" spans="1:44" x14ac:dyDescent="0.2">
      <c r="A676">
        <v>674</v>
      </c>
      <c r="B676" s="22">
        <f>A676/1440</f>
        <v>0.46805555555555556</v>
      </c>
      <c r="C676" s="23">
        <v>2.0004</v>
      </c>
      <c r="D676" s="24">
        <f>C676+P_aux</f>
        <v>2.0154000000000001</v>
      </c>
      <c r="E676" s="25">
        <f>AQ675</f>
        <v>0.41688363617040813</v>
      </c>
      <c r="F676" s="24">
        <f>AB675</f>
        <v>3.4</v>
      </c>
      <c r="G676">
        <f>IF(AND(S675=0,V675&gt;=MinOff),V675,-1)</f>
        <v>-1</v>
      </c>
      <c r="H676">
        <f>IF(AND(T675=0,W675&gt;=MinOff),W675,-1)</f>
        <v>-1</v>
      </c>
      <c r="I676">
        <f>IF(AND(U675=0,X675&gt;=MinOff),X675,-1)</f>
        <v>-1</v>
      </c>
      <c r="J676">
        <f>IF(AND(S675=1,V675&gt;=MinRun),V675,-1)</f>
        <v>451</v>
      </c>
      <c r="K676">
        <f>IF(AND(T675=1,W675&gt;=MinRun),W675,-1)</f>
        <v>450</v>
      </c>
      <c r="L676">
        <f>IF(AND(U675=1,X675&gt;=MinRun),X675,-1)</f>
        <v>109</v>
      </c>
      <c r="M676">
        <f>IF(MAX(G676:I676)&lt;0,0,MATCH(MAX(G676:I676),G676:I676,0))</f>
        <v>0</v>
      </c>
      <c r="N676">
        <f>IF(MAX(J676:L676)&lt;0,0,MATCH(MAX(J676:L676),J676:L676,0))</f>
        <v>1</v>
      </c>
      <c r="O676" s="24">
        <f>IF(N676=0,0,INDEX(CapVec,N676))</f>
        <v>1.2</v>
      </c>
      <c r="P676">
        <f>IF(OR(D676&gt;F676+StartMargin,E676&lt;SOC_startT),1,0)</f>
        <v>0</v>
      </c>
      <c r="Q676">
        <f>IF(AND(E676&gt;SOC_stopT,D676&lt;=F676-O676+StopMargin),1,0)</f>
        <v>0</v>
      </c>
      <c r="R676">
        <f>IF(AND(P676=1,M676&gt;0),1,IF(AND(P676=0,Q676=1,N676&gt;0),-1,0))</f>
        <v>0</v>
      </c>
      <c r="S676">
        <f>S675+IF(AND(R676=1,M676=1),1,0)-IF(AND(R676=-1,N676=1),1,0)</f>
        <v>1</v>
      </c>
      <c r="T676">
        <f>T675+IF(AND(R676=1,M676=2),1,0)-IF(AND(R676=-1,N676=2),1,0)</f>
        <v>1</v>
      </c>
      <c r="U676">
        <f>U675+IF(AND(R676=1,M676=3),1,0)-IF(AND(R676=-1,N676=3),1,0)</f>
        <v>1</v>
      </c>
      <c r="V676">
        <f>IF(S676&lt;&gt;S675,0,V675+dt)</f>
        <v>452</v>
      </c>
      <c r="W676">
        <f>IF(T676&lt;&gt;T675,0,W675+dt)</f>
        <v>451</v>
      </c>
      <c r="X676">
        <f>IF(U676&lt;&gt;U675,0,X675+dt)</f>
        <v>110</v>
      </c>
      <c r="Y676" s="24">
        <f>S676*Cap_1*MIN(1,(V676+dt)/StartRamp)</f>
        <v>1.2</v>
      </c>
      <c r="Z676" s="24">
        <f>T676*Cap_2*MIN(1,(W676+dt)/StartRamp)</f>
        <v>1.1000000000000001</v>
      </c>
      <c r="AA676" s="24">
        <f>U676*Cap_3*MIN(1,(X676+dt)/StartRamp)</f>
        <v>1.1000000000000001</v>
      </c>
      <c r="AB676" s="24">
        <f>SUM(Y676:AA676)</f>
        <v>3.4</v>
      </c>
      <c r="AC676" s="24">
        <f>AB676-D676</f>
        <v>1.3845999999999998</v>
      </c>
      <c r="AD676" s="25">
        <f>MEDIAN(0,(TaperEnd-E676)/(TaperEnd-TaperStart),1)</f>
        <v>1</v>
      </c>
      <c r="AE676" s="24">
        <f>MIN(P_pcs*AD676,MAX(0,SOC_max-E676)*E_nom*60/dt/SQRT(RTE))</f>
        <v>2.5</v>
      </c>
      <c r="AF676" s="24">
        <f>MIN(P_pcs,MAX(0,E676-SOC_min)*E_nom*60/dt*SQRT(RTE))</f>
        <v>2.5</v>
      </c>
      <c r="AG676" s="24">
        <f>IF(AC676&gt;0,MIN(AC676,AE676),0)</f>
        <v>1.3845999999999998</v>
      </c>
      <c r="AH676" s="24">
        <f>IF(AC676&lt;0,MIN(-AC676,AF676),0)</f>
        <v>0</v>
      </c>
      <c r="AI676" s="24">
        <f>IF(AC676&gt;0,D676+AG676,AB676)</f>
        <v>3.4</v>
      </c>
      <c r="AJ676" s="24">
        <f>MAX(0,D676-AI676-AH676)</f>
        <v>0</v>
      </c>
      <c r="AK676" s="25">
        <f>IF(AB676&gt;0,AI676/AB676,0)</f>
        <v>1</v>
      </c>
      <c r="AL676">
        <f>IF(AB676=0,1,MIN(MATCH(MEDIAN(MinStable,AK676,1),FC_L,1),3))</f>
        <v>3</v>
      </c>
      <c r="AM676" s="25">
        <f>INDEX(FC_E1,$AL676)+(MEDIAN(MinStable,$AK676,1)-INDEX(FC_L,$AL676))*(INDEX(FC_E1,$AL676+1)-INDEX(FC_E1,$AL676))/(INDEX(FC_L,$AL676+1)-INDEX(FC_L,$AL676))</f>
        <v>0.42799999999999999</v>
      </c>
      <c r="AN676" s="25">
        <f>INDEX(FC_E2,$AL676)+(MEDIAN(MinStable,$AK676,1)-INDEX(FC_L,$AL676))*(INDEX(FC_E2,$AL676+1)-INDEX(FC_E2,$AL676))/(INDEX(FC_L,$AL676+1)-INDEX(FC_L,$AL676))</f>
        <v>0.42199999999999999</v>
      </c>
      <c r="AO676" s="25">
        <f>INDEX(FC_E3,$AL676)+(MEDIAN(MinStable,$AK676,1)-INDEX(FC_L,$AL676))*(INDEX(FC_E3,$AL676+1)-INDEX(FC_E3,$AL676))/(INDEX(FC_L,$AL676+1)-INDEX(FC_L,$AL676))</f>
        <v>0.41499999999999998</v>
      </c>
      <c r="AP676" s="26">
        <f>(IF(S676=1,Y676*AK676/AM676,0)+IF(T676=1,Z676*AK676/AN676,0)+IF(U676=1,AA676*AK676/AO676,0))*dt/60</f>
        <v>0.13434959664142687</v>
      </c>
      <c r="AQ676" s="25">
        <f>E676+(AG676*SQRT(RTE)-AH676/SQRT(RTE))*dt/60/E_nom</f>
        <v>0.42081960566195453</v>
      </c>
      <c r="AR676">
        <f>IF(R676=1,1,0)</f>
        <v>0</v>
      </c>
    </row>
    <row r="677" spans="1:44" x14ac:dyDescent="0.2">
      <c r="A677">
        <v>675</v>
      </c>
      <c r="B677" s="22">
        <f>A677/1440</f>
        <v>0.46875</v>
      </c>
      <c r="C677" s="23">
        <v>1.8945000000000001</v>
      </c>
      <c r="D677" s="24">
        <f>C677+P_aux</f>
        <v>1.9095</v>
      </c>
      <c r="E677" s="25">
        <f>AQ676</f>
        <v>0.42081960566195453</v>
      </c>
      <c r="F677" s="24">
        <f>AB676</f>
        <v>3.4</v>
      </c>
      <c r="G677">
        <f>IF(AND(S676=0,V676&gt;=MinOff),V676,-1)</f>
        <v>-1</v>
      </c>
      <c r="H677">
        <f>IF(AND(T676=0,W676&gt;=MinOff),W676,-1)</f>
        <v>-1</v>
      </c>
      <c r="I677">
        <f>IF(AND(U676=0,X676&gt;=MinOff),X676,-1)</f>
        <v>-1</v>
      </c>
      <c r="J677">
        <f>IF(AND(S676=1,V676&gt;=MinRun),V676,-1)</f>
        <v>452</v>
      </c>
      <c r="K677">
        <f>IF(AND(T676=1,W676&gt;=MinRun),W676,-1)</f>
        <v>451</v>
      </c>
      <c r="L677">
        <f>IF(AND(U676=1,X676&gt;=MinRun),X676,-1)</f>
        <v>110</v>
      </c>
      <c r="M677">
        <f>IF(MAX(G677:I677)&lt;0,0,MATCH(MAX(G677:I677),G677:I677,0))</f>
        <v>0</v>
      </c>
      <c r="N677">
        <f>IF(MAX(J677:L677)&lt;0,0,MATCH(MAX(J677:L677),J677:L677,0))</f>
        <v>1</v>
      </c>
      <c r="O677" s="24">
        <f>IF(N677=0,0,INDEX(CapVec,N677))</f>
        <v>1.2</v>
      </c>
      <c r="P677">
        <f>IF(OR(D677&gt;F677+StartMargin,E677&lt;SOC_startT),1,0)</f>
        <v>0</v>
      </c>
      <c r="Q677">
        <f>IF(AND(E677&gt;SOC_stopT,D677&lt;=F677-O677+StopMargin),1,0)</f>
        <v>0</v>
      </c>
      <c r="R677">
        <f>IF(AND(P677=1,M677&gt;0),1,IF(AND(P677=0,Q677=1,N677&gt;0),-1,0))</f>
        <v>0</v>
      </c>
      <c r="S677">
        <f>S676+IF(AND(R677=1,M677=1),1,0)-IF(AND(R677=-1,N677=1),1,0)</f>
        <v>1</v>
      </c>
      <c r="T677">
        <f>T676+IF(AND(R677=1,M677=2),1,0)-IF(AND(R677=-1,N677=2),1,0)</f>
        <v>1</v>
      </c>
      <c r="U677">
        <f>U676+IF(AND(R677=1,M677=3),1,0)-IF(AND(R677=-1,N677=3),1,0)</f>
        <v>1</v>
      </c>
      <c r="V677">
        <f>IF(S677&lt;&gt;S676,0,V676+dt)</f>
        <v>453</v>
      </c>
      <c r="W677">
        <f>IF(T677&lt;&gt;T676,0,W676+dt)</f>
        <v>452</v>
      </c>
      <c r="X677">
        <f>IF(U677&lt;&gt;U676,0,X676+dt)</f>
        <v>111</v>
      </c>
      <c r="Y677" s="24">
        <f>S677*Cap_1*MIN(1,(V677+dt)/StartRamp)</f>
        <v>1.2</v>
      </c>
      <c r="Z677" s="24">
        <f>T677*Cap_2*MIN(1,(W677+dt)/StartRamp)</f>
        <v>1.1000000000000001</v>
      </c>
      <c r="AA677" s="24">
        <f>U677*Cap_3*MIN(1,(X677+dt)/StartRamp)</f>
        <v>1.1000000000000001</v>
      </c>
      <c r="AB677" s="24">
        <f>SUM(Y677:AA677)</f>
        <v>3.4</v>
      </c>
      <c r="AC677" s="24">
        <f>AB677-D677</f>
        <v>1.4904999999999999</v>
      </c>
      <c r="AD677" s="25">
        <f>MEDIAN(0,(TaperEnd-E677)/(TaperEnd-TaperStart),1)</f>
        <v>1</v>
      </c>
      <c r="AE677" s="24">
        <f>MIN(P_pcs*AD677,MAX(0,SOC_max-E677)*E_nom*60/dt/SQRT(RTE))</f>
        <v>2.5</v>
      </c>
      <c r="AF677" s="24">
        <f>MIN(P_pcs,MAX(0,E677-SOC_min)*E_nom*60/dt*SQRT(RTE))</f>
        <v>2.5</v>
      </c>
      <c r="AG677" s="24">
        <f>IF(AC677&gt;0,MIN(AC677,AE677),0)</f>
        <v>1.4904999999999999</v>
      </c>
      <c r="AH677" s="24">
        <f>IF(AC677&lt;0,MIN(-AC677,AF677),0)</f>
        <v>0</v>
      </c>
      <c r="AI677" s="24">
        <f>IF(AC677&gt;0,D677+AG677,AB677)</f>
        <v>3.4</v>
      </c>
      <c r="AJ677" s="24">
        <f>MAX(0,D677-AI677-AH677)</f>
        <v>0</v>
      </c>
      <c r="AK677" s="25">
        <f>IF(AB677&gt;0,AI677/AB677,0)</f>
        <v>1</v>
      </c>
      <c r="AL677">
        <f>IF(AB677=0,1,MIN(MATCH(MEDIAN(MinStable,AK677,1),FC_L,1),3))</f>
        <v>3</v>
      </c>
      <c r="AM677" s="25">
        <f>INDEX(FC_E1,$AL677)+(MEDIAN(MinStable,$AK677,1)-INDEX(FC_L,$AL677))*(INDEX(FC_E1,$AL677+1)-INDEX(FC_E1,$AL677))/(INDEX(FC_L,$AL677+1)-INDEX(FC_L,$AL677))</f>
        <v>0.42799999999999999</v>
      </c>
      <c r="AN677" s="25">
        <f>INDEX(FC_E2,$AL677)+(MEDIAN(MinStable,$AK677,1)-INDEX(FC_L,$AL677))*(INDEX(FC_E2,$AL677+1)-INDEX(FC_E2,$AL677))/(INDEX(FC_L,$AL677+1)-INDEX(FC_L,$AL677))</f>
        <v>0.42199999999999999</v>
      </c>
      <c r="AO677" s="25">
        <f>INDEX(FC_E3,$AL677)+(MEDIAN(MinStable,$AK677,1)-INDEX(FC_L,$AL677))*(INDEX(FC_E3,$AL677+1)-INDEX(FC_E3,$AL677))/(INDEX(FC_L,$AL677+1)-INDEX(FC_L,$AL677))</f>
        <v>0.41499999999999998</v>
      </c>
      <c r="AP677" s="26">
        <f>(IF(S677=1,Y677*AK677/AM677,0)+IF(T677=1,Z677*AK677/AN677,0)+IF(U677=1,AA677*AK677/AO677,0))*dt/60</f>
        <v>0.13434959664142687</v>
      </c>
      <c r="AQ677" s="25">
        <f>E677+(AG677*SQRT(RTE)-AH677/SQRT(RTE))*dt/60/E_nom</f>
        <v>0.42505661456499505</v>
      </c>
      <c r="AR677">
        <f>IF(R677=1,1,0)</f>
        <v>0</v>
      </c>
    </row>
    <row r="678" spans="1:44" x14ac:dyDescent="0.2">
      <c r="A678">
        <v>676</v>
      </c>
      <c r="B678" s="22">
        <f>A678/1440</f>
        <v>0.46944444444444444</v>
      </c>
      <c r="C678" s="23">
        <v>1.8985000000000001</v>
      </c>
      <c r="D678" s="24">
        <f>C678+P_aux</f>
        <v>1.9135</v>
      </c>
      <c r="E678" s="25">
        <f>AQ677</f>
        <v>0.42505661456499505</v>
      </c>
      <c r="F678" s="24">
        <f>AB677</f>
        <v>3.4</v>
      </c>
      <c r="G678">
        <f>IF(AND(S677=0,V677&gt;=MinOff),V677,-1)</f>
        <v>-1</v>
      </c>
      <c r="H678">
        <f>IF(AND(T677=0,W677&gt;=MinOff),W677,-1)</f>
        <v>-1</v>
      </c>
      <c r="I678">
        <f>IF(AND(U677=0,X677&gt;=MinOff),X677,-1)</f>
        <v>-1</v>
      </c>
      <c r="J678">
        <f>IF(AND(S677=1,V677&gt;=MinRun),V677,-1)</f>
        <v>453</v>
      </c>
      <c r="K678">
        <f>IF(AND(T677=1,W677&gt;=MinRun),W677,-1)</f>
        <v>452</v>
      </c>
      <c r="L678">
        <f>IF(AND(U677=1,X677&gt;=MinRun),X677,-1)</f>
        <v>111</v>
      </c>
      <c r="M678">
        <f>IF(MAX(G678:I678)&lt;0,0,MATCH(MAX(G678:I678),G678:I678,0))</f>
        <v>0</v>
      </c>
      <c r="N678">
        <f>IF(MAX(J678:L678)&lt;0,0,MATCH(MAX(J678:L678),J678:L678,0))</f>
        <v>1</v>
      </c>
      <c r="O678" s="24">
        <f>IF(N678=0,0,INDEX(CapVec,N678))</f>
        <v>1.2</v>
      </c>
      <c r="P678">
        <f>IF(OR(D678&gt;F678+StartMargin,E678&lt;SOC_startT),1,0)</f>
        <v>0</v>
      </c>
      <c r="Q678">
        <f>IF(AND(E678&gt;SOC_stopT,D678&lt;=F678-O678+StopMargin),1,0)</f>
        <v>0</v>
      </c>
      <c r="R678">
        <f>IF(AND(P678=1,M678&gt;0),1,IF(AND(P678=0,Q678=1,N678&gt;0),-1,0))</f>
        <v>0</v>
      </c>
      <c r="S678">
        <f>S677+IF(AND(R678=1,M678=1),1,0)-IF(AND(R678=-1,N678=1),1,0)</f>
        <v>1</v>
      </c>
      <c r="T678">
        <f>T677+IF(AND(R678=1,M678=2),1,0)-IF(AND(R678=-1,N678=2),1,0)</f>
        <v>1</v>
      </c>
      <c r="U678">
        <f>U677+IF(AND(R678=1,M678=3),1,0)-IF(AND(R678=-1,N678=3),1,0)</f>
        <v>1</v>
      </c>
      <c r="V678">
        <f>IF(S678&lt;&gt;S677,0,V677+dt)</f>
        <v>454</v>
      </c>
      <c r="W678">
        <f>IF(T678&lt;&gt;T677,0,W677+dt)</f>
        <v>453</v>
      </c>
      <c r="X678">
        <f>IF(U678&lt;&gt;U677,0,X677+dt)</f>
        <v>112</v>
      </c>
      <c r="Y678" s="24">
        <f>S678*Cap_1*MIN(1,(V678+dt)/StartRamp)</f>
        <v>1.2</v>
      </c>
      <c r="Z678" s="24">
        <f>T678*Cap_2*MIN(1,(W678+dt)/StartRamp)</f>
        <v>1.1000000000000001</v>
      </c>
      <c r="AA678" s="24">
        <f>U678*Cap_3*MIN(1,(X678+dt)/StartRamp)</f>
        <v>1.1000000000000001</v>
      </c>
      <c r="AB678" s="24">
        <f>SUM(Y678:AA678)</f>
        <v>3.4</v>
      </c>
      <c r="AC678" s="24">
        <f>AB678-D678</f>
        <v>1.4864999999999999</v>
      </c>
      <c r="AD678" s="25">
        <f>MEDIAN(0,(TaperEnd-E678)/(TaperEnd-TaperStart),1)</f>
        <v>1</v>
      </c>
      <c r="AE678" s="24">
        <f>MIN(P_pcs*AD678,MAX(0,SOC_max-E678)*E_nom*60/dt/SQRT(RTE))</f>
        <v>2.5</v>
      </c>
      <c r="AF678" s="24">
        <f>MIN(P_pcs,MAX(0,E678-SOC_min)*E_nom*60/dt*SQRT(RTE))</f>
        <v>2.5</v>
      </c>
      <c r="AG678" s="24">
        <f>IF(AC678&gt;0,MIN(AC678,AE678),0)</f>
        <v>1.4864999999999999</v>
      </c>
      <c r="AH678" s="24">
        <f>IF(AC678&lt;0,MIN(-AC678,AF678),0)</f>
        <v>0</v>
      </c>
      <c r="AI678" s="24">
        <f>IF(AC678&gt;0,D678+AG678,AB678)</f>
        <v>3.4</v>
      </c>
      <c r="AJ678" s="24">
        <f>MAX(0,D678-AI678-AH678)</f>
        <v>0</v>
      </c>
      <c r="AK678" s="25">
        <f>IF(AB678&gt;0,AI678/AB678,0)</f>
        <v>1</v>
      </c>
      <c r="AL678">
        <f>IF(AB678=0,1,MIN(MATCH(MEDIAN(MinStable,AK678,1),FC_L,1),3))</f>
        <v>3</v>
      </c>
      <c r="AM678" s="25">
        <f>INDEX(FC_E1,$AL678)+(MEDIAN(MinStable,$AK678,1)-INDEX(FC_L,$AL678))*(INDEX(FC_E1,$AL678+1)-INDEX(FC_E1,$AL678))/(INDEX(FC_L,$AL678+1)-INDEX(FC_L,$AL678))</f>
        <v>0.42799999999999999</v>
      </c>
      <c r="AN678" s="25">
        <f>INDEX(FC_E2,$AL678)+(MEDIAN(MinStable,$AK678,1)-INDEX(FC_L,$AL678))*(INDEX(FC_E2,$AL678+1)-INDEX(FC_E2,$AL678))/(INDEX(FC_L,$AL678+1)-INDEX(FC_L,$AL678))</f>
        <v>0.42199999999999999</v>
      </c>
      <c r="AO678" s="25">
        <f>INDEX(FC_E3,$AL678)+(MEDIAN(MinStable,$AK678,1)-INDEX(FC_L,$AL678))*(INDEX(FC_E3,$AL678+1)-INDEX(FC_E3,$AL678))/(INDEX(FC_L,$AL678+1)-INDEX(FC_L,$AL678))</f>
        <v>0.41499999999999998</v>
      </c>
      <c r="AP678" s="26">
        <f>(IF(S678=1,Y678*AK678/AM678,0)+IF(T678=1,Z678*AK678/AN678,0)+IF(U678=1,AA678*AK678/AO678,0))*dt/60</f>
        <v>0.13434959664142687</v>
      </c>
      <c r="AQ678" s="25">
        <f>E678+(AG678*SQRT(RTE)-AH678/SQRT(RTE))*dt/60/E_nom</f>
        <v>0.42928225276316323</v>
      </c>
      <c r="AR678">
        <f>IF(R678=1,1,0)</f>
        <v>0</v>
      </c>
    </row>
    <row r="679" spans="1:44" x14ac:dyDescent="0.2">
      <c r="A679">
        <v>677</v>
      </c>
      <c r="B679" s="22">
        <f>A679/1440</f>
        <v>0.47013888888888888</v>
      </c>
      <c r="C679" s="23">
        <v>1.9683999999999999</v>
      </c>
      <c r="D679" s="24">
        <f>C679+P_aux</f>
        <v>1.9833999999999998</v>
      </c>
      <c r="E679" s="25">
        <f>AQ678</f>
        <v>0.42928225276316323</v>
      </c>
      <c r="F679" s="24">
        <f>AB678</f>
        <v>3.4</v>
      </c>
      <c r="G679">
        <f>IF(AND(S678=0,V678&gt;=MinOff),V678,-1)</f>
        <v>-1</v>
      </c>
      <c r="H679">
        <f>IF(AND(T678=0,W678&gt;=MinOff),W678,-1)</f>
        <v>-1</v>
      </c>
      <c r="I679">
        <f>IF(AND(U678=0,X678&gt;=MinOff),X678,-1)</f>
        <v>-1</v>
      </c>
      <c r="J679">
        <f>IF(AND(S678=1,V678&gt;=MinRun),V678,-1)</f>
        <v>454</v>
      </c>
      <c r="K679">
        <f>IF(AND(T678=1,W678&gt;=MinRun),W678,-1)</f>
        <v>453</v>
      </c>
      <c r="L679">
        <f>IF(AND(U678=1,X678&gt;=MinRun),X678,-1)</f>
        <v>112</v>
      </c>
      <c r="M679">
        <f>IF(MAX(G679:I679)&lt;0,0,MATCH(MAX(G679:I679),G679:I679,0))</f>
        <v>0</v>
      </c>
      <c r="N679">
        <f>IF(MAX(J679:L679)&lt;0,0,MATCH(MAX(J679:L679),J679:L679,0))</f>
        <v>1</v>
      </c>
      <c r="O679" s="24">
        <f>IF(N679=0,0,INDEX(CapVec,N679))</f>
        <v>1.2</v>
      </c>
      <c r="P679">
        <f>IF(OR(D679&gt;F679+StartMargin,E679&lt;SOC_startT),1,0)</f>
        <v>0</v>
      </c>
      <c r="Q679">
        <f>IF(AND(E679&gt;SOC_stopT,D679&lt;=F679-O679+StopMargin),1,0)</f>
        <v>0</v>
      </c>
      <c r="R679">
        <f>IF(AND(P679=1,M679&gt;0),1,IF(AND(P679=0,Q679=1,N679&gt;0),-1,0))</f>
        <v>0</v>
      </c>
      <c r="S679">
        <f>S678+IF(AND(R679=1,M679=1),1,0)-IF(AND(R679=-1,N679=1),1,0)</f>
        <v>1</v>
      </c>
      <c r="T679">
        <f>T678+IF(AND(R679=1,M679=2),1,0)-IF(AND(R679=-1,N679=2),1,0)</f>
        <v>1</v>
      </c>
      <c r="U679">
        <f>U678+IF(AND(R679=1,M679=3),1,0)-IF(AND(R679=-1,N679=3),1,0)</f>
        <v>1</v>
      </c>
      <c r="V679">
        <f>IF(S679&lt;&gt;S678,0,V678+dt)</f>
        <v>455</v>
      </c>
      <c r="W679">
        <f>IF(T679&lt;&gt;T678,0,W678+dt)</f>
        <v>454</v>
      </c>
      <c r="X679">
        <f>IF(U679&lt;&gt;U678,0,X678+dt)</f>
        <v>113</v>
      </c>
      <c r="Y679" s="24">
        <f>S679*Cap_1*MIN(1,(V679+dt)/StartRamp)</f>
        <v>1.2</v>
      </c>
      <c r="Z679" s="24">
        <f>T679*Cap_2*MIN(1,(W679+dt)/StartRamp)</f>
        <v>1.1000000000000001</v>
      </c>
      <c r="AA679" s="24">
        <f>U679*Cap_3*MIN(1,(X679+dt)/StartRamp)</f>
        <v>1.1000000000000001</v>
      </c>
      <c r="AB679" s="24">
        <f>SUM(Y679:AA679)</f>
        <v>3.4</v>
      </c>
      <c r="AC679" s="24">
        <f>AB679-D679</f>
        <v>1.4166000000000001</v>
      </c>
      <c r="AD679" s="25">
        <f>MEDIAN(0,(TaperEnd-E679)/(TaperEnd-TaperStart),1)</f>
        <v>1</v>
      </c>
      <c r="AE679" s="24">
        <f>MIN(P_pcs*AD679,MAX(0,SOC_max-E679)*E_nom*60/dt/SQRT(RTE))</f>
        <v>2.5</v>
      </c>
      <c r="AF679" s="24">
        <f>MIN(P_pcs,MAX(0,E679-SOC_min)*E_nom*60/dt*SQRT(RTE))</f>
        <v>2.5</v>
      </c>
      <c r="AG679" s="24">
        <f>IF(AC679&gt;0,MIN(AC679,AE679),0)</f>
        <v>1.4166000000000001</v>
      </c>
      <c r="AH679" s="24">
        <f>IF(AC679&lt;0,MIN(-AC679,AF679),0)</f>
        <v>0</v>
      </c>
      <c r="AI679" s="24">
        <f>IF(AC679&gt;0,D679+AG679,AB679)</f>
        <v>3.4</v>
      </c>
      <c r="AJ679" s="24">
        <f>MAX(0,D679-AI679-AH679)</f>
        <v>0</v>
      </c>
      <c r="AK679" s="25">
        <f>IF(AB679&gt;0,AI679/AB679,0)</f>
        <v>1</v>
      </c>
      <c r="AL679">
        <f>IF(AB679=0,1,MIN(MATCH(MEDIAN(MinStable,AK679,1),FC_L,1),3))</f>
        <v>3</v>
      </c>
      <c r="AM679" s="25">
        <f>INDEX(FC_E1,$AL679)+(MEDIAN(MinStable,$AK679,1)-INDEX(FC_L,$AL679))*(INDEX(FC_E1,$AL679+1)-INDEX(FC_E1,$AL679))/(INDEX(FC_L,$AL679+1)-INDEX(FC_L,$AL679))</f>
        <v>0.42799999999999999</v>
      </c>
      <c r="AN679" s="25">
        <f>INDEX(FC_E2,$AL679)+(MEDIAN(MinStable,$AK679,1)-INDEX(FC_L,$AL679))*(INDEX(FC_E2,$AL679+1)-INDEX(FC_E2,$AL679))/(INDEX(FC_L,$AL679+1)-INDEX(FC_L,$AL679))</f>
        <v>0.42199999999999999</v>
      </c>
      <c r="AO679" s="25">
        <f>INDEX(FC_E3,$AL679)+(MEDIAN(MinStable,$AK679,1)-INDEX(FC_L,$AL679))*(INDEX(FC_E3,$AL679+1)-INDEX(FC_E3,$AL679))/(INDEX(FC_L,$AL679+1)-INDEX(FC_L,$AL679))</f>
        <v>0.41499999999999998</v>
      </c>
      <c r="AP679" s="26">
        <f>(IF(S679=1,Y679*AK679/AM679,0)+IF(T679=1,Z679*AK679/AN679,0)+IF(U679=1,AA679*AK679/AO679,0))*dt/60</f>
        <v>0.13434959664142687</v>
      </c>
      <c r="AQ679" s="25">
        <f>E679+(AG679*SQRT(RTE)-AH679/SQRT(RTE))*dt/60/E_nom</f>
        <v>0.433309187893688</v>
      </c>
      <c r="AR679">
        <f>IF(R679=1,1,0)</f>
        <v>0</v>
      </c>
    </row>
    <row r="680" spans="1:44" x14ac:dyDescent="0.2">
      <c r="A680">
        <v>678</v>
      </c>
      <c r="B680" s="22">
        <f>A680/1440</f>
        <v>0.47083333333333333</v>
      </c>
      <c r="C680" s="23">
        <v>1.9037999999999999</v>
      </c>
      <c r="D680" s="24">
        <f>C680+P_aux</f>
        <v>1.9187999999999998</v>
      </c>
      <c r="E680" s="25">
        <f>AQ679</f>
        <v>0.433309187893688</v>
      </c>
      <c r="F680" s="24">
        <f>AB679</f>
        <v>3.4</v>
      </c>
      <c r="G680">
        <f>IF(AND(S679=0,V679&gt;=MinOff),V679,-1)</f>
        <v>-1</v>
      </c>
      <c r="H680">
        <f>IF(AND(T679=0,W679&gt;=MinOff),W679,-1)</f>
        <v>-1</v>
      </c>
      <c r="I680">
        <f>IF(AND(U679=0,X679&gt;=MinOff),X679,-1)</f>
        <v>-1</v>
      </c>
      <c r="J680">
        <f>IF(AND(S679=1,V679&gt;=MinRun),V679,-1)</f>
        <v>455</v>
      </c>
      <c r="K680">
        <f>IF(AND(T679=1,W679&gt;=MinRun),W679,-1)</f>
        <v>454</v>
      </c>
      <c r="L680">
        <f>IF(AND(U679=1,X679&gt;=MinRun),X679,-1)</f>
        <v>113</v>
      </c>
      <c r="M680">
        <f>IF(MAX(G680:I680)&lt;0,0,MATCH(MAX(G680:I680),G680:I680,0))</f>
        <v>0</v>
      </c>
      <c r="N680">
        <f>IF(MAX(J680:L680)&lt;0,0,MATCH(MAX(J680:L680),J680:L680,0))</f>
        <v>1</v>
      </c>
      <c r="O680" s="24">
        <f>IF(N680=0,0,INDEX(CapVec,N680))</f>
        <v>1.2</v>
      </c>
      <c r="P680">
        <f>IF(OR(D680&gt;F680+StartMargin,E680&lt;SOC_startT),1,0)</f>
        <v>0</v>
      </c>
      <c r="Q680">
        <f>IF(AND(E680&gt;SOC_stopT,D680&lt;=F680-O680+StopMargin),1,0)</f>
        <v>0</v>
      </c>
      <c r="R680">
        <f>IF(AND(P680=1,M680&gt;0),1,IF(AND(P680=0,Q680=1,N680&gt;0),-1,0))</f>
        <v>0</v>
      </c>
      <c r="S680">
        <f>S679+IF(AND(R680=1,M680=1),1,0)-IF(AND(R680=-1,N680=1),1,0)</f>
        <v>1</v>
      </c>
      <c r="T680">
        <f>T679+IF(AND(R680=1,M680=2),1,0)-IF(AND(R680=-1,N680=2),1,0)</f>
        <v>1</v>
      </c>
      <c r="U680">
        <f>U679+IF(AND(R680=1,M680=3),1,0)-IF(AND(R680=-1,N680=3),1,0)</f>
        <v>1</v>
      </c>
      <c r="V680">
        <f>IF(S680&lt;&gt;S679,0,V679+dt)</f>
        <v>456</v>
      </c>
      <c r="W680">
        <f>IF(T680&lt;&gt;T679,0,W679+dt)</f>
        <v>455</v>
      </c>
      <c r="X680">
        <f>IF(U680&lt;&gt;U679,0,X679+dt)</f>
        <v>114</v>
      </c>
      <c r="Y680" s="24">
        <f>S680*Cap_1*MIN(1,(V680+dt)/StartRamp)</f>
        <v>1.2</v>
      </c>
      <c r="Z680" s="24">
        <f>T680*Cap_2*MIN(1,(W680+dt)/StartRamp)</f>
        <v>1.1000000000000001</v>
      </c>
      <c r="AA680" s="24">
        <f>U680*Cap_3*MIN(1,(X680+dt)/StartRamp)</f>
        <v>1.1000000000000001</v>
      </c>
      <c r="AB680" s="24">
        <f>SUM(Y680:AA680)</f>
        <v>3.4</v>
      </c>
      <c r="AC680" s="24">
        <f>AB680-D680</f>
        <v>1.4812000000000001</v>
      </c>
      <c r="AD680" s="25">
        <f>MEDIAN(0,(TaperEnd-E680)/(TaperEnd-TaperStart),1)</f>
        <v>1</v>
      </c>
      <c r="AE680" s="24">
        <f>MIN(P_pcs*AD680,MAX(0,SOC_max-E680)*E_nom*60/dt/SQRT(RTE))</f>
        <v>2.5</v>
      </c>
      <c r="AF680" s="24">
        <f>MIN(P_pcs,MAX(0,E680-SOC_min)*E_nom*60/dt*SQRT(RTE))</f>
        <v>2.5</v>
      </c>
      <c r="AG680" s="24">
        <f>IF(AC680&gt;0,MIN(AC680,AE680),0)</f>
        <v>1.4812000000000001</v>
      </c>
      <c r="AH680" s="24">
        <f>IF(AC680&lt;0,MIN(-AC680,AF680),0)</f>
        <v>0</v>
      </c>
      <c r="AI680" s="24">
        <f>IF(AC680&gt;0,D680+AG680,AB680)</f>
        <v>3.4</v>
      </c>
      <c r="AJ680" s="24">
        <f>MAX(0,D680-AI680-AH680)</f>
        <v>0</v>
      </c>
      <c r="AK680" s="25">
        <f>IF(AB680&gt;0,AI680/AB680,0)</f>
        <v>1</v>
      </c>
      <c r="AL680">
        <f>IF(AB680=0,1,MIN(MATCH(MEDIAN(MinStable,AK680,1),FC_L,1),3))</f>
        <v>3</v>
      </c>
      <c r="AM680" s="25">
        <f>INDEX(FC_E1,$AL680)+(MEDIAN(MinStable,$AK680,1)-INDEX(FC_L,$AL680))*(INDEX(FC_E1,$AL680+1)-INDEX(FC_E1,$AL680))/(INDEX(FC_L,$AL680+1)-INDEX(FC_L,$AL680))</f>
        <v>0.42799999999999999</v>
      </c>
      <c r="AN680" s="25">
        <f>INDEX(FC_E2,$AL680)+(MEDIAN(MinStable,$AK680,1)-INDEX(FC_L,$AL680))*(INDEX(FC_E2,$AL680+1)-INDEX(FC_E2,$AL680))/(INDEX(FC_L,$AL680+1)-INDEX(FC_L,$AL680))</f>
        <v>0.42199999999999999</v>
      </c>
      <c r="AO680" s="25">
        <f>INDEX(FC_E3,$AL680)+(MEDIAN(MinStable,$AK680,1)-INDEX(FC_L,$AL680))*(INDEX(FC_E3,$AL680+1)-INDEX(FC_E3,$AL680))/(INDEX(FC_L,$AL680+1)-INDEX(FC_L,$AL680))</f>
        <v>0.41499999999999998</v>
      </c>
      <c r="AP680" s="26">
        <f>(IF(S680=1,Y680*AK680/AM680,0)+IF(T680=1,Z680*AK680/AN680,0)+IF(U680=1,AA680*AK680/AO680,0))*dt/60</f>
        <v>0.13434959664142687</v>
      </c>
      <c r="AQ680" s="25">
        <f>E680+(AG680*SQRT(RTE)-AH680/SQRT(RTE))*dt/60/E_nom</f>
        <v>0.43751975990790037</v>
      </c>
      <c r="AR680">
        <f>IF(R680=1,1,0)</f>
        <v>0</v>
      </c>
    </row>
    <row r="681" spans="1:44" x14ac:dyDescent="0.2">
      <c r="A681">
        <v>679</v>
      </c>
      <c r="B681" s="22">
        <f>A681/1440</f>
        <v>0.47152777777777777</v>
      </c>
      <c r="C681" s="23">
        <v>1.9031</v>
      </c>
      <c r="D681" s="24">
        <f>C681+P_aux</f>
        <v>1.9180999999999999</v>
      </c>
      <c r="E681" s="25">
        <f>AQ680</f>
        <v>0.43751975990790037</v>
      </c>
      <c r="F681" s="24">
        <f>AB680</f>
        <v>3.4</v>
      </c>
      <c r="G681">
        <f>IF(AND(S680=0,V680&gt;=MinOff),V680,-1)</f>
        <v>-1</v>
      </c>
      <c r="H681">
        <f>IF(AND(T680=0,W680&gt;=MinOff),W680,-1)</f>
        <v>-1</v>
      </c>
      <c r="I681">
        <f>IF(AND(U680=0,X680&gt;=MinOff),X680,-1)</f>
        <v>-1</v>
      </c>
      <c r="J681">
        <f>IF(AND(S680=1,V680&gt;=MinRun),V680,-1)</f>
        <v>456</v>
      </c>
      <c r="K681">
        <f>IF(AND(T680=1,W680&gt;=MinRun),W680,-1)</f>
        <v>455</v>
      </c>
      <c r="L681">
        <f>IF(AND(U680=1,X680&gt;=MinRun),X680,-1)</f>
        <v>114</v>
      </c>
      <c r="M681">
        <f>IF(MAX(G681:I681)&lt;0,0,MATCH(MAX(G681:I681),G681:I681,0))</f>
        <v>0</v>
      </c>
      <c r="N681">
        <f>IF(MAX(J681:L681)&lt;0,0,MATCH(MAX(J681:L681),J681:L681,0))</f>
        <v>1</v>
      </c>
      <c r="O681" s="24">
        <f>IF(N681=0,0,INDEX(CapVec,N681))</f>
        <v>1.2</v>
      </c>
      <c r="P681">
        <f>IF(OR(D681&gt;F681+StartMargin,E681&lt;SOC_startT),1,0)</f>
        <v>0</v>
      </c>
      <c r="Q681">
        <f>IF(AND(E681&gt;SOC_stopT,D681&lt;=F681-O681+StopMargin),1,0)</f>
        <v>0</v>
      </c>
      <c r="R681">
        <f>IF(AND(P681=1,M681&gt;0),1,IF(AND(P681=0,Q681=1,N681&gt;0),-1,0))</f>
        <v>0</v>
      </c>
      <c r="S681">
        <f>S680+IF(AND(R681=1,M681=1),1,0)-IF(AND(R681=-1,N681=1),1,0)</f>
        <v>1</v>
      </c>
      <c r="T681">
        <f>T680+IF(AND(R681=1,M681=2),1,0)-IF(AND(R681=-1,N681=2),1,0)</f>
        <v>1</v>
      </c>
      <c r="U681">
        <f>U680+IF(AND(R681=1,M681=3),1,0)-IF(AND(R681=-1,N681=3),1,0)</f>
        <v>1</v>
      </c>
      <c r="V681">
        <f>IF(S681&lt;&gt;S680,0,V680+dt)</f>
        <v>457</v>
      </c>
      <c r="W681">
        <f>IF(T681&lt;&gt;T680,0,W680+dt)</f>
        <v>456</v>
      </c>
      <c r="X681">
        <f>IF(U681&lt;&gt;U680,0,X680+dt)</f>
        <v>115</v>
      </c>
      <c r="Y681" s="24">
        <f>S681*Cap_1*MIN(1,(V681+dt)/StartRamp)</f>
        <v>1.2</v>
      </c>
      <c r="Z681" s="24">
        <f>T681*Cap_2*MIN(1,(W681+dt)/StartRamp)</f>
        <v>1.1000000000000001</v>
      </c>
      <c r="AA681" s="24">
        <f>U681*Cap_3*MIN(1,(X681+dt)/StartRamp)</f>
        <v>1.1000000000000001</v>
      </c>
      <c r="AB681" s="24">
        <f>SUM(Y681:AA681)</f>
        <v>3.4</v>
      </c>
      <c r="AC681" s="24">
        <f>AB681-D681</f>
        <v>1.4819</v>
      </c>
      <c r="AD681" s="25">
        <f>MEDIAN(0,(TaperEnd-E681)/(TaperEnd-TaperStart),1)</f>
        <v>1</v>
      </c>
      <c r="AE681" s="24">
        <f>MIN(P_pcs*AD681,MAX(0,SOC_max-E681)*E_nom*60/dt/SQRT(RTE))</f>
        <v>2.5</v>
      </c>
      <c r="AF681" s="24">
        <f>MIN(P_pcs,MAX(0,E681-SOC_min)*E_nom*60/dt*SQRT(RTE))</f>
        <v>2.5</v>
      </c>
      <c r="AG681" s="24">
        <f>IF(AC681&gt;0,MIN(AC681,AE681),0)</f>
        <v>1.4819</v>
      </c>
      <c r="AH681" s="24">
        <f>IF(AC681&lt;0,MIN(-AC681,AF681),0)</f>
        <v>0</v>
      </c>
      <c r="AI681" s="24">
        <f>IF(AC681&gt;0,D681+AG681,AB681)</f>
        <v>3.4</v>
      </c>
      <c r="AJ681" s="24">
        <f>MAX(0,D681-AI681-AH681)</f>
        <v>0</v>
      </c>
      <c r="AK681" s="25">
        <f>IF(AB681&gt;0,AI681/AB681,0)</f>
        <v>1</v>
      </c>
      <c r="AL681">
        <f>IF(AB681=0,1,MIN(MATCH(MEDIAN(MinStable,AK681,1),FC_L,1),3))</f>
        <v>3</v>
      </c>
      <c r="AM681" s="25">
        <f>INDEX(FC_E1,$AL681)+(MEDIAN(MinStable,$AK681,1)-INDEX(FC_L,$AL681))*(INDEX(FC_E1,$AL681+1)-INDEX(FC_E1,$AL681))/(INDEX(FC_L,$AL681+1)-INDEX(FC_L,$AL681))</f>
        <v>0.42799999999999999</v>
      </c>
      <c r="AN681" s="25">
        <f>INDEX(FC_E2,$AL681)+(MEDIAN(MinStable,$AK681,1)-INDEX(FC_L,$AL681))*(INDEX(FC_E2,$AL681+1)-INDEX(FC_E2,$AL681))/(INDEX(FC_L,$AL681+1)-INDEX(FC_L,$AL681))</f>
        <v>0.42199999999999999</v>
      </c>
      <c r="AO681" s="25">
        <f>INDEX(FC_E3,$AL681)+(MEDIAN(MinStable,$AK681,1)-INDEX(FC_L,$AL681))*(INDEX(FC_E3,$AL681+1)-INDEX(FC_E3,$AL681))/(INDEX(FC_L,$AL681+1)-INDEX(FC_L,$AL681))</f>
        <v>0.41499999999999998</v>
      </c>
      <c r="AP681" s="26">
        <f>(IF(S681=1,Y681*AK681/AM681,0)+IF(T681=1,Z681*AK681/AN681,0)+IF(U681=1,AA681*AK681/AO681,0))*dt/60</f>
        <v>0.13434959664142687</v>
      </c>
      <c r="AQ681" s="25">
        <f>E681+(AG681*SQRT(RTE)-AH681/SQRT(RTE))*dt/60/E_nom</f>
        <v>0.44173232179546545</v>
      </c>
      <c r="AR681">
        <f>IF(R681=1,1,0)</f>
        <v>0</v>
      </c>
    </row>
    <row r="682" spans="1:44" x14ac:dyDescent="0.2">
      <c r="A682">
        <v>680</v>
      </c>
      <c r="B682" s="22">
        <f>A682/1440</f>
        <v>0.47222222222222221</v>
      </c>
      <c r="C682" s="23">
        <v>1.7972999999999999</v>
      </c>
      <c r="D682" s="24">
        <f>C682+P_aux</f>
        <v>1.8122999999999998</v>
      </c>
      <c r="E682" s="25">
        <f>AQ681</f>
        <v>0.44173232179546545</v>
      </c>
      <c r="F682" s="24">
        <f>AB681</f>
        <v>3.4</v>
      </c>
      <c r="G682">
        <f>IF(AND(S681=0,V681&gt;=MinOff),V681,-1)</f>
        <v>-1</v>
      </c>
      <c r="H682">
        <f>IF(AND(T681=0,W681&gt;=MinOff),W681,-1)</f>
        <v>-1</v>
      </c>
      <c r="I682">
        <f>IF(AND(U681=0,X681&gt;=MinOff),X681,-1)</f>
        <v>-1</v>
      </c>
      <c r="J682">
        <f>IF(AND(S681=1,V681&gt;=MinRun),V681,-1)</f>
        <v>457</v>
      </c>
      <c r="K682">
        <f>IF(AND(T681=1,W681&gt;=MinRun),W681,-1)</f>
        <v>456</v>
      </c>
      <c r="L682">
        <f>IF(AND(U681=1,X681&gt;=MinRun),X681,-1)</f>
        <v>115</v>
      </c>
      <c r="M682">
        <f>IF(MAX(G682:I682)&lt;0,0,MATCH(MAX(G682:I682),G682:I682,0))</f>
        <v>0</v>
      </c>
      <c r="N682">
        <f>IF(MAX(J682:L682)&lt;0,0,MATCH(MAX(J682:L682),J682:L682,0))</f>
        <v>1</v>
      </c>
      <c r="O682" s="24">
        <f>IF(N682=0,0,INDEX(CapVec,N682))</f>
        <v>1.2</v>
      </c>
      <c r="P682">
        <f>IF(OR(D682&gt;F682+StartMargin,E682&lt;SOC_startT),1,0)</f>
        <v>0</v>
      </c>
      <c r="Q682">
        <f>IF(AND(E682&gt;SOC_stopT,D682&lt;=F682-O682+StopMargin),1,0)</f>
        <v>0</v>
      </c>
      <c r="R682">
        <f>IF(AND(P682=1,M682&gt;0),1,IF(AND(P682=0,Q682=1,N682&gt;0),-1,0))</f>
        <v>0</v>
      </c>
      <c r="S682">
        <f>S681+IF(AND(R682=1,M682=1),1,0)-IF(AND(R682=-1,N682=1),1,0)</f>
        <v>1</v>
      </c>
      <c r="T682">
        <f>T681+IF(AND(R682=1,M682=2),1,0)-IF(AND(R682=-1,N682=2),1,0)</f>
        <v>1</v>
      </c>
      <c r="U682">
        <f>U681+IF(AND(R682=1,M682=3),1,0)-IF(AND(R682=-1,N682=3),1,0)</f>
        <v>1</v>
      </c>
      <c r="V682">
        <f>IF(S682&lt;&gt;S681,0,V681+dt)</f>
        <v>458</v>
      </c>
      <c r="W682">
        <f>IF(T682&lt;&gt;T681,0,W681+dt)</f>
        <v>457</v>
      </c>
      <c r="X682">
        <f>IF(U682&lt;&gt;U681,0,X681+dt)</f>
        <v>116</v>
      </c>
      <c r="Y682" s="24">
        <f>S682*Cap_1*MIN(1,(V682+dt)/StartRamp)</f>
        <v>1.2</v>
      </c>
      <c r="Z682" s="24">
        <f>T682*Cap_2*MIN(1,(W682+dt)/StartRamp)</f>
        <v>1.1000000000000001</v>
      </c>
      <c r="AA682" s="24">
        <f>U682*Cap_3*MIN(1,(X682+dt)/StartRamp)</f>
        <v>1.1000000000000001</v>
      </c>
      <c r="AB682" s="24">
        <f>SUM(Y682:AA682)</f>
        <v>3.4</v>
      </c>
      <c r="AC682" s="24">
        <f>AB682-D682</f>
        <v>1.5877000000000001</v>
      </c>
      <c r="AD682" s="25">
        <f>MEDIAN(0,(TaperEnd-E682)/(TaperEnd-TaperStart),1)</f>
        <v>1</v>
      </c>
      <c r="AE682" s="24">
        <f>MIN(P_pcs*AD682,MAX(0,SOC_max-E682)*E_nom*60/dt/SQRT(RTE))</f>
        <v>2.5</v>
      </c>
      <c r="AF682" s="24">
        <f>MIN(P_pcs,MAX(0,E682-SOC_min)*E_nom*60/dt*SQRT(RTE))</f>
        <v>2.5</v>
      </c>
      <c r="AG682" s="24">
        <f>IF(AC682&gt;0,MIN(AC682,AE682),0)</f>
        <v>1.5877000000000001</v>
      </c>
      <c r="AH682" s="24">
        <f>IF(AC682&lt;0,MIN(-AC682,AF682),0)</f>
        <v>0</v>
      </c>
      <c r="AI682" s="24">
        <f>IF(AC682&gt;0,D682+AG682,AB682)</f>
        <v>3.4</v>
      </c>
      <c r="AJ682" s="24">
        <f>MAX(0,D682-AI682-AH682)</f>
        <v>0</v>
      </c>
      <c r="AK682" s="25">
        <f>IF(AB682&gt;0,AI682/AB682,0)</f>
        <v>1</v>
      </c>
      <c r="AL682">
        <f>IF(AB682=0,1,MIN(MATCH(MEDIAN(MinStable,AK682,1),FC_L,1),3))</f>
        <v>3</v>
      </c>
      <c r="AM682" s="25">
        <f>INDEX(FC_E1,$AL682)+(MEDIAN(MinStable,$AK682,1)-INDEX(FC_L,$AL682))*(INDEX(FC_E1,$AL682+1)-INDEX(FC_E1,$AL682))/(INDEX(FC_L,$AL682+1)-INDEX(FC_L,$AL682))</f>
        <v>0.42799999999999999</v>
      </c>
      <c r="AN682" s="25">
        <f>INDEX(FC_E2,$AL682)+(MEDIAN(MinStable,$AK682,1)-INDEX(FC_L,$AL682))*(INDEX(FC_E2,$AL682+1)-INDEX(FC_E2,$AL682))/(INDEX(FC_L,$AL682+1)-INDEX(FC_L,$AL682))</f>
        <v>0.42199999999999999</v>
      </c>
      <c r="AO682" s="25">
        <f>INDEX(FC_E3,$AL682)+(MEDIAN(MinStable,$AK682,1)-INDEX(FC_L,$AL682))*(INDEX(FC_E3,$AL682+1)-INDEX(FC_E3,$AL682))/(INDEX(FC_L,$AL682+1)-INDEX(FC_L,$AL682))</f>
        <v>0.41499999999999998</v>
      </c>
      <c r="AP682" s="26">
        <f>(IF(S682=1,Y682*AK682/AM682,0)+IF(T682=1,Z682*AK682/AN682,0)+IF(U682=1,AA682*AK682/AO682,0))*dt/60</f>
        <v>0.13434959664142687</v>
      </c>
      <c r="AQ682" s="25">
        <f>E682+(AG682*SQRT(RTE)-AH682/SQRT(RTE))*dt/60/E_nom</f>
        <v>0.44624563882690282</v>
      </c>
      <c r="AR682">
        <f>IF(R682=1,1,0)</f>
        <v>0</v>
      </c>
    </row>
    <row r="683" spans="1:44" x14ac:dyDescent="0.2">
      <c r="A683">
        <v>681</v>
      </c>
      <c r="B683" s="22">
        <f>A683/1440</f>
        <v>0.47291666666666665</v>
      </c>
      <c r="C683" s="23">
        <v>1.8319000000000001</v>
      </c>
      <c r="D683" s="24">
        <f>C683+P_aux</f>
        <v>1.8469</v>
      </c>
      <c r="E683" s="25">
        <f>AQ682</f>
        <v>0.44624563882690282</v>
      </c>
      <c r="F683" s="24">
        <f>AB682</f>
        <v>3.4</v>
      </c>
      <c r="G683">
        <f>IF(AND(S682=0,V682&gt;=MinOff),V682,-1)</f>
        <v>-1</v>
      </c>
      <c r="H683">
        <f>IF(AND(T682=0,W682&gt;=MinOff),W682,-1)</f>
        <v>-1</v>
      </c>
      <c r="I683">
        <f>IF(AND(U682=0,X682&gt;=MinOff),X682,-1)</f>
        <v>-1</v>
      </c>
      <c r="J683">
        <f>IF(AND(S682=1,V682&gt;=MinRun),V682,-1)</f>
        <v>458</v>
      </c>
      <c r="K683">
        <f>IF(AND(T682=1,W682&gt;=MinRun),W682,-1)</f>
        <v>457</v>
      </c>
      <c r="L683">
        <f>IF(AND(U682=1,X682&gt;=MinRun),X682,-1)</f>
        <v>116</v>
      </c>
      <c r="M683">
        <f>IF(MAX(G683:I683)&lt;0,0,MATCH(MAX(G683:I683),G683:I683,0))</f>
        <v>0</v>
      </c>
      <c r="N683">
        <f>IF(MAX(J683:L683)&lt;0,0,MATCH(MAX(J683:L683),J683:L683,0))</f>
        <v>1</v>
      </c>
      <c r="O683" s="24">
        <f>IF(N683=0,0,INDEX(CapVec,N683))</f>
        <v>1.2</v>
      </c>
      <c r="P683">
        <f>IF(OR(D683&gt;F683+StartMargin,E683&lt;SOC_startT),1,0)</f>
        <v>0</v>
      </c>
      <c r="Q683">
        <f>IF(AND(E683&gt;SOC_stopT,D683&lt;=F683-O683+StopMargin),1,0)</f>
        <v>0</v>
      </c>
      <c r="R683">
        <f>IF(AND(P683=1,M683&gt;0),1,IF(AND(P683=0,Q683=1,N683&gt;0),-1,0))</f>
        <v>0</v>
      </c>
      <c r="S683">
        <f>S682+IF(AND(R683=1,M683=1),1,0)-IF(AND(R683=-1,N683=1),1,0)</f>
        <v>1</v>
      </c>
      <c r="T683">
        <f>T682+IF(AND(R683=1,M683=2),1,0)-IF(AND(R683=-1,N683=2),1,0)</f>
        <v>1</v>
      </c>
      <c r="U683">
        <f>U682+IF(AND(R683=1,M683=3),1,0)-IF(AND(R683=-1,N683=3),1,0)</f>
        <v>1</v>
      </c>
      <c r="V683">
        <f>IF(S683&lt;&gt;S682,0,V682+dt)</f>
        <v>459</v>
      </c>
      <c r="W683">
        <f>IF(T683&lt;&gt;T682,0,W682+dt)</f>
        <v>458</v>
      </c>
      <c r="X683">
        <f>IF(U683&lt;&gt;U682,0,X682+dt)</f>
        <v>117</v>
      </c>
      <c r="Y683" s="24">
        <f>S683*Cap_1*MIN(1,(V683+dt)/StartRamp)</f>
        <v>1.2</v>
      </c>
      <c r="Z683" s="24">
        <f>T683*Cap_2*MIN(1,(W683+dt)/StartRamp)</f>
        <v>1.1000000000000001</v>
      </c>
      <c r="AA683" s="24">
        <f>U683*Cap_3*MIN(1,(X683+dt)/StartRamp)</f>
        <v>1.1000000000000001</v>
      </c>
      <c r="AB683" s="24">
        <f>SUM(Y683:AA683)</f>
        <v>3.4</v>
      </c>
      <c r="AC683" s="24">
        <f>AB683-D683</f>
        <v>1.5530999999999999</v>
      </c>
      <c r="AD683" s="25">
        <f>MEDIAN(0,(TaperEnd-E683)/(TaperEnd-TaperStart),1)</f>
        <v>1</v>
      </c>
      <c r="AE683" s="24">
        <f>MIN(P_pcs*AD683,MAX(0,SOC_max-E683)*E_nom*60/dt/SQRT(RTE))</f>
        <v>2.5</v>
      </c>
      <c r="AF683" s="24">
        <f>MIN(P_pcs,MAX(0,E683-SOC_min)*E_nom*60/dt*SQRT(RTE))</f>
        <v>2.5</v>
      </c>
      <c r="AG683" s="24">
        <f>IF(AC683&gt;0,MIN(AC683,AE683),0)</f>
        <v>1.5530999999999999</v>
      </c>
      <c r="AH683" s="24">
        <f>IF(AC683&lt;0,MIN(-AC683,AF683),0)</f>
        <v>0</v>
      </c>
      <c r="AI683" s="24">
        <f>IF(AC683&gt;0,D683+AG683,AB683)</f>
        <v>3.4</v>
      </c>
      <c r="AJ683" s="24">
        <f>MAX(0,D683-AI683-AH683)</f>
        <v>0</v>
      </c>
      <c r="AK683" s="25">
        <f>IF(AB683&gt;0,AI683/AB683,0)</f>
        <v>1</v>
      </c>
      <c r="AL683">
        <f>IF(AB683=0,1,MIN(MATCH(MEDIAN(MinStable,AK683,1),FC_L,1),3))</f>
        <v>3</v>
      </c>
      <c r="AM683" s="25">
        <f>INDEX(FC_E1,$AL683)+(MEDIAN(MinStable,$AK683,1)-INDEX(FC_L,$AL683))*(INDEX(FC_E1,$AL683+1)-INDEX(FC_E1,$AL683))/(INDEX(FC_L,$AL683+1)-INDEX(FC_L,$AL683))</f>
        <v>0.42799999999999999</v>
      </c>
      <c r="AN683" s="25">
        <f>INDEX(FC_E2,$AL683)+(MEDIAN(MinStable,$AK683,1)-INDEX(FC_L,$AL683))*(INDEX(FC_E2,$AL683+1)-INDEX(FC_E2,$AL683))/(INDEX(FC_L,$AL683+1)-INDEX(FC_L,$AL683))</f>
        <v>0.42199999999999999</v>
      </c>
      <c r="AO683" s="25">
        <f>INDEX(FC_E3,$AL683)+(MEDIAN(MinStable,$AK683,1)-INDEX(FC_L,$AL683))*(INDEX(FC_E3,$AL683+1)-INDEX(FC_E3,$AL683))/(INDEX(FC_L,$AL683+1)-INDEX(FC_L,$AL683))</f>
        <v>0.41499999999999998</v>
      </c>
      <c r="AP683" s="26">
        <f>(IF(S683=1,Y683*AK683/AM683,0)+IF(T683=1,Z683*AK683/AN683,0)+IF(U683=1,AA683*AK683/AO683,0))*dt/60</f>
        <v>0.13434959664142687</v>
      </c>
      <c r="AQ683" s="25">
        <f>E683+(AG683*SQRT(RTE)-AH683/SQRT(RTE))*dt/60/E_nom</f>
        <v>0.45066059926119478</v>
      </c>
      <c r="AR683">
        <f>IF(R683=1,1,0)</f>
        <v>0</v>
      </c>
    </row>
    <row r="684" spans="1:44" x14ac:dyDescent="0.2">
      <c r="A684">
        <v>682</v>
      </c>
      <c r="B684" s="22">
        <f>A684/1440</f>
        <v>0.47361111111111109</v>
      </c>
      <c r="C684" s="23">
        <v>1.8969</v>
      </c>
      <c r="D684" s="24">
        <f>C684+P_aux</f>
        <v>1.9118999999999999</v>
      </c>
      <c r="E684" s="25">
        <f>AQ683</f>
        <v>0.45066059926119478</v>
      </c>
      <c r="F684" s="24">
        <f>AB683</f>
        <v>3.4</v>
      </c>
      <c r="G684">
        <f>IF(AND(S683=0,V683&gt;=MinOff),V683,-1)</f>
        <v>-1</v>
      </c>
      <c r="H684">
        <f>IF(AND(T683=0,W683&gt;=MinOff),W683,-1)</f>
        <v>-1</v>
      </c>
      <c r="I684">
        <f>IF(AND(U683=0,X683&gt;=MinOff),X683,-1)</f>
        <v>-1</v>
      </c>
      <c r="J684">
        <f>IF(AND(S683=1,V683&gt;=MinRun),V683,-1)</f>
        <v>459</v>
      </c>
      <c r="K684">
        <f>IF(AND(T683=1,W683&gt;=MinRun),W683,-1)</f>
        <v>458</v>
      </c>
      <c r="L684">
        <f>IF(AND(U683=1,X683&gt;=MinRun),X683,-1)</f>
        <v>117</v>
      </c>
      <c r="M684">
        <f>IF(MAX(G684:I684)&lt;0,0,MATCH(MAX(G684:I684),G684:I684,0))</f>
        <v>0</v>
      </c>
      <c r="N684">
        <f>IF(MAX(J684:L684)&lt;0,0,MATCH(MAX(J684:L684),J684:L684,0))</f>
        <v>1</v>
      </c>
      <c r="O684" s="24">
        <f>IF(N684=0,0,INDEX(CapVec,N684))</f>
        <v>1.2</v>
      </c>
      <c r="P684">
        <f>IF(OR(D684&gt;F684+StartMargin,E684&lt;SOC_startT),1,0)</f>
        <v>0</v>
      </c>
      <c r="Q684">
        <f>IF(AND(E684&gt;SOC_stopT,D684&lt;=F684-O684+StopMargin),1,0)</f>
        <v>0</v>
      </c>
      <c r="R684">
        <f>IF(AND(P684=1,M684&gt;0),1,IF(AND(P684=0,Q684=1,N684&gt;0),-1,0))</f>
        <v>0</v>
      </c>
      <c r="S684">
        <f>S683+IF(AND(R684=1,M684=1),1,0)-IF(AND(R684=-1,N684=1),1,0)</f>
        <v>1</v>
      </c>
      <c r="T684">
        <f>T683+IF(AND(R684=1,M684=2),1,0)-IF(AND(R684=-1,N684=2),1,0)</f>
        <v>1</v>
      </c>
      <c r="U684">
        <f>U683+IF(AND(R684=1,M684=3),1,0)-IF(AND(R684=-1,N684=3),1,0)</f>
        <v>1</v>
      </c>
      <c r="V684">
        <f>IF(S684&lt;&gt;S683,0,V683+dt)</f>
        <v>460</v>
      </c>
      <c r="W684">
        <f>IF(T684&lt;&gt;T683,0,W683+dt)</f>
        <v>459</v>
      </c>
      <c r="X684">
        <f>IF(U684&lt;&gt;U683,0,X683+dt)</f>
        <v>118</v>
      </c>
      <c r="Y684" s="24">
        <f>S684*Cap_1*MIN(1,(V684+dt)/StartRamp)</f>
        <v>1.2</v>
      </c>
      <c r="Z684" s="24">
        <f>T684*Cap_2*MIN(1,(W684+dt)/StartRamp)</f>
        <v>1.1000000000000001</v>
      </c>
      <c r="AA684" s="24">
        <f>U684*Cap_3*MIN(1,(X684+dt)/StartRamp)</f>
        <v>1.1000000000000001</v>
      </c>
      <c r="AB684" s="24">
        <f>SUM(Y684:AA684)</f>
        <v>3.4</v>
      </c>
      <c r="AC684" s="24">
        <f>AB684-D684</f>
        <v>1.4881</v>
      </c>
      <c r="AD684" s="25">
        <f>MEDIAN(0,(TaperEnd-E684)/(TaperEnd-TaperStart),1)</f>
        <v>1</v>
      </c>
      <c r="AE684" s="24">
        <f>MIN(P_pcs*AD684,MAX(0,SOC_max-E684)*E_nom*60/dt/SQRT(RTE))</f>
        <v>2.5</v>
      </c>
      <c r="AF684" s="24">
        <f>MIN(P_pcs,MAX(0,E684-SOC_min)*E_nom*60/dt*SQRT(RTE))</f>
        <v>2.5</v>
      </c>
      <c r="AG684" s="24">
        <f>IF(AC684&gt;0,MIN(AC684,AE684),0)</f>
        <v>1.4881</v>
      </c>
      <c r="AH684" s="24">
        <f>IF(AC684&lt;0,MIN(-AC684,AF684),0)</f>
        <v>0</v>
      </c>
      <c r="AI684" s="24">
        <f>IF(AC684&gt;0,D684+AG684,AB684)</f>
        <v>3.4</v>
      </c>
      <c r="AJ684" s="24">
        <f>MAX(0,D684-AI684-AH684)</f>
        <v>0</v>
      </c>
      <c r="AK684" s="25">
        <f>IF(AB684&gt;0,AI684/AB684,0)</f>
        <v>1</v>
      </c>
      <c r="AL684">
        <f>IF(AB684=0,1,MIN(MATCH(MEDIAN(MinStable,AK684,1),FC_L,1),3))</f>
        <v>3</v>
      </c>
      <c r="AM684" s="25">
        <f>INDEX(FC_E1,$AL684)+(MEDIAN(MinStable,$AK684,1)-INDEX(FC_L,$AL684))*(INDEX(FC_E1,$AL684+1)-INDEX(FC_E1,$AL684))/(INDEX(FC_L,$AL684+1)-INDEX(FC_L,$AL684))</f>
        <v>0.42799999999999999</v>
      </c>
      <c r="AN684" s="25">
        <f>INDEX(FC_E2,$AL684)+(MEDIAN(MinStable,$AK684,1)-INDEX(FC_L,$AL684))*(INDEX(FC_E2,$AL684+1)-INDEX(FC_E2,$AL684))/(INDEX(FC_L,$AL684+1)-INDEX(FC_L,$AL684))</f>
        <v>0.42199999999999999</v>
      </c>
      <c r="AO684" s="25">
        <f>INDEX(FC_E3,$AL684)+(MEDIAN(MinStable,$AK684,1)-INDEX(FC_L,$AL684))*(INDEX(FC_E3,$AL684+1)-INDEX(FC_E3,$AL684))/(INDEX(FC_L,$AL684+1)-INDEX(FC_L,$AL684))</f>
        <v>0.41499999999999998</v>
      </c>
      <c r="AP684" s="26">
        <f>(IF(S684=1,Y684*AK684/AM684,0)+IF(T684=1,Z684*AK684/AN684,0)+IF(U684=1,AA684*AK684/AO684,0))*dt/60</f>
        <v>0.13434959664142687</v>
      </c>
      <c r="AQ684" s="25">
        <f>E684+(AG684*SQRT(RTE)-AH684/SQRT(RTE))*dt/60/E_nom</f>
        <v>0.45489078574131192</v>
      </c>
      <c r="AR684">
        <f>IF(R684=1,1,0)</f>
        <v>0</v>
      </c>
    </row>
    <row r="685" spans="1:44" x14ac:dyDescent="0.2">
      <c r="A685">
        <v>683</v>
      </c>
      <c r="B685" s="22">
        <f>A685/1440</f>
        <v>0.47430555555555554</v>
      </c>
      <c r="C685" s="23">
        <v>1.8387</v>
      </c>
      <c r="D685" s="24">
        <f>C685+P_aux</f>
        <v>1.8536999999999999</v>
      </c>
      <c r="E685" s="25">
        <f>AQ684</f>
        <v>0.45489078574131192</v>
      </c>
      <c r="F685" s="24">
        <f>AB684</f>
        <v>3.4</v>
      </c>
      <c r="G685">
        <f>IF(AND(S684=0,V684&gt;=MinOff),V684,-1)</f>
        <v>-1</v>
      </c>
      <c r="H685">
        <f>IF(AND(T684=0,W684&gt;=MinOff),W684,-1)</f>
        <v>-1</v>
      </c>
      <c r="I685">
        <f>IF(AND(U684=0,X684&gt;=MinOff),X684,-1)</f>
        <v>-1</v>
      </c>
      <c r="J685">
        <f>IF(AND(S684=1,V684&gt;=MinRun),V684,-1)</f>
        <v>460</v>
      </c>
      <c r="K685">
        <f>IF(AND(T684=1,W684&gt;=MinRun),W684,-1)</f>
        <v>459</v>
      </c>
      <c r="L685">
        <f>IF(AND(U684=1,X684&gt;=MinRun),X684,-1)</f>
        <v>118</v>
      </c>
      <c r="M685">
        <f>IF(MAX(G685:I685)&lt;0,0,MATCH(MAX(G685:I685),G685:I685,0))</f>
        <v>0</v>
      </c>
      <c r="N685">
        <f>IF(MAX(J685:L685)&lt;0,0,MATCH(MAX(J685:L685),J685:L685,0))</f>
        <v>1</v>
      </c>
      <c r="O685" s="24">
        <f>IF(N685=0,0,INDEX(CapVec,N685))</f>
        <v>1.2</v>
      </c>
      <c r="P685">
        <f>IF(OR(D685&gt;F685+StartMargin,E685&lt;SOC_startT),1,0)</f>
        <v>0</v>
      </c>
      <c r="Q685">
        <f>IF(AND(E685&gt;SOC_stopT,D685&lt;=F685-O685+StopMargin),1,0)</f>
        <v>0</v>
      </c>
      <c r="R685">
        <f>IF(AND(P685=1,M685&gt;0),1,IF(AND(P685=0,Q685=1,N685&gt;0),-1,0))</f>
        <v>0</v>
      </c>
      <c r="S685">
        <f>S684+IF(AND(R685=1,M685=1),1,0)-IF(AND(R685=-1,N685=1),1,0)</f>
        <v>1</v>
      </c>
      <c r="T685">
        <f>T684+IF(AND(R685=1,M685=2),1,0)-IF(AND(R685=-1,N685=2),1,0)</f>
        <v>1</v>
      </c>
      <c r="U685">
        <f>U684+IF(AND(R685=1,M685=3),1,0)-IF(AND(R685=-1,N685=3),1,0)</f>
        <v>1</v>
      </c>
      <c r="V685">
        <f>IF(S685&lt;&gt;S684,0,V684+dt)</f>
        <v>461</v>
      </c>
      <c r="W685">
        <f>IF(T685&lt;&gt;T684,0,W684+dt)</f>
        <v>460</v>
      </c>
      <c r="X685">
        <f>IF(U685&lt;&gt;U684,0,X684+dt)</f>
        <v>119</v>
      </c>
      <c r="Y685" s="24">
        <f>S685*Cap_1*MIN(1,(V685+dt)/StartRamp)</f>
        <v>1.2</v>
      </c>
      <c r="Z685" s="24">
        <f>T685*Cap_2*MIN(1,(W685+dt)/StartRamp)</f>
        <v>1.1000000000000001</v>
      </c>
      <c r="AA685" s="24">
        <f>U685*Cap_3*MIN(1,(X685+dt)/StartRamp)</f>
        <v>1.1000000000000001</v>
      </c>
      <c r="AB685" s="24">
        <f>SUM(Y685:AA685)</f>
        <v>3.4</v>
      </c>
      <c r="AC685" s="24">
        <f>AB685-D685</f>
        <v>1.5463</v>
      </c>
      <c r="AD685" s="25">
        <f>MEDIAN(0,(TaperEnd-E685)/(TaperEnd-TaperStart),1)</f>
        <v>1</v>
      </c>
      <c r="AE685" s="24">
        <f>MIN(P_pcs*AD685,MAX(0,SOC_max-E685)*E_nom*60/dt/SQRT(RTE))</f>
        <v>2.5</v>
      </c>
      <c r="AF685" s="24">
        <f>MIN(P_pcs,MAX(0,E685-SOC_min)*E_nom*60/dt*SQRT(RTE))</f>
        <v>2.5</v>
      </c>
      <c r="AG685" s="24">
        <f>IF(AC685&gt;0,MIN(AC685,AE685),0)</f>
        <v>1.5463</v>
      </c>
      <c r="AH685" s="24">
        <f>IF(AC685&lt;0,MIN(-AC685,AF685),0)</f>
        <v>0</v>
      </c>
      <c r="AI685" s="24">
        <f>IF(AC685&gt;0,D685+AG685,AB685)</f>
        <v>3.4</v>
      </c>
      <c r="AJ685" s="24">
        <f>MAX(0,D685-AI685-AH685)</f>
        <v>0</v>
      </c>
      <c r="AK685" s="25">
        <f>IF(AB685&gt;0,AI685/AB685,0)</f>
        <v>1</v>
      </c>
      <c r="AL685">
        <f>IF(AB685=0,1,MIN(MATCH(MEDIAN(MinStable,AK685,1),FC_L,1),3))</f>
        <v>3</v>
      </c>
      <c r="AM685" s="25">
        <f>INDEX(FC_E1,$AL685)+(MEDIAN(MinStable,$AK685,1)-INDEX(FC_L,$AL685))*(INDEX(FC_E1,$AL685+1)-INDEX(FC_E1,$AL685))/(INDEX(FC_L,$AL685+1)-INDEX(FC_L,$AL685))</f>
        <v>0.42799999999999999</v>
      </c>
      <c r="AN685" s="25">
        <f>INDEX(FC_E2,$AL685)+(MEDIAN(MinStable,$AK685,1)-INDEX(FC_L,$AL685))*(INDEX(FC_E2,$AL685+1)-INDEX(FC_E2,$AL685))/(INDEX(FC_L,$AL685+1)-INDEX(FC_L,$AL685))</f>
        <v>0.42199999999999999</v>
      </c>
      <c r="AO685" s="25">
        <f>INDEX(FC_E3,$AL685)+(MEDIAN(MinStable,$AK685,1)-INDEX(FC_L,$AL685))*(INDEX(FC_E3,$AL685+1)-INDEX(FC_E3,$AL685))/(INDEX(FC_L,$AL685+1)-INDEX(FC_L,$AL685))</f>
        <v>0.41499999999999998</v>
      </c>
      <c r="AP685" s="26">
        <f>(IF(S685=1,Y685*AK685/AM685,0)+IF(T685=1,Z685*AK685/AN685,0)+IF(U685=1,AA685*AK685/AO685,0))*dt/60</f>
        <v>0.13434959664142687</v>
      </c>
      <c r="AQ685" s="25">
        <f>E685+(AG685*SQRT(RTE)-AH685/SQRT(RTE))*dt/60/E_nom</f>
        <v>0.45928641597732101</v>
      </c>
      <c r="AR685">
        <f>IF(R685=1,1,0)</f>
        <v>0</v>
      </c>
    </row>
    <row r="686" spans="1:44" x14ac:dyDescent="0.2">
      <c r="A686">
        <v>684</v>
      </c>
      <c r="B686" s="22">
        <f>A686/1440</f>
        <v>0.47499999999999998</v>
      </c>
      <c r="C686" s="23">
        <v>1.9187000000000001</v>
      </c>
      <c r="D686" s="24">
        <f>C686+P_aux</f>
        <v>1.9337</v>
      </c>
      <c r="E686" s="25">
        <f>AQ685</f>
        <v>0.45928641597732101</v>
      </c>
      <c r="F686" s="24">
        <f>AB685</f>
        <v>3.4</v>
      </c>
      <c r="G686">
        <f>IF(AND(S685=0,V685&gt;=MinOff),V685,-1)</f>
        <v>-1</v>
      </c>
      <c r="H686">
        <f>IF(AND(T685=0,W685&gt;=MinOff),W685,-1)</f>
        <v>-1</v>
      </c>
      <c r="I686">
        <f>IF(AND(U685=0,X685&gt;=MinOff),X685,-1)</f>
        <v>-1</v>
      </c>
      <c r="J686">
        <f>IF(AND(S685=1,V685&gt;=MinRun),V685,-1)</f>
        <v>461</v>
      </c>
      <c r="K686">
        <f>IF(AND(T685=1,W685&gt;=MinRun),W685,-1)</f>
        <v>460</v>
      </c>
      <c r="L686">
        <f>IF(AND(U685=1,X685&gt;=MinRun),X685,-1)</f>
        <v>119</v>
      </c>
      <c r="M686">
        <f>IF(MAX(G686:I686)&lt;0,0,MATCH(MAX(G686:I686),G686:I686,0))</f>
        <v>0</v>
      </c>
      <c r="N686">
        <f>IF(MAX(J686:L686)&lt;0,0,MATCH(MAX(J686:L686),J686:L686,0))</f>
        <v>1</v>
      </c>
      <c r="O686" s="24">
        <f>IF(N686=0,0,INDEX(CapVec,N686))</f>
        <v>1.2</v>
      </c>
      <c r="P686">
        <f>IF(OR(D686&gt;F686+StartMargin,E686&lt;SOC_startT),1,0)</f>
        <v>0</v>
      </c>
      <c r="Q686">
        <f>IF(AND(E686&gt;SOC_stopT,D686&lt;=F686-O686+StopMargin),1,0)</f>
        <v>0</v>
      </c>
      <c r="R686">
        <f>IF(AND(P686=1,M686&gt;0),1,IF(AND(P686=0,Q686=1,N686&gt;0),-1,0))</f>
        <v>0</v>
      </c>
      <c r="S686">
        <f>S685+IF(AND(R686=1,M686=1),1,0)-IF(AND(R686=-1,N686=1),1,0)</f>
        <v>1</v>
      </c>
      <c r="T686">
        <f>T685+IF(AND(R686=1,M686=2),1,0)-IF(AND(R686=-1,N686=2),1,0)</f>
        <v>1</v>
      </c>
      <c r="U686">
        <f>U685+IF(AND(R686=1,M686=3),1,0)-IF(AND(R686=-1,N686=3),1,0)</f>
        <v>1</v>
      </c>
      <c r="V686">
        <f>IF(S686&lt;&gt;S685,0,V685+dt)</f>
        <v>462</v>
      </c>
      <c r="W686">
        <f>IF(T686&lt;&gt;T685,0,W685+dt)</f>
        <v>461</v>
      </c>
      <c r="X686">
        <f>IF(U686&lt;&gt;U685,0,X685+dt)</f>
        <v>120</v>
      </c>
      <c r="Y686" s="24">
        <f>S686*Cap_1*MIN(1,(V686+dt)/StartRamp)</f>
        <v>1.2</v>
      </c>
      <c r="Z686" s="24">
        <f>T686*Cap_2*MIN(1,(W686+dt)/StartRamp)</f>
        <v>1.1000000000000001</v>
      </c>
      <c r="AA686" s="24">
        <f>U686*Cap_3*MIN(1,(X686+dt)/StartRamp)</f>
        <v>1.1000000000000001</v>
      </c>
      <c r="AB686" s="24">
        <f>SUM(Y686:AA686)</f>
        <v>3.4</v>
      </c>
      <c r="AC686" s="24">
        <f>AB686-D686</f>
        <v>1.4662999999999999</v>
      </c>
      <c r="AD686" s="25">
        <f>MEDIAN(0,(TaperEnd-E686)/(TaperEnd-TaperStart),1)</f>
        <v>1</v>
      </c>
      <c r="AE686" s="24">
        <f>MIN(P_pcs*AD686,MAX(0,SOC_max-E686)*E_nom*60/dt/SQRT(RTE))</f>
        <v>2.5</v>
      </c>
      <c r="AF686" s="24">
        <f>MIN(P_pcs,MAX(0,E686-SOC_min)*E_nom*60/dt*SQRT(RTE))</f>
        <v>2.5</v>
      </c>
      <c r="AG686" s="24">
        <f>IF(AC686&gt;0,MIN(AC686,AE686),0)</f>
        <v>1.4662999999999999</v>
      </c>
      <c r="AH686" s="24">
        <f>IF(AC686&lt;0,MIN(-AC686,AF686),0)</f>
        <v>0</v>
      </c>
      <c r="AI686" s="24">
        <f>IF(AC686&gt;0,D686+AG686,AB686)</f>
        <v>3.4</v>
      </c>
      <c r="AJ686" s="24">
        <f>MAX(0,D686-AI686-AH686)</f>
        <v>0</v>
      </c>
      <c r="AK686" s="25">
        <f>IF(AB686&gt;0,AI686/AB686,0)</f>
        <v>1</v>
      </c>
      <c r="AL686">
        <f>IF(AB686=0,1,MIN(MATCH(MEDIAN(MinStable,AK686,1),FC_L,1),3))</f>
        <v>3</v>
      </c>
      <c r="AM686" s="25">
        <f>INDEX(FC_E1,$AL686)+(MEDIAN(MinStable,$AK686,1)-INDEX(FC_L,$AL686))*(INDEX(FC_E1,$AL686+1)-INDEX(FC_E1,$AL686))/(INDEX(FC_L,$AL686+1)-INDEX(FC_L,$AL686))</f>
        <v>0.42799999999999999</v>
      </c>
      <c r="AN686" s="25">
        <f>INDEX(FC_E2,$AL686)+(MEDIAN(MinStable,$AK686,1)-INDEX(FC_L,$AL686))*(INDEX(FC_E2,$AL686+1)-INDEX(FC_E2,$AL686))/(INDEX(FC_L,$AL686+1)-INDEX(FC_L,$AL686))</f>
        <v>0.42199999999999999</v>
      </c>
      <c r="AO686" s="25">
        <f>INDEX(FC_E3,$AL686)+(MEDIAN(MinStable,$AK686,1)-INDEX(FC_L,$AL686))*(INDEX(FC_E3,$AL686+1)-INDEX(FC_E3,$AL686))/(INDEX(FC_L,$AL686+1)-INDEX(FC_L,$AL686))</f>
        <v>0.41499999999999998</v>
      </c>
      <c r="AP686" s="26">
        <f>(IF(S686=1,Y686*AK686/AM686,0)+IF(T686=1,Z686*AK686/AN686,0)+IF(U686=1,AA686*AK686/AO686,0))*dt/60</f>
        <v>0.13434959664142687</v>
      </c>
      <c r="AQ686" s="25">
        <f>E686+(AG686*SQRT(RTE)-AH686/SQRT(RTE))*dt/60/E_nom</f>
        <v>0.46345463211588411</v>
      </c>
      <c r="AR686">
        <f>IF(R686=1,1,0)</f>
        <v>0</v>
      </c>
    </row>
    <row r="687" spans="1:44" x14ac:dyDescent="0.2">
      <c r="A687">
        <v>685</v>
      </c>
      <c r="B687" s="22">
        <f>A687/1440</f>
        <v>0.47569444444444442</v>
      </c>
      <c r="C687" s="23">
        <v>1.8875999999999999</v>
      </c>
      <c r="D687" s="24">
        <f>C687+P_aux</f>
        <v>1.9025999999999998</v>
      </c>
      <c r="E687" s="25">
        <f>AQ686</f>
        <v>0.46345463211588411</v>
      </c>
      <c r="F687" s="24">
        <f>AB686</f>
        <v>3.4</v>
      </c>
      <c r="G687">
        <f>IF(AND(S686=0,V686&gt;=MinOff),V686,-1)</f>
        <v>-1</v>
      </c>
      <c r="H687">
        <f>IF(AND(T686=0,W686&gt;=MinOff),W686,-1)</f>
        <v>-1</v>
      </c>
      <c r="I687">
        <f>IF(AND(U686=0,X686&gt;=MinOff),X686,-1)</f>
        <v>-1</v>
      </c>
      <c r="J687">
        <f>IF(AND(S686=1,V686&gt;=MinRun),V686,-1)</f>
        <v>462</v>
      </c>
      <c r="K687">
        <f>IF(AND(T686=1,W686&gt;=MinRun),W686,-1)</f>
        <v>461</v>
      </c>
      <c r="L687">
        <f>IF(AND(U686=1,X686&gt;=MinRun),X686,-1)</f>
        <v>120</v>
      </c>
      <c r="M687">
        <f>IF(MAX(G687:I687)&lt;0,0,MATCH(MAX(G687:I687),G687:I687,0))</f>
        <v>0</v>
      </c>
      <c r="N687">
        <f>IF(MAX(J687:L687)&lt;0,0,MATCH(MAX(J687:L687),J687:L687,0))</f>
        <v>1</v>
      </c>
      <c r="O687" s="24">
        <f>IF(N687=0,0,INDEX(CapVec,N687))</f>
        <v>1.2</v>
      </c>
      <c r="P687">
        <f>IF(OR(D687&gt;F687+StartMargin,E687&lt;SOC_startT),1,0)</f>
        <v>0</v>
      </c>
      <c r="Q687">
        <f>IF(AND(E687&gt;SOC_stopT,D687&lt;=F687-O687+StopMargin),1,0)</f>
        <v>0</v>
      </c>
      <c r="R687">
        <f>IF(AND(P687=1,M687&gt;0),1,IF(AND(P687=0,Q687=1,N687&gt;0),-1,0))</f>
        <v>0</v>
      </c>
      <c r="S687">
        <f>S686+IF(AND(R687=1,M687=1),1,0)-IF(AND(R687=-1,N687=1),1,0)</f>
        <v>1</v>
      </c>
      <c r="T687">
        <f>T686+IF(AND(R687=1,M687=2),1,0)-IF(AND(R687=-1,N687=2),1,0)</f>
        <v>1</v>
      </c>
      <c r="U687">
        <f>U686+IF(AND(R687=1,M687=3),1,0)-IF(AND(R687=-1,N687=3),1,0)</f>
        <v>1</v>
      </c>
      <c r="V687">
        <f>IF(S687&lt;&gt;S686,0,V686+dt)</f>
        <v>463</v>
      </c>
      <c r="W687">
        <f>IF(T687&lt;&gt;T686,0,W686+dt)</f>
        <v>462</v>
      </c>
      <c r="X687">
        <f>IF(U687&lt;&gt;U686,0,X686+dt)</f>
        <v>121</v>
      </c>
      <c r="Y687" s="24">
        <f>S687*Cap_1*MIN(1,(V687+dt)/StartRamp)</f>
        <v>1.2</v>
      </c>
      <c r="Z687" s="24">
        <f>T687*Cap_2*MIN(1,(W687+dt)/StartRamp)</f>
        <v>1.1000000000000001</v>
      </c>
      <c r="AA687" s="24">
        <f>U687*Cap_3*MIN(1,(X687+dt)/StartRamp)</f>
        <v>1.1000000000000001</v>
      </c>
      <c r="AB687" s="24">
        <f>SUM(Y687:AA687)</f>
        <v>3.4</v>
      </c>
      <c r="AC687" s="24">
        <f>AB687-D687</f>
        <v>1.4974000000000001</v>
      </c>
      <c r="AD687" s="25">
        <f>MEDIAN(0,(TaperEnd-E687)/(TaperEnd-TaperStart),1)</f>
        <v>1</v>
      </c>
      <c r="AE687" s="24">
        <f>MIN(P_pcs*AD687,MAX(0,SOC_max-E687)*E_nom*60/dt/SQRT(RTE))</f>
        <v>2.5</v>
      </c>
      <c r="AF687" s="24">
        <f>MIN(P_pcs,MAX(0,E687-SOC_min)*E_nom*60/dt*SQRT(RTE))</f>
        <v>2.5</v>
      </c>
      <c r="AG687" s="24">
        <f>IF(AC687&gt;0,MIN(AC687,AE687),0)</f>
        <v>1.4974000000000001</v>
      </c>
      <c r="AH687" s="24">
        <f>IF(AC687&lt;0,MIN(-AC687,AF687),0)</f>
        <v>0</v>
      </c>
      <c r="AI687" s="24">
        <f>IF(AC687&gt;0,D687+AG687,AB687)</f>
        <v>3.4</v>
      </c>
      <c r="AJ687" s="24">
        <f>MAX(0,D687-AI687-AH687)</f>
        <v>0</v>
      </c>
      <c r="AK687" s="25">
        <f>IF(AB687&gt;0,AI687/AB687,0)</f>
        <v>1</v>
      </c>
      <c r="AL687">
        <f>IF(AB687=0,1,MIN(MATCH(MEDIAN(MinStable,AK687,1),FC_L,1),3))</f>
        <v>3</v>
      </c>
      <c r="AM687" s="25">
        <f>INDEX(FC_E1,$AL687)+(MEDIAN(MinStable,$AK687,1)-INDEX(FC_L,$AL687))*(INDEX(FC_E1,$AL687+1)-INDEX(FC_E1,$AL687))/(INDEX(FC_L,$AL687+1)-INDEX(FC_L,$AL687))</f>
        <v>0.42799999999999999</v>
      </c>
      <c r="AN687" s="25">
        <f>INDEX(FC_E2,$AL687)+(MEDIAN(MinStable,$AK687,1)-INDEX(FC_L,$AL687))*(INDEX(FC_E2,$AL687+1)-INDEX(FC_E2,$AL687))/(INDEX(FC_L,$AL687+1)-INDEX(FC_L,$AL687))</f>
        <v>0.42199999999999999</v>
      </c>
      <c r="AO687" s="25">
        <f>INDEX(FC_E3,$AL687)+(MEDIAN(MinStable,$AK687,1)-INDEX(FC_L,$AL687))*(INDEX(FC_E3,$AL687+1)-INDEX(FC_E3,$AL687))/(INDEX(FC_L,$AL687+1)-INDEX(FC_L,$AL687))</f>
        <v>0.41499999999999998</v>
      </c>
      <c r="AP687" s="26">
        <f>(IF(S687=1,Y687*AK687/AM687,0)+IF(T687=1,Z687*AK687/AN687,0)+IF(U687=1,AA687*AK687/AO687,0))*dt/60</f>
        <v>0.13434959664142687</v>
      </c>
      <c r="AQ687" s="25">
        <f>E687+(AG687*SQRT(RTE)-AH687/SQRT(RTE))*dt/60/E_nom</f>
        <v>0.46771125548482934</v>
      </c>
      <c r="AR687">
        <f>IF(R687=1,1,0)</f>
        <v>0</v>
      </c>
    </row>
    <row r="688" spans="1:44" x14ac:dyDescent="0.2">
      <c r="A688">
        <v>686</v>
      </c>
      <c r="B688" s="22">
        <f>A688/1440</f>
        <v>0.47638888888888886</v>
      </c>
      <c r="C688" s="23">
        <v>1.919</v>
      </c>
      <c r="D688" s="24">
        <f>C688+P_aux</f>
        <v>1.9339999999999999</v>
      </c>
      <c r="E688" s="25">
        <f>AQ687</f>
        <v>0.46771125548482934</v>
      </c>
      <c r="F688" s="24">
        <f>AB687</f>
        <v>3.4</v>
      </c>
      <c r="G688">
        <f>IF(AND(S687=0,V687&gt;=MinOff),V687,-1)</f>
        <v>-1</v>
      </c>
      <c r="H688">
        <f>IF(AND(T687=0,W687&gt;=MinOff),W687,-1)</f>
        <v>-1</v>
      </c>
      <c r="I688">
        <f>IF(AND(U687=0,X687&gt;=MinOff),X687,-1)</f>
        <v>-1</v>
      </c>
      <c r="J688">
        <f>IF(AND(S687=1,V687&gt;=MinRun),V687,-1)</f>
        <v>463</v>
      </c>
      <c r="K688">
        <f>IF(AND(T687=1,W687&gt;=MinRun),W687,-1)</f>
        <v>462</v>
      </c>
      <c r="L688">
        <f>IF(AND(U687=1,X687&gt;=MinRun),X687,-1)</f>
        <v>121</v>
      </c>
      <c r="M688">
        <f>IF(MAX(G688:I688)&lt;0,0,MATCH(MAX(G688:I688),G688:I688,0))</f>
        <v>0</v>
      </c>
      <c r="N688">
        <f>IF(MAX(J688:L688)&lt;0,0,MATCH(MAX(J688:L688),J688:L688,0))</f>
        <v>1</v>
      </c>
      <c r="O688" s="24">
        <f>IF(N688=0,0,INDEX(CapVec,N688))</f>
        <v>1.2</v>
      </c>
      <c r="P688">
        <f>IF(OR(D688&gt;F688+StartMargin,E688&lt;SOC_startT),1,0)</f>
        <v>0</v>
      </c>
      <c r="Q688">
        <f>IF(AND(E688&gt;SOC_stopT,D688&lt;=F688-O688+StopMargin),1,0)</f>
        <v>0</v>
      </c>
      <c r="R688">
        <f>IF(AND(P688=1,M688&gt;0),1,IF(AND(P688=0,Q688=1,N688&gt;0),-1,0))</f>
        <v>0</v>
      </c>
      <c r="S688">
        <f>S687+IF(AND(R688=1,M688=1),1,0)-IF(AND(R688=-1,N688=1),1,0)</f>
        <v>1</v>
      </c>
      <c r="T688">
        <f>T687+IF(AND(R688=1,M688=2),1,0)-IF(AND(R688=-1,N688=2),1,0)</f>
        <v>1</v>
      </c>
      <c r="U688">
        <f>U687+IF(AND(R688=1,M688=3),1,0)-IF(AND(R688=-1,N688=3),1,0)</f>
        <v>1</v>
      </c>
      <c r="V688">
        <f>IF(S688&lt;&gt;S687,0,V687+dt)</f>
        <v>464</v>
      </c>
      <c r="W688">
        <f>IF(T688&lt;&gt;T687,0,W687+dt)</f>
        <v>463</v>
      </c>
      <c r="X688">
        <f>IF(U688&lt;&gt;U687,0,X687+dt)</f>
        <v>122</v>
      </c>
      <c r="Y688" s="24">
        <f>S688*Cap_1*MIN(1,(V688+dt)/StartRamp)</f>
        <v>1.2</v>
      </c>
      <c r="Z688" s="24">
        <f>T688*Cap_2*MIN(1,(W688+dt)/StartRamp)</f>
        <v>1.1000000000000001</v>
      </c>
      <c r="AA688" s="24">
        <f>U688*Cap_3*MIN(1,(X688+dt)/StartRamp)</f>
        <v>1.1000000000000001</v>
      </c>
      <c r="AB688" s="24">
        <f>SUM(Y688:AA688)</f>
        <v>3.4</v>
      </c>
      <c r="AC688" s="24">
        <f>AB688-D688</f>
        <v>1.466</v>
      </c>
      <c r="AD688" s="25">
        <f>MEDIAN(0,(TaperEnd-E688)/(TaperEnd-TaperStart),1)</f>
        <v>1</v>
      </c>
      <c r="AE688" s="24">
        <f>MIN(P_pcs*AD688,MAX(0,SOC_max-E688)*E_nom*60/dt/SQRT(RTE))</f>
        <v>2.5</v>
      </c>
      <c r="AF688" s="24">
        <f>MIN(P_pcs,MAX(0,E688-SOC_min)*E_nom*60/dt*SQRT(RTE))</f>
        <v>2.5</v>
      </c>
      <c r="AG688" s="24">
        <f>IF(AC688&gt;0,MIN(AC688,AE688),0)</f>
        <v>1.466</v>
      </c>
      <c r="AH688" s="24">
        <f>IF(AC688&lt;0,MIN(-AC688,AF688),0)</f>
        <v>0</v>
      </c>
      <c r="AI688" s="24">
        <f>IF(AC688&gt;0,D688+AG688,AB688)</f>
        <v>3.4</v>
      </c>
      <c r="AJ688" s="24">
        <f>MAX(0,D688-AI688-AH688)</f>
        <v>0</v>
      </c>
      <c r="AK688" s="25">
        <f>IF(AB688&gt;0,AI688/AB688,0)</f>
        <v>1</v>
      </c>
      <c r="AL688">
        <f>IF(AB688=0,1,MIN(MATCH(MEDIAN(MinStable,AK688,1),FC_L,1),3))</f>
        <v>3</v>
      </c>
      <c r="AM688" s="25">
        <f>INDEX(FC_E1,$AL688)+(MEDIAN(MinStable,$AK688,1)-INDEX(FC_L,$AL688))*(INDEX(FC_E1,$AL688+1)-INDEX(FC_E1,$AL688))/(INDEX(FC_L,$AL688+1)-INDEX(FC_L,$AL688))</f>
        <v>0.42799999999999999</v>
      </c>
      <c r="AN688" s="25">
        <f>INDEX(FC_E2,$AL688)+(MEDIAN(MinStable,$AK688,1)-INDEX(FC_L,$AL688))*(INDEX(FC_E2,$AL688+1)-INDEX(FC_E2,$AL688))/(INDEX(FC_L,$AL688+1)-INDEX(FC_L,$AL688))</f>
        <v>0.42199999999999999</v>
      </c>
      <c r="AO688" s="25">
        <f>INDEX(FC_E3,$AL688)+(MEDIAN(MinStable,$AK688,1)-INDEX(FC_L,$AL688))*(INDEX(FC_E3,$AL688+1)-INDEX(FC_E3,$AL688))/(INDEX(FC_L,$AL688+1)-INDEX(FC_L,$AL688))</f>
        <v>0.41499999999999998</v>
      </c>
      <c r="AP688" s="26">
        <f>(IF(S688=1,Y688*AK688/AM688,0)+IF(T688=1,Z688*AK688/AN688,0)+IF(U688=1,AA688*AK688/AO688,0))*dt/60</f>
        <v>0.13434959664142687</v>
      </c>
      <c r="AQ688" s="25">
        <f>E688+(AG688*SQRT(RTE)-AH688/SQRT(RTE))*dt/60/E_nom</f>
        <v>0.47187861882052701</v>
      </c>
      <c r="AR688">
        <f>IF(R688=1,1,0)</f>
        <v>0</v>
      </c>
    </row>
    <row r="689" spans="1:44" x14ac:dyDescent="0.2">
      <c r="A689">
        <v>687</v>
      </c>
      <c r="B689" s="22">
        <f>A689/1440</f>
        <v>0.47708333333333336</v>
      </c>
      <c r="C689" s="23">
        <v>2.0030000000000001</v>
      </c>
      <c r="D689" s="24">
        <f>C689+P_aux</f>
        <v>2.0180000000000002</v>
      </c>
      <c r="E689" s="25">
        <f>AQ688</f>
        <v>0.47187861882052701</v>
      </c>
      <c r="F689" s="24">
        <f>AB688</f>
        <v>3.4</v>
      </c>
      <c r="G689">
        <f>IF(AND(S688=0,V688&gt;=MinOff),V688,-1)</f>
        <v>-1</v>
      </c>
      <c r="H689">
        <f>IF(AND(T688=0,W688&gt;=MinOff),W688,-1)</f>
        <v>-1</v>
      </c>
      <c r="I689">
        <f>IF(AND(U688=0,X688&gt;=MinOff),X688,-1)</f>
        <v>-1</v>
      </c>
      <c r="J689">
        <f>IF(AND(S688=1,V688&gt;=MinRun),V688,-1)</f>
        <v>464</v>
      </c>
      <c r="K689">
        <f>IF(AND(T688=1,W688&gt;=MinRun),W688,-1)</f>
        <v>463</v>
      </c>
      <c r="L689">
        <f>IF(AND(U688=1,X688&gt;=MinRun),X688,-1)</f>
        <v>122</v>
      </c>
      <c r="M689">
        <f>IF(MAX(G689:I689)&lt;0,0,MATCH(MAX(G689:I689),G689:I689,0))</f>
        <v>0</v>
      </c>
      <c r="N689">
        <f>IF(MAX(J689:L689)&lt;0,0,MATCH(MAX(J689:L689),J689:L689,0))</f>
        <v>1</v>
      </c>
      <c r="O689" s="24">
        <f>IF(N689=0,0,INDEX(CapVec,N689))</f>
        <v>1.2</v>
      </c>
      <c r="P689">
        <f>IF(OR(D689&gt;F689+StartMargin,E689&lt;SOC_startT),1,0)</f>
        <v>0</v>
      </c>
      <c r="Q689">
        <f>IF(AND(E689&gt;SOC_stopT,D689&lt;=F689-O689+StopMargin),1,0)</f>
        <v>0</v>
      </c>
      <c r="R689">
        <f>IF(AND(P689=1,M689&gt;0),1,IF(AND(P689=0,Q689=1,N689&gt;0),-1,0))</f>
        <v>0</v>
      </c>
      <c r="S689">
        <f>S688+IF(AND(R689=1,M689=1),1,0)-IF(AND(R689=-1,N689=1),1,0)</f>
        <v>1</v>
      </c>
      <c r="T689">
        <f>T688+IF(AND(R689=1,M689=2),1,0)-IF(AND(R689=-1,N689=2),1,0)</f>
        <v>1</v>
      </c>
      <c r="U689">
        <f>U688+IF(AND(R689=1,M689=3),1,0)-IF(AND(R689=-1,N689=3),1,0)</f>
        <v>1</v>
      </c>
      <c r="V689">
        <f>IF(S689&lt;&gt;S688,0,V688+dt)</f>
        <v>465</v>
      </c>
      <c r="W689">
        <f>IF(T689&lt;&gt;T688,0,W688+dt)</f>
        <v>464</v>
      </c>
      <c r="X689">
        <f>IF(U689&lt;&gt;U688,0,X688+dt)</f>
        <v>123</v>
      </c>
      <c r="Y689" s="24">
        <f>S689*Cap_1*MIN(1,(V689+dt)/StartRamp)</f>
        <v>1.2</v>
      </c>
      <c r="Z689" s="24">
        <f>T689*Cap_2*MIN(1,(W689+dt)/StartRamp)</f>
        <v>1.1000000000000001</v>
      </c>
      <c r="AA689" s="24">
        <f>U689*Cap_3*MIN(1,(X689+dt)/StartRamp)</f>
        <v>1.1000000000000001</v>
      </c>
      <c r="AB689" s="24">
        <f>SUM(Y689:AA689)</f>
        <v>3.4</v>
      </c>
      <c r="AC689" s="24">
        <f>AB689-D689</f>
        <v>1.3819999999999997</v>
      </c>
      <c r="AD689" s="25">
        <f>MEDIAN(0,(TaperEnd-E689)/(TaperEnd-TaperStart),1)</f>
        <v>1</v>
      </c>
      <c r="AE689" s="24">
        <f>MIN(P_pcs*AD689,MAX(0,SOC_max-E689)*E_nom*60/dt/SQRT(RTE))</f>
        <v>2.5</v>
      </c>
      <c r="AF689" s="24">
        <f>MIN(P_pcs,MAX(0,E689-SOC_min)*E_nom*60/dt*SQRT(RTE))</f>
        <v>2.5</v>
      </c>
      <c r="AG689" s="24">
        <f>IF(AC689&gt;0,MIN(AC689,AE689),0)</f>
        <v>1.3819999999999997</v>
      </c>
      <c r="AH689" s="24">
        <f>IF(AC689&lt;0,MIN(-AC689,AF689),0)</f>
        <v>0</v>
      </c>
      <c r="AI689" s="24">
        <f>IF(AC689&gt;0,D689+AG689,AB689)</f>
        <v>3.4</v>
      </c>
      <c r="AJ689" s="24">
        <f>MAX(0,D689-AI689-AH689)</f>
        <v>0</v>
      </c>
      <c r="AK689" s="25">
        <f>IF(AB689&gt;0,AI689/AB689,0)</f>
        <v>1</v>
      </c>
      <c r="AL689">
        <f>IF(AB689=0,1,MIN(MATCH(MEDIAN(MinStable,AK689,1),FC_L,1),3))</f>
        <v>3</v>
      </c>
      <c r="AM689" s="25">
        <f>INDEX(FC_E1,$AL689)+(MEDIAN(MinStable,$AK689,1)-INDEX(FC_L,$AL689))*(INDEX(FC_E1,$AL689+1)-INDEX(FC_E1,$AL689))/(INDEX(FC_L,$AL689+1)-INDEX(FC_L,$AL689))</f>
        <v>0.42799999999999999</v>
      </c>
      <c r="AN689" s="25">
        <f>INDEX(FC_E2,$AL689)+(MEDIAN(MinStable,$AK689,1)-INDEX(FC_L,$AL689))*(INDEX(FC_E2,$AL689+1)-INDEX(FC_E2,$AL689))/(INDEX(FC_L,$AL689+1)-INDEX(FC_L,$AL689))</f>
        <v>0.42199999999999999</v>
      </c>
      <c r="AO689" s="25">
        <f>INDEX(FC_E3,$AL689)+(MEDIAN(MinStable,$AK689,1)-INDEX(FC_L,$AL689))*(INDEX(FC_E3,$AL689+1)-INDEX(FC_E3,$AL689))/(INDEX(FC_L,$AL689+1)-INDEX(FC_L,$AL689))</f>
        <v>0.41499999999999998</v>
      </c>
      <c r="AP689" s="26">
        <f>(IF(S689=1,Y689*AK689/AM689,0)+IF(T689=1,Z689*AK689/AN689,0)+IF(U689=1,AA689*AK689/AO689,0))*dt/60</f>
        <v>0.13434959664142687</v>
      </c>
      <c r="AQ689" s="25">
        <f>E689+(AG689*SQRT(RTE)-AH689/SQRT(RTE))*dt/60/E_nom</f>
        <v>0.47580719735390636</v>
      </c>
      <c r="AR689">
        <f>IF(R689=1,1,0)</f>
        <v>0</v>
      </c>
    </row>
    <row r="690" spans="1:44" x14ac:dyDescent="0.2">
      <c r="A690">
        <v>688</v>
      </c>
      <c r="B690" s="22">
        <f>A690/1440</f>
        <v>0.4777777777777778</v>
      </c>
      <c r="C690" s="23">
        <v>1.9085000000000001</v>
      </c>
      <c r="D690" s="24">
        <f>C690+P_aux</f>
        <v>1.9235</v>
      </c>
      <c r="E690" s="25">
        <f>AQ689</f>
        <v>0.47580719735390636</v>
      </c>
      <c r="F690" s="24">
        <f>AB689</f>
        <v>3.4</v>
      </c>
      <c r="G690">
        <f>IF(AND(S689=0,V689&gt;=MinOff),V689,-1)</f>
        <v>-1</v>
      </c>
      <c r="H690">
        <f>IF(AND(T689=0,W689&gt;=MinOff),W689,-1)</f>
        <v>-1</v>
      </c>
      <c r="I690">
        <f>IF(AND(U689=0,X689&gt;=MinOff),X689,-1)</f>
        <v>-1</v>
      </c>
      <c r="J690">
        <f>IF(AND(S689=1,V689&gt;=MinRun),V689,-1)</f>
        <v>465</v>
      </c>
      <c r="K690">
        <f>IF(AND(T689=1,W689&gt;=MinRun),W689,-1)</f>
        <v>464</v>
      </c>
      <c r="L690">
        <f>IF(AND(U689=1,X689&gt;=MinRun),X689,-1)</f>
        <v>123</v>
      </c>
      <c r="M690">
        <f>IF(MAX(G690:I690)&lt;0,0,MATCH(MAX(G690:I690),G690:I690,0))</f>
        <v>0</v>
      </c>
      <c r="N690">
        <f>IF(MAX(J690:L690)&lt;0,0,MATCH(MAX(J690:L690),J690:L690,0))</f>
        <v>1</v>
      </c>
      <c r="O690" s="24">
        <f>IF(N690=0,0,INDEX(CapVec,N690))</f>
        <v>1.2</v>
      </c>
      <c r="P690">
        <f>IF(OR(D690&gt;F690+StartMargin,E690&lt;SOC_startT),1,0)</f>
        <v>0</v>
      </c>
      <c r="Q690">
        <f>IF(AND(E690&gt;SOC_stopT,D690&lt;=F690-O690+StopMargin),1,0)</f>
        <v>0</v>
      </c>
      <c r="R690">
        <f>IF(AND(P690=1,M690&gt;0),1,IF(AND(P690=0,Q690=1,N690&gt;0),-1,0))</f>
        <v>0</v>
      </c>
      <c r="S690">
        <f>S689+IF(AND(R690=1,M690=1),1,0)-IF(AND(R690=-1,N690=1),1,0)</f>
        <v>1</v>
      </c>
      <c r="T690">
        <f>T689+IF(AND(R690=1,M690=2),1,0)-IF(AND(R690=-1,N690=2),1,0)</f>
        <v>1</v>
      </c>
      <c r="U690">
        <f>U689+IF(AND(R690=1,M690=3),1,0)-IF(AND(R690=-1,N690=3),1,0)</f>
        <v>1</v>
      </c>
      <c r="V690">
        <f>IF(S690&lt;&gt;S689,0,V689+dt)</f>
        <v>466</v>
      </c>
      <c r="W690">
        <f>IF(T690&lt;&gt;T689,0,W689+dt)</f>
        <v>465</v>
      </c>
      <c r="X690">
        <f>IF(U690&lt;&gt;U689,0,X689+dt)</f>
        <v>124</v>
      </c>
      <c r="Y690" s="24">
        <f>S690*Cap_1*MIN(1,(V690+dt)/StartRamp)</f>
        <v>1.2</v>
      </c>
      <c r="Z690" s="24">
        <f>T690*Cap_2*MIN(1,(W690+dt)/StartRamp)</f>
        <v>1.1000000000000001</v>
      </c>
      <c r="AA690" s="24">
        <f>U690*Cap_3*MIN(1,(X690+dt)/StartRamp)</f>
        <v>1.1000000000000001</v>
      </c>
      <c r="AB690" s="24">
        <f>SUM(Y690:AA690)</f>
        <v>3.4</v>
      </c>
      <c r="AC690" s="24">
        <f>AB690-D690</f>
        <v>1.4764999999999999</v>
      </c>
      <c r="AD690" s="25">
        <f>MEDIAN(0,(TaperEnd-E690)/(TaperEnd-TaperStart),1)</f>
        <v>1</v>
      </c>
      <c r="AE690" s="24">
        <f>MIN(P_pcs*AD690,MAX(0,SOC_max-E690)*E_nom*60/dt/SQRT(RTE))</f>
        <v>2.5</v>
      </c>
      <c r="AF690" s="24">
        <f>MIN(P_pcs,MAX(0,E690-SOC_min)*E_nom*60/dt*SQRT(RTE))</f>
        <v>2.5</v>
      </c>
      <c r="AG690" s="24">
        <f>IF(AC690&gt;0,MIN(AC690,AE690),0)</f>
        <v>1.4764999999999999</v>
      </c>
      <c r="AH690" s="24">
        <f>IF(AC690&lt;0,MIN(-AC690,AF690),0)</f>
        <v>0</v>
      </c>
      <c r="AI690" s="24">
        <f>IF(AC690&gt;0,D690+AG690,AB690)</f>
        <v>3.4</v>
      </c>
      <c r="AJ690" s="24">
        <f>MAX(0,D690-AI690-AH690)</f>
        <v>0</v>
      </c>
      <c r="AK690" s="25">
        <f>IF(AB690&gt;0,AI690/AB690,0)</f>
        <v>1</v>
      </c>
      <c r="AL690">
        <f>IF(AB690=0,1,MIN(MATCH(MEDIAN(MinStable,AK690,1),FC_L,1),3))</f>
        <v>3</v>
      </c>
      <c r="AM690" s="25">
        <f>INDEX(FC_E1,$AL690)+(MEDIAN(MinStable,$AK690,1)-INDEX(FC_L,$AL690))*(INDEX(FC_E1,$AL690+1)-INDEX(FC_E1,$AL690))/(INDEX(FC_L,$AL690+1)-INDEX(FC_L,$AL690))</f>
        <v>0.42799999999999999</v>
      </c>
      <c r="AN690" s="25">
        <f>INDEX(FC_E2,$AL690)+(MEDIAN(MinStable,$AK690,1)-INDEX(FC_L,$AL690))*(INDEX(FC_E2,$AL690+1)-INDEX(FC_E2,$AL690))/(INDEX(FC_L,$AL690+1)-INDEX(FC_L,$AL690))</f>
        <v>0.42199999999999999</v>
      </c>
      <c r="AO690" s="25">
        <f>INDEX(FC_E3,$AL690)+(MEDIAN(MinStable,$AK690,1)-INDEX(FC_L,$AL690))*(INDEX(FC_E3,$AL690+1)-INDEX(FC_E3,$AL690))/(INDEX(FC_L,$AL690+1)-INDEX(FC_L,$AL690))</f>
        <v>0.41499999999999998</v>
      </c>
      <c r="AP690" s="26">
        <f>(IF(S690=1,Y690*AK690/AM690,0)+IF(T690=1,Z690*AK690/AN690,0)+IF(U690=1,AA690*AK690/AO690,0))*dt/60</f>
        <v>0.13434959664142687</v>
      </c>
      <c r="AQ690" s="25">
        <f>E690+(AG690*SQRT(RTE)-AH690/SQRT(RTE))*dt/60/E_nom</f>
        <v>0.48000440878989381</v>
      </c>
      <c r="AR690">
        <f>IF(R690=1,1,0)</f>
        <v>0</v>
      </c>
    </row>
    <row r="691" spans="1:44" x14ac:dyDescent="0.2">
      <c r="A691">
        <v>689</v>
      </c>
      <c r="B691" s="22">
        <f>A691/1440</f>
        <v>0.47847222222222224</v>
      </c>
      <c r="C691" s="23">
        <v>1.9109</v>
      </c>
      <c r="D691" s="24">
        <f>C691+P_aux</f>
        <v>1.9258999999999999</v>
      </c>
      <c r="E691" s="25">
        <f>AQ690</f>
        <v>0.48000440878989381</v>
      </c>
      <c r="F691" s="24">
        <f>AB690</f>
        <v>3.4</v>
      </c>
      <c r="G691">
        <f>IF(AND(S690=0,V690&gt;=MinOff),V690,-1)</f>
        <v>-1</v>
      </c>
      <c r="H691">
        <f>IF(AND(T690=0,W690&gt;=MinOff),W690,-1)</f>
        <v>-1</v>
      </c>
      <c r="I691">
        <f>IF(AND(U690=0,X690&gt;=MinOff),X690,-1)</f>
        <v>-1</v>
      </c>
      <c r="J691">
        <f>IF(AND(S690=1,V690&gt;=MinRun),V690,-1)</f>
        <v>466</v>
      </c>
      <c r="K691">
        <f>IF(AND(T690=1,W690&gt;=MinRun),W690,-1)</f>
        <v>465</v>
      </c>
      <c r="L691">
        <f>IF(AND(U690=1,X690&gt;=MinRun),X690,-1)</f>
        <v>124</v>
      </c>
      <c r="M691">
        <f>IF(MAX(G691:I691)&lt;0,0,MATCH(MAX(G691:I691),G691:I691,0))</f>
        <v>0</v>
      </c>
      <c r="N691">
        <f>IF(MAX(J691:L691)&lt;0,0,MATCH(MAX(J691:L691),J691:L691,0))</f>
        <v>1</v>
      </c>
      <c r="O691" s="24">
        <f>IF(N691=0,0,INDEX(CapVec,N691))</f>
        <v>1.2</v>
      </c>
      <c r="P691">
        <f>IF(OR(D691&gt;F691+StartMargin,E691&lt;SOC_startT),1,0)</f>
        <v>0</v>
      </c>
      <c r="Q691">
        <f>IF(AND(E691&gt;SOC_stopT,D691&lt;=F691-O691+StopMargin),1,0)</f>
        <v>0</v>
      </c>
      <c r="R691">
        <f>IF(AND(P691=1,M691&gt;0),1,IF(AND(P691=0,Q691=1,N691&gt;0),-1,0))</f>
        <v>0</v>
      </c>
      <c r="S691">
        <f>S690+IF(AND(R691=1,M691=1),1,0)-IF(AND(R691=-1,N691=1),1,0)</f>
        <v>1</v>
      </c>
      <c r="T691">
        <f>T690+IF(AND(R691=1,M691=2),1,0)-IF(AND(R691=-1,N691=2),1,0)</f>
        <v>1</v>
      </c>
      <c r="U691">
        <f>U690+IF(AND(R691=1,M691=3),1,0)-IF(AND(R691=-1,N691=3),1,0)</f>
        <v>1</v>
      </c>
      <c r="V691">
        <f>IF(S691&lt;&gt;S690,0,V690+dt)</f>
        <v>467</v>
      </c>
      <c r="W691">
        <f>IF(T691&lt;&gt;T690,0,W690+dt)</f>
        <v>466</v>
      </c>
      <c r="X691">
        <f>IF(U691&lt;&gt;U690,0,X690+dt)</f>
        <v>125</v>
      </c>
      <c r="Y691" s="24">
        <f>S691*Cap_1*MIN(1,(V691+dt)/StartRamp)</f>
        <v>1.2</v>
      </c>
      <c r="Z691" s="24">
        <f>T691*Cap_2*MIN(1,(W691+dt)/StartRamp)</f>
        <v>1.1000000000000001</v>
      </c>
      <c r="AA691" s="24">
        <f>U691*Cap_3*MIN(1,(X691+dt)/StartRamp)</f>
        <v>1.1000000000000001</v>
      </c>
      <c r="AB691" s="24">
        <f>SUM(Y691:AA691)</f>
        <v>3.4</v>
      </c>
      <c r="AC691" s="24">
        <f>AB691-D691</f>
        <v>1.4741</v>
      </c>
      <c r="AD691" s="25">
        <f>MEDIAN(0,(TaperEnd-E691)/(TaperEnd-TaperStart),1)</f>
        <v>1</v>
      </c>
      <c r="AE691" s="24">
        <f>MIN(P_pcs*AD691,MAX(0,SOC_max-E691)*E_nom*60/dt/SQRT(RTE))</f>
        <v>2.5</v>
      </c>
      <c r="AF691" s="24">
        <f>MIN(P_pcs,MAX(0,E691-SOC_min)*E_nom*60/dt*SQRT(RTE))</f>
        <v>2.5</v>
      </c>
      <c r="AG691" s="24">
        <f>IF(AC691&gt;0,MIN(AC691,AE691),0)</f>
        <v>1.4741</v>
      </c>
      <c r="AH691" s="24">
        <f>IF(AC691&lt;0,MIN(-AC691,AF691),0)</f>
        <v>0</v>
      </c>
      <c r="AI691" s="24">
        <f>IF(AC691&gt;0,D691+AG691,AB691)</f>
        <v>3.4</v>
      </c>
      <c r="AJ691" s="24">
        <f>MAX(0,D691-AI691-AH691)</f>
        <v>0</v>
      </c>
      <c r="AK691" s="25">
        <f>IF(AB691&gt;0,AI691/AB691,0)</f>
        <v>1</v>
      </c>
      <c r="AL691">
        <f>IF(AB691=0,1,MIN(MATCH(MEDIAN(MinStable,AK691,1),FC_L,1),3))</f>
        <v>3</v>
      </c>
      <c r="AM691" s="25">
        <f>INDEX(FC_E1,$AL691)+(MEDIAN(MinStable,$AK691,1)-INDEX(FC_L,$AL691))*(INDEX(FC_E1,$AL691+1)-INDEX(FC_E1,$AL691))/(INDEX(FC_L,$AL691+1)-INDEX(FC_L,$AL691))</f>
        <v>0.42799999999999999</v>
      </c>
      <c r="AN691" s="25">
        <f>INDEX(FC_E2,$AL691)+(MEDIAN(MinStable,$AK691,1)-INDEX(FC_L,$AL691))*(INDEX(FC_E2,$AL691+1)-INDEX(FC_E2,$AL691))/(INDEX(FC_L,$AL691+1)-INDEX(FC_L,$AL691))</f>
        <v>0.42199999999999999</v>
      </c>
      <c r="AO691" s="25">
        <f>INDEX(FC_E3,$AL691)+(MEDIAN(MinStable,$AK691,1)-INDEX(FC_L,$AL691))*(INDEX(FC_E3,$AL691+1)-INDEX(FC_E3,$AL691))/(INDEX(FC_L,$AL691+1)-INDEX(FC_L,$AL691))</f>
        <v>0.41499999999999998</v>
      </c>
      <c r="AP691" s="26">
        <f>(IF(S691=1,Y691*AK691/AM691,0)+IF(T691=1,Z691*AK691/AN691,0)+IF(U691=1,AA691*AK691/AO691,0))*dt/60</f>
        <v>0.13434959664142687</v>
      </c>
      <c r="AQ691" s="25">
        <f>E691+(AG691*SQRT(RTE)-AH691/SQRT(RTE))*dt/60/E_nom</f>
        <v>0.48419479780295788</v>
      </c>
      <c r="AR691">
        <f>IF(R691=1,1,0)</f>
        <v>0</v>
      </c>
    </row>
    <row r="692" spans="1:44" x14ac:dyDescent="0.2">
      <c r="A692">
        <v>690</v>
      </c>
      <c r="B692" s="22">
        <f>A692/1440</f>
        <v>0.47916666666666669</v>
      </c>
      <c r="C692" s="23">
        <v>1.8965000000000001</v>
      </c>
      <c r="D692" s="24">
        <f>C692+P_aux</f>
        <v>1.9115</v>
      </c>
      <c r="E692" s="25">
        <f>AQ691</f>
        <v>0.48419479780295788</v>
      </c>
      <c r="F692" s="24">
        <f>AB691</f>
        <v>3.4</v>
      </c>
      <c r="G692">
        <f>IF(AND(S691=0,V691&gt;=MinOff),V691,-1)</f>
        <v>-1</v>
      </c>
      <c r="H692">
        <f>IF(AND(T691=0,W691&gt;=MinOff),W691,-1)</f>
        <v>-1</v>
      </c>
      <c r="I692">
        <f>IF(AND(U691=0,X691&gt;=MinOff),X691,-1)</f>
        <v>-1</v>
      </c>
      <c r="J692">
        <f>IF(AND(S691=1,V691&gt;=MinRun),V691,-1)</f>
        <v>467</v>
      </c>
      <c r="K692">
        <f>IF(AND(T691=1,W691&gt;=MinRun),W691,-1)</f>
        <v>466</v>
      </c>
      <c r="L692">
        <f>IF(AND(U691=1,X691&gt;=MinRun),X691,-1)</f>
        <v>125</v>
      </c>
      <c r="M692">
        <f>IF(MAX(G692:I692)&lt;0,0,MATCH(MAX(G692:I692),G692:I692,0))</f>
        <v>0</v>
      </c>
      <c r="N692">
        <f>IF(MAX(J692:L692)&lt;0,0,MATCH(MAX(J692:L692),J692:L692,0))</f>
        <v>1</v>
      </c>
      <c r="O692" s="24">
        <f>IF(N692=0,0,INDEX(CapVec,N692))</f>
        <v>1.2</v>
      </c>
      <c r="P692">
        <f>IF(OR(D692&gt;F692+StartMargin,E692&lt;SOC_startT),1,0)</f>
        <v>0</v>
      </c>
      <c r="Q692">
        <f>IF(AND(E692&gt;SOC_stopT,D692&lt;=F692-O692+StopMargin),1,0)</f>
        <v>0</v>
      </c>
      <c r="R692">
        <f>IF(AND(P692=1,M692&gt;0),1,IF(AND(P692=0,Q692=1,N692&gt;0),-1,0))</f>
        <v>0</v>
      </c>
      <c r="S692">
        <f>S691+IF(AND(R692=1,M692=1),1,0)-IF(AND(R692=-1,N692=1),1,0)</f>
        <v>1</v>
      </c>
      <c r="T692">
        <f>T691+IF(AND(R692=1,M692=2),1,0)-IF(AND(R692=-1,N692=2),1,0)</f>
        <v>1</v>
      </c>
      <c r="U692">
        <f>U691+IF(AND(R692=1,M692=3),1,0)-IF(AND(R692=-1,N692=3),1,0)</f>
        <v>1</v>
      </c>
      <c r="V692">
        <f>IF(S692&lt;&gt;S691,0,V691+dt)</f>
        <v>468</v>
      </c>
      <c r="W692">
        <f>IF(T692&lt;&gt;T691,0,W691+dt)</f>
        <v>467</v>
      </c>
      <c r="X692">
        <f>IF(U692&lt;&gt;U691,0,X691+dt)</f>
        <v>126</v>
      </c>
      <c r="Y692" s="24">
        <f>S692*Cap_1*MIN(1,(V692+dt)/StartRamp)</f>
        <v>1.2</v>
      </c>
      <c r="Z692" s="24">
        <f>T692*Cap_2*MIN(1,(W692+dt)/StartRamp)</f>
        <v>1.1000000000000001</v>
      </c>
      <c r="AA692" s="24">
        <f>U692*Cap_3*MIN(1,(X692+dt)/StartRamp)</f>
        <v>1.1000000000000001</v>
      </c>
      <c r="AB692" s="24">
        <f>SUM(Y692:AA692)</f>
        <v>3.4</v>
      </c>
      <c r="AC692" s="24">
        <f>AB692-D692</f>
        <v>1.4884999999999999</v>
      </c>
      <c r="AD692" s="25">
        <f>MEDIAN(0,(TaperEnd-E692)/(TaperEnd-TaperStart),1)</f>
        <v>1</v>
      </c>
      <c r="AE692" s="24">
        <f>MIN(P_pcs*AD692,MAX(0,SOC_max-E692)*E_nom*60/dt/SQRT(RTE))</f>
        <v>2.5</v>
      </c>
      <c r="AF692" s="24">
        <f>MIN(P_pcs,MAX(0,E692-SOC_min)*E_nom*60/dt*SQRT(RTE))</f>
        <v>2.5</v>
      </c>
      <c r="AG692" s="24">
        <f>IF(AC692&gt;0,MIN(AC692,AE692),0)</f>
        <v>1.4884999999999999</v>
      </c>
      <c r="AH692" s="24">
        <f>IF(AC692&lt;0,MIN(-AC692,AF692),0)</f>
        <v>0</v>
      </c>
      <c r="AI692" s="24">
        <f>IF(AC692&gt;0,D692+AG692,AB692)</f>
        <v>3.4</v>
      </c>
      <c r="AJ692" s="24">
        <f>MAX(0,D692-AI692-AH692)</f>
        <v>0</v>
      </c>
      <c r="AK692" s="25">
        <f>IF(AB692&gt;0,AI692/AB692,0)</f>
        <v>1</v>
      </c>
      <c r="AL692">
        <f>IF(AB692=0,1,MIN(MATCH(MEDIAN(MinStable,AK692,1),FC_L,1),3))</f>
        <v>3</v>
      </c>
      <c r="AM692" s="25">
        <f>INDEX(FC_E1,$AL692)+(MEDIAN(MinStable,$AK692,1)-INDEX(FC_L,$AL692))*(INDEX(FC_E1,$AL692+1)-INDEX(FC_E1,$AL692))/(INDEX(FC_L,$AL692+1)-INDEX(FC_L,$AL692))</f>
        <v>0.42799999999999999</v>
      </c>
      <c r="AN692" s="25">
        <f>INDEX(FC_E2,$AL692)+(MEDIAN(MinStable,$AK692,1)-INDEX(FC_L,$AL692))*(INDEX(FC_E2,$AL692+1)-INDEX(FC_E2,$AL692))/(INDEX(FC_L,$AL692+1)-INDEX(FC_L,$AL692))</f>
        <v>0.42199999999999999</v>
      </c>
      <c r="AO692" s="25">
        <f>INDEX(FC_E3,$AL692)+(MEDIAN(MinStable,$AK692,1)-INDEX(FC_L,$AL692))*(INDEX(FC_E3,$AL692+1)-INDEX(FC_E3,$AL692))/(INDEX(FC_L,$AL692+1)-INDEX(FC_L,$AL692))</f>
        <v>0.41499999999999998</v>
      </c>
      <c r="AP692" s="26">
        <f>(IF(S692=1,Y692*AK692/AM692,0)+IF(T692=1,Z692*AK692/AN692,0)+IF(U692=1,AA692*AK692/AO692,0))*dt/60</f>
        <v>0.13434959664142687</v>
      </c>
      <c r="AQ692" s="25">
        <f>E692+(AG692*SQRT(RTE)-AH692/SQRT(RTE))*dt/60/E_nom</f>
        <v>0.48842612135356223</v>
      </c>
      <c r="AR692">
        <f>IF(R692=1,1,0)</f>
        <v>0</v>
      </c>
    </row>
    <row r="693" spans="1:44" x14ac:dyDescent="0.2">
      <c r="A693">
        <v>691</v>
      </c>
      <c r="B693" s="22">
        <f>A693/1440</f>
        <v>0.47986111111111113</v>
      </c>
      <c r="C693" s="23">
        <v>1.8967000000000001</v>
      </c>
      <c r="D693" s="24">
        <f>C693+P_aux</f>
        <v>1.9117</v>
      </c>
      <c r="E693" s="25">
        <f>AQ692</f>
        <v>0.48842612135356223</v>
      </c>
      <c r="F693" s="24">
        <f>AB692</f>
        <v>3.4</v>
      </c>
      <c r="G693">
        <f>IF(AND(S692=0,V692&gt;=MinOff),V692,-1)</f>
        <v>-1</v>
      </c>
      <c r="H693">
        <f>IF(AND(T692=0,W692&gt;=MinOff),W692,-1)</f>
        <v>-1</v>
      </c>
      <c r="I693">
        <f>IF(AND(U692=0,X692&gt;=MinOff),X692,-1)</f>
        <v>-1</v>
      </c>
      <c r="J693">
        <f>IF(AND(S692=1,V692&gt;=MinRun),V692,-1)</f>
        <v>468</v>
      </c>
      <c r="K693">
        <f>IF(AND(T692=1,W692&gt;=MinRun),W692,-1)</f>
        <v>467</v>
      </c>
      <c r="L693">
        <f>IF(AND(U692=1,X692&gt;=MinRun),X692,-1)</f>
        <v>126</v>
      </c>
      <c r="M693">
        <f>IF(MAX(G693:I693)&lt;0,0,MATCH(MAX(G693:I693),G693:I693,0))</f>
        <v>0</v>
      </c>
      <c r="N693">
        <f>IF(MAX(J693:L693)&lt;0,0,MATCH(MAX(J693:L693),J693:L693,0))</f>
        <v>1</v>
      </c>
      <c r="O693" s="24">
        <f>IF(N693=0,0,INDEX(CapVec,N693))</f>
        <v>1.2</v>
      </c>
      <c r="P693">
        <f>IF(OR(D693&gt;F693+StartMargin,E693&lt;SOC_startT),1,0)</f>
        <v>0</v>
      </c>
      <c r="Q693">
        <f>IF(AND(E693&gt;SOC_stopT,D693&lt;=F693-O693+StopMargin),1,0)</f>
        <v>0</v>
      </c>
      <c r="R693">
        <f>IF(AND(P693=1,M693&gt;0),1,IF(AND(P693=0,Q693=1,N693&gt;0),-1,0))</f>
        <v>0</v>
      </c>
      <c r="S693">
        <f>S692+IF(AND(R693=1,M693=1),1,0)-IF(AND(R693=-1,N693=1),1,0)</f>
        <v>1</v>
      </c>
      <c r="T693">
        <f>T692+IF(AND(R693=1,M693=2),1,0)-IF(AND(R693=-1,N693=2),1,0)</f>
        <v>1</v>
      </c>
      <c r="U693">
        <f>U692+IF(AND(R693=1,M693=3),1,0)-IF(AND(R693=-1,N693=3),1,0)</f>
        <v>1</v>
      </c>
      <c r="V693">
        <f>IF(S693&lt;&gt;S692,0,V692+dt)</f>
        <v>469</v>
      </c>
      <c r="W693">
        <f>IF(T693&lt;&gt;T692,0,W692+dt)</f>
        <v>468</v>
      </c>
      <c r="X693">
        <f>IF(U693&lt;&gt;U692,0,X692+dt)</f>
        <v>127</v>
      </c>
      <c r="Y693" s="24">
        <f>S693*Cap_1*MIN(1,(V693+dt)/StartRamp)</f>
        <v>1.2</v>
      </c>
      <c r="Z693" s="24">
        <f>T693*Cap_2*MIN(1,(W693+dt)/StartRamp)</f>
        <v>1.1000000000000001</v>
      </c>
      <c r="AA693" s="24">
        <f>U693*Cap_3*MIN(1,(X693+dt)/StartRamp)</f>
        <v>1.1000000000000001</v>
      </c>
      <c r="AB693" s="24">
        <f>SUM(Y693:AA693)</f>
        <v>3.4</v>
      </c>
      <c r="AC693" s="24">
        <f>AB693-D693</f>
        <v>1.4883</v>
      </c>
      <c r="AD693" s="25">
        <f>MEDIAN(0,(TaperEnd-E693)/(TaperEnd-TaperStart),1)</f>
        <v>1</v>
      </c>
      <c r="AE693" s="24">
        <f>MIN(P_pcs*AD693,MAX(0,SOC_max-E693)*E_nom*60/dt/SQRT(RTE))</f>
        <v>2.5</v>
      </c>
      <c r="AF693" s="24">
        <f>MIN(P_pcs,MAX(0,E693-SOC_min)*E_nom*60/dt*SQRT(RTE))</f>
        <v>2.5</v>
      </c>
      <c r="AG693" s="24">
        <f>IF(AC693&gt;0,MIN(AC693,AE693),0)</f>
        <v>1.4883</v>
      </c>
      <c r="AH693" s="24">
        <f>IF(AC693&lt;0,MIN(-AC693,AF693),0)</f>
        <v>0</v>
      </c>
      <c r="AI693" s="24">
        <f>IF(AC693&gt;0,D693+AG693,AB693)</f>
        <v>3.4</v>
      </c>
      <c r="AJ693" s="24">
        <f>MAX(0,D693-AI693-AH693)</f>
        <v>0</v>
      </c>
      <c r="AK693" s="25">
        <f>IF(AB693&gt;0,AI693/AB693,0)</f>
        <v>1</v>
      </c>
      <c r="AL693">
        <f>IF(AB693=0,1,MIN(MATCH(MEDIAN(MinStable,AK693,1),FC_L,1),3))</f>
        <v>3</v>
      </c>
      <c r="AM693" s="25">
        <f>INDEX(FC_E1,$AL693)+(MEDIAN(MinStable,$AK693,1)-INDEX(FC_L,$AL693))*(INDEX(FC_E1,$AL693+1)-INDEX(FC_E1,$AL693))/(INDEX(FC_L,$AL693+1)-INDEX(FC_L,$AL693))</f>
        <v>0.42799999999999999</v>
      </c>
      <c r="AN693" s="25">
        <f>INDEX(FC_E2,$AL693)+(MEDIAN(MinStable,$AK693,1)-INDEX(FC_L,$AL693))*(INDEX(FC_E2,$AL693+1)-INDEX(FC_E2,$AL693))/(INDEX(FC_L,$AL693+1)-INDEX(FC_L,$AL693))</f>
        <v>0.42199999999999999</v>
      </c>
      <c r="AO693" s="25">
        <f>INDEX(FC_E3,$AL693)+(MEDIAN(MinStable,$AK693,1)-INDEX(FC_L,$AL693))*(INDEX(FC_E3,$AL693+1)-INDEX(FC_E3,$AL693))/(INDEX(FC_L,$AL693+1)-INDEX(FC_L,$AL693))</f>
        <v>0.41499999999999998</v>
      </c>
      <c r="AP693" s="26">
        <f>(IF(S693=1,Y693*AK693/AM693,0)+IF(T693=1,Z693*AK693/AN693,0)+IF(U693=1,AA693*AK693/AO693,0))*dt/60</f>
        <v>0.13434959664142687</v>
      </c>
      <c r="AQ693" s="25">
        <f>E693+(AG693*SQRT(RTE)-AH693/SQRT(RTE))*dt/60/E_nom</f>
        <v>0.49265687636892297</v>
      </c>
      <c r="AR693">
        <f>IF(R693=1,1,0)</f>
        <v>0</v>
      </c>
    </row>
    <row r="694" spans="1:44" x14ac:dyDescent="0.2">
      <c r="A694">
        <v>692</v>
      </c>
      <c r="B694" s="22">
        <f>A694/1440</f>
        <v>0.48055555555555557</v>
      </c>
      <c r="C694" s="23">
        <v>1.7699</v>
      </c>
      <c r="D694" s="24">
        <f>C694+P_aux</f>
        <v>1.7848999999999999</v>
      </c>
      <c r="E694" s="25">
        <f>AQ693</f>
        <v>0.49265687636892297</v>
      </c>
      <c r="F694" s="24">
        <f>AB693</f>
        <v>3.4</v>
      </c>
      <c r="G694">
        <f>IF(AND(S693=0,V693&gt;=MinOff),V693,-1)</f>
        <v>-1</v>
      </c>
      <c r="H694">
        <f>IF(AND(T693=0,W693&gt;=MinOff),W693,-1)</f>
        <v>-1</v>
      </c>
      <c r="I694">
        <f>IF(AND(U693=0,X693&gt;=MinOff),X693,-1)</f>
        <v>-1</v>
      </c>
      <c r="J694">
        <f>IF(AND(S693=1,V693&gt;=MinRun),V693,-1)</f>
        <v>469</v>
      </c>
      <c r="K694">
        <f>IF(AND(T693=1,W693&gt;=MinRun),W693,-1)</f>
        <v>468</v>
      </c>
      <c r="L694">
        <f>IF(AND(U693=1,X693&gt;=MinRun),X693,-1)</f>
        <v>127</v>
      </c>
      <c r="M694">
        <f>IF(MAX(G694:I694)&lt;0,0,MATCH(MAX(G694:I694),G694:I694,0))</f>
        <v>0</v>
      </c>
      <c r="N694">
        <f>IF(MAX(J694:L694)&lt;0,0,MATCH(MAX(J694:L694),J694:L694,0))</f>
        <v>1</v>
      </c>
      <c r="O694" s="24">
        <f>IF(N694=0,0,INDEX(CapVec,N694))</f>
        <v>1.2</v>
      </c>
      <c r="P694">
        <f>IF(OR(D694&gt;F694+StartMargin,E694&lt;SOC_startT),1,0)</f>
        <v>0</v>
      </c>
      <c r="Q694">
        <f>IF(AND(E694&gt;SOC_stopT,D694&lt;=F694-O694+StopMargin),1,0)</f>
        <v>0</v>
      </c>
      <c r="R694">
        <f>IF(AND(P694=1,M694&gt;0),1,IF(AND(P694=0,Q694=1,N694&gt;0),-1,0))</f>
        <v>0</v>
      </c>
      <c r="S694">
        <f>S693+IF(AND(R694=1,M694=1),1,0)-IF(AND(R694=-1,N694=1),1,0)</f>
        <v>1</v>
      </c>
      <c r="T694">
        <f>T693+IF(AND(R694=1,M694=2),1,0)-IF(AND(R694=-1,N694=2),1,0)</f>
        <v>1</v>
      </c>
      <c r="U694">
        <f>U693+IF(AND(R694=1,M694=3),1,0)-IF(AND(R694=-1,N694=3),1,0)</f>
        <v>1</v>
      </c>
      <c r="V694">
        <f>IF(S694&lt;&gt;S693,0,V693+dt)</f>
        <v>470</v>
      </c>
      <c r="W694">
        <f>IF(T694&lt;&gt;T693,0,W693+dt)</f>
        <v>469</v>
      </c>
      <c r="X694">
        <f>IF(U694&lt;&gt;U693,0,X693+dt)</f>
        <v>128</v>
      </c>
      <c r="Y694" s="24">
        <f>S694*Cap_1*MIN(1,(V694+dt)/StartRamp)</f>
        <v>1.2</v>
      </c>
      <c r="Z694" s="24">
        <f>T694*Cap_2*MIN(1,(W694+dt)/StartRamp)</f>
        <v>1.1000000000000001</v>
      </c>
      <c r="AA694" s="24">
        <f>U694*Cap_3*MIN(1,(X694+dt)/StartRamp)</f>
        <v>1.1000000000000001</v>
      </c>
      <c r="AB694" s="24">
        <f>SUM(Y694:AA694)</f>
        <v>3.4</v>
      </c>
      <c r="AC694" s="24">
        <f>AB694-D694</f>
        <v>1.6151</v>
      </c>
      <c r="AD694" s="25">
        <f>MEDIAN(0,(TaperEnd-E694)/(TaperEnd-TaperStart),1)</f>
        <v>1</v>
      </c>
      <c r="AE694" s="24">
        <f>MIN(P_pcs*AD694,MAX(0,SOC_max-E694)*E_nom*60/dt/SQRT(RTE))</f>
        <v>2.5</v>
      </c>
      <c r="AF694" s="24">
        <f>MIN(P_pcs,MAX(0,E694-SOC_min)*E_nom*60/dt*SQRT(RTE))</f>
        <v>2.5</v>
      </c>
      <c r="AG694" s="24">
        <f>IF(AC694&gt;0,MIN(AC694,AE694),0)</f>
        <v>1.6151</v>
      </c>
      <c r="AH694" s="24">
        <f>IF(AC694&lt;0,MIN(-AC694,AF694),0)</f>
        <v>0</v>
      </c>
      <c r="AI694" s="24">
        <f>IF(AC694&gt;0,D694+AG694,AB694)</f>
        <v>3.4</v>
      </c>
      <c r="AJ694" s="24">
        <f>MAX(0,D694-AI694-AH694)</f>
        <v>0</v>
      </c>
      <c r="AK694" s="25">
        <f>IF(AB694&gt;0,AI694/AB694,0)</f>
        <v>1</v>
      </c>
      <c r="AL694">
        <f>IF(AB694=0,1,MIN(MATCH(MEDIAN(MinStable,AK694,1),FC_L,1),3))</f>
        <v>3</v>
      </c>
      <c r="AM694" s="25">
        <f>INDEX(FC_E1,$AL694)+(MEDIAN(MinStable,$AK694,1)-INDEX(FC_L,$AL694))*(INDEX(FC_E1,$AL694+1)-INDEX(FC_E1,$AL694))/(INDEX(FC_L,$AL694+1)-INDEX(FC_L,$AL694))</f>
        <v>0.42799999999999999</v>
      </c>
      <c r="AN694" s="25">
        <f>INDEX(FC_E2,$AL694)+(MEDIAN(MinStable,$AK694,1)-INDEX(FC_L,$AL694))*(INDEX(FC_E2,$AL694+1)-INDEX(FC_E2,$AL694))/(INDEX(FC_L,$AL694+1)-INDEX(FC_L,$AL694))</f>
        <v>0.42199999999999999</v>
      </c>
      <c r="AO694" s="25">
        <f>INDEX(FC_E3,$AL694)+(MEDIAN(MinStable,$AK694,1)-INDEX(FC_L,$AL694))*(INDEX(FC_E3,$AL694+1)-INDEX(FC_E3,$AL694))/(INDEX(FC_L,$AL694+1)-INDEX(FC_L,$AL694))</f>
        <v>0.41499999999999998</v>
      </c>
      <c r="AP694" s="26">
        <f>(IF(S694=1,Y694*AK694/AM694,0)+IF(T694=1,Z694*AK694/AN694,0)+IF(U694=1,AA694*AK694/AO694,0))*dt/60</f>
        <v>0.13434959664142687</v>
      </c>
      <c r="AQ694" s="25">
        <f>E694+(AG694*SQRT(RTE)-AH694/SQRT(RTE))*dt/60/E_nom</f>
        <v>0.49724808272873561</v>
      </c>
      <c r="AR694">
        <f>IF(R694=1,1,0)</f>
        <v>0</v>
      </c>
    </row>
    <row r="695" spans="1:44" x14ac:dyDescent="0.2">
      <c r="A695">
        <v>693</v>
      </c>
      <c r="B695" s="22">
        <f>A695/1440</f>
        <v>0.48125000000000001</v>
      </c>
      <c r="C695" s="23">
        <v>2.0219999999999998</v>
      </c>
      <c r="D695" s="24">
        <f>C695+P_aux</f>
        <v>2.0369999999999999</v>
      </c>
      <c r="E695" s="25">
        <f>AQ694</f>
        <v>0.49724808272873561</v>
      </c>
      <c r="F695" s="24">
        <f>AB694</f>
        <v>3.4</v>
      </c>
      <c r="G695">
        <f>IF(AND(S694=0,V694&gt;=MinOff),V694,-1)</f>
        <v>-1</v>
      </c>
      <c r="H695">
        <f>IF(AND(T694=0,W694&gt;=MinOff),W694,-1)</f>
        <v>-1</v>
      </c>
      <c r="I695">
        <f>IF(AND(U694=0,X694&gt;=MinOff),X694,-1)</f>
        <v>-1</v>
      </c>
      <c r="J695">
        <f>IF(AND(S694=1,V694&gt;=MinRun),V694,-1)</f>
        <v>470</v>
      </c>
      <c r="K695">
        <f>IF(AND(T694=1,W694&gt;=MinRun),W694,-1)</f>
        <v>469</v>
      </c>
      <c r="L695">
        <f>IF(AND(U694=1,X694&gt;=MinRun),X694,-1)</f>
        <v>128</v>
      </c>
      <c r="M695">
        <f>IF(MAX(G695:I695)&lt;0,0,MATCH(MAX(G695:I695),G695:I695,0))</f>
        <v>0</v>
      </c>
      <c r="N695">
        <f>IF(MAX(J695:L695)&lt;0,0,MATCH(MAX(J695:L695),J695:L695,0))</f>
        <v>1</v>
      </c>
      <c r="O695" s="24">
        <f>IF(N695=0,0,INDEX(CapVec,N695))</f>
        <v>1.2</v>
      </c>
      <c r="P695">
        <f>IF(OR(D695&gt;F695+StartMargin,E695&lt;SOC_startT),1,0)</f>
        <v>0</v>
      </c>
      <c r="Q695">
        <f>IF(AND(E695&gt;SOC_stopT,D695&lt;=F695-O695+StopMargin),1,0)</f>
        <v>0</v>
      </c>
      <c r="R695">
        <f>IF(AND(P695=1,M695&gt;0),1,IF(AND(P695=0,Q695=1,N695&gt;0),-1,0))</f>
        <v>0</v>
      </c>
      <c r="S695">
        <f>S694+IF(AND(R695=1,M695=1),1,0)-IF(AND(R695=-1,N695=1),1,0)</f>
        <v>1</v>
      </c>
      <c r="T695">
        <f>T694+IF(AND(R695=1,M695=2),1,0)-IF(AND(R695=-1,N695=2),1,0)</f>
        <v>1</v>
      </c>
      <c r="U695">
        <f>U694+IF(AND(R695=1,M695=3),1,0)-IF(AND(R695=-1,N695=3),1,0)</f>
        <v>1</v>
      </c>
      <c r="V695">
        <f>IF(S695&lt;&gt;S694,0,V694+dt)</f>
        <v>471</v>
      </c>
      <c r="W695">
        <f>IF(T695&lt;&gt;T694,0,W694+dt)</f>
        <v>470</v>
      </c>
      <c r="X695">
        <f>IF(U695&lt;&gt;U694,0,X694+dt)</f>
        <v>129</v>
      </c>
      <c r="Y695" s="24">
        <f>S695*Cap_1*MIN(1,(V695+dt)/StartRamp)</f>
        <v>1.2</v>
      </c>
      <c r="Z695" s="24">
        <f>T695*Cap_2*MIN(1,(W695+dt)/StartRamp)</f>
        <v>1.1000000000000001</v>
      </c>
      <c r="AA695" s="24">
        <f>U695*Cap_3*MIN(1,(X695+dt)/StartRamp)</f>
        <v>1.1000000000000001</v>
      </c>
      <c r="AB695" s="24">
        <f>SUM(Y695:AA695)</f>
        <v>3.4</v>
      </c>
      <c r="AC695" s="24">
        <f>AB695-D695</f>
        <v>1.363</v>
      </c>
      <c r="AD695" s="25">
        <f>MEDIAN(0,(TaperEnd-E695)/(TaperEnd-TaperStart),1)</f>
        <v>1</v>
      </c>
      <c r="AE695" s="24">
        <f>MIN(P_pcs*AD695,MAX(0,SOC_max-E695)*E_nom*60/dt/SQRT(RTE))</f>
        <v>2.5</v>
      </c>
      <c r="AF695" s="24">
        <f>MIN(P_pcs,MAX(0,E695-SOC_min)*E_nom*60/dt*SQRT(RTE))</f>
        <v>2.5</v>
      </c>
      <c r="AG695" s="24">
        <f>IF(AC695&gt;0,MIN(AC695,AE695),0)</f>
        <v>1.363</v>
      </c>
      <c r="AH695" s="24">
        <f>IF(AC695&lt;0,MIN(-AC695,AF695),0)</f>
        <v>0</v>
      </c>
      <c r="AI695" s="24">
        <f>IF(AC695&gt;0,D695+AG695,AB695)</f>
        <v>3.4</v>
      </c>
      <c r="AJ695" s="24">
        <f>MAX(0,D695-AI695-AH695)</f>
        <v>0</v>
      </c>
      <c r="AK695" s="25">
        <f>IF(AB695&gt;0,AI695/AB695,0)</f>
        <v>1</v>
      </c>
      <c r="AL695">
        <f>IF(AB695=0,1,MIN(MATCH(MEDIAN(MinStable,AK695,1),FC_L,1),3))</f>
        <v>3</v>
      </c>
      <c r="AM695" s="25">
        <f>INDEX(FC_E1,$AL695)+(MEDIAN(MinStable,$AK695,1)-INDEX(FC_L,$AL695))*(INDEX(FC_E1,$AL695+1)-INDEX(FC_E1,$AL695))/(INDEX(FC_L,$AL695+1)-INDEX(FC_L,$AL695))</f>
        <v>0.42799999999999999</v>
      </c>
      <c r="AN695" s="25">
        <f>INDEX(FC_E2,$AL695)+(MEDIAN(MinStable,$AK695,1)-INDEX(FC_L,$AL695))*(INDEX(FC_E2,$AL695+1)-INDEX(FC_E2,$AL695))/(INDEX(FC_L,$AL695+1)-INDEX(FC_L,$AL695))</f>
        <v>0.42199999999999999</v>
      </c>
      <c r="AO695" s="25">
        <f>INDEX(FC_E3,$AL695)+(MEDIAN(MinStable,$AK695,1)-INDEX(FC_L,$AL695))*(INDEX(FC_E3,$AL695+1)-INDEX(FC_E3,$AL695))/(INDEX(FC_L,$AL695+1)-INDEX(FC_L,$AL695))</f>
        <v>0.41499999999999998</v>
      </c>
      <c r="AP695" s="26">
        <f>(IF(S695=1,Y695*AK695/AM695,0)+IF(T695=1,Z695*AK695/AN695,0)+IF(U695=1,AA695*AK695/AO695,0))*dt/60</f>
        <v>0.13434959664142687</v>
      </c>
      <c r="AQ695" s="25">
        <f>E695+(AG695*SQRT(RTE)-AH695/SQRT(RTE))*dt/60/E_nom</f>
        <v>0.50112265041397153</v>
      </c>
      <c r="AR695">
        <f>IF(R695=1,1,0)</f>
        <v>0</v>
      </c>
    </row>
    <row r="696" spans="1:44" x14ac:dyDescent="0.2">
      <c r="A696">
        <v>694</v>
      </c>
      <c r="B696" s="22">
        <f>A696/1440</f>
        <v>0.48194444444444445</v>
      </c>
      <c r="C696" s="23">
        <v>1.9319999999999999</v>
      </c>
      <c r="D696" s="24">
        <f>C696+P_aux</f>
        <v>1.9469999999999998</v>
      </c>
      <c r="E696" s="25">
        <f>AQ695</f>
        <v>0.50112265041397153</v>
      </c>
      <c r="F696" s="24">
        <f>AB695</f>
        <v>3.4</v>
      </c>
      <c r="G696">
        <f>IF(AND(S695=0,V695&gt;=MinOff),V695,-1)</f>
        <v>-1</v>
      </c>
      <c r="H696">
        <f>IF(AND(T695=0,W695&gt;=MinOff),W695,-1)</f>
        <v>-1</v>
      </c>
      <c r="I696">
        <f>IF(AND(U695=0,X695&gt;=MinOff),X695,-1)</f>
        <v>-1</v>
      </c>
      <c r="J696">
        <f>IF(AND(S695=1,V695&gt;=MinRun),V695,-1)</f>
        <v>471</v>
      </c>
      <c r="K696">
        <f>IF(AND(T695=1,W695&gt;=MinRun),W695,-1)</f>
        <v>470</v>
      </c>
      <c r="L696">
        <f>IF(AND(U695=1,X695&gt;=MinRun),X695,-1)</f>
        <v>129</v>
      </c>
      <c r="M696">
        <f>IF(MAX(G696:I696)&lt;0,0,MATCH(MAX(G696:I696),G696:I696,0))</f>
        <v>0</v>
      </c>
      <c r="N696">
        <f>IF(MAX(J696:L696)&lt;0,0,MATCH(MAX(J696:L696),J696:L696,0))</f>
        <v>1</v>
      </c>
      <c r="O696" s="24">
        <f>IF(N696=0,0,INDEX(CapVec,N696))</f>
        <v>1.2</v>
      </c>
      <c r="P696">
        <f>IF(OR(D696&gt;F696+StartMargin,E696&lt;SOC_startT),1,0)</f>
        <v>0</v>
      </c>
      <c r="Q696">
        <f>IF(AND(E696&gt;SOC_stopT,D696&lt;=F696-O696+StopMargin),1,0)</f>
        <v>0</v>
      </c>
      <c r="R696">
        <f>IF(AND(P696=1,M696&gt;0),1,IF(AND(P696=0,Q696=1,N696&gt;0),-1,0))</f>
        <v>0</v>
      </c>
      <c r="S696">
        <f>S695+IF(AND(R696=1,M696=1),1,0)-IF(AND(R696=-1,N696=1),1,0)</f>
        <v>1</v>
      </c>
      <c r="T696">
        <f>T695+IF(AND(R696=1,M696=2),1,0)-IF(AND(R696=-1,N696=2),1,0)</f>
        <v>1</v>
      </c>
      <c r="U696">
        <f>U695+IF(AND(R696=1,M696=3),1,0)-IF(AND(R696=-1,N696=3),1,0)</f>
        <v>1</v>
      </c>
      <c r="V696">
        <f>IF(S696&lt;&gt;S695,0,V695+dt)</f>
        <v>472</v>
      </c>
      <c r="W696">
        <f>IF(T696&lt;&gt;T695,0,W695+dt)</f>
        <v>471</v>
      </c>
      <c r="X696">
        <f>IF(U696&lt;&gt;U695,0,X695+dt)</f>
        <v>130</v>
      </c>
      <c r="Y696" s="24">
        <f>S696*Cap_1*MIN(1,(V696+dt)/StartRamp)</f>
        <v>1.2</v>
      </c>
      <c r="Z696" s="24">
        <f>T696*Cap_2*MIN(1,(W696+dt)/StartRamp)</f>
        <v>1.1000000000000001</v>
      </c>
      <c r="AA696" s="24">
        <f>U696*Cap_3*MIN(1,(X696+dt)/StartRamp)</f>
        <v>1.1000000000000001</v>
      </c>
      <c r="AB696" s="24">
        <f>SUM(Y696:AA696)</f>
        <v>3.4</v>
      </c>
      <c r="AC696" s="24">
        <f>AB696-D696</f>
        <v>1.4530000000000001</v>
      </c>
      <c r="AD696" s="25">
        <f>MEDIAN(0,(TaperEnd-E696)/(TaperEnd-TaperStart),1)</f>
        <v>1</v>
      </c>
      <c r="AE696" s="24">
        <f>MIN(P_pcs*AD696,MAX(0,SOC_max-E696)*E_nom*60/dt/SQRT(RTE))</f>
        <v>2.5</v>
      </c>
      <c r="AF696" s="24">
        <f>MIN(P_pcs,MAX(0,E696-SOC_min)*E_nom*60/dt*SQRT(RTE))</f>
        <v>2.5</v>
      </c>
      <c r="AG696" s="24">
        <f>IF(AC696&gt;0,MIN(AC696,AE696),0)</f>
        <v>1.4530000000000001</v>
      </c>
      <c r="AH696" s="24">
        <f>IF(AC696&lt;0,MIN(-AC696,AF696),0)</f>
        <v>0</v>
      </c>
      <c r="AI696" s="24">
        <f>IF(AC696&gt;0,D696+AG696,AB696)</f>
        <v>3.4</v>
      </c>
      <c r="AJ696" s="24">
        <f>MAX(0,D696-AI696-AH696)</f>
        <v>0</v>
      </c>
      <c r="AK696" s="25">
        <f>IF(AB696&gt;0,AI696/AB696,0)</f>
        <v>1</v>
      </c>
      <c r="AL696">
        <f>IF(AB696=0,1,MIN(MATCH(MEDIAN(MinStable,AK696,1),FC_L,1),3))</f>
        <v>3</v>
      </c>
      <c r="AM696" s="25">
        <f>INDEX(FC_E1,$AL696)+(MEDIAN(MinStable,$AK696,1)-INDEX(FC_L,$AL696))*(INDEX(FC_E1,$AL696+1)-INDEX(FC_E1,$AL696))/(INDEX(FC_L,$AL696+1)-INDEX(FC_L,$AL696))</f>
        <v>0.42799999999999999</v>
      </c>
      <c r="AN696" s="25">
        <f>INDEX(FC_E2,$AL696)+(MEDIAN(MinStable,$AK696,1)-INDEX(FC_L,$AL696))*(INDEX(FC_E2,$AL696+1)-INDEX(FC_E2,$AL696))/(INDEX(FC_L,$AL696+1)-INDEX(FC_L,$AL696))</f>
        <v>0.42199999999999999</v>
      </c>
      <c r="AO696" s="25">
        <f>INDEX(FC_E3,$AL696)+(MEDIAN(MinStable,$AK696,1)-INDEX(FC_L,$AL696))*(INDEX(FC_E3,$AL696+1)-INDEX(FC_E3,$AL696))/(INDEX(FC_L,$AL696+1)-INDEX(FC_L,$AL696))</f>
        <v>0.41499999999999998</v>
      </c>
      <c r="AP696" s="26">
        <f>(IF(S696=1,Y696*AK696/AM696,0)+IF(T696=1,Z696*AK696/AN696,0)+IF(U696=1,AA696*AK696/AO696,0))*dt/60</f>
        <v>0.13434959664142687</v>
      </c>
      <c r="AQ696" s="25">
        <f>E696+(AG696*SQRT(RTE)-AH696/SQRT(RTE))*dt/60/E_nom</f>
        <v>0.50525305895883421</v>
      </c>
      <c r="AR696">
        <f>IF(R696=1,1,0)</f>
        <v>0</v>
      </c>
    </row>
    <row r="697" spans="1:44" x14ac:dyDescent="0.2">
      <c r="A697">
        <v>695</v>
      </c>
      <c r="B697" s="22">
        <f>A697/1440</f>
        <v>0.4826388888888889</v>
      </c>
      <c r="C697" s="23">
        <v>1.9407000000000001</v>
      </c>
      <c r="D697" s="24">
        <f>C697+P_aux</f>
        <v>1.9557</v>
      </c>
      <c r="E697" s="25">
        <f>AQ696</f>
        <v>0.50525305895883421</v>
      </c>
      <c r="F697" s="24">
        <f>AB696</f>
        <v>3.4</v>
      </c>
      <c r="G697">
        <f>IF(AND(S696=0,V696&gt;=MinOff),V696,-1)</f>
        <v>-1</v>
      </c>
      <c r="H697">
        <f>IF(AND(T696=0,W696&gt;=MinOff),W696,-1)</f>
        <v>-1</v>
      </c>
      <c r="I697">
        <f>IF(AND(U696=0,X696&gt;=MinOff),X696,-1)</f>
        <v>-1</v>
      </c>
      <c r="J697">
        <f>IF(AND(S696=1,V696&gt;=MinRun),V696,-1)</f>
        <v>472</v>
      </c>
      <c r="K697">
        <f>IF(AND(T696=1,W696&gt;=MinRun),W696,-1)</f>
        <v>471</v>
      </c>
      <c r="L697">
        <f>IF(AND(U696=1,X696&gt;=MinRun),X696,-1)</f>
        <v>130</v>
      </c>
      <c r="M697">
        <f>IF(MAX(G697:I697)&lt;0,0,MATCH(MAX(G697:I697),G697:I697,0))</f>
        <v>0</v>
      </c>
      <c r="N697">
        <f>IF(MAX(J697:L697)&lt;0,0,MATCH(MAX(J697:L697),J697:L697,0))</f>
        <v>1</v>
      </c>
      <c r="O697" s="24">
        <f>IF(N697=0,0,INDEX(CapVec,N697))</f>
        <v>1.2</v>
      </c>
      <c r="P697">
        <f>IF(OR(D697&gt;F697+StartMargin,E697&lt;SOC_startT),1,0)</f>
        <v>0</v>
      </c>
      <c r="Q697">
        <f>IF(AND(E697&gt;SOC_stopT,D697&lt;=F697-O697+StopMargin),1,0)</f>
        <v>0</v>
      </c>
      <c r="R697">
        <f>IF(AND(P697=1,M697&gt;0),1,IF(AND(P697=0,Q697=1,N697&gt;0),-1,0))</f>
        <v>0</v>
      </c>
      <c r="S697">
        <f>S696+IF(AND(R697=1,M697=1),1,0)-IF(AND(R697=-1,N697=1),1,0)</f>
        <v>1</v>
      </c>
      <c r="T697">
        <f>T696+IF(AND(R697=1,M697=2),1,0)-IF(AND(R697=-1,N697=2),1,0)</f>
        <v>1</v>
      </c>
      <c r="U697">
        <f>U696+IF(AND(R697=1,M697=3),1,0)-IF(AND(R697=-1,N697=3),1,0)</f>
        <v>1</v>
      </c>
      <c r="V697">
        <f>IF(S697&lt;&gt;S696,0,V696+dt)</f>
        <v>473</v>
      </c>
      <c r="W697">
        <f>IF(T697&lt;&gt;T696,0,W696+dt)</f>
        <v>472</v>
      </c>
      <c r="X697">
        <f>IF(U697&lt;&gt;U696,0,X696+dt)</f>
        <v>131</v>
      </c>
      <c r="Y697" s="24">
        <f>S697*Cap_1*MIN(1,(V697+dt)/StartRamp)</f>
        <v>1.2</v>
      </c>
      <c r="Z697" s="24">
        <f>T697*Cap_2*MIN(1,(W697+dt)/StartRamp)</f>
        <v>1.1000000000000001</v>
      </c>
      <c r="AA697" s="24">
        <f>U697*Cap_3*MIN(1,(X697+dt)/StartRamp)</f>
        <v>1.1000000000000001</v>
      </c>
      <c r="AB697" s="24">
        <f>SUM(Y697:AA697)</f>
        <v>3.4</v>
      </c>
      <c r="AC697" s="24">
        <f>AB697-D697</f>
        <v>1.4442999999999999</v>
      </c>
      <c r="AD697" s="25">
        <f>MEDIAN(0,(TaperEnd-E697)/(TaperEnd-TaperStart),1)</f>
        <v>1</v>
      </c>
      <c r="AE697" s="24">
        <f>MIN(P_pcs*AD697,MAX(0,SOC_max-E697)*E_nom*60/dt/SQRT(RTE))</f>
        <v>2.5</v>
      </c>
      <c r="AF697" s="24">
        <f>MIN(P_pcs,MAX(0,E697-SOC_min)*E_nom*60/dt*SQRT(RTE))</f>
        <v>2.5</v>
      </c>
      <c r="AG697" s="24">
        <f>IF(AC697&gt;0,MIN(AC697,AE697),0)</f>
        <v>1.4442999999999999</v>
      </c>
      <c r="AH697" s="24">
        <f>IF(AC697&lt;0,MIN(-AC697,AF697),0)</f>
        <v>0</v>
      </c>
      <c r="AI697" s="24">
        <f>IF(AC697&gt;0,D697+AG697,AB697)</f>
        <v>3.4</v>
      </c>
      <c r="AJ697" s="24">
        <f>MAX(0,D697-AI697-AH697)</f>
        <v>0</v>
      </c>
      <c r="AK697" s="25">
        <f>IF(AB697&gt;0,AI697/AB697,0)</f>
        <v>1</v>
      </c>
      <c r="AL697">
        <f>IF(AB697=0,1,MIN(MATCH(MEDIAN(MinStable,AK697,1),FC_L,1),3))</f>
        <v>3</v>
      </c>
      <c r="AM697" s="25">
        <f>INDEX(FC_E1,$AL697)+(MEDIAN(MinStable,$AK697,1)-INDEX(FC_L,$AL697))*(INDEX(FC_E1,$AL697+1)-INDEX(FC_E1,$AL697))/(INDEX(FC_L,$AL697+1)-INDEX(FC_L,$AL697))</f>
        <v>0.42799999999999999</v>
      </c>
      <c r="AN697" s="25">
        <f>INDEX(FC_E2,$AL697)+(MEDIAN(MinStable,$AK697,1)-INDEX(FC_L,$AL697))*(INDEX(FC_E2,$AL697+1)-INDEX(FC_E2,$AL697))/(INDEX(FC_L,$AL697+1)-INDEX(FC_L,$AL697))</f>
        <v>0.42199999999999999</v>
      </c>
      <c r="AO697" s="25">
        <f>INDEX(FC_E3,$AL697)+(MEDIAN(MinStable,$AK697,1)-INDEX(FC_L,$AL697))*(INDEX(FC_E3,$AL697+1)-INDEX(FC_E3,$AL697))/(INDEX(FC_L,$AL697+1)-INDEX(FC_L,$AL697))</f>
        <v>0.41499999999999998</v>
      </c>
      <c r="AP697" s="26">
        <f>(IF(S697=1,Y697*AK697/AM697,0)+IF(T697=1,Z697*AK697/AN697,0)+IF(U697=1,AA697*AK697/AO697,0))*dt/60</f>
        <v>0.13434959664142687</v>
      </c>
      <c r="AQ697" s="25">
        <f>E697+(AG697*SQRT(RTE)-AH697/SQRT(RTE))*dt/60/E_nom</f>
        <v>0.50935873622059968</v>
      </c>
      <c r="AR697">
        <f>IF(R697=1,1,0)</f>
        <v>0</v>
      </c>
    </row>
    <row r="698" spans="1:44" x14ac:dyDescent="0.2">
      <c r="A698">
        <v>696</v>
      </c>
      <c r="B698" s="22">
        <f>A698/1440</f>
        <v>0.48333333333333334</v>
      </c>
      <c r="C698" s="23">
        <v>1.9261999999999999</v>
      </c>
      <c r="D698" s="24">
        <f>C698+P_aux</f>
        <v>1.9411999999999998</v>
      </c>
      <c r="E698" s="25">
        <f>AQ697</f>
        <v>0.50935873622059968</v>
      </c>
      <c r="F698" s="24">
        <f>AB697</f>
        <v>3.4</v>
      </c>
      <c r="G698">
        <f>IF(AND(S697=0,V697&gt;=MinOff),V697,-1)</f>
        <v>-1</v>
      </c>
      <c r="H698">
        <f>IF(AND(T697=0,W697&gt;=MinOff),W697,-1)</f>
        <v>-1</v>
      </c>
      <c r="I698">
        <f>IF(AND(U697=0,X697&gt;=MinOff),X697,-1)</f>
        <v>-1</v>
      </c>
      <c r="J698">
        <f>IF(AND(S697=1,V697&gt;=MinRun),V697,-1)</f>
        <v>473</v>
      </c>
      <c r="K698">
        <f>IF(AND(T697=1,W697&gt;=MinRun),W697,-1)</f>
        <v>472</v>
      </c>
      <c r="L698">
        <f>IF(AND(U697=1,X697&gt;=MinRun),X697,-1)</f>
        <v>131</v>
      </c>
      <c r="M698">
        <f>IF(MAX(G698:I698)&lt;0,0,MATCH(MAX(G698:I698),G698:I698,0))</f>
        <v>0</v>
      </c>
      <c r="N698">
        <f>IF(MAX(J698:L698)&lt;0,0,MATCH(MAX(J698:L698),J698:L698,0))</f>
        <v>1</v>
      </c>
      <c r="O698" s="24">
        <f>IF(N698=0,0,INDEX(CapVec,N698))</f>
        <v>1.2</v>
      </c>
      <c r="P698">
        <f>IF(OR(D698&gt;F698+StartMargin,E698&lt;SOC_startT),1,0)</f>
        <v>0</v>
      </c>
      <c r="Q698">
        <f>IF(AND(E698&gt;SOC_stopT,D698&lt;=F698-O698+StopMargin),1,0)</f>
        <v>0</v>
      </c>
      <c r="R698">
        <f>IF(AND(P698=1,M698&gt;0),1,IF(AND(P698=0,Q698=1,N698&gt;0),-1,0))</f>
        <v>0</v>
      </c>
      <c r="S698">
        <f>S697+IF(AND(R698=1,M698=1),1,0)-IF(AND(R698=-1,N698=1),1,0)</f>
        <v>1</v>
      </c>
      <c r="T698">
        <f>T697+IF(AND(R698=1,M698=2),1,0)-IF(AND(R698=-1,N698=2),1,0)</f>
        <v>1</v>
      </c>
      <c r="U698">
        <f>U697+IF(AND(R698=1,M698=3),1,0)-IF(AND(R698=-1,N698=3),1,0)</f>
        <v>1</v>
      </c>
      <c r="V698">
        <f>IF(S698&lt;&gt;S697,0,V697+dt)</f>
        <v>474</v>
      </c>
      <c r="W698">
        <f>IF(T698&lt;&gt;T697,0,W697+dt)</f>
        <v>473</v>
      </c>
      <c r="X698">
        <f>IF(U698&lt;&gt;U697,0,X697+dt)</f>
        <v>132</v>
      </c>
      <c r="Y698" s="24">
        <f>S698*Cap_1*MIN(1,(V698+dt)/StartRamp)</f>
        <v>1.2</v>
      </c>
      <c r="Z698" s="24">
        <f>T698*Cap_2*MIN(1,(W698+dt)/StartRamp)</f>
        <v>1.1000000000000001</v>
      </c>
      <c r="AA698" s="24">
        <f>U698*Cap_3*MIN(1,(X698+dt)/StartRamp)</f>
        <v>1.1000000000000001</v>
      </c>
      <c r="AB698" s="24">
        <f>SUM(Y698:AA698)</f>
        <v>3.4</v>
      </c>
      <c r="AC698" s="24">
        <f>AB698-D698</f>
        <v>1.4588000000000001</v>
      </c>
      <c r="AD698" s="25">
        <f>MEDIAN(0,(TaperEnd-E698)/(TaperEnd-TaperStart),1)</f>
        <v>1</v>
      </c>
      <c r="AE698" s="24">
        <f>MIN(P_pcs*AD698,MAX(0,SOC_max-E698)*E_nom*60/dt/SQRT(RTE))</f>
        <v>2.5</v>
      </c>
      <c r="AF698" s="24">
        <f>MIN(P_pcs,MAX(0,E698-SOC_min)*E_nom*60/dt*SQRT(RTE))</f>
        <v>2.5</v>
      </c>
      <c r="AG698" s="24">
        <f>IF(AC698&gt;0,MIN(AC698,AE698),0)</f>
        <v>1.4588000000000001</v>
      </c>
      <c r="AH698" s="24">
        <f>IF(AC698&lt;0,MIN(-AC698,AF698),0)</f>
        <v>0</v>
      </c>
      <c r="AI698" s="24">
        <f>IF(AC698&gt;0,D698+AG698,AB698)</f>
        <v>3.4</v>
      </c>
      <c r="AJ698" s="24">
        <f>MAX(0,D698-AI698-AH698)</f>
        <v>0</v>
      </c>
      <c r="AK698" s="25">
        <f>IF(AB698&gt;0,AI698/AB698,0)</f>
        <v>1</v>
      </c>
      <c r="AL698">
        <f>IF(AB698=0,1,MIN(MATCH(MEDIAN(MinStable,AK698,1),FC_L,1),3))</f>
        <v>3</v>
      </c>
      <c r="AM698" s="25">
        <f>INDEX(FC_E1,$AL698)+(MEDIAN(MinStable,$AK698,1)-INDEX(FC_L,$AL698))*(INDEX(FC_E1,$AL698+1)-INDEX(FC_E1,$AL698))/(INDEX(FC_L,$AL698+1)-INDEX(FC_L,$AL698))</f>
        <v>0.42799999999999999</v>
      </c>
      <c r="AN698" s="25">
        <f>INDEX(FC_E2,$AL698)+(MEDIAN(MinStable,$AK698,1)-INDEX(FC_L,$AL698))*(INDEX(FC_E2,$AL698+1)-INDEX(FC_E2,$AL698))/(INDEX(FC_L,$AL698+1)-INDEX(FC_L,$AL698))</f>
        <v>0.42199999999999999</v>
      </c>
      <c r="AO698" s="25">
        <f>INDEX(FC_E3,$AL698)+(MEDIAN(MinStable,$AK698,1)-INDEX(FC_L,$AL698))*(INDEX(FC_E3,$AL698+1)-INDEX(FC_E3,$AL698))/(INDEX(FC_L,$AL698+1)-INDEX(FC_L,$AL698))</f>
        <v>0.41499999999999998</v>
      </c>
      <c r="AP698" s="26">
        <f>(IF(S698=1,Y698*AK698/AM698,0)+IF(T698=1,Z698*AK698/AN698,0)+IF(U698=1,AA698*AK698/AO698,0))*dt/60</f>
        <v>0.13434959664142687</v>
      </c>
      <c r="AQ698" s="25">
        <f>E698+(AG698*SQRT(RTE)-AH698/SQRT(RTE))*dt/60/E_nom</f>
        <v>0.51350563228752721</v>
      </c>
      <c r="AR698">
        <f>IF(R698=1,1,0)</f>
        <v>0</v>
      </c>
    </row>
    <row r="699" spans="1:44" x14ac:dyDescent="0.2">
      <c r="A699">
        <v>697</v>
      </c>
      <c r="B699" s="22">
        <f>A699/1440</f>
        <v>0.48402777777777778</v>
      </c>
      <c r="C699" s="23">
        <v>1.925</v>
      </c>
      <c r="D699" s="24">
        <f>C699+P_aux</f>
        <v>1.94</v>
      </c>
      <c r="E699" s="25">
        <f>AQ698</f>
        <v>0.51350563228752721</v>
      </c>
      <c r="F699" s="24">
        <f>AB698</f>
        <v>3.4</v>
      </c>
      <c r="G699">
        <f>IF(AND(S698=0,V698&gt;=MinOff),V698,-1)</f>
        <v>-1</v>
      </c>
      <c r="H699">
        <f>IF(AND(T698=0,W698&gt;=MinOff),W698,-1)</f>
        <v>-1</v>
      </c>
      <c r="I699">
        <f>IF(AND(U698=0,X698&gt;=MinOff),X698,-1)</f>
        <v>-1</v>
      </c>
      <c r="J699">
        <f>IF(AND(S698=1,V698&gt;=MinRun),V698,-1)</f>
        <v>474</v>
      </c>
      <c r="K699">
        <f>IF(AND(T698=1,W698&gt;=MinRun),W698,-1)</f>
        <v>473</v>
      </c>
      <c r="L699">
        <f>IF(AND(U698=1,X698&gt;=MinRun),X698,-1)</f>
        <v>132</v>
      </c>
      <c r="M699">
        <f>IF(MAX(G699:I699)&lt;0,0,MATCH(MAX(G699:I699),G699:I699,0))</f>
        <v>0</v>
      </c>
      <c r="N699">
        <f>IF(MAX(J699:L699)&lt;0,0,MATCH(MAX(J699:L699),J699:L699,0))</f>
        <v>1</v>
      </c>
      <c r="O699" s="24">
        <f>IF(N699=0,0,INDEX(CapVec,N699))</f>
        <v>1.2</v>
      </c>
      <c r="P699">
        <f>IF(OR(D699&gt;F699+StartMargin,E699&lt;SOC_startT),1,0)</f>
        <v>0</v>
      </c>
      <c r="Q699">
        <f>IF(AND(E699&gt;SOC_stopT,D699&lt;=F699-O699+StopMargin),1,0)</f>
        <v>0</v>
      </c>
      <c r="R699">
        <f>IF(AND(P699=1,M699&gt;0),1,IF(AND(P699=0,Q699=1,N699&gt;0),-1,0))</f>
        <v>0</v>
      </c>
      <c r="S699">
        <f>S698+IF(AND(R699=1,M699=1),1,0)-IF(AND(R699=-1,N699=1),1,0)</f>
        <v>1</v>
      </c>
      <c r="T699">
        <f>T698+IF(AND(R699=1,M699=2),1,0)-IF(AND(R699=-1,N699=2),1,0)</f>
        <v>1</v>
      </c>
      <c r="U699">
        <f>U698+IF(AND(R699=1,M699=3),1,0)-IF(AND(R699=-1,N699=3),1,0)</f>
        <v>1</v>
      </c>
      <c r="V699">
        <f>IF(S699&lt;&gt;S698,0,V698+dt)</f>
        <v>475</v>
      </c>
      <c r="W699">
        <f>IF(T699&lt;&gt;T698,0,W698+dt)</f>
        <v>474</v>
      </c>
      <c r="X699">
        <f>IF(U699&lt;&gt;U698,0,X698+dt)</f>
        <v>133</v>
      </c>
      <c r="Y699" s="24">
        <f>S699*Cap_1*MIN(1,(V699+dt)/StartRamp)</f>
        <v>1.2</v>
      </c>
      <c r="Z699" s="24">
        <f>T699*Cap_2*MIN(1,(W699+dt)/StartRamp)</f>
        <v>1.1000000000000001</v>
      </c>
      <c r="AA699" s="24">
        <f>U699*Cap_3*MIN(1,(X699+dt)/StartRamp)</f>
        <v>1.1000000000000001</v>
      </c>
      <c r="AB699" s="24">
        <f>SUM(Y699:AA699)</f>
        <v>3.4</v>
      </c>
      <c r="AC699" s="24">
        <f>AB699-D699</f>
        <v>1.46</v>
      </c>
      <c r="AD699" s="25">
        <f>MEDIAN(0,(TaperEnd-E699)/(TaperEnd-TaperStart),1)</f>
        <v>1</v>
      </c>
      <c r="AE699" s="24">
        <f>MIN(P_pcs*AD699,MAX(0,SOC_max-E699)*E_nom*60/dt/SQRT(RTE))</f>
        <v>2.5</v>
      </c>
      <c r="AF699" s="24">
        <f>MIN(P_pcs,MAX(0,E699-SOC_min)*E_nom*60/dt*SQRT(RTE))</f>
        <v>2.5</v>
      </c>
      <c r="AG699" s="24">
        <f>IF(AC699&gt;0,MIN(AC699,AE699),0)</f>
        <v>1.46</v>
      </c>
      <c r="AH699" s="24">
        <f>IF(AC699&lt;0,MIN(-AC699,AF699),0)</f>
        <v>0</v>
      </c>
      <c r="AI699" s="24">
        <f>IF(AC699&gt;0,D699+AG699,AB699)</f>
        <v>3.4</v>
      </c>
      <c r="AJ699" s="24">
        <f>MAX(0,D699-AI699-AH699)</f>
        <v>0</v>
      </c>
      <c r="AK699" s="25">
        <f>IF(AB699&gt;0,AI699/AB699,0)</f>
        <v>1</v>
      </c>
      <c r="AL699">
        <f>IF(AB699=0,1,MIN(MATCH(MEDIAN(MinStable,AK699,1),FC_L,1),3))</f>
        <v>3</v>
      </c>
      <c r="AM699" s="25">
        <f>INDEX(FC_E1,$AL699)+(MEDIAN(MinStable,$AK699,1)-INDEX(FC_L,$AL699))*(INDEX(FC_E1,$AL699+1)-INDEX(FC_E1,$AL699))/(INDEX(FC_L,$AL699+1)-INDEX(FC_L,$AL699))</f>
        <v>0.42799999999999999</v>
      </c>
      <c r="AN699" s="25">
        <f>INDEX(FC_E2,$AL699)+(MEDIAN(MinStable,$AK699,1)-INDEX(FC_L,$AL699))*(INDEX(FC_E2,$AL699+1)-INDEX(FC_E2,$AL699))/(INDEX(FC_L,$AL699+1)-INDEX(FC_L,$AL699))</f>
        <v>0.42199999999999999</v>
      </c>
      <c r="AO699" s="25">
        <f>INDEX(FC_E3,$AL699)+(MEDIAN(MinStable,$AK699,1)-INDEX(FC_L,$AL699))*(INDEX(FC_E3,$AL699+1)-INDEX(FC_E3,$AL699))/(INDEX(FC_L,$AL699+1)-INDEX(FC_L,$AL699))</f>
        <v>0.41499999999999998</v>
      </c>
      <c r="AP699" s="26">
        <f>(IF(S699=1,Y699*AK699/AM699,0)+IF(T699=1,Z699*AK699/AN699,0)+IF(U699=1,AA699*AK699/AO699,0))*dt/60</f>
        <v>0.13434959664142687</v>
      </c>
      <c r="AQ699" s="25">
        <f>E699+(AG699*SQRT(RTE)-AH699/SQRT(RTE))*dt/60/E_nom</f>
        <v>0.51765593956591638</v>
      </c>
      <c r="AR699">
        <f>IF(R699=1,1,0)</f>
        <v>0</v>
      </c>
    </row>
    <row r="700" spans="1:44" x14ac:dyDescent="0.2">
      <c r="A700">
        <v>698</v>
      </c>
      <c r="B700" s="22">
        <f>A700/1440</f>
        <v>0.48472222222222222</v>
      </c>
      <c r="C700" s="23">
        <v>1.9744999999999999</v>
      </c>
      <c r="D700" s="24">
        <f>C700+P_aux</f>
        <v>1.9894999999999998</v>
      </c>
      <c r="E700" s="25">
        <f>AQ699</f>
        <v>0.51765593956591638</v>
      </c>
      <c r="F700" s="24">
        <f>AB699</f>
        <v>3.4</v>
      </c>
      <c r="G700">
        <f>IF(AND(S699=0,V699&gt;=MinOff),V699,-1)</f>
        <v>-1</v>
      </c>
      <c r="H700">
        <f>IF(AND(T699=0,W699&gt;=MinOff),W699,-1)</f>
        <v>-1</v>
      </c>
      <c r="I700">
        <f>IF(AND(U699=0,X699&gt;=MinOff),X699,-1)</f>
        <v>-1</v>
      </c>
      <c r="J700">
        <f>IF(AND(S699=1,V699&gt;=MinRun),V699,-1)</f>
        <v>475</v>
      </c>
      <c r="K700">
        <f>IF(AND(T699=1,W699&gt;=MinRun),W699,-1)</f>
        <v>474</v>
      </c>
      <c r="L700">
        <f>IF(AND(U699=1,X699&gt;=MinRun),X699,-1)</f>
        <v>133</v>
      </c>
      <c r="M700">
        <f>IF(MAX(G700:I700)&lt;0,0,MATCH(MAX(G700:I700),G700:I700,0))</f>
        <v>0</v>
      </c>
      <c r="N700">
        <f>IF(MAX(J700:L700)&lt;0,0,MATCH(MAX(J700:L700),J700:L700,0))</f>
        <v>1</v>
      </c>
      <c r="O700" s="24">
        <f>IF(N700=0,0,INDEX(CapVec,N700))</f>
        <v>1.2</v>
      </c>
      <c r="P700">
        <f>IF(OR(D700&gt;F700+StartMargin,E700&lt;SOC_startT),1,0)</f>
        <v>0</v>
      </c>
      <c r="Q700">
        <f>IF(AND(E700&gt;SOC_stopT,D700&lt;=F700-O700+StopMargin),1,0)</f>
        <v>0</v>
      </c>
      <c r="R700">
        <f>IF(AND(P700=1,M700&gt;0),1,IF(AND(P700=0,Q700=1,N700&gt;0),-1,0))</f>
        <v>0</v>
      </c>
      <c r="S700">
        <f>S699+IF(AND(R700=1,M700=1),1,0)-IF(AND(R700=-1,N700=1),1,0)</f>
        <v>1</v>
      </c>
      <c r="T700">
        <f>T699+IF(AND(R700=1,M700=2),1,0)-IF(AND(R700=-1,N700=2),1,0)</f>
        <v>1</v>
      </c>
      <c r="U700">
        <f>U699+IF(AND(R700=1,M700=3),1,0)-IF(AND(R700=-1,N700=3),1,0)</f>
        <v>1</v>
      </c>
      <c r="V700">
        <f>IF(S700&lt;&gt;S699,0,V699+dt)</f>
        <v>476</v>
      </c>
      <c r="W700">
        <f>IF(T700&lt;&gt;T699,0,W699+dt)</f>
        <v>475</v>
      </c>
      <c r="X700">
        <f>IF(U700&lt;&gt;U699,0,X699+dt)</f>
        <v>134</v>
      </c>
      <c r="Y700" s="24">
        <f>S700*Cap_1*MIN(1,(V700+dt)/StartRamp)</f>
        <v>1.2</v>
      </c>
      <c r="Z700" s="24">
        <f>T700*Cap_2*MIN(1,(W700+dt)/StartRamp)</f>
        <v>1.1000000000000001</v>
      </c>
      <c r="AA700" s="24">
        <f>U700*Cap_3*MIN(1,(X700+dt)/StartRamp)</f>
        <v>1.1000000000000001</v>
      </c>
      <c r="AB700" s="24">
        <f>SUM(Y700:AA700)</f>
        <v>3.4</v>
      </c>
      <c r="AC700" s="24">
        <f>AB700-D700</f>
        <v>1.4105000000000001</v>
      </c>
      <c r="AD700" s="25">
        <f>MEDIAN(0,(TaperEnd-E700)/(TaperEnd-TaperStart),1)</f>
        <v>1</v>
      </c>
      <c r="AE700" s="24">
        <f>MIN(P_pcs*AD700,MAX(0,SOC_max-E700)*E_nom*60/dt/SQRT(RTE))</f>
        <v>2.5</v>
      </c>
      <c r="AF700" s="24">
        <f>MIN(P_pcs,MAX(0,E700-SOC_min)*E_nom*60/dt*SQRT(RTE))</f>
        <v>2.5</v>
      </c>
      <c r="AG700" s="24">
        <f>IF(AC700&gt;0,MIN(AC700,AE700),0)</f>
        <v>1.4105000000000001</v>
      </c>
      <c r="AH700" s="24">
        <f>IF(AC700&lt;0,MIN(-AC700,AF700),0)</f>
        <v>0</v>
      </c>
      <c r="AI700" s="24">
        <f>IF(AC700&gt;0,D700+AG700,AB700)</f>
        <v>3.4</v>
      </c>
      <c r="AJ700" s="24">
        <f>MAX(0,D700-AI700-AH700)</f>
        <v>0</v>
      </c>
      <c r="AK700" s="25">
        <f>IF(AB700&gt;0,AI700/AB700,0)</f>
        <v>1</v>
      </c>
      <c r="AL700">
        <f>IF(AB700=0,1,MIN(MATCH(MEDIAN(MinStable,AK700,1),FC_L,1),3))</f>
        <v>3</v>
      </c>
      <c r="AM700" s="25">
        <f>INDEX(FC_E1,$AL700)+(MEDIAN(MinStable,$AK700,1)-INDEX(FC_L,$AL700))*(INDEX(FC_E1,$AL700+1)-INDEX(FC_E1,$AL700))/(INDEX(FC_L,$AL700+1)-INDEX(FC_L,$AL700))</f>
        <v>0.42799999999999999</v>
      </c>
      <c r="AN700" s="25">
        <f>INDEX(FC_E2,$AL700)+(MEDIAN(MinStable,$AK700,1)-INDEX(FC_L,$AL700))*(INDEX(FC_E2,$AL700+1)-INDEX(FC_E2,$AL700))/(INDEX(FC_L,$AL700+1)-INDEX(FC_L,$AL700))</f>
        <v>0.42199999999999999</v>
      </c>
      <c r="AO700" s="25">
        <f>INDEX(FC_E3,$AL700)+(MEDIAN(MinStable,$AK700,1)-INDEX(FC_L,$AL700))*(INDEX(FC_E3,$AL700+1)-INDEX(FC_E3,$AL700))/(INDEX(FC_L,$AL700+1)-INDEX(FC_L,$AL700))</f>
        <v>0.41499999999999998</v>
      </c>
      <c r="AP700" s="26">
        <f>(IF(S700=1,Y700*AK700/AM700,0)+IF(T700=1,Z700*AK700/AN700,0)+IF(U700=1,AA700*AK700/AO700,0))*dt/60</f>
        <v>0.13434959664142687</v>
      </c>
      <c r="AQ700" s="25">
        <f>E700+(AG700*SQRT(RTE)-AH700/SQRT(RTE))*dt/60/E_nom</f>
        <v>0.52166553437151086</v>
      </c>
      <c r="AR700">
        <f>IF(R700=1,1,0)</f>
        <v>0</v>
      </c>
    </row>
    <row r="701" spans="1:44" x14ac:dyDescent="0.2">
      <c r="A701">
        <v>699</v>
      </c>
      <c r="B701" s="22">
        <f>A701/1440</f>
        <v>0.48541666666666666</v>
      </c>
      <c r="C701" s="23">
        <v>1.8611</v>
      </c>
      <c r="D701" s="24">
        <f>C701+P_aux</f>
        <v>1.8760999999999999</v>
      </c>
      <c r="E701" s="25">
        <f>AQ700</f>
        <v>0.52166553437151086</v>
      </c>
      <c r="F701" s="24">
        <f>AB700</f>
        <v>3.4</v>
      </c>
      <c r="G701">
        <f>IF(AND(S700=0,V700&gt;=MinOff),V700,-1)</f>
        <v>-1</v>
      </c>
      <c r="H701">
        <f>IF(AND(T700=0,W700&gt;=MinOff),W700,-1)</f>
        <v>-1</v>
      </c>
      <c r="I701">
        <f>IF(AND(U700=0,X700&gt;=MinOff),X700,-1)</f>
        <v>-1</v>
      </c>
      <c r="J701">
        <f>IF(AND(S700=1,V700&gt;=MinRun),V700,-1)</f>
        <v>476</v>
      </c>
      <c r="K701">
        <f>IF(AND(T700=1,W700&gt;=MinRun),W700,-1)</f>
        <v>475</v>
      </c>
      <c r="L701">
        <f>IF(AND(U700=1,X700&gt;=MinRun),X700,-1)</f>
        <v>134</v>
      </c>
      <c r="M701">
        <f>IF(MAX(G701:I701)&lt;0,0,MATCH(MAX(G701:I701),G701:I701,0))</f>
        <v>0</v>
      </c>
      <c r="N701">
        <f>IF(MAX(J701:L701)&lt;0,0,MATCH(MAX(J701:L701),J701:L701,0))</f>
        <v>1</v>
      </c>
      <c r="O701" s="24">
        <f>IF(N701=0,0,INDEX(CapVec,N701))</f>
        <v>1.2</v>
      </c>
      <c r="P701">
        <f>IF(OR(D701&gt;F701+StartMargin,E701&lt;SOC_startT),1,0)</f>
        <v>0</v>
      </c>
      <c r="Q701">
        <f>IF(AND(E701&gt;SOC_stopT,D701&lt;=F701-O701+StopMargin),1,0)</f>
        <v>0</v>
      </c>
      <c r="R701">
        <f>IF(AND(P701=1,M701&gt;0),1,IF(AND(P701=0,Q701=1,N701&gt;0),-1,0))</f>
        <v>0</v>
      </c>
      <c r="S701">
        <f>S700+IF(AND(R701=1,M701=1),1,0)-IF(AND(R701=-1,N701=1),1,0)</f>
        <v>1</v>
      </c>
      <c r="T701">
        <f>T700+IF(AND(R701=1,M701=2),1,0)-IF(AND(R701=-1,N701=2),1,0)</f>
        <v>1</v>
      </c>
      <c r="U701">
        <f>U700+IF(AND(R701=1,M701=3),1,0)-IF(AND(R701=-1,N701=3),1,0)</f>
        <v>1</v>
      </c>
      <c r="V701">
        <f>IF(S701&lt;&gt;S700,0,V700+dt)</f>
        <v>477</v>
      </c>
      <c r="W701">
        <f>IF(T701&lt;&gt;T700,0,W700+dt)</f>
        <v>476</v>
      </c>
      <c r="X701">
        <f>IF(U701&lt;&gt;U700,0,X700+dt)</f>
        <v>135</v>
      </c>
      <c r="Y701" s="24">
        <f>S701*Cap_1*MIN(1,(V701+dt)/StartRamp)</f>
        <v>1.2</v>
      </c>
      <c r="Z701" s="24">
        <f>T701*Cap_2*MIN(1,(W701+dt)/StartRamp)</f>
        <v>1.1000000000000001</v>
      </c>
      <c r="AA701" s="24">
        <f>U701*Cap_3*MIN(1,(X701+dt)/StartRamp)</f>
        <v>1.1000000000000001</v>
      </c>
      <c r="AB701" s="24">
        <f>SUM(Y701:AA701)</f>
        <v>3.4</v>
      </c>
      <c r="AC701" s="24">
        <f>AB701-D701</f>
        <v>1.5239</v>
      </c>
      <c r="AD701" s="25">
        <f>MEDIAN(0,(TaperEnd-E701)/(TaperEnd-TaperStart),1)</f>
        <v>1</v>
      </c>
      <c r="AE701" s="24">
        <f>MIN(P_pcs*AD701,MAX(0,SOC_max-E701)*E_nom*60/dt/SQRT(RTE))</f>
        <v>2.5</v>
      </c>
      <c r="AF701" s="24">
        <f>MIN(P_pcs,MAX(0,E701-SOC_min)*E_nom*60/dt*SQRT(RTE))</f>
        <v>2.5</v>
      </c>
      <c r="AG701" s="24">
        <f>IF(AC701&gt;0,MIN(AC701,AE701),0)</f>
        <v>1.5239</v>
      </c>
      <c r="AH701" s="24">
        <f>IF(AC701&lt;0,MIN(-AC701,AF701),0)</f>
        <v>0</v>
      </c>
      <c r="AI701" s="24">
        <f>IF(AC701&gt;0,D701+AG701,AB701)</f>
        <v>3.4</v>
      </c>
      <c r="AJ701" s="24">
        <f>MAX(0,D701-AI701-AH701)</f>
        <v>0</v>
      </c>
      <c r="AK701" s="25">
        <f>IF(AB701&gt;0,AI701/AB701,0)</f>
        <v>1</v>
      </c>
      <c r="AL701">
        <f>IF(AB701=0,1,MIN(MATCH(MEDIAN(MinStable,AK701,1),FC_L,1),3))</f>
        <v>3</v>
      </c>
      <c r="AM701" s="25">
        <f>INDEX(FC_E1,$AL701)+(MEDIAN(MinStable,$AK701,1)-INDEX(FC_L,$AL701))*(INDEX(FC_E1,$AL701+1)-INDEX(FC_E1,$AL701))/(INDEX(FC_L,$AL701+1)-INDEX(FC_L,$AL701))</f>
        <v>0.42799999999999999</v>
      </c>
      <c r="AN701" s="25">
        <f>INDEX(FC_E2,$AL701)+(MEDIAN(MinStable,$AK701,1)-INDEX(FC_L,$AL701))*(INDEX(FC_E2,$AL701+1)-INDEX(FC_E2,$AL701))/(INDEX(FC_L,$AL701+1)-INDEX(FC_L,$AL701))</f>
        <v>0.42199999999999999</v>
      </c>
      <c r="AO701" s="25">
        <f>INDEX(FC_E3,$AL701)+(MEDIAN(MinStable,$AK701,1)-INDEX(FC_L,$AL701))*(INDEX(FC_E3,$AL701+1)-INDEX(FC_E3,$AL701))/(INDEX(FC_L,$AL701+1)-INDEX(FC_L,$AL701))</f>
        <v>0.41499999999999998</v>
      </c>
      <c r="AP701" s="26">
        <f>(IF(S701=1,Y701*AK701/AM701,0)+IF(T701=1,Z701*AK701/AN701,0)+IF(U701=1,AA701*AK701/AO701,0))*dt/60</f>
        <v>0.13434959664142687</v>
      </c>
      <c r="AQ701" s="25">
        <f>E701+(AG701*SQRT(RTE)-AH701/SQRT(RTE))*dt/60/E_nom</f>
        <v>0.5259974886602351</v>
      </c>
      <c r="AR701">
        <f>IF(R701=1,1,0)</f>
        <v>0</v>
      </c>
    </row>
    <row r="702" spans="1:44" x14ac:dyDescent="0.2">
      <c r="A702">
        <v>700</v>
      </c>
      <c r="B702" s="22">
        <f>A702/1440</f>
        <v>0.4861111111111111</v>
      </c>
      <c r="C702" s="23">
        <v>1.8823000000000001</v>
      </c>
      <c r="D702" s="24">
        <f>C702+P_aux</f>
        <v>1.8973</v>
      </c>
      <c r="E702" s="25">
        <f>AQ701</f>
        <v>0.5259974886602351</v>
      </c>
      <c r="F702" s="24">
        <f>AB701</f>
        <v>3.4</v>
      </c>
      <c r="G702">
        <f>IF(AND(S701=0,V701&gt;=MinOff),V701,-1)</f>
        <v>-1</v>
      </c>
      <c r="H702">
        <f>IF(AND(T701=0,W701&gt;=MinOff),W701,-1)</f>
        <v>-1</v>
      </c>
      <c r="I702">
        <f>IF(AND(U701=0,X701&gt;=MinOff),X701,-1)</f>
        <v>-1</v>
      </c>
      <c r="J702">
        <f>IF(AND(S701=1,V701&gt;=MinRun),V701,-1)</f>
        <v>477</v>
      </c>
      <c r="K702">
        <f>IF(AND(T701=1,W701&gt;=MinRun),W701,-1)</f>
        <v>476</v>
      </c>
      <c r="L702">
        <f>IF(AND(U701=1,X701&gt;=MinRun),X701,-1)</f>
        <v>135</v>
      </c>
      <c r="M702">
        <f>IF(MAX(G702:I702)&lt;0,0,MATCH(MAX(G702:I702),G702:I702,0))</f>
        <v>0</v>
      </c>
      <c r="N702">
        <f>IF(MAX(J702:L702)&lt;0,0,MATCH(MAX(J702:L702),J702:L702,0))</f>
        <v>1</v>
      </c>
      <c r="O702" s="24">
        <f>IF(N702=0,0,INDEX(CapVec,N702))</f>
        <v>1.2</v>
      </c>
      <c r="P702">
        <f>IF(OR(D702&gt;F702+StartMargin,E702&lt;SOC_startT),1,0)</f>
        <v>0</v>
      </c>
      <c r="Q702">
        <f>IF(AND(E702&gt;SOC_stopT,D702&lt;=F702-O702+StopMargin),1,0)</f>
        <v>0</v>
      </c>
      <c r="R702">
        <f>IF(AND(P702=1,M702&gt;0),1,IF(AND(P702=0,Q702=1,N702&gt;0),-1,0))</f>
        <v>0</v>
      </c>
      <c r="S702">
        <f>S701+IF(AND(R702=1,M702=1),1,0)-IF(AND(R702=-1,N702=1),1,0)</f>
        <v>1</v>
      </c>
      <c r="T702">
        <f>T701+IF(AND(R702=1,M702=2),1,0)-IF(AND(R702=-1,N702=2),1,0)</f>
        <v>1</v>
      </c>
      <c r="U702">
        <f>U701+IF(AND(R702=1,M702=3),1,0)-IF(AND(R702=-1,N702=3),1,0)</f>
        <v>1</v>
      </c>
      <c r="V702">
        <f>IF(S702&lt;&gt;S701,0,V701+dt)</f>
        <v>478</v>
      </c>
      <c r="W702">
        <f>IF(T702&lt;&gt;T701,0,W701+dt)</f>
        <v>477</v>
      </c>
      <c r="X702">
        <f>IF(U702&lt;&gt;U701,0,X701+dt)</f>
        <v>136</v>
      </c>
      <c r="Y702" s="24">
        <f>S702*Cap_1*MIN(1,(V702+dt)/StartRamp)</f>
        <v>1.2</v>
      </c>
      <c r="Z702" s="24">
        <f>T702*Cap_2*MIN(1,(W702+dt)/StartRamp)</f>
        <v>1.1000000000000001</v>
      </c>
      <c r="AA702" s="24">
        <f>U702*Cap_3*MIN(1,(X702+dt)/StartRamp)</f>
        <v>1.1000000000000001</v>
      </c>
      <c r="AB702" s="24">
        <f>SUM(Y702:AA702)</f>
        <v>3.4</v>
      </c>
      <c r="AC702" s="24">
        <f>AB702-D702</f>
        <v>1.5026999999999999</v>
      </c>
      <c r="AD702" s="25">
        <f>MEDIAN(0,(TaperEnd-E702)/(TaperEnd-TaperStart),1)</f>
        <v>1</v>
      </c>
      <c r="AE702" s="24">
        <f>MIN(P_pcs*AD702,MAX(0,SOC_max-E702)*E_nom*60/dt/SQRT(RTE))</f>
        <v>2.5</v>
      </c>
      <c r="AF702" s="24">
        <f>MIN(P_pcs,MAX(0,E702-SOC_min)*E_nom*60/dt*SQRT(RTE))</f>
        <v>2.5</v>
      </c>
      <c r="AG702" s="24">
        <f>IF(AC702&gt;0,MIN(AC702,AE702),0)</f>
        <v>1.5026999999999999</v>
      </c>
      <c r="AH702" s="24">
        <f>IF(AC702&lt;0,MIN(-AC702,AF702),0)</f>
        <v>0</v>
      </c>
      <c r="AI702" s="24">
        <f>IF(AC702&gt;0,D702+AG702,AB702)</f>
        <v>3.4</v>
      </c>
      <c r="AJ702" s="24">
        <f>MAX(0,D702-AI702-AH702)</f>
        <v>0</v>
      </c>
      <c r="AK702" s="25">
        <f>IF(AB702&gt;0,AI702/AB702,0)</f>
        <v>1</v>
      </c>
      <c r="AL702">
        <f>IF(AB702=0,1,MIN(MATCH(MEDIAN(MinStable,AK702,1),FC_L,1),3))</f>
        <v>3</v>
      </c>
      <c r="AM702" s="25">
        <f>INDEX(FC_E1,$AL702)+(MEDIAN(MinStable,$AK702,1)-INDEX(FC_L,$AL702))*(INDEX(FC_E1,$AL702+1)-INDEX(FC_E1,$AL702))/(INDEX(FC_L,$AL702+1)-INDEX(FC_L,$AL702))</f>
        <v>0.42799999999999999</v>
      </c>
      <c r="AN702" s="25">
        <f>INDEX(FC_E2,$AL702)+(MEDIAN(MinStable,$AK702,1)-INDEX(FC_L,$AL702))*(INDEX(FC_E2,$AL702+1)-INDEX(FC_E2,$AL702))/(INDEX(FC_L,$AL702+1)-INDEX(FC_L,$AL702))</f>
        <v>0.42199999999999999</v>
      </c>
      <c r="AO702" s="25">
        <f>INDEX(FC_E3,$AL702)+(MEDIAN(MinStable,$AK702,1)-INDEX(FC_L,$AL702))*(INDEX(FC_E3,$AL702+1)-INDEX(FC_E3,$AL702))/(INDEX(FC_L,$AL702+1)-INDEX(FC_L,$AL702))</f>
        <v>0.41499999999999998</v>
      </c>
      <c r="AP702" s="26">
        <f>(IF(S702=1,Y702*AK702/AM702,0)+IF(T702=1,Z702*AK702/AN702,0)+IF(U702=1,AA702*AK702/AO702,0))*dt/60</f>
        <v>0.13434959664142687</v>
      </c>
      <c r="AQ702" s="25">
        <f>E702+(AG702*SQRT(RTE)-AH702/SQRT(RTE))*dt/60/E_nom</f>
        <v>0.53026917821313613</v>
      </c>
      <c r="AR702">
        <f>IF(R702=1,1,0)</f>
        <v>0</v>
      </c>
    </row>
    <row r="703" spans="1:44" x14ac:dyDescent="0.2">
      <c r="A703">
        <v>701</v>
      </c>
      <c r="B703" s="22">
        <f>A703/1440</f>
        <v>0.48680555555555555</v>
      </c>
      <c r="C703" s="23">
        <v>2.0024000000000002</v>
      </c>
      <c r="D703" s="24">
        <f>C703+P_aux</f>
        <v>2.0174000000000003</v>
      </c>
      <c r="E703" s="25">
        <f>AQ702</f>
        <v>0.53026917821313613</v>
      </c>
      <c r="F703" s="24">
        <f>AB702</f>
        <v>3.4</v>
      </c>
      <c r="G703">
        <f>IF(AND(S702=0,V702&gt;=MinOff),V702,-1)</f>
        <v>-1</v>
      </c>
      <c r="H703">
        <f>IF(AND(T702=0,W702&gt;=MinOff),W702,-1)</f>
        <v>-1</v>
      </c>
      <c r="I703">
        <f>IF(AND(U702=0,X702&gt;=MinOff),X702,-1)</f>
        <v>-1</v>
      </c>
      <c r="J703">
        <f>IF(AND(S702=1,V702&gt;=MinRun),V702,-1)</f>
        <v>478</v>
      </c>
      <c r="K703">
        <f>IF(AND(T702=1,W702&gt;=MinRun),W702,-1)</f>
        <v>477</v>
      </c>
      <c r="L703">
        <f>IF(AND(U702=1,X702&gt;=MinRun),X702,-1)</f>
        <v>136</v>
      </c>
      <c r="M703">
        <f>IF(MAX(G703:I703)&lt;0,0,MATCH(MAX(G703:I703),G703:I703,0))</f>
        <v>0</v>
      </c>
      <c r="N703">
        <f>IF(MAX(J703:L703)&lt;0,0,MATCH(MAX(J703:L703),J703:L703,0))</f>
        <v>1</v>
      </c>
      <c r="O703" s="24">
        <f>IF(N703=0,0,INDEX(CapVec,N703))</f>
        <v>1.2</v>
      </c>
      <c r="P703">
        <f>IF(OR(D703&gt;F703+StartMargin,E703&lt;SOC_startT),1,0)</f>
        <v>0</v>
      </c>
      <c r="Q703">
        <f>IF(AND(E703&gt;SOC_stopT,D703&lt;=F703-O703+StopMargin),1,0)</f>
        <v>0</v>
      </c>
      <c r="R703">
        <f>IF(AND(P703=1,M703&gt;0),1,IF(AND(P703=0,Q703=1,N703&gt;0),-1,0))</f>
        <v>0</v>
      </c>
      <c r="S703">
        <f>S702+IF(AND(R703=1,M703=1),1,0)-IF(AND(R703=-1,N703=1),1,0)</f>
        <v>1</v>
      </c>
      <c r="T703">
        <f>T702+IF(AND(R703=1,M703=2),1,0)-IF(AND(R703=-1,N703=2),1,0)</f>
        <v>1</v>
      </c>
      <c r="U703">
        <f>U702+IF(AND(R703=1,M703=3),1,0)-IF(AND(R703=-1,N703=3),1,0)</f>
        <v>1</v>
      </c>
      <c r="V703">
        <f>IF(S703&lt;&gt;S702,0,V702+dt)</f>
        <v>479</v>
      </c>
      <c r="W703">
        <f>IF(T703&lt;&gt;T702,0,W702+dt)</f>
        <v>478</v>
      </c>
      <c r="X703">
        <f>IF(U703&lt;&gt;U702,0,X702+dt)</f>
        <v>137</v>
      </c>
      <c r="Y703" s="24">
        <f>S703*Cap_1*MIN(1,(V703+dt)/StartRamp)</f>
        <v>1.2</v>
      </c>
      <c r="Z703" s="24">
        <f>T703*Cap_2*MIN(1,(W703+dt)/StartRamp)</f>
        <v>1.1000000000000001</v>
      </c>
      <c r="AA703" s="24">
        <f>U703*Cap_3*MIN(1,(X703+dt)/StartRamp)</f>
        <v>1.1000000000000001</v>
      </c>
      <c r="AB703" s="24">
        <f>SUM(Y703:AA703)</f>
        <v>3.4</v>
      </c>
      <c r="AC703" s="24">
        <f>AB703-D703</f>
        <v>1.3825999999999996</v>
      </c>
      <c r="AD703" s="25">
        <f>MEDIAN(0,(TaperEnd-E703)/(TaperEnd-TaperStart),1)</f>
        <v>1</v>
      </c>
      <c r="AE703" s="24">
        <f>MIN(P_pcs*AD703,MAX(0,SOC_max-E703)*E_nom*60/dt/SQRT(RTE))</f>
        <v>2.5</v>
      </c>
      <c r="AF703" s="24">
        <f>MIN(P_pcs,MAX(0,E703-SOC_min)*E_nom*60/dt*SQRT(RTE))</f>
        <v>2.5</v>
      </c>
      <c r="AG703" s="24">
        <f>IF(AC703&gt;0,MIN(AC703,AE703),0)</f>
        <v>1.3825999999999996</v>
      </c>
      <c r="AH703" s="24">
        <f>IF(AC703&lt;0,MIN(-AC703,AF703),0)</f>
        <v>0</v>
      </c>
      <c r="AI703" s="24">
        <f>IF(AC703&gt;0,D703+AG703,AB703)</f>
        <v>3.4</v>
      </c>
      <c r="AJ703" s="24">
        <f>MAX(0,D703-AI703-AH703)</f>
        <v>0</v>
      </c>
      <c r="AK703" s="25">
        <f>IF(AB703&gt;0,AI703/AB703,0)</f>
        <v>1</v>
      </c>
      <c r="AL703">
        <f>IF(AB703=0,1,MIN(MATCH(MEDIAN(MinStable,AK703,1),FC_L,1),3))</f>
        <v>3</v>
      </c>
      <c r="AM703" s="25">
        <f>INDEX(FC_E1,$AL703)+(MEDIAN(MinStable,$AK703,1)-INDEX(FC_L,$AL703))*(INDEX(FC_E1,$AL703+1)-INDEX(FC_E1,$AL703))/(INDEX(FC_L,$AL703+1)-INDEX(FC_L,$AL703))</f>
        <v>0.42799999999999999</v>
      </c>
      <c r="AN703" s="25">
        <f>INDEX(FC_E2,$AL703)+(MEDIAN(MinStable,$AK703,1)-INDEX(FC_L,$AL703))*(INDEX(FC_E2,$AL703+1)-INDEX(FC_E2,$AL703))/(INDEX(FC_L,$AL703+1)-INDEX(FC_L,$AL703))</f>
        <v>0.42199999999999999</v>
      </c>
      <c r="AO703" s="25">
        <f>INDEX(FC_E3,$AL703)+(MEDIAN(MinStable,$AK703,1)-INDEX(FC_L,$AL703))*(INDEX(FC_E3,$AL703+1)-INDEX(FC_E3,$AL703))/(INDEX(FC_L,$AL703+1)-INDEX(FC_L,$AL703))</f>
        <v>0.41499999999999998</v>
      </c>
      <c r="AP703" s="26">
        <f>(IF(S703=1,Y703*AK703/AM703,0)+IF(T703=1,Z703*AK703/AN703,0)+IF(U703=1,AA703*AK703/AO703,0))*dt/60</f>
        <v>0.13434959664142687</v>
      </c>
      <c r="AQ703" s="25">
        <f>E703+(AG703*SQRT(RTE)-AH703/SQRT(RTE))*dt/60/E_nom</f>
        <v>0.53419946235224636</v>
      </c>
      <c r="AR703">
        <f>IF(R703=1,1,0)</f>
        <v>0</v>
      </c>
    </row>
    <row r="704" spans="1:44" x14ac:dyDescent="0.2">
      <c r="A704">
        <v>702</v>
      </c>
      <c r="B704" s="22">
        <f>A704/1440</f>
        <v>0.48749999999999999</v>
      </c>
      <c r="C704" s="23">
        <v>1.8151999999999999</v>
      </c>
      <c r="D704" s="24">
        <f>C704+P_aux</f>
        <v>1.8301999999999998</v>
      </c>
      <c r="E704" s="25">
        <f>AQ703</f>
        <v>0.53419946235224636</v>
      </c>
      <c r="F704" s="24">
        <f>AB703</f>
        <v>3.4</v>
      </c>
      <c r="G704">
        <f>IF(AND(S703=0,V703&gt;=MinOff),V703,-1)</f>
        <v>-1</v>
      </c>
      <c r="H704">
        <f>IF(AND(T703=0,W703&gt;=MinOff),W703,-1)</f>
        <v>-1</v>
      </c>
      <c r="I704">
        <f>IF(AND(U703=0,X703&gt;=MinOff),X703,-1)</f>
        <v>-1</v>
      </c>
      <c r="J704">
        <f>IF(AND(S703=1,V703&gt;=MinRun),V703,-1)</f>
        <v>479</v>
      </c>
      <c r="K704">
        <f>IF(AND(T703=1,W703&gt;=MinRun),W703,-1)</f>
        <v>478</v>
      </c>
      <c r="L704">
        <f>IF(AND(U703=1,X703&gt;=MinRun),X703,-1)</f>
        <v>137</v>
      </c>
      <c r="M704">
        <f>IF(MAX(G704:I704)&lt;0,0,MATCH(MAX(G704:I704),G704:I704,0))</f>
        <v>0</v>
      </c>
      <c r="N704">
        <f>IF(MAX(J704:L704)&lt;0,0,MATCH(MAX(J704:L704),J704:L704,0))</f>
        <v>1</v>
      </c>
      <c r="O704" s="24">
        <f>IF(N704=0,0,INDEX(CapVec,N704))</f>
        <v>1.2</v>
      </c>
      <c r="P704">
        <f>IF(OR(D704&gt;F704+StartMargin,E704&lt;SOC_startT),1,0)</f>
        <v>0</v>
      </c>
      <c r="Q704">
        <f>IF(AND(E704&gt;SOC_stopT,D704&lt;=F704-O704+StopMargin),1,0)</f>
        <v>0</v>
      </c>
      <c r="R704">
        <f>IF(AND(P704=1,M704&gt;0),1,IF(AND(P704=0,Q704=1,N704&gt;0),-1,0))</f>
        <v>0</v>
      </c>
      <c r="S704">
        <f>S703+IF(AND(R704=1,M704=1),1,0)-IF(AND(R704=-1,N704=1),1,0)</f>
        <v>1</v>
      </c>
      <c r="T704">
        <f>T703+IF(AND(R704=1,M704=2),1,0)-IF(AND(R704=-1,N704=2),1,0)</f>
        <v>1</v>
      </c>
      <c r="U704">
        <f>U703+IF(AND(R704=1,M704=3),1,0)-IF(AND(R704=-1,N704=3),1,0)</f>
        <v>1</v>
      </c>
      <c r="V704">
        <f>IF(S704&lt;&gt;S703,0,V703+dt)</f>
        <v>480</v>
      </c>
      <c r="W704">
        <f>IF(T704&lt;&gt;T703,0,W703+dt)</f>
        <v>479</v>
      </c>
      <c r="X704">
        <f>IF(U704&lt;&gt;U703,0,X703+dt)</f>
        <v>138</v>
      </c>
      <c r="Y704" s="24">
        <f>S704*Cap_1*MIN(1,(V704+dt)/StartRamp)</f>
        <v>1.2</v>
      </c>
      <c r="Z704" s="24">
        <f>T704*Cap_2*MIN(1,(W704+dt)/StartRamp)</f>
        <v>1.1000000000000001</v>
      </c>
      <c r="AA704" s="24">
        <f>U704*Cap_3*MIN(1,(X704+dt)/StartRamp)</f>
        <v>1.1000000000000001</v>
      </c>
      <c r="AB704" s="24">
        <f>SUM(Y704:AA704)</f>
        <v>3.4</v>
      </c>
      <c r="AC704" s="24">
        <f>AB704-D704</f>
        <v>1.5698000000000001</v>
      </c>
      <c r="AD704" s="25">
        <f>MEDIAN(0,(TaperEnd-E704)/(TaperEnd-TaperStart),1)</f>
        <v>1</v>
      </c>
      <c r="AE704" s="24">
        <f>MIN(P_pcs*AD704,MAX(0,SOC_max-E704)*E_nom*60/dt/SQRT(RTE))</f>
        <v>2.5</v>
      </c>
      <c r="AF704" s="24">
        <f>MIN(P_pcs,MAX(0,E704-SOC_min)*E_nom*60/dt*SQRT(RTE))</f>
        <v>2.5</v>
      </c>
      <c r="AG704" s="24">
        <f>IF(AC704&gt;0,MIN(AC704,AE704),0)</f>
        <v>1.5698000000000001</v>
      </c>
      <c r="AH704" s="24">
        <f>IF(AC704&lt;0,MIN(-AC704,AF704),0)</f>
        <v>0</v>
      </c>
      <c r="AI704" s="24">
        <f>IF(AC704&gt;0,D704+AG704,AB704)</f>
        <v>3.4</v>
      </c>
      <c r="AJ704" s="24">
        <f>MAX(0,D704-AI704-AH704)</f>
        <v>0</v>
      </c>
      <c r="AK704" s="25">
        <f>IF(AB704&gt;0,AI704/AB704,0)</f>
        <v>1</v>
      </c>
      <c r="AL704">
        <f>IF(AB704=0,1,MIN(MATCH(MEDIAN(MinStable,AK704,1),FC_L,1),3))</f>
        <v>3</v>
      </c>
      <c r="AM704" s="25">
        <f>INDEX(FC_E1,$AL704)+(MEDIAN(MinStable,$AK704,1)-INDEX(FC_L,$AL704))*(INDEX(FC_E1,$AL704+1)-INDEX(FC_E1,$AL704))/(INDEX(FC_L,$AL704+1)-INDEX(FC_L,$AL704))</f>
        <v>0.42799999999999999</v>
      </c>
      <c r="AN704" s="25">
        <f>INDEX(FC_E2,$AL704)+(MEDIAN(MinStable,$AK704,1)-INDEX(FC_L,$AL704))*(INDEX(FC_E2,$AL704+1)-INDEX(FC_E2,$AL704))/(INDEX(FC_L,$AL704+1)-INDEX(FC_L,$AL704))</f>
        <v>0.42199999999999999</v>
      </c>
      <c r="AO704" s="25">
        <f>INDEX(FC_E3,$AL704)+(MEDIAN(MinStable,$AK704,1)-INDEX(FC_L,$AL704))*(INDEX(FC_E3,$AL704+1)-INDEX(FC_E3,$AL704))/(INDEX(FC_L,$AL704+1)-INDEX(FC_L,$AL704))</f>
        <v>0.41499999999999998</v>
      </c>
      <c r="AP704" s="26">
        <f>(IF(S704=1,Y704*AK704/AM704,0)+IF(T704=1,Z704*AK704/AN704,0)+IF(U704=1,AA704*AK704/AO704,0))*dt/60</f>
        <v>0.13434959664142687</v>
      </c>
      <c r="AQ704" s="25">
        <f>E704+(AG704*SQRT(RTE)-AH704/SQRT(RTE))*dt/60/E_nom</f>
        <v>0.53866189547938015</v>
      </c>
      <c r="AR704">
        <f>IF(R704=1,1,0)</f>
        <v>0</v>
      </c>
    </row>
    <row r="705" spans="1:44" x14ac:dyDescent="0.2">
      <c r="A705">
        <v>703</v>
      </c>
      <c r="B705" s="22">
        <f>A705/1440</f>
        <v>0.48819444444444443</v>
      </c>
      <c r="C705" s="23">
        <v>1.9228000000000001</v>
      </c>
      <c r="D705" s="24">
        <f>C705+P_aux</f>
        <v>1.9378</v>
      </c>
      <c r="E705" s="25">
        <f>AQ704</f>
        <v>0.53866189547938015</v>
      </c>
      <c r="F705" s="24">
        <f>AB704</f>
        <v>3.4</v>
      </c>
      <c r="G705">
        <f>IF(AND(S704=0,V704&gt;=MinOff),V704,-1)</f>
        <v>-1</v>
      </c>
      <c r="H705">
        <f>IF(AND(T704=0,W704&gt;=MinOff),W704,-1)</f>
        <v>-1</v>
      </c>
      <c r="I705">
        <f>IF(AND(U704=0,X704&gt;=MinOff),X704,-1)</f>
        <v>-1</v>
      </c>
      <c r="J705">
        <f>IF(AND(S704=1,V704&gt;=MinRun),V704,-1)</f>
        <v>480</v>
      </c>
      <c r="K705">
        <f>IF(AND(T704=1,W704&gt;=MinRun),W704,-1)</f>
        <v>479</v>
      </c>
      <c r="L705">
        <f>IF(AND(U704=1,X704&gt;=MinRun),X704,-1)</f>
        <v>138</v>
      </c>
      <c r="M705">
        <f>IF(MAX(G705:I705)&lt;0,0,MATCH(MAX(G705:I705),G705:I705,0))</f>
        <v>0</v>
      </c>
      <c r="N705">
        <f>IF(MAX(J705:L705)&lt;0,0,MATCH(MAX(J705:L705),J705:L705,0))</f>
        <v>1</v>
      </c>
      <c r="O705" s="24">
        <f>IF(N705=0,0,INDEX(CapVec,N705))</f>
        <v>1.2</v>
      </c>
      <c r="P705">
        <f>IF(OR(D705&gt;F705+StartMargin,E705&lt;SOC_startT),1,0)</f>
        <v>0</v>
      </c>
      <c r="Q705">
        <f>IF(AND(E705&gt;SOC_stopT,D705&lt;=F705-O705+StopMargin),1,0)</f>
        <v>0</v>
      </c>
      <c r="R705">
        <f>IF(AND(P705=1,M705&gt;0),1,IF(AND(P705=0,Q705=1,N705&gt;0),-1,0))</f>
        <v>0</v>
      </c>
      <c r="S705">
        <f>S704+IF(AND(R705=1,M705=1),1,0)-IF(AND(R705=-1,N705=1),1,0)</f>
        <v>1</v>
      </c>
      <c r="T705">
        <f>T704+IF(AND(R705=1,M705=2),1,0)-IF(AND(R705=-1,N705=2),1,0)</f>
        <v>1</v>
      </c>
      <c r="U705">
        <f>U704+IF(AND(R705=1,M705=3),1,0)-IF(AND(R705=-1,N705=3),1,0)</f>
        <v>1</v>
      </c>
      <c r="V705">
        <f>IF(S705&lt;&gt;S704,0,V704+dt)</f>
        <v>481</v>
      </c>
      <c r="W705">
        <f>IF(T705&lt;&gt;T704,0,W704+dt)</f>
        <v>480</v>
      </c>
      <c r="X705">
        <f>IF(U705&lt;&gt;U704,0,X704+dt)</f>
        <v>139</v>
      </c>
      <c r="Y705" s="24">
        <f>S705*Cap_1*MIN(1,(V705+dt)/StartRamp)</f>
        <v>1.2</v>
      </c>
      <c r="Z705" s="24">
        <f>T705*Cap_2*MIN(1,(W705+dt)/StartRamp)</f>
        <v>1.1000000000000001</v>
      </c>
      <c r="AA705" s="24">
        <f>U705*Cap_3*MIN(1,(X705+dt)/StartRamp)</f>
        <v>1.1000000000000001</v>
      </c>
      <c r="AB705" s="24">
        <f>SUM(Y705:AA705)</f>
        <v>3.4</v>
      </c>
      <c r="AC705" s="24">
        <f>AB705-D705</f>
        <v>1.4621999999999999</v>
      </c>
      <c r="AD705" s="25">
        <f>MEDIAN(0,(TaperEnd-E705)/(TaperEnd-TaperStart),1)</f>
        <v>1</v>
      </c>
      <c r="AE705" s="24">
        <f>MIN(P_pcs*AD705,MAX(0,SOC_max-E705)*E_nom*60/dt/SQRT(RTE))</f>
        <v>2.5</v>
      </c>
      <c r="AF705" s="24">
        <f>MIN(P_pcs,MAX(0,E705-SOC_min)*E_nom*60/dt*SQRT(RTE))</f>
        <v>2.5</v>
      </c>
      <c r="AG705" s="24">
        <f>IF(AC705&gt;0,MIN(AC705,AE705),0)</f>
        <v>1.4621999999999999</v>
      </c>
      <c r="AH705" s="24">
        <f>IF(AC705&lt;0,MIN(-AC705,AF705),0)</f>
        <v>0</v>
      </c>
      <c r="AI705" s="24">
        <f>IF(AC705&gt;0,D705+AG705,AB705)</f>
        <v>3.4</v>
      </c>
      <c r="AJ705" s="24">
        <f>MAX(0,D705-AI705-AH705)</f>
        <v>0</v>
      </c>
      <c r="AK705" s="25">
        <f>IF(AB705&gt;0,AI705/AB705,0)</f>
        <v>1</v>
      </c>
      <c r="AL705">
        <f>IF(AB705=0,1,MIN(MATCH(MEDIAN(MinStable,AK705,1),FC_L,1),3))</f>
        <v>3</v>
      </c>
      <c r="AM705" s="25">
        <f>INDEX(FC_E1,$AL705)+(MEDIAN(MinStable,$AK705,1)-INDEX(FC_L,$AL705))*(INDEX(FC_E1,$AL705+1)-INDEX(FC_E1,$AL705))/(INDEX(FC_L,$AL705+1)-INDEX(FC_L,$AL705))</f>
        <v>0.42799999999999999</v>
      </c>
      <c r="AN705" s="25">
        <f>INDEX(FC_E2,$AL705)+(MEDIAN(MinStable,$AK705,1)-INDEX(FC_L,$AL705))*(INDEX(FC_E2,$AL705+1)-INDEX(FC_E2,$AL705))/(INDEX(FC_L,$AL705+1)-INDEX(FC_L,$AL705))</f>
        <v>0.42199999999999999</v>
      </c>
      <c r="AO705" s="25">
        <f>INDEX(FC_E3,$AL705)+(MEDIAN(MinStable,$AK705,1)-INDEX(FC_L,$AL705))*(INDEX(FC_E3,$AL705+1)-INDEX(FC_E3,$AL705))/(INDEX(FC_L,$AL705+1)-INDEX(FC_L,$AL705))</f>
        <v>0.41499999999999998</v>
      </c>
      <c r="AP705" s="26">
        <f>(IF(S705=1,Y705*AK705/AM705,0)+IF(T705=1,Z705*AK705/AN705,0)+IF(U705=1,AA705*AK705/AO705,0))*dt/60</f>
        <v>0.13434959664142687</v>
      </c>
      <c r="AQ705" s="25">
        <f>E705+(AG705*SQRT(RTE)-AH705/SQRT(RTE))*dt/60/E_nom</f>
        <v>0.54281845664544914</v>
      </c>
      <c r="AR705">
        <f>IF(R705=1,1,0)</f>
        <v>0</v>
      </c>
    </row>
    <row r="706" spans="1:44" x14ac:dyDescent="0.2">
      <c r="A706">
        <v>704</v>
      </c>
      <c r="B706" s="22">
        <f>A706/1440</f>
        <v>0.48888888888888887</v>
      </c>
      <c r="C706" s="23">
        <v>1.8954</v>
      </c>
      <c r="D706" s="24">
        <f>C706+P_aux</f>
        <v>1.9103999999999999</v>
      </c>
      <c r="E706" s="25">
        <f>AQ705</f>
        <v>0.54281845664544914</v>
      </c>
      <c r="F706" s="24">
        <f>AB705</f>
        <v>3.4</v>
      </c>
      <c r="G706">
        <f>IF(AND(S705=0,V705&gt;=MinOff),V705,-1)</f>
        <v>-1</v>
      </c>
      <c r="H706">
        <f>IF(AND(T705=0,W705&gt;=MinOff),W705,-1)</f>
        <v>-1</v>
      </c>
      <c r="I706">
        <f>IF(AND(U705=0,X705&gt;=MinOff),X705,-1)</f>
        <v>-1</v>
      </c>
      <c r="J706">
        <f>IF(AND(S705=1,V705&gt;=MinRun),V705,-1)</f>
        <v>481</v>
      </c>
      <c r="K706">
        <f>IF(AND(T705=1,W705&gt;=MinRun),W705,-1)</f>
        <v>480</v>
      </c>
      <c r="L706">
        <f>IF(AND(U705=1,X705&gt;=MinRun),X705,-1)</f>
        <v>139</v>
      </c>
      <c r="M706">
        <f>IF(MAX(G706:I706)&lt;0,0,MATCH(MAX(G706:I706),G706:I706,0))</f>
        <v>0</v>
      </c>
      <c r="N706">
        <f>IF(MAX(J706:L706)&lt;0,0,MATCH(MAX(J706:L706),J706:L706,0))</f>
        <v>1</v>
      </c>
      <c r="O706" s="24">
        <f>IF(N706=0,0,INDEX(CapVec,N706))</f>
        <v>1.2</v>
      </c>
      <c r="P706">
        <f>IF(OR(D706&gt;F706+StartMargin,E706&lt;SOC_startT),1,0)</f>
        <v>0</v>
      </c>
      <c r="Q706">
        <f>IF(AND(E706&gt;SOC_stopT,D706&lt;=F706-O706+StopMargin),1,0)</f>
        <v>0</v>
      </c>
      <c r="R706">
        <f>IF(AND(P706=1,M706&gt;0),1,IF(AND(P706=0,Q706=1,N706&gt;0),-1,0))</f>
        <v>0</v>
      </c>
      <c r="S706">
        <f>S705+IF(AND(R706=1,M706=1),1,0)-IF(AND(R706=-1,N706=1),1,0)</f>
        <v>1</v>
      </c>
      <c r="T706">
        <f>T705+IF(AND(R706=1,M706=2),1,0)-IF(AND(R706=-1,N706=2),1,0)</f>
        <v>1</v>
      </c>
      <c r="U706">
        <f>U705+IF(AND(R706=1,M706=3),1,0)-IF(AND(R706=-1,N706=3),1,0)</f>
        <v>1</v>
      </c>
      <c r="V706">
        <f>IF(S706&lt;&gt;S705,0,V705+dt)</f>
        <v>482</v>
      </c>
      <c r="W706">
        <f>IF(T706&lt;&gt;T705,0,W705+dt)</f>
        <v>481</v>
      </c>
      <c r="X706">
        <f>IF(U706&lt;&gt;U705,0,X705+dt)</f>
        <v>140</v>
      </c>
      <c r="Y706" s="24">
        <f>S706*Cap_1*MIN(1,(V706+dt)/StartRamp)</f>
        <v>1.2</v>
      </c>
      <c r="Z706" s="24">
        <f>T706*Cap_2*MIN(1,(W706+dt)/StartRamp)</f>
        <v>1.1000000000000001</v>
      </c>
      <c r="AA706" s="24">
        <f>U706*Cap_3*MIN(1,(X706+dt)/StartRamp)</f>
        <v>1.1000000000000001</v>
      </c>
      <c r="AB706" s="24">
        <f>SUM(Y706:AA706)</f>
        <v>3.4</v>
      </c>
      <c r="AC706" s="24">
        <f>AB706-D706</f>
        <v>1.4896</v>
      </c>
      <c r="AD706" s="25">
        <f>MEDIAN(0,(TaperEnd-E706)/(TaperEnd-TaperStart),1)</f>
        <v>1</v>
      </c>
      <c r="AE706" s="24">
        <f>MIN(P_pcs*AD706,MAX(0,SOC_max-E706)*E_nom*60/dt/SQRT(RTE))</f>
        <v>2.5</v>
      </c>
      <c r="AF706" s="24">
        <f>MIN(P_pcs,MAX(0,E706-SOC_min)*E_nom*60/dt*SQRT(RTE))</f>
        <v>2.5</v>
      </c>
      <c r="AG706" s="24">
        <f>IF(AC706&gt;0,MIN(AC706,AE706),0)</f>
        <v>1.4896</v>
      </c>
      <c r="AH706" s="24">
        <f>IF(AC706&lt;0,MIN(-AC706,AF706),0)</f>
        <v>0</v>
      </c>
      <c r="AI706" s="24">
        <f>IF(AC706&gt;0,D706+AG706,AB706)</f>
        <v>3.4</v>
      </c>
      <c r="AJ706" s="24">
        <f>MAX(0,D706-AI706-AH706)</f>
        <v>0</v>
      </c>
      <c r="AK706" s="25">
        <f>IF(AB706&gt;0,AI706/AB706,0)</f>
        <v>1</v>
      </c>
      <c r="AL706">
        <f>IF(AB706=0,1,MIN(MATCH(MEDIAN(MinStable,AK706,1),FC_L,1),3))</f>
        <v>3</v>
      </c>
      <c r="AM706" s="25">
        <f>INDEX(FC_E1,$AL706)+(MEDIAN(MinStable,$AK706,1)-INDEX(FC_L,$AL706))*(INDEX(FC_E1,$AL706+1)-INDEX(FC_E1,$AL706))/(INDEX(FC_L,$AL706+1)-INDEX(FC_L,$AL706))</f>
        <v>0.42799999999999999</v>
      </c>
      <c r="AN706" s="25">
        <f>INDEX(FC_E2,$AL706)+(MEDIAN(MinStable,$AK706,1)-INDEX(FC_L,$AL706))*(INDEX(FC_E2,$AL706+1)-INDEX(FC_E2,$AL706))/(INDEX(FC_L,$AL706+1)-INDEX(FC_L,$AL706))</f>
        <v>0.42199999999999999</v>
      </c>
      <c r="AO706" s="25">
        <f>INDEX(FC_E3,$AL706)+(MEDIAN(MinStable,$AK706,1)-INDEX(FC_L,$AL706))*(INDEX(FC_E3,$AL706+1)-INDEX(FC_E3,$AL706))/(INDEX(FC_L,$AL706+1)-INDEX(FC_L,$AL706))</f>
        <v>0.41499999999999998</v>
      </c>
      <c r="AP706" s="26">
        <f>(IF(S706=1,Y706*AK706/AM706,0)+IF(T706=1,Z706*AK706/AN706,0)+IF(U706=1,AA706*AK706/AO706,0))*dt/60</f>
        <v>0.13434959664142687</v>
      </c>
      <c r="AQ706" s="25">
        <f>E706+(AG706*SQRT(RTE)-AH706/SQRT(RTE))*dt/60/E_nom</f>
        <v>0.54705290713989341</v>
      </c>
      <c r="AR706">
        <f>IF(R706=1,1,0)</f>
        <v>0</v>
      </c>
    </row>
    <row r="707" spans="1:44" x14ac:dyDescent="0.2">
      <c r="A707">
        <v>705</v>
      </c>
      <c r="B707" s="22">
        <f>A707/1440</f>
        <v>0.48958333333333331</v>
      </c>
      <c r="C707" s="23">
        <v>1.8284</v>
      </c>
      <c r="D707" s="24">
        <f>C707+P_aux</f>
        <v>1.8433999999999999</v>
      </c>
      <c r="E707" s="25">
        <f>AQ706</f>
        <v>0.54705290713989341</v>
      </c>
      <c r="F707" s="24">
        <f>AB706</f>
        <v>3.4</v>
      </c>
      <c r="G707">
        <f>IF(AND(S706=0,V706&gt;=MinOff),V706,-1)</f>
        <v>-1</v>
      </c>
      <c r="H707">
        <f>IF(AND(T706=0,W706&gt;=MinOff),W706,-1)</f>
        <v>-1</v>
      </c>
      <c r="I707">
        <f>IF(AND(U706=0,X706&gt;=MinOff),X706,-1)</f>
        <v>-1</v>
      </c>
      <c r="J707">
        <f>IF(AND(S706=1,V706&gt;=MinRun),V706,-1)</f>
        <v>482</v>
      </c>
      <c r="K707">
        <f>IF(AND(T706=1,W706&gt;=MinRun),W706,-1)</f>
        <v>481</v>
      </c>
      <c r="L707">
        <f>IF(AND(U706=1,X706&gt;=MinRun),X706,-1)</f>
        <v>140</v>
      </c>
      <c r="M707">
        <f>IF(MAX(G707:I707)&lt;0,0,MATCH(MAX(G707:I707),G707:I707,0))</f>
        <v>0</v>
      </c>
      <c r="N707">
        <f>IF(MAX(J707:L707)&lt;0,0,MATCH(MAX(J707:L707),J707:L707,0))</f>
        <v>1</v>
      </c>
      <c r="O707" s="24">
        <f>IF(N707=0,0,INDEX(CapVec,N707))</f>
        <v>1.2</v>
      </c>
      <c r="P707">
        <f>IF(OR(D707&gt;F707+StartMargin,E707&lt;SOC_startT),1,0)</f>
        <v>0</v>
      </c>
      <c r="Q707">
        <f>IF(AND(E707&gt;SOC_stopT,D707&lt;=F707-O707+StopMargin),1,0)</f>
        <v>0</v>
      </c>
      <c r="R707">
        <f>IF(AND(P707=1,M707&gt;0),1,IF(AND(P707=0,Q707=1,N707&gt;0),-1,0))</f>
        <v>0</v>
      </c>
      <c r="S707">
        <f>S706+IF(AND(R707=1,M707=1),1,0)-IF(AND(R707=-1,N707=1),1,0)</f>
        <v>1</v>
      </c>
      <c r="T707">
        <f>T706+IF(AND(R707=1,M707=2),1,0)-IF(AND(R707=-1,N707=2),1,0)</f>
        <v>1</v>
      </c>
      <c r="U707">
        <f>U706+IF(AND(R707=1,M707=3),1,0)-IF(AND(R707=-1,N707=3),1,0)</f>
        <v>1</v>
      </c>
      <c r="V707">
        <f>IF(S707&lt;&gt;S706,0,V706+dt)</f>
        <v>483</v>
      </c>
      <c r="W707">
        <f>IF(T707&lt;&gt;T706,0,W706+dt)</f>
        <v>482</v>
      </c>
      <c r="X707">
        <f>IF(U707&lt;&gt;U706,0,X706+dt)</f>
        <v>141</v>
      </c>
      <c r="Y707" s="24">
        <f>S707*Cap_1*MIN(1,(V707+dt)/StartRamp)</f>
        <v>1.2</v>
      </c>
      <c r="Z707" s="24">
        <f>T707*Cap_2*MIN(1,(W707+dt)/StartRamp)</f>
        <v>1.1000000000000001</v>
      </c>
      <c r="AA707" s="24">
        <f>U707*Cap_3*MIN(1,(X707+dt)/StartRamp)</f>
        <v>1.1000000000000001</v>
      </c>
      <c r="AB707" s="24">
        <f>SUM(Y707:AA707)</f>
        <v>3.4</v>
      </c>
      <c r="AC707" s="24">
        <f>AB707-D707</f>
        <v>1.5566</v>
      </c>
      <c r="AD707" s="25">
        <f>MEDIAN(0,(TaperEnd-E707)/(TaperEnd-TaperStart),1)</f>
        <v>1</v>
      </c>
      <c r="AE707" s="24">
        <f>MIN(P_pcs*AD707,MAX(0,SOC_max-E707)*E_nom*60/dt/SQRT(RTE))</f>
        <v>2.5</v>
      </c>
      <c r="AF707" s="24">
        <f>MIN(P_pcs,MAX(0,E707-SOC_min)*E_nom*60/dt*SQRT(RTE))</f>
        <v>2.5</v>
      </c>
      <c r="AG707" s="24">
        <f>IF(AC707&gt;0,MIN(AC707,AE707),0)</f>
        <v>1.5566</v>
      </c>
      <c r="AH707" s="24">
        <f>IF(AC707&lt;0,MIN(-AC707,AF707),0)</f>
        <v>0</v>
      </c>
      <c r="AI707" s="24">
        <f>IF(AC707&gt;0,D707+AG707,AB707)</f>
        <v>3.4</v>
      </c>
      <c r="AJ707" s="24">
        <f>MAX(0,D707-AI707-AH707)</f>
        <v>0</v>
      </c>
      <c r="AK707" s="25">
        <f>IF(AB707&gt;0,AI707/AB707,0)</f>
        <v>1</v>
      </c>
      <c r="AL707">
        <f>IF(AB707=0,1,MIN(MATCH(MEDIAN(MinStable,AK707,1),FC_L,1),3))</f>
        <v>3</v>
      </c>
      <c r="AM707" s="25">
        <f>INDEX(FC_E1,$AL707)+(MEDIAN(MinStable,$AK707,1)-INDEX(FC_L,$AL707))*(INDEX(FC_E1,$AL707+1)-INDEX(FC_E1,$AL707))/(INDEX(FC_L,$AL707+1)-INDEX(FC_L,$AL707))</f>
        <v>0.42799999999999999</v>
      </c>
      <c r="AN707" s="25">
        <f>INDEX(FC_E2,$AL707)+(MEDIAN(MinStable,$AK707,1)-INDEX(FC_L,$AL707))*(INDEX(FC_E2,$AL707+1)-INDEX(FC_E2,$AL707))/(INDEX(FC_L,$AL707+1)-INDEX(FC_L,$AL707))</f>
        <v>0.42199999999999999</v>
      </c>
      <c r="AO707" s="25">
        <f>INDEX(FC_E3,$AL707)+(MEDIAN(MinStable,$AK707,1)-INDEX(FC_L,$AL707))*(INDEX(FC_E3,$AL707+1)-INDEX(FC_E3,$AL707))/(INDEX(FC_L,$AL707+1)-INDEX(FC_L,$AL707))</f>
        <v>0.41499999999999998</v>
      </c>
      <c r="AP707" s="26">
        <f>(IF(S707=1,Y707*AK707/AM707,0)+IF(T707=1,Z707*AK707/AN707,0)+IF(U707=1,AA707*AK707/AO707,0))*dt/60</f>
        <v>0.13434959664142687</v>
      </c>
      <c r="AQ707" s="25">
        <f>E707+(AG707*SQRT(RTE)-AH707/SQRT(RTE))*dt/60/E_nom</f>
        <v>0.55147781694094866</v>
      </c>
      <c r="AR707">
        <f>IF(R707=1,1,0)</f>
        <v>0</v>
      </c>
    </row>
    <row r="708" spans="1:44" x14ac:dyDescent="0.2">
      <c r="A708">
        <v>706</v>
      </c>
      <c r="B708" s="22">
        <f>A708/1440</f>
        <v>0.49027777777777776</v>
      </c>
      <c r="C708" s="23">
        <v>1.8903000000000001</v>
      </c>
      <c r="D708" s="24">
        <f>C708+P_aux</f>
        <v>1.9053</v>
      </c>
      <c r="E708" s="25">
        <f>AQ707</f>
        <v>0.55147781694094866</v>
      </c>
      <c r="F708" s="24">
        <f>AB707</f>
        <v>3.4</v>
      </c>
      <c r="G708">
        <f>IF(AND(S707=0,V707&gt;=MinOff),V707,-1)</f>
        <v>-1</v>
      </c>
      <c r="H708">
        <f>IF(AND(T707=0,W707&gt;=MinOff),W707,-1)</f>
        <v>-1</v>
      </c>
      <c r="I708">
        <f>IF(AND(U707=0,X707&gt;=MinOff),X707,-1)</f>
        <v>-1</v>
      </c>
      <c r="J708">
        <f>IF(AND(S707=1,V707&gt;=MinRun),V707,-1)</f>
        <v>483</v>
      </c>
      <c r="K708">
        <f>IF(AND(T707=1,W707&gt;=MinRun),W707,-1)</f>
        <v>482</v>
      </c>
      <c r="L708">
        <f>IF(AND(U707=1,X707&gt;=MinRun),X707,-1)</f>
        <v>141</v>
      </c>
      <c r="M708">
        <f>IF(MAX(G708:I708)&lt;0,0,MATCH(MAX(G708:I708),G708:I708,0))</f>
        <v>0</v>
      </c>
      <c r="N708">
        <f>IF(MAX(J708:L708)&lt;0,0,MATCH(MAX(J708:L708),J708:L708,0))</f>
        <v>1</v>
      </c>
      <c r="O708" s="24">
        <f>IF(N708=0,0,INDEX(CapVec,N708))</f>
        <v>1.2</v>
      </c>
      <c r="P708">
        <f>IF(OR(D708&gt;F708+StartMargin,E708&lt;SOC_startT),1,0)</f>
        <v>0</v>
      </c>
      <c r="Q708">
        <f>IF(AND(E708&gt;SOC_stopT,D708&lt;=F708-O708+StopMargin),1,0)</f>
        <v>0</v>
      </c>
      <c r="R708">
        <f>IF(AND(P708=1,M708&gt;0),1,IF(AND(P708=0,Q708=1,N708&gt;0),-1,0))</f>
        <v>0</v>
      </c>
      <c r="S708">
        <f>S707+IF(AND(R708=1,M708=1),1,0)-IF(AND(R708=-1,N708=1),1,0)</f>
        <v>1</v>
      </c>
      <c r="T708">
        <f>T707+IF(AND(R708=1,M708=2),1,0)-IF(AND(R708=-1,N708=2),1,0)</f>
        <v>1</v>
      </c>
      <c r="U708">
        <f>U707+IF(AND(R708=1,M708=3),1,0)-IF(AND(R708=-1,N708=3),1,0)</f>
        <v>1</v>
      </c>
      <c r="V708">
        <f>IF(S708&lt;&gt;S707,0,V707+dt)</f>
        <v>484</v>
      </c>
      <c r="W708">
        <f>IF(T708&lt;&gt;T707,0,W707+dt)</f>
        <v>483</v>
      </c>
      <c r="X708">
        <f>IF(U708&lt;&gt;U707,0,X707+dt)</f>
        <v>142</v>
      </c>
      <c r="Y708" s="24">
        <f>S708*Cap_1*MIN(1,(V708+dt)/StartRamp)</f>
        <v>1.2</v>
      </c>
      <c r="Z708" s="24">
        <f>T708*Cap_2*MIN(1,(W708+dt)/StartRamp)</f>
        <v>1.1000000000000001</v>
      </c>
      <c r="AA708" s="24">
        <f>U708*Cap_3*MIN(1,(X708+dt)/StartRamp)</f>
        <v>1.1000000000000001</v>
      </c>
      <c r="AB708" s="24">
        <f>SUM(Y708:AA708)</f>
        <v>3.4</v>
      </c>
      <c r="AC708" s="24">
        <f>AB708-D708</f>
        <v>1.4946999999999999</v>
      </c>
      <c r="AD708" s="25">
        <f>MEDIAN(0,(TaperEnd-E708)/(TaperEnd-TaperStart),1)</f>
        <v>1</v>
      </c>
      <c r="AE708" s="24">
        <f>MIN(P_pcs*AD708,MAX(0,SOC_max-E708)*E_nom*60/dt/SQRT(RTE))</f>
        <v>2.5</v>
      </c>
      <c r="AF708" s="24">
        <f>MIN(P_pcs,MAX(0,E708-SOC_min)*E_nom*60/dt*SQRT(RTE))</f>
        <v>2.5</v>
      </c>
      <c r="AG708" s="24">
        <f>IF(AC708&gt;0,MIN(AC708,AE708),0)</f>
        <v>1.4946999999999999</v>
      </c>
      <c r="AH708" s="24">
        <f>IF(AC708&lt;0,MIN(-AC708,AF708),0)</f>
        <v>0</v>
      </c>
      <c r="AI708" s="24">
        <f>IF(AC708&gt;0,D708+AG708,AB708)</f>
        <v>3.4</v>
      </c>
      <c r="AJ708" s="24">
        <f>MAX(0,D708-AI708-AH708)</f>
        <v>0</v>
      </c>
      <c r="AK708" s="25">
        <f>IF(AB708&gt;0,AI708/AB708,0)</f>
        <v>1</v>
      </c>
      <c r="AL708">
        <f>IF(AB708=0,1,MIN(MATCH(MEDIAN(MinStable,AK708,1),FC_L,1),3))</f>
        <v>3</v>
      </c>
      <c r="AM708" s="25">
        <f>INDEX(FC_E1,$AL708)+(MEDIAN(MinStable,$AK708,1)-INDEX(FC_L,$AL708))*(INDEX(FC_E1,$AL708+1)-INDEX(FC_E1,$AL708))/(INDEX(FC_L,$AL708+1)-INDEX(FC_L,$AL708))</f>
        <v>0.42799999999999999</v>
      </c>
      <c r="AN708" s="25">
        <f>INDEX(FC_E2,$AL708)+(MEDIAN(MinStable,$AK708,1)-INDEX(FC_L,$AL708))*(INDEX(FC_E2,$AL708+1)-INDEX(FC_E2,$AL708))/(INDEX(FC_L,$AL708+1)-INDEX(FC_L,$AL708))</f>
        <v>0.42199999999999999</v>
      </c>
      <c r="AO708" s="25">
        <f>INDEX(FC_E3,$AL708)+(MEDIAN(MinStable,$AK708,1)-INDEX(FC_L,$AL708))*(INDEX(FC_E3,$AL708+1)-INDEX(FC_E3,$AL708))/(INDEX(FC_L,$AL708+1)-INDEX(FC_L,$AL708))</f>
        <v>0.41499999999999998</v>
      </c>
      <c r="AP708" s="26">
        <f>(IF(S708=1,Y708*AK708/AM708,0)+IF(T708=1,Z708*AK708/AN708,0)+IF(U708=1,AA708*AK708/AO708,0))*dt/60</f>
        <v>0.13434959664142687</v>
      </c>
      <c r="AQ708" s="25">
        <f>E708+(AG708*SQRT(RTE)-AH708/SQRT(RTE))*dt/60/E_nom</f>
        <v>0.55572676508410512</v>
      </c>
      <c r="AR708">
        <f>IF(R708=1,1,0)</f>
        <v>0</v>
      </c>
    </row>
    <row r="709" spans="1:44" x14ac:dyDescent="0.2">
      <c r="A709">
        <v>707</v>
      </c>
      <c r="B709" s="22">
        <f>A709/1440</f>
        <v>0.4909722222222222</v>
      </c>
      <c r="C709" s="23">
        <v>1.8077000000000001</v>
      </c>
      <c r="D709" s="24">
        <f>C709+P_aux</f>
        <v>1.8227</v>
      </c>
      <c r="E709" s="25">
        <f>AQ708</f>
        <v>0.55572676508410512</v>
      </c>
      <c r="F709" s="24">
        <f>AB708</f>
        <v>3.4</v>
      </c>
      <c r="G709">
        <f>IF(AND(S708=0,V708&gt;=MinOff),V708,-1)</f>
        <v>-1</v>
      </c>
      <c r="H709">
        <f>IF(AND(T708=0,W708&gt;=MinOff),W708,-1)</f>
        <v>-1</v>
      </c>
      <c r="I709">
        <f>IF(AND(U708=0,X708&gt;=MinOff),X708,-1)</f>
        <v>-1</v>
      </c>
      <c r="J709">
        <f>IF(AND(S708=1,V708&gt;=MinRun),V708,-1)</f>
        <v>484</v>
      </c>
      <c r="K709">
        <f>IF(AND(T708=1,W708&gt;=MinRun),W708,-1)</f>
        <v>483</v>
      </c>
      <c r="L709">
        <f>IF(AND(U708=1,X708&gt;=MinRun),X708,-1)</f>
        <v>142</v>
      </c>
      <c r="M709">
        <f>IF(MAX(G709:I709)&lt;0,0,MATCH(MAX(G709:I709),G709:I709,0))</f>
        <v>0</v>
      </c>
      <c r="N709">
        <f>IF(MAX(J709:L709)&lt;0,0,MATCH(MAX(J709:L709),J709:L709,0))</f>
        <v>1</v>
      </c>
      <c r="O709" s="24">
        <f>IF(N709=0,0,INDEX(CapVec,N709))</f>
        <v>1.2</v>
      </c>
      <c r="P709">
        <f>IF(OR(D709&gt;F709+StartMargin,E709&lt;SOC_startT),1,0)</f>
        <v>0</v>
      </c>
      <c r="Q709">
        <f>IF(AND(E709&gt;SOC_stopT,D709&lt;=F709-O709+StopMargin),1,0)</f>
        <v>0</v>
      </c>
      <c r="R709">
        <f>IF(AND(P709=1,M709&gt;0),1,IF(AND(P709=0,Q709=1,N709&gt;0),-1,0))</f>
        <v>0</v>
      </c>
      <c r="S709">
        <f>S708+IF(AND(R709=1,M709=1),1,0)-IF(AND(R709=-1,N709=1),1,0)</f>
        <v>1</v>
      </c>
      <c r="T709">
        <f>T708+IF(AND(R709=1,M709=2),1,0)-IF(AND(R709=-1,N709=2),1,0)</f>
        <v>1</v>
      </c>
      <c r="U709">
        <f>U708+IF(AND(R709=1,M709=3),1,0)-IF(AND(R709=-1,N709=3),1,0)</f>
        <v>1</v>
      </c>
      <c r="V709">
        <f>IF(S709&lt;&gt;S708,0,V708+dt)</f>
        <v>485</v>
      </c>
      <c r="W709">
        <f>IF(T709&lt;&gt;T708,0,W708+dt)</f>
        <v>484</v>
      </c>
      <c r="X709">
        <f>IF(U709&lt;&gt;U708,0,X708+dt)</f>
        <v>143</v>
      </c>
      <c r="Y709" s="24">
        <f>S709*Cap_1*MIN(1,(V709+dt)/StartRamp)</f>
        <v>1.2</v>
      </c>
      <c r="Z709" s="24">
        <f>T709*Cap_2*MIN(1,(W709+dt)/StartRamp)</f>
        <v>1.1000000000000001</v>
      </c>
      <c r="AA709" s="24">
        <f>U709*Cap_3*MIN(1,(X709+dt)/StartRamp)</f>
        <v>1.1000000000000001</v>
      </c>
      <c r="AB709" s="24">
        <f>SUM(Y709:AA709)</f>
        <v>3.4</v>
      </c>
      <c r="AC709" s="24">
        <f>AB709-D709</f>
        <v>1.5772999999999999</v>
      </c>
      <c r="AD709" s="25">
        <f>MEDIAN(0,(TaperEnd-E709)/(TaperEnd-TaperStart),1)</f>
        <v>1</v>
      </c>
      <c r="AE709" s="24">
        <f>MIN(P_pcs*AD709,MAX(0,SOC_max-E709)*E_nom*60/dt/SQRT(RTE))</f>
        <v>2.5</v>
      </c>
      <c r="AF709" s="24">
        <f>MIN(P_pcs,MAX(0,E709-SOC_min)*E_nom*60/dt*SQRT(RTE))</f>
        <v>2.5</v>
      </c>
      <c r="AG709" s="24">
        <f>IF(AC709&gt;0,MIN(AC709,AE709),0)</f>
        <v>1.5772999999999999</v>
      </c>
      <c r="AH709" s="24">
        <f>IF(AC709&lt;0,MIN(-AC709,AF709),0)</f>
        <v>0</v>
      </c>
      <c r="AI709" s="24">
        <f>IF(AC709&gt;0,D709+AG709,AB709)</f>
        <v>3.4</v>
      </c>
      <c r="AJ709" s="24">
        <f>MAX(0,D709-AI709-AH709)</f>
        <v>0</v>
      </c>
      <c r="AK709" s="25">
        <f>IF(AB709&gt;0,AI709/AB709,0)</f>
        <v>1</v>
      </c>
      <c r="AL709">
        <f>IF(AB709=0,1,MIN(MATCH(MEDIAN(MinStable,AK709,1),FC_L,1),3))</f>
        <v>3</v>
      </c>
      <c r="AM709" s="25">
        <f>INDEX(FC_E1,$AL709)+(MEDIAN(MinStable,$AK709,1)-INDEX(FC_L,$AL709))*(INDEX(FC_E1,$AL709+1)-INDEX(FC_E1,$AL709))/(INDEX(FC_L,$AL709+1)-INDEX(FC_L,$AL709))</f>
        <v>0.42799999999999999</v>
      </c>
      <c r="AN709" s="25">
        <f>INDEX(FC_E2,$AL709)+(MEDIAN(MinStable,$AK709,1)-INDEX(FC_L,$AL709))*(INDEX(FC_E2,$AL709+1)-INDEX(FC_E2,$AL709))/(INDEX(FC_L,$AL709+1)-INDEX(FC_L,$AL709))</f>
        <v>0.42199999999999999</v>
      </c>
      <c r="AO709" s="25">
        <f>INDEX(FC_E3,$AL709)+(MEDIAN(MinStable,$AK709,1)-INDEX(FC_L,$AL709))*(INDEX(FC_E3,$AL709+1)-INDEX(FC_E3,$AL709))/(INDEX(FC_L,$AL709+1)-INDEX(FC_L,$AL709))</f>
        <v>0.41499999999999998</v>
      </c>
      <c r="AP709" s="26">
        <f>(IF(S709=1,Y709*AK709/AM709,0)+IF(T709=1,Z709*AK709/AN709,0)+IF(U709=1,AA709*AK709/AO709,0))*dt/60</f>
        <v>0.13434959664142687</v>
      </c>
      <c r="AQ709" s="25">
        <f>E709+(AG709*SQRT(RTE)-AH709/SQRT(RTE))*dt/60/E_nom</f>
        <v>0.56021051828287449</v>
      </c>
      <c r="AR709">
        <f>IF(R709=1,1,0)</f>
        <v>0</v>
      </c>
    </row>
    <row r="710" spans="1:44" x14ac:dyDescent="0.2">
      <c r="A710">
        <v>708</v>
      </c>
      <c r="B710" s="22">
        <f>A710/1440</f>
        <v>0.49166666666666664</v>
      </c>
      <c r="C710" s="23">
        <v>1.8723000000000001</v>
      </c>
      <c r="D710" s="24">
        <f>C710+P_aux</f>
        <v>1.8873</v>
      </c>
      <c r="E710" s="25">
        <f>AQ709</f>
        <v>0.56021051828287449</v>
      </c>
      <c r="F710" s="24">
        <f>AB709</f>
        <v>3.4</v>
      </c>
      <c r="G710">
        <f>IF(AND(S709=0,V709&gt;=MinOff),V709,-1)</f>
        <v>-1</v>
      </c>
      <c r="H710">
        <f>IF(AND(T709=0,W709&gt;=MinOff),W709,-1)</f>
        <v>-1</v>
      </c>
      <c r="I710">
        <f>IF(AND(U709=0,X709&gt;=MinOff),X709,-1)</f>
        <v>-1</v>
      </c>
      <c r="J710">
        <f>IF(AND(S709=1,V709&gt;=MinRun),V709,-1)</f>
        <v>485</v>
      </c>
      <c r="K710">
        <f>IF(AND(T709=1,W709&gt;=MinRun),W709,-1)</f>
        <v>484</v>
      </c>
      <c r="L710">
        <f>IF(AND(U709=1,X709&gt;=MinRun),X709,-1)</f>
        <v>143</v>
      </c>
      <c r="M710">
        <f>IF(MAX(G710:I710)&lt;0,0,MATCH(MAX(G710:I710),G710:I710,0))</f>
        <v>0</v>
      </c>
      <c r="N710">
        <f>IF(MAX(J710:L710)&lt;0,0,MATCH(MAX(J710:L710),J710:L710,0))</f>
        <v>1</v>
      </c>
      <c r="O710" s="24">
        <f>IF(N710=0,0,INDEX(CapVec,N710))</f>
        <v>1.2</v>
      </c>
      <c r="P710">
        <f>IF(OR(D710&gt;F710+StartMargin,E710&lt;SOC_startT),1,0)</f>
        <v>0</v>
      </c>
      <c r="Q710">
        <f>IF(AND(E710&gt;SOC_stopT,D710&lt;=F710-O710+StopMargin),1,0)</f>
        <v>0</v>
      </c>
      <c r="R710">
        <f>IF(AND(P710=1,M710&gt;0),1,IF(AND(P710=0,Q710=1,N710&gt;0),-1,0))</f>
        <v>0</v>
      </c>
      <c r="S710">
        <f>S709+IF(AND(R710=1,M710=1),1,0)-IF(AND(R710=-1,N710=1),1,0)</f>
        <v>1</v>
      </c>
      <c r="T710">
        <f>T709+IF(AND(R710=1,M710=2),1,0)-IF(AND(R710=-1,N710=2),1,0)</f>
        <v>1</v>
      </c>
      <c r="U710">
        <f>U709+IF(AND(R710=1,M710=3),1,0)-IF(AND(R710=-1,N710=3),1,0)</f>
        <v>1</v>
      </c>
      <c r="V710">
        <f>IF(S710&lt;&gt;S709,0,V709+dt)</f>
        <v>486</v>
      </c>
      <c r="W710">
        <f>IF(T710&lt;&gt;T709,0,W709+dt)</f>
        <v>485</v>
      </c>
      <c r="X710">
        <f>IF(U710&lt;&gt;U709,0,X709+dt)</f>
        <v>144</v>
      </c>
      <c r="Y710" s="24">
        <f>S710*Cap_1*MIN(1,(V710+dt)/StartRamp)</f>
        <v>1.2</v>
      </c>
      <c r="Z710" s="24">
        <f>T710*Cap_2*MIN(1,(W710+dt)/StartRamp)</f>
        <v>1.1000000000000001</v>
      </c>
      <c r="AA710" s="24">
        <f>U710*Cap_3*MIN(1,(X710+dt)/StartRamp)</f>
        <v>1.1000000000000001</v>
      </c>
      <c r="AB710" s="24">
        <f>SUM(Y710:AA710)</f>
        <v>3.4</v>
      </c>
      <c r="AC710" s="24">
        <f>AB710-D710</f>
        <v>1.5126999999999999</v>
      </c>
      <c r="AD710" s="25">
        <f>MEDIAN(0,(TaperEnd-E710)/(TaperEnd-TaperStart),1)</f>
        <v>1</v>
      </c>
      <c r="AE710" s="24">
        <f>MIN(P_pcs*AD710,MAX(0,SOC_max-E710)*E_nom*60/dt/SQRT(RTE))</f>
        <v>2.5</v>
      </c>
      <c r="AF710" s="24">
        <f>MIN(P_pcs,MAX(0,E710-SOC_min)*E_nom*60/dt*SQRT(RTE))</f>
        <v>2.5</v>
      </c>
      <c r="AG710" s="24">
        <f>IF(AC710&gt;0,MIN(AC710,AE710),0)</f>
        <v>1.5126999999999999</v>
      </c>
      <c r="AH710" s="24">
        <f>IF(AC710&lt;0,MIN(-AC710,AF710),0)</f>
        <v>0</v>
      </c>
      <c r="AI710" s="24">
        <f>IF(AC710&gt;0,D710+AG710,AB710)</f>
        <v>3.4</v>
      </c>
      <c r="AJ710" s="24">
        <f>MAX(0,D710-AI710-AH710)</f>
        <v>0</v>
      </c>
      <c r="AK710" s="25">
        <f>IF(AB710&gt;0,AI710/AB710,0)</f>
        <v>1</v>
      </c>
      <c r="AL710">
        <f>IF(AB710=0,1,MIN(MATCH(MEDIAN(MinStable,AK710,1),FC_L,1),3))</f>
        <v>3</v>
      </c>
      <c r="AM710" s="25">
        <f>INDEX(FC_E1,$AL710)+(MEDIAN(MinStable,$AK710,1)-INDEX(FC_L,$AL710))*(INDEX(FC_E1,$AL710+1)-INDEX(FC_E1,$AL710))/(INDEX(FC_L,$AL710+1)-INDEX(FC_L,$AL710))</f>
        <v>0.42799999999999999</v>
      </c>
      <c r="AN710" s="25">
        <f>INDEX(FC_E2,$AL710)+(MEDIAN(MinStable,$AK710,1)-INDEX(FC_L,$AL710))*(INDEX(FC_E2,$AL710+1)-INDEX(FC_E2,$AL710))/(INDEX(FC_L,$AL710+1)-INDEX(FC_L,$AL710))</f>
        <v>0.42199999999999999</v>
      </c>
      <c r="AO710" s="25">
        <f>INDEX(FC_E3,$AL710)+(MEDIAN(MinStable,$AK710,1)-INDEX(FC_L,$AL710))*(INDEX(FC_E3,$AL710+1)-INDEX(FC_E3,$AL710))/(INDEX(FC_L,$AL710+1)-INDEX(FC_L,$AL710))</f>
        <v>0.41499999999999998</v>
      </c>
      <c r="AP710" s="26">
        <f>(IF(S710=1,Y710*AK710/AM710,0)+IF(T710=1,Z710*AK710/AN710,0)+IF(U710=1,AA710*AK710/AO710,0))*dt/60</f>
        <v>0.13434959664142687</v>
      </c>
      <c r="AQ710" s="25">
        <f>E710+(AG710*SQRT(RTE)-AH710/SQRT(RTE))*dt/60/E_nom</f>
        <v>0.56451063459795625</v>
      </c>
      <c r="AR710">
        <f>IF(R710=1,1,0)</f>
        <v>0</v>
      </c>
    </row>
    <row r="711" spans="1:44" x14ac:dyDescent="0.2">
      <c r="A711">
        <v>709</v>
      </c>
      <c r="B711" s="22">
        <f>A711/1440</f>
        <v>0.49236111111111114</v>
      </c>
      <c r="C711" s="23">
        <v>1.9315</v>
      </c>
      <c r="D711" s="24">
        <f>C711+P_aux</f>
        <v>1.9464999999999999</v>
      </c>
      <c r="E711" s="25">
        <f>AQ710</f>
        <v>0.56451063459795625</v>
      </c>
      <c r="F711" s="24">
        <f>AB710</f>
        <v>3.4</v>
      </c>
      <c r="G711">
        <f>IF(AND(S710=0,V710&gt;=MinOff),V710,-1)</f>
        <v>-1</v>
      </c>
      <c r="H711">
        <f>IF(AND(T710=0,W710&gt;=MinOff),W710,-1)</f>
        <v>-1</v>
      </c>
      <c r="I711">
        <f>IF(AND(U710=0,X710&gt;=MinOff),X710,-1)</f>
        <v>-1</v>
      </c>
      <c r="J711">
        <f>IF(AND(S710=1,V710&gt;=MinRun),V710,-1)</f>
        <v>486</v>
      </c>
      <c r="K711">
        <f>IF(AND(T710=1,W710&gt;=MinRun),W710,-1)</f>
        <v>485</v>
      </c>
      <c r="L711">
        <f>IF(AND(U710=1,X710&gt;=MinRun),X710,-1)</f>
        <v>144</v>
      </c>
      <c r="M711">
        <f>IF(MAX(G711:I711)&lt;0,0,MATCH(MAX(G711:I711),G711:I711,0))</f>
        <v>0</v>
      </c>
      <c r="N711">
        <f>IF(MAX(J711:L711)&lt;0,0,MATCH(MAX(J711:L711),J711:L711,0))</f>
        <v>1</v>
      </c>
      <c r="O711" s="24">
        <f>IF(N711=0,0,INDEX(CapVec,N711))</f>
        <v>1.2</v>
      </c>
      <c r="P711">
        <f>IF(OR(D711&gt;F711+StartMargin,E711&lt;SOC_startT),1,0)</f>
        <v>0</v>
      </c>
      <c r="Q711">
        <f>IF(AND(E711&gt;SOC_stopT,D711&lt;=F711-O711+StopMargin),1,0)</f>
        <v>0</v>
      </c>
      <c r="R711">
        <f>IF(AND(P711=1,M711&gt;0),1,IF(AND(P711=0,Q711=1,N711&gt;0),-1,0))</f>
        <v>0</v>
      </c>
      <c r="S711">
        <f>S710+IF(AND(R711=1,M711=1),1,0)-IF(AND(R711=-1,N711=1),1,0)</f>
        <v>1</v>
      </c>
      <c r="T711">
        <f>T710+IF(AND(R711=1,M711=2),1,0)-IF(AND(R711=-1,N711=2),1,0)</f>
        <v>1</v>
      </c>
      <c r="U711">
        <f>U710+IF(AND(R711=1,M711=3),1,0)-IF(AND(R711=-1,N711=3),1,0)</f>
        <v>1</v>
      </c>
      <c r="V711">
        <f>IF(S711&lt;&gt;S710,0,V710+dt)</f>
        <v>487</v>
      </c>
      <c r="W711">
        <f>IF(T711&lt;&gt;T710,0,W710+dt)</f>
        <v>486</v>
      </c>
      <c r="X711">
        <f>IF(U711&lt;&gt;U710,0,X710+dt)</f>
        <v>145</v>
      </c>
      <c r="Y711" s="24">
        <f>S711*Cap_1*MIN(1,(V711+dt)/StartRamp)</f>
        <v>1.2</v>
      </c>
      <c r="Z711" s="24">
        <f>T711*Cap_2*MIN(1,(W711+dt)/StartRamp)</f>
        <v>1.1000000000000001</v>
      </c>
      <c r="AA711" s="24">
        <f>U711*Cap_3*MIN(1,(X711+dt)/StartRamp)</f>
        <v>1.1000000000000001</v>
      </c>
      <c r="AB711" s="24">
        <f>SUM(Y711:AA711)</f>
        <v>3.4</v>
      </c>
      <c r="AC711" s="24">
        <f>AB711-D711</f>
        <v>1.4535</v>
      </c>
      <c r="AD711" s="25">
        <f>MEDIAN(0,(TaperEnd-E711)/(TaperEnd-TaperStart),1)</f>
        <v>1</v>
      </c>
      <c r="AE711" s="24">
        <f>MIN(P_pcs*AD711,MAX(0,SOC_max-E711)*E_nom*60/dt/SQRT(RTE))</f>
        <v>2.5</v>
      </c>
      <c r="AF711" s="24">
        <f>MIN(P_pcs,MAX(0,E711-SOC_min)*E_nom*60/dt*SQRT(RTE))</f>
        <v>2.5</v>
      </c>
      <c r="AG711" s="24">
        <f>IF(AC711&gt;0,MIN(AC711,AE711),0)</f>
        <v>1.4535</v>
      </c>
      <c r="AH711" s="24">
        <f>IF(AC711&lt;0,MIN(-AC711,AF711),0)</f>
        <v>0</v>
      </c>
      <c r="AI711" s="24">
        <f>IF(AC711&gt;0,D711+AG711,AB711)</f>
        <v>3.4</v>
      </c>
      <c r="AJ711" s="24">
        <f>MAX(0,D711-AI711-AH711)</f>
        <v>0</v>
      </c>
      <c r="AK711" s="25">
        <f>IF(AB711&gt;0,AI711/AB711,0)</f>
        <v>1</v>
      </c>
      <c r="AL711">
        <f>IF(AB711=0,1,MIN(MATCH(MEDIAN(MinStable,AK711,1),FC_L,1),3))</f>
        <v>3</v>
      </c>
      <c r="AM711" s="25">
        <f>INDEX(FC_E1,$AL711)+(MEDIAN(MinStable,$AK711,1)-INDEX(FC_L,$AL711))*(INDEX(FC_E1,$AL711+1)-INDEX(FC_E1,$AL711))/(INDEX(FC_L,$AL711+1)-INDEX(FC_L,$AL711))</f>
        <v>0.42799999999999999</v>
      </c>
      <c r="AN711" s="25">
        <f>INDEX(FC_E2,$AL711)+(MEDIAN(MinStable,$AK711,1)-INDEX(FC_L,$AL711))*(INDEX(FC_E2,$AL711+1)-INDEX(FC_E2,$AL711))/(INDEX(FC_L,$AL711+1)-INDEX(FC_L,$AL711))</f>
        <v>0.42199999999999999</v>
      </c>
      <c r="AO711" s="25">
        <f>INDEX(FC_E3,$AL711)+(MEDIAN(MinStable,$AK711,1)-INDEX(FC_L,$AL711))*(INDEX(FC_E3,$AL711+1)-INDEX(FC_E3,$AL711))/(INDEX(FC_L,$AL711+1)-INDEX(FC_L,$AL711))</f>
        <v>0.41499999999999998</v>
      </c>
      <c r="AP711" s="26">
        <f>(IF(S711=1,Y711*AK711/AM711,0)+IF(T711=1,Z711*AK711/AN711,0)+IF(U711=1,AA711*AK711/AO711,0))*dt/60</f>
        <v>0.13434959664142687</v>
      </c>
      <c r="AQ711" s="25">
        <f>E711+(AG711*SQRT(RTE)-AH711/SQRT(RTE))*dt/60/E_nom</f>
        <v>0.56864246448092803</v>
      </c>
      <c r="AR711">
        <f>IF(R711=1,1,0)</f>
        <v>0</v>
      </c>
    </row>
    <row r="712" spans="1:44" x14ac:dyDescent="0.2">
      <c r="A712">
        <v>710</v>
      </c>
      <c r="B712" s="22">
        <f>A712/1440</f>
        <v>0.49305555555555558</v>
      </c>
      <c r="C712" s="23">
        <v>1.9157</v>
      </c>
      <c r="D712" s="24">
        <f>C712+P_aux</f>
        <v>1.9306999999999999</v>
      </c>
      <c r="E712" s="25">
        <f>AQ711</f>
        <v>0.56864246448092803</v>
      </c>
      <c r="F712" s="24">
        <f>AB711</f>
        <v>3.4</v>
      </c>
      <c r="G712">
        <f>IF(AND(S711=0,V711&gt;=MinOff),V711,-1)</f>
        <v>-1</v>
      </c>
      <c r="H712">
        <f>IF(AND(T711=0,W711&gt;=MinOff),W711,-1)</f>
        <v>-1</v>
      </c>
      <c r="I712">
        <f>IF(AND(U711=0,X711&gt;=MinOff),X711,-1)</f>
        <v>-1</v>
      </c>
      <c r="J712">
        <f>IF(AND(S711=1,V711&gt;=MinRun),V711,-1)</f>
        <v>487</v>
      </c>
      <c r="K712">
        <f>IF(AND(T711=1,W711&gt;=MinRun),W711,-1)</f>
        <v>486</v>
      </c>
      <c r="L712">
        <f>IF(AND(U711=1,X711&gt;=MinRun),X711,-1)</f>
        <v>145</v>
      </c>
      <c r="M712">
        <f>IF(MAX(G712:I712)&lt;0,0,MATCH(MAX(G712:I712),G712:I712,0))</f>
        <v>0</v>
      </c>
      <c r="N712">
        <f>IF(MAX(J712:L712)&lt;0,0,MATCH(MAX(J712:L712),J712:L712,0))</f>
        <v>1</v>
      </c>
      <c r="O712" s="24">
        <f>IF(N712=0,0,INDEX(CapVec,N712))</f>
        <v>1.2</v>
      </c>
      <c r="P712">
        <f>IF(OR(D712&gt;F712+StartMargin,E712&lt;SOC_startT),1,0)</f>
        <v>0</v>
      </c>
      <c r="Q712">
        <f>IF(AND(E712&gt;SOC_stopT,D712&lt;=F712-O712+StopMargin),1,0)</f>
        <v>0</v>
      </c>
      <c r="R712">
        <f>IF(AND(P712=1,M712&gt;0),1,IF(AND(P712=0,Q712=1,N712&gt;0),-1,0))</f>
        <v>0</v>
      </c>
      <c r="S712">
        <f>S711+IF(AND(R712=1,M712=1),1,0)-IF(AND(R712=-1,N712=1),1,0)</f>
        <v>1</v>
      </c>
      <c r="T712">
        <f>T711+IF(AND(R712=1,M712=2),1,0)-IF(AND(R712=-1,N712=2),1,0)</f>
        <v>1</v>
      </c>
      <c r="U712">
        <f>U711+IF(AND(R712=1,M712=3),1,0)-IF(AND(R712=-1,N712=3),1,0)</f>
        <v>1</v>
      </c>
      <c r="V712">
        <f>IF(S712&lt;&gt;S711,0,V711+dt)</f>
        <v>488</v>
      </c>
      <c r="W712">
        <f>IF(T712&lt;&gt;T711,0,W711+dt)</f>
        <v>487</v>
      </c>
      <c r="X712">
        <f>IF(U712&lt;&gt;U711,0,X711+dt)</f>
        <v>146</v>
      </c>
      <c r="Y712" s="24">
        <f>S712*Cap_1*MIN(1,(V712+dt)/StartRamp)</f>
        <v>1.2</v>
      </c>
      <c r="Z712" s="24">
        <f>T712*Cap_2*MIN(1,(W712+dt)/StartRamp)</f>
        <v>1.1000000000000001</v>
      </c>
      <c r="AA712" s="24">
        <f>U712*Cap_3*MIN(1,(X712+dt)/StartRamp)</f>
        <v>1.1000000000000001</v>
      </c>
      <c r="AB712" s="24">
        <f>SUM(Y712:AA712)</f>
        <v>3.4</v>
      </c>
      <c r="AC712" s="24">
        <f>AB712-D712</f>
        <v>1.4693000000000001</v>
      </c>
      <c r="AD712" s="25">
        <f>MEDIAN(0,(TaperEnd-E712)/(TaperEnd-TaperStart),1)</f>
        <v>1</v>
      </c>
      <c r="AE712" s="24">
        <f>MIN(P_pcs*AD712,MAX(0,SOC_max-E712)*E_nom*60/dt/SQRT(RTE))</f>
        <v>2.5</v>
      </c>
      <c r="AF712" s="24">
        <f>MIN(P_pcs,MAX(0,E712-SOC_min)*E_nom*60/dt*SQRT(RTE))</f>
        <v>2.5</v>
      </c>
      <c r="AG712" s="24">
        <f>IF(AC712&gt;0,MIN(AC712,AE712),0)</f>
        <v>1.4693000000000001</v>
      </c>
      <c r="AH712" s="24">
        <f>IF(AC712&lt;0,MIN(-AC712,AF712),0)</f>
        <v>0</v>
      </c>
      <c r="AI712" s="24">
        <f>IF(AC712&gt;0,D712+AG712,AB712)</f>
        <v>3.4</v>
      </c>
      <c r="AJ712" s="24">
        <f>MAX(0,D712-AI712-AH712)</f>
        <v>0</v>
      </c>
      <c r="AK712" s="25">
        <f>IF(AB712&gt;0,AI712/AB712,0)</f>
        <v>1</v>
      </c>
      <c r="AL712">
        <f>IF(AB712=0,1,MIN(MATCH(MEDIAN(MinStable,AK712,1),FC_L,1),3))</f>
        <v>3</v>
      </c>
      <c r="AM712" s="25">
        <f>INDEX(FC_E1,$AL712)+(MEDIAN(MinStable,$AK712,1)-INDEX(FC_L,$AL712))*(INDEX(FC_E1,$AL712+1)-INDEX(FC_E1,$AL712))/(INDEX(FC_L,$AL712+1)-INDEX(FC_L,$AL712))</f>
        <v>0.42799999999999999</v>
      </c>
      <c r="AN712" s="25">
        <f>INDEX(FC_E2,$AL712)+(MEDIAN(MinStable,$AK712,1)-INDEX(FC_L,$AL712))*(INDEX(FC_E2,$AL712+1)-INDEX(FC_E2,$AL712))/(INDEX(FC_L,$AL712+1)-INDEX(FC_L,$AL712))</f>
        <v>0.42199999999999999</v>
      </c>
      <c r="AO712" s="25">
        <f>INDEX(FC_E3,$AL712)+(MEDIAN(MinStable,$AK712,1)-INDEX(FC_L,$AL712))*(INDEX(FC_E3,$AL712+1)-INDEX(FC_E3,$AL712))/(INDEX(FC_L,$AL712+1)-INDEX(FC_L,$AL712))</f>
        <v>0.41499999999999998</v>
      </c>
      <c r="AP712" s="26">
        <f>(IF(S712=1,Y712*AK712/AM712,0)+IF(T712=1,Z712*AK712/AN712,0)+IF(U712=1,AA712*AK712/AO712,0))*dt/60</f>
        <v>0.13434959664142687</v>
      </c>
      <c r="AQ712" s="25">
        <f>E712+(AG712*SQRT(RTE)-AH712/SQRT(RTE))*dt/60/E_nom</f>
        <v>0.57281920864814539</v>
      </c>
      <c r="AR712">
        <f>IF(R712=1,1,0)</f>
        <v>0</v>
      </c>
    </row>
    <row r="713" spans="1:44" x14ac:dyDescent="0.2">
      <c r="A713">
        <v>711</v>
      </c>
      <c r="B713" s="22">
        <f>A713/1440</f>
        <v>0.49375000000000002</v>
      </c>
      <c r="C713" s="23">
        <v>1.8380000000000001</v>
      </c>
      <c r="D713" s="24">
        <f>C713+P_aux</f>
        <v>1.853</v>
      </c>
      <c r="E713" s="25">
        <f>AQ712</f>
        <v>0.57281920864814539</v>
      </c>
      <c r="F713" s="24">
        <f>AB712</f>
        <v>3.4</v>
      </c>
      <c r="G713">
        <f>IF(AND(S712=0,V712&gt;=MinOff),V712,-1)</f>
        <v>-1</v>
      </c>
      <c r="H713">
        <f>IF(AND(T712=0,W712&gt;=MinOff),W712,-1)</f>
        <v>-1</v>
      </c>
      <c r="I713">
        <f>IF(AND(U712=0,X712&gt;=MinOff),X712,-1)</f>
        <v>-1</v>
      </c>
      <c r="J713">
        <f>IF(AND(S712=1,V712&gt;=MinRun),V712,-1)</f>
        <v>488</v>
      </c>
      <c r="K713">
        <f>IF(AND(T712=1,W712&gt;=MinRun),W712,-1)</f>
        <v>487</v>
      </c>
      <c r="L713">
        <f>IF(AND(U712=1,X712&gt;=MinRun),X712,-1)</f>
        <v>146</v>
      </c>
      <c r="M713">
        <f>IF(MAX(G713:I713)&lt;0,0,MATCH(MAX(G713:I713),G713:I713,0))</f>
        <v>0</v>
      </c>
      <c r="N713">
        <f>IF(MAX(J713:L713)&lt;0,0,MATCH(MAX(J713:L713),J713:L713,0))</f>
        <v>1</v>
      </c>
      <c r="O713" s="24">
        <f>IF(N713=0,0,INDEX(CapVec,N713))</f>
        <v>1.2</v>
      </c>
      <c r="P713">
        <f>IF(OR(D713&gt;F713+StartMargin,E713&lt;SOC_startT),1,0)</f>
        <v>0</v>
      </c>
      <c r="Q713">
        <f>IF(AND(E713&gt;SOC_stopT,D713&lt;=F713-O713+StopMargin),1,0)</f>
        <v>0</v>
      </c>
      <c r="R713">
        <f>IF(AND(P713=1,M713&gt;0),1,IF(AND(P713=0,Q713=1,N713&gt;0),-1,0))</f>
        <v>0</v>
      </c>
      <c r="S713">
        <f>S712+IF(AND(R713=1,M713=1),1,0)-IF(AND(R713=-1,N713=1),1,0)</f>
        <v>1</v>
      </c>
      <c r="T713">
        <f>T712+IF(AND(R713=1,M713=2),1,0)-IF(AND(R713=-1,N713=2),1,0)</f>
        <v>1</v>
      </c>
      <c r="U713">
        <f>U712+IF(AND(R713=1,M713=3),1,0)-IF(AND(R713=-1,N713=3),1,0)</f>
        <v>1</v>
      </c>
      <c r="V713">
        <f>IF(S713&lt;&gt;S712,0,V712+dt)</f>
        <v>489</v>
      </c>
      <c r="W713">
        <f>IF(T713&lt;&gt;T712,0,W712+dt)</f>
        <v>488</v>
      </c>
      <c r="X713">
        <f>IF(U713&lt;&gt;U712,0,X712+dt)</f>
        <v>147</v>
      </c>
      <c r="Y713" s="24">
        <f>S713*Cap_1*MIN(1,(V713+dt)/StartRamp)</f>
        <v>1.2</v>
      </c>
      <c r="Z713" s="24">
        <f>T713*Cap_2*MIN(1,(W713+dt)/StartRamp)</f>
        <v>1.1000000000000001</v>
      </c>
      <c r="AA713" s="24">
        <f>U713*Cap_3*MIN(1,(X713+dt)/StartRamp)</f>
        <v>1.1000000000000001</v>
      </c>
      <c r="AB713" s="24">
        <f>SUM(Y713:AA713)</f>
        <v>3.4</v>
      </c>
      <c r="AC713" s="24">
        <f>AB713-D713</f>
        <v>1.5469999999999999</v>
      </c>
      <c r="AD713" s="25">
        <f>MEDIAN(0,(TaperEnd-E713)/(TaperEnd-TaperStart),1)</f>
        <v>1</v>
      </c>
      <c r="AE713" s="24">
        <f>MIN(P_pcs*AD713,MAX(0,SOC_max-E713)*E_nom*60/dt/SQRT(RTE))</f>
        <v>2.5</v>
      </c>
      <c r="AF713" s="24">
        <f>MIN(P_pcs,MAX(0,E713-SOC_min)*E_nom*60/dt*SQRT(RTE))</f>
        <v>2.5</v>
      </c>
      <c r="AG713" s="24">
        <f>IF(AC713&gt;0,MIN(AC713,AE713),0)</f>
        <v>1.5469999999999999</v>
      </c>
      <c r="AH713" s="24">
        <f>IF(AC713&lt;0,MIN(-AC713,AF713),0)</f>
        <v>0</v>
      </c>
      <c r="AI713" s="24">
        <f>IF(AC713&gt;0,D713+AG713,AB713)</f>
        <v>3.4</v>
      </c>
      <c r="AJ713" s="24">
        <f>MAX(0,D713-AI713-AH713)</f>
        <v>0</v>
      </c>
      <c r="AK713" s="25">
        <f>IF(AB713&gt;0,AI713/AB713,0)</f>
        <v>1</v>
      </c>
      <c r="AL713">
        <f>IF(AB713=0,1,MIN(MATCH(MEDIAN(MinStable,AK713,1),FC_L,1),3))</f>
        <v>3</v>
      </c>
      <c r="AM713" s="25">
        <f>INDEX(FC_E1,$AL713)+(MEDIAN(MinStable,$AK713,1)-INDEX(FC_L,$AL713))*(INDEX(FC_E1,$AL713+1)-INDEX(FC_E1,$AL713))/(INDEX(FC_L,$AL713+1)-INDEX(FC_L,$AL713))</f>
        <v>0.42799999999999999</v>
      </c>
      <c r="AN713" s="25">
        <f>INDEX(FC_E2,$AL713)+(MEDIAN(MinStable,$AK713,1)-INDEX(FC_L,$AL713))*(INDEX(FC_E2,$AL713+1)-INDEX(FC_E2,$AL713))/(INDEX(FC_L,$AL713+1)-INDEX(FC_L,$AL713))</f>
        <v>0.42199999999999999</v>
      </c>
      <c r="AO713" s="25">
        <f>INDEX(FC_E3,$AL713)+(MEDIAN(MinStable,$AK713,1)-INDEX(FC_L,$AL713))*(INDEX(FC_E3,$AL713+1)-INDEX(FC_E3,$AL713))/(INDEX(FC_L,$AL713+1)-INDEX(FC_L,$AL713))</f>
        <v>0.41499999999999998</v>
      </c>
      <c r="AP713" s="26">
        <f>(IF(S713=1,Y713*AK713/AM713,0)+IF(T713=1,Z713*AK713/AN713,0)+IF(U713=1,AA713*AK713/AO713,0))*dt/60</f>
        <v>0.13434959664142687</v>
      </c>
      <c r="AQ713" s="25">
        <f>E713+(AG713*SQRT(RTE)-AH713/SQRT(RTE))*dt/60/E_nom</f>
        <v>0.57721682875750713</v>
      </c>
      <c r="AR713">
        <f>IF(R713=1,1,0)</f>
        <v>0</v>
      </c>
    </row>
    <row r="714" spans="1:44" x14ac:dyDescent="0.2">
      <c r="A714">
        <v>712</v>
      </c>
      <c r="B714" s="22">
        <f>A714/1440</f>
        <v>0.49444444444444446</v>
      </c>
      <c r="C714" s="23">
        <v>1.8544</v>
      </c>
      <c r="D714" s="24">
        <f>C714+P_aux</f>
        <v>1.8694</v>
      </c>
      <c r="E714" s="25">
        <f>AQ713</f>
        <v>0.57721682875750713</v>
      </c>
      <c r="F714" s="24">
        <f>AB713</f>
        <v>3.4</v>
      </c>
      <c r="G714">
        <f>IF(AND(S713=0,V713&gt;=MinOff),V713,-1)</f>
        <v>-1</v>
      </c>
      <c r="H714">
        <f>IF(AND(T713=0,W713&gt;=MinOff),W713,-1)</f>
        <v>-1</v>
      </c>
      <c r="I714">
        <f>IF(AND(U713=0,X713&gt;=MinOff),X713,-1)</f>
        <v>-1</v>
      </c>
      <c r="J714">
        <f>IF(AND(S713=1,V713&gt;=MinRun),V713,-1)</f>
        <v>489</v>
      </c>
      <c r="K714">
        <f>IF(AND(T713=1,W713&gt;=MinRun),W713,-1)</f>
        <v>488</v>
      </c>
      <c r="L714">
        <f>IF(AND(U713=1,X713&gt;=MinRun),X713,-1)</f>
        <v>147</v>
      </c>
      <c r="M714">
        <f>IF(MAX(G714:I714)&lt;0,0,MATCH(MAX(G714:I714),G714:I714,0))</f>
        <v>0</v>
      </c>
      <c r="N714">
        <f>IF(MAX(J714:L714)&lt;0,0,MATCH(MAX(J714:L714),J714:L714,0))</f>
        <v>1</v>
      </c>
      <c r="O714" s="24">
        <f>IF(N714=0,0,INDEX(CapVec,N714))</f>
        <v>1.2</v>
      </c>
      <c r="P714">
        <f>IF(OR(D714&gt;F714+StartMargin,E714&lt;SOC_startT),1,0)</f>
        <v>0</v>
      </c>
      <c r="Q714">
        <f>IF(AND(E714&gt;SOC_stopT,D714&lt;=F714-O714+StopMargin),1,0)</f>
        <v>0</v>
      </c>
      <c r="R714">
        <f>IF(AND(P714=1,M714&gt;0),1,IF(AND(P714=0,Q714=1,N714&gt;0),-1,0))</f>
        <v>0</v>
      </c>
      <c r="S714">
        <f>S713+IF(AND(R714=1,M714=1),1,0)-IF(AND(R714=-1,N714=1),1,0)</f>
        <v>1</v>
      </c>
      <c r="T714">
        <f>T713+IF(AND(R714=1,M714=2),1,0)-IF(AND(R714=-1,N714=2),1,0)</f>
        <v>1</v>
      </c>
      <c r="U714">
        <f>U713+IF(AND(R714=1,M714=3),1,0)-IF(AND(R714=-1,N714=3),1,0)</f>
        <v>1</v>
      </c>
      <c r="V714">
        <f>IF(S714&lt;&gt;S713,0,V713+dt)</f>
        <v>490</v>
      </c>
      <c r="W714">
        <f>IF(T714&lt;&gt;T713,0,W713+dt)</f>
        <v>489</v>
      </c>
      <c r="X714">
        <f>IF(U714&lt;&gt;U713,0,X713+dt)</f>
        <v>148</v>
      </c>
      <c r="Y714" s="24">
        <f>S714*Cap_1*MIN(1,(V714+dt)/StartRamp)</f>
        <v>1.2</v>
      </c>
      <c r="Z714" s="24">
        <f>T714*Cap_2*MIN(1,(W714+dt)/StartRamp)</f>
        <v>1.1000000000000001</v>
      </c>
      <c r="AA714" s="24">
        <f>U714*Cap_3*MIN(1,(X714+dt)/StartRamp)</f>
        <v>1.1000000000000001</v>
      </c>
      <c r="AB714" s="24">
        <f>SUM(Y714:AA714)</f>
        <v>3.4</v>
      </c>
      <c r="AC714" s="24">
        <f>AB714-D714</f>
        <v>1.5306</v>
      </c>
      <c r="AD714" s="25">
        <f>MEDIAN(0,(TaperEnd-E714)/(TaperEnd-TaperStart),1)</f>
        <v>1</v>
      </c>
      <c r="AE714" s="24">
        <f>MIN(P_pcs*AD714,MAX(0,SOC_max-E714)*E_nom*60/dt/SQRT(RTE))</f>
        <v>2.5</v>
      </c>
      <c r="AF714" s="24">
        <f>MIN(P_pcs,MAX(0,E714-SOC_min)*E_nom*60/dt*SQRT(RTE))</f>
        <v>2.5</v>
      </c>
      <c r="AG714" s="24">
        <f>IF(AC714&gt;0,MIN(AC714,AE714),0)</f>
        <v>1.5306</v>
      </c>
      <c r="AH714" s="24">
        <f>IF(AC714&lt;0,MIN(-AC714,AF714),0)</f>
        <v>0</v>
      </c>
      <c r="AI714" s="24">
        <f>IF(AC714&gt;0,D714+AG714,AB714)</f>
        <v>3.4</v>
      </c>
      <c r="AJ714" s="24">
        <f>MAX(0,D714-AI714-AH714)</f>
        <v>0</v>
      </c>
      <c r="AK714" s="25">
        <f>IF(AB714&gt;0,AI714/AB714,0)</f>
        <v>1</v>
      </c>
      <c r="AL714">
        <f>IF(AB714=0,1,MIN(MATCH(MEDIAN(MinStable,AK714,1),FC_L,1),3))</f>
        <v>3</v>
      </c>
      <c r="AM714" s="25">
        <f>INDEX(FC_E1,$AL714)+(MEDIAN(MinStable,$AK714,1)-INDEX(FC_L,$AL714))*(INDEX(FC_E1,$AL714+1)-INDEX(FC_E1,$AL714))/(INDEX(FC_L,$AL714+1)-INDEX(FC_L,$AL714))</f>
        <v>0.42799999999999999</v>
      </c>
      <c r="AN714" s="25">
        <f>INDEX(FC_E2,$AL714)+(MEDIAN(MinStable,$AK714,1)-INDEX(FC_L,$AL714))*(INDEX(FC_E2,$AL714+1)-INDEX(FC_E2,$AL714))/(INDEX(FC_L,$AL714+1)-INDEX(FC_L,$AL714))</f>
        <v>0.42199999999999999</v>
      </c>
      <c r="AO714" s="25">
        <f>INDEX(FC_E3,$AL714)+(MEDIAN(MinStable,$AK714,1)-INDEX(FC_L,$AL714))*(INDEX(FC_E3,$AL714+1)-INDEX(FC_E3,$AL714))/(INDEX(FC_L,$AL714+1)-INDEX(FC_L,$AL714))</f>
        <v>0.41499999999999998</v>
      </c>
      <c r="AP714" s="26">
        <f>(IF(S714=1,Y714*AK714/AM714,0)+IF(T714=1,Z714*AK714/AN714,0)+IF(U714=1,AA714*AK714/AO714,0))*dt/60</f>
        <v>0.13434959664142687</v>
      </c>
      <c r="AQ714" s="25">
        <f>E714+(AG714*SQRT(RTE)-AH714/SQRT(RTE))*dt/60/E_nom</f>
        <v>0.58156782897689241</v>
      </c>
      <c r="AR714">
        <f>IF(R714=1,1,0)</f>
        <v>0</v>
      </c>
    </row>
    <row r="715" spans="1:44" x14ac:dyDescent="0.2">
      <c r="A715">
        <v>713</v>
      </c>
      <c r="B715" s="22">
        <f>A715/1440</f>
        <v>0.49513888888888891</v>
      </c>
      <c r="C715" s="23">
        <v>1.9551000000000001</v>
      </c>
      <c r="D715" s="24">
        <f>C715+P_aux</f>
        <v>1.9701</v>
      </c>
      <c r="E715" s="25">
        <f>AQ714</f>
        <v>0.58156782897689241</v>
      </c>
      <c r="F715" s="24">
        <f>AB714</f>
        <v>3.4</v>
      </c>
      <c r="G715">
        <f>IF(AND(S714=0,V714&gt;=MinOff),V714,-1)</f>
        <v>-1</v>
      </c>
      <c r="H715">
        <f>IF(AND(T714=0,W714&gt;=MinOff),W714,-1)</f>
        <v>-1</v>
      </c>
      <c r="I715">
        <f>IF(AND(U714=0,X714&gt;=MinOff),X714,-1)</f>
        <v>-1</v>
      </c>
      <c r="J715">
        <f>IF(AND(S714=1,V714&gt;=MinRun),V714,-1)</f>
        <v>490</v>
      </c>
      <c r="K715">
        <f>IF(AND(T714=1,W714&gt;=MinRun),W714,-1)</f>
        <v>489</v>
      </c>
      <c r="L715">
        <f>IF(AND(U714=1,X714&gt;=MinRun),X714,-1)</f>
        <v>148</v>
      </c>
      <c r="M715">
        <f>IF(MAX(G715:I715)&lt;0,0,MATCH(MAX(G715:I715),G715:I715,0))</f>
        <v>0</v>
      </c>
      <c r="N715">
        <f>IF(MAX(J715:L715)&lt;0,0,MATCH(MAX(J715:L715),J715:L715,0))</f>
        <v>1</v>
      </c>
      <c r="O715" s="24">
        <f>IF(N715=0,0,INDEX(CapVec,N715))</f>
        <v>1.2</v>
      </c>
      <c r="P715">
        <f>IF(OR(D715&gt;F715+StartMargin,E715&lt;SOC_startT),1,0)</f>
        <v>0</v>
      </c>
      <c r="Q715">
        <f>IF(AND(E715&gt;SOC_stopT,D715&lt;=F715-O715+StopMargin),1,0)</f>
        <v>0</v>
      </c>
      <c r="R715">
        <f>IF(AND(P715=1,M715&gt;0),1,IF(AND(P715=0,Q715=1,N715&gt;0),-1,0))</f>
        <v>0</v>
      </c>
      <c r="S715">
        <f>S714+IF(AND(R715=1,M715=1),1,0)-IF(AND(R715=-1,N715=1),1,0)</f>
        <v>1</v>
      </c>
      <c r="T715">
        <f>T714+IF(AND(R715=1,M715=2),1,0)-IF(AND(R715=-1,N715=2),1,0)</f>
        <v>1</v>
      </c>
      <c r="U715">
        <f>U714+IF(AND(R715=1,M715=3),1,0)-IF(AND(R715=-1,N715=3),1,0)</f>
        <v>1</v>
      </c>
      <c r="V715">
        <f>IF(S715&lt;&gt;S714,0,V714+dt)</f>
        <v>491</v>
      </c>
      <c r="W715">
        <f>IF(T715&lt;&gt;T714,0,W714+dt)</f>
        <v>490</v>
      </c>
      <c r="X715">
        <f>IF(U715&lt;&gt;U714,0,X714+dt)</f>
        <v>149</v>
      </c>
      <c r="Y715" s="24">
        <f>S715*Cap_1*MIN(1,(V715+dt)/StartRamp)</f>
        <v>1.2</v>
      </c>
      <c r="Z715" s="24">
        <f>T715*Cap_2*MIN(1,(W715+dt)/StartRamp)</f>
        <v>1.1000000000000001</v>
      </c>
      <c r="AA715" s="24">
        <f>U715*Cap_3*MIN(1,(X715+dt)/StartRamp)</f>
        <v>1.1000000000000001</v>
      </c>
      <c r="AB715" s="24">
        <f>SUM(Y715:AA715)</f>
        <v>3.4</v>
      </c>
      <c r="AC715" s="24">
        <f>AB715-D715</f>
        <v>1.4298999999999999</v>
      </c>
      <c r="AD715" s="25">
        <f>MEDIAN(0,(TaperEnd-E715)/(TaperEnd-TaperStart),1)</f>
        <v>1</v>
      </c>
      <c r="AE715" s="24">
        <f>MIN(P_pcs*AD715,MAX(0,SOC_max-E715)*E_nom*60/dt/SQRT(RTE))</f>
        <v>2.5</v>
      </c>
      <c r="AF715" s="24">
        <f>MIN(P_pcs,MAX(0,E715-SOC_min)*E_nom*60/dt*SQRT(RTE))</f>
        <v>2.5</v>
      </c>
      <c r="AG715" s="24">
        <f>IF(AC715&gt;0,MIN(AC715,AE715),0)</f>
        <v>1.4298999999999999</v>
      </c>
      <c r="AH715" s="24">
        <f>IF(AC715&lt;0,MIN(-AC715,AF715),0)</f>
        <v>0</v>
      </c>
      <c r="AI715" s="24">
        <f>IF(AC715&gt;0,D715+AG715,AB715)</f>
        <v>3.4</v>
      </c>
      <c r="AJ715" s="24">
        <f>MAX(0,D715-AI715-AH715)</f>
        <v>0</v>
      </c>
      <c r="AK715" s="25">
        <f>IF(AB715&gt;0,AI715/AB715,0)</f>
        <v>1</v>
      </c>
      <c r="AL715">
        <f>IF(AB715=0,1,MIN(MATCH(MEDIAN(MinStable,AK715,1),FC_L,1),3))</f>
        <v>3</v>
      </c>
      <c r="AM715" s="25">
        <f>INDEX(FC_E1,$AL715)+(MEDIAN(MinStable,$AK715,1)-INDEX(FC_L,$AL715))*(INDEX(FC_E1,$AL715+1)-INDEX(FC_E1,$AL715))/(INDEX(FC_L,$AL715+1)-INDEX(FC_L,$AL715))</f>
        <v>0.42799999999999999</v>
      </c>
      <c r="AN715" s="25">
        <f>INDEX(FC_E2,$AL715)+(MEDIAN(MinStable,$AK715,1)-INDEX(FC_L,$AL715))*(INDEX(FC_E2,$AL715+1)-INDEX(FC_E2,$AL715))/(INDEX(FC_L,$AL715+1)-INDEX(FC_L,$AL715))</f>
        <v>0.42199999999999999</v>
      </c>
      <c r="AO715" s="25">
        <f>INDEX(FC_E3,$AL715)+(MEDIAN(MinStable,$AK715,1)-INDEX(FC_L,$AL715))*(INDEX(FC_E3,$AL715+1)-INDEX(FC_E3,$AL715))/(INDEX(FC_L,$AL715+1)-INDEX(FC_L,$AL715))</f>
        <v>0.41499999999999998</v>
      </c>
      <c r="AP715" s="26">
        <f>(IF(S715=1,Y715*AK715/AM715,0)+IF(T715=1,Z715*AK715/AN715,0)+IF(U715=1,AA715*AK715/AO715,0))*dt/60</f>
        <v>0.13434959664142687</v>
      </c>
      <c r="AQ715" s="25">
        <f>E715+(AG715*SQRT(RTE)-AH715/SQRT(RTE))*dt/60/E_nom</f>
        <v>0.5856325717011176</v>
      </c>
      <c r="AR715">
        <f>IF(R715=1,1,0)</f>
        <v>0</v>
      </c>
    </row>
    <row r="716" spans="1:44" x14ac:dyDescent="0.2">
      <c r="A716">
        <v>714</v>
      </c>
      <c r="B716" s="22">
        <f>A716/1440</f>
        <v>0.49583333333333335</v>
      </c>
      <c r="C716" s="23">
        <v>1.9308000000000001</v>
      </c>
      <c r="D716" s="24">
        <f>C716+P_aux</f>
        <v>1.9458</v>
      </c>
      <c r="E716" s="25">
        <f>AQ715</f>
        <v>0.5856325717011176</v>
      </c>
      <c r="F716" s="24">
        <f>AB715</f>
        <v>3.4</v>
      </c>
      <c r="G716">
        <f>IF(AND(S715=0,V715&gt;=MinOff),V715,-1)</f>
        <v>-1</v>
      </c>
      <c r="H716">
        <f>IF(AND(T715=0,W715&gt;=MinOff),W715,-1)</f>
        <v>-1</v>
      </c>
      <c r="I716">
        <f>IF(AND(U715=0,X715&gt;=MinOff),X715,-1)</f>
        <v>-1</v>
      </c>
      <c r="J716">
        <f>IF(AND(S715=1,V715&gt;=MinRun),V715,-1)</f>
        <v>491</v>
      </c>
      <c r="K716">
        <f>IF(AND(T715=1,W715&gt;=MinRun),W715,-1)</f>
        <v>490</v>
      </c>
      <c r="L716">
        <f>IF(AND(U715=1,X715&gt;=MinRun),X715,-1)</f>
        <v>149</v>
      </c>
      <c r="M716">
        <f>IF(MAX(G716:I716)&lt;0,0,MATCH(MAX(G716:I716),G716:I716,0))</f>
        <v>0</v>
      </c>
      <c r="N716">
        <f>IF(MAX(J716:L716)&lt;0,0,MATCH(MAX(J716:L716),J716:L716,0))</f>
        <v>1</v>
      </c>
      <c r="O716" s="24">
        <f>IF(N716=0,0,INDEX(CapVec,N716))</f>
        <v>1.2</v>
      </c>
      <c r="P716">
        <f>IF(OR(D716&gt;F716+StartMargin,E716&lt;SOC_startT),1,0)</f>
        <v>0</v>
      </c>
      <c r="Q716">
        <f>IF(AND(E716&gt;SOC_stopT,D716&lt;=F716-O716+StopMargin),1,0)</f>
        <v>0</v>
      </c>
      <c r="R716">
        <f>IF(AND(P716=1,M716&gt;0),1,IF(AND(P716=0,Q716=1,N716&gt;0),-1,0))</f>
        <v>0</v>
      </c>
      <c r="S716">
        <f>S715+IF(AND(R716=1,M716=1),1,0)-IF(AND(R716=-1,N716=1),1,0)</f>
        <v>1</v>
      </c>
      <c r="T716">
        <f>T715+IF(AND(R716=1,M716=2),1,0)-IF(AND(R716=-1,N716=2),1,0)</f>
        <v>1</v>
      </c>
      <c r="U716">
        <f>U715+IF(AND(R716=1,M716=3),1,0)-IF(AND(R716=-1,N716=3),1,0)</f>
        <v>1</v>
      </c>
      <c r="V716">
        <f>IF(S716&lt;&gt;S715,0,V715+dt)</f>
        <v>492</v>
      </c>
      <c r="W716">
        <f>IF(T716&lt;&gt;T715,0,W715+dt)</f>
        <v>491</v>
      </c>
      <c r="X716">
        <f>IF(U716&lt;&gt;U715,0,X715+dt)</f>
        <v>150</v>
      </c>
      <c r="Y716" s="24">
        <f>S716*Cap_1*MIN(1,(V716+dt)/StartRamp)</f>
        <v>1.2</v>
      </c>
      <c r="Z716" s="24">
        <f>T716*Cap_2*MIN(1,(W716+dt)/StartRamp)</f>
        <v>1.1000000000000001</v>
      </c>
      <c r="AA716" s="24">
        <f>U716*Cap_3*MIN(1,(X716+dt)/StartRamp)</f>
        <v>1.1000000000000001</v>
      </c>
      <c r="AB716" s="24">
        <f>SUM(Y716:AA716)</f>
        <v>3.4</v>
      </c>
      <c r="AC716" s="24">
        <f>AB716-D716</f>
        <v>1.4541999999999999</v>
      </c>
      <c r="AD716" s="25">
        <f>MEDIAN(0,(TaperEnd-E716)/(TaperEnd-TaperStart),1)</f>
        <v>1</v>
      </c>
      <c r="AE716" s="24">
        <f>MIN(P_pcs*AD716,MAX(0,SOC_max-E716)*E_nom*60/dt/SQRT(RTE))</f>
        <v>2.5</v>
      </c>
      <c r="AF716" s="24">
        <f>MIN(P_pcs,MAX(0,E716-SOC_min)*E_nom*60/dt*SQRT(RTE))</f>
        <v>2.5</v>
      </c>
      <c r="AG716" s="24">
        <f>IF(AC716&gt;0,MIN(AC716,AE716),0)</f>
        <v>1.4541999999999999</v>
      </c>
      <c r="AH716" s="24">
        <f>IF(AC716&lt;0,MIN(-AC716,AF716),0)</f>
        <v>0</v>
      </c>
      <c r="AI716" s="24">
        <f>IF(AC716&gt;0,D716+AG716,AB716)</f>
        <v>3.4</v>
      </c>
      <c r="AJ716" s="24">
        <f>MAX(0,D716-AI716-AH716)</f>
        <v>0</v>
      </c>
      <c r="AK716" s="25">
        <f>IF(AB716&gt;0,AI716/AB716,0)</f>
        <v>1</v>
      </c>
      <c r="AL716">
        <f>IF(AB716=0,1,MIN(MATCH(MEDIAN(MinStable,AK716,1),FC_L,1),3))</f>
        <v>3</v>
      </c>
      <c r="AM716" s="25">
        <f>INDEX(FC_E1,$AL716)+(MEDIAN(MinStable,$AK716,1)-INDEX(FC_L,$AL716))*(INDEX(FC_E1,$AL716+1)-INDEX(FC_E1,$AL716))/(INDEX(FC_L,$AL716+1)-INDEX(FC_L,$AL716))</f>
        <v>0.42799999999999999</v>
      </c>
      <c r="AN716" s="25">
        <f>INDEX(FC_E2,$AL716)+(MEDIAN(MinStable,$AK716,1)-INDEX(FC_L,$AL716))*(INDEX(FC_E2,$AL716+1)-INDEX(FC_E2,$AL716))/(INDEX(FC_L,$AL716+1)-INDEX(FC_L,$AL716))</f>
        <v>0.42199999999999999</v>
      </c>
      <c r="AO716" s="25">
        <f>INDEX(FC_E3,$AL716)+(MEDIAN(MinStable,$AK716,1)-INDEX(FC_L,$AL716))*(INDEX(FC_E3,$AL716+1)-INDEX(FC_E3,$AL716))/(INDEX(FC_L,$AL716+1)-INDEX(FC_L,$AL716))</f>
        <v>0.41499999999999998</v>
      </c>
      <c r="AP716" s="26">
        <f>(IF(S716=1,Y716*AK716/AM716,0)+IF(T716=1,Z716*AK716/AN716,0)+IF(U716=1,AA716*AK716/AO716,0))*dt/60</f>
        <v>0.13434959664142687</v>
      </c>
      <c r="AQ716" s="25">
        <f>E716+(AG716*SQRT(RTE)-AH716/SQRT(RTE))*dt/60/E_nom</f>
        <v>0.58976639145744203</v>
      </c>
      <c r="AR716">
        <f>IF(R716=1,1,0)</f>
        <v>0</v>
      </c>
    </row>
    <row r="717" spans="1:44" x14ac:dyDescent="0.2">
      <c r="A717">
        <v>715</v>
      </c>
      <c r="B717" s="22">
        <f>A717/1440</f>
        <v>0.49652777777777779</v>
      </c>
      <c r="C717" s="23">
        <v>1.8983000000000001</v>
      </c>
      <c r="D717" s="24">
        <f>C717+P_aux</f>
        <v>1.9133</v>
      </c>
      <c r="E717" s="25">
        <f>AQ716</f>
        <v>0.58976639145744203</v>
      </c>
      <c r="F717" s="24">
        <f>AB716</f>
        <v>3.4</v>
      </c>
      <c r="G717">
        <f>IF(AND(S716=0,V716&gt;=MinOff),V716,-1)</f>
        <v>-1</v>
      </c>
      <c r="H717">
        <f>IF(AND(T716=0,W716&gt;=MinOff),W716,-1)</f>
        <v>-1</v>
      </c>
      <c r="I717">
        <f>IF(AND(U716=0,X716&gt;=MinOff),X716,-1)</f>
        <v>-1</v>
      </c>
      <c r="J717">
        <f>IF(AND(S716=1,V716&gt;=MinRun),V716,-1)</f>
        <v>492</v>
      </c>
      <c r="K717">
        <f>IF(AND(T716=1,W716&gt;=MinRun),W716,-1)</f>
        <v>491</v>
      </c>
      <c r="L717">
        <f>IF(AND(U716=1,X716&gt;=MinRun),X716,-1)</f>
        <v>150</v>
      </c>
      <c r="M717">
        <f>IF(MAX(G717:I717)&lt;0,0,MATCH(MAX(G717:I717),G717:I717,0))</f>
        <v>0</v>
      </c>
      <c r="N717">
        <f>IF(MAX(J717:L717)&lt;0,0,MATCH(MAX(J717:L717),J717:L717,0))</f>
        <v>1</v>
      </c>
      <c r="O717" s="24">
        <f>IF(N717=0,0,INDEX(CapVec,N717))</f>
        <v>1.2</v>
      </c>
      <c r="P717">
        <f>IF(OR(D717&gt;F717+StartMargin,E717&lt;SOC_startT),1,0)</f>
        <v>0</v>
      </c>
      <c r="Q717">
        <f>IF(AND(E717&gt;SOC_stopT,D717&lt;=F717-O717+StopMargin),1,0)</f>
        <v>0</v>
      </c>
      <c r="R717">
        <f>IF(AND(P717=1,M717&gt;0),1,IF(AND(P717=0,Q717=1,N717&gt;0),-1,0))</f>
        <v>0</v>
      </c>
      <c r="S717">
        <f>S716+IF(AND(R717=1,M717=1),1,0)-IF(AND(R717=-1,N717=1),1,0)</f>
        <v>1</v>
      </c>
      <c r="T717">
        <f>T716+IF(AND(R717=1,M717=2),1,0)-IF(AND(R717=-1,N717=2),1,0)</f>
        <v>1</v>
      </c>
      <c r="U717">
        <f>U716+IF(AND(R717=1,M717=3),1,0)-IF(AND(R717=-1,N717=3),1,0)</f>
        <v>1</v>
      </c>
      <c r="V717">
        <f>IF(S717&lt;&gt;S716,0,V716+dt)</f>
        <v>493</v>
      </c>
      <c r="W717">
        <f>IF(T717&lt;&gt;T716,0,W716+dt)</f>
        <v>492</v>
      </c>
      <c r="X717">
        <f>IF(U717&lt;&gt;U716,0,X716+dt)</f>
        <v>151</v>
      </c>
      <c r="Y717" s="24">
        <f>S717*Cap_1*MIN(1,(V717+dt)/StartRamp)</f>
        <v>1.2</v>
      </c>
      <c r="Z717" s="24">
        <f>T717*Cap_2*MIN(1,(W717+dt)/StartRamp)</f>
        <v>1.1000000000000001</v>
      </c>
      <c r="AA717" s="24">
        <f>U717*Cap_3*MIN(1,(X717+dt)/StartRamp)</f>
        <v>1.1000000000000001</v>
      </c>
      <c r="AB717" s="24">
        <f>SUM(Y717:AA717)</f>
        <v>3.4</v>
      </c>
      <c r="AC717" s="24">
        <f>AB717-D717</f>
        <v>1.4866999999999999</v>
      </c>
      <c r="AD717" s="25">
        <f>MEDIAN(0,(TaperEnd-E717)/(TaperEnd-TaperStart),1)</f>
        <v>1</v>
      </c>
      <c r="AE717" s="24">
        <f>MIN(P_pcs*AD717,MAX(0,SOC_max-E717)*E_nom*60/dt/SQRT(RTE))</f>
        <v>2.5</v>
      </c>
      <c r="AF717" s="24">
        <f>MIN(P_pcs,MAX(0,E717-SOC_min)*E_nom*60/dt*SQRT(RTE))</f>
        <v>2.5</v>
      </c>
      <c r="AG717" s="24">
        <f>IF(AC717&gt;0,MIN(AC717,AE717),0)</f>
        <v>1.4866999999999999</v>
      </c>
      <c r="AH717" s="24">
        <f>IF(AC717&lt;0,MIN(-AC717,AF717),0)</f>
        <v>0</v>
      </c>
      <c r="AI717" s="24">
        <f>IF(AC717&gt;0,D717+AG717,AB717)</f>
        <v>3.4</v>
      </c>
      <c r="AJ717" s="24">
        <f>MAX(0,D717-AI717-AH717)</f>
        <v>0</v>
      </c>
      <c r="AK717" s="25">
        <f>IF(AB717&gt;0,AI717/AB717,0)</f>
        <v>1</v>
      </c>
      <c r="AL717">
        <f>IF(AB717=0,1,MIN(MATCH(MEDIAN(MinStable,AK717,1),FC_L,1),3))</f>
        <v>3</v>
      </c>
      <c r="AM717" s="25">
        <f>INDEX(FC_E1,$AL717)+(MEDIAN(MinStable,$AK717,1)-INDEX(FC_L,$AL717))*(INDEX(FC_E1,$AL717+1)-INDEX(FC_E1,$AL717))/(INDEX(FC_L,$AL717+1)-INDEX(FC_L,$AL717))</f>
        <v>0.42799999999999999</v>
      </c>
      <c r="AN717" s="25">
        <f>INDEX(FC_E2,$AL717)+(MEDIAN(MinStable,$AK717,1)-INDEX(FC_L,$AL717))*(INDEX(FC_E2,$AL717+1)-INDEX(FC_E2,$AL717))/(INDEX(FC_L,$AL717+1)-INDEX(FC_L,$AL717))</f>
        <v>0.42199999999999999</v>
      </c>
      <c r="AO717" s="25">
        <f>INDEX(FC_E3,$AL717)+(MEDIAN(MinStable,$AK717,1)-INDEX(FC_L,$AL717))*(INDEX(FC_E3,$AL717+1)-INDEX(FC_E3,$AL717))/(INDEX(FC_L,$AL717+1)-INDEX(FC_L,$AL717))</f>
        <v>0.41499999999999998</v>
      </c>
      <c r="AP717" s="26">
        <f>(IF(S717=1,Y717*AK717/AM717,0)+IF(T717=1,Z717*AK717/AN717,0)+IF(U717=1,AA717*AK717/AO717,0))*dt/60</f>
        <v>0.13434959664142687</v>
      </c>
      <c r="AQ717" s="25">
        <f>E717+(AG717*SQRT(RTE)-AH717/SQRT(RTE))*dt/60/E_nom</f>
        <v>0.59399259819085382</v>
      </c>
      <c r="AR717">
        <f>IF(R717=1,1,0)</f>
        <v>0</v>
      </c>
    </row>
    <row r="718" spans="1:44" x14ac:dyDescent="0.2">
      <c r="A718">
        <v>716</v>
      </c>
      <c r="B718" s="22">
        <f>A718/1440</f>
        <v>0.49722222222222223</v>
      </c>
      <c r="C718" s="23">
        <v>1.9392</v>
      </c>
      <c r="D718" s="24">
        <f>C718+P_aux</f>
        <v>1.9541999999999999</v>
      </c>
      <c r="E718" s="25">
        <f>AQ717</f>
        <v>0.59399259819085382</v>
      </c>
      <c r="F718" s="24">
        <f>AB717</f>
        <v>3.4</v>
      </c>
      <c r="G718">
        <f>IF(AND(S717=0,V717&gt;=MinOff),V717,-1)</f>
        <v>-1</v>
      </c>
      <c r="H718">
        <f>IF(AND(T717=0,W717&gt;=MinOff),W717,-1)</f>
        <v>-1</v>
      </c>
      <c r="I718">
        <f>IF(AND(U717=0,X717&gt;=MinOff),X717,-1)</f>
        <v>-1</v>
      </c>
      <c r="J718">
        <f>IF(AND(S717=1,V717&gt;=MinRun),V717,-1)</f>
        <v>493</v>
      </c>
      <c r="K718">
        <f>IF(AND(T717=1,W717&gt;=MinRun),W717,-1)</f>
        <v>492</v>
      </c>
      <c r="L718">
        <f>IF(AND(U717=1,X717&gt;=MinRun),X717,-1)</f>
        <v>151</v>
      </c>
      <c r="M718">
        <f>IF(MAX(G718:I718)&lt;0,0,MATCH(MAX(G718:I718),G718:I718,0))</f>
        <v>0</v>
      </c>
      <c r="N718">
        <f>IF(MAX(J718:L718)&lt;0,0,MATCH(MAX(J718:L718),J718:L718,0))</f>
        <v>1</v>
      </c>
      <c r="O718" s="24">
        <f>IF(N718=0,0,INDEX(CapVec,N718))</f>
        <v>1.2</v>
      </c>
      <c r="P718">
        <f>IF(OR(D718&gt;F718+StartMargin,E718&lt;SOC_startT),1,0)</f>
        <v>0</v>
      </c>
      <c r="Q718">
        <f>IF(AND(E718&gt;SOC_stopT,D718&lt;=F718-O718+StopMargin),1,0)</f>
        <v>0</v>
      </c>
      <c r="R718">
        <f>IF(AND(P718=1,M718&gt;0),1,IF(AND(P718=0,Q718=1,N718&gt;0),-1,0))</f>
        <v>0</v>
      </c>
      <c r="S718">
        <f>S717+IF(AND(R718=1,M718=1),1,0)-IF(AND(R718=-1,N718=1),1,0)</f>
        <v>1</v>
      </c>
      <c r="T718">
        <f>T717+IF(AND(R718=1,M718=2),1,0)-IF(AND(R718=-1,N718=2),1,0)</f>
        <v>1</v>
      </c>
      <c r="U718">
        <f>U717+IF(AND(R718=1,M718=3),1,0)-IF(AND(R718=-1,N718=3),1,0)</f>
        <v>1</v>
      </c>
      <c r="V718">
        <f>IF(S718&lt;&gt;S717,0,V717+dt)</f>
        <v>494</v>
      </c>
      <c r="W718">
        <f>IF(T718&lt;&gt;T717,0,W717+dt)</f>
        <v>493</v>
      </c>
      <c r="X718">
        <f>IF(U718&lt;&gt;U717,0,X717+dt)</f>
        <v>152</v>
      </c>
      <c r="Y718" s="24">
        <f>S718*Cap_1*MIN(1,(V718+dt)/StartRamp)</f>
        <v>1.2</v>
      </c>
      <c r="Z718" s="24">
        <f>T718*Cap_2*MIN(1,(W718+dt)/StartRamp)</f>
        <v>1.1000000000000001</v>
      </c>
      <c r="AA718" s="24">
        <f>U718*Cap_3*MIN(1,(X718+dt)/StartRamp)</f>
        <v>1.1000000000000001</v>
      </c>
      <c r="AB718" s="24">
        <f>SUM(Y718:AA718)</f>
        <v>3.4</v>
      </c>
      <c r="AC718" s="24">
        <f>AB718-D718</f>
        <v>1.4458</v>
      </c>
      <c r="AD718" s="25">
        <f>MEDIAN(0,(TaperEnd-E718)/(TaperEnd-TaperStart),1)</f>
        <v>1</v>
      </c>
      <c r="AE718" s="24">
        <f>MIN(P_pcs*AD718,MAX(0,SOC_max-E718)*E_nom*60/dt/SQRT(RTE))</f>
        <v>2.5</v>
      </c>
      <c r="AF718" s="24">
        <f>MIN(P_pcs,MAX(0,E718-SOC_min)*E_nom*60/dt*SQRT(RTE))</f>
        <v>2.5</v>
      </c>
      <c r="AG718" s="24">
        <f>IF(AC718&gt;0,MIN(AC718,AE718),0)</f>
        <v>1.4458</v>
      </c>
      <c r="AH718" s="24">
        <f>IF(AC718&lt;0,MIN(-AC718,AF718),0)</f>
        <v>0</v>
      </c>
      <c r="AI718" s="24">
        <f>IF(AC718&gt;0,D718+AG718,AB718)</f>
        <v>3.4</v>
      </c>
      <c r="AJ718" s="24">
        <f>MAX(0,D718-AI718-AH718)</f>
        <v>0</v>
      </c>
      <c r="AK718" s="25">
        <f>IF(AB718&gt;0,AI718/AB718,0)</f>
        <v>1</v>
      </c>
      <c r="AL718">
        <f>IF(AB718=0,1,MIN(MATCH(MEDIAN(MinStable,AK718,1),FC_L,1),3))</f>
        <v>3</v>
      </c>
      <c r="AM718" s="25">
        <f>INDEX(FC_E1,$AL718)+(MEDIAN(MinStable,$AK718,1)-INDEX(FC_L,$AL718))*(INDEX(FC_E1,$AL718+1)-INDEX(FC_E1,$AL718))/(INDEX(FC_L,$AL718+1)-INDEX(FC_L,$AL718))</f>
        <v>0.42799999999999999</v>
      </c>
      <c r="AN718" s="25">
        <f>INDEX(FC_E2,$AL718)+(MEDIAN(MinStable,$AK718,1)-INDEX(FC_L,$AL718))*(INDEX(FC_E2,$AL718+1)-INDEX(FC_E2,$AL718))/(INDEX(FC_L,$AL718+1)-INDEX(FC_L,$AL718))</f>
        <v>0.42199999999999999</v>
      </c>
      <c r="AO718" s="25">
        <f>INDEX(FC_E3,$AL718)+(MEDIAN(MinStable,$AK718,1)-INDEX(FC_L,$AL718))*(INDEX(FC_E3,$AL718+1)-INDEX(FC_E3,$AL718))/(INDEX(FC_L,$AL718+1)-INDEX(FC_L,$AL718))</f>
        <v>0.41499999999999998</v>
      </c>
      <c r="AP718" s="26">
        <f>(IF(S718=1,Y718*AK718/AM718,0)+IF(T718=1,Z718*AK718/AN718,0)+IF(U718=1,AA718*AK718/AO718,0))*dt/60</f>
        <v>0.13434959664142687</v>
      </c>
      <c r="AQ718" s="25">
        <f>E718+(AG718*SQRT(RTE)-AH718/SQRT(RTE))*dt/60/E_nom</f>
        <v>0.59810253946694636</v>
      </c>
      <c r="AR718">
        <f>IF(R718=1,1,0)</f>
        <v>0</v>
      </c>
    </row>
    <row r="719" spans="1:44" x14ac:dyDescent="0.2">
      <c r="A719">
        <v>717</v>
      </c>
      <c r="B719" s="22">
        <f>A719/1440</f>
        <v>0.49791666666666667</v>
      </c>
      <c r="C719" s="23">
        <v>1.8125</v>
      </c>
      <c r="D719" s="24">
        <f>C719+P_aux</f>
        <v>1.8274999999999999</v>
      </c>
      <c r="E719" s="25">
        <f>AQ718</f>
        <v>0.59810253946694636</v>
      </c>
      <c r="F719" s="24">
        <f>AB718</f>
        <v>3.4</v>
      </c>
      <c r="G719">
        <f>IF(AND(S718=0,V718&gt;=MinOff),V718,-1)</f>
        <v>-1</v>
      </c>
      <c r="H719">
        <f>IF(AND(T718=0,W718&gt;=MinOff),W718,-1)</f>
        <v>-1</v>
      </c>
      <c r="I719">
        <f>IF(AND(U718=0,X718&gt;=MinOff),X718,-1)</f>
        <v>-1</v>
      </c>
      <c r="J719">
        <f>IF(AND(S718=1,V718&gt;=MinRun),V718,-1)</f>
        <v>494</v>
      </c>
      <c r="K719">
        <f>IF(AND(T718=1,W718&gt;=MinRun),W718,-1)</f>
        <v>493</v>
      </c>
      <c r="L719">
        <f>IF(AND(U718=1,X718&gt;=MinRun),X718,-1)</f>
        <v>152</v>
      </c>
      <c r="M719">
        <f>IF(MAX(G719:I719)&lt;0,0,MATCH(MAX(G719:I719),G719:I719,0))</f>
        <v>0</v>
      </c>
      <c r="N719">
        <f>IF(MAX(J719:L719)&lt;0,0,MATCH(MAX(J719:L719),J719:L719,0))</f>
        <v>1</v>
      </c>
      <c r="O719" s="24">
        <f>IF(N719=0,0,INDEX(CapVec,N719))</f>
        <v>1.2</v>
      </c>
      <c r="P719">
        <f>IF(OR(D719&gt;F719+StartMargin,E719&lt;SOC_startT),1,0)</f>
        <v>0</v>
      </c>
      <c r="Q719">
        <f>IF(AND(E719&gt;SOC_stopT,D719&lt;=F719-O719+StopMargin),1,0)</f>
        <v>0</v>
      </c>
      <c r="R719">
        <f>IF(AND(P719=1,M719&gt;0),1,IF(AND(P719=0,Q719=1,N719&gt;0),-1,0))</f>
        <v>0</v>
      </c>
      <c r="S719">
        <f>S718+IF(AND(R719=1,M719=1),1,0)-IF(AND(R719=-1,N719=1),1,0)</f>
        <v>1</v>
      </c>
      <c r="T719">
        <f>T718+IF(AND(R719=1,M719=2),1,0)-IF(AND(R719=-1,N719=2),1,0)</f>
        <v>1</v>
      </c>
      <c r="U719">
        <f>U718+IF(AND(R719=1,M719=3),1,0)-IF(AND(R719=-1,N719=3),1,0)</f>
        <v>1</v>
      </c>
      <c r="V719">
        <f>IF(S719&lt;&gt;S718,0,V718+dt)</f>
        <v>495</v>
      </c>
      <c r="W719">
        <f>IF(T719&lt;&gt;T718,0,W718+dt)</f>
        <v>494</v>
      </c>
      <c r="X719">
        <f>IF(U719&lt;&gt;U718,0,X718+dt)</f>
        <v>153</v>
      </c>
      <c r="Y719" s="24">
        <f>S719*Cap_1*MIN(1,(V719+dt)/StartRamp)</f>
        <v>1.2</v>
      </c>
      <c r="Z719" s="24">
        <f>T719*Cap_2*MIN(1,(W719+dt)/StartRamp)</f>
        <v>1.1000000000000001</v>
      </c>
      <c r="AA719" s="24">
        <f>U719*Cap_3*MIN(1,(X719+dt)/StartRamp)</f>
        <v>1.1000000000000001</v>
      </c>
      <c r="AB719" s="24">
        <f>SUM(Y719:AA719)</f>
        <v>3.4</v>
      </c>
      <c r="AC719" s="24">
        <f>AB719-D719</f>
        <v>1.5725</v>
      </c>
      <c r="AD719" s="25">
        <f>MEDIAN(0,(TaperEnd-E719)/(TaperEnd-TaperStart),1)</f>
        <v>1</v>
      </c>
      <c r="AE719" s="24">
        <f>MIN(P_pcs*AD719,MAX(0,SOC_max-E719)*E_nom*60/dt/SQRT(RTE))</f>
        <v>2.5</v>
      </c>
      <c r="AF719" s="24">
        <f>MIN(P_pcs,MAX(0,E719-SOC_min)*E_nom*60/dt*SQRT(RTE))</f>
        <v>2.5</v>
      </c>
      <c r="AG719" s="24">
        <f>IF(AC719&gt;0,MIN(AC719,AE719),0)</f>
        <v>1.5725</v>
      </c>
      <c r="AH719" s="24">
        <f>IF(AC719&lt;0,MIN(-AC719,AF719),0)</f>
        <v>0</v>
      </c>
      <c r="AI719" s="24">
        <f>IF(AC719&gt;0,D719+AG719,AB719)</f>
        <v>3.4</v>
      </c>
      <c r="AJ719" s="24">
        <f>MAX(0,D719-AI719-AH719)</f>
        <v>0</v>
      </c>
      <c r="AK719" s="25">
        <f>IF(AB719&gt;0,AI719/AB719,0)</f>
        <v>1</v>
      </c>
      <c r="AL719">
        <f>IF(AB719=0,1,MIN(MATCH(MEDIAN(MinStable,AK719,1),FC_L,1),3))</f>
        <v>3</v>
      </c>
      <c r="AM719" s="25">
        <f>INDEX(FC_E1,$AL719)+(MEDIAN(MinStable,$AK719,1)-INDEX(FC_L,$AL719))*(INDEX(FC_E1,$AL719+1)-INDEX(FC_E1,$AL719))/(INDEX(FC_L,$AL719+1)-INDEX(FC_L,$AL719))</f>
        <v>0.42799999999999999</v>
      </c>
      <c r="AN719" s="25">
        <f>INDEX(FC_E2,$AL719)+(MEDIAN(MinStable,$AK719,1)-INDEX(FC_L,$AL719))*(INDEX(FC_E2,$AL719+1)-INDEX(FC_E2,$AL719))/(INDEX(FC_L,$AL719+1)-INDEX(FC_L,$AL719))</f>
        <v>0.42199999999999999</v>
      </c>
      <c r="AO719" s="25">
        <f>INDEX(FC_E3,$AL719)+(MEDIAN(MinStable,$AK719,1)-INDEX(FC_L,$AL719))*(INDEX(FC_E3,$AL719+1)-INDEX(FC_E3,$AL719))/(INDEX(FC_L,$AL719+1)-INDEX(FC_L,$AL719))</f>
        <v>0.41499999999999998</v>
      </c>
      <c r="AP719" s="26">
        <f>(IF(S719=1,Y719*AK719/AM719,0)+IF(T719=1,Z719*AK719/AN719,0)+IF(U719=1,AA719*AK719/AO719,0))*dt/60</f>
        <v>0.13434959664142687</v>
      </c>
      <c r="AQ719" s="25">
        <f>E719+(AG719*SQRT(RTE)-AH719/SQRT(RTE))*dt/60/E_nom</f>
        <v>0.60257264781986897</v>
      </c>
      <c r="AR719">
        <f>IF(R719=1,1,0)</f>
        <v>0</v>
      </c>
    </row>
    <row r="720" spans="1:44" x14ac:dyDescent="0.2">
      <c r="A720">
        <v>718</v>
      </c>
      <c r="B720" s="22">
        <f>A720/1440</f>
        <v>0.49861111111111112</v>
      </c>
      <c r="C720" s="23">
        <v>1.9666999999999999</v>
      </c>
      <c r="D720" s="24">
        <f>C720+P_aux</f>
        <v>1.9816999999999998</v>
      </c>
      <c r="E720" s="25">
        <f>AQ719</f>
        <v>0.60257264781986897</v>
      </c>
      <c r="F720" s="24">
        <f>AB719</f>
        <v>3.4</v>
      </c>
      <c r="G720">
        <f>IF(AND(S719=0,V719&gt;=MinOff),V719,-1)</f>
        <v>-1</v>
      </c>
      <c r="H720">
        <f>IF(AND(T719=0,W719&gt;=MinOff),W719,-1)</f>
        <v>-1</v>
      </c>
      <c r="I720">
        <f>IF(AND(U719=0,X719&gt;=MinOff),X719,-1)</f>
        <v>-1</v>
      </c>
      <c r="J720">
        <f>IF(AND(S719=1,V719&gt;=MinRun),V719,-1)</f>
        <v>495</v>
      </c>
      <c r="K720">
        <f>IF(AND(T719=1,W719&gt;=MinRun),W719,-1)</f>
        <v>494</v>
      </c>
      <c r="L720">
        <f>IF(AND(U719=1,X719&gt;=MinRun),X719,-1)</f>
        <v>153</v>
      </c>
      <c r="M720">
        <f>IF(MAX(G720:I720)&lt;0,0,MATCH(MAX(G720:I720),G720:I720,0))</f>
        <v>0</v>
      </c>
      <c r="N720">
        <f>IF(MAX(J720:L720)&lt;0,0,MATCH(MAX(J720:L720),J720:L720,0))</f>
        <v>1</v>
      </c>
      <c r="O720" s="24">
        <f>IF(N720=0,0,INDEX(CapVec,N720))</f>
        <v>1.2</v>
      </c>
      <c r="P720">
        <f>IF(OR(D720&gt;F720+StartMargin,E720&lt;SOC_startT),1,0)</f>
        <v>0</v>
      </c>
      <c r="Q720">
        <f>IF(AND(E720&gt;SOC_stopT,D720&lt;=F720-O720+StopMargin),1,0)</f>
        <v>0</v>
      </c>
      <c r="R720">
        <f>IF(AND(P720=1,M720&gt;0),1,IF(AND(P720=0,Q720=1,N720&gt;0),-1,0))</f>
        <v>0</v>
      </c>
      <c r="S720">
        <f>S719+IF(AND(R720=1,M720=1),1,0)-IF(AND(R720=-1,N720=1),1,0)</f>
        <v>1</v>
      </c>
      <c r="T720">
        <f>T719+IF(AND(R720=1,M720=2),1,0)-IF(AND(R720=-1,N720=2),1,0)</f>
        <v>1</v>
      </c>
      <c r="U720">
        <f>U719+IF(AND(R720=1,M720=3),1,0)-IF(AND(R720=-1,N720=3),1,0)</f>
        <v>1</v>
      </c>
      <c r="V720">
        <f>IF(S720&lt;&gt;S719,0,V719+dt)</f>
        <v>496</v>
      </c>
      <c r="W720">
        <f>IF(T720&lt;&gt;T719,0,W719+dt)</f>
        <v>495</v>
      </c>
      <c r="X720">
        <f>IF(U720&lt;&gt;U719,0,X719+dt)</f>
        <v>154</v>
      </c>
      <c r="Y720" s="24">
        <f>S720*Cap_1*MIN(1,(V720+dt)/StartRamp)</f>
        <v>1.2</v>
      </c>
      <c r="Z720" s="24">
        <f>T720*Cap_2*MIN(1,(W720+dt)/StartRamp)</f>
        <v>1.1000000000000001</v>
      </c>
      <c r="AA720" s="24">
        <f>U720*Cap_3*MIN(1,(X720+dt)/StartRamp)</f>
        <v>1.1000000000000001</v>
      </c>
      <c r="AB720" s="24">
        <f>SUM(Y720:AA720)</f>
        <v>3.4</v>
      </c>
      <c r="AC720" s="24">
        <f>AB720-D720</f>
        <v>1.4183000000000001</v>
      </c>
      <c r="AD720" s="25">
        <f>MEDIAN(0,(TaperEnd-E720)/(TaperEnd-TaperStart),1)</f>
        <v>1</v>
      </c>
      <c r="AE720" s="24">
        <f>MIN(P_pcs*AD720,MAX(0,SOC_max-E720)*E_nom*60/dt/SQRT(RTE))</f>
        <v>2.5</v>
      </c>
      <c r="AF720" s="24">
        <f>MIN(P_pcs,MAX(0,E720-SOC_min)*E_nom*60/dt*SQRT(RTE))</f>
        <v>2.5</v>
      </c>
      <c r="AG720" s="24">
        <f>IF(AC720&gt;0,MIN(AC720,AE720),0)</f>
        <v>1.4183000000000001</v>
      </c>
      <c r="AH720" s="24">
        <f>IF(AC720&lt;0,MIN(-AC720,AF720),0)</f>
        <v>0</v>
      </c>
      <c r="AI720" s="24">
        <f>IF(AC720&gt;0,D720+AG720,AB720)</f>
        <v>3.4</v>
      </c>
      <c r="AJ720" s="24">
        <f>MAX(0,D720-AI720-AH720)</f>
        <v>0</v>
      </c>
      <c r="AK720" s="25">
        <f>IF(AB720&gt;0,AI720/AB720,0)</f>
        <v>1</v>
      </c>
      <c r="AL720">
        <f>IF(AB720=0,1,MIN(MATCH(MEDIAN(MinStable,AK720,1),FC_L,1),3))</f>
        <v>3</v>
      </c>
      <c r="AM720" s="25">
        <f>INDEX(FC_E1,$AL720)+(MEDIAN(MinStable,$AK720,1)-INDEX(FC_L,$AL720))*(INDEX(FC_E1,$AL720+1)-INDEX(FC_E1,$AL720))/(INDEX(FC_L,$AL720+1)-INDEX(FC_L,$AL720))</f>
        <v>0.42799999999999999</v>
      </c>
      <c r="AN720" s="25">
        <f>INDEX(FC_E2,$AL720)+(MEDIAN(MinStable,$AK720,1)-INDEX(FC_L,$AL720))*(INDEX(FC_E2,$AL720+1)-INDEX(FC_E2,$AL720))/(INDEX(FC_L,$AL720+1)-INDEX(FC_L,$AL720))</f>
        <v>0.42199999999999999</v>
      </c>
      <c r="AO720" s="25">
        <f>INDEX(FC_E3,$AL720)+(MEDIAN(MinStable,$AK720,1)-INDEX(FC_L,$AL720))*(INDEX(FC_E3,$AL720+1)-INDEX(FC_E3,$AL720))/(INDEX(FC_L,$AL720+1)-INDEX(FC_L,$AL720))</f>
        <v>0.41499999999999998</v>
      </c>
      <c r="AP720" s="26">
        <f>(IF(S720=1,Y720*AK720/AM720,0)+IF(T720=1,Z720*AK720/AN720,0)+IF(U720=1,AA720*AK720/AO720,0))*dt/60</f>
        <v>0.13434959664142687</v>
      </c>
      <c r="AQ720" s="25">
        <f>E720+(AG720*SQRT(RTE)-AH720/SQRT(RTE))*dt/60/E_nom</f>
        <v>0.60660441549996447</v>
      </c>
      <c r="AR720">
        <f>IF(R720=1,1,0)</f>
        <v>0</v>
      </c>
    </row>
    <row r="721" spans="1:44" x14ac:dyDescent="0.2">
      <c r="A721">
        <v>719</v>
      </c>
      <c r="B721" s="22">
        <f>A721/1440</f>
        <v>0.49930555555555556</v>
      </c>
      <c r="C721" s="23">
        <v>1.9559</v>
      </c>
      <c r="D721" s="24">
        <f>C721+P_aux</f>
        <v>1.9708999999999999</v>
      </c>
      <c r="E721" s="25">
        <f>AQ720</f>
        <v>0.60660441549996447</v>
      </c>
      <c r="F721" s="24">
        <f>AB720</f>
        <v>3.4</v>
      </c>
      <c r="G721">
        <f>IF(AND(S720=0,V720&gt;=MinOff),V720,-1)</f>
        <v>-1</v>
      </c>
      <c r="H721">
        <f>IF(AND(T720=0,W720&gt;=MinOff),W720,-1)</f>
        <v>-1</v>
      </c>
      <c r="I721">
        <f>IF(AND(U720=0,X720&gt;=MinOff),X720,-1)</f>
        <v>-1</v>
      </c>
      <c r="J721">
        <f>IF(AND(S720=1,V720&gt;=MinRun),V720,-1)</f>
        <v>496</v>
      </c>
      <c r="K721">
        <f>IF(AND(T720=1,W720&gt;=MinRun),W720,-1)</f>
        <v>495</v>
      </c>
      <c r="L721">
        <f>IF(AND(U720=1,X720&gt;=MinRun),X720,-1)</f>
        <v>154</v>
      </c>
      <c r="M721">
        <f>IF(MAX(G721:I721)&lt;0,0,MATCH(MAX(G721:I721),G721:I721,0))</f>
        <v>0</v>
      </c>
      <c r="N721">
        <f>IF(MAX(J721:L721)&lt;0,0,MATCH(MAX(J721:L721),J721:L721,0))</f>
        <v>1</v>
      </c>
      <c r="O721" s="24">
        <f>IF(N721=0,0,INDEX(CapVec,N721))</f>
        <v>1.2</v>
      </c>
      <c r="P721">
        <f>IF(OR(D721&gt;F721+StartMargin,E721&lt;SOC_startT),1,0)</f>
        <v>0</v>
      </c>
      <c r="Q721">
        <f>IF(AND(E721&gt;SOC_stopT,D721&lt;=F721-O721+StopMargin),1,0)</f>
        <v>0</v>
      </c>
      <c r="R721">
        <f>IF(AND(P721=1,M721&gt;0),1,IF(AND(P721=0,Q721=1,N721&gt;0),-1,0))</f>
        <v>0</v>
      </c>
      <c r="S721">
        <f>S720+IF(AND(R721=1,M721=1),1,0)-IF(AND(R721=-1,N721=1),1,0)</f>
        <v>1</v>
      </c>
      <c r="T721">
        <f>T720+IF(AND(R721=1,M721=2),1,0)-IF(AND(R721=-1,N721=2),1,0)</f>
        <v>1</v>
      </c>
      <c r="U721">
        <f>U720+IF(AND(R721=1,M721=3),1,0)-IF(AND(R721=-1,N721=3),1,0)</f>
        <v>1</v>
      </c>
      <c r="V721">
        <f>IF(S721&lt;&gt;S720,0,V720+dt)</f>
        <v>497</v>
      </c>
      <c r="W721">
        <f>IF(T721&lt;&gt;T720,0,W720+dt)</f>
        <v>496</v>
      </c>
      <c r="X721">
        <f>IF(U721&lt;&gt;U720,0,X720+dt)</f>
        <v>155</v>
      </c>
      <c r="Y721" s="24">
        <f>S721*Cap_1*MIN(1,(V721+dt)/StartRamp)</f>
        <v>1.2</v>
      </c>
      <c r="Z721" s="24">
        <f>T721*Cap_2*MIN(1,(W721+dt)/StartRamp)</f>
        <v>1.1000000000000001</v>
      </c>
      <c r="AA721" s="24">
        <f>U721*Cap_3*MIN(1,(X721+dt)/StartRamp)</f>
        <v>1.1000000000000001</v>
      </c>
      <c r="AB721" s="24">
        <f>SUM(Y721:AA721)</f>
        <v>3.4</v>
      </c>
      <c r="AC721" s="24">
        <f>AB721-D721</f>
        <v>1.4291</v>
      </c>
      <c r="AD721" s="25">
        <f>MEDIAN(0,(TaperEnd-E721)/(TaperEnd-TaperStart),1)</f>
        <v>1</v>
      </c>
      <c r="AE721" s="24">
        <f>MIN(P_pcs*AD721,MAX(0,SOC_max-E721)*E_nom*60/dt/SQRT(RTE))</f>
        <v>2.5</v>
      </c>
      <c r="AF721" s="24">
        <f>MIN(P_pcs,MAX(0,E721-SOC_min)*E_nom*60/dt*SQRT(RTE))</f>
        <v>2.5</v>
      </c>
      <c r="AG721" s="24">
        <f>IF(AC721&gt;0,MIN(AC721,AE721),0)</f>
        <v>1.4291</v>
      </c>
      <c r="AH721" s="24">
        <f>IF(AC721&lt;0,MIN(-AC721,AF721),0)</f>
        <v>0</v>
      </c>
      <c r="AI721" s="24">
        <f>IF(AC721&gt;0,D721+AG721,AB721)</f>
        <v>3.4</v>
      </c>
      <c r="AJ721" s="24">
        <f>MAX(0,D721-AI721-AH721)</f>
        <v>0</v>
      </c>
      <c r="AK721" s="25">
        <f>IF(AB721&gt;0,AI721/AB721,0)</f>
        <v>1</v>
      </c>
      <c r="AL721">
        <f>IF(AB721=0,1,MIN(MATCH(MEDIAN(MinStable,AK721,1),FC_L,1),3))</f>
        <v>3</v>
      </c>
      <c r="AM721" s="25">
        <f>INDEX(FC_E1,$AL721)+(MEDIAN(MinStable,$AK721,1)-INDEX(FC_L,$AL721))*(INDEX(FC_E1,$AL721+1)-INDEX(FC_E1,$AL721))/(INDEX(FC_L,$AL721+1)-INDEX(FC_L,$AL721))</f>
        <v>0.42799999999999999</v>
      </c>
      <c r="AN721" s="25">
        <f>INDEX(FC_E2,$AL721)+(MEDIAN(MinStable,$AK721,1)-INDEX(FC_L,$AL721))*(INDEX(FC_E2,$AL721+1)-INDEX(FC_E2,$AL721))/(INDEX(FC_L,$AL721+1)-INDEX(FC_L,$AL721))</f>
        <v>0.42199999999999999</v>
      </c>
      <c r="AO721" s="25">
        <f>INDEX(FC_E3,$AL721)+(MEDIAN(MinStable,$AK721,1)-INDEX(FC_L,$AL721))*(INDEX(FC_E3,$AL721+1)-INDEX(FC_E3,$AL721))/(INDEX(FC_L,$AL721+1)-INDEX(FC_L,$AL721))</f>
        <v>0.41499999999999998</v>
      </c>
      <c r="AP721" s="26">
        <f>(IF(S721=1,Y721*AK721/AM721,0)+IF(T721=1,Z721*AK721/AN721,0)+IF(U721=1,AA721*AK721/AO721,0))*dt/60</f>
        <v>0.13434959664142687</v>
      </c>
      <c r="AQ721" s="25">
        <f>E721+(AG721*SQRT(RTE)-AH721/SQRT(RTE))*dt/60/E_nom</f>
        <v>0.61066688408321512</v>
      </c>
      <c r="AR721">
        <f>IF(R721=1,1,0)</f>
        <v>0</v>
      </c>
    </row>
    <row r="722" spans="1:44" x14ac:dyDescent="0.2">
      <c r="A722">
        <v>720</v>
      </c>
      <c r="B722" s="22">
        <f>A722/1440</f>
        <v>0.5</v>
      </c>
      <c r="C722" s="23">
        <v>3.3997000000000002</v>
      </c>
      <c r="D722" s="24">
        <f>C722+P_aux</f>
        <v>3.4147000000000003</v>
      </c>
      <c r="E722" s="25">
        <f>AQ721</f>
        <v>0.61066688408321512</v>
      </c>
      <c r="F722" s="24">
        <f>AB721</f>
        <v>3.4</v>
      </c>
      <c r="G722">
        <f>IF(AND(S721=0,V721&gt;=MinOff),V721,-1)</f>
        <v>-1</v>
      </c>
      <c r="H722">
        <f>IF(AND(T721=0,W721&gt;=MinOff),W721,-1)</f>
        <v>-1</v>
      </c>
      <c r="I722">
        <f>IF(AND(U721=0,X721&gt;=MinOff),X721,-1)</f>
        <v>-1</v>
      </c>
      <c r="J722">
        <f>IF(AND(S721=1,V721&gt;=MinRun),V721,-1)</f>
        <v>497</v>
      </c>
      <c r="K722">
        <f>IF(AND(T721=1,W721&gt;=MinRun),W721,-1)</f>
        <v>496</v>
      </c>
      <c r="L722">
        <f>IF(AND(U721=1,X721&gt;=MinRun),X721,-1)</f>
        <v>155</v>
      </c>
      <c r="M722">
        <f>IF(MAX(G722:I722)&lt;0,0,MATCH(MAX(G722:I722),G722:I722,0))</f>
        <v>0</v>
      </c>
      <c r="N722">
        <f>IF(MAX(J722:L722)&lt;0,0,MATCH(MAX(J722:L722),J722:L722,0))</f>
        <v>1</v>
      </c>
      <c r="O722" s="24">
        <f>IF(N722=0,0,INDEX(CapVec,N722))</f>
        <v>1.2</v>
      </c>
      <c r="P722">
        <f>IF(OR(D722&gt;F722+StartMargin,E722&lt;SOC_startT),1,0)</f>
        <v>0</v>
      </c>
      <c r="Q722">
        <f>IF(AND(E722&gt;SOC_stopT,D722&lt;=F722-O722+StopMargin),1,0)</f>
        <v>0</v>
      </c>
      <c r="R722">
        <f>IF(AND(P722=1,M722&gt;0),1,IF(AND(P722=0,Q722=1,N722&gt;0),-1,0))</f>
        <v>0</v>
      </c>
      <c r="S722">
        <f>S721+IF(AND(R722=1,M722=1),1,0)-IF(AND(R722=-1,N722=1),1,0)</f>
        <v>1</v>
      </c>
      <c r="T722">
        <f>T721+IF(AND(R722=1,M722=2),1,0)-IF(AND(R722=-1,N722=2),1,0)</f>
        <v>1</v>
      </c>
      <c r="U722">
        <f>U721+IF(AND(R722=1,M722=3),1,0)-IF(AND(R722=-1,N722=3),1,0)</f>
        <v>1</v>
      </c>
      <c r="V722">
        <f>IF(S722&lt;&gt;S721,0,V721+dt)</f>
        <v>498</v>
      </c>
      <c r="W722">
        <f>IF(T722&lt;&gt;T721,0,W721+dt)</f>
        <v>497</v>
      </c>
      <c r="X722">
        <f>IF(U722&lt;&gt;U721,0,X721+dt)</f>
        <v>156</v>
      </c>
      <c r="Y722" s="24">
        <f>S722*Cap_1*MIN(1,(V722+dt)/StartRamp)</f>
        <v>1.2</v>
      </c>
      <c r="Z722" s="24">
        <f>T722*Cap_2*MIN(1,(W722+dt)/StartRamp)</f>
        <v>1.1000000000000001</v>
      </c>
      <c r="AA722" s="24">
        <f>U722*Cap_3*MIN(1,(X722+dt)/StartRamp)</f>
        <v>1.1000000000000001</v>
      </c>
      <c r="AB722" s="24">
        <f>SUM(Y722:AA722)</f>
        <v>3.4</v>
      </c>
      <c r="AC722" s="24">
        <f>AB722-D722</f>
        <v>-1.4700000000000379E-2</v>
      </c>
      <c r="AD722" s="25">
        <f>MEDIAN(0,(TaperEnd-E722)/(TaperEnd-TaperStart),1)</f>
        <v>1</v>
      </c>
      <c r="AE722" s="24">
        <f>MIN(P_pcs*AD722,MAX(0,SOC_max-E722)*E_nom*60/dt/SQRT(RTE))</f>
        <v>2.5</v>
      </c>
      <c r="AF722" s="24">
        <f>MIN(P_pcs,MAX(0,E722-SOC_min)*E_nom*60/dt*SQRT(RTE))</f>
        <v>2.5</v>
      </c>
      <c r="AG722" s="24">
        <f>IF(AC722&gt;0,MIN(AC722,AE722),0)</f>
        <v>0</v>
      </c>
      <c r="AH722" s="24">
        <f>IF(AC722&lt;0,MIN(-AC722,AF722),0)</f>
        <v>1.4700000000000379E-2</v>
      </c>
      <c r="AI722" s="24">
        <f>IF(AC722&gt;0,D722+AG722,AB722)</f>
        <v>3.4</v>
      </c>
      <c r="AJ722" s="24">
        <f>MAX(0,D722-AI722-AH722)</f>
        <v>0</v>
      </c>
      <c r="AK722" s="25">
        <f>IF(AB722&gt;0,AI722/AB722,0)</f>
        <v>1</v>
      </c>
      <c r="AL722">
        <f>IF(AB722=0,1,MIN(MATCH(MEDIAN(MinStable,AK722,1),FC_L,1),3))</f>
        <v>3</v>
      </c>
      <c r="AM722" s="25">
        <f>INDEX(FC_E1,$AL722)+(MEDIAN(MinStable,$AK722,1)-INDEX(FC_L,$AL722))*(INDEX(FC_E1,$AL722+1)-INDEX(FC_E1,$AL722))/(INDEX(FC_L,$AL722+1)-INDEX(FC_L,$AL722))</f>
        <v>0.42799999999999999</v>
      </c>
      <c r="AN722" s="25">
        <f>INDEX(FC_E2,$AL722)+(MEDIAN(MinStable,$AK722,1)-INDEX(FC_L,$AL722))*(INDEX(FC_E2,$AL722+1)-INDEX(FC_E2,$AL722))/(INDEX(FC_L,$AL722+1)-INDEX(FC_L,$AL722))</f>
        <v>0.42199999999999999</v>
      </c>
      <c r="AO722" s="25">
        <f>INDEX(FC_E3,$AL722)+(MEDIAN(MinStable,$AK722,1)-INDEX(FC_L,$AL722))*(INDEX(FC_E3,$AL722+1)-INDEX(FC_E3,$AL722))/(INDEX(FC_L,$AL722+1)-INDEX(FC_L,$AL722))</f>
        <v>0.41499999999999998</v>
      </c>
      <c r="AP722" s="26">
        <f>(IF(S722=1,Y722*AK722/AM722,0)+IF(T722=1,Z722*AK722/AN722,0)+IF(U722=1,AA722*AK722/AO722,0))*dt/60</f>
        <v>0.13434959664142687</v>
      </c>
      <c r="AQ722" s="25">
        <f>E722+(AG722*SQRT(RTE)-AH722/SQRT(RTE))*dt/60/E_nom</f>
        <v>0.61061939846911772</v>
      </c>
      <c r="AR722">
        <f>IF(R722=1,1,0)</f>
        <v>0</v>
      </c>
    </row>
    <row r="723" spans="1:44" x14ac:dyDescent="0.2">
      <c r="A723">
        <v>721</v>
      </c>
      <c r="B723" s="22">
        <f>A723/1440</f>
        <v>0.50069444444444444</v>
      </c>
      <c r="C723" s="23">
        <v>3.3317999999999999</v>
      </c>
      <c r="D723" s="24">
        <f>C723+P_aux</f>
        <v>3.3468</v>
      </c>
      <c r="E723" s="25">
        <f>AQ722</f>
        <v>0.61061939846911772</v>
      </c>
      <c r="F723" s="24">
        <f>AB722</f>
        <v>3.4</v>
      </c>
      <c r="G723">
        <f>IF(AND(S722=0,V722&gt;=MinOff),V722,-1)</f>
        <v>-1</v>
      </c>
      <c r="H723">
        <f>IF(AND(T722=0,W722&gt;=MinOff),W722,-1)</f>
        <v>-1</v>
      </c>
      <c r="I723">
        <f>IF(AND(U722=0,X722&gt;=MinOff),X722,-1)</f>
        <v>-1</v>
      </c>
      <c r="J723">
        <f>IF(AND(S722=1,V722&gt;=MinRun),V722,-1)</f>
        <v>498</v>
      </c>
      <c r="K723">
        <f>IF(AND(T722=1,W722&gt;=MinRun),W722,-1)</f>
        <v>497</v>
      </c>
      <c r="L723">
        <f>IF(AND(U722=1,X722&gt;=MinRun),X722,-1)</f>
        <v>156</v>
      </c>
      <c r="M723">
        <f>IF(MAX(G723:I723)&lt;0,0,MATCH(MAX(G723:I723),G723:I723,0))</f>
        <v>0</v>
      </c>
      <c r="N723">
        <f>IF(MAX(J723:L723)&lt;0,0,MATCH(MAX(J723:L723),J723:L723,0))</f>
        <v>1</v>
      </c>
      <c r="O723" s="24">
        <f>IF(N723=0,0,INDEX(CapVec,N723))</f>
        <v>1.2</v>
      </c>
      <c r="P723">
        <f>IF(OR(D723&gt;F723+StartMargin,E723&lt;SOC_startT),1,0)</f>
        <v>0</v>
      </c>
      <c r="Q723">
        <f>IF(AND(E723&gt;SOC_stopT,D723&lt;=F723-O723+StopMargin),1,0)</f>
        <v>0</v>
      </c>
      <c r="R723">
        <f>IF(AND(P723=1,M723&gt;0),1,IF(AND(P723=0,Q723=1,N723&gt;0),-1,0))</f>
        <v>0</v>
      </c>
      <c r="S723">
        <f>S722+IF(AND(R723=1,M723=1),1,0)-IF(AND(R723=-1,N723=1),1,0)</f>
        <v>1</v>
      </c>
      <c r="T723">
        <f>T722+IF(AND(R723=1,M723=2),1,0)-IF(AND(R723=-1,N723=2),1,0)</f>
        <v>1</v>
      </c>
      <c r="U723">
        <f>U722+IF(AND(R723=1,M723=3),1,0)-IF(AND(R723=-1,N723=3),1,0)</f>
        <v>1</v>
      </c>
      <c r="V723">
        <f>IF(S723&lt;&gt;S722,0,V722+dt)</f>
        <v>499</v>
      </c>
      <c r="W723">
        <f>IF(T723&lt;&gt;T722,0,W722+dt)</f>
        <v>498</v>
      </c>
      <c r="X723">
        <f>IF(U723&lt;&gt;U722,0,X722+dt)</f>
        <v>157</v>
      </c>
      <c r="Y723" s="24">
        <f>S723*Cap_1*MIN(1,(V723+dt)/StartRamp)</f>
        <v>1.2</v>
      </c>
      <c r="Z723" s="24">
        <f>T723*Cap_2*MIN(1,(W723+dt)/StartRamp)</f>
        <v>1.1000000000000001</v>
      </c>
      <c r="AA723" s="24">
        <f>U723*Cap_3*MIN(1,(X723+dt)/StartRamp)</f>
        <v>1.1000000000000001</v>
      </c>
      <c r="AB723" s="24">
        <f>SUM(Y723:AA723)</f>
        <v>3.4</v>
      </c>
      <c r="AC723" s="24">
        <f>AB723-D723</f>
        <v>5.3199999999999914E-2</v>
      </c>
      <c r="AD723" s="25">
        <f>MEDIAN(0,(TaperEnd-E723)/(TaperEnd-TaperStart),1)</f>
        <v>1</v>
      </c>
      <c r="AE723" s="24">
        <f>MIN(P_pcs*AD723,MAX(0,SOC_max-E723)*E_nom*60/dt/SQRT(RTE))</f>
        <v>2.5</v>
      </c>
      <c r="AF723" s="24">
        <f>MIN(P_pcs,MAX(0,E723-SOC_min)*E_nom*60/dt*SQRT(RTE))</f>
        <v>2.5</v>
      </c>
      <c r="AG723" s="24">
        <f>IF(AC723&gt;0,MIN(AC723,AE723),0)</f>
        <v>5.3199999999999914E-2</v>
      </c>
      <c r="AH723" s="24">
        <f>IF(AC723&lt;0,MIN(-AC723,AF723),0)</f>
        <v>0</v>
      </c>
      <c r="AI723" s="24">
        <f>IF(AC723&gt;0,D723+AG723,AB723)</f>
        <v>3.4</v>
      </c>
      <c r="AJ723" s="24">
        <f>MAX(0,D723-AI723-AH723)</f>
        <v>0</v>
      </c>
      <c r="AK723" s="25">
        <f>IF(AB723&gt;0,AI723/AB723,0)</f>
        <v>1</v>
      </c>
      <c r="AL723">
        <f>IF(AB723=0,1,MIN(MATCH(MEDIAN(MinStable,AK723,1),FC_L,1),3))</f>
        <v>3</v>
      </c>
      <c r="AM723" s="25">
        <f>INDEX(FC_E1,$AL723)+(MEDIAN(MinStable,$AK723,1)-INDEX(FC_L,$AL723))*(INDEX(FC_E1,$AL723+1)-INDEX(FC_E1,$AL723))/(INDEX(FC_L,$AL723+1)-INDEX(FC_L,$AL723))</f>
        <v>0.42799999999999999</v>
      </c>
      <c r="AN723" s="25">
        <f>INDEX(FC_E2,$AL723)+(MEDIAN(MinStable,$AK723,1)-INDEX(FC_L,$AL723))*(INDEX(FC_E2,$AL723+1)-INDEX(FC_E2,$AL723))/(INDEX(FC_L,$AL723+1)-INDEX(FC_L,$AL723))</f>
        <v>0.42199999999999999</v>
      </c>
      <c r="AO723" s="25">
        <f>INDEX(FC_E3,$AL723)+(MEDIAN(MinStable,$AK723,1)-INDEX(FC_L,$AL723))*(INDEX(FC_E3,$AL723+1)-INDEX(FC_E3,$AL723))/(INDEX(FC_L,$AL723+1)-INDEX(FC_L,$AL723))</f>
        <v>0.41499999999999998</v>
      </c>
      <c r="AP723" s="26">
        <f>(IF(S723=1,Y723*AK723/AM723,0)+IF(T723=1,Z723*AK723/AN723,0)+IF(U723=1,AA723*AK723/AO723,0))*dt/60</f>
        <v>0.13434959664142687</v>
      </c>
      <c r="AQ723" s="25">
        <f>E723+(AG723*SQRT(RTE)-AH723/SQRT(RTE))*dt/60/E_nom</f>
        <v>0.61077062884391931</v>
      </c>
      <c r="AR723">
        <f>IF(R723=1,1,0)</f>
        <v>0</v>
      </c>
    </row>
    <row r="724" spans="1:44" x14ac:dyDescent="0.2">
      <c r="A724">
        <v>722</v>
      </c>
      <c r="B724" s="22">
        <f>A724/1440</f>
        <v>0.50138888888888888</v>
      </c>
      <c r="C724" s="23">
        <v>3.3357999999999999</v>
      </c>
      <c r="D724" s="24">
        <f>C724+P_aux</f>
        <v>3.3508</v>
      </c>
      <c r="E724" s="25">
        <f>AQ723</f>
        <v>0.61077062884391931</v>
      </c>
      <c r="F724" s="24">
        <f>AB723</f>
        <v>3.4</v>
      </c>
      <c r="G724">
        <f>IF(AND(S723=0,V723&gt;=MinOff),V723,-1)</f>
        <v>-1</v>
      </c>
      <c r="H724">
        <f>IF(AND(T723=0,W723&gt;=MinOff),W723,-1)</f>
        <v>-1</v>
      </c>
      <c r="I724">
        <f>IF(AND(U723=0,X723&gt;=MinOff),X723,-1)</f>
        <v>-1</v>
      </c>
      <c r="J724">
        <f>IF(AND(S723=1,V723&gt;=MinRun),V723,-1)</f>
        <v>499</v>
      </c>
      <c r="K724">
        <f>IF(AND(T723=1,W723&gt;=MinRun),W723,-1)</f>
        <v>498</v>
      </c>
      <c r="L724">
        <f>IF(AND(U723=1,X723&gt;=MinRun),X723,-1)</f>
        <v>157</v>
      </c>
      <c r="M724">
        <f>IF(MAX(G724:I724)&lt;0,0,MATCH(MAX(G724:I724),G724:I724,0))</f>
        <v>0</v>
      </c>
      <c r="N724">
        <f>IF(MAX(J724:L724)&lt;0,0,MATCH(MAX(J724:L724),J724:L724,0))</f>
        <v>1</v>
      </c>
      <c r="O724" s="24">
        <f>IF(N724=0,0,INDEX(CapVec,N724))</f>
        <v>1.2</v>
      </c>
      <c r="P724">
        <f>IF(OR(D724&gt;F724+StartMargin,E724&lt;SOC_startT),1,0)</f>
        <v>0</v>
      </c>
      <c r="Q724">
        <f>IF(AND(E724&gt;SOC_stopT,D724&lt;=F724-O724+StopMargin),1,0)</f>
        <v>0</v>
      </c>
      <c r="R724">
        <f>IF(AND(P724=1,M724&gt;0),1,IF(AND(P724=0,Q724=1,N724&gt;0),-1,0))</f>
        <v>0</v>
      </c>
      <c r="S724">
        <f>S723+IF(AND(R724=1,M724=1),1,0)-IF(AND(R724=-1,N724=1),1,0)</f>
        <v>1</v>
      </c>
      <c r="T724">
        <f>T723+IF(AND(R724=1,M724=2),1,0)-IF(AND(R724=-1,N724=2),1,0)</f>
        <v>1</v>
      </c>
      <c r="U724">
        <f>U723+IF(AND(R724=1,M724=3),1,0)-IF(AND(R724=-1,N724=3),1,0)</f>
        <v>1</v>
      </c>
      <c r="V724">
        <f>IF(S724&lt;&gt;S723,0,V723+dt)</f>
        <v>500</v>
      </c>
      <c r="W724">
        <f>IF(T724&lt;&gt;T723,0,W723+dt)</f>
        <v>499</v>
      </c>
      <c r="X724">
        <f>IF(U724&lt;&gt;U723,0,X723+dt)</f>
        <v>158</v>
      </c>
      <c r="Y724" s="24">
        <f>S724*Cap_1*MIN(1,(V724+dt)/StartRamp)</f>
        <v>1.2</v>
      </c>
      <c r="Z724" s="24">
        <f>T724*Cap_2*MIN(1,(W724+dt)/StartRamp)</f>
        <v>1.1000000000000001</v>
      </c>
      <c r="AA724" s="24">
        <f>U724*Cap_3*MIN(1,(X724+dt)/StartRamp)</f>
        <v>1.1000000000000001</v>
      </c>
      <c r="AB724" s="24">
        <f>SUM(Y724:AA724)</f>
        <v>3.4</v>
      </c>
      <c r="AC724" s="24">
        <f>AB724-D724</f>
        <v>4.919999999999991E-2</v>
      </c>
      <c r="AD724" s="25">
        <f>MEDIAN(0,(TaperEnd-E724)/(TaperEnd-TaperStart),1)</f>
        <v>1</v>
      </c>
      <c r="AE724" s="24">
        <f>MIN(P_pcs*AD724,MAX(0,SOC_max-E724)*E_nom*60/dt/SQRT(RTE))</f>
        <v>2.5</v>
      </c>
      <c r="AF724" s="24">
        <f>MIN(P_pcs,MAX(0,E724-SOC_min)*E_nom*60/dt*SQRT(RTE))</f>
        <v>2.5</v>
      </c>
      <c r="AG724" s="24">
        <f>IF(AC724&gt;0,MIN(AC724,AE724),0)</f>
        <v>4.919999999999991E-2</v>
      </c>
      <c r="AH724" s="24">
        <f>IF(AC724&lt;0,MIN(-AC724,AF724),0)</f>
        <v>0</v>
      </c>
      <c r="AI724" s="24">
        <f>IF(AC724&gt;0,D724+AG724,AB724)</f>
        <v>3.4</v>
      </c>
      <c r="AJ724" s="24">
        <f>MAX(0,D724-AI724-AH724)</f>
        <v>0</v>
      </c>
      <c r="AK724" s="25">
        <f>IF(AB724&gt;0,AI724/AB724,0)</f>
        <v>1</v>
      </c>
      <c r="AL724">
        <f>IF(AB724=0,1,MIN(MATCH(MEDIAN(MinStable,AK724,1),FC_L,1),3))</f>
        <v>3</v>
      </c>
      <c r="AM724" s="25">
        <f>INDEX(FC_E1,$AL724)+(MEDIAN(MinStable,$AK724,1)-INDEX(FC_L,$AL724))*(INDEX(FC_E1,$AL724+1)-INDEX(FC_E1,$AL724))/(INDEX(FC_L,$AL724+1)-INDEX(FC_L,$AL724))</f>
        <v>0.42799999999999999</v>
      </c>
      <c r="AN724" s="25">
        <f>INDEX(FC_E2,$AL724)+(MEDIAN(MinStable,$AK724,1)-INDEX(FC_L,$AL724))*(INDEX(FC_E2,$AL724+1)-INDEX(FC_E2,$AL724))/(INDEX(FC_L,$AL724+1)-INDEX(FC_L,$AL724))</f>
        <v>0.42199999999999999</v>
      </c>
      <c r="AO724" s="25">
        <f>INDEX(FC_E3,$AL724)+(MEDIAN(MinStable,$AK724,1)-INDEX(FC_L,$AL724))*(INDEX(FC_E3,$AL724+1)-INDEX(FC_E3,$AL724))/(INDEX(FC_L,$AL724+1)-INDEX(FC_L,$AL724))</f>
        <v>0.41499999999999998</v>
      </c>
      <c r="AP724" s="26">
        <f>(IF(S724=1,Y724*AK724/AM724,0)+IF(T724=1,Z724*AK724/AN724,0)+IF(U724=1,AA724*AK724/AO724,0))*dt/60</f>
        <v>0.13434959664142687</v>
      </c>
      <c r="AQ724" s="25">
        <f>E724+(AG724*SQRT(RTE)-AH724/SQRT(RTE))*dt/60/E_nom</f>
        <v>0.61091048851384855</v>
      </c>
      <c r="AR724">
        <f>IF(R724=1,1,0)</f>
        <v>0</v>
      </c>
    </row>
    <row r="725" spans="1:44" x14ac:dyDescent="0.2">
      <c r="A725">
        <v>723</v>
      </c>
      <c r="B725" s="22">
        <f>A725/1440</f>
        <v>0.50208333333333333</v>
      </c>
      <c r="C725" s="23">
        <v>3.3386999999999998</v>
      </c>
      <c r="D725" s="24">
        <f>C725+P_aux</f>
        <v>3.3536999999999999</v>
      </c>
      <c r="E725" s="25">
        <f>AQ724</f>
        <v>0.61091048851384855</v>
      </c>
      <c r="F725" s="24">
        <f>AB724</f>
        <v>3.4</v>
      </c>
      <c r="G725">
        <f>IF(AND(S724=0,V724&gt;=MinOff),V724,-1)</f>
        <v>-1</v>
      </c>
      <c r="H725">
        <f>IF(AND(T724=0,W724&gt;=MinOff),W724,-1)</f>
        <v>-1</v>
      </c>
      <c r="I725">
        <f>IF(AND(U724=0,X724&gt;=MinOff),X724,-1)</f>
        <v>-1</v>
      </c>
      <c r="J725">
        <f>IF(AND(S724=1,V724&gt;=MinRun),V724,-1)</f>
        <v>500</v>
      </c>
      <c r="K725">
        <f>IF(AND(T724=1,W724&gt;=MinRun),W724,-1)</f>
        <v>499</v>
      </c>
      <c r="L725">
        <f>IF(AND(U724=1,X724&gt;=MinRun),X724,-1)</f>
        <v>158</v>
      </c>
      <c r="M725">
        <f>IF(MAX(G725:I725)&lt;0,0,MATCH(MAX(G725:I725),G725:I725,0))</f>
        <v>0</v>
      </c>
      <c r="N725">
        <f>IF(MAX(J725:L725)&lt;0,0,MATCH(MAX(J725:L725),J725:L725,0))</f>
        <v>1</v>
      </c>
      <c r="O725" s="24">
        <f>IF(N725=0,0,INDEX(CapVec,N725))</f>
        <v>1.2</v>
      </c>
      <c r="P725">
        <f>IF(OR(D725&gt;F725+StartMargin,E725&lt;SOC_startT),1,0)</f>
        <v>0</v>
      </c>
      <c r="Q725">
        <f>IF(AND(E725&gt;SOC_stopT,D725&lt;=F725-O725+StopMargin),1,0)</f>
        <v>0</v>
      </c>
      <c r="R725">
        <f>IF(AND(P725=1,M725&gt;0),1,IF(AND(P725=0,Q725=1,N725&gt;0),-1,0))</f>
        <v>0</v>
      </c>
      <c r="S725">
        <f>S724+IF(AND(R725=1,M725=1),1,0)-IF(AND(R725=-1,N725=1),1,0)</f>
        <v>1</v>
      </c>
      <c r="T725">
        <f>T724+IF(AND(R725=1,M725=2),1,0)-IF(AND(R725=-1,N725=2),1,0)</f>
        <v>1</v>
      </c>
      <c r="U725">
        <f>U724+IF(AND(R725=1,M725=3),1,0)-IF(AND(R725=-1,N725=3),1,0)</f>
        <v>1</v>
      </c>
      <c r="V725">
        <f>IF(S725&lt;&gt;S724,0,V724+dt)</f>
        <v>501</v>
      </c>
      <c r="W725">
        <f>IF(T725&lt;&gt;T724,0,W724+dt)</f>
        <v>500</v>
      </c>
      <c r="X725">
        <f>IF(U725&lt;&gt;U724,0,X724+dt)</f>
        <v>159</v>
      </c>
      <c r="Y725" s="24">
        <f>S725*Cap_1*MIN(1,(V725+dt)/StartRamp)</f>
        <v>1.2</v>
      </c>
      <c r="Z725" s="24">
        <f>T725*Cap_2*MIN(1,(W725+dt)/StartRamp)</f>
        <v>1.1000000000000001</v>
      </c>
      <c r="AA725" s="24">
        <f>U725*Cap_3*MIN(1,(X725+dt)/StartRamp)</f>
        <v>1.1000000000000001</v>
      </c>
      <c r="AB725" s="24">
        <f>SUM(Y725:AA725)</f>
        <v>3.4</v>
      </c>
      <c r="AC725" s="24">
        <f>AB725-D725</f>
        <v>4.6300000000000008E-2</v>
      </c>
      <c r="AD725" s="25">
        <f>MEDIAN(0,(TaperEnd-E725)/(TaperEnd-TaperStart),1)</f>
        <v>1</v>
      </c>
      <c r="AE725" s="24">
        <f>MIN(P_pcs*AD725,MAX(0,SOC_max-E725)*E_nom*60/dt/SQRT(RTE))</f>
        <v>2.5</v>
      </c>
      <c r="AF725" s="24">
        <f>MIN(P_pcs,MAX(0,E725-SOC_min)*E_nom*60/dt*SQRT(RTE))</f>
        <v>2.5</v>
      </c>
      <c r="AG725" s="24">
        <f>IF(AC725&gt;0,MIN(AC725,AE725),0)</f>
        <v>4.6300000000000008E-2</v>
      </c>
      <c r="AH725" s="24">
        <f>IF(AC725&lt;0,MIN(-AC725,AF725),0)</f>
        <v>0</v>
      </c>
      <c r="AI725" s="24">
        <f>IF(AC725&gt;0,D725+AG725,AB725)</f>
        <v>3.4</v>
      </c>
      <c r="AJ725" s="24">
        <f>MAX(0,D725-AI725-AH725)</f>
        <v>0</v>
      </c>
      <c r="AK725" s="25">
        <f>IF(AB725&gt;0,AI725/AB725,0)</f>
        <v>1</v>
      </c>
      <c r="AL725">
        <f>IF(AB725=0,1,MIN(MATCH(MEDIAN(MinStable,AK725,1),FC_L,1),3))</f>
        <v>3</v>
      </c>
      <c r="AM725" s="25">
        <f>INDEX(FC_E1,$AL725)+(MEDIAN(MinStable,$AK725,1)-INDEX(FC_L,$AL725))*(INDEX(FC_E1,$AL725+1)-INDEX(FC_E1,$AL725))/(INDEX(FC_L,$AL725+1)-INDEX(FC_L,$AL725))</f>
        <v>0.42799999999999999</v>
      </c>
      <c r="AN725" s="25">
        <f>INDEX(FC_E2,$AL725)+(MEDIAN(MinStable,$AK725,1)-INDEX(FC_L,$AL725))*(INDEX(FC_E2,$AL725+1)-INDEX(FC_E2,$AL725))/(INDEX(FC_L,$AL725+1)-INDEX(FC_L,$AL725))</f>
        <v>0.42199999999999999</v>
      </c>
      <c r="AO725" s="25">
        <f>INDEX(FC_E3,$AL725)+(MEDIAN(MinStable,$AK725,1)-INDEX(FC_L,$AL725))*(INDEX(FC_E3,$AL725+1)-INDEX(FC_E3,$AL725))/(INDEX(FC_L,$AL725+1)-INDEX(FC_L,$AL725))</f>
        <v>0.41499999999999998</v>
      </c>
      <c r="AP725" s="26">
        <f>(IF(S725=1,Y725*AK725/AM725,0)+IF(T725=1,Z725*AK725/AN725,0)+IF(U725=1,AA725*AK725/AO725,0))*dt/60</f>
        <v>0.13434959664142687</v>
      </c>
      <c r="AQ725" s="25">
        <f>E725+(AG725*SQRT(RTE)-AH725/SQRT(RTE))*dt/60/E_nom</f>
        <v>0.61104210442274542</v>
      </c>
      <c r="AR725">
        <f>IF(R725=1,1,0)</f>
        <v>0</v>
      </c>
    </row>
    <row r="726" spans="1:44" x14ac:dyDescent="0.2">
      <c r="A726">
        <v>724</v>
      </c>
      <c r="B726" s="22">
        <f>A726/1440</f>
        <v>0.50277777777777777</v>
      </c>
      <c r="C726" s="23">
        <v>3.3151000000000002</v>
      </c>
      <c r="D726" s="24">
        <f>C726+P_aux</f>
        <v>3.3301000000000003</v>
      </c>
      <c r="E726" s="25">
        <f>AQ725</f>
        <v>0.61104210442274542</v>
      </c>
      <c r="F726" s="24">
        <f>AB725</f>
        <v>3.4</v>
      </c>
      <c r="G726">
        <f>IF(AND(S725=0,V725&gt;=MinOff),V725,-1)</f>
        <v>-1</v>
      </c>
      <c r="H726">
        <f>IF(AND(T725=0,W725&gt;=MinOff),W725,-1)</f>
        <v>-1</v>
      </c>
      <c r="I726">
        <f>IF(AND(U725=0,X725&gt;=MinOff),X725,-1)</f>
        <v>-1</v>
      </c>
      <c r="J726">
        <f>IF(AND(S725=1,V725&gt;=MinRun),V725,-1)</f>
        <v>501</v>
      </c>
      <c r="K726">
        <f>IF(AND(T725=1,W725&gt;=MinRun),W725,-1)</f>
        <v>500</v>
      </c>
      <c r="L726">
        <f>IF(AND(U725=1,X725&gt;=MinRun),X725,-1)</f>
        <v>159</v>
      </c>
      <c r="M726">
        <f>IF(MAX(G726:I726)&lt;0,0,MATCH(MAX(G726:I726),G726:I726,0))</f>
        <v>0</v>
      </c>
      <c r="N726">
        <f>IF(MAX(J726:L726)&lt;0,0,MATCH(MAX(J726:L726),J726:L726,0))</f>
        <v>1</v>
      </c>
      <c r="O726" s="24">
        <f>IF(N726=0,0,INDEX(CapVec,N726))</f>
        <v>1.2</v>
      </c>
      <c r="P726">
        <f>IF(OR(D726&gt;F726+StartMargin,E726&lt;SOC_startT),1,0)</f>
        <v>0</v>
      </c>
      <c r="Q726">
        <f>IF(AND(E726&gt;SOC_stopT,D726&lt;=F726-O726+StopMargin),1,0)</f>
        <v>0</v>
      </c>
      <c r="R726">
        <f>IF(AND(P726=1,M726&gt;0),1,IF(AND(P726=0,Q726=1,N726&gt;0),-1,0))</f>
        <v>0</v>
      </c>
      <c r="S726">
        <f>S725+IF(AND(R726=1,M726=1),1,0)-IF(AND(R726=-1,N726=1),1,0)</f>
        <v>1</v>
      </c>
      <c r="T726">
        <f>T725+IF(AND(R726=1,M726=2),1,0)-IF(AND(R726=-1,N726=2),1,0)</f>
        <v>1</v>
      </c>
      <c r="U726">
        <f>U725+IF(AND(R726=1,M726=3),1,0)-IF(AND(R726=-1,N726=3),1,0)</f>
        <v>1</v>
      </c>
      <c r="V726">
        <f>IF(S726&lt;&gt;S725,0,V725+dt)</f>
        <v>502</v>
      </c>
      <c r="W726">
        <f>IF(T726&lt;&gt;T725,0,W725+dt)</f>
        <v>501</v>
      </c>
      <c r="X726">
        <f>IF(U726&lt;&gt;U725,0,X725+dt)</f>
        <v>160</v>
      </c>
      <c r="Y726" s="24">
        <f>S726*Cap_1*MIN(1,(V726+dt)/StartRamp)</f>
        <v>1.2</v>
      </c>
      <c r="Z726" s="24">
        <f>T726*Cap_2*MIN(1,(W726+dt)/StartRamp)</f>
        <v>1.1000000000000001</v>
      </c>
      <c r="AA726" s="24">
        <f>U726*Cap_3*MIN(1,(X726+dt)/StartRamp)</f>
        <v>1.1000000000000001</v>
      </c>
      <c r="AB726" s="24">
        <f>SUM(Y726:AA726)</f>
        <v>3.4</v>
      </c>
      <c r="AC726" s="24">
        <f>AB726-D726</f>
        <v>6.9899999999999629E-2</v>
      </c>
      <c r="AD726" s="25">
        <f>MEDIAN(0,(TaperEnd-E726)/(TaperEnd-TaperStart),1)</f>
        <v>1</v>
      </c>
      <c r="AE726" s="24">
        <f>MIN(P_pcs*AD726,MAX(0,SOC_max-E726)*E_nom*60/dt/SQRT(RTE))</f>
        <v>2.5</v>
      </c>
      <c r="AF726" s="24">
        <f>MIN(P_pcs,MAX(0,E726-SOC_min)*E_nom*60/dt*SQRT(RTE))</f>
        <v>2.5</v>
      </c>
      <c r="AG726" s="24">
        <f>IF(AC726&gt;0,MIN(AC726,AE726),0)</f>
        <v>6.9899999999999629E-2</v>
      </c>
      <c r="AH726" s="24">
        <f>IF(AC726&lt;0,MIN(-AC726,AF726),0)</f>
        <v>0</v>
      </c>
      <c r="AI726" s="24">
        <f>IF(AC726&gt;0,D726+AG726,AB726)</f>
        <v>3.4</v>
      </c>
      <c r="AJ726" s="24">
        <f>MAX(0,D726-AI726-AH726)</f>
        <v>0</v>
      </c>
      <c r="AK726" s="25">
        <f>IF(AB726&gt;0,AI726/AB726,0)</f>
        <v>1</v>
      </c>
      <c r="AL726">
        <f>IF(AB726=0,1,MIN(MATCH(MEDIAN(MinStable,AK726,1),FC_L,1),3))</f>
        <v>3</v>
      </c>
      <c r="AM726" s="25">
        <f>INDEX(FC_E1,$AL726)+(MEDIAN(MinStable,$AK726,1)-INDEX(FC_L,$AL726))*(INDEX(FC_E1,$AL726+1)-INDEX(FC_E1,$AL726))/(INDEX(FC_L,$AL726+1)-INDEX(FC_L,$AL726))</f>
        <v>0.42799999999999999</v>
      </c>
      <c r="AN726" s="25">
        <f>INDEX(FC_E2,$AL726)+(MEDIAN(MinStable,$AK726,1)-INDEX(FC_L,$AL726))*(INDEX(FC_E2,$AL726+1)-INDEX(FC_E2,$AL726))/(INDEX(FC_L,$AL726+1)-INDEX(FC_L,$AL726))</f>
        <v>0.42199999999999999</v>
      </c>
      <c r="AO726" s="25">
        <f>INDEX(FC_E3,$AL726)+(MEDIAN(MinStable,$AK726,1)-INDEX(FC_L,$AL726))*(INDEX(FC_E3,$AL726+1)-INDEX(FC_E3,$AL726))/(INDEX(FC_L,$AL726+1)-INDEX(FC_L,$AL726))</f>
        <v>0.41499999999999998</v>
      </c>
      <c r="AP726" s="26">
        <f>(IF(S726=1,Y726*AK726/AM726,0)+IF(T726=1,Z726*AK726/AN726,0)+IF(U726=1,AA726*AK726/AO726,0))*dt/60</f>
        <v>0.13434959664142687</v>
      </c>
      <c r="AQ726" s="25">
        <f>E726+(AG726*SQRT(RTE)-AH726/SQRT(RTE))*dt/60/E_nom</f>
        <v>0.61124080749038889</v>
      </c>
      <c r="AR726">
        <f>IF(R726=1,1,0)</f>
        <v>0</v>
      </c>
    </row>
    <row r="727" spans="1:44" x14ac:dyDescent="0.2">
      <c r="A727">
        <v>725</v>
      </c>
      <c r="B727" s="22">
        <f>A727/1440</f>
        <v>0.50347222222222221</v>
      </c>
      <c r="C727" s="23">
        <v>3.3811</v>
      </c>
      <c r="D727" s="24">
        <f>C727+P_aux</f>
        <v>3.3961000000000001</v>
      </c>
      <c r="E727" s="25">
        <f>AQ726</f>
        <v>0.61124080749038889</v>
      </c>
      <c r="F727" s="24">
        <f>AB726</f>
        <v>3.4</v>
      </c>
      <c r="G727">
        <f>IF(AND(S726=0,V726&gt;=MinOff),V726,-1)</f>
        <v>-1</v>
      </c>
      <c r="H727">
        <f>IF(AND(T726=0,W726&gt;=MinOff),W726,-1)</f>
        <v>-1</v>
      </c>
      <c r="I727">
        <f>IF(AND(U726=0,X726&gt;=MinOff),X726,-1)</f>
        <v>-1</v>
      </c>
      <c r="J727">
        <f>IF(AND(S726=1,V726&gt;=MinRun),V726,-1)</f>
        <v>502</v>
      </c>
      <c r="K727">
        <f>IF(AND(T726=1,W726&gt;=MinRun),W726,-1)</f>
        <v>501</v>
      </c>
      <c r="L727">
        <f>IF(AND(U726=1,X726&gt;=MinRun),X726,-1)</f>
        <v>160</v>
      </c>
      <c r="M727">
        <f>IF(MAX(G727:I727)&lt;0,0,MATCH(MAX(G727:I727),G727:I727,0))</f>
        <v>0</v>
      </c>
      <c r="N727">
        <f>IF(MAX(J727:L727)&lt;0,0,MATCH(MAX(J727:L727),J727:L727,0))</f>
        <v>1</v>
      </c>
      <c r="O727" s="24">
        <f>IF(N727=0,0,INDEX(CapVec,N727))</f>
        <v>1.2</v>
      </c>
      <c r="P727">
        <f>IF(OR(D727&gt;F727+StartMargin,E727&lt;SOC_startT),1,0)</f>
        <v>0</v>
      </c>
      <c r="Q727">
        <f>IF(AND(E727&gt;SOC_stopT,D727&lt;=F727-O727+StopMargin),1,0)</f>
        <v>0</v>
      </c>
      <c r="R727">
        <f>IF(AND(P727=1,M727&gt;0),1,IF(AND(P727=0,Q727=1,N727&gt;0),-1,0))</f>
        <v>0</v>
      </c>
      <c r="S727">
        <f>S726+IF(AND(R727=1,M727=1),1,0)-IF(AND(R727=-1,N727=1),1,0)</f>
        <v>1</v>
      </c>
      <c r="T727">
        <f>T726+IF(AND(R727=1,M727=2),1,0)-IF(AND(R727=-1,N727=2),1,0)</f>
        <v>1</v>
      </c>
      <c r="U727">
        <f>U726+IF(AND(R727=1,M727=3),1,0)-IF(AND(R727=-1,N727=3),1,0)</f>
        <v>1</v>
      </c>
      <c r="V727">
        <f>IF(S727&lt;&gt;S726,0,V726+dt)</f>
        <v>503</v>
      </c>
      <c r="W727">
        <f>IF(T727&lt;&gt;T726,0,W726+dt)</f>
        <v>502</v>
      </c>
      <c r="X727">
        <f>IF(U727&lt;&gt;U726,0,X726+dt)</f>
        <v>161</v>
      </c>
      <c r="Y727" s="24">
        <f>S727*Cap_1*MIN(1,(V727+dt)/StartRamp)</f>
        <v>1.2</v>
      </c>
      <c r="Z727" s="24">
        <f>T727*Cap_2*MIN(1,(W727+dt)/StartRamp)</f>
        <v>1.1000000000000001</v>
      </c>
      <c r="AA727" s="24">
        <f>U727*Cap_3*MIN(1,(X727+dt)/StartRamp)</f>
        <v>1.1000000000000001</v>
      </c>
      <c r="AB727" s="24">
        <f>SUM(Y727:AA727)</f>
        <v>3.4</v>
      </c>
      <c r="AC727" s="24">
        <f>AB727-D727</f>
        <v>3.8999999999997925E-3</v>
      </c>
      <c r="AD727" s="25">
        <f>MEDIAN(0,(TaperEnd-E727)/(TaperEnd-TaperStart),1)</f>
        <v>1</v>
      </c>
      <c r="AE727" s="24">
        <f>MIN(P_pcs*AD727,MAX(0,SOC_max-E727)*E_nom*60/dt/SQRT(RTE))</f>
        <v>2.5</v>
      </c>
      <c r="AF727" s="24">
        <f>MIN(P_pcs,MAX(0,E727-SOC_min)*E_nom*60/dt*SQRT(RTE))</f>
        <v>2.5</v>
      </c>
      <c r="AG727" s="24">
        <f>IF(AC727&gt;0,MIN(AC727,AE727),0)</f>
        <v>3.8999999999997925E-3</v>
      </c>
      <c r="AH727" s="24">
        <f>IF(AC727&lt;0,MIN(-AC727,AF727),0)</f>
        <v>0</v>
      </c>
      <c r="AI727" s="24">
        <f>IF(AC727&gt;0,D727+AG727,AB727)</f>
        <v>3.4</v>
      </c>
      <c r="AJ727" s="24">
        <f>MAX(0,D727-AI727-AH727)</f>
        <v>0</v>
      </c>
      <c r="AK727" s="25">
        <f>IF(AB727&gt;0,AI727/AB727,0)</f>
        <v>1</v>
      </c>
      <c r="AL727">
        <f>IF(AB727=0,1,MIN(MATCH(MEDIAN(MinStable,AK727,1),FC_L,1),3))</f>
        <v>3</v>
      </c>
      <c r="AM727" s="25">
        <f>INDEX(FC_E1,$AL727)+(MEDIAN(MinStable,$AK727,1)-INDEX(FC_L,$AL727))*(INDEX(FC_E1,$AL727+1)-INDEX(FC_E1,$AL727))/(INDEX(FC_L,$AL727+1)-INDEX(FC_L,$AL727))</f>
        <v>0.42799999999999999</v>
      </c>
      <c r="AN727" s="25">
        <f>INDEX(FC_E2,$AL727)+(MEDIAN(MinStable,$AK727,1)-INDEX(FC_L,$AL727))*(INDEX(FC_E2,$AL727+1)-INDEX(FC_E2,$AL727))/(INDEX(FC_L,$AL727+1)-INDEX(FC_L,$AL727))</f>
        <v>0.42199999999999999</v>
      </c>
      <c r="AO727" s="25">
        <f>INDEX(FC_E3,$AL727)+(MEDIAN(MinStable,$AK727,1)-INDEX(FC_L,$AL727))*(INDEX(FC_E3,$AL727+1)-INDEX(FC_E3,$AL727))/(INDEX(FC_L,$AL727+1)-INDEX(FC_L,$AL727))</f>
        <v>0.41499999999999998</v>
      </c>
      <c r="AP727" s="26">
        <f>(IF(S727=1,Y727*AK727/AM727,0)+IF(T727=1,Z727*AK727/AN727,0)+IF(U727=1,AA727*AK727/AO727,0))*dt/60</f>
        <v>0.13434959664142687</v>
      </c>
      <c r="AQ727" s="25">
        <f>E727+(AG727*SQRT(RTE)-AH727/SQRT(RTE))*dt/60/E_nom</f>
        <v>0.61125189392763934</v>
      </c>
      <c r="AR727">
        <f>IF(R727=1,1,0)</f>
        <v>0</v>
      </c>
    </row>
    <row r="728" spans="1:44" x14ac:dyDescent="0.2">
      <c r="A728">
        <v>726</v>
      </c>
      <c r="B728" s="22">
        <f>A728/1440</f>
        <v>0.50416666666666665</v>
      </c>
      <c r="C728" s="23">
        <v>3.3489</v>
      </c>
      <c r="D728" s="24">
        <f>C728+P_aux</f>
        <v>3.3639000000000001</v>
      </c>
      <c r="E728" s="25">
        <f>AQ727</f>
        <v>0.61125189392763934</v>
      </c>
      <c r="F728" s="24">
        <f>AB727</f>
        <v>3.4</v>
      </c>
      <c r="G728">
        <f>IF(AND(S727=0,V727&gt;=MinOff),V727,-1)</f>
        <v>-1</v>
      </c>
      <c r="H728">
        <f>IF(AND(T727=0,W727&gt;=MinOff),W727,-1)</f>
        <v>-1</v>
      </c>
      <c r="I728">
        <f>IF(AND(U727=0,X727&gt;=MinOff),X727,-1)</f>
        <v>-1</v>
      </c>
      <c r="J728">
        <f>IF(AND(S727=1,V727&gt;=MinRun),V727,-1)</f>
        <v>503</v>
      </c>
      <c r="K728">
        <f>IF(AND(T727=1,W727&gt;=MinRun),W727,-1)</f>
        <v>502</v>
      </c>
      <c r="L728">
        <f>IF(AND(U727=1,X727&gt;=MinRun),X727,-1)</f>
        <v>161</v>
      </c>
      <c r="M728">
        <f>IF(MAX(G728:I728)&lt;0,0,MATCH(MAX(G728:I728),G728:I728,0))</f>
        <v>0</v>
      </c>
      <c r="N728">
        <f>IF(MAX(J728:L728)&lt;0,0,MATCH(MAX(J728:L728),J728:L728,0))</f>
        <v>1</v>
      </c>
      <c r="O728" s="24">
        <f>IF(N728=0,0,INDEX(CapVec,N728))</f>
        <v>1.2</v>
      </c>
      <c r="P728">
        <f>IF(OR(D728&gt;F728+StartMargin,E728&lt;SOC_startT),1,0)</f>
        <v>0</v>
      </c>
      <c r="Q728">
        <f>IF(AND(E728&gt;SOC_stopT,D728&lt;=F728-O728+StopMargin),1,0)</f>
        <v>0</v>
      </c>
      <c r="R728">
        <f>IF(AND(P728=1,M728&gt;0),1,IF(AND(P728=0,Q728=1,N728&gt;0),-1,0))</f>
        <v>0</v>
      </c>
      <c r="S728">
        <f>S727+IF(AND(R728=1,M728=1),1,0)-IF(AND(R728=-1,N728=1),1,0)</f>
        <v>1</v>
      </c>
      <c r="T728">
        <f>T727+IF(AND(R728=1,M728=2),1,0)-IF(AND(R728=-1,N728=2),1,0)</f>
        <v>1</v>
      </c>
      <c r="U728">
        <f>U727+IF(AND(R728=1,M728=3),1,0)-IF(AND(R728=-1,N728=3),1,0)</f>
        <v>1</v>
      </c>
      <c r="V728">
        <f>IF(S728&lt;&gt;S727,0,V727+dt)</f>
        <v>504</v>
      </c>
      <c r="W728">
        <f>IF(T728&lt;&gt;T727,0,W727+dt)</f>
        <v>503</v>
      </c>
      <c r="X728">
        <f>IF(U728&lt;&gt;U727,0,X727+dt)</f>
        <v>162</v>
      </c>
      <c r="Y728" s="24">
        <f>S728*Cap_1*MIN(1,(V728+dt)/StartRamp)</f>
        <v>1.2</v>
      </c>
      <c r="Z728" s="24">
        <f>T728*Cap_2*MIN(1,(W728+dt)/StartRamp)</f>
        <v>1.1000000000000001</v>
      </c>
      <c r="AA728" s="24">
        <f>U728*Cap_3*MIN(1,(X728+dt)/StartRamp)</f>
        <v>1.1000000000000001</v>
      </c>
      <c r="AB728" s="24">
        <f>SUM(Y728:AA728)</f>
        <v>3.4</v>
      </c>
      <c r="AC728" s="24">
        <f>AB728-D728</f>
        <v>3.6099999999999799E-2</v>
      </c>
      <c r="AD728" s="25">
        <f>MEDIAN(0,(TaperEnd-E728)/(TaperEnd-TaperStart),1)</f>
        <v>1</v>
      </c>
      <c r="AE728" s="24">
        <f>MIN(P_pcs*AD728,MAX(0,SOC_max-E728)*E_nom*60/dt/SQRT(RTE))</f>
        <v>2.5</v>
      </c>
      <c r="AF728" s="24">
        <f>MIN(P_pcs,MAX(0,E728-SOC_min)*E_nom*60/dt*SQRT(RTE))</f>
        <v>2.5</v>
      </c>
      <c r="AG728" s="24">
        <f>IF(AC728&gt;0,MIN(AC728,AE728),0)</f>
        <v>3.6099999999999799E-2</v>
      </c>
      <c r="AH728" s="24">
        <f>IF(AC728&lt;0,MIN(-AC728,AF728),0)</f>
        <v>0</v>
      </c>
      <c r="AI728" s="24">
        <f>IF(AC728&gt;0,D728+AG728,AB728)</f>
        <v>3.4</v>
      </c>
      <c r="AJ728" s="24">
        <f>MAX(0,D728-AI728-AH728)</f>
        <v>0</v>
      </c>
      <c r="AK728" s="25">
        <f>IF(AB728&gt;0,AI728/AB728,0)</f>
        <v>1</v>
      </c>
      <c r="AL728">
        <f>IF(AB728=0,1,MIN(MATCH(MEDIAN(MinStable,AK728,1),FC_L,1),3))</f>
        <v>3</v>
      </c>
      <c r="AM728" s="25">
        <f>INDEX(FC_E1,$AL728)+(MEDIAN(MinStable,$AK728,1)-INDEX(FC_L,$AL728))*(INDEX(FC_E1,$AL728+1)-INDEX(FC_E1,$AL728))/(INDEX(FC_L,$AL728+1)-INDEX(FC_L,$AL728))</f>
        <v>0.42799999999999999</v>
      </c>
      <c r="AN728" s="25">
        <f>INDEX(FC_E2,$AL728)+(MEDIAN(MinStable,$AK728,1)-INDEX(FC_L,$AL728))*(INDEX(FC_E2,$AL728+1)-INDEX(FC_E2,$AL728))/(INDEX(FC_L,$AL728+1)-INDEX(FC_L,$AL728))</f>
        <v>0.42199999999999999</v>
      </c>
      <c r="AO728" s="25">
        <f>INDEX(FC_E3,$AL728)+(MEDIAN(MinStable,$AK728,1)-INDEX(FC_L,$AL728))*(INDEX(FC_E3,$AL728+1)-INDEX(FC_E3,$AL728))/(INDEX(FC_L,$AL728+1)-INDEX(FC_L,$AL728))</f>
        <v>0.41499999999999998</v>
      </c>
      <c r="AP728" s="26">
        <f>(IF(S728=1,Y728*AK728/AM728,0)+IF(T728=1,Z728*AK728/AN728,0)+IF(U728=1,AA728*AK728/AO728,0))*dt/60</f>
        <v>0.13434959664142687</v>
      </c>
      <c r="AQ728" s="25">
        <f>E728+(AG728*SQRT(RTE)-AH728/SQRT(RTE))*dt/60/E_nom</f>
        <v>0.61135451453911183</v>
      </c>
      <c r="AR728">
        <f>IF(R728=1,1,0)</f>
        <v>0</v>
      </c>
    </row>
    <row r="729" spans="1:44" x14ac:dyDescent="0.2">
      <c r="A729">
        <v>727</v>
      </c>
      <c r="B729" s="22">
        <f>A729/1440</f>
        <v>0.50486111111111109</v>
      </c>
      <c r="C729" s="23">
        <v>3.3549000000000002</v>
      </c>
      <c r="D729" s="24">
        <f>C729+P_aux</f>
        <v>3.3699000000000003</v>
      </c>
      <c r="E729" s="25">
        <f>AQ728</f>
        <v>0.61135451453911183</v>
      </c>
      <c r="F729" s="24">
        <f>AB728</f>
        <v>3.4</v>
      </c>
      <c r="G729">
        <f>IF(AND(S728=0,V728&gt;=MinOff),V728,-1)</f>
        <v>-1</v>
      </c>
      <c r="H729">
        <f>IF(AND(T728=0,W728&gt;=MinOff),W728,-1)</f>
        <v>-1</v>
      </c>
      <c r="I729">
        <f>IF(AND(U728=0,X728&gt;=MinOff),X728,-1)</f>
        <v>-1</v>
      </c>
      <c r="J729">
        <f>IF(AND(S728=1,V728&gt;=MinRun),V728,-1)</f>
        <v>504</v>
      </c>
      <c r="K729">
        <f>IF(AND(T728=1,W728&gt;=MinRun),W728,-1)</f>
        <v>503</v>
      </c>
      <c r="L729">
        <f>IF(AND(U728=1,X728&gt;=MinRun),X728,-1)</f>
        <v>162</v>
      </c>
      <c r="M729">
        <f>IF(MAX(G729:I729)&lt;0,0,MATCH(MAX(G729:I729),G729:I729,0))</f>
        <v>0</v>
      </c>
      <c r="N729">
        <f>IF(MAX(J729:L729)&lt;0,0,MATCH(MAX(J729:L729),J729:L729,0))</f>
        <v>1</v>
      </c>
      <c r="O729" s="24">
        <f>IF(N729=0,0,INDEX(CapVec,N729))</f>
        <v>1.2</v>
      </c>
      <c r="P729">
        <f>IF(OR(D729&gt;F729+StartMargin,E729&lt;SOC_startT),1,0)</f>
        <v>0</v>
      </c>
      <c r="Q729">
        <f>IF(AND(E729&gt;SOC_stopT,D729&lt;=F729-O729+StopMargin),1,0)</f>
        <v>0</v>
      </c>
      <c r="R729">
        <f>IF(AND(P729=1,M729&gt;0),1,IF(AND(P729=0,Q729=1,N729&gt;0),-1,0))</f>
        <v>0</v>
      </c>
      <c r="S729">
        <f>S728+IF(AND(R729=1,M729=1),1,0)-IF(AND(R729=-1,N729=1),1,0)</f>
        <v>1</v>
      </c>
      <c r="T729">
        <f>T728+IF(AND(R729=1,M729=2),1,0)-IF(AND(R729=-1,N729=2),1,0)</f>
        <v>1</v>
      </c>
      <c r="U729">
        <f>U728+IF(AND(R729=1,M729=3),1,0)-IF(AND(R729=-1,N729=3),1,0)</f>
        <v>1</v>
      </c>
      <c r="V729">
        <f>IF(S729&lt;&gt;S728,0,V728+dt)</f>
        <v>505</v>
      </c>
      <c r="W729">
        <f>IF(T729&lt;&gt;T728,0,W728+dt)</f>
        <v>504</v>
      </c>
      <c r="X729">
        <f>IF(U729&lt;&gt;U728,0,X728+dt)</f>
        <v>163</v>
      </c>
      <c r="Y729" s="24">
        <f>S729*Cap_1*MIN(1,(V729+dt)/StartRamp)</f>
        <v>1.2</v>
      </c>
      <c r="Z729" s="24">
        <f>T729*Cap_2*MIN(1,(W729+dt)/StartRamp)</f>
        <v>1.1000000000000001</v>
      </c>
      <c r="AA729" s="24">
        <f>U729*Cap_3*MIN(1,(X729+dt)/StartRamp)</f>
        <v>1.1000000000000001</v>
      </c>
      <c r="AB729" s="24">
        <f>SUM(Y729:AA729)</f>
        <v>3.4</v>
      </c>
      <c r="AC729" s="24">
        <f>AB729-D729</f>
        <v>3.0099999999999572E-2</v>
      </c>
      <c r="AD729" s="25">
        <f>MEDIAN(0,(TaperEnd-E729)/(TaperEnd-TaperStart),1)</f>
        <v>1</v>
      </c>
      <c r="AE729" s="24">
        <f>MIN(P_pcs*AD729,MAX(0,SOC_max-E729)*E_nom*60/dt/SQRT(RTE))</f>
        <v>2.5</v>
      </c>
      <c r="AF729" s="24">
        <f>MIN(P_pcs,MAX(0,E729-SOC_min)*E_nom*60/dt*SQRT(RTE))</f>
        <v>2.5</v>
      </c>
      <c r="AG729" s="24">
        <f>IF(AC729&gt;0,MIN(AC729,AE729),0)</f>
        <v>3.0099999999999572E-2</v>
      </c>
      <c r="AH729" s="24">
        <f>IF(AC729&lt;0,MIN(-AC729,AF729),0)</f>
        <v>0</v>
      </c>
      <c r="AI729" s="24">
        <f>IF(AC729&gt;0,D729+AG729,AB729)</f>
        <v>3.4</v>
      </c>
      <c r="AJ729" s="24">
        <f>MAX(0,D729-AI729-AH729)</f>
        <v>0</v>
      </c>
      <c r="AK729" s="25">
        <f>IF(AB729&gt;0,AI729/AB729,0)</f>
        <v>1</v>
      </c>
      <c r="AL729">
        <f>IF(AB729=0,1,MIN(MATCH(MEDIAN(MinStable,AK729,1),FC_L,1),3))</f>
        <v>3</v>
      </c>
      <c r="AM729" s="25">
        <f>INDEX(FC_E1,$AL729)+(MEDIAN(MinStable,$AK729,1)-INDEX(FC_L,$AL729))*(INDEX(FC_E1,$AL729+1)-INDEX(FC_E1,$AL729))/(INDEX(FC_L,$AL729+1)-INDEX(FC_L,$AL729))</f>
        <v>0.42799999999999999</v>
      </c>
      <c r="AN729" s="25">
        <f>INDEX(FC_E2,$AL729)+(MEDIAN(MinStable,$AK729,1)-INDEX(FC_L,$AL729))*(INDEX(FC_E2,$AL729+1)-INDEX(FC_E2,$AL729))/(INDEX(FC_L,$AL729+1)-INDEX(FC_L,$AL729))</f>
        <v>0.42199999999999999</v>
      </c>
      <c r="AO729" s="25">
        <f>INDEX(FC_E3,$AL729)+(MEDIAN(MinStable,$AK729,1)-INDEX(FC_L,$AL729))*(INDEX(FC_E3,$AL729+1)-INDEX(FC_E3,$AL729))/(INDEX(FC_L,$AL729+1)-INDEX(FC_L,$AL729))</f>
        <v>0.41499999999999998</v>
      </c>
      <c r="AP729" s="26">
        <f>(IF(S729=1,Y729*AK729/AM729,0)+IF(T729=1,Z729*AK729/AN729,0)+IF(U729=1,AA729*AK729/AO729,0))*dt/60</f>
        <v>0.13434959664142687</v>
      </c>
      <c r="AQ729" s="25">
        <f>E729+(AG729*SQRT(RTE)-AH729/SQRT(RTE))*dt/60/E_nom</f>
        <v>0.61144007909327591</v>
      </c>
      <c r="AR729">
        <f>IF(R729=1,1,0)</f>
        <v>0</v>
      </c>
    </row>
    <row r="730" spans="1:44" x14ac:dyDescent="0.2">
      <c r="A730">
        <v>728</v>
      </c>
      <c r="B730" s="22">
        <f>A730/1440</f>
        <v>0.50555555555555554</v>
      </c>
      <c r="C730" s="23">
        <v>3.2829000000000002</v>
      </c>
      <c r="D730" s="24">
        <f>C730+P_aux</f>
        <v>3.2979000000000003</v>
      </c>
      <c r="E730" s="25">
        <f>AQ729</f>
        <v>0.61144007909327591</v>
      </c>
      <c r="F730" s="24">
        <f>AB729</f>
        <v>3.4</v>
      </c>
      <c r="G730">
        <f>IF(AND(S729=0,V729&gt;=MinOff),V729,-1)</f>
        <v>-1</v>
      </c>
      <c r="H730">
        <f>IF(AND(T729=0,W729&gt;=MinOff),W729,-1)</f>
        <v>-1</v>
      </c>
      <c r="I730">
        <f>IF(AND(U729=0,X729&gt;=MinOff),X729,-1)</f>
        <v>-1</v>
      </c>
      <c r="J730">
        <f>IF(AND(S729=1,V729&gt;=MinRun),V729,-1)</f>
        <v>505</v>
      </c>
      <c r="K730">
        <f>IF(AND(T729=1,W729&gt;=MinRun),W729,-1)</f>
        <v>504</v>
      </c>
      <c r="L730">
        <f>IF(AND(U729=1,X729&gt;=MinRun),X729,-1)</f>
        <v>163</v>
      </c>
      <c r="M730">
        <f>IF(MAX(G730:I730)&lt;0,0,MATCH(MAX(G730:I730),G730:I730,0))</f>
        <v>0</v>
      </c>
      <c r="N730">
        <f>IF(MAX(J730:L730)&lt;0,0,MATCH(MAX(J730:L730),J730:L730,0))</f>
        <v>1</v>
      </c>
      <c r="O730" s="24">
        <f>IF(N730=0,0,INDEX(CapVec,N730))</f>
        <v>1.2</v>
      </c>
      <c r="P730">
        <f>IF(OR(D730&gt;F730+StartMargin,E730&lt;SOC_startT),1,0)</f>
        <v>0</v>
      </c>
      <c r="Q730">
        <f>IF(AND(E730&gt;SOC_stopT,D730&lt;=F730-O730+StopMargin),1,0)</f>
        <v>0</v>
      </c>
      <c r="R730">
        <f>IF(AND(P730=1,M730&gt;0),1,IF(AND(P730=0,Q730=1,N730&gt;0),-1,0))</f>
        <v>0</v>
      </c>
      <c r="S730">
        <f>S729+IF(AND(R730=1,M730=1),1,0)-IF(AND(R730=-1,N730=1),1,0)</f>
        <v>1</v>
      </c>
      <c r="T730">
        <f>T729+IF(AND(R730=1,M730=2),1,0)-IF(AND(R730=-1,N730=2),1,0)</f>
        <v>1</v>
      </c>
      <c r="U730">
        <f>U729+IF(AND(R730=1,M730=3),1,0)-IF(AND(R730=-1,N730=3),1,0)</f>
        <v>1</v>
      </c>
      <c r="V730">
        <f>IF(S730&lt;&gt;S729,0,V729+dt)</f>
        <v>506</v>
      </c>
      <c r="W730">
        <f>IF(T730&lt;&gt;T729,0,W729+dt)</f>
        <v>505</v>
      </c>
      <c r="X730">
        <f>IF(U730&lt;&gt;U729,0,X729+dt)</f>
        <v>164</v>
      </c>
      <c r="Y730" s="24">
        <f>S730*Cap_1*MIN(1,(V730+dt)/StartRamp)</f>
        <v>1.2</v>
      </c>
      <c r="Z730" s="24">
        <f>T730*Cap_2*MIN(1,(W730+dt)/StartRamp)</f>
        <v>1.1000000000000001</v>
      </c>
      <c r="AA730" s="24">
        <f>U730*Cap_3*MIN(1,(X730+dt)/StartRamp)</f>
        <v>1.1000000000000001</v>
      </c>
      <c r="AB730" s="24">
        <f>SUM(Y730:AA730)</f>
        <v>3.4</v>
      </c>
      <c r="AC730" s="24">
        <f>AB730-D730</f>
        <v>0.10209999999999964</v>
      </c>
      <c r="AD730" s="25">
        <f>MEDIAN(0,(TaperEnd-E730)/(TaperEnd-TaperStart),1)</f>
        <v>1</v>
      </c>
      <c r="AE730" s="24">
        <f>MIN(P_pcs*AD730,MAX(0,SOC_max-E730)*E_nom*60/dt/SQRT(RTE))</f>
        <v>2.5</v>
      </c>
      <c r="AF730" s="24">
        <f>MIN(P_pcs,MAX(0,E730-SOC_min)*E_nom*60/dt*SQRT(RTE))</f>
        <v>2.5</v>
      </c>
      <c r="AG730" s="24">
        <f>IF(AC730&gt;0,MIN(AC730,AE730),0)</f>
        <v>0.10209999999999964</v>
      </c>
      <c r="AH730" s="24">
        <f>IF(AC730&lt;0,MIN(-AC730,AF730),0)</f>
        <v>0</v>
      </c>
      <c r="AI730" s="24">
        <f>IF(AC730&gt;0,D730+AG730,AB730)</f>
        <v>3.4</v>
      </c>
      <c r="AJ730" s="24">
        <f>MAX(0,D730-AI730-AH730)</f>
        <v>0</v>
      </c>
      <c r="AK730" s="25">
        <f>IF(AB730&gt;0,AI730/AB730,0)</f>
        <v>1</v>
      </c>
      <c r="AL730">
        <f>IF(AB730=0,1,MIN(MATCH(MEDIAN(MinStable,AK730,1),FC_L,1),3))</f>
        <v>3</v>
      </c>
      <c r="AM730" s="25">
        <f>INDEX(FC_E1,$AL730)+(MEDIAN(MinStable,$AK730,1)-INDEX(FC_L,$AL730))*(INDEX(FC_E1,$AL730+1)-INDEX(FC_E1,$AL730))/(INDEX(FC_L,$AL730+1)-INDEX(FC_L,$AL730))</f>
        <v>0.42799999999999999</v>
      </c>
      <c r="AN730" s="25">
        <f>INDEX(FC_E2,$AL730)+(MEDIAN(MinStable,$AK730,1)-INDEX(FC_L,$AL730))*(INDEX(FC_E2,$AL730+1)-INDEX(FC_E2,$AL730))/(INDEX(FC_L,$AL730+1)-INDEX(FC_L,$AL730))</f>
        <v>0.42199999999999999</v>
      </c>
      <c r="AO730" s="25">
        <f>INDEX(FC_E3,$AL730)+(MEDIAN(MinStable,$AK730,1)-INDEX(FC_L,$AL730))*(INDEX(FC_E3,$AL730+1)-INDEX(FC_E3,$AL730))/(INDEX(FC_L,$AL730+1)-INDEX(FC_L,$AL730))</f>
        <v>0.41499999999999998</v>
      </c>
      <c r="AP730" s="26">
        <f>(IF(S730=1,Y730*AK730/AM730,0)+IF(T730=1,Z730*AK730/AN730,0)+IF(U730=1,AA730*AK730/AO730,0))*dt/60</f>
        <v>0.13434959664142687</v>
      </c>
      <c r="AQ730" s="25">
        <f>E730+(AG730*SQRT(RTE)-AH730/SQRT(RTE))*dt/60/E_nom</f>
        <v>0.6117303163351413</v>
      </c>
      <c r="AR730">
        <f>IF(R730=1,1,0)</f>
        <v>0</v>
      </c>
    </row>
    <row r="731" spans="1:44" x14ac:dyDescent="0.2">
      <c r="A731">
        <v>729</v>
      </c>
      <c r="B731" s="22">
        <f>A731/1440</f>
        <v>0.50624999999999998</v>
      </c>
      <c r="C731" s="23">
        <v>3.3883000000000001</v>
      </c>
      <c r="D731" s="24">
        <f>C731+P_aux</f>
        <v>3.4033000000000002</v>
      </c>
      <c r="E731" s="25">
        <f>AQ730</f>
        <v>0.6117303163351413</v>
      </c>
      <c r="F731" s="24">
        <f>AB730</f>
        <v>3.4</v>
      </c>
      <c r="G731">
        <f>IF(AND(S730=0,V730&gt;=MinOff),V730,-1)</f>
        <v>-1</v>
      </c>
      <c r="H731">
        <f>IF(AND(T730=0,W730&gt;=MinOff),W730,-1)</f>
        <v>-1</v>
      </c>
      <c r="I731">
        <f>IF(AND(U730=0,X730&gt;=MinOff),X730,-1)</f>
        <v>-1</v>
      </c>
      <c r="J731">
        <f>IF(AND(S730=1,V730&gt;=MinRun),V730,-1)</f>
        <v>506</v>
      </c>
      <c r="K731">
        <f>IF(AND(T730=1,W730&gt;=MinRun),W730,-1)</f>
        <v>505</v>
      </c>
      <c r="L731">
        <f>IF(AND(U730=1,X730&gt;=MinRun),X730,-1)</f>
        <v>164</v>
      </c>
      <c r="M731">
        <f>IF(MAX(G731:I731)&lt;0,0,MATCH(MAX(G731:I731),G731:I731,0))</f>
        <v>0</v>
      </c>
      <c r="N731">
        <f>IF(MAX(J731:L731)&lt;0,0,MATCH(MAX(J731:L731),J731:L731,0))</f>
        <v>1</v>
      </c>
      <c r="O731" s="24">
        <f>IF(N731=0,0,INDEX(CapVec,N731))</f>
        <v>1.2</v>
      </c>
      <c r="P731">
        <f>IF(OR(D731&gt;F731+StartMargin,E731&lt;SOC_startT),1,0)</f>
        <v>0</v>
      </c>
      <c r="Q731">
        <f>IF(AND(E731&gt;SOC_stopT,D731&lt;=F731-O731+StopMargin),1,0)</f>
        <v>0</v>
      </c>
      <c r="R731">
        <f>IF(AND(P731=1,M731&gt;0),1,IF(AND(P731=0,Q731=1,N731&gt;0),-1,0))</f>
        <v>0</v>
      </c>
      <c r="S731">
        <f>S730+IF(AND(R731=1,M731=1),1,0)-IF(AND(R731=-1,N731=1),1,0)</f>
        <v>1</v>
      </c>
      <c r="T731">
        <f>T730+IF(AND(R731=1,M731=2),1,0)-IF(AND(R731=-1,N731=2),1,0)</f>
        <v>1</v>
      </c>
      <c r="U731">
        <f>U730+IF(AND(R731=1,M731=3),1,0)-IF(AND(R731=-1,N731=3),1,0)</f>
        <v>1</v>
      </c>
      <c r="V731">
        <f>IF(S731&lt;&gt;S730,0,V730+dt)</f>
        <v>507</v>
      </c>
      <c r="W731">
        <f>IF(T731&lt;&gt;T730,0,W730+dt)</f>
        <v>506</v>
      </c>
      <c r="X731">
        <f>IF(U731&lt;&gt;U730,0,X730+dt)</f>
        <v>165</v>
      </c>
      <c r="Y731" s="24">
        <f>S731*Cap_1*MIN(1,(V731+dt)/StartRamp)</f>
        <v>1.2</v>
      </c>
      <c r="Z731" s="24">
        <f>T731*Cap_2*MIN(1,(W731+dt)/StartRamp)</f>
        <v>1.1000000000000001</v>
      </c>
      <c r="AA731" s="24">
        <f>U731*Cap_3*MIN(1,(X731+dt)/StartRamp)</f>
        <v>1.1000000000000001</v>
      </c>
      <c r="AB731" s="24">
        <f>SUM(Y731:AA731)</f>
        <v>3.4</v>
      </c>
      <c r="AC731" s="24">
        <f>AB731-D731</f>
        <v>-3.3000000000003027E-3</v>
      </c>
      <c r="AD731" s="25">
        <f>MEDIAN(0,(TaperEnd-E731)/(TaperEnd-TaperStart),1)</f>
        <v>1</v>
      </c>
      <c r="AE731" s="24">
        <f>MIN(P_pcs*AD731,MAX(0,SOC_max-E731)*E_nom*60/dt/SQRT(RTE))</f>
        <v>2.5</v>
      </c>
      <c r="AF731" s="24">
        <f>MIN(P_pcs,MAX(0,E731-SOC_min)*E_nom*60/dt*SQRT(RTE))</f>
        <v>2.5</v>
      </c>
      <c r="AG731" s="24">
        <f>IF(AC731&gt;0,MIN(AC731,AE731),0)</f>
        <v>0</v>
      </c>
      <c r="AH731" s="24">
        <f>IF(AC731&lt;0,MIN(-AC731,AF731),0)</f>
        <v>3.3000000000003027E-3</v>
      </c>
      <c r="AI731" s="24">
        <f>IF(AC731&gt;0,D731+AG731,AB731)</f>
        <v>3.4</v>
      </c>
      <c r="AJ731" s="24">
        <f>MAX(0,D731-AI731-AH731)</f>
        <v>0</v>
      </c>
      <c r="AK731" s="25">
        <f>IF(AB731&gt;0,AI731/AB731,0)</f>
        <v>1</v>
      </c>
      <c r="AL731">
        <f>IF(AB731=0,1,MIN(MATCH(MEDIAN(MinStable,AK731,1),FC_L,1),3))</f>
        <v>3</v>
      </c>
      <c r="AM731" s="25">
        <f>INDEX(FC_E1,$AL731)+(MEDIAN(MinStable,$AK731,1)-INDEX(FC_L,$AL731))*(INDEX(FC_E1,$AL731+1)-INDEX(FC_E1,$AL731))/(INDEX(FC_L,$AL731+1)-INDEX(FC_L,$AL731))</f>
        <v>0.42799999999999999</v>
      </c>
      <c r="AN731" s="25">
        <f>INDEX(FC_E2,$AL731)+(MEDIAN(MinStable,$AK731,1)-INDEX(FC_L,$AL731))*(INDEX(FC_E2,$AL731+1)-INDEX(FC_E2,$AL731))/(INDEX(FC_L,$AL731+1)-INDEX(FC_L,$AL731))</f>
        <v>0.42199999999999999</v>
      </c>
      <c r="AO731" s="25">
        <f>INDEX(FC_E3,$AL731)+(MEDIAN(MinStable,$AK731,1)-INDEX(FC_L,$AL731))*(INDEX(FC_E3,$AL731+1)-INDEX(FC_E3,$AL731))/(INDEX(FC_L,$AL731+1)-INDEX(FC_L,$AL731))</f>
        <v>0.41499999999999998</v>
      </c>
      <c r="AP731" s="26">
        <f>(IF(S731=1,Y731*AK731/AM731,0)+IF(T731=1,Z731*AK731/AN731,0)+IF(U731=1,AA731*AK731/AO731,0))*dt/60</f>
        <v>0.13434959664142687</v>
      </c>
      <c r="AQ731" s="25">
        <f>E731+(AG731*SQRT(RTE)-AH731/SQRT(RTE))*dt/60/E_nom</f>
        <v>0.61171965629932357</v>
      </c>
      <c r="AR731">
        <f>IF(R731=1,1,0)</f>
        <v>0</v>
      </c>
    </row>
    <row r="732" spans="1:44" x14ac:dyDescent="0.2">
      <c r="A732">
        <v>730</v>
      </c>
      <c r="B732" s="22">
        <f>A732/1440</f>
        <v>0.50694444444444442</v>
      </c>
      <c r="C732" s="23">
        <v>3.3296000000000001</v>
      </c>
      <c r="D732" s="24">
        <f>C732+P_aux</f>
        <v>3.3446000000000002</v>
      </c>
      <c r="E732" s="25">
        <f>AQ731</f>
        <v>0.61171965629932357</v>
      </c>
      <c r="F732" s="24">
        <f>AB731</f>
        <v>3.4</v>
      </c>
      <c r="G732">
        <f>IF(AND(S731=0,V731&gt;=MinOff),V731,-1)</f>
        <v>-1</v>
      </c>
      <c r="H732">
        <f>IF(AND(T731=0,W731&gt;=MinOff),W731,-1)</f>
        <v>-1</v>
      </c>
      <c r="I732">
        <f>IF(AND(U731=0,X731&gt;=MinOff),X731,-1)</f>
        <v>-1</v>
      </c>
      <c r="J732">
        <f>IF(AND(S731=1,V731&gt;=MinRun),V731,-1)</f>
        <v>507</v>
      </c>
      <c r="K732">
        <f>IF(AND(T731=1,W731&gt;=MinRun),W731,-1)</f>
        <v>506</v>
      </c>
      <c r="L732">
        <f>IF(AND(U731=1,X731&gt;=MinRun),X731,-1)</f>
        <v>165</v>
      </c>
      <c r="M732">
        <f>IF(MAX(G732:I732)&lt;0,0,MATCH(MAX(G732:I732),G732:I732,0))</f>
        <v>0</v>
      </c>
      <c r="N732">
        <f>IF(MAX(J732:L732)&lt;0,0,MATCH(MAX(J732:L732),J732:L732,0))</f>
        <v>1</v>
      </c>
      <c r="O732" s="24">
        <f>IF(N732=0,0,INDEX(CapVec,N732))</f>
        <v>1.2</v>
      </c>
      <c r="P732">
        <f>IF(OR(D732&gt;F732+StartMargin,E732&lt;SOC_startT),1,0)</f>
        <v>0</v>
      </c>
      <c r="Q732">
        <f>IF(AND(E732&gt;SOC_stopT,D732&lt;=F732-O732+StopMargin),1,0)</f>
        <v>0</v>
      </c>
      <c r="R732">
        <f>IF(AND(P732=1,M732&gt;0),1,IF(AND(P732=0,Q732=1,N732&gt;0),-1,0))</f>
        <v>0</v>
      </c>
      <c r="S732">
        <f>S731+IF(AND(R732=1,M732=1),1,0)-IF(AND(R732=-1,N732=1),1,0)</f>
        <v>1</v>
      </c>
      <c r="T732">
        <f>T731+IF(AND(R732=1,M732=2),1,0)-IF(AND(R732=-1,N732=2),1,0)</f>
        <v>1</v>
      </c>
      <c r="U732">
        <f>U731+IF(AND(R732=1,M732=3),1,0)-IF(AND(R732=-1,N732=3),1,0)</f>
        <v>1</v>
      </c>
      <c r="V732">
        <f>IF(S732&lt;&gt;S731,0,V731+dt)</f>
        <v>508</v>
      </c>
      <c r="W732">
        <f>IF(T732&lt;&gt;T731,0,W731+dt)</f>
        <v>507</v>
      </c>
      <c r="X732">
        <f>IF(U732&lt;&gt;U731,0,X731+dt)</f>
        <v>166</v>
      </c>
      <c r="Y732" s="24">
        <f>S732*Cap_1*MIN(1,(V732+dt)/StartRamp)</f>
        <v>1.2</v>
      </c>
      <c r="Z732" s="24">
        <f>T732*Cap_2*MIN(1,(W732+dt)/StartRamp)</f>
        <v>1.1000000000000001</v>
      </c>
      <c r="AA732" s="24">
        <f>U732*Cap_3*MIN(1,(X732+dt)/StartRamp)</f>
        <v>1.1000000000000001</v>
      </c>
      <c r="AB732" s="24">
        <f>SUM(Y732:AA732)</f>
        <v>3.4</v>
      </c>
      <c r="AC732" s="24">
        <f>AB732-D732</f>
        <v>5.5399999999999672E-2</v>
      </c>
      <c r="AD732" s="25">
        <f>MEDIAN(0,(TaperEnd-E732)/(TaperEnd-TaperStart),1)</f>
        <v>1</v>
      </c>
      <c r="AE732" s="24">
        <f>MIN(P_pcs*AD732,MAX(0,SOC_max-E732)*E_nom*60/dt/SQRT(RTE))</f>
        <v>2.5</v>
      </c>
      <c r="AF732" s="24">
        <f>MIN(P_pcs,MAX(0,E732-SOC_min)*E_nom*60/dt*SQRT(RTE))</f>
        <v>2.5</v>
      </c>
      <c r="AG732" s="24">
        <f>IF(AC732&gt;0,MIN(AC732,AE732),0)</f>
        <v>5.5399999999999672E-2</v>
      </c>
      <c r="AH732" s="24">
        <f>IF(AC732&lt;0,MIN(-AC732,AF732),0)</f>
        <v>0</v>
      </c>
      <c r="AI732" s="24">
        <f>IF(AC732&gt;0,D732+AG732,AB732)</f>
        <v>3.4</v>
      </c>
      <c r="AJ732" s="24">
        <f>MAX(0,D732-AI732-AH732)</f>
        <v>0</v>
      </c>
      <c r="AK732" s="25">
        <f>IF(AB732&gt;0,AI732/AB732,0)</f>
        <v>1</v>
      </c>
      <c r="AL732">
        <f>IF(AB732=0,1,MIN(MATCH(MEDIAN(MinStable,AK732,1),FC_L,1),3))</f>
        <v>3</v>
      </c>
      <c r="AM732" s="25">
        <f>INDEX(FC_E1,$AL732)+(MEDIAN(MinStable,$AK732,1)-INDEX(FC_L,$AL732))*(INDEX(FC_E1,$AL732+1)-INDEX(FC_E1,$AL732))/(INDEX(FC_L,$AL732+1)-INDEX(FC_L,$AL732))</f>
        <v>0.42799999999999999</v>
      </c>
      <c r="AN732" s="25">
        <f>INDEX(FC_E2,$AL732)+(MEDIAN(MinStable,$AK732,1)-INDEX(FC_L,$AL732))*(INDEX(FC_E2,$AL732+1)-INDEX(FC_E2,$AL732))/(INDEX(FC_L,$AL732+1)-INDEX(FC_L,$AL732))</f>
        <v>0.42199999999999999</v>
      </c>
      <c r="AO732" s="25">
        <f>INDEX(FC_E3,$AL732)+(MEDIAN(MinStable,$AK732,1)-INDEX(FC_L,$AL732))*(INDEX(FC_E3,$AL732+1)-INDEX(FC_E3,$AL732))/(INDEX(FC_L,$AL732+1)-INDEX(FC_L,$AL732))</f>
        <v>0.41499999999999998</v>
      </c>
      <c r="AP732" s="26">
        <f>(IF(S732=1,Y732*AK732/AM732,0)+IF(T732=1,Z732*AK732/AN732,0)+IF(U732=1,AA732*AK732/AO732,0))*dt/60</f>
        <v>0.13434959664142687</v>
      </c>
      <c r="AQ732" s="25">
        <f>E732+(AG732*SQRT(RTE)-AH732/SQRT(RTE))*dt/60/E_nom</f>
        <v>0.61187714056180487</v>
      </c>
      <c r="AR732">
        <f>IF(R732=1,1,0)</f>
        <v>0</v>
      </c>
    </row>
    <row r="733" spans="1:44" x14ac:dyDescent="0.2">
      <c r="A733">
        <v>731</v>
      </c>
      <c r="B733" s="22">
        <f>A733/1440</f>
        <v>0.50763888888888886</v>
      </c>
      <c r="C733" s="23">
        <v>3.5171999999999999</v>
      </c>
      <c r="D733" s="24">
        <f>C733+P_aux</f>
        <v>3.5322</v>
      </c>
      <c r="E733" s="25">
        <f>AQ732</f>
        <v>0.61187714056180487</v>
      </c>
      <c r="F733" s="24">
        <f>AB732</f>
        <v>3.4</v>
      </c>
      <c r="G733">
        <f>IF(AND(S732=0,V732&gt;=MinOff),V732,-1)</f>
        <v>-1</v>
      </c>
      <c r="H733">
        <f>IF(AND(T732=0,W732&gt;=MinOff),W732,-1)</f>
        <v>-1</v>
      </c>
      <c r="I733">
        <f>IF(AND(U732=0,X732&gt;=MinOff),X732,-1)</f>
        <v>-1</v>
      </c>
      <c r="J733">
        <f>IF(AND(S732=1,V732&gt;=MinRun),V732,-1)</f>
        <v>508</v>
      </c>
      <c r="K733">
        <f>IF(AND(T732=1,W732&gt;=MinRun),W732,-1)</f>
        <v>507</v>
      </c>
      <c r="L733">
        <f>IF(AND(U732=1,X732&gt;=MinRun),X732,-1)</f>
        <v>166</v>
      </c>
      <c r="M733">
        <f>IF(MAX(G733:I733)&lt;0,0,MATCH(MAX(G733:I733),G733:I733,0))</f>
        <v>0</v>
      </c>
      <c r="N733">
        <f>IF(MAX(J733:L733)&lt;0,0,MATCH(MAX(J733:L733),J733:L733,0))</f>
        <v>1</v>
      </c>
      <c r="O733" s="24">
        <f>IF(N733=0,0,INDEX(CapVec,N733))</f>
        <v>1.2</v>
      </c>
      <c r="P733">
        <f>IF(OR(D733&gt;F733+StartMargin,E733&lt;SOC_startT),1,0)</f>
        <v>0</v>
      </c>
      <c r="Q733">
        <f>IF(AND(E733&gt;SOC_stopT,D733&lt;=F733-O733+StopMargin),1,0)</f>
        <v>0</v>
      </c>
      <c r="R733">
        <f>IF(AND(P733=1,M733&gt;0),1,IF(AND(P733=0,Q733=1,N733&gt;0),-1,0))</f>
        <v>0</v>
      </c>
      <c r="S733">
        <f>S732+IF(AND(R733=1,M733=1),1,0)-IF(AND(R733=-1,N733=1),1,0)</f>
        <v>1</v>
      </c>
      <c r="T733">
        <f>T732+IF(AND(R733=1,M733=2),1,0)-IF(AND(R733=-1,N733=2),1,0)</f>
        <v>1</v>
      </c>
      <c r="U733">
        <f>U732+IF(AND(R733=1,M733=3),1,0)-IF(AND(R733=-1,N733=3),1,0)</f>
        <v>1</v>
      </c>
      <c r="V733">
        <f>IF(S733&lt;&gt;S732,0,V732+dt)</f>
        <v>509</v>
      </c>
      <c r="W733">
        <f>IF(T733&lt;&gt;T732,0,W732+dt)</f>
        <v>508</v>
      </c>
      <c r="X733">
        <f>IF(U733&lt;&gt;U732,0,X732+dt)</f>
        <v>167</v>
      </c>
      <c r="Y733" s="24">
        <f>S733*Cap_1*MIN(1,(V733+dt)/StartRamp)</f>
        <v>1.2</v>
      </c>
      <c r="Z733" s="24">
        <f>T733*Cap_2*MIN(1,(W733+dt)/StartRamp)</f>
        <v>1.1000000000000001</v>
      </c>
      <c r="AA733" s="24">
        <f>U733*Cap_3*MIN(1,(X733+dt)/StartRamp)</f>
        <v>1.1000000000000001</v>
      </c>
      <c r="AB733" s="24">
        <f>SUM(Y733:AA733)</f>
        <v>3.4</v>
      </c>
      <c r="AC733" s="24">
        <f>AB733-D733</f>
        <v>-0.1322000000000001</v>
      </c>
      <c r="AD733" s="25">
        <f>MEDIAN(0,(TaperEnd-E733)/(TaperEnd-TaperStart),1)</f>
        <v>1</v>
      </c>
      <c r="AE733" s="24">
        <f>MIN(P_pcs*AD733,MAX(0,SOC_max-E733)*E_nom*60/dt/SQRT(RTE))</f>
        <v>2.5</v>
      </c>
      <c r="AF733" s="24">
        <f>MIN(P_pcs,MAX(0,E733-SOC_min)*E_nom*60/dt*SQRT(RTE))</f>
        <v>2.5</v>
      </c>
      <c r="AG733" s="24">
        <f>IF(AC733&gt;0,MIN(AC733,AE733),0)</f>
        <v>0</v>
      </c>
      <c r="AH733" s="24">
        <f>IF(AC733&lt;0,MIN(-AC733,AF733),0)</f>
        <v>0.1322000000000001</v>
      </c>
      <c r="AI733" s="24">
        <f>IF(AC733&gt;0,D733+AG733,AB733)</f>
        <v>3.4</v>
      </c>
      <c r="AJ733" s="24">
        <f>MAX(0,D733-AI733-AH733)</f>
        <v>0</v>
      </c>
      <c r="AK733" s="25">
        <f>IF(AB733&gt;0,AI733/AB733,0)</f>
        <v>1</v>
      </c>
      <c r="AL733">
        <f>IF(AB733=0,1,MIN(MATCH(MEDIAN(MinStable,AK733,1),FC_L,1),3))</f>
        <v>3</v>
      </c>
      <c r="AM733" s="25">
        <f>INDEX(FC_E1,$AL733)+(MEDIAN(MinStable,$AK733,1)-INDEX(FC_L,$AL733))*(INDEX(FC_E1,$AL733+1)-INDEX(FC_E1,$AL733))/(INDEX(FC_L,$AL733+1)-INDEX(FC_L,$AL733))</f>
        <v>0.42799999999999999</v>
      </c>
      <c r="AN733" s="25">
        <f>INDEX(FC_E2,$AL733)+(MEDIAN(MinStable,$AK733,1)-INDEX(FC_L,$AL733))*(INDEX(FC_E2,$AL733+1)-INDEX(FC_E2,$AL733))/(INDEX(FC_L,$AL733+1)-INDEX(FC_L,$AL733))</f>
        <v>0.42199999999999999</v>
      </c>
      <c r="AO733" s="25">
        <f>INDEX(FC_E3,$AL733)+(MEDIAN(MinStable,$AK733,1)-INDEX(FC_L,$AL733))*(INDEX(FC_E3,$AL733+1)-INDEX(FC_E3,$AL733))/(INDEX(FC_L,$AL733+1)-INDEX(FC_L,$AL733))</f>
        <v>0.41499999999999998</v>
      </c>
      <c r="AP733" s="26">
        <f>(IF(S733=1,Y733*AK733/AM733,0)+IF(T733=1,Z733*AK733/AN733,0)+IF(U733=1,AA733*AK733/AO733,0))*dt/60</f>
        <v>0.13434959664142687</v>
      </c>
      <c r="AQ733" s="25">
        <f>E733+(AG733*SQRT(RTE)-AH733/SQRT(RTE))*dt/60/E_nom</f>
        <v>0.61145009306631681</v>
      </c>
      <c r="AR733">
        <f>IF(R733=1,1,0)</f>
        <v>0</v>
      </c>
    </row>
    <row r="734" spans="1:44" x14ac:dyDescent="0.2">
      <c r="A734">
        <v>732</v>
      </c>
      <c r="B734" s="22">
        <f>A734/1440</f>
        <v>0.5083333333333333</v>
      </c>
      <c r="C734" s="23">
        <v>3.37</v>
      </c>
      <c r="D734" s="24">
        <f>C734+P_aux</f>
        <v>3.3850000000000002</v>
      </c>
      <c r="E734" s="25">
        <f>AQ733</f>
        <v>0.61145009306631681</v>
      </c>
      <c r="F734" s="24">
        <f>AB733</f>
        <v>3.4</v>
      </c>
      <c r="G734">
        <f>IF(AND(S733=0,V733&gt;=MinOff),V733,-1)</f>
        <v>-1</v>
      </c>
      <c r="H734">
        <f>IF(AND(T733=0,W733&gt;=MinOff),W733,-1)</f>
        <v>-1</v>
      </c>
      <c r="I734">
        <f>IF(AND(U733=0,X733&gt;=MinOff),X733,-1)</f>
        <v>-1</v>
      </c>
      <c r="J734">
        <f>IF(AND(S733=1,V733&gt;=MinRun),V733,-1)</f>
        <v>509</v>
      </c>
      <c r="K734">
        <f>IF(AND(T733=1,W733&gt;=MinRun),W733,-1)</f>
        <v>508</v>
      </c>
      <c r="L734">
        <f>IF(AND(U733=1,X733&gt;=MinRun),X733,-1)</f>
        <v>167</v>
      </c>
      <c r="M734">
        <f>IF(MAX(G734:I734)&lt;0,0,MATCH(MAX(G734:I734),G734:I734,0))</f>
        <v>0</v>
      </c>
      <c r="N734">
        <f>IF(MAX(J734:L734)&lt;0,0,MATCH(MAX(J734:L734),J734:L734,0))</f>
        <v>1</v>
      </c>
      <c r="O734" s="24">
        <f>IF(N734=0,0,INDEX(CapVec,N734))</f>
        <v>1.2</v>
      </c>
      <c r="P734">
        <f>IF(OR(D734&gt;F734+StartMargin,E734&lt;SOC_startT),1,0)</f>
        <v>0</v>
      </c>
      <c r="Q734">
        <f>IF(AND(E734&gt;SOC_stopT,D734&lt;=F734-O734+StopMargin),1,0)</f>
        <v>0</v>
      </c>
      <c r="R734">
        <f>IF(AND(P734=1,M734&gt;0),1,IF(AND(P734=0,Q734=1,N734&gt;0),-1,0))</f>
        <v>0</v>
      </c>
      <c r="S734">
        <f>S733+IF(AND(R734=1,M734=1),1,0)-IF(AND(R734=-1,N734=1),1,0)</f>
        <v>1</v>
      </c>
      <c r="T734">
        <f>T733+IF(AND(R734=1,M734=2),1,0)-IF(AND(R734=-1,N734=2),1,0)</f>
        <v>1</v>
      </c>
      <c r="U734">
        <f>U733+IF(AND(R734=1,M734=3),1,0)-IF(AND(R734=-1,N734=3),1,0)</f>
        <v>1</v>
      </c>
      <c r="V734">
        <f>IF(S734&lt;&gt;S733,0,V733+dt)</f>
        <v>510</v>
      </c>
      <c r="W734">
        <f>IF(T734&lt;&gt;T733,0,W733+dt)</f>
        <v>509</v>
      </c>
      <c r="X734">
        <f>IF(U734&lt;&gt;U733,0,X733+dt)</f>
        <v>168</v>
      </c>
      <c r="Y734" s="24">
        <f>S734*Cap_1*MIN(1,(V734+dt)/StartRamp)</f>
        <v>1.2</v>
      </c>
      <c r="Z734" s="24">
        <f>T734*Cap_2*MIN(1,(W734+dt)/StartRamp)</f>
        <v>1.1000000000000001</v>
      </c>
      <c r="AA734" s="24">
        <f>U734*Cap_3*MIN(1,(X734+dt)/StartRamp)</f>
        <v>1.1000000000000001</v>
      </c>
      <c r="AB734" s="24">
        <f>SUM(Y734:AA734)</f>
        <v>3.4</v>
      </c>
      <c r="AC734" s="24">
        <f>AB734-D734</f>
        <v>1.499999999999968E-2</v>
      </c>
      <c r="AD734" s="25">
        <f>MEDIAN(0,(TaperEnd-E734)/(TaperEnd-TaperStart),1)</f>
        <v>1</v>
      </c>
      <c r="AE734" s="24">
        <f>MIN(P_pcs*AD734,MAX(0,SOC_max-E734)*E_nom*60/dt/SQRT(RTE))</f>
        <v>2.5</v>
      </c>
      <c r="AF734" s="24">
        <f>MIN(P_pcs,MAX(0,E734-SOC_min)*E_nom*60/dt*SQRT(RTE))</f>
        <v>2.5</v>
      </c>
      <c r="AG734" s="24">
        <f>IF(AC734&gt;0,MIN(AC734,AE734),0)</f>
        <v>1.499999999999968E-2</v>
      </c>
      <c r="AH734" s="24">
        <f>IF(AC734&lt;0,MIN(-AC734,AF734),0)</f>
        <v>0</v>
      </c>
      <c r="AI734" s="24">
        <f>IF(AC734&gt;0,D734+AG734,AB734)</f>
        <v>3.4</v>
      </c>
      <c r="AJ734" s="24">
        <f>MAX(0,D734-AI734-AH734)</f>
        <v>0</v>
      </c>
      <c r="AK734" s="25">
        <f>IF(AB734&gt;0,AI734/AB734,0)</f>
        <v>1</v>
      </c>
      <c r="AL734">
        <f>IF(AB734=0,1,MIN(MATCH(MEDIAN(MinStable,AK734,1),FC_L,1),3))</f>
        <v>3</v>
      </c>
      <c r="AM734" s="25">
        <f>INDEX(FC_E1,$AL734)+(MEDIAN(MinStable,$AK734,1)-INDEX(FC_L,$AL734))*(INDEX(FC_E1,$AL734+1)-INDEX(FC_E1,$AL734))/(INDEX(FC_L,$AL734+1)-INDEX(FC_L,$AL734))</f>
        <v>0.42799999999999999</v>
      </c>
      <c r="AN734" s="25">
        <f>INDEX(FC_E2,$AL734)+(MEDIAN(MinStable,$AK734,1)-INDEX(FC_L,$AL734))*(INDEX(FC_E2,$AL734+1)-INDEX(FC_E2,$AL734))/(INDEX(FC_L,$AL734+1)-INDEX(FC_L,$AL734))</f>
        <v>0.42199999999999999</v>
      </c>
      <c r="AO734" s="25">
        <f>INDEX(FC_E3,$AL734)+(MEDIAN(MinStable,$AK734,1)-INDEX(FC_L,$AL734))*(INDEX(FC_E3,$AL734+1)-INDEX(FC_E3,$AL734))/(INDEX(FC_L,$AL734+1)-INDEX(FC_L,$AL734))</f>
        <v>0.41499999999999998</v>
      </c>
      <c r="AP734" s="26">
        <f>(IF(S734=1,Y734*AK734/AM734,0)+IF(T734=1,Z734*AK734/AN734,0)+IF(U734=1,AA734*AK734/AO734,0))*dt/60</f>
        <v>0.13434959664142687</v>
      </c>
      <c r="AQ734" s="25">
        <f>E734+(AG734*SQRT(RTE)-AH734/SQRT(RTE))*dt/60/E_nom</f>
        <v>0.61149273320958797</v>
      </c>
      <c r="AR734">
        <f>IF(R734=1,1,0)</f>
        <v>0</v>
      </c>
    </row>
    <row r="735" spans="1:44" x14ac:dyDescent="0.2">
      <c r="A735">
        <v>733</v>
      </c>
      <c r="B735" s="22">
        <f>A735/1440</f>
        <v>0.50902777777777775</v>
      </c>
      <c r="C735" s="23">
        <v>3.9085000000000001</v>
      </c>
      <c r="D735" s="24">
        <f>C735+P_aux</f>
        <v>3.9235000000000002</v>
      </c>
      <c r="E735" s="25">
        <f>AQ734</f>
        <v>0.61149273320958797</v>
      </c>
      <c r="F735" s="24">
        <f>AB734</f>
        <v>3.4</v>
      </c>
      <c r="G735">
        <f>IF(AND(S734=0,V734&gt;=MinOff),V734,-1)</f>
        <v>-1</v>
      </c>
      <c r="H735">
        <f>IF(AND(T734=0,W734&gt;=MinOff),W734,-1)</f>
        <v>-1</v>
      </c>
      <c r="I735">
        <f>IF(AND(U734=0,X734&gt;=MinOff),X734,-1)</f>
        <v>-1</v>
      </c>
      <c r="J735">
        <f>IF(AND(S734=1,V734&gt;=MinRun),V734,-1)</f>
        <v>510</v>
      </c>
      <c r="K735">
        <f>IF(AND(T734=1,W734&gt;=MinRun),W734,-1)</f>
        <v>509</v>
      </c>
      <c r="L735">
        <f>IF(AND(U734=1,X734&gt;=MinRun),X734,-1)</f>
        <v>168</v>
      </c>
      <c r="M735">
        <f>IF(MAX(G735:I735)&lt;0,0,MATCH(MAX(G735:I735),G735:I735,0))</f>
        <v>0</v>
      </c>
      <c r="N735">
        <f>IF(MAX(J735:L735)&lt;0,0,MATCH(MAX(J735:L735),J735:L735,0))</f>
        <v>1</v>
      </c>
      <c r="O735" s="24">
        <f>IF(N735=0,0,INDEX(CapVec,N735))</f>
        <v>1.2</v>
      </c>
      <c r="P735">
        <f>IF(OR(D735&gt;F735+StartMargin,E735&lt;SOC_startT),1,0)</f>
        <v>0</v>
      </c>
      <c r="Q735">
        <f>IF(AND(E735&gt;SOC_stopT,D735&lt;=F735-O735+StopMargin),1,0)</f>
        <v>0</v>
      </c>
      <c r="R735">
        <f>IF(AND(P735=1,M735&gt;0),1,IF(AND(P735=0,Q735=1,N735&gt;0),-1,0))</f>
        <v>0</v>
      </c>
      <c r="S735">
        <f>S734+IF(AND(R735=1,M735=1),1,0)-IF(AND(R735=-1,N735=1),1,0)</f>
        <v>1</v>
      </c>
      <c r="T735">
        <f>T734+IF(AND(R735=1,M735=2),1,0)-IF(AND(R735=-1,N735=2),1,0)</f>
        <v>1</v>
      </c>
      <c r="U735">
        <f>U734+IF(AND(R735=1,M735=3),1,0)-IF(AND(R735=-1,N735=3),1,0)</f>
        <v>1</v>
      </c>
      <c r="V735">
        <f>IF(S735&lt;&gt;S734,0,V734+dt)</f>
        <v>511</v>
      </c>
      <c r="W735">
        <f>IF(T735&lt;&gt;T734,0,W734+dt)</f>
        <v>510</v>
      </c>
      <c r="X735">
        <f>IF(U735&lt;&gt;U734,0,X734+dt)</f>
        <v>169</v>
      </c>
      <c r="Y735" s="24">
        <f>S735*Cap_1*MIN(1,(V735+dt)/StartRamp)</f>
        <v>1.2</v>
      </c>
      <c r="Z735" s="24">
        <f>T735*Cap_2*MIN(1,(W735+dt)/StartRamp)</f>
        <v>1.1000000000000001</v>
      </c>
      <c r="AA735" s="24">
        <f>U735*Cap_3*MIN(1,(X735+dt)/StartRamp)</f>
        <v>1.1000000000000001</v>
      </c>
      <c r="AB735" s="24">
        <f>SUM(Y735:AA735)</f>
        <v>3.4</v>
      </c>
      <c r="AC735" s="24">
        <f>AB735-D735</f>
        <v>-0.5235000000000003</v>
      </c>
      <c r="AD735" s="25">
        <f>MEDIAN(0,(TaperEnd-E735)/(TaperEnd-TaperStart),1)</f>
        <v>1</v>
      </c>
      <c r="AE735" s="24">
        <f>MIN(P_pcs*AD735,MAX(0,SOC_max-E735)*E_nom*60/dt/SQRT(RTE))</f>
        <v>2.5</v>
      </c>
      <c r="AF735" s="24">
        <f>MIN(P_pcs,MAX(0,E735-SOC_min)*E_nom*60/dt*SQRT(RTE))</f>
        <v>2.5</v>
      </c>
      <c r="AG735" s="24">
        <f>IF(AC735&gt;0,MIN(AC735,AE735),0)</f>
        <v>0</v>
      </c>
      <c r="AH735" s="24">
        <f>IF(AC735&lt;0,MIN(-AC735,AF735),0)</f>
        <v>0.5235000000000003</v>
      </c>
      <c r="AI735" s="24">
        <f>IF(AC735&gt;0,D735+AG735,AB735)</f>
        <v>3.4</v>
      </c>
      <c r="AJ735" s="24">
        <f>MAX(0,D735-AI735-AH735)</f>
        <v>0</v>
      </c>
      <c r="AK735" s="25">
        <f>IF(AB735&gt;0,AI735/AB735,0)</f>
        <v>1</v>
      </c>
      <c r="AL735">
        <f>IF(AB735=0,1,MIN(MATCH(MEDIAN(MinStable,AK735,1),FC_L,1),3))</f>
        <v>3</v>
      </c>
      <c r="AM735" s="25">
        <f>INDEX(FC_E1,$AL735)+(MEDIAN(MinStable,$AK735,1)-INDEX(FC_L,$AL735))*(INDEX(FC_E1,$AL735+1)-INDEX(FC_E1,$AL735))/(INDEX(FC_L,$AL735+1)-INDEX(FC_L,$AL735))</f>
        <v>0.42799999999999999</v>
      </c>
      <c r="AN735" s="25">
        <f>INDEX(FC_E2,$AL735)+(MEDIAN(MinStable,$AK735,1)-INDEX(FC_L,$AL735))*(INDEX(FC_E2,$AL735+1)-INDEX(FC_E2,$AL735))/(INDEX(FC_L,$AL735+1)-INDEX(FC_L,$AL735))</f>
        <v>0.42199999999999999</v>
      </c>
      <c r="AO735" s="25">
        <f>INDEX(FC_E3,$AL735)+(MEDIAN(MinStable,$AK735,1)-INDEX(FC_L,$AL735))*(INDEX(FC_E3,$AL735+1)-INDEX(FC_E3,$AL735))/(INDEX(FC_L,$AL735+1)-INDEX(FC_L,$AL735))</f>
        <v>0.41499999999999998</v>
      </c>
      <c r="AP735" s="26">
        <f>(IF(S735=1,Y735*AK735/AM735,0)+IF(T735=1,Z735*AK735/AN735,0)+IF(U735=1,AA735*AK735/AO735,0))*dt/60</f>
        <v>0.13434959664142687</v>
      </c>
      <c r="AQ735" s="25">
        <f>E735+(AG735*SQRT(RTE)-AH735/SQRT(RTE))*dt/60/E_nom</f>
        <v>0.60980166389122192</v>
      </c>
      <c r="AR735">
        <f>IF(R735=1,1,0)</f>
        <v>0</v>
      </c>
    </row>
    <row r="736" spans="1:44" x14ac:dyDescent="0.2">
      <c r="A736">
        <v>734</v>
      </c>
      <c r="B736" s="22">
        <f>A736/1440</f>
        <v>0.50972222222222219</v>
      </c>
      <c r="C736" s="23">
        <v>3.9121999999999999</v>
      </c>
      <c r="D736" s="24">
        <f>C736+P_aux</f>
        <v>3.9272</v>
      </c>
      <c r="E736" s="25">
        <f>AQ735</f>
        <v>0.60980166389122192</v>
      </c>
      <c r="F736" s="24">
        <f>AB735</f>
        <v>3.4</v>
      </c>
      <c r="G736">
        <f>IF(AND(S735=0,V735&gt;=MinOff),V735,-1)</f>
        <v>-1</v>
      </c>
      <c r="H736">
        <f>IF(AND(T735=0,W735&gt;=MinOff),W735,-1)</f>
        <v>-1</v>
      </c>
      <c r="I736">
        <f>IF(AND(U735=0,X735&gt;=MinOff),X735,-1)</f>
        <v>-1</v>
      </c>
      <c r="J736">
        <f>IF(AND(S735=1,V735&gt;=MinRun),V735,-1)</f>
        <v>511</v>
      </c>
      <c r="K736">
        <f>IF(AND(T735=1,W735&gt;=MinRun),W735,-1)</f>
        <v>510</v>
      </c>
      <c r="L736">
        <f>IF(AND(U735=1,X735&gt;=MinRun),X735,-1)</f>
        <v>169</v>
      </c>
      <c r="M736">
        <f>IF(MAX(G736:I736)&lt;0,0,MATCH(MAX(G736:I736),G736:I736,0))</f>
        <v>0</v>
      </c>
      <c r="N736">
        <f>IF(MAX(J736:L736)&lt;0,0,MATCH(MAX(J736:L736),J736:L736,0))</f>
        <v>1</v>
      </c>
      <c r="O736" s="24">
        <f>IF(N736=0,0,INDEX(CapVec,N736))</f>
        <v>1.2</v>
      </c>
      <c r="P736">
        <f>IF(OR(D736&gt;F736+StartMargin,E736&lt;SOC_startT),1,0)</f>
        <v>0</v>
      </c>
      <c r="Q736">
        <f>IF(AND(E736&gt;SOC_stopT,D736&lt;=F736-O736+StopMargin),1,0)</f>
        <v>0</v>
      </c>
      <c r="R736">
        <f>IF(AND(P736=1,M736&gt;0),1,IF(AND(P736=0,Q736=1,N736&gt;0),-1,0))</f>
        <v>0</v>
      </c>
      <c r="S736">
        <f>S735+IF(AND(R736=1,M736=1),1,0)-IF(AND(R736=-1,N736=1),1,0)</f>
        <v>1</v>
      </c>
      <c r="T736">
        <f>T735+IF(AND(R736=1,M736=2),1,0)-IF(AND(R736=-1,N736=2),1,0)</f>
        <v>1</v>
      </c>
      <c r="U736">
        <f>U735+IF(AND(R736=1,M736=3),1,0)-IF(AND(R736=-1,N736=3),1,0)</f>
        <v>1</v>
      </c>
      <c r="V736">
        <f>IF(S736&lt;&gt;S735,0,V735+dt)</f>
        <v>512</v>
      </c>
      <c r="W736">
        <f>IF(T736&lt;&gt;T735,0,W735+dt)</f>
        <v>511</v>
      </c>
      <c r="X736">
        <f>IF(U736&lt;&gt;U735,0,X735+dt)</f>
        <v>170</v>
      </c>
      <c r="Y736" s="24">
        <f>S736*Cap_1*MIN(1,(V736+dt)/StartRamp)</f>
        <v>1.2</v>
      </c>
      <c r="Z736" s="24">
        <f>T736*Cap_2*MIN(1,(W736+dt)/StartRamp)</f>
        <v>1.1000000000000001</v>
      </c>
      <c r="AA736" s="24">
        <f>U736*Cap_3*MIN(1,(X736+dt)/StartRamp)</f>
        <v>1.1000000000000001</v>
      </c>
      <c r="AB736" s="24">
        <f>SUM(Y736:AA736)</f>
        <v>3.4</v>
      </c>
      <c r="AC736" s="24">
        <f>AB736-D736</f>
        <v>-0.52720000000000011</v>
      </c>
      <c r="AD736" s="25">
        <f>MEDIAN(0,(TaperEnd-E736)/(TaperEnd-TaperStart),1)</f>
        <v>1</v>
      </c>
      <c r="AE736" s="24">
        <f>MIN(P_pcs*AD736,MAX(0,SOC_max-E736)*E_nom*60/dt/SQRT(RTE))</f>
        <v>2.5</v>
      </c>
      <c r="AF736" s="24">
        <f>MIN(P_pcs,MAX(0,E736-SOC_min)*E_nom*60/dt*SQRT(RTE))</f>
        <v>2.5</v>
      </c>
      <c r="AG736" s="24">
        <f>IF(AC736&gt;0,MIN(AC736,AE736),0)</f>
        <v>0</v>
      </c>
      <c r="AH736" s="24">
        <f>IF(AC736&lt;0,MIN(-AC736,AF736),0)</f>
        <v>0.52720000000000011</v>
      </c>
      <c r="AI736" s="24">
        <f>IF(AC736&gt;0,D736+AG736,AB736)</f>
        <v>3.4</v>
      </c>
      <c r="AJ736" s="24">
        <f>MAX(0,D736-AI736-AH736)</f>
        <v>0</v>
      </c>
      <c r="AK736" s="25">
        <f>IF(AB736&gt;0,AI736/AB736,0)</f>
        <v>1</v>
      </c>
      <c r="AL736">
        <f>IF(AB736=0,1,MIN(MATCH(MEDIAN(MinStable,AK736,1),FC_L,1),3))</f>
        <v>3</v>
      </c>
      <c r="AM736" s="25">
        <f>INDEX(FC_E1,$AL736)+(MEDIAN(MinStable,$AK736,1)-INDEX(FC_L,$AL736))*(INDEX(FC_E1,$AL736+1)-INDEX(FC_E1,$AL736))/(INDEX(FC_L,$AL736+1)-INDEX(FC_L,$AL736))</f>
        <v>0.42799999999999999</v>
      </c>
      <c r="AN736" s="25">
        <f>INDEX(FC_E2,$AL736)+(MEDIAN(MinStable,$AK736,1)-INDEX(FC_L,$AL736))*(INDEX(FC_E2,$AL736+1)-INDEX(FC_E2,$AL736))/(INDEX(FC_L,$AL736+1)-INDEX(FC_L,$AL736))</f>
        <v>0.42199999999999999</v>
      </c>
      <c r="AO736" s="25">
        <f>INDEX(FC_E3,$AL736)+(MEDIAN(MinStable,$AK736,1)-INDEX(FC_L,$AL736))*(INDEX(FC_E3,$AL736+1)-INDEX(FC_E3,$AL736))/(INDEX(FC_L,$AL736+1)-INDEX(FC_L,$AL736))</f>
        <v>0.41499999999999998</v>
      </c>
      <c r="AP736" s="26">
        <f>(IF(S736=1,Y736*AK736/AM736,0)+IF(T736=1,Z736*AK736/AN736,0)+IF(U736=1,AA736*AK736/AO736,0))*dt/60</f>
        <v>0.13434959664142687</v>
      </c>
      <c r="AQ736" s="25">
        <f>E736+(AG736*SQRT(RTE)-AH736/SQRT(RTE))*dt/60/E_nom</f>
        <v>0.60809864241148437</v>
      </c>
      <c r="AR736">
        <f>IF(R736=1,1,0)</f>
        <v>0</v>
      </c>
    </row>
    <row r="737" spans="1:44" x14ac:dyDescent="0.2">
      <c r="A737">
        <v>735</v>
      </c>
      <c r="B737" s="22">
        <f>A737/1440</f>
        <v>0.51041666666666663</v>
      </c>
      <c r="C737" s="23">
        <v>3.3769</v>
      </c>
      <c r="D737" s="24">
        <f>C737+P_aux</f>
        <v>3.3919000000000001</v>
      </c>
      <c r="E737" s="25">
        <f>AQ736</f>
        <v>0.60809864241148437</v>
      </c>
      <c r="F737" s="24">
        <f>AB736</f>
        <v>3.4</v>
      </c>
      <c r="G737">
        <f>IF(AND(S736=0,V736&gt;=MinOff),V736,-1)</f>
        <v>-1</v>
      </c>
      <c r="H737">
        <f>IF(AND(T736=0,W736&gt;=MinOff),W736,-1)</f>
        <v>-1</v>
      </c>
      <c r="I737">
        <f>IF(AND(U736=0,X736&gt;=MinOff),X736,-1)</f>
        <v>-1</v>
      </c>
      <c r="J737">
        <f>IF(AND(S736=1,V736&gt;=MinRun),V736,-1)</f>
        <v>512</v>
      </c>
      <c r="K737">
        <f>IF(AND(T736=1,W736&gt;=MinRun),W736,-1)</f>
        <v>511</v>
      </c>
      <c r="L737">
        <f>IF(AND(U736=1,X736&gt;=MinRun),X736,-1)</f>
        <v>170</v>
      </c>
      <c r="M737">
        <f>IF(MAX(G737:I737)&lt;0,0,MATCH(MAX(G737:I737),G737:I737,0))</f>
        <v>0</v>
      </c>
      <c r="N737">
        <f>IF(MAX(J737:L737)&lt;0,0,MATCH(MAX(J737:L737),J737:L737,0))</f>
        <v>1</v>
      </c>
      <c r="O737" s="24">
        <f>IF(N737=0,0,INDEX(CapVec,N737))</f>
        <v>1.2</v>
      </c>
      <c r="P737">
        <f>IF(OR(D737&gt;F737+StartMargin,E737&lt;SOC_startT),1,0)</f>
        <v>0</v>
      </c>
      <c r="Q737">
        <f>IF(AND(E737&gt;SOC_stopT,D737&lt;=F737-O737+StopMargin),1,0)</f>
        <v>0</v>
      </c>
      <c r="R737">
        <f>IF(AND(P737=1,M737&gt;0),1,IF(AND(P737=0,Q737=1,N737&gt;0),-1,0))</f>
        <v>0</v>
      </c>
      <c r="S737">
        <f>S736+IF(AND(R737=1,M737=1),1,0)-IF(AND(R737=-1,N737=1),1,0)</f>
        <v>1</v>
      </c>
      <c r="T737">
        <f>T736+IF(AND(R737=1,M737=2),1,0)-IF(AND(R737=-1,N737=2),1,0)</f>
        <v>1</v>
      </c>
      <c r="U737">
        <f>U736+IF(AND(R737=1,M737=3),1,0)-IF(AND(R737=-1,N737=3),1,0)</f>
        <v>1</v>
      </c>
      <c r="V737">
        <f>IF(S737&lt;&gt;S736,0,V736+dt)</f>
        <v>513</v>
      </c>
      <c r="W737">
        <f>IF(T737&lt;&gt;T736,0,W736+dt)</f>
        <v>512</v>
      </c>
      <c r="X737">
        <f>IF(U737&lt;&gt;U736,0,X736+dt)</f>
        <v>171</v>
      </c>
      <c r="Y737" s="24">
        <f>S737*Cap_1*MIN(1,(V737+dt)/StartRamp)</f>
        <v>1.2</v>
      </c>
      <c r="Z737" s="24">
        <f>T737*Cap_2*MIN(1,(W737+dt)/StartRamp)</f>
        <v>1.1000000000000001</v>
      </c>
      <c r="AA737" s="24">
        <f>U737*Cap_3*MIN(1,(X737+dt)/StartRamp)</f>
        <v>1.1000000000000001</v>
      </c>
      <c r="AB737" s="24">
        <f>SUM(Y737:AA737)</f>
        <v>3.4</v>
      </c>
      <c r="AC737" s="24">
        <f>AB737-D737</f>
        <v>8.099999999999774E-3</v>
      </c>
      <c r="AD737" s="25">
        <f>MEDIAN(0,(TaperEnd-E737)/(TaperEnd-TaperStart),1)</f>
        <v>1</v>
      </c>
      <c r="AE737" s="24">
        <f>MIN(P_pcs*AD737,MAX(0,SOC_max-E737)*E_nom*60/dt/SQRT(RTE))</f>
        <v>2.5</v>
      </c>
      <c r="AF737" s="24">
        <f>MIN(P_pcs,MAX(0,E737-SOC_min)*E_nom*60/dt*SQRT(RTE))</f>
        <v>2.5</v>
      </c>
      <c r="AG737" s="24">
        <f>IF(AC737&gt;0,MIN(AC737,AE737),0)</f>
        <v>8.099999999999774E-3</v>
      </c>
      <c r="AH737" s="24">
        <f>IF(AC737&lt;0,MIN(-AC737,AF737),0)</f>
        <v>0</v>
      </c>
      <c r="AI737" s="24">
        <f>IF(AC737&gt;0,D737+AG737,AB737)</f>
        <v>3.4</v>
      </c>
      <c r="AJ737" s="24">
        <f>MAX(0,D737-AI737-AH737)</f>
        <v>0</v>
      </c>
      <c r="AK737" s="25">
        <f>IF(AB737&gt;0,AI737/AB737,0)</f>
        <v>1</v>
      </c>
      <c r="AL737">
        <f>IF(AB737=0,1,MIN(MATCH(MEDIAN(MinStable,AK737,1),FC_L,1),3))</f>
        <v>3</v>
      </c>
      <c r="AM737" s="25">
        <f>INDEX(FC_E1,$AL737)+(MEDIAN(MinStable,$AK737,1)-INDEX(FC_L,$AL737))*(INDEX(FC_E1,$AL737+1)-INDEX(FC_E1,$AL737))/(INDEX(FC_L,$AL737+1)-INDEX(FC_L,$AL737))</f>
        <v>0.42799999999999999</v>
      </c>
      <c r="AN737" s="25">
        <f>INDEX(FC_E2,$AL737)+(MEDIAN(MinStable,$AK737,1)-INDEX(FC_L,$AL737))*(INDEX(FC_E2,$AL737+1)-INDEX(FC_E2,$AL737))/(INDEX(FC_L,$AL737+1)-INDEX(FC_L,$AL737))</f>
        <v>0.42199999999999999</v>
      </c>
      <c r="AO737" s="25">
        <f>INDEX(FC_E3,$AL737)+(MEDIAN(MinStable,$AK737,1)-INDEX(FC_L,$AL737))*(INDEX(FC_E3,$AL737+1)-INDEX(FC_E3,$AL737))/(INDEX(FC_L,$AL737+1)-INDEX(FC_L,$AL737))</f>
        <v>0.41499999999999998</v>
      </c>
      <c r="AP737" s="26">
        <f>(IF(S737=1,Y737*AK737/AM737,0)+IF(T737=1,Z737*AK737/AN737,0)+IF(U737=1,AA737*AK737/AO737,0))*dt/60</f>
        <v>0.13434959664142687</v>
      </c>
      <c r="AQ737" s="25">
        <f>E737+(AG737*SQRT(RTE)-AH737/SQRT(RTE))*dt/60/E_nom</f>
        <v>0.60812166808885082</v>
      </c>
      <c r="AR737">
        <f>IF(R737=1,1,0)</f>
        <v>0</v>
      </c>
    </row>
    <row r="738" spans="1:44" x14ac:dyDescent="0.2">
      <c r="A738">
        <v>736</v>
      </c>
      <c r="B738" s="22">
        <f>A738/1440</f>
        <v>0.51111111111111107</v>
      </c>
      <c r="C738" s="23">
        <v>3.2732000000000001</v>
      </c>
      <c r="D738" s="24">
        <f>C738+P_aux</f>
        <v>3.2882000000000002</v>
      </c>
      <c r="E738" s="25">
        <f>AQ737</f>
        <v>0.60812166808885082</v>
      </c>
      <c r="F738" s="24">
        <f>AB737</f>
        <v>3.4</v>
      </c>
      <c r="G738">
        <f>IF(AND(S737=0,V737&gt;=MinOff),V737,-1)</f>
        <v>-1</v>
      </c>
      <c r="H738">
        <f>IF(AND(T737=0,W737&gt;=MinOff),W737,-1)</f>
        <v>-1</v>
      </c>
      <c r="I738">
        <f>IF(AND(U737=0,X737&gt;=MinOff),X737,-1)</f>
        <v>-1</v>
      </c>
      <c r="J738">
        <f>IF(AND(S737=1,V737&gt;=MinRun),V737,-1)</f>
        <v>513</v>
      </c>
      <c r="K738">
        <f>IF(AND(T737=1,W737&gt;=MinRun),W737,-1)</f>
        <v>512</v>
      </c>
      <c r="L738">
        <f>IF(AND(U737=1,X737&gt;=MinRun),X737,-1)</f>
        <v>171</v>
      </c>
      <c r="M738">
        <f>IF(MAX(G738:I738)&lt;0,0,MATCH(MAX(G738:I738),G738:I738,0))</f>
        <v>0</v>
      </c>
      <c r="N738">
        <f>IF(MAX(J738:L738)&lt;0,0,MATCH(MAX(J738:L738),J738:L738,0))</f>
        <v>1</v>
      </c>
      <c r="O738" s="24">
        <f>IF(N738=0,0,INDEX(CapVec,N738))</f>
        <v>1.2</v>
      </c>
      <c r="P738">
        <f>IF(OR(D738&gt;F738+StartMargin,E738&lt;SOC_startT),1,0)</f>
        <v>0</v>
      </c>
      <c r="Q738">
        <f>IF(AND(E738&gt;SOC_stopT,D738&lt;=F738-O738+StopMargin),1,0)</f>
        <v>0</v>
      </c>
      <c r="R738">
        <f>IF(AND(P738=1,M738&gt;0),1,IF(AND(P738=0,Q738=1,N738&gt;0),-1,0))</f>
        <v>0</v>
      </c>
      <c r="S738">
        <f>S737+IF(AND(R738=1,M738=1),1,0)-IF(AND(R738=-1,N738=1),1,0)</f>
        <v>1</v>
      </c>
      <c r="T738">
        <f>T737+IF(AND(R738=1,M738=2),1,0)-IF(AND(R738=-1,N738=2),1,0)</f>
        <v>1</v>
      </c>
      <c r="U738">
        <f>U737+IF(AND(R738=1,M738=3),1,0)-IF(AND(R738=-1,N738=3),1,0)</f>
        <v>1</v>
      </c>
      <c r="V738">
        <f>IF(S738&lt;&gt;S737,0,V737+dt)</f>
        <v>514</v>
      </c>
      <c r="W738">
        <f>IF(T738&lt;&gt;T737,0,W737+dt)</f>
        <v>513</v>
      </c>
      <c r="X738">
        <f>IF(U738&lt;&gt;U737,0,X737+dt)</f>
        <v>172</v>
      </c>
      <c r="Y738" s="24">
        <f>S738*Cap_1*MIN(1,(V738+dt)/StartRamp)</f>
        <v>1.2</v>
      </c>
      <c r="Z738" s="24">
        <f>T738*Cap_2*MIN(1,(W738+dt)/StartRamp)</f>
        <v>1.1000000000000001</v>
      </c>
      <c r="AA738" s="24">
        <f>U738*Cap_3*MIN(1,(X738+dt)/StartRamp)</f>
        <v>1.1000000000000001</v>
      </c>
      <c r="AB738" s="24">
        <f>SUM(Y738:AA738)</f>
        <v>3.4</v>
      </c>
      <c r="AC738" s="24">
        <f>AB738-D738</f>
        <v>0.11179999999999968</v>
      </c>
      <c r="AD738" s="25">
        <f>MEDIAN(0,(TaperEnd-E738)/(TaperEnd-TaperStart),1)</f>
        <v>1</v>
      </c>
      <c r="AE738" s="24">
        <f>MIN(P_pcs*AD738,MAX(0,SOC_max-E738)*E_nom*60/dt/SQRT(RTE))</f>
        <v>2.5</v>
      </c>
      <c r="AF738" s="24">
        <f>MIN(P_pcs,MAX(0,E738-SOC_min)*E_nom*60/dt*SQRT(RTE))</f>
        <v>2.5</v>
      </c>
      <c r="AG738" s="24">
        <f>IF(AC738&gt;0,MIN(AC738,AE738),0)</f>
        <v>0.11179999999999968</v>
      </c>
      <c r="AH738" s="24">
        <f>IF(AC738&lt;0,MIN(-AC738,AF738),0)</f>
        <v>0</v>
      </c>
      <c r="AI738" s="24">
        <f>IF(AC738&gt;0,D738+AG738,AB738)</f>
        <v>3.4</v>
      </c>
      <c r="AJ738" s="24">
        <f>MAX(0,D738-AI738-AH738)</f>
        <v>0</v>
      </c>
      <c r="AK738" s="25">
        <f>IF(AB738&gt;0,AI738/AB738,0)</f>
        <v>1</v>
      </c>
      <c r="AL738">
        <f>IF(AB738=0,1,MIN(MATCH(MEDIAN(MinStable,AK738,1),FC_L,1),3))</f>
        <v>3</v>
      </c>
      <c r="AM738" s="25">
        <f>INDEX(FC_E1,$AL738)+(MEDIAN(MinStable,$AK738,1)-INDEX(FC_L,$AL738))*(INDEX(FC_E1,$AL738+1)-INDEX(FC_E1,$AL738))/(INDEX(FC_L,$AL738+1)-INDEX(FC_L,$AL738))</f>
        <v>0.42799999999999999</v>
      </c>
      <c r="AN738" s="25">
        <f>INDEX(FC_E2,$AL738)+(MEDIAN(MinStable,$AK738,1)-INDEX(FC_L,$AL738))*(INDEX(FC_E2,$AL738+1)-INDEX(FC_E2,$AL738))/(INDEX(FC_L,$AL738+1)-INDEX(FC_L,$AL738))</f>
        <v>0.42199999999999999</v>
      </c>
      <c r="AO738" s="25">
        <f>INDEX(FC_E3,$AL738)+(MEDIAN(MinStable,$AK738,1)-INDEX(FC_L,$AL738))*(INDEX(FC_E3,$AL738+1)-INDEX(FC_E3,$AL738))/(INDEX(FC_L,$AL738+1)-INDEX(FC_L,$AL738))</f>
        <v>0.41499999999999998</v>
      </c>
      <c r="AP738" s="26">
        <f>(IF(S738=1,Y738*AK738/AM738,0)+IF(T738=1,Z738*AK738/AN738,0)+IF(U738=1,AA738*AK738/AO738,0))*dt/60</f>
        <v>0.13434959664142687</v>
      </c>
      <c r="AQ738" s="25">
        <f>E738+(AG738*SQRT(RTE)-AH738/SQRT(RTE))*dt/60/E_nom</f>
        <v>0.60843947929003162</v>
      </c>
      <c r="AR738">
        <f>IF(R738=1,1,0)</f>
        <v>0</v>
      </c>
    </row>
    <row r="739" spans="1:44" x14ac:dyDescent="0.2">
      <c r="A739">
        <v>737</v>
      </c>
      <c r="B739" s="22">
        <f>A739/1440</f>
        <v>0.51180555555555551</v>
      </c>
      <c r="C739" s="23">
        <v>3.3449</v>
      </c>
      <c r="D739" s="24">
        <f>C739+P_aux</f>
        <v>3.3599000000000001</v>
      </c>
      <c r="E739" s="25">
        <f>AQ738</f>
        <v>0.60843947929003162</v>
      </c>
      <c r="F739" s="24">
        <f>AB738</f>
        <v>3.4</v>
      </c>
      <c r="G739">
        <f>IF(AND(S738=0,V738&gt;=MinOff),V738,-1)</f>
        <v>-1</v>
      </c>
      <c r="H739">
        <f>IF(AND(T738=0,W738&gt;=MinOff),W738,-1)</f>
        <v>-1</v>
      </c>
      <c r="I739">
        <f>IF(AND(U738=0,X738&gt;=MinOff),X738,-1)</f>
        <v>-1</v>
      </c>
      <c r="J739">
        <f>IF(AND(S738=1,V738&gt;=MinRun),V738,-1)</f>
        <v>514</v>
      </c>
      <c r="K739">
        <f>IF(AND(T738=1,W738&gt;=MinRun),W738,-1)</f>
        <v>513</v>
      </c>
      <c r="L739">
        <f>IF(AND(U738=1,X738&gt;=MinRun),X738,-1)</f>
        <v>172</v>
      </c>
      <c r="M739">
        <f>IF(MAX(G739:I739)&lt;0,0,MATCH(MAX(G739:I739),G739:I739,0))</f>
        <v>0</v>
      </c>
      <c r="N739">
        <f>IF(MAX(J739:L739)&lt;0,0,MATCH(MAX(J739:L739),J739:L739,0))</f>
        <v>1</v>
      </c>
      <c r="O739" s="24">
        <f>IF(N739=0,0,INDEX(CapVec,N739))</f>
        <v>1.2</v>
      </c>
      <c r="P739">
        <f>IF(OR(D739&gt;F739+StartMargin,E739&lt;SOC_startT),1,0)</f>
        <v>0</v>
      </c>
      <c r="Q739">
        <f>IF(AND(E739&gt;SOC_stopT,D739&lt;=F739-O739+StopMargin),1,0)</f>
        <v>0</v>
      </c>
      <c r="R739">
        <f>IF(AND(P739=1,M739&gt;0),1,IF(AND(P739=0,Q739=1,N739&gt;0),-1,0))</f>
        <v>0</v>
      </c>
      <c r="S739">
        <f>S738+IF(AND(R739=1,M739=1),1,0)-IF(AND(R739=-1,N739=1),1,0)</f>
        <v>1</v>
      </c>
      <c r="T739">
        <f>T738+IF(AND(R739=1,M739=2),1,0)-IF(AND(R739=-1,N739=2),1,0)</f>
        <v>1</v>
      </c>
      <c r="U739">
        <f>U738+IF(AND(R739=1,M739=3),1,0)-IF(AND(R739=-1,N739=3),1,0)</f>
        <v>1</v>
      </c>
      <c r="V739">
        <f>IF(S739&lt;&gt;S738,0,V738+dt)</f>
        <v>515</v>
      </c>
      <c r="W739">
        <f>IF(T739&lt;&gt;T738,0,W738+dt)</f>
        <v>514</v>
      </c>
      <c r="X739">
        <f>IF(U739&lt;&gt;U738,0,X738+dt)</f>
        <v>173</v>
      </c>
      <c r="Y739" s="24">
        <f>S739*Cap_1*MIN(1,(V739+dt)/StartRamp)</f>
        <v>1.2</v>
      </c>
      <c r="Z739" s="24">
        <f>T739*Cap_2*MIN(1,(W739+dt)/StartRamp)</f>
        <v>1.1000000000000001</v>
      </c>
      <c r="AA739" s="24">
        <f>U739*Cap_3*MIN(1,(X739+dt)/StartRamp)</f>
        <v>1.1000000000000001</v>
      </c>
      <c r="AB739" s="24">
        <f>SUM(Y739:AA739)</f>
        <v>3.4</v>
      </c>
      <c r="AC739" s="24">
        <f>AB739-D739</f>
        <v>4.0099999999999802E-2</v>
      </c>
      <c r="AD739" s="25">
        <f>MEDIAN(0,(TaperEnd-E739)/(TaperEnd-TaperStart),1)</f>
        <v>1</v>
      </c>
      <c r="AE739" s="24">
        <f>MIN(P_pcs*AD739,MAX(0,SOC_max-E739)*E_nom*60/dt/SQRT(RTE))</f>
        <v>2.5</v>
      </c>
      <c r="AF739" s="24">
        <f>MIN(P_pcs,MAX(0,E739-SOC_min)*E_nom*60/dt*SQRT(RTE))</f>
        <v>2.5</v>
      </c>
      <c r="AG739" s="24">
        <f>IF(AC739&gt;0,MIN(AC739,AE739),0)</f>
        <v>4.0099999999999802E-2</v>
      </c>
      <c r="AH739" s="24">
        <f>IF(AC739&lt;0,MIN(-AC739,AF739),0)</f>
        <v>0</v>
      </c>
      <c r="AI739" s="24">
        <f>IF(AC739&gt;0,D739+AG739,AB739)</f>
        <v>3.4</v>
      </c>
      <c r="AJ739" s="24">
        <f>MAX(0,D739-AI739-AH739)</f>
        <v>0</v>
      </c>
      <c r="AK739" s="25">
        <f>IF(AB739&gt;0,AI739/AB739,0)</f>
        <v>1</v>
      </c>
      <c r="AL739">
        <f>IF(AB739=0,1,MIN(MATCH(MEDIAN(MinStable,AK739,1),FC_L,1),3))</f>
        <v>3</v>
      </c>
      <c r="AM739" s="25">
        <f>INDEX(FC_E1,$AL739)+(MEDIAN(MinStable,$AK739,1)-INDEX(FC_L,$AL739))*(INDEX(FC_E1,$AL739+1)-INDEX(FC_E1,$AL739))/(INDEX(FC_L,$AL739+1)-INDEX(FC_L,$AL739))</f>
        <v>0.42799999999999999</v>
      </c>
      <c r="AN739" s="25">
        <f>INDEX(FC_E2,$AL739)+(MEDIAN(MinStable,$AK739,1)-INDEX(FC_L,$AL739))*(INDEX(FC_E2,$AL739+1)-INDEX(FC_E2,$AL739))/(INDEX(FC_L,$AL739+1)-INDEX(FC_L,$AL739))</f>
        <v>0.42199999999999999</v>
      </c>
      <c r="AO739" s="25">
        <f>INDEX(FC_E3,$AL739)+(MEDIAN(MinStable,$AK739,1)-INDEX(FC_L,$AL739))*(INDEX(FC_E3,$AL739+1)-INDEX(FC_E3,$AL739))/(INDEX(FC_L,$AL739+1)-INDEX(FC_L,$AL739))</f>
        <v>0.41499999999999998</v>
      </c>
      <c r="AP739" s="26">
        <f>(IF(S739=1,Y739*AK739/AM739,0)+IF(T739=1,Z739*AK739/AN739,0)+IF(U739=1,AA739*AK739/AO739,0))*dt/60</f>
        <v>0.13434959664142687</v>
      </c>
      <c r="AQ739" s="25">
        <f>E739+(AG739*SQRT(RTE)-AH739/SQRT(RTE))*dt/60/E_nom</f>
        <v>0.60855347060637643</v>
      </c>
      <c r="AR739">
        <f>IF(R739=1,1,0)</f>
        <v>0</v>
      </c>
    </row>
    <row r="740" spans="1:44" x14ac:dyDescent="0.2">
      <c r="A740">
        <v>738</v>
      </c>
      <c r="B740" s="22">
        <f>A740/1440</f>
        <v>0.51249999999999996</v>
      </c>
      <c r="C740" s="23">
        <v>3.3529</v>
      </c>
      <c r="D740" s="24">
        <f>C740+P_aux</f>
        <v>3.3679000000000001</v>
      </c>
      <c r="E740" s="25">
        <f>AQ739</f>
        <v>0.60855347060637643</v>
      </c>
      <c r="F740" s="24">
        <f>AB739</f>
        <v>3.4</v>
      </c>
      <c r="G740">
        <f>IF(AND(S739=0,V739&gt;=MinOff),V739,-1)</f>
        <v>-1</v>
      </c>
      <c r="H740">
        <f>IF(AND(T739=0,W739&gt;=MinOff),W739,-1)</f>
        <v>-1</v>
      </c>
      <c r="I740">
        <f>IF(AND(U739=0,X739&gt;=MinOff),X739,-1)</f>
        <v>-1</v>
      </c>
      <c r="J740">
        <f>IF(AND(S739=1,V739&gt;=MinRun),V739,-1)</f>
        <v>515</v>
      </c>
      <c r="K740">
        <f>IF(AND(T739=1,W739&gt;=MinRun),W739,-1)</f>
        <v>514</v>
      </c>
      <c r="L740">
        <f>IF(AND(U739=1,X739&gt;=MinRun),X739,-1)</f>
        <v>173</v>
      </c>
      <c r="M740">
        <f>IF(MAX(G740:I740)&lt;0,0,MATCH(MAX(G740:I740),G740:I740,0))</f>
        <v>0</v>
      </c>
      <c r="N740">
        <f>IF(MAX(J740:L740)&lt;0,0,MATCH(MAX(J740:L740),J740:L740,0))</f>
        <v>1</v>
      </c>
      <c r="O740" s="24">
        <f>IF(N740=0,0,INDEX(CapVec,N740))</f>
        <v>1.2</v>
      </c>
      <c r="P740">
        <f>IF(OR(D740&gt;F740+StartMargin,E740&lt;SOC_startT),1,0)</f>
        <v>0</v>
      </c>
      <c r="Q740">
        <f>IF(AND(E740&gt;SOC_stopT,D740&lt;=F740-O740+StopMargin),1,0)</f>
        <v>0</v>
      </c>
      <c r="R740">
        <f>IF(AND(P740=1,M740&gt;0),1,IF(AND(P740=0,Q740=1,N740&gt;0),-1,0))</f>
        <v>0</v>
      </c>
      <c r="S740">
        <f>S739+IF(AND(R740=1,M740=1),1,0)-IF(AND(R740=-1,N740=1),1,0)</f>
        <v>1</v>
      </c>
      <c r="T740">
        <f>T739+IF(AND(R740=1,M740=2),1,0)-IF(AND(R740=-1,N740=2),1,0)</f>
        <v>1</v>
      </c>
      <c r="U740">
        <f>U739+IF(AND(R740=1,M740=3),1,0)-IF(AND(R740=-1,N740=3),1,0)</f>
        <v>1</v>
      </c>
      <c r="V740">
        <f>IF(S740&lt;&gt;S739,0,V739+dt)</f>
        <v>516</v>
      </c>
      <c r="W740">
        <f>IF(T740&lt;&gt;T739,0,W739+dt)</f>
        <v>515</v>
      </c>
      <c r="X740">
        <f>IF(U740&lt;&gt;U739,0,X739+dt)</f>
        <v>174</v>
      </c>
      <c r="Y740" s="24">
        <f>S740*Cap_1*MIN(1,(V740+dt)/StartRamp)</f>
        <v>1.2</v>
      </c>
      <c r="Z740" s="24">
        <f>T740*Cap_2*MIN(1,(W740+dt)/StartRamp)</f>
        <v>1.1000000000000001</v>
      </c>
      <c r="AA740" s="24">
        <f>U740*Cap_3*MIN(1,(X740+dt)/StartRamp)</f>
        <v>1.1000000000000001</v>
      </c>
      <c r="AB740" s="24">
        <f>SUM(Y740:AA740)</f>
        <v>3.4</v>
      </c>
      <c r="AC740" s="24">
        <f>AB740-D740</f>
        <v>3.2099999999999795E-2</v>
      </c>
      <c r="AD740" s="25">
        <f>MEDIAN(0,(TaperEnd-E740)/(TaperEnd-TaperStart),1)</f>
        <v>1</v>
      </c>
      <c r="AE740" s="24">
        <f>MIN(P_pcs*AD740,MAX(0,SOC_max-E740)*E_nom*60/dt/SQRT(RTE))</f>
        <v>2.5</v>
      </c>
      <c r="AF740" s="24">
        <f>MIN(P_pcs,MAX(0,E740-SOC_min)*E_nom*60/dt*SQRT(RTE))</f>
        <v>2.5</v>
      </c>
      <c r="AG740" s="24">
        <f>IF(AC740&gt;0,MIN(AC740,AE740),0)</f>
        <v>3.2099999999999795E-2</v>
      </c>
      <c r="AH740" s="24">
        <f>IF(AC740&lt;0,MIN(-AC740,AF740),0)</f>
        <v>0</v>
      </c>
      <c r="AI740" s="24">
        <f>IF(AC740&gt;0,D740+AG740,AB740)</f>
        <v>3.4</v>
      </c>
      <c r="AJ740" s="24">
        <f>MAX(0,D740-AI740-AH740)</f>
        <v>0</v>
      </c>
      <c r="AK740" s="25">
        <f>IF(AB740&gt;0,AI740/AB740,0)</f>
        <v>1</v>
      </c>
      <c r="AL740">
        <f>IF(AB740=0,1,MIN(MATCH(MEDIAN(MinStable,AK740,1),FC_L,1),3))</f>
        <v>3</v>
      </c>
      <c r="AM740" s="25">
        <f>INDEX(FC_E1,$AL740)+(MEDIAN(MinStable,$AK740,1)-INDEX(FC_L,$AL740))*(INDEX(FC_E1,$AL740+1)-INDEX(FC_E1,$AL740))/(INDEX(FC_L,$AL740+1)-INDEX(FC_L,$AL740))</f>
        <v>0.42799999999999999</v>
      </c>
      <c r="AN740" s="25">
        <f>INDEX(FC_E2,$AL740)+(MEDIAN(MinStable,$AK740,1)-INDEX(FC_L,$AL740))*(INDEX(FC_E2,$AL740+1)-INDEX(FC_E2,$AL740))/(INDEX(FC_L,$AL740+1)-INDEX(FC_L,$AL740))</f>
        <v>0.42199999999999999</v>
      </c>
      <c r="AO740" s="25">
        <f>INDEX(FC_E3,$AL740)+(MEDIAN(MinStable,$AK740,1)-INDEX(FC_L,$AL740))*(INDEX(FC_E3,$AL740+1)-INDEX(FC_E3,$AL740))/(INDEX(FC_L,$AL740+1)-INDEX(FC_L,$AL740))</f>
        <v>0.41499999999999998</v>
      </c>
      <c r="AP740" s="26">
        <f>(IF(S740=1,Y740*AK740/AM740,0)+IF(T740=1,Z740*AK740/AN740,0)+IF(U740=1,AA740*AK740/AO740,0))*dt/60</f>
        <v>0.13434959664142687</v>
      </c>
      <c r="AQ740" s="25">
        <f>E740+(AG740*SQRT(RTE)-AH740/SQRT(RTE))*dt/60/E_nom</f>
        <v>0.60864472051297669</v>
      </c>
      <c r="AR740">
        <f>IF(R740=1,1,0)</f>
        <v>0</v>
      </c>
    </row>
    <row r="741" spans="1:44" x14ac:dyDescent="0.2">
      <c r="A741">
        <v>739</v>
      </c>
      <c r="B741" s="22">
        <f>A741/1440</f>
        <v>0.5131944444444444</v>
      </c>
      <c r="C741" s="23">
        <v>3.3687</v>
      </c>
      <c r="D741" s="24">
        <f>C741+P_aux</f>
        <v>3.3837000000000002</v>
      </c>
      <c r="E741" s="25">
        <f>AQ740</f>
        <v>0.60864472051297669</v>
      </c>
      <c r="F741" s="24">
        <f>AB740</f>
        <v>3.4</v>
      </c>
      <c r="G741">
        <f>IF(AND(S740=0,V740&gt;=MinOff),V740,-1)</f>
        <v>-1</v>
      </c>
      <c r="H741">
        <f>IF(AND(T740=0,W740&gt;=MinOff),W740,-1)</f>
        <v>-1</v>
      </c>
      <c r="I741">
        <f>IF(AND(U740=0,X740&gt;=MinOff),X740,-1)</f>
        <v>-1</v>
      </c>
      <c r="J741">
        <f>IF(AND(S740=1,V740&gt;=MinRun),V740,-1)</f>
        <v>516</v>
      </c>
      <c r="K741">
        <f>IF(AND(T740=1,W740&gt;=MinRun),W740,-1)</f>
        <v>515</v>
      </c>
      <c r="L741">
        <f>IF(AND(U740=1,X740&gt;=MinRun),X740,-1)</f>
        <v>174</v>
      </c>
      <c r="M741">
        <f>IF(MAX(G741:I741)&lt;0,0,MATCH(MAX(G741:I741),G741:I741,0))</f>
        <v>0</v>
      </c>
      <c r="N741">
        <f>IF(MAX(J741:L741)&lt;0,0,MATCH(MAX(J741:L741),J741:L741,0))</f>
        <v>1</v>
      </c>
      <c r="O741" s="24">
        <f>IF(N741=0,0,INDEX(CapVec,N741))</f>
        <v>1.2</v>
      </c>
      <c r="P741">
        <f>IF(OR(D741&gt;F741+StartMargin,E741&lt;SOC_startT),1,0)</f>
        <v>0</v>
      </c>
      <c r="Q741">
        <f>IF(AND(E741&gt;SOC_stopT,D741&lt;=F741-O741+StopMargin),1,0)</f>
        <v>0</v>
      </c>
      <c r="R741">
        <f>IF(AND(P741=1,M741&gt;0),1,IF(AND(P741=0,Q741=1,N741&gt;0),-1,0))</f>
        <v>0</v>
      </c>
      <c r="S741">
        <f>S740+IF(AND(R741=1,M741=1),1,0)-IF(AND(R741=-1,N741=1),1,0)</f>
        <v>1</v>
      </c>
      <c r="T741">
        <f>T740+IF(AND(R741=1,M741=2),1,0)-IF(AND(R741=-1,N741=2),1,0)</f>
        <v>1</v>
      </c>
      <c r="U741">
        <f>U740+IF(AND(R741=1,M741=3),1,0)-IF(AND(R741=-1,N741=3),1,0)</f>
        <v>1</v>
      </c>
      <c r="V741">
        <f>IF(S741&lt;&gt;S740,0,V740+dt)</f>
        <v>517</v>
      </c>
      <c r="W741">
        <f>IF(T741&lt;&gt;T740,0,W740+dt)</f>
        <v>516</v>
      </c>
      <c r="X741">
        <f>IF(U741&lt;&gt;U740,0,X740+dt)</f>
        <v>175</v>
      </c>
      <c r="Y741" s="24">
        <f>S741*Cap_1*MIN(1,(V741+dt)/StartRamp)</f>
        <v>1.2</v>
      </c>
      <c r="Z741" s="24">
        <f>T741*Cap_2*MIN(1,(W741+dt)/StartRamp)</f>
        <v>1.1000000000000001</v>
      </c>
      <c r="AA741" s="24">
        <f>U741*Cap_3*MIN(1,(X741+dt)/StartRamp)</f>
        <v>1.1000000000000001</v>
      </c>
      <c r="AB741" s="24">
        <f>SUM(Y741:AA741)</f>
        <v>3.4</v>
      </c>
      <c r="AC741" s="24">
        <f>AB741-D741</f>
        <v>1.6299999999999759E-2</v>
      </c>
      <c r="AD741" s="25">
        <f>MEDIAN(0,(TaperEnd-E741)/(TaperEnd-TaperStart),1)</f>
        <v>1</v>
      </c>
      <c r="AE741" s="24">
        <f>MIN(P_pcs*AD741,MAX(0,SOC_max-E741)*E_nom*60/dt/SQRT(RTE))</f>
        <v>2.5</v>
      </c>
      <c r="AF741" s="24">
        <f>MIN(P_pcs,MAX(0,E741-SOC_min)*E_nom*60/dt*SQRT(RTE))</f>
        <v>2.5</v>
      </c>
      <c r="AG741" s="24">
        <f>IF(AC741&gt;0,MIN(AC741,AE741),0)</f>
        <v>1.6299999999999759E-2</v>
      </c>
      <c r="AH741" s="24">
        <f>IF(AC741&lt;0,MIN(-AC741,AF741),0)</f>
        <v>0</v>
      </c>
      <c r="AI741" s="24">
        <f>IF(AC741&gt;0,D741+AG741,AB741)</f>
        <v>3.4</v>
      </c>
      <c r="AJ741" s="24">
        <f>MAX(0,D741-AI741-AH741)</f>
        <v>0</v>
      </c>
      <c r="AK741" s="25">
        <f>IF(AB741&gt;0,AI741/AB741,0)</f>
        <v>1</v>
      </c>
      <c r="AL741">
        <f>IF(AB741=0,1,MIN(MATCH(MEDIAN(MinStable,AK741,1),FC_L,1),3))</f>
        <v>3</v>
      </c>
      <c r="AM741" s="25">
        <f>INDEX(FC_E1,$AL741)+(MEDIAN(MinStable,$AK741,1)-INDEX(FC_L,$AL741))*(INDEX(FC_E1,$AL741+1)-INDEX(FC_E1,$AL741))/(INDEX(FC_L,$AL741+1)-INDEX(FC_L,$AL741))</f>
        <v>0.42799999999999999</v>
      </c>
      <c r="AN741" s="25">
        <f>INDEX(FC_E2,$AL741)+(MEDIAN(MinStable,$AK741,1)-INDEX(FC_L,$AL741))*(INDEX(FC_E2,$AL741+1)-INDEX(FC_E2,$AL741))/(INDEX(FC_L,$AL741+1)-INDEX(FC_L,$AL741))</f>
        <v>0.42199999999999999</v>
      </c>
      <c r="AO741" s="25">
        <f>INDEX(FC_E3,$AL741)+(MEDIAN(MinStable,$AK741,1)-INDEX(FC_L,$AL741))*(INDEX(FC_E3,$AL741+1)-INDEX(FC_E3,$AL741))/(INDEX(FC_L,$AL741+1)-INDEX(FC_L,$AL741))</f>
        <v>0.41499999999999998</v>
      </c>
      <c r="AP741" s="26">
        <f>(IF(S741=1,Y741*AK741/AM741,0)+IF(T741=1,Z741*AK741/AN741,0)+IF(U741=1,AA741*AK741/AO741,0))*dt/60</f>
        <v>0.13434959664142687</v>
      </c>
      <c r="AQ741" s="25">
        <f>E741+(AG741*SQRT(RTE)-AH741/SQRT(RTE))*dt/60/E_nom</f>
        <v>0.60869105613533125</v>
      </c>
      <c r="AR741">
        <f>IF(R741=1,1,0)</f>
        <v>0</v>
      </c>
    </row>
    <row r="742" spans="1:44" x14ac:dyDescent="0.2">
      <c r="A742">
        <v>740</v>
      </c>
      <c r="B742" s="22">
        <f>A742/1440</f>
        <v>0.51388888888888884</v>
      </c>
      <c r="C742" s="23">
        <v>3.3809</v>
      </c>
      <c r="D742" s="24">
        <f>C742+P_aux</f>
        <v>3.3959000000000001</v>
      </c>
      <c r="E742" s="25">
        <f>AQ741</f>
        <v>0.60869105613533125</v>
      </c>
      <c r="F742" s="24">
        <f>AB741</f>
        <v>3.4</v>
      </c>
      <c r="G742">
        <f>IF(AND(S741=0,V741&gt;=MinOff),V741,-1)</f>
        <v>-1</v>
      </c>
      <c r="H742">
        <f>IF(AND(T741=0,W741&gt;=MinOff),W741,-1)</f>
        <v>-1</v>
      </c>
      <c r="I742">
        <f>IF(AND(U741=0,X741&gt;=MinOff),X741,-1)</f>
        <v>-1</v>
      </c>
      <c r="J742">
        <f>IF(AND(S741=1,V741&gt;=MinRun),V741,-1)</f>
        <v>517</v>
      </c>
      <c r="K742">
        <f>IF(AND(T741=1,W741&gt;=MinRun),W741,-1)</f>
        <v>516</v>
      </c>
      <c r="L742">
        <f>IF(AND(U741=1,X741&gt;=MinRun),X741,-1)</f>
        <v>175</v>
      </c>
      <c r="M742">
        <f>IF(MAX(G742:I742)&lt;0,0,MATCH(MAX(G742:I742),G742:I742,0))</f>
        <v>0</v>
      </c>
      <c r="N742">
        <f>IF(MAX(J742:L742)&lt;0,0,MATCH(MAX(J742:L742),J742:L742,0))</f>
        <v>1</v>
      </c>
      <c r="O742" s="24">
        <f>IF(N742=0,0,INDEX(CapVec,N742))</f>
        <v>1.2</v>
      </c>
      <c r="P742">
        <f>IF(OR(D742&gt;F742+StartMargin,E742&lt;SOC_startT),1,0)</f>
        <v>0</v>
      </c>
      <c r="Q742">
        <f>IF(AND(E742&gt;SOC_stopT,D742&lt;=F742-O742+StopMargin),1,0)</f>
        <v>0</v>
      </c>
      <c r="R742">
        <f>IF(AND(P742=1,M742&gt;0),1,IF(AND(P742=0,Q742=1,N742&gt;0),-1,0))</f>
        <v>0</v>
      </c>
      <c r="S742">
        <f>S741+IF(AND(R742=1,M742=1),1,0)-IF(AND(R742=-1,N742=1),1,0)</f>
        <v>1</v>
      </c>
      <c r="T742">
        <f>T741+IF(AND(R742=1,M742=2),1,0)-IF(AND(R742=-1,N742=2),1,0)</f>
        <v>1</v>
      </c>
      <c r="U742">
        <f>U741+IF(AND(R742=1,M742=3),1,0)-IF(AND(R742=-1,N742=3),1,0)</f>
        <v>1</v>
      </c>
      <c r="V742">
        <f>IF(S742&lt;&gt;S741,0,V741+dt)</f>
        <v>518</v>
      </c>
      <c r="W742">
        <f>IF(T742&lt;&gt;T741,0,W741+dt)</f>
        <v>517</v>
      </c>
      <c r="X742">
        <f>IF(U742&lt;&gt;U741,0,X741+dt)</f>
        <v>176</v>
      </c>
      <c r="Y742" s="24">
        <f>S742*Cap_1*MIN(1,(V742+dt)/StartRamp)</f>
        <v>1.2</v>
      </c>
      <c r="Z742" s="24">
        <f>T742*Cap_2*MIN(1,(W742+dt)/StartRamp)</f>
        <v>1.1000000000000001</v>
      </c>
      <c r="AA742" s="24">
        <f>U742*Cap_3*MIN(1,(X742+dt)/StartRamp)</f>
        <v>1.1000000000000001</v>
      </c>
      <c r="AB742" s="24">
        <f>SUM(Y742:AA742)</f>
        <v>3.4</v>
      </c>
      <c r="AC742" s="24">
        <f>AB742-D742</f>
        <v>4.0999999999997705E-3</v>
      </c>
      <c r="AD742" s="25">
        <f>MEDIAN(0,(TaperEnd-E742)/(TaperEnd-TaperStart),1)</f>
        <v>1</v>
      </c>
      <c r="AE742" s="24">
        <f>MIN(P_pcs*AD742,MAX(0,SOC_max-E742)*E_nom*60/dt/SQRT(RTE))</f>
        <v>2.5</v>
      </c>
      <c r="AF742" s="24">
        <f>MIN(P_pcs,MAX(0,E742-SOC_min)*E_nom*60/dt*SQRT(RTE))</f>
        <v>2.5</v>
      </c>
      <c r="AG742" s="24">
        <f>IF(AC742&gt;0,MIN(AC742,AE742),0)</f>
        <v>4.0999999999997705E-3</v>
      </c>
      <c r="AH742" s="24">
        <f>IF(AC742&lt;0,MIN(-AC742,AF742),0)</f>
        <v>0</v>
      </c>
      <c r="AI742" s="24">
        <f>IF(AC742&gt;0,D742+AG742,AB742)</f>
        <v>3.4</v>
      </c>
      <c r="AJ742" s="24">
        <f>MAX(0,D742-AI742-AH742)</f>
        <v>0</v>
      </c>
      <c r="AK742" s="25">
        <f>IF(AB742&gt;0,AI742/AB742,0)</f>
        <v>1</v>
      </c>
      <c r="AL742">
        <f>IF(AB742=0,1,MIN(MATCH(MEDIAN(MinStable,AK742,1),FC_L,1),3))</f>
        <v>3</v>
      </c>
      <c r="AM742" s="25">
        <f>INDEX(FC_E1,$AL742)+(MEDIAN(MinStable,$AK742,1)-INDEX(FC_L,$AL742))*(INDEX(FC_E1,$AL742+1)-INDEX(FC_E1,$AL742))/(INDEX(FC_L,$AL742+1)-INDEX(FC_L,$AL742))</f>
        <v>0.42799999999999999</v>
      </c>
      <c r="AN742" s="25">
        <f>INDEX(FC_E2,$AL742)+(MEDIAN(MinStable,$AK742,1)-INDEX(FC_L,$AL742))*(INDEX(FC_E2,$AL742+1)-INDEX(FC_E2,$AL742))/(INDEX(FC_L,$AL742+1)-INDEX(FC_L,$AL742))</f>
        <v>0.42199999999999999</v>
      </c>
      <c r="AO742" s="25">
        <f>INDEX(FC_E3,$AL742)+(MEDIAN(MinStable,$AK742,1)-INDEX(FC_L,$AL742))*(INDEX(FC_E3,$AL742+1)-INDEX(FC_E3,$AL742))/(INDEX(FC_L,$AL742+1)-INDEX(FC_L,$AL742))</f>
        <v>0.41499999999999998</v>
      </c>
      <c r="AP742" s="26">
        <f>(IF(S742=1,Y742*AK742/AM742,0)+IF(T742=1,Z742*AK742/AN742,0)+IF(U742=1,AA742*AK742/AO742,0))*dt/60</f>
        <v>0.13434959664142687</v>
      </c>
      <c r="AQ742" s="25">
        <f>E742+(AG742*SQRT(RTE)-AH742/SQRT(RTE))*dt/60/E_nom</f>
        <v>0.60870271110782537</v>
      </c>
      <c r="AR742">
        <f>IF(R742=1,1,0)</f>
        <v>0</v>
      </c>
    </row>
    <row r="743" spans="1:44" x14ac:dyDescent="0.2">
      <c r="A743">
        <v>741</v>
      </c>
      <c r="B743" s="22">
        <f>A743/1440</f>
        <v>0.51458333333333328</v>
      </c>
      <c r="C743" s="23">
        <v>3.3220999999999998</v>
      </c>
      <c r="D743" s="24">
        <f>C743+P_aux</f>
        <v>3.3371</v>
      </c>
      <c r="E743" s="25">
        <f>AQ742</f>
        <v>0.60870271110782537</v>
      </c>
      <c r="F743" s="24">
        <f>AB742</f>
        <v>3.4</v>
      </c>
      <c r="G743">
        <f>IF(AND(S742=0,V742&gt;=MinOff),V742,-1)</f>
        <v>-1</v>
      </c>
      <c r="H743">
        <f>IF(AND(T742=0,W742&gt;=MinOff),W742,-1)</f>
        <v>-1</v>
      </c>
      <c r="I743">
        <f>IF(AND(U742=0,X742&gt;=MinOff),X742,-1)</f>
        <v>-1</v>
      </c>
      <c r="J743">
        <f>IF(AND(S742=1,V742&gt;=MinRun),V742,-1)</f>
        <v>518</v>
      </c>
      <c r="K743">
        <f>IF(AND(T742=1,W742&gt;=MinRun),W742,-1)</f>
        <v>517</v>
      </c>
      <c r="L743">
        <f>IF(AND(U742=1,X742&gt;=MinRun),X742,-1)</f>
        <v>176</v>
      </c>
      <c r="M743">
        <f>IF(MAX(G743:I743)&lt;0,0,MATCH(MAX(G743:I743),G743:I743,0))</f>
        <v>0</v>
      </c>
      <c r="N743">
        <f>IF(MAX(J743:L743)&lt;0,0,MATCH(MAX(J743:L743),J743:L743,0))</f>
        <v>1</v>
      </c>
      <c r="O743" s="24">
        <f>IF(N743=0,0,INDEX(CapVec,N743))</f>
        <v>1.2</v>
      </c>
      <c r="P743">
        <f>IF(OR(D743&gt;F743+StartMargin,E743&lt;SOC_startT),1,0)</f>
        <v>0</v>
      </c>
      <c r="Q743">
        <f>IF(AND(E743&gt;SOC_stopT,D743&lt;=F743-O743+StopMargin),1,0)</f>
        <v>0</v>
      </c>
      <c r="R743">
        <f>IF(AND(P743=1,M743&gt;0),1,IF(AND(P743=0,Q743=1,N743&gt;0),-1,0))</f>
        <v>0</v>
      </c>
      <c r="S743">
        <f>S742+IF(AND(R743=1,M743=1),1,0)-IF(AND(R743=-1,N743=1),1,0)</f>
        <v>1</v>
      </c>
      <c r="T743">
        <f>T742+IF(AND(R743=1,M743=2),1,0)-IF(AND(R743=-1,N743=2),1,0)</f>
        <v>1</v>
      </c>
      <c r="U743">
        <f>U742+IF(AND(R743=1,M743=3),1,0)-IF(AND(R743=-1,N743=3),1,0)</f>
        <v>1</v>
      </c>
      <c r="V743">
        <f>IF(S743&lt;&gt;S742,0,V742+dt)</f>
        <v>519</v>
      </c>
      <c r="W743">
        <f>IF(T743&lt;&gt;T742,0,W742+dt)</f>
        <v>518</v>
      </c>
      <c r="X743">
        <f>IF(U743&lt;&gt;U742,0,X742+dt)</f>
        <v>177</v>
      </c>
      <c r="Y743" s="24">
        <f>S743*Cap_1*MIN(1,(V743+dt)/StartRamp)</f>
        <v>1.2</v>
      </c>
      <c r="Z743" s="24">
        <f>T743*Cap_2*MIN(1,(W743+dt)/StartRamp)</f>
        <v>1.1000000000000001</v>
      </c>
      <c r="AA743" s="24">
        <f>U743*Cap_3*MIN(1,(X743+dt)/StartRamp)</f>
        <v>1.1000000000000001</v>
      </c>
      <c r="AB743" s="24">
        <f>SUM(Y743:AA743)</f>
        <v>3.4</v>
      </c>
      <c r="AC743" s="24">
        <f>AB743-D743</f>
        <v>6.2899999999999956E-2</v>
      </c>
      <c r="AD743" s="25">
        <f>MEDIAN(0,(TaperEnd-E743)/(TaperEnd-TaperStart),1)</f>
        <v>1</v>
      </c>
      <c r="AE743" s="24">
        <f>MIN(P_pcs*AD743,MAX(0,SOC_max-E743)*E_nom*60/dt/SQRT(RTE))</f>
        <v>2.5</v>
      </c>
      <c r="AF743" s="24">
        <f>MIN(P_pcs,MAX(0,E743-SOC_min)*E_nom*60/dt*SQRT(RTE))</f>
        <v>2.5</v>
      </c>
      <c r="AG743" s="24">
        <f>IF(AC743&gt;0,MIN(AC743,AE743),0)</f>
        <v>6.2899999999999956E-2</v>
      </c>
      <c r="AH743" s="24">
        <f>IF(AC743&lt;0,MIN(-AC743,AF743),0)</f>
        <v>0</v>
      </c>
      <c r="AI743" s="24">
        <f>IF(AC743&gt;0,D743+AG743,AB743)</f>
        <v>3.4</v>
      </c>
      <c r="AJ743" s="24">
        <f>MAX(0,D743-AI743-AH743)</f>
        <v>0</v>
      </c>
      <c r="AK743" s="25">
        <f>IF(AB743&gt;0,AI743/AB743,0)</f>
        <v>1</v>
      </c>
      <c r="AL743">
        <f>IF(AB743=0,1,MIN(MATCH(MEDIAN(MinStable,AK743,1),FC_L,1),3))</f>
        <v>3</v>
      </c>
      <c r="AM743" s="25">
        <f>INDEX(FC_E1,$AL743)+(MEDIAN(MinStable,$AK743,1)-INDEX(FC_L,$AL743))*(INDEX(FC_E1,$AL743+1)-INDEX(FC_E1,$AL743))/(INDEX(FC_L,$AL743+1)-INDEX(FC_L,$AL743))</f>
        <v>0.42799999999999999</v>
      </c>
      <c r="AN743" s="25">
        <f>INDEX(FC_E2,$AL743)+(MEDIAN(MinStable,$AK743,1)-INDEX(FC_L,$AL743))*(INDEX(FC_E2,$AL743+1)-INDEX(FC_E2,$AL743))/(INDEX(FC_L,$AL743+1)-INDEX(FC_L,$AL743))</f>
        <v>0.42199999999999999</v>
      </c>
      <c r="AO743" s="25">
        <f>INDEX(FC_E3,$AL743)+(MEDIAN(MinStable,$AK743,1)-INDEX(FC_L,$AL743))*(INDEX(FC_E3,$AL743+1)-INDEX(FC_E3,$AL743))/(INDEX(FC_L,$AL743+1)-INDEX(FC_L,$AL743))</f>
        <v>0.41499999999999998</v>
      </c>
      <c r="AP743" s="26">
        <f>(IF(S743=1,Y743*AK743/AM743,0)+IF(T743=1,Z743*AK743/AN743,0)+IF(U743=1,AA743*AK743/AO743,0))*dt/60</f>
        <v>0.13434959664142687</v>
      </c>
      <c r="AQ743" s="25">
        <f>E743+(AG743*SQRT(RTE)-AH743/SQRT(RTE))*dt/60/E_nom</f>
        <v>0.60888151544194224</v>
      </c>
      <c r="AR743">
        <f>IF(R743=1,1,0)</f>
        <v>0</v>
      </c>
    </row>
    <row r="744" spans="1:44" x14ac:dyDescent="0.2">
      <c r="A744">
        <v>742</v>
      </c>
      <c r="B744" s="22">
        <f>A744/1440</f>
        <v>0.51527777777777772</v>
      </c>
      <c r="C744" s="23">
        <v>3.3734999999999999</v>
      </c>
      <c r="D744" s="24">
        <f>C744+P_aux</f>
        <v>3.3885000000000001</v>
      </c>
      <c r="E744" s="25">
        <f>AQ743</f>
        <v>0.60888151544194224</v>
      </c>
      <c r="F744" s="24">
        <f>AB743</f>
        <v>3.4</v>
      </c>
      <c r="G744">
        <f>IF(AND(S743=0,V743&gt;=MinOff),V743,-1)</f>
        <v>-1</v>
      </c>
      <c r="H744">
        <f>IF(AND(T743=0,W743&gt;=MinOff),W743,-1)</f>
        <v>-1</v>
      </c>
      <c r="I744">
        <f>IF(AND(U743=0,X743&gt;=MinOff),X743,-1)</f>
        <v>-1</v>
      </c>
      <c r="J744">
        <f>IF(AND(S743=1,V743&gt;=MinRun),V743,-1)</f>
        <v>519</v>
      </c>
      <c r="K744">
        <f>IF(AND(T743=1,W743&gt;=MinRun),W743,-1)</f>
        <v>518</v>
      </c>
      <c r="L744">
        <f>IF(AND(U743=1,X743&gt;=MinRun),X743,-1)</f>
        <v>177</v>
      </c>
      <c r="M744">
        <f>IF(MAX(G744:I744)&lt;0,0,MATCH(MAX(G744:I744),G744:I744,0))</f>
        <v>0</v>
      </c>
      <c r="N744">
        <f>IF(MAX(J744:L744)&lt;0,0,MATCH(MAX(J744:L744),J744:L744,0))</f>
        <v>1</v>
      </c>
      <c r="O744" s="24">
        <f>IF(N744=0,0,INDEX(CapVec,N744))</f>
        <v>1.2</v>
      </c>
      <c r="P744">
        <f>IF(OR(D744&gt;F744+StartMargin,E744&lt;SOC_startT),1,0)</f>
        <v>0</v>
      </c>
      <c r="Q744">
        <f>IF(AND(E744&gt;SOC_stopT,D744&lt;=F744-O744+StopMargin),1,0)</f>
        <v>0</v>
      </c>
      <c r="R744">
        <f>IF(AND(P744=1,M744&gt;0),1,IF(AND(P744=0,Q744=1,N744&gt;0),-1,0))</f>
        <v>0</v>
      </c>
      <c r="S744">
        <f>S743+IF(AND(R744=1,M744=1),1,0)-IF(AND(R744=-1,N744=1),1,0)</f>
        <v>1</v>
      </c>
      <c r="T744">
        <f>T743+IF(AND(R744=1,M744=2),1,0)-IF(AND(R744=-1,N744=2),1,0)</f>
        <v>1</v>
      </c>
      <c r="U744">
        <f>U743+IF(AND(R744=1,M744=3),1,0)-IF(AND(R744=-1,N744=3),1,0)</f>
        <v>1</v>
      </c>
      <c r="V744">
        <f>IF(S744&lt;&gt;S743,0,V743+dt)</f>
        <v>520</v>
      </c>
      <c r="W744">
        <f>IF(T744&lt;&gt;T743,0,W743+dt)</f>
        <v>519</v>
      </c>
      <c r="X744">
        <f>IF(U744&lt;&gt;U743,0,X743+dt)</f>
        <v>178</v>
      </c>
      <c r="Y744" s="24">
        <f>S744*Cap_1*MIN(1,(V744+dt)/StartRamp)</f>
        <v>1.2</v>
      </c>
      <c r="Z744" s="24">
        <f>T744*Cap_2*MIN(1,(W744+dt)/StartRamp)</f>
        <v>1.1000000000000001</v>
      </c>
      <c r="AA744" s="24">
        <f>U744*Cap_3*MIN(1,(X744+dt)/StartRamp)</f>
        <v>1.1000000000000001</v>
      </c>
      <c r="AB744" s="24">
        <f>SUM(Y744:AA744)</f>
        <v>3.4</v>
      </c>
      <c r="AC744" s="24">
        <f>AB744-D744</f>
        <v>1.1499999999999844E-2</v>
      </c>
      <c r="AD744" s="25">
        <f>MEDIAN(0,(TaperEnd-E744)/(TaperEnd-TaperStart),1)</f>
        <v>1</v>
      </c>
      <c r="AE744" s="24">
        <f>MIN(P_pcs*AD744,MAX(0,SOC_max-E744)*E_nom*60/dt/SQRT(RTE))</f>
        <v>2.5</v>
      </c>
      <c r="AF744" s="24">
        <f>MIN(P_pcs,MAX(0,E744-SOC_min)*E_nom*60/dt*SQRT(RTE))</f>
        <v>2.5</v>
      </c>
      <c r="AG744" s="24">
        <f>IF(AC744&gt;0,MIN(AC744,AE744),0)</f>
        <v>1.1499999999999844E-2</v>
      </c>
      <c r="AH744" s="24">
        <f>IF(AC744&lt;0,MIN(-AC744,AF744),0)</f>
        <v>0</v>
      </c>
      <c r="AI744" s="24">
        <f>IF(AC744&gt;0,D744+AG744,AB744)</f>
        <v>3.4</v>
      </c>
      <c r="AJ744" s="24">
        <f>MAX(0,D744-AI744-AH744)</f>
        <v>0</v>
      </c>
      <c r="AK744" s="25">
        <f>IF(AB744&gt;0,AI744/AB744,0)</f>
        <v>1</v>
      </c>
      <c r="AL744">
        <f>IF(AB744=0,1,MIN(MATCH(MEDIAN(MinStable,AK744,1),FC_L,1),3))</f>
        <v>3</v>
      </c>
      <c r="AM744" s="25">
        <f>INDEX(FC_E1,$AL744)+(MEDIAN(MinStable,$AK744,1)-INDEX(FC_L,$AL744))*(INDEX(FC_E1,$AL744+1)-INDEX(FC_E1,$AL744))/(INDEX(FC_L,$AL744+1)-INDEX(FC_L,$AL744))</f>
        <v>0.42799999999999999</v>
      </c>
      <c r="AN744" s="25">
        <f>INDEX(FC_E2,$AL744)+(MEDIAN(MinStable,$AK744,1)-INDEX(FC_L,$AL744))*(INDEX(FC_E2,$AL744+1)-INDEX(FC_E2,$AL744))/(INDEX(FC_L,$AL744+1)-INDEX(FC_L,$AL744))</f>
        <v>0.42199999999999999</v>
      </c>
      <c r="AO744" s="25">
        <f>INDEX(FC_E3,$AL744)+(MEDIAN(MinStable,$AK744,1)-INDEX(FC_L,$AL744))*(INDEX(FC_E3,$AL744+1)-INDEX(FC_E3,$AL744))/(INDEX(FC_L,$AL744+1)-INDEX(FC_L,$AL744))</f>
        <v>0.41499999999999998</v>
      </c>
      <c r="AP744" s="26">
        <f>(IF(S744=1,Y744*AK744/AM744,0)+IF(T744=1,Z744*AK744/AN744,0)+IF(U744=1,AA744*AK744/AO744,0))*dt/60</f>
        <v>0.13434959664142687</v>
      </c>
      <c r="AQ744" s="25">
        <f>E744+(AG744*SQRT(RTE)-AH744/SQRT(RTE))*dt/60/E_nom</f>
        <v>0.60891420621845005</v>
      </c>
      <c r="AR744">
        <f>IF(R744=1,1,0)</f>
        <v>0</v>
      </c>
    </row>
    <row r="745" spans="1:44" x14ac:dyDescent="0.2">
      <c r="A745">
        <v>743</v>
      </c>
      <c r="B745" s="22">
        <f>A745/1440</f>
        <v>0.51597222222222228</v>
      </c>
      <c r="C745" s="23">
        <v>3.3530000000000002</v>
      </c>
      <c r="D745" s="24">
        <f>C745+P_aux</f>
        <v>3.3680000000000003</v>
      </c>
      <c r="E745" s="25">
        <f>AQ744</f>
        <v>0.60891420621845005</v>
      </c>
      <c r="F745" s="24">
        <f>AB744</f>
        <v>3.4</v>
      </c>
      <c r="G745">
        <f>IF(AND(S744=0,V744&gt;=MinOff),V744,-1)</f>
        <v>-1</v>
      </c>
      <c r="H745">
        <f>IF(AND(T744=0,W744&gt;=MinOff),W744,-1)</f>
        <v>-1</v>
      </c>
      <c r="I745">
        <f>IF(AND(U744=0,X744&gt;=MinOff),X744,-1)</f>
        <v>-1</v>
      </c>
      <c r="J745">
        <f>IF(AND(S744=1,V744&gt;=MinRun),V744,-1)</f>
        <v>520</v>
      </c>
      <c r="K745">
        <f>IF(AND(T744=1,W744&gt;=MinRun),W744,-1)</f>
        <v>519</v>
      </c>
      <c r="L745">
        <f>IF(AND(U744=1,X744&gt;=MinRun),X744,-1)</f>
        <v>178</v>
      </c>
      <c r="M745">
        <f>IF(MAX(G745:I745)&lt;0,0,MATCH(MAX(G745:I745),G745:I745,0))</f>
        <v>0</v>
      </c>
      <c r="N745">
        <f>IF(MAX(J745:L745)&lt;0,0,MATCH(MAX(J745:L745),J745:L745,0))</f>
        <v>1</v>
      </c>
      <c r="O745" s="24">
        <f>IF(N745=0,0,INDEX(CapVec,N745))</f>
        <v>1.2</v>
      </c>
      <c r="P745">
        <f>IF(OR(D745&gt;F745+StartMargin,E745&lt;SOC_startT),1,0)</f>
        <v>0</v>
      </c>
      <c r="Q745">
        <f>IF(AND(E745&gt;SOC_stopT,D745&lt;=F745-O745+StopMargin),1,0)</f>
        <v>0</v>
      </c>
      <c r="R745">
        <f>IF(AND(P745=1,M745&gt;0),1,IF(AND(P745=0,Q745=1,N745&gt;0),-1,0))</f>
        <v>0</v>
      </c>
      <c r="S745">
        <f>S744+IF(AND(R745=1,M745=1),1,0)-IF(AND(R745=-1,N745=1),1,0)</f>
        <v>1</v>
      </c>
      <c r="T745">
        <f>T744+IF(AND(R745=1,M745=2),1,0)-IF(AND(R745=-1,N745=2),1,0)</f>
        <v>1</v>
      </c>
      <c r="U745">
        <f>U744+IF(AND(R745=1,M745=3),1,0)-IF(AND(R745=-1,N745=3),1,0)</f>
        <v>1</v>
      </c>
      <c r="V745">
        <f>IF(S745&lt;&gt;S744,0,V744+dt)</f>
        <v>521</v>
      </c>
      <c r="W745">
        <f>IF(T745&lt;&gt;T744,0,W744+dt)</f>
        <v>520</v>
      </c>
      <c r="X745">
        <f>IF(U745&lt;&gt;U744,0,X744+dt)</f>
        <v>179</v>
      </c>
      <c r="Y745" s="24">
        <f>S745*Cap_1*MIN(1,(V745+dt)/StartRamp)</f>
        <v>1.2</v>
      </c>
      <c r="Z745" s="24">
        <f>T745*Cap_2*MIN(1,(W745+dt)/StartRamp)</f>
        <v>1.1000000000000001</v>
      </c>
      <c r="AA745" s="24">
        <f>U745*Cap_3*MIN(1,(X745+dt)/StartRamp)</f>
        <v>1.1000000000000001</v>
      </c>
      <c r="AB745" s="24">
        <f>SUM(Y745:AA745)</f>
        <v>3.4</v>
      </c>
      <c r="AC745" s="24">
        <f>AB745-D745</f>
        <v>3.1999999999999584E-2</v>
      </c>
      <c r="AD745" s="25">
        <f>MEDIAN(0,(TaperEnd-E745)/(TaperEnd-TaperStart),1)</f>
        <v>1</v>
      </c>
      <c r="AE745" s="24">
        <f>MIN(P_pcs*AD745,MAX(0,SOC_max-E745)*E_nom*60/dt/SQRT(RTE))</f>
        <v>2.5</v>
      </c>
      <c r="AF745" s="24">
        <f>MIN(P_pcs,MAX(0,E745-SOC_min)*E_nom*60/dt*SQRT(RTE))</f>
        <v>2.5</v>
      </c>
      <c r="AG745" s="24">
        <f>IF(AC745&gt;0,MIN(AC745,AE745),0)</f>
        <v>3.1999999999999584E-2</v>
      </c>
      <c r="AH745" s="24">
        <f>IF(AC745&lt;0,MIN(-AC745,AF745),0)</f>
        <v>0</v>
      </c>
      <c r="AI745" s="24">
        <f>IF(AC745&gt;0,D745+AG745,AB745)</f>
        <v>3.4</v>
      </c>
      <c r="AJ745" s="24">
        <f>MAX(0,D745-AI745-AH745)</f>
        <v>0</v>
      </c>
      <c r="AK745" s="25">
        <f>IF(AB745&gt;0,AI745/AB745,0)</f>
        <v>1</v>
      </c>
      <c r="AL745">
        <f>IF(AB745=0,1,MIN(MATCH(MEDIAN(MinStable,AK745,1),FC_L,1),3))</f>
        <v>3</v>
      </c>
      <c r="AM745" s="25">
        <f>INDEX(FC_E1,$AL745)+(MEDIAN(MinStable,$AK745,1)-INDEX(FC_L,$AL745))*(INDEX(FC_E1,$AL745+1)-INDEX(FC_E1,$AL745))/(INDEX(FC_L,$AL745+1)-INDEX(FC_L,$AL745))</f>
        <v>0.42799999999999999</v>
      </c>
      <c r="AN745" s="25">
        <f>INDEX(FC_E2,$AL745)+(MEDIAN(MinStable,$AK745,1)-INDEX(FC_L,$AL745))*(INDEX(FC_E2,$AL745+1)-INDEX(FC_E2,$AL745))/(INDEX(FC_L,$AL745+1)-INDEX(FC_L,$AL745))</f>
        <v>0.42199999999999999</v>
      </c>
      <c r="AO745" s="25">
        <f>INDEX(FC_E3,$AL745)+(MEDIAN(MinStable,$AK745,1)-INDEX(FC_L,$AL745))*(INDEX(FC_E3,$AL745+1)-INDEX(FC_E3,$AL745))/(INDEX(FC_L,$AL745+1)-INDEX(FC_L,$AL745))</f>
        <v>0.41499999999999998</v>
      </c>
      <c r="AP745" s="26">
        <f>(IF(S745=1,Y745*AK745/AM745,0)+IF(T745=1,Z745*AK745/AN745,0)+IF(U745=1,AA745*AK745/AO745,0))*dt/60</f>
        <v>0.13434959664142687</v>
      </c>
      <c r="AQ745" s="25">
        <f>E745+(AG745*SQRT(RTE)-AH745/SQRT(RTE))*dt/60/E_nom</f>
        <v>0.60900517185742842</v>
      </c>
      <c r="AR745">
        <f>IF(R745=1,1,0)</f>
        <v>0</v>
      </c>
    </row>
    <row r="746" spans="1:44" x14ac:dyDescent="0.2">
      <c r="A746">
        <v>744</v>
      </c>
      <c r="B746" s="22">
        <f>A746/1440</f>
        <v>0.51666666666666672</v>
      </c>
      <c r="C746" s="23">
        <v>3.3797999999999999</v>
      </c>
      <c r="D746" s="24">
        <f>C746+P_aux</f>
        <v>3.3948</v>
      </c>
      <c r="E746" s="25">
        <f>AQ745</f>
        <v>0.60900517185742842</v>
      </c>
      <c r="F746" s="24">
        <f>AB745</f>
        <v>3.4</v>
      </c>
      <c r="G746">
        <f>IF(AND(S745=0,V745&gt;=MinOff),V745,-1)</f>
        <v>-1</v>
      </c>
      <c r="H746">
        <f>IF(AND(T745=0,W745&gt;=MinOff),W745,-1)</f>
        <v>-1</v>
      </c>
      <c r="I746">
        <f>IF(AND(U745=0,X745&gt;=MinOff),X745,-1)</f>
        <v>-1</v>
      </c>
      <c r="J746">
        <f>IF(AND(S745=1,V745&gt;=MinRun),V745,-1)</f>
        <v>521</v>
      </c>
      <c r="K746">
        <f>IF(AND(T745=1,W745&gt;=MinRun),W745,-1)</f>
        <v>520</v>
      </c>
      <c r="L746">
        <f>IF(AND(U745=1,X745&gt;=MinRun),X745,-1)</f>
        <v>179</v>
      </c>
      <c r="M746">
        <f>IF(MAX(G746:I746)&lt;0,0,MATCH(MAX(G746:I746),G746:I746,0))</f>
        <v>0</v>
      </c>
      <c r="N746">
        <f>IF(MAX(J746:L746)&lt;0,0,MATCH(MAX(J746:L746),J746:L746,0))</f>
        <v>1</v>
      </c>
      <c r="O746" s="24">
        <f>IF(N746=0,0,INDEX(CapVec,N746))</f>
        <v>1.2</v>
      </c>
      <c r="P746">
        <f>IF(OR(D746&gt;F746+StartMargin,E746&lt;SOC_startT),1,0)</f>
        <v>0</v>
      </c>
      <c r="Q746">
        <f>IF(AND(E746&gt;SOC_stopT,D746&lt;=F746-O746+StopMargin),1,0)</f>
        <v>0</v>
      </c>
      <c r="R746">
        <f>IF(AND(P746=1,M746&gt;0),1,IF(AND(P746=0,Q746=1,N746&gt;0),-1,0))</f>
        <v>0</v>
      </c>
      <c r="S746">
        <f>S745+IF(AND(R746=1,M746=1),1,0)-IF(AND(R746=-1,N746=1),1,0)</f>
        <v>1</v>
      </c>
      <c r="T746">
        <f>T745+IF(AND(R746=1,M746=2),1,0)-IF(AND(R746=-1,N746=2),1,0)</f>
        <v>1</v>
      </c>
      <c r="U746">
        <f>U745+IF(AND(R746=1,M746=3),1,0)-IF(AND(R746=-1,N746=3),1,0)</f>
        <v>1</v>
      </c>
      <c r="V746">
        <f>IF(S746&lt;&gt;S745,0,V745+dt)</f>
        <v>522</v>
      </c>
      <c r="W746">
        <f>IF(T746&lt;&gt;T745,0,W745+dt)</f>
        <v>521</v>
      </c>
      <c r="X746">
        <f>IF(U746&lt;&gt;U745,0,X745+dt)</f>
        <v>180</v>
      </c>
      <c r="Y746" s="24">
        <f>S746*Cap_1*MIN(1,(V746+dt)/StartRamp)</f>
        <v>1.2</v>
      </c>
      <c r="Z746" s="24">
        <f>T746*Cap_2*MIN(1,(W746+dt)/StartRamp)</f>
        <v>1.1000000000000001</v>
      </c>
      <c r="AA746" s="24">
        <f>U746*Cap_3*MIN(1,(X746+dt)/StartRamp)</f>
        <v>1.1000000000000001</v>
      </c>
      <c r="AB746" s="24">
        <f>SUM(Y746:AA746)</f>
        <v>3.4</v>
      </c>
      <c r="AC746" s="24">
        <f>AB746-D746</f>
        <v>5.1999999999998714E-3</v>
      </c>
      <c r="AD746" s="25">
        <f>MEDIAN(0,(TaperEnd-E746)/(TaperEnd-TaperStart),1)</f>
        <v>1</v>
      </c>
      <c r="AE746" s="24">
        <f>MIN(P_pcs*AD746,MAX(0,SOC_max-E746)*E_nom*60/dt/SQRT(RTE))</f>
        <v>2.5</v>
      </c>
      <c r="AF746" s="24">
        <f>MIN(P_pcs,MAX(0,E746-SOC_min)*E_nom*60/dt*SQRT(RTE))</f>
        <v>2.5</v>
      </c>
      <c r="AG746" s="24">
        <f>IF(AC746&gt;0,MIN(AC746,AE746),0)</f>
        <v>5.1999999999998714E-3</v>
      </c>
      <c r="AH746" s="24">
        <f>IF(AC746&lt;0,MIN(-AC746,AF746),0)</f>
        <v>0</v>
      </c>
      <c r="AI746" s="24">
        <f>IF(AC746&gt;0,D746+AG746,AB746)</f>
        <v>3.4</v>
      </c>
      <c r="AJ746" s="24">
        <f>MAX(0,D746-AI746-AH746)</f>
        <v>0</v>
      </c>
      <c r="AK746" s="25">
        <f>IF(AB746&gt;0,AI746/AB746,0)</f>
        <v>1</v>
      </c>
      <c r="AL746">
        <f>IF(AB746=0,1,MIN(MATCH(MEDIAN(MinStable,AK746,1),FC_L,1),3))</f>
        <v>3</v>
      </c>
      <c r="AM746" s="25">
        <f>INDEX(FC_E1,$AL746)+(MEDIAN(MinStable,$AK746,1)-INDEX(FC_L,$AL746))*(INDEX(FC_E1,$AL746+1)-INDEX(FC_E1,$AL746))/(INDEX(FC_L,$AL746+1)-INDEX(FC_L,$AL746))</f>
        <v>0.42799999999999999</v>
      </c>
      <c r="AN746" s="25">
        <f>INDEX(FC_E2,$AL746)+(MEDIAN(MinStable,$AK746,1)-INDEX(FC_L,$AL746))*(INDEX(FC_E2,$AL746+1)-INDEX(FC_E2,$AL746))/(INDEX(FC_L,$AL746+1)-INDEX(FC_L,$AL746))</f>
        <v>0.42199999999999999</v>
      </c>
      <c r="AO746" s="25">
        <f>INDEX(FC_E3,$AL746)+(MEDIAN(MinStable,$AK746,1)-INDEX(FC_L,$AL746))*(INDEX(FC_E3,$AL746+1)-INDEX(FC_E3,$AL746))/(INDEX(FC_L,$AL746+1)-INDEX(FC_L,$AL746))</f>
        <v>0.41499999999999998</v>
      </c>
      <c r="AP746" s="26">
        <f>(IF(S746=1,Y746*AK746/AM746,0)+IF(T746=1,Z746*AK746/AN746,0)+IF(U746=1,AA746*AK746/AO746,0))*dt/60</f>
        <v>0.13434959664142687</v>
      </c>
      <c r="AQ746" s="25">
        <f>E746+(AG746*SQRT(RTE)-AH746/SQRT(RTE))*dt/60/E_nom</f>
        <v>0.60901995377376239</v>
      </c>
      <c r="AR746">
        <f>IF(R746=1,1,0)</f>
        <v>0</v>
      </c>
    </row>
    <row r="747" spans="1:44" x14ac:dyDescent="0.2">
      <c r="A747">
        <v>745</v>
      </c>
      <c r="B747" s="22">
        <f>A747/1440</f>
        <v>0.51736111111111116</v>
      </c>
      <c r="C747" s="23">
        <v>3.2787000000000002</v>
      </c>
      <c r="D747" s="24">
        <f>C747+P_aux</f>
        <v>3.2937000000000003</v>
      </c>
      <c r="E747" s="25">
        <f>AQ746</f>
        <v>0.60901995377376239</v>
      </c>
      <c r="F747" s="24">
        <f>AB746</f>
        <v>3.4</v>
      </c>
      <c r="G747">
        <f>IF(AND(S746=0,V746&gt;=MinOff),V746,-1)</f>
        <v>-1</v>
      </c>
      <c r="H747">
        <f>IF(AND(T746=0,W746&gt;=MinOff),W746,-1)</f>
        <v>-1</v>
      </c>
      <c r="I747">
        <f>IF(AND(U746=0,X746&gt;=MinOff),X746,-1)</f>
        <v>-1</v>
      </c>
      <c r="J747">
        <f>IF(AND(S746=1,V746&gt;=MinRun),V746,-1)</f>
        <v>522</v>
      </c>
      <c r="K747">
        <f>IF(AND(T746=1,W746&gt;=MinRun),W746,-1)</f>
        <v>521</v>
      </c>
      <c r="L747">
        <f>IF(AND(U746=1,X746&gt;=MinRun),X746,-1)</f>
        <v>180</v>
      </c>
      <c r="M747">
        <f>IF(MAX(G747:I747)&lt;0,0,MATCH(MAX(G747:I747),G747:I747,0))</f>
        <v>0</v>
      </c>
      <c r="N747">
        <f>IF(MAX(J747:L747)&lt;0,0,MATCH(MAX(J747:L747),J747:L747,0))</f>
        <v>1</v>
      </c>
      <c r="O747" s="24">
        <f>IF(N747=0,0,INDEX(CapVec,N747))</f>
        <v>1.2</v>
      </c>
      <c r="P747">
        <f>IF(OR(D747&gt;F747+StartMargin,E747&lt;SOC_startT),1,0)</f>
        <v>0</v>
      </c>
      <c r="Q747">
        <f>IF(AND(E747&gt;SOC_stopT,D747&lt;=F747-O747+StopMargin),1,0)</f>
        <v>0</v>
      </c>
      <c r="R747">
        <f>IF(AND(P747=1,M747&gt;0),1,IF(AND(P747=0,Q747=1,N747&gt;0),-1,0))</f>
        <v>0</v>
      </c>
      <c r="S747">
        <f>S746+IF(AND(R747=1,M747=1),1,0)-IF(AND(R747=-1,N747=1),1,0)</f>
        <v>1</v>
      </c>
      <c r="T747">
        <f>T746+IF(AND(R747=1,M747=2),1,0)-IF(AND(R747=-1,N747=2),1,0)</f>
        <v>1</v>
      </c>
      <c r="U747">
        <f>U746+IF(AND(R747=1,M747=3),1,0)-IF(AND(R747=-1,N747=3),1,0)</f>
        <v>1</v>
      </c>
      <c r="V747">
        <f>IF(S747&lt;&gt;S746,0,V746+dt)</f>
        <v>523</v>
      </c>
      <c r="W747">
        <f>IF(T747&lt;&gt;T746,0,W746+dt)</f>
        <v>522</v>
      </c>
      <c r="X747">
        <f>IF(U747&lt;&gt;U746,0,X746+dt)</f>
        <v>181</v>
      </c>
      <c r="Y747" s="24">
        <f>S747*Cap_1*MIN(1,(V747+dt)/StartRamp)</f>
        <v>1.2</v>
      </c>
      <c r="Z747" s="24">
        <f>T747*Cap_2*MIN(1,(W747+dt)/StartRamp)</f>
        <v>1.1000000000000001</v>
      </c>
      <c r="AA747" s="24">
        <f>U747*Cap_3*MIN(1,(X747+dt)/StartRamp)</f>
        <v>1.1000000000000001</v>
      </c>
      <c r="AB747" s="24">
        <f>SUM(Y747:AA747)</f>
        <v>3.4</v>
      </c>
      <c r="AC747" s="24">
        <f>AB747-D747</f>
        <v>0.10629999999999962</v>
      </c>
      <c r="AD747" s="25">
        <f>MEDIAN(0,(TaperEnd-E747)/(TaperEnd-TaperStart),1)</f>
        <v>1</v>
      </c>
      <c r="AE747" s="24">
        <f>MIN(P_pcs*AD747,MAX(0,SOC_max-E747)*E_nom*60/dt/SQRT(RTE))</f>
        <v>2.5</v>
      </c>
      <c r="AF747" s="24">
        <f>MIN(P_pcs,MAX(0,E747-SOC_min)*E_nom*60/dt*SQRT(RTE))</f>
        <v>2.5</v>
      </c>
      <c r="AG747" s="24">
        <f>IF(AC747&gt;0,MIN(AC747,AE747),0)</f>
        <v>0.10629999999999962</v>
      </c>
      <c r="AH747" s="24">
        <f>IF(AC747&lt;0,MIN(-AC747,AF747),0)</f>
        <v>0</v>
      </c>
      <c r="AI747" s="24">
        <f>IF(AC747&gt;0,D747+AG747,AB747)</f>
        <v>3.4</v>
      </c>
      <c r="AJ747" s="24">
        <f>MAX(0,D747-AI747-AH747)</f>
        <v>0</v>
      </c>
      <c r="AK747" s="25">
        <f>IF(AB747&gt;0,AI747/AB747,0)</f>
        <v>1</v>
      </c>
      <c r="AL747">
        <f>IF(AB747=0,1,MIN(MATCH(MEDIAN(MinStable,AK747,1),FC_L,1),3))</f>
        <v>3</v>
      </c>
      <c r="AM747" s="25">
        <f>INDEX(FC_E1,$AL747)+(MEDIAN(MinStable,$AK747,1)-INDEX(FC_L,$AL747))*(INDEX(FC_E1,$AL747+1)-INDEX(FC_E1,$AL747))/(INDEX(FC_L,$AL747+1)-INDEX(FC_L,$AL747))</f>
        <v>0.42799999999999999</v>
      </c>
      <c r="AN747" s="25">
        <f>INDEX(FC_E2,$AL747)+(MEDIAN(MinStable,$AK747,1)-INDEX(FC_L,$AL747))*(INDEX(FC_E2,$AL747+1)-INDEX(FC_E2,$AL747))/(INDEX(FC_L,$AL747+1)-INDEX(FC_L,$AL747))</f>
        <v>0.42199999999999999</v>
      </c>
      <c r="AO747" s="25">
        <f>INDEX(FC_E3,$AL747)+(MEDIAN(MinStable,$AK747,1)-INDEX(FC_L,$AL747))*(INDEX(FC_E3,$AL747+1)-INDEX(FC_E3,$AL747))/(INDEX(FC_L,$AL747+1)-INDEX(FC_L,$AL747))</f>
        <v>0.41499999999999998</v>
      </c>
      <c r="AP747" s="26">
        <f>(IF(S747=1,Y747*AK747/AM747,0)+IF(T747=1,Z747*AK747/AN747,0)+IF(U747=1,AA747*AK747/AO747,0))*dt/60</f>
        <v>0.13434959664142687</v>
      </c>
      <c r="AQ747" s="25">
        <f>E747+(AG747*SQRT(RTE)-AH747/SQRT(RTE))*dt/60/E_nom</f>
        <v>0.60932213025574378</v>
      </c>
      <c r="AR747">
        <f>IF(R747=1,1,0)</f>
        <v>0</v>
      </c>
    </row>
    <row r="748" spans="1:44" x14ac:dyDescent="0.2">
      <c r="A748">
        <v>746</v>
      </c>
      <c r="B748" s="22">
        <f>A748/1440</f>
        <v>0.5180555555555556</v>
      </c>
      <c r="C748" s="23">
        <v>3.3690000000000002</v>
      </c>
      <c r="D748" s="24">
        <f>C748+P_aux</f>
        <v>3.3840000000000003</v>
      </c>
      <c r="E748" s="25">
        <f>AQ747</f>
        <v>0.60932213025574378</v>
      </c>
      <c r="F748" s="24">
        <f>AB747</f>
        <v>3.4</v>
      </c>
      <c r="G748">
        <f>IF(AND(S747=0,V747&gt;=MinOff),V747,-1)</f>
        <v>-1</v>
      </c>
      <c r="H748">
        <f>IF(AND(T747=0,W747&gt;=MinOff),W747,-1)</f>
        <v>-1</v>
      </c>
      <c r="I748">
        <f>IF(AND(U747=0,X747&gt;=MinOff),X747,-1)</f>
        <v>-1</v>
      </c>
      <c r="J748">
        <f>IF(AND(S747=1,V747&gt;=MinRun),V747,-1)</f>
        <v>523</v>
      </c>
      <c r="K748">
        <f>IF(AND(T747=1,W747&gt;=MinRun),W747,-1)</f>
        <v>522</v>
      </c>
      <c r="L748">
        <f>IF(AND(U747=1,X747&gt;=MinRun),X747,-1)</f>
        <v>181</v>
      </c>
      <c r="M748">
        <f>IF(MAX(G748:I748)&lt;0,0,MATCH(MAX(G748:I748),G748:I748,0))</f>
        <v>0</v>
      </c>
      <c r="N748">
        <f>IF(MAX(J748:L748)&lt;0,0,MATCH(MAX(J748:L748),J748:L748,0))</f>
        <v>1</v>
      </c>
      <c r="O748" s="24">
        <f>IF(N748=0,0,INDEX(CapVec,N748))</f>
        <v>1.2</v>
      </c>
      <c r="P748">
        <f>IF(OR(D748&gt;F748+StartMargin,E748&lt;SOC_startT),1,0)</f>
        <v>0</v>
      </c>
      <c r="Q748">
        <f>IF(AND(E748&gt;SOC_stopT,D748&lt;=F748-O748+StopMargin),1,0)</f>
        <v>0</v>
      </c>
      <c r="R748">
        <f>IF(AND(P748=1,M748&gt;0),1,IF(AND(P748=0,Q748=1,N748&gt;0),-1,0))</f>
        <v>0</v>
      </c>
      <c r="S748">
        <f>S747+IF(AND(R748=1,M748=1),1,0)-IF(AND(R748=-1,N748=1),1,0)</f>
        <v>1</v>
      </c>
      <c r="T748">
        <f>T747+IF(AND(R748=1,M748=2),1,0)-IF(AND(R748=-1,N748=2),1,0)</f>
        <v>1</v>
      </c>
      <c r="U748">
        <f>U747+IF(AND(R748=1,M748=3),1,0)-IF(AND(R748=-1,N748=3),1,0)</f>
        <v>1</v>
      </c>
      <c r="V748">
        <f>IF(S748&lt;&gt;S747,0,V747+dt)</f>
        <v>524</v>
      </c>
      <c r="W748">
        <f>IF(T748&lt;&gt;T747,0,W747+dt)</f>
        <v>523</v>
      </c>
      <c r="X748">
        <f>IF(U748&lt;&gt;U747,0,X747+dt)</f>
        <v>182</v>
      </c>
      <c r="Y748" s="24">
        <f>S748*Cap_1*MIN(1,(V748+dt)/StartRamp)</f>
        <v>1.2</v>
      </c>
      <c r="Z748" s="24">
        <f>T748*Cap_2*MIN(1,(W748+dt)/StartRamp)</f>
        <v>1.1000000000000001</v>
      </c>
      <c r="AA748" s="24">
        <f>U748*Cap_3*MIN(1,(X748+dt)/StartRamp)</f>
        <v>1.1000000000000001</v>
      </c>
      <c r="AB748" s="24">
        <f>SUM(Y748:AA748)</f>
        <v>3.4</v>
      </c>
      <c r="AC748" s="24">
        <f>AB748-D748</f>
        <v>1.599999999999957E-2</v>
      </c>
      <c r="AD748" s="25">
        <f>MEDIAN(0,(TaperEnd-E748)/(TaperEnd-TaperStart),1)</f>
        <v>1</v>
      </c>
      <c r="AE748" s="24">
        <f>MIN(P_pcs*AD748,MAX(0,SOC_max-E748)*E_nom*60/dt/SQRT(RTE))</f>
        <v>2.5</v>
      </c>
      <c r="AF748" s="24">
        <f>MIN(P_pcs,MAX(0,E748-SOC_min)*E_nom*60/dt*SQRT(RTE))</f>
        <v>2.5</v>
      </c>
      <c r="AG748" s="24">
        <f>IF(AC748&gt;0,MIN(AC748,AE748),0)</f>
        <v>1.599999999999957E-2</v>
      </c>
      <c r="AH748" s="24">
        <f>IF(AC748&lt;0,MIN(-AC748,AF748),0)</f>
        <v>0</v>
      </c>
      <c r="AI748" s="24">
        <f>IF(AC748&gt;0,D748+AG748,AB748)</f>
        <v>3.4</v>
      </c>
      <c r="AJ748" s="24">
        <f>MAX(0,D748-AI748-AH748)</f>
        <v>0</v>
      </c>
      <c r="AK748" s="25">
        <f>IF(AB748&gt;0,AI748/AB748,0)</f>
        <v>1</v>
      </c>
      <c r="AL748">
        <f>IF(AB748=0,1,MIN(MATCH(MEDIAN(MinStable,AK748,1),FC_L,1),3))</f>
        <v>3</v>
      </c>
      <c r="AM748" s="25">
        <f>INDEX(FC_E1,$AL748)+(MEDIAN(MinStable,$AK748,1)-INDEX(FC_L,$AL748))*(INDEX(FC_E1,$AL748+1)-INDEX(FC_E1,$AL748))/(INDEX(FC_L,$AL748+1)-INDEX(FC_L,$AL748))</f>
        <v>0.42799999999999999</v>
      </c>
      <c r="AN748" s="25">
        <f>INDEX(FC_E2,$AL748)+(MEDIAN(MinStable,$AK748,1)-INDEX(FC_L,$AL748))*(INDEX(FC_E2,$AL748+1)-INDEX(FC_E2,$AL748))/(INDEX(FC_L,$AL748+1)-INDEX(FC_L,$AL748))</f>
        <v>0.42199999999999999</v>
      </c>
      <c r="AO748" s="25">
        <f>INDEX(FC_E3,$AL748)+(MEDIAN(MinStable,$AK748,1)-INDEX(FC_L,$AL748))*(INDEX(FC_E3,$AL748+1)-INDEX(FC_E3,$AL748))/(INDEX(FC_L,$AL748+1)-INDEX(FC_L,$AL748))</f>
        <v>0.41499999999999998</v>
      </c>
      <c r="AP748" s="26">
        <f>(IF(S748=1,Y748*AK748/AM748,0)+IF(T748=1,Z748*AK748/AN748,0)+IF(U748=1,AA748*AK748/AO748,0))*dt/60</f>
        <v>0.13434959664142687</v>
      </c>
      <c r="AQ748" s="25">
        <f>E748+(AG748*SQRT(RTE)-AH748/SQRT(RTE))*dt/60/E_nom</f>
        <v>0.60936761307523302</v>
      </c>
      <c r="AR748">
        <f>IF(R748=1,1,0)</f>
        <v>0</v>
      </c>
    </row>
    <row r="749" spans="1:44" x14ac:dyDescent="0.2">
      <c r="A749">
        <v>747</v>
      </c>
      <c r="B749" s="22">
        <f>A749/1440</f>
        <v>0.51875000000000004</v>
      </c>
      <c r="C749" s="23">
        <v>3.3249</v>
      </c>
      <c r="D749" s="24">
        <f>C749+P_aux</f>
        <v>3.3399000000000001</v>
      </c>
      <c r="E749" s="25">
        <f>AQ748</f>
        <v>0.60936761307523302</v>
      </c>
      <c r="F749" s="24">
        <f>AB748</f>
        <v>3.4</v>
      </c>
      <c r="G749">
        <f>IF(AND(S748=0,V748&gt;=MinOff),V748,-1)</f>
        <v>-1</v>
      </c>
      <c r="H749">
        <f>IF(AND(T748=0,W748&gt;=MinOff),W748,-1)</f>
        <v>-1</v>
      </c>
      <c r="I749">
        <f>IF(AND(U748=0,X748&gt;=MinOff),X748,-1)</f>
        <v>-1</v>
      </c>
      <c r="J749">
        <f>IF(AND(S748=1,V748&gt;=MinRun),V748,-1)</f>
        <v>524</v>
      </c>
      <c r="K749">
        <f>IF(AND(T748=1,W748&gt;=MinRun),W748,-1)</f>
        <v>523</v>
      </c>
      <c r="L749">
        <f>IF(AND(U748=1,X748&gt;=MinRun),X748,-1)</f>
        <v>182</v>
      </c>
      <c r="M749">
        <f>IF(MAX(G749:I749)&lt;0,0,MATCH(MAX(G749:I749),G749:I749,0))</f>
        <v>0</v>
      </c>
      <c r="N749">
        <f>IF(MAX(J749:L749)&lt;0,0,MATCH(MAX(J749:L749),J749:L749,0))</f>
        <v>1</v>
      </c>
      <c r="O749" s="24">
        <f>IF(N749=0,0,INDEX(CapVec,N749))</f>
        <v>1.2</v>
      </c>
      <c r="P749">
        <f>IF(OR(D749&gt;F749+StartMargin,E749&lt;SOC_startT),1,0)</f>
        <v>0</v>
      </c>
      <c r="Q749">
        <f>IF(AND(E749&gt;SOC_stopT,D749&lt;=F749-O749+StopMargin),1,0)</f>
        <v>0</v>
      </c>
      <c r="R749">
        <f>IF(AND(P749=1,M749&gt;0),1,IF(AND(P749=0,Q749=1,N749&gt;0),-1,0))</f>
        <v>0</v>
      </c>
      <c r="S749">
        <f>S748+IF(AND(R749=1,M749=1),1,0)-IF(AND(R749=-1,N749=1),1,0)</f>
        <v>1</v>
      </c>
      <c r="T749">
        <f>T748+IF(AND(R749=1,M749=2),1,0)-IF(AND(R749=-1,N749=2),1,0)</f>
        <v>1</v>
      </c>
      <c r="U749">
        <f>U748+IF(AND(R749=1,M749=3),1,0)-IF(AND(R749=-1,N749=3),1,0)</f>
        <v>1</v>
      </c>
      <c r="V749">
        <f>IF(S749&lt;&gt;S748,0,V748+dt)</f>
        <v>525</v>
      </c>
      <c r="W749">
        <f>IF(T749&lt;&gt;T748,0,W748+dt)</f>
        <v>524</v>
      </c>
      <c r="X749">
        <f>IF(U749&lt;&gt;U748,0,X748+dt)</f>
        <v>183</v>
      </c>
      <c r="Y749" s="24">
        <f>S749*Cap_1*MIN(1,(V749+dt)/StartRamp)</f>
        <v>1.2</v>
      </c>
      <c r="Z749" s="24">
        <f>T749*Cap_2*MIN(1,(W749+dt)/StartRamp)</f>
        <v>1.1000000000000001</v>
      </c>
      <c r="AA749" s="24">
        <f>U749*Cap_3*MIN(1,(X749+dt)/StartRamp)</f>
        <v>1.1000000000000001</v>
      </c>
      <c r="AB749" s="24">
        <f>SUM(Y749:AA749)</f>
        <v>3.4</v>
      </c>
      <c r="AC749" s="24">
        <f>AB749-D749</f>
        <v>6.009999999999982E-2</v>
      </c>
      <c r="AD749" s="25">
        <f>MEDIAN(0,(TaperEnd-E749)/(TaperEnd-TaperStart),1)</f>
        <v>1</v>
      </c>
      <c r="AE749" s="24">
        <f>MIN(P_pcs*AD749,MAX(0,SOC_max-E749)*E_nom*60/dt/SQRT(RTE))</f>
        <v>2.5</v>
      </c>
      <c r="AF749" s="24">
        <f>MIN(P_pcs,MAX(0,E749-SOC_min)*E_nom*60/dt*SQRT(RTE))</f>
        <v>2.5</v>
      </c>
      <c r="AG749" s="24">
        <f>IF(AC749&gt;0,MIN(AC749,AE749),0)</f>
        <v>6.009999999999982E-2</v>
      </c>
      <c r="AH749" s="24">
        <f>IF(AC749&lt;0,MIN(-AC749,AF749),0)</f>
        <v>0</v>
      </c>
      <c r="AI749" s="24">
        <f>IF(AC749&gt;0,D749+AG749,AB749)</f>
        <v>3.4</v>
      </c>
      <c r="AJ749" s="24">
        <f>MAX(0,D749-AI749-AH749)</f>
        <v>0</v>
      </c>
      <c r="AK749" s="25">
        <f>IF(AB749&gt;0,AI749/AB749,0)</f>
        <v>1</v>
      </c>
      <c r="AL749">
        <f>IF(AB749=0,1,MIN(MATCH(MEDIAN(MinStable,AK749,1),FC_L,1),3))</f>
        <v>3</v>
      </c>
      <c r="AM749" s="25">
        <f>INDEX(FC_E1,$AL749)+(MEDIAN(MinStable,$AK749,1)-INDEX(FC_L,$AL749))*(INDEX(FC_E1,$AL749+1)-INDEX(FC_E1,$AL749))/(INDEX(FC_L,$AL749+1)-INDEX(FC_L,$AL749))</f>
        <v>0.42799999999999999</v>
      </c>
      <c r="AN749" s="25">
        <f>INDEX(FC_E2,$AL749)+(MEDIAN(MinStable,$AK749,1)-INDEX(FC_L,$AL749))*(INDEX(FC_E2,$AL749+1)-INDEX(FC_E2,$AL749))/(INDEX(FC_L,$AL749+1)-INDEX(FC_L,$AL749))</f>
        <v>0.42199999999999999</v>
      </c>
      <c r="AO749" s="25">
        <f>INDEX(FC_E3,$AL749)+(MEDIAN(MinStable,$AK749,1)-INDEX(FC_L,$AL749))*(INDEX(FC_E3,$AL749+1)-INDEX(FC_E3,$AL749))/(INDEX(FC_L,$AL749+1)-INDEX(FC_L,$AL749))</f>
        <v>0.41499999999999998</v>
      </c>
      <c r="AP749" s="26">
        <f>(IF(S749=1,Y749*AK749/AM749,0)+IF(T749=1,Z749*AK749/AN749,0)+IF(U749=1,AA749*AK749/AO749,0))*dt/60</f>
        <v>0.13434959664142687</v>
      </c>
      <c r="AQ749" s="25">
        <f>E749+(AG749*SQRT(RTE)-AH749/SQRT(RTE))*dt/60/E_nom</f>
        <v>0.6095384579159393</v>
      </c>
      <c r="AR749">
        <f>IF(R749=1,1,0)</f>
        <v>0</v>
      </c>
    </row>
    <row r="750" spans="1:44" x14ac:dyDescent="0.2">
      <c r="A750">
        <v>748</v>
      </c>
      <c r="B750" s="22">
        <f>A750/1440</f>
        <v>0.51944444444444449</v>
      </c>
      <c r="C750" s="23">
        <v>3.3782000000000001</v>
      </c>
      <c r="D750" s="24">
        <f>C750+P_aux</f>
        <v>3.3932000000000002</v>
      </c>
      <c r="E750" s="25">
        <f>AQ749</f>
        <v>0.6095384579159393</v>
      </c>
      <c r="F750" s="24">
        <f>AB749</f>
        <v>3.4</v>
      </c>
      <c r="G750">
        <f>IF(AND(S749=0,V749&gt;=MinOff),V749,-1)</f>
        <v>-1</v>
      </c>
      <c r="H750">
        <f>IF(AND(T749=0,W749&gt;=MinOff),W749,-1)</f>
        <v>-1</v>
      </c>
      <c r="I750">
        <f>IF(AND(U749=0,X749&gt;=MinOff),X749,-1)</f>
        <v>-1</v>
      </c>
      <c r="J750">
        <f>IF(AND(S749=1,V749&gt;=MinRun),V749,-1)</f>
        <v>525</v>
      </c>
      <c r="K750">
        <f>IF(AND(T749=1,W749&gt;=MinRun),W749,-1)</f>
        <v>524</v>
      </c>
      <c r="L750">
        <f>IF(AND(U749=1,X749&gt;=MinRun),X749,-1)</f>
        <v>183</v>
      </c>
      <c r="M750">
        <f>IF(MAX(G750:I750)&lt;0,0,MATCH(MAX(G750:I750),G750:I750,0))</f>
        <v>0</v>
      </c>
      <c r="N750">
        <f>IF(MAX(J750:L750)&lt;0,0,MATCH(MAX(J750:L750),J750:L750,0))</f>
        <v>1</v>
      </c>
      <c r="O750" s="24">
        <f>IF(N750=0,0,INDEX(CapVec,N750))</f>
        <v>1.2</v>
      </c>
      <c r="P750">
        <f>IF(OR(D750&gt;F750+StartMargin,E750&lt;SOC_startT),1,0)</f>
        <v>0</v>
      </c>
      <c r="Q750">
        <f>IF(AND(E750&gt;SOC_stopT,D750&lt;=F750-O750+StopMargin),1,0)</f>
        <v>0</v>
      </c>
      <c r="R750">
        <f>IF(AND(P750=1,M750&gt;0),1,IF(AND(P750=0,Q750=1,N750&gt;0),-1,0))</f>
        <v>0</v>
      </c>
      <c r="S750">
        <f>S749+IF(AND(R750=1,M750=1),1,0)-IF(AND(R750=-1,N750=1),1,0)</f>
        <v>1</v>
      </c>
      <c r="T750">
        <f>T749+IF(AND(R750=1,M750=2),1,0)-IF(AND(R750=-1,N750=2),1,0)</f>
        <v>1</v>
      </c>
      <c r="U750">
        <f>U749+IF(AND(R750=1,M750=3),1,0)-IF(AND(R750=-1,N750=3),1,0)</f>
        <v>1</v>
      </c>
      <c r="V750">
        <f>IF(S750&lt;&gt;S749,0,V749+dt)</f>
        <v>526</v>
      </c>
      <c r="W750">
        <f>IF(T750&lt;&gt;T749,0,W749+dt)</f>
        <v>525</v>
      </c>
      <c r="X750">
        <f>IF(U750&lt;&gt;U749,0,X749+dt)</f>
        <v>184</v>
      </c>
      <c r="Y750" s="24">
        <f>S750*Cap_1*MIN(1,(V750+dt)/StartRamp)</f>
        <v>1.2</v>
      </c>
      <c r="Z750" s="24">
        <f>T750*Cap_2*MIN(1,(W750+dt)/StartRamp)</f>
        <v>1.1000000000000001</v>
      </c>
      <c r="AA750" s="24">
        <f>U750*Cap_3*MIN(1,(X750+dt)/StartRamp)</f>
        <v>1.1000000000000001</v>
      </c>
      <c r="AB750" s="24">
        <f>SUM(Y750:AA750)</f>
        <v>3.4</v>
      </c>
      <c r="AC750" s="24">
        <f>AB750-D750</f>
        <v>6.7999999999996952E-3</v>
      </c>
      <c r="AD750" s="25">
        <f>MEDIAN(0,(TaperEnd-E750)/(TaperEnd-TaperStart),1)</f>
        <v>1</v>
      </c>
      <c r="AE750" s="24">
        <f>MIN(P_pcs*AD750,MAX(0,SOC_max-E750)*E_nom*60/dt/SQRT(RTE))</f>
        <v>2.5</v>
      </c>
      <c r="AF750" s="24">
        <f>MIN(P_pcs,MAX(0,E750-SOC_min)*E_nom*60/dt*SQRT(RTE))</f>
        <v>2.5</v>
      </c>
      <c r="AG750" s="24">
        <f>IF(AC750&gt;0,MIN(AC750,AE750),0)</f>
        <v>6.7999999999996952E-3</v>
      </c>
      <c r="AH750" s="24">
        <f>IF(AC750&lt;0,MIN(-AC750,AF750),0)</f>
        <v>0</v>
      </c>
      <c r="AI750" s="24">
        <f>IF(AC750&gt;0,D750+AG750,AB750)</f>
        <v>3.4</v>
      </c>
      <c r="AJ750" s="24">
        <f>MAX(0,D750-AI750-AH750)</f>
        <v>0</v>
      </c>
      <c r="AK750" s="25">
        <f>IF(AB750&gt;0,AI750/AB750,0)</f>
        <v>1</v>
      </c>
      <c r="AL750">
        <f>IF(AB750=0,1,MIN(MATCH(MEDIAN(MinStable,AK750,1),FC_L,1),3))</f>
        <v>3</v>
      </c>
      <c r="AM750" s="25">
        <f>INDEX(FC_E1,$AL750)+(MEDIAN(MinStable,$AK750,1)-INDEX(FC_L,$AL750))*(INDEX(FC_E1,$AL750+1)-INDEX(FC_E1,$AL750))/(INDEX(FC_L,$AL750+1)-INDEX(FC_L,$AL750))</f>
        <v>0.42799999999999999</v>
      </c>
      <c r="AN750" s="25">
        <f>INDEX(FC_E2,$AL750)+(MEDIAN(MinStable,$AK750,1)-INDEX(FC_L,$AL750))*(INDEX(FC_E2,$AL750+1)-INDEX(FC_E2,$AL750))/(INDEX(FC_L,$AL750+1)-INDEX(FC_L,$AL750))</f>
        <v>0.42199999999999999</v>
      </c>
      <c r="AO750" s="25">
        <f>INDEX(FC_E3,$AL750)+(MEDIAN(MinStable,$AK750,1)-INDEX(FC_L,$AL750))*(INDEX(FC_E3,$AL750+1)-INDEX(FC_E3,$AL750))/(INDEX(FC_L,$AL750+1)-INDEX(FC_L,$AL750))</f>
        <v>0.41499999999999998</v>
      </c>
      <c r="AP750" s="26">
        <f>(IF(S750=1,Y750*AK750/AM750,0)+IF(T750=1,Z750*AK750/AN750,0)+IF(U750=1,AA750*AK750/AO750,0))*dt/60</f>
        <v>0.13434959664142687</v>
      </c>
      <c r="AQ750" s="25">
        <f>E750+(AG750*SQRT(RTE)-AH750/SQRT(RTE))*dt/60/E_nom</f>
        <v>0.60955778811422223</v>
      </c>
      <c r="AR750">
        <f>IF(R750=1,1,0)</f>
        <v>0</v>
      </c>
    </row>
    <row r="751" spans="1:44" x14ac:dyDescent="0.2">
      <c r="A751">
        <v>749</v>
      </c>
      <c r="B751" s="22">
        <f>A751/1440</f>
        <v>0.52013888888888893</v>
      </c>
      <c r="C751" s="23">
        <v>3.3784999999999998</v>
      </c>
      <c r="D751" s="24">
        <f>C751+P_aux</f>
        <v>3.3935</v>
      </c>
      <c r="E751" s="25">
        <f>AQ750</f>
        <v>0.60955778811422223</v>
      </c>
      <c r="F751" s="24">
        <f>AB750</f>
        <v>3.4</v>
      </c>
      <c r="G751">
        <f>IF(AND(S750=0,V750&gt;=MinOff),V750,-1)</f>
        <v>-1</v>
      </c>
      <c r="H751">
        <f>IF(AND(T750=0,W750&gt;=MinOff),W750,-1)</f>
        <v>-1</v>
      </c>
      <c r="I751">
        <f>IF(AND(U750=0,X750&gt;=MinOff),X750,-1)</f>
        <v>-1</v>
      </c>
      <c r="J751">
        <f>IF(AND(S750=1,V750&gt;=MinRun),V750,-1)</f>
        <v>526</v>
      </c>
      <c r="K751">
        <f>IF(AND(T750=1,W750&gt;=MinRun),W750,-1)</f>
        <v>525</v>
      </c>
      <c r="L751">
        <f>IF(AND(U750=1,X750&gt;=MinRun),X750,-1)</f>
        <v>184</v>
      </c>
      <c r="M751">
        <f>IF(MAX(G751:I751)&lt;0,0,MATCH(MAX(G751:I751),G751:I751,0))</f>
        <v>0</v>
      </c>
      <c r="N751">
        <f>IF(MAX(J751:L751)&lt;0,0,MATCH(MAX(J751:L751),J751:L751,0))</f>
        <v>1</v>
      </c>
      <c r="O751" s="24">
        <f>IF(N751=0,0,INDEX(CapVec,N751))</f>
        <v>1.2</v>
      </c>
      <c r="P751">
        <f>IF(OR(D751&gt;F751+StartMargin,E751&lt;SOC_startT),1,0)</f>
        <v>0</v>
      </c>
      <c r="Q751">
        <f>IF(AND(E751&gt;SOC_stopT,D751&lt;=F751-O751+StopMargin),1,0)</f>
        <v>0</v>
      </c>
      <c r="R751">
        <f>IF(AND(P751=1,M751&gt;0),1,IF(AND(P751=0,Q751=1,N751&gt;0),-1,0))</f>
        <v>0</v>
      </c>
      <c r="S751">
        <f>S750+IF(AND(R751=1,M751=1),1,0)-IF(AND(R751=-1,N751=1),1,0)</f>
        <v>1</v>
      </c>
      <c r="T751">
        <f>T750+IF(AND(R751=1,M751=2),1,0)-IF(AND(R751=-1,N751=2),1,0)</f>
        <v>1</v>
      </c>
      <c r="U751">
        <f>U750+IF(AND(R751=1,M751=3),1,0)-IF(AND(R751=-1,N751=3),1,0)</f>
        <v>1</v>
      </c>
      <c r="V751">
        <f>IF(S751&lt;&gt;S750,0,V750+dt)</f>
        <v>527</v>
      </c>
      <c r="W751">
        <f>IF(T751&lt;&gt;T750,0,W750+dt)</f>
        <v>526</v>
      </c>
      <c r="X751">
        <f>IF(U751&lt;&gt;U750,0,X750+dt)</f>
        <v>185</v>
      </c>
      <c r="Y751" s="24">
        <f>S751*Cap_1*MIN(1,(V751+dt)/StartRamp)</f>
        <v>1.2</v>
      </c>
      <c r="Z751" s="24">
        <f>T751*Cap_2*MIN(1,(W751+dt)/StartRamp)</f>
        <v>1.1000000000000001</v>
      </c>
      <c r="AA751" s="24">
        <f>U751*Cap_3*MIN(1,(X751+dt)/StartRamp)</f>
        <v>1.1000000000000001</v>
      </c>
      <c r="AB751" s="24">
        <f>SUM(Y751:AA751)</f>
        <v>3.4</v>
      </c>
      <c r="AC751" s="24">
        <f>AB751-D751</f>
        <v>6.4999999999999503E-3</v>
      </c>
      <c r="AD751" s="25">
        <f>MEDIAN(0,(TaperEnd-E751)/(TaperEnd-TaperStart),1)</f>
        <v>1</v>
      </c>
      <c r="AE751" s="24">
        <f>MIN(P_pcs*AD751,MAX(0,SOC_max-E751)*E_nom*60/dt/SQRT(RTE))</f>
        <v>2.5</v>
      </c>
      <c r="AF751" s="24">
        <f>MIN(P_pcs,MAX(0,E751-SOC_min)*E_nom*60/dt*SQRT(RTE))</f>
        <v>2.5</v>
      </c>
      <c r="AG751" s="24">
        <f>IF(AC751&gt;0,MIN(AC751,AE751),0)</f>
        <v>6.4999999999999503E-3</v>
      </c>
      <c r="AH751" s="24">
        <f>IF(AC751&lt;0,MIN(-AC751,AF751),0)</f>
        <v>0</v>
      </c>
      <c r="AI751" s="24">
        <f>IF(AC751&gt;0,D751+AG751,AB751)</f>
        <v>3.4</v>
      </c>
      <c r="AJ751" s="24">
        <f>MAX(0,D751-AI751-AH751)</f>
        <v>0</v>
      </c>
      <c r="AK751" s="25">
        <f>IF(AB751&gt;0,AI751/AB751,0)</f>
        <v>1</v>
      </c>
      <c r="AL751">
        <f>IF(AB751=0,1,MIN(MATCH(MEDIAN(MinStable,AK751,1),FC_L,1),3))</f>
        <v>3</v>
      </c>
      <c r="AM751" s="25">
        <f>INDEX(FC_E1,$AL751)+(MEDIAN(MinStable,$AK751,1)-INDEX(FC_L,$AL751))*(INDEX(FC_E1,$AL751+1)-INDEX(FC_E1,$AL751))/(INDEX(FC_L,$AL751+1)-INDEX(FC_L,$AL751))</f>
        <v>0.42799999999999999</v>
      </c>
      <c r="AN751" s="25">
        <f>INDEX(FC_E2,$AL751)+(MEDIAN(MinStable,$AK751,1)-INDEX(FC_L,$AL751))*(INDEX(FC_E2,$AL751+1)-INDEX(FC_E2,$AL751))/(INDEX(FC_L,$AL751+1)-INDEX(FC_L,$AL751))</f>
        <v>0.42199999999999999</v>
      </c>
      <c r="AO751" s="25">
        <f>INDEX(FC_E3,$AL751)+(MEDIAN(MinStable,$AK751,1)-INDEX(FC_L,$AL751))*(INDEX(FC_E3,$AL751+1)-INDEX(FC_E3,$AL751))/(INDEX(FC_L,$AL751+1)-INDEX(FC_L,$AL751))</f>
        <v>0.41499999999999998</v>
      </c>
      <c r="AP751" s="26">
        <f>(IF(S751=1,Y751*AK751/AM751,0)+IF(T751=1,Z751*AK751/AN751,0)+IF(U751=1,AA751*AK751/AO751,0))*dt/60</f>
        <v>0.13434959664142687</v>
      </c>
      <c r="AQ751" s="25">
        <f>E751+(AG751*SQRT(RTE)-AH751/SQRT(RTE))*dt/60/E_nom</f>
        <v>0.60957626550963973</v>
      </c>
      <c r="AR751">
        <f>IF(R751=1,1,0)</f>
        <v>0</v>
      </c>
    </row>
    <row r="752" spans="1:44" x14ac:dyDescent="0.2">
      <c r="A752">
        <v>750</v>
      </c>
      <c r="B752" s="22">
        <f>A752/1440</f>
        <v>0.52083333333333337</v>
      </c>
      <c r="C752" s="23">
        <v>3.3791000000000002</v>
      </c>
      <c r="D752" s="24">
        <f>C752+P_aux</f>
        <v>3.3941000000000003</v>
      </c>
      <c r="E752" s="25">
        <f>AQ751</f>
        <v>0.60957626550963973</v>
      </c>
      <c r="F752" s="24">
        <f>AB751</f>
        <v>3.4</v>
      </c>
      <c r="G752">
        <f>IF(AND(S751=0,V751&gt;=MinOff),V751,-1)</f>
        <v>-1</v>
      </c>
      <c r="H752">
        <f>IF(AND(T751=0,W751&gt;=MinOff),W751,-1)</f>
        <v>-1</v>
      </c>
      <c r="I752">
        <f>IF(AND(U751=0,X751&gt;=MinOff),X751,-1)</f>
        <v>-1</v>
      </c>
      <c r="J752">
        <f>IF(AND(S751=1,V751&gt;=MinRun),V751,-1)</f>
        <v>527</v>
      </c>
      <c r="K752">
        <f>IF(AND(T751=1,W751&gt;=MinRun),W751,-1)</f>
        <v>526</v>
      </c>
      <c r="L752">
        <f>IF(AND(U751=1,X751&gt;=MinRun),X751,-1)</f>
        <v>185</v>
      </c>
      <c r="M752">
        <f>IF(MAX(G752:I752)&lt;0,0,MATCH(MAX(G752:I752),G752:I752,0))</f>
        <v>0</v>
      </c>
      <c r="N752">
        <f>IF(MAX(J752:L752)&lt;0,0,MATCH(MAX(J752:L752),J752:L752,0))</f>
        <v>1</v>
      </c>
      <c r="O752" s="24">
        <f>IF(N752=0,0,INDEX(CapVec,N752))</f>
        <v>1.2</v>
      </c>
      <c r="P752">
        <f>IF(OR(D752&gt;F752+StartMargin,E752&lt;SOC_startT),1,0)</f>
        <v>0</v>
      </c>
      <c r="Q752">
        <f>IF(AND(E752&gt;SOC_stopT,D752&lt;=F752-O752+StopMargin),1,0)</f>
        <v>0</v>
      </c>
      <c r="R752">
        <f>IF(AND(P752=1,M752&gt;0),1,IF(AND(P752=0,Q752=1,N752&gt;0),-1,0))</f>
        <v>0</v>
      </c>
      <c r="S752">
        <f>S751+IF(AND(R752=1,M752=1),1,0)-IF(AND(R752=-1,N752=1),1,0)</f>
        <v>1</v>
      </c>
      <c r="T752">
        <f>T751+IF(AND(R752=1,M752=2),1,0)-IF(AND(R752=-1,N752=2),1,0)</f>
        <v>1</v>
      </c>
      <c r="U752">
        <f>U751+IF(AND(R752=1,M752=3),1,0)-IF(AND(R752=-1,N752=3),1,0)</f>
        <v>1</v>
      </c>
      <c r="V752">
        <f>IF(S752&lt;&gt;S751,0,V751+dt)</f>
        <v>528</v>
      </c>
      <c r="W752">
        <f>IF(T752&lt;&gt;T751,0,W751+dt)</f>
        <v>527</v>
      </c>
      <c r="X752">
        <f>IF(U752&lt;&gt;U751,0,X751+dt)</f>
        <v>186</v>
      </c>
      <c r="Y752" s="24">
        <f>S752*Cap_1*MIN(1,(V752+dt)/StartRamp)</f>
        <v>1.2</v>
      </c>
      <c r="Z752" s="24">
        <f>T752*Cap_2*MIN(1,(W752+dt)/StartRamp)</f>
        <v>1.1000000000000001</v>
      </c>
      <c r="AA752" s="24">
        <f>U752*Cap_3*MIN(1,(X752+dt)/StartRamp)</f>
        <v>1.1000000000000001</v>
      </c>
      <c r="AB752" s="24">
        <f>SUM(Y752:AA752)</f>
        <v>3.4</v>
      </c>
      <c r="AC752" s="24">
        <f>AB752-D752</f>
        <v>5.8999999999995723E-3</v>
      </c>
      <c r="AD752" s="25">
        <f>MEDIAN(0,(TaperEnd-E752)/(TaperEnd-TaperStart),1)</f>
        <v>1</v>
      </c>
      <c r="AE752" s="24">
        <f>MIN(P_pcs*AD752,MAX(0,SOC_max-E752)*E_nom*60/dt/SQRT(RTE))</f>
        <v>2.5</v>
      </c>
      <c r="AF752" s="24">
        <f>MIN(P_pcs,MAX(0,E752-SOC_min)*E_nom*60/dt*SQRT(RTE))</f>
        <v>2.5</v>
      </c>
      <c r="AG752" s="24">
        <f>IF(AC752&gt;0,MIN(AC752,AE752),0)</f>
        <v>5.8999999999995723E-3</v>
      </c>
      <c r="AH752" s="24">
        <f>IF(AC752&lt;0,MIN(-AC752,AF752),0)</f>
        <v>0</v>
      </c>
      <c r="AI752" s="24">
        <f>IF(AC752&gt;0,D752+AG752,AB752)</f>
        <v>3.4</v>
      </c>
      <c r="AJ752" s="24">
        <f>MAX(0,D752-AI752-AH752)</f>
        <v>0</v>
      </c>
      <c r="AK752" s="25">
        <f>IF(AB752&gt;0,AI752/AB752,0)</f>
        <v>1</v>
      </c>
      <c r="AL752">
        <f>IF(AB752=0,1,MIN(MATCH(MEDIAN(MinStable,AK752,1),FC_L,1),3))</f>
        <v>3</v>
      </c>
      <c r="AM752" s="25">
        <f>INDEX(FC_E1,$AL752)+(MEDIAN(MinStable,$AK752,1)-INDEX(FC_L,$AL752))*(INDEX(FC_E1,$AL752+1)-INDEX(FC_E1,$AL752))/(INDEX(FC_L,$AL752+1)-INDEX(FC_L,$AL752))</f>
        <v>0.42799999999999999</v>
      </c>
      <c r="AN752" s="25">
        <f>INDEX(FC_E2,$AL752)+(MEDIAN(MinStable,$AK752,1)-INDEX(FC_L,$AL752))*(INDEX(FC_E2,$AL752+1)-INDEX(FC_E2,$AL752))/(INDEX(FC_L,$AL752+1)-INDEX(FC_L,$AL752))</f>
        <v>0.42199999999999999</v>
      </c>
      <c r="AO752" s="25">
        <f>INDEX(FC_E3,$AL752)+(MEDIAN(MinStable,$AK752,1)-INDEX(FC_L,$AL752))*(INDEX(FC_E3,$AL752+1)-INDEX(FC_E3,$AL752))/(INDEX(FC_L,$AL752+1)-INDEX(FC_L,$AL752))</f>
        <v>0.41499999999999998</v>
      </c>
      <c r="AP752" s="26">
        <f>(IF(S752=1,Y752*AK752/AM752,0)+IF(T752=1,Z752*AK752/AN752,0)+IF(U752=1,AA752*AK752/AO752,0))*dt/60</f>
        <v>0.13434959664142687</v>
      </c>
      <c r="AQ752" s="25">
        <f>E752+(AG752*SQRT(RTE)-AH752/SQRT(RTE))*dt/60/E_nom</f>
        <v>0.60959303729932635</v>
      </c>
      <c r="AR752">
        <f>IF(R752=1,1,0)</f>
        <v>0</v>
      </c>
    </row>
    <row r="753" spans="1:44" x14ac:dyDescent="0.2">
      <c r="A753">
        <v>751</v>
      </c>
      <c r="B753" s="22">
        <f>A753/1440</f>
        <v>0.52152777777777781</v>
      </c>
      <c r="C753" s="23">
        <v>3.3540000000000001</v>
      </c>
      <c r="D753" s="24">
        <f>C753+P_aux</f>
        <v>3.3690000000000002</v>
      </c>
      <c r="E753" s="25">
        <f>AQ752</f>
        <v>0.60959303729932635</v>
      </c>
      <c r="F753" s="24">
        <f>AB752</f>
        <v>3.4</v>
      </c>
      <c r="G753">
        <f>IF(AND(S752=0,V752&gt;=MinOff),V752,-1)</f>
        <v>-1</v>
      </c>
      <c r="H753">
        <f>IF(AND(T752=0,W752&gt;=MinOff),W752,-1)</f>
        <v>-1</v>
      </c>
      <c r="I753">
        <f>IF(AND(U752=0,X752&gt;=MinOff),X752,-1)</f>
        <v>-1</v>
      </c>
      <c r="J753">
        <f>IF(AND(S752=1,V752&gt;=MinRun),V752,-1)</f>
        <v>528</v>
      </c>
      <c r="K753">
        <f>IF(AND(T752=1,W752&gt;=MinRun),W752,-1)</f>
        <v>527</v>
      </c>
      <c r="L753">
        <f>IF(AND(U752=1,X752&gt;=MinRun),X752,-1)</f>
        <v>186</v>
      </c>
      <c r="M753">
        <f>IF(MAX(G753:I753)&lt;0,0,MATCH(MAX(G753:I753),G753:I753,0))</f>
        <v>0</v>
      </c>
      <c r="N753">
        <f>IF(MAX(J753:L753)&lt;0,0,MATCH(MAX(J753:L753),J753:L753,0))</f>
        <v>1</v>
      </c>
      <c r="O753" s="24">
        <f>IF(N753=0,0,INDEX(CapVec,N753))</f>
        <v>1.2</v>
      </c>
      <c r="P753">
        <f>IF(OR(D753&gt;F753+StartMargin,E753&lt;SOC_startT),1,0)</f>
        <v>0</v>
      </c>
      <c r="Q753">
        <f>IF(AND(E753&gt;SOC_stopT,D753&lt;=F753-O753+StopMargin),1,0)</f>
        <v>0</v>
      </c>
      <c r="R753">
        <f>IF(AND(P753=1,M753&gt;0),1,IF(AND(P753=0,Q753=1,N753&gt;0),-1,0))</f>
        <v>0</v>
      </c>
      <c r="S753">
        <f>S752+IF(AND(R753=1,M753=1),1,0)-IF(AND(R753=-1,N753=1),1,0)</f>
        <v>1</v>
      </c>
      <c r="T753">
        <f>T752+IF(AND(R753=1,M753=2),1,0)-IF(AND(R753=-1,N753=2),1,0)</f>
        <v>1</v>
      </c>
      <c r="U753">
        <f>U752+IF(AND(R753=1,M753=3),1,0)-IF(AND(R753=-1,N753=3),1,0)</f>
        <v>1</v>
      </c>
      <c r="V753">
        <f>IF(S753&lt;&gt;S752,0,V752+dt)</f>
        <v>529</v>
      </c>
      <c r="W753">
        <f>IF(T753&lt;&gt;T752,0,W752+dt)</f>
        <v>528</v>
      </c>
      <c r="X753">
        <f>IF(U753&lt;&gt;U752,0,X752+dt)</f>
        <v>187</v>
      </c>
      <c r="Y753" s="24">
        <f>S753*Cap_1*MIN(1,(V753+dt)/StartRamp)</f>
        <v>1.2</v>
      </c>
      <c r="Z753" s="24">
        <f>T753*Cap_2*MIN(1,(W753+dt)/StartRamp)</f>
        <v>1.1000000000000001</v>
      </c>
      <c r="AA753" s="24">
        <f>U753*Cap_3*MIN(1,(X753+dt)/StartRamp)</f>
        <v>1.1000000000000001</v>
      </c>
      <c r="AB753" s="24">
        <f>SUM(Y753:AA753)</f>
        <v>3.4</v>
      </c>
      <c r="AC753" s="24">
        <f>AB753-D753</f>
        <v>3.0999999999999694E-2</v>
      </c>
      <c r="AD753" s="25">
        <f>MEDIAN(0,(TaperEnd-E753)/(TaperEnd-TaperStart),1)</f>
        <v>1</v>
      </c>
      <c r="AE753" s="24">
        <f>MIN(P_pcs*AD753,MAX(0,SOC_max-E753)*E_nom*60/dt/SQRT(RTE))</f>
        <v>2.5</v>
      </c>
      <c r="AF753" s="24">
        <f>MIN(P_pcs,MAX(0,E753-SOC_min)*E_nom*60/dt*SQRT(RTE))</f>
        <v>2.5</v>
      </c>
      <c r="AG753" s="24">
        <f>IF(AC753&gt;0,MIN(AC753,AE753),0)</f>
        <v>3.0999999999999694E-2</v>
      </c>
      <c r="AH753" s="24">
        <f>IF(AC753&lt;0,MIN(-AC753,AF753),0)</f>
        <v>0</v>
      </c>
      <c r="AI753" s="24">
        <f>IF(AC753&gt;0,D753+AG753,AB753)</f>
        <v>3.4</v>
      </c>
      <c r="AJ753" s="24">
        <f>MAX(0,D753-AI753-AH753)</f>
        <v>0</v>
      </c>
      <c r="AK753" s="25">
        <f>IF(AB753&gt;0,AI753/AB753,0)</f>
        <v>1</v>
      </c>
      <c r="AL753">
        <f>IF(AB753=0,1,MIN(MATCH(MEDIAN(MinStable,AK753,1),FC_L,1),3))</f>
        <v>3</v>
      </c>
      <c r="AM753" s="25">
        <f>INDEX(FC_E1,$AL753)+(MEDIAN(MinStable,$AK753,1)-INDEX(FC_L,$AL753))*(INDEX(FC_E1,$AL753+1)-INDEX(FC_E1,$AL753))/(INDEX(FC_L,$AL753+1)-INDEX(FC_L,$AL753))</f>
        <v>0.42799999999999999</v>
      </c>
      <c r="AN753" s="25">
        <f>INDEX(FC_E2,$AL753)+(MEDIAN(MinStable,$AK753,1)-INDEX(FC_L,$AL753))*(INDEX(FC_E2,$AL753+1)-INDEX(FC_E2,$AL753))/(INDEX(FC_L,$AL753+1)-INDEX(FC_L,$AL753))</f>
        <v>0.42199999999999999</v>
      </c>
      <c r="AO753" s="25">
        <f>INDEX(FC_E3,$AL753)+(MEDIAN(MinStable,$AK753,1)-INDEX(FC_L,$AL753))*(INDEX(FC_E3,$AL753+1)-INDEX(FC_E3,$AL753))/(INDEX(FC_L,$AL753+1)-INDEX(FC_L,$AL753))</f>
        <v>0.41499999999999998</v>
      </c>
      <c r="AP753" s="26">
        <f>(IF(S753=1,Y753*AK753/AM753,0)+IF(T753=1,Z753*AK753/AN753,0)+IF(U753=1,AA753*AK753/AO753,0))*dt/60</f>
        <v>0.13434959664142687</v>
      </c>
      <c r="AQ753" s="25">
        <f>E753+(AG753*SQRT(RTE)-AH753/SQRT(RTE))*dt/60/E_nom</f>
        <v>0.60968116026208663</v>
      </c>
      <c r="AR753">
        <f>IF(R753=1,1,0)</f>
        <v>0</v>
      </c>
    </row>
    <row r="754" spans="1:44" x14ac:dyDescent="0.2">
      <c r="A754">
        <v>752</v>
      </c>
      <c r="B754" s="22">
        <f>A754/1440</f>
        <v>0.52222222222222225</v>
      </c>
      <c r="C754" s="23">
        <v>3.3822000000000001</v>
      </c>
      <c r="D754" s="24">
        <f>C754+P_aux</f>
        <v>3.3972000000000002</v>
      </c>
      <c r="E754" s="25">
        <f>AQ753</f>
        <v>0.60968116026208663</v>
      </c>
      <c r="F754" s="24">
        <f>AB753</f>
        <v>3.4</v>
      </c>
      <c r="G754">
        <f>IF(AND(S753=0,V753&gt;=MinOff),V753,-1)</f>
        <v>-1</v>
      </c>
      <c r="H754">
        <f>IF(AND(T753=0,W753&gt;=MinOff),W753,-1)</f>
        <v>-1</v>
      </c>
      <c r="I754">
        <f>IF(AND(U753=0,X753&gt;=MinOff),X753,-1)</f>
        <v>-1</v>
      </c>
      <c r="J754">
        <f>IF(AND(S753=1,V753&gt;=MinRun),V753,-1)</f>
        <v>529</v>
      </c>
      <c r="K754">
        <f>IF(AND(T753=1,W753&gt;=MinRun),W753,-1)</f>
        <v>528</v>
      </c>
      <c r="L754">
        <f>IF(AND(U753=1,X753&gt;=MinRun),X753,-1)</f>
        <v>187</v>
      </c>
      <c r="M754">
        <f>IF(MAX(G754:I754)&lt;0,0,MATCH(MAX(G754:I754),G754:I754,0))</f>
        <v>0</v>
      </c>
      <c r="N754">
        <f>IF(MAX(J754:L754)&lt;0,0,MATCH(MAX(J754:L754),J754:L754,0))</f>
        <v>1</v>
      </c>
      <c r="O754" s="24">
        <f>IF(N754=0,0,INDEX(CapVec,N754))</f>
        <v>1.2</v>
      </c>
      <c r="P754">
        <f>IF(OR(D754&gt;F754+StartMargin,E754&lt;SOC_startT),1,0)</f>
        <v>0</v>
      </c>
      <c r="Q754">
        <f>IF(AND(E754&gt;SOC_stopT,D754&lt;=F754-O754+StopMargin),1,0)</f>
        <v>0</v>
      </c>
      <c r="R754">
        <f>IF(AND(P754=1,M754&gt;0),1,IF(AND(P754=0,Q754=1,N754&gt;0),-1,0))</f>
        <v>0</v>
      </c>
      <c r="S754">
        <f>S753+IF(AND(R754=1,M754=1),1,0)-IF(AND(R754=-1,N754=1),1,0)</f>
        <v>1</v>
      </c>
      <c r="T754">
        <f>T753+IF(AND(R754=1,M754=2),1,0)-IF(AND(R754=-1,N754=2),1,0)</f>
        <v>1</v>
      </c>
      <c r="U754">
        <f>U753+IF(AND(R754=1,M754=3),1,0)-IF(AND(R754=-1,N754=3),1,0)</f>
        <v>1</v>
      </c>
      <c r="V754">
        <f>IF(S754&lt;&gt;S753,0,V753+dt)</f>
        <v>530</v>
      </c>
      <c r="W754">
        <f>IF(T754&lt;&gt;T753,0,W753+dt)</f>
        <v>529</v>
      </c>
      <c r="X754">
        <f>IF(U754&lt;&gt;U753,0,X753+dt)</f>
        <v>188</v>
      </c>
      <c r="Y754" s="24">
        <f>S754*Cap_1*MIN(1,(V754+dt)/StartRamp)</f>
        <v>1.2</v>
      </c>
      <c r="Z754" s="24">
        <f>T754*Cap_2*MIN(1,(W754+dt)/StartRamp)</f>
        <v>1.1000000000000001</v>
      </c>
      <c r="AA754" s="24">
        <f>U754*Cap_3*MIN(1,(X754+dt)/StartRamp)</f>
        <v>1.1000000000000001</v>
      </c>
      <c r="AB754" s="24">
        <f>SUM(Y754:AA754)</f>
        <v>3.4</v>
      </c>
      <c r="AC754" s="24">
        <f>AB754-D754</f>
        <v>2.7999999999996916E-3</v>
      </c>
      <c r="AD754" s="25">
        <f>MEDIAN(0,(TaperEnd-E754)/(TaperEnd-TaperStart),1)</f>
        <v>1</v>
      </c>
      <c r="AE754" s="24">
        <f>MIN(P_pcs*AD754,MAX(0,SOC_max-E754)*E_nom*60/dt/SQRT(RTE))</f>
        <v>2.5</v>
      </c>
      <c r="AF754" s="24">
        <f>MIN(P_pcs,MAX(0,E754-SOC_min)*E_nom*60/dt*SQRT(RTE))</f>
        <v>2.5</v>
      </c>
      <c r="AG754" s="24">
        <f>IF(AC754&gt;0,MIN(AC754,AE754),0)</f>
        <v>2.7999999999996916E-3</v>
      </c>
      <c r="AH754" s="24">
        <f>IF(AC754&lt;0,MIN(-AC754,AF754),0)</f>
        <v>0</v>
      </c>
      <c r="AI754" s="24">
        <f>IF(AC754&gt;0,D754+AG754,AB754)</f>
        <v>3.4</v>
      </c>
      <c r="AJ754" s="24">
        <f>MAX(0,D754-AI754-AH754)</f>
        <v>0</v>
      </c>
      <c r="AK754" s="25">
        <f>IF(AB754&gt;0,AI754/AB754,0)</f>
        <v>1</v>
      </c>
      <c r="AL754">
        <f>IF(AB754=0,1,MIN(MATCH(MEDIAN(MinStable,AK754,1),FC_L,1),3))</f>
        <v>3</v>
      </c>
      <c r="AM754" s="25">
        <f>INDEX(FC_E1,$AL754)+(MEDIAN(MinStable,$AK754,1)-INDEX(FC_L,$AL754))*(INDEX(FC_E1,$AL754+1)-INDEX(FC_E1,$AL754))/(INDEX(FC_L,$AL754+1)-INDEX(FC_L,$AL754))</f>
        <v>0.42799999999999999</v>
      </c>
      <c r="AN754" s="25">
        <f>INDEX(FC_E2,$AL754)+(MEDIAN(MinStable,$AK754,1)-INDEX(FC_L,$AL754))*(INDEX(FC_E2,$AL754+1)-INDEX(FC_E2,$AL754))/(INDEX(FC_L,$AL754+1)-INDEX(FC_L,$AL754))</f>
        <v>0.42199999999999999</v>
      </c>
      <c r="AO754" s="25">
        <f>INDEX(FC_E3,$AL754)+(MEDIAN(MinStable,$AK754,1)-INDEX(FC_L,$AL754))*(INDEX(FC_E3,$AL754+1)-INDEX(FC_E3,$AL754))/(INDEX(FC_L,$AL754+1)-INDEX(FC_L,$AL754))</f>
        <v>0.41499999999999998</v>
      </c>
      <c r="AP754" s="26">
        <f>(IF(S754=1,Y754*AK754/AM754,0)+IF(T754=1,Z754*AK754/AN754,0)+IF(U754=1,AA754*AK754/AO754,0))*dt/60</f>
        <v>0.13434959664142687</v>
      </c>
      <c r="AQ754" s="25">
        <f>E754+(AG754*SQRT(RTE)-AH754/SQRT(RTE))*dt/60/E_nom</f>
        <v>0.60968911975549722</v>
      </c>
      <c r="AR754">
        <f>IF(R754=1,1,0)</f>
        <v>0</v>
      </c>
    </row>
    <row r="755" spans="1:44" x14ac:dyDescent="0.2">
      <c r="A755">
        <v>753</v>
      </c>
      <c r="B755" s="22">
        <f>A755/1440</f>
        <v>0.5229166666666667</v>
      </c>
      <c r="C755" s="23">
        <v>3.4018999999999999</v>
      </c>
      <c r="D755" s="24">
        <f>C755+P_aux</f>
        <v>3.4169</v>
      </c>
      <c r="E755" s="25">
        <f>AQ754</f>
        <v>0.60968911975549722</v>
      </c>
      <c r="F755" s="24">
        <f>AB754</f>
        <v>3.4</v>
      </c>
      <c r="G755">
        <f>IF(AND(S754=0,V754&gt;=MinOff),V754,-1)</f>
        <v>-1</v>
      </c>
      <c r="H755">
        <f>IF(AND(T754=0,W754&gt;=MinOff),W754,-1)</f>
        <v>-1</v>
      </c>
      <c r="I755">
        <f>IF(AND(U754=0,X754&gt;=MinOff),X754,-1)</f>
        <v>-1</v>
      </c>
      <c r="J755">
        <f>IF(AND(S754=1,V754&gt;=MinRun),V754,-1)</f>
        <v>530</v>
      </c>
      <c r="K755">
        <f>IF(AND(T754=1,W754&gt;=MinRun),W754,-1)</f>
        <v>529</v>
      </c>
      <c r="L755">
        <f>IF(AND(U754=1,X754&gt;=MinRun),X754,-1)</f>
        <v>188</v>
      </c>
      <c r="M755">
        <f>IF(MAX(G755:I755)&lt;0,0,MATCH(MAX(G755:I755),G755:I755,0))</f>
        <v>0</v>
      </c>
      <c r="N755">
        <f>IF(MAX(J755:L755)&lt;0,0,MATCH(MAX(J755:L755),J755:L755,0))</f>
        <v>1</v>
      </c>
      <c r="O755" s="24">
        <f>IF(N755=0,0,INDEX(CapVec,N755))</f>
        <v>1.2</v>
      </c>
      <c r="P755">
        <f>IF(OR(D755&gt;F755+StartMargin,E755&lt;SOC_startT),1,0)</f>
        <v>0</v>
      </c>
      <c r="Q755">
        <f>IF(AND(E755&gt;SOC_stopT,D755&lt;=F755-O755+StopMargin),1,0)</f>
        <v>0</v>
      </c>
      <c r="R755">
        <f>IF(AND(P755=1,M755&gt;0),1,IF(AND(P755=0,Q755=1,N755&gt;0),-1,0))</f>
        <v>0</v>
      </c>
      <c r="S755">
        <f>S754+IF(AND(R755=1,M755=1),1,0)-IF(AND(R755=-1,N755=1),1,0)</f>
        <v>1</v>
      </c>
      <c r="T755">
        <f>T754+IF(AND(R755=1,M755=2),1,0)-IF(AND(R755=-1,N755=2),1,0)</f>
        <v>1</v>
      </c>
      <c r="U755">
        <f>U754+IF(AND(R755=1,M755=3),1,0)-IF(AND(R755=-1,N755=3),1,0)</f>
        <v>1</v>
      </c>
      <c r="V755">
        <f>IF(S755&lt;&gt;S754,0,V754+dt)</f>
        <v>531</v>
      </c>
      <c r="W755">
        <f>IF(T755&lt;&gt;T754,0,W754+dt)</f>
        <v>530</v>
      </c>
      <c r="X755">
        <f>IF(U755&lt;&gt;U754,0,X754+dt)</f>
        <v>189</v>
      </c>
      <c r="Y755" s="24">
        <f>S755*Cap_1*MIN(1,(V755+dt)/StartRamp)</f>
        <v>1.2</v>
      </c>
      <c r="Z755" s="24">
        <f>T755*Cap_2*MIN(1,(W755+dt)/StartRamp)</f>
        <v>1.1000000000000001</v>
      </c>
      <c r="AA755" s="24">
        <f>U755*Cap_3*MIN(1,(X755+dt)/StartRamp)</f>
        <v>1.1000000000000001</v>
      </c>
      <c r="AB755" s="24">
        <f>SUM(Y755:AA755)</f>
        <v>3.4</v>
      </c>
      <c r="AC755" s="24">
        <f>AB755-D755</f>
        <v>-1.6900000000000137E-2</v>
      </c>
      <c r="AD755" s="25">
        <f>MEDIAN(0,(TaperEnd-E755)/(TaperEnd-TaperStart),1)</f>
        <v>1</v>
      </c>
      <c r="AE755" s="24">
        <f>MIN(P_pcs*AD755,MAX(0,SOC_max-E755)*E_nom*60/dt/SQRT(RTE))</f>
        <v>2.5</v>
      </c>
      <c r="AF755" s="24">
        <f>MIN(P_pcs,MAX(0,E755-SOC_min)*E_nom*60/dt*SQRT(RTE))</f>
        <v>2.5</v>
      </c>
      <c r="AG755" s="24">
        <f>IF(AC755&gt;0,MIN(AC755,AE755),0)</f>
        <v>0</v>
      </c>
      <c r="AH755" s="24">
        <f>IF(AC755&lt;0,MIN(-AC755,AF755),0)</f>
        <v>1.6900000000000137E-2</v>
      </c>
      <c r="AI755" s="24">
        <f>IF(AC755&gt;0,D755+AG755,AB755)</f>
        <v>3.4</v>
      </c>
      <c r="AJ755" s="24">
        <f>MAX(0,D755-AI755-AH755)</f>
        <v>0</v>
      </c>
      <c r="AK755" s="25">
        <f>IF(AB755&gt;0,AI755/AB755,0)</f>
        <v>1</v>
      </c>
      <c r="AL755">
        <f>IF(AB755=0,1,MIN(MATCH(MEDIAN(MinStable,AK755,1),FC_L,1),3))</f>
        <v>3</v>
      </c>
      <c r="AM755" s="25">
        <f>INDEX(FC_E1,$AL755)+(MEDIAN(MinStable,$AK755,1)-INDEX(FC_L,$AL755))*(INDEX(FC_E1,$AL755+1)-INDEX(FC_E1,$AL755))/(INDEX(FC_L,$AL755+1)-INDEX(FC_L,$AL755))</f>
        <v>0.42799999999999999</v>
      </c>
      <c r="AN755" s="25">
        <f>INDEX(FC_E2,$AL755)+(MEDIAN(MinStable,$AK755,1)-INDEX(FC_L,$AL755))*(INDEX(FC_E2,$AL755+1)-INDEX(FC_E2,$AL755))/(INDEX(FC_L,$AL755+1)-INDEX(FC_L,$AL755))</f>
        <v>0.42199999999999999</v>
      </c>
      <c r="AO755" s="25">
        <f>INDEX(FC_E3,$AL755)+(MEDIAN(MinStable,$AK755,1)-INDEX(FC_L,$AL755))*(INDEX(FC_E3,$AL755+1)-INDEX(FC_E3,$AL755))/(INDEX(FC_L,$AL755+1)-INDEX(FC_L,$AL755))</f>
        <v>0.41499999999999998</v>
      </c>
      <c r="AP755" s="26">
        <f>(IF(S755=1,Y755*AK755/AM755,0)+IF(T755=1,Z755*AK755/AN755,0)+IF(U755=1,AA755*AK755/AO755,0))*dt/60</f>
        <v>0.13434959664142687</v>
      </c>
      <c r="AQ755" s="25">
        <f>E755+(AG755*SQRT(RTE)-AH755/SQRT(RTE))*dt/60/E_nom</f>
        <v>0.60963452745085467</v>
      </c>
      <c r="AR755">
        <f>IF(R755=1,1,0)</f>
        <v>0</v>
      </c>
    </row>
    <row r="756" spans="1:44" x14ac:dyDescent="0.2">
      <c r="A756">
        <v>754</v>
      </c>
      <c r="B756" s="22">
        <f>A756/1440</f>
        <v>0.52361111111111114</v>
      </c>
      <c r="C756" s="23">
        <v>3.3492999999999999</v>
      </c>
      <c r="D756" s="24">
        <f>C756+P_aux</f>
        <v>3.3643000000000001</v>
      </c>
      <c r="E756" s="25">
        <f>AQ755</f>
        <v>0.60963452745085467</v>
      </c>
      <c r="F756" s="24">
        <f>AB755</f>
        <v>3.4</v>
      </c>
      <c r="G756">
        <f>IF(AND(S755=0,V755&gt;=MinOff),V755,-1)</f>
        <v>-1</v>
      </c>
      <c r="H756">
        <f>IF(AND(T755=0,W755&gt;=MinOff),W755,-1)</f>
        <v>-1</v>
      </c>
      <c r="I756">
        <f>IF(AND(U755=0,X755&gt;=MinOff),X755,-1)</f>
        <v>-1</v>
      </c>
      <c r="J756">
        <f>IF(AND(S755=1,V755&gt;=MinRun),V755,-1)</f>
        <v>531</v>
      </c>
      <c r="K756">
        <f>IF(AND(T755=1,W755&gt;=MinRun),W755,-1)</f>
        <v>530</v>
      </c>
      <c r="L756">
        <f>IF(AND(U755=1,X755&gt;=MinRun),X755,-1)</f>
        <v>189</v>
      </c>
      <c r="M756">
        <f>IF(MAX(G756:I756)&lt;0,0,MATCH(MAX(G756:I756),G756:I756,0))</f>
        <v>0</v>
      </c>
      <c r="N756">
        <f>IF(MAX(J756:L756)&lt;0,0,MATCH(MAX(J756:L756),J756:L756,0))</f>
        <v>1</v>
      </c>
      <c r="O756" s="24">
        <f>IF(N756=0,0,INDEX(CapVec,N756))</f>
        <v>1.2</v>
      </c>
      <c r="P756">
        <f>IF(OR(D756&gt;F756+StartMargin,E756&lt;SOC_startT),1,0)</f>
        <v>0</v>
      </c>
      <c r="Q756">
        <f>IF(AND(E756&gt;SOC_stopT,D756&lt;=F756-O756+StopMargin),1,0)</f>
        <v>0</v>
      </c>
      <c r="R756">
        <f>IF(AND(P756=1,M756&gt;0),1,IF(AND(P756=0,Q756=1,N756&gt;0),-1,0))</f>
        <v>0</v>
      </c>
      <c r="S756">
        <f>S755+IF(AND(R756=1,M756=1),1,0)-IF(AND(R756=-1,N756=1),1,0)</f>
        <v>1</v>
      </c>
      <c r="T756">
        <f>T755+IF(AND(R756=1,M756=2),1,0)-IF(AND(R756=-1,N756=2),1,0)</f>
        <v>1</v>
      </c>
      <c r="U756">
        <f>U755+IF(AND(R756=1,M756=3),1,0)-IF(AND(R756=-1,N756=3),1,0)</f>
        <v>1</v>
      </c>
      <c r="V756">
        <f>IF(S756&lt;&gt;S755,0,V755+dt)</f>
        <v>532</v>
      </c>
      <c r="W756">
        <f>IF(T756&lt;&gt;T755,0,W755+dt)</f>
        <v>531</v>
      </c>
      <c r="X756">
        <f>IF(U756&lt;&gt;U755,0,X755+dt)</f>
        <v>190</v>
      </c>
      <c r="Y756" s="24">
        <f>S756*Cap_1*MIN(1,(V756+dt)/StartRamp)</f>
        <v>1.2</v>
      </c>
      <c r="Z756" s="24">
        <f>T756*Cap_2*MIN(1,(W756+dt)/StartRamp)</f>
        <v>1.1000000000000001</v>
      </c>
      <c r="AA756" s="24">
        <f>U756*Cap_3*MIN(1,(X756+dt)/StartRamp)</f>
        <v>1.1000000000000001</v>
      </c>
      <c r="AB756" s="24">
        <f>SUM(Y756:AA756)</f>
        <v>3.4</v>
      </c>
      <c r="AC756" s="24">
        <f>AB756-D756</f>
        <v>3.5699999999999843E-2</v>
      </c>
      <c r="AD756" s="25">
        <f>MEDIAN(0,(TaperEnd-E756)/(TaperEnd-TaperStart),1)</f>
        <v>1</v>
      </c>
      <c r="AE756" s="24">
        <f>MIN(P_pcs*AD756,MAX(0,SOC_max-E756)*E_nom*60/dt/SQRT(RTE))</f>
        <v>2.5</v>
      </c>
      <c r="AF756" s="24">
        <f>MIN(P_pcs,MAX(0,E756-SOC_min)*E_nom*60/dt*SQRT(RTE))</f>
        <v>2.5</v>
      </c>
      <c r="AG756" s="24">
        <f>IF(AC756&gt;0,MIN(AC756,AE756),0)</f>
        <v>3.5699999999999843E-2</v>
      </c>
      <c r="AH756" s="24">
        <f>IF(AC756&lt;0,MIN(-AC756,AF756),0)</f>
        <v>0</v>
      </c>
      <c r="AI756" s="24">
        <f>IF(AC756&gt;0,D756+AG756,AB756)</f>
        <v>3.4</v>
      </c>
      <c r="AJ756" s="24">
        <f>MAX(0,D756-AI756-AH756)</f>
        <v>0</v>
      </c>
      <c r="AK756" s="25">
        <f>IF(AB756&gt;0,AI756/AB756,0)</f>
        <v>1</v>
      </c>
      <c r="AL756">
        <f>IF(AB756=0,1,MIN(MATCH(MEDIAN(MinStable,AK756,1),FC_L,1),3))</f>
        <v>3</v>
      </c>
      <c r="AM756" s="25">
        <f>INDEX(FC_E1,$AL756)+(MEDIAN(MinStable,$AK756,1)-INDEX(FC_L,$AL756))*(INDEX(FC_E1,$AL756+1)-INDEX(FC_E1,$AL756))/(INDEX(FC_L,$AL756+1)-INDEX(FC_L,$AL756))</f>
        <v>0.42799999999999999</v>
      </c>
      <c r="AN756" s="25">
        <f>INDEX(FC_E2,$AL756)+(MEDIAN(MinStable,$AK756,1)-INDEX(FC_L,$AL756))*(INDEX(FC_E2,$AL756+1)-INDEX(FC_E2,$AL756))/(INDEX(FC_L,$AL756+1)-INDEX(FC_L,$AL756))</f>
        <v>0.42199999999999999</v>
      </c>
      <c r="AO756" s="25">
        <f>INDEX(FC_E3,$AL756)+(MEDIAN(MinStable,$AK756,1)-INDEX(FC_L,$AL756))*(INDEX(FC_E3,$AL756+1)-INDEX(FC_E3,$AL756))/(INDEX(FC_L,$AL756+1)-INDEX(FC_L,$AL756))</f>
        <v>0.41499999999999998</v>
      </c>
      <c r="AP756" s="26">
        <f>(IF(S756=1,Y756*AK756/AM756,0)+IF(T756=1,Z756*AK756/AN756,0)+IF(U756=1,AA756*AK756/AO756,0))*dt/60</f>
        <v>0.13434959664142687</v>
      </c>
      <c r="AQ756" s="25">
        <f>E756+(AG756*SQRT(RTE)-AH756/SQRT(RTE))*dt/60/E_nom</f>
        <v>0.60973601099183994</v>
      </c>
      <c r="AR756">
        <f>IF(R756=1,1,0)</f>
        <v>0</v>
      </c>
    </row>
    <row r="757" spans="1:44" x14ac:dyDescent="0.2">
      <c r="A757">
        <v>755</v>
      </c>
      <c r="B757" s="22">
        <f>A757/1440</f>
        <v>0.52430555555555558</v>
      </c>
      <c r="C757" s="23">
        <v>3.4336000000000002</v>
      </c>
      <c r="D757" s="24">
        <f>C757+P_aux</f>
        <v>3.4486000000000003</v>
      </c>
      <c r="E757" s="25">
        <f>AQ756</f>
        <v>0.60973601099183994</v>
      </c>
      <c r="F757" s="24">
        <f>AB756</f>
        <v>3.4</v>
      </c>
      <c r="G757">
        <f>IF(AND(S756=0,V756&gt;=MinOff),V756,-1)</f>
        <v>-1</v>
      </c>
      <c r="H757">
        <f>IF(AND(T756=0,W756&gt;=MinOff),W756,-1)</f>
        <v>-1</v>
      </c>
      <c r="I757">
        <f>IF(AND(U756=0,X756&gt;=MinOff),X756,-1)</f>
        <v>-1</v>
      </c>
      <c r="J757">
        <f>IF(AND(S756=1,V756&gt;=MinRun),V756,-1)</f>
        <v>532</v>
      </c>
      <c r="K757">
        <f>IF(AND(T756=1,W756&gt;=MinRun),W756,-1)</f>
        <v>531</v>
      </c>
      <c r="L757">
        <f>IF(AND(U756=1,X756&gt;=MinRun),X756,-1)</f>
        <v>190</v>
      </c>
      <c r="M757">
        <f>IF(MAX(G757:I757)&lt;0,0,MATCH(MAX(G757:I757),G757:I757,0))</f>
        <v>0</v>
      </c>
      <c r="N757">
        <f>IF(MAX(J757:L757)&lt;0,0,MATCH(MAX(J757:L757),J757:L757,0))</f>
        <v>1</v>
      </c>
      <c r="O757" s="24">
        <f>IF(N757=0,0,INDEX(CapVec,N757))</f>
        <v>1.2</v>
      </c>
      <c r="P757">
        <f>IF(OR(D757&gt;F757+StartMargin,E757&lt;SOC_startT),1,0)</f>
        <v>0</v>
      </c>
      <c r="Q757">
        <f>IF(AND(E757&gt;SOC_stopT,D757&lt;=F757-O757+StopMargin),1,0)</f>
        <v>0</v>
      </c>
      <c r="R757">
        <f>IF(AND(P757=1,M757&gt;0),1,IF(AND(P757=0,Q757=1,N757&gt;0),-1,0))</f>
        <v>0</v>
      </c>
      <c r="S757">
        <f>S756+IF(AND(R757=1,M757=1),1,0)-IF(AND(R757=-1,N757=1),1,0)</f>
        <v>1</v>
      </c>
      <c r="T757">
        <f>T756+IF(AND(R757=1,M757=2),1,0)-IF(AND(R757=-1,N757=2),1,0)</f>
        <v>1</v>
      </c>
      <c r="U757">
        <f>U756+IF(AND(R757=1,M757=3),1,0)-IF(AND(R757=-1,N757=3),1,0)</f>
        <v>1</v>
      </c>
      <c r="V757">
        <f>IF(S757&lt;&gt;S756,0,V756+dt)</f>
        <v>533</v>
      </c>
      <c r="W757">
        <f>IF(T757&lt;&gt;T756,0,W756+dt)</f>
        <v>532</v>
      </c>
      <c r="X757">
        <f>IF(U757&lt;&gt;U756,0,X756+dt)</f>
        <v>191</v>
      </c>
      <c r="Y757" s="24">
        <f>S757*Cap_1*MIN(1,(V757+dt)/StartRamp)</f>
        <v>1.2</v>
      </c>
      <c r="Z757" s="24">
        <f>T757*Cap_2*MIN(1,(W757+dt)/StartRamp)</f>
        <v>1.1000000000000001</v>
      </c>
      <c r="AA757" s="24">
        <f>U757*Cap_3*MIN(1,(X757+dt)/StartRamp)</f>
        <v>1.1000000000000001</v>
      </c>
      <c r="AB757" s="24">
        <f>SUM(Y757:AA757)</f>
        <v>3.4</v>
      </c>
      <c r="AC757" s="24">
        <f>AB757-D757</f>
        <v>-4.8600000000000421E-2</v>
      </c>
      <c r="AD757" s="25">
        <f>MEDIAN(0,(TaperEnd-E757)/(TaperEnd-TaperStart),1)</f>
        <v>1</v>
      </c>
      <c r="AE757" s="24">
        <f>MIN(P_pcs*AD757,MAX(0,SOC_max-E757)*E_nom*60/dt/SQRT(RTE))</f>
        <v>2.5</v>
      </c>
      <c r="AF757" s="24">
        <f>MIN(P_pcs,MAX(0,E757-SOC_min)*E_nom*60/dt*SQRT(RTE))</f>
        <v>2.5</v>
      </c>
      <c r="AG757" s="24">
        <f>IF(AC757&gt;0,MIN(AC757,AE757),0)</f>
        <v>0</v>
      </c>
      <c r="AH757" s="24">
        <f>IF(AC757&lt;0,MIN(-AC757,AF757),0)</f>
        <v>4.8600000000000421E-2</v>
      </c>
      <c r="AI757" s="24">
        <f>IF(AC757&gt;0,D757+AG757,AB757)</f>
        <v>3.4</v>
      </c>
      <c r="AJ757" s="24">
        <f>MAX(0,D757-AI757-AH757)</f>
        <v>0</v>
      </c>
      <c r="AK757" s="25">
        <f>IF(AB757&gt;0,AI757/AB757,0)</f>
        <v>1</v>
      </c>
      <c r="AL757">
        <f>IF(AB757=0,1,MIN(MATCH(MEDIAN(MinStable,AK757,1),FC_L,1),3))</f>
        <v>3</v>
      </c>
      <c r="AM757" s="25">
        <f>INDEX(FC_E1,$AL757)+(MEDIAN(MinStable,$AK757,1)-INDEX(FC_L,$AL757))*(INDEX(FC_E1,$AL757+1)-INDEX(FC_E1,$AL757))/(INDEX(FC_L,$AL757+1)-INDEX(FC_L,$AL757))</f>
        <v>0.42799999999999999</v>
      </c>
      <c r="AN757" s="25">
        <f>INDEX(FC_E2,$AL757)+(MEDIAN(MinStable,$AK757,1)-INDEX(FC_L,$AL757))*(INDEX(FC_E2,$AL757+1)-INDEX(FC_E2,$AL757))/(INDEX(FC_L,$AL757+1)-INDEX(FC_L,$AL757))</f>
        <v>0.42199999999999999</v>
      </c>
      <c r="AO757" s="25">
        <f>INDEX(FC_E3,$AL757)+(MEDIAN(MinStable,$AK757,1)-INDEX(FC_L,$AL757))*(INDEX(FC_E3,$AL757+1)-INDEX(FC_E3,$AL757))/(INDEX(FC_L,$AL757+1)-INDEX(FC_L,$AL757))</f>
        <v>0.41499999999999998</v>
      </c>
      <c r="AP757" s="26">
        <f>(IF(S757=1,Y757*AK757/AM757,0)+IF(T757=1,Z757*AK757/AN757,0)+IF(U757=1,AA757*AK757/AO757,0))*dt/60</f>
        <v>0.13434959664142687</v>
      </c>
      <c r="AQ757" s="25">
        <f>E757+(AG757*SQRT(RTE)-AH757/SQRT(RTE))*dt/60/E_nom</f>
        <v>0.60957901773706902</v>
      </c>
      <c r="AR757">
        <f>IF(R757=1,1,0)</f>
        <v>0</v>
      </c>
    </row>
    <row r="758" spans="1:44" x14ac:dyDescent="0.2">
      <c r="A758">
        <v>756</v>
      </c>
      <c r="B758" s="22">
        <f>A758/1440</f>
        <v>0.52500000000000002</v>
      </c>
      <c r="C758" s="23">
        <v>3.3033000000000001</v>
      </c>
      <c r="D758" s="24">
        <f>C758+P_aux</f>
        <v>3.3183000000000002</v>
      </c>
      <c r="E758" s="25">
        <f>AQ757</f>
        <v>0.60957901773706902</v>
      </c>
      <c r="F758" s="24">
        <f>AB757</f>
        <v>3.4</v>
      </c>
      <c r="G758">
        <f>IF(AND(S757=0,V757&gt;=MinOff),V757,-1)</f>
        <v>-1</v>
      </c>
      <c r="H758">
        <f>IF(AND(T757=0,W757&gt;=MinOff),W757,-1)</f>
        <v>-1</v>
      </c>
      <c r="I758">
        <f>IF(AND(U757=0,X757&gt;=MinOff),X757,-1)</f>
        <v>-1</v>
      </c>
      <c r="J758">
        <f>IF(AND(S757=1,V757&gt;=MinRun),V757,-1)</f>
        <v>533</v>
      </c>
      <c r="K758">
        <f>IF(AND(T757=1,W757&gt;=MinRun),W757,-1)</f>
        <v>532</v>
      </c>
      <c r="L758">
        <f>IF(AND(U757=1,X757&gt;=MinRun),X757,-1)</f>
        <v>191</v>
      </c>
      <c r="M758">
        <f>IF(MAX(G758:I758)&lt;0,0,MATCH(MAX(G758:I758),G758:I758,0))</f>
        <v>0</v>
      </c>
      <c r="N758">
        <f>IF(MAX(J758:L758)&lt;0,0,MATCH(MAX(J758:L758),J758:L758,0))</f>
        <v>1</v>
      </c>
      <c r="O758" s="24">
        <f>IF(N758=0,0,INDEX(CapVec,N758))</f>
        <v>1.2</v>
      </c>
      <c r="P758">
        <f>IF(OR(D758&gt;F758+StartMargin,E758&lt;SOC_startT),1,0)</f>
        <v>0</v>
      </c>
      <c r="Q758">
        <f>IF(AND(E758&gt;SOC_stopT,D758&lt;=F758-O758+StopMargin),1,0)</f>
        <v>0</v>
      </c>
      <c r="R758">
        <f>IF(AND(P758=1,M758&gt;0),1,IF(AND(P758=0,Q758=1,N758&gt;0),-1,0))</f>
        <v>0</v>
      </c>
      <c r="S758">
        <f>S757+IF(AND(R758=1,M758=1),1,0)-IF(AND(R758=-1,N758=1),1,0)</f>
        <v>1</v>
      </c>
      <c r="T758">
        <f>T757+IF(AND(R758=1,M758=2),1,0)-IF(AND(R758=-1,N758=2),1,0)</f>
        <v>1</v>
      </c>
      <c r="U758">
        <f>U757+IF(AND(R758=1,M758=3),1,0)-IF(AND(R758=-1,N758=3),1,0)</f>
        <v>1</v>
      </c>
      <c r="V758">
        <f>IF(S758&lt;&gt;S757,0,V757+dt)</f>
        <v>534</v>
      </c>
      <c r="W758">
        <f>IF(T758&lt;&gt;T757,0,W757+dt)</f>
        <v>533</v>
      </c>
      <c r="X758">
        <f>IF(U758&lt;&gt;U757,0,X757+dt)</f>
        <v>192</v>
      </c>
      <c r="Y758" s="24">
        <f>S758*Cap_1*MIN(1,(V758+dt)/StartRamp)</f>
        <v>1.2</v>
      </c>
      <c r="Z758" s="24">
        <f>T758*Cap_2*MIN(1,(W758+dt)/StartRamp)</f>
        <v>1.1000000000000001</v>
      </c>
      <c r="AA758" s="24">
        <f>U758*Cap_3*MIN(1,(X758+dt)/StartRamp)</f>
        <v>1.1000000000000001</v>
      </c>
      <c r="AB758" s="24">
        <f>SUM(Y758:AA758)</f>
        <v>3.4</v>
      </c>
      <c r="AC758" s="24">
        <f>AB758-D758</f>
        <v>8.1699999999999662E-2</v>
      </c>
      <c r="AD758" s="25">
        <f>MEDIAN(0,(TaperEnd-E758)/(TaperEnd-TaperStart),1)</f>
        <v>1</v>
      </c>
      <c r="AE758" s="24">
        <f>MIN(P_pcs*AD758,MAX(0,SOC_max-E758)*E_nom*60/dt/SQRT(RTE))</f>
        <v>2.5</v>
      </c>
      <c r="AF758" s="24">
        <f>MIN(P_pcs,MAX(0,E758-SOC_min)*E_nom*60/dt*SQRT(RTE))</f>
        <v>2.5</v>
      </c>
      <c r="AG758" s="24">
        <f>IF(AC758&gt;0,MIN(AC758,AE758),0)</f>
        <v>8.1699999999999662E-2</v>
      </c>
      <c r="AH758" s="24">
        <f>IF(AC758&lt;0,MIN(-AC758,AF758),0)</f>
        <v>0</v>
      </c>
      <c r="AI758" s="24">
        <f>IF(AC758&gt;0,D758+AG758,AB758)</f>
        <v>3.4</v>
      </c>
      <c r="AJ758" s="24">
        <f>MAX(0,D758-AI758-AH758)</f>
        <v>0</v>
      </c>
      <c r="AK758" s="25">
        <f>IF(AB758&gt;0,AI758/AB758,0)</f>
        <v>1</v>
      </c>
      <c r="AL758">
        <f>IF(AB758=0,1,MIN(MATCH(MEDIAN(MinStable,AK758,1),FC_L,1),3))</f>
        <v>3</v>
      </c>
      <c r="AM758" s="25">
        <f>INDEX(FC_E1,$AL758)+(MEDIAN(MinStable,$AK758,1)-INDEX(FC_L,$AL758))*(INDEX(FC_E1,$AL758+1)-INDEX(FC_E1,$AL758))/(INDEX(FC_L,$AL758+1)-INDEX(FC_L,$AL758))</f>
        <v>0.42799999999999999</v>
      </c>
      <c r="AN758" s="25">
        <f>INDEX(FC_E2,$AL758)+(MEDIAN(MinStable,$AK758,1)-INDEX(FC_L,$AL758))*(INDEX(FC_E2,$AL758+1)-INDEX(FC_E2,$AL758))/(INDEX(FC_L,$AL758+1)-INDEX(FC_L,$AL758))</f>
        <v>0.42199999999999999</v>
      </c>
      <c r="AO758" s="25">
        <f>INDEX(FC_E3,$AL758)+(MEDIAN(MinStable,$AK758,1)-INDEX(FC_L,$AL758))*(INDEX(FC_E3,$AL758+1)-INDEX(FC_E3,$AL758))/(INDEX(FC_L,$AL758+1)-INDEX(FC_L,$AL758))</f>
        <v>0.41499999999999998</v>
      </c>
      <c r="AP758" s="26">
        <f>(IF(S758=1,Y758*AK758/AM758,0)+IF(T758=1,Z758*AK758/AN758,0)+IF(U758=1,AA758*AK758/AO758,0))*dt/60</f>
        <v>0.13434959664142687</v>
      </c>
      <c r="AQ758" s="25">
        <f>E758+(AG758*SQRT(RTE)-AH758/SQRT(RTE))*dt/60/E_nom</f>
        <v>0.60981126438408573</v>
      </c>
      <c r="AR758">
        <f>IF(R758=1,1,0)</f>
        <v>0</v>
      </c>
    </row>
    <row r="759" spans="1:44" x14ac:dyDescent="0.2">
      <c r="A759">
        <v>757</v>
      </c>
      <c r="B759" s="22">
        <f>A759/1440</f>
        <v>0.52569444444444446</v>
      </c>
      <c r="C759" s="23">
        <v>3.2511999999999999</v>
      </c>
      <c r="D759" s="24">
        <f>C759+P_aux</f>
        <v>3.2662</v>
      </c>
      <c r="E759" s="25">
        <f>AQ758</f>
        <v>0.60981126438408573</v>
      </c>
      <c r="F759" s="24">
        <f>AB758</f>
        <v>3.4</v>
      </c>
      <c r="G759">
        <f>IF(AND(S758=0,V758&gt;=MinOff),V758,-1)</f>
        <v>-1</v>
      </c>
      <c r="H759">
        <f>IF(AND(T758=0,W758&gt;=MinOff),W758,-1)</f>
        <v>-1</v>
      </c>
      <c r="I759">
        <f>IF(AND(U758=0,X758&gt;=MinOff),X758,-1)</f>
        <v>-1</v>
      </c>
      <c r="J759">
        <f>IF(AND(S758=1,V758&gt;=MinRun),V758,-1)</f>
        <v>534</v>
      </c>
      <c r="K759">
        <f>IF(AND(T758=1,W758&gt;=MinRun),W758,-1)</f>
        <v>533</v>
      </c>
      <c r="L759">
        <f>IF(AND(U758=1,X758&gt;=MinRun),X758,-1)</f>
        <v>192</v>
      </c>
      <c r="M759">
        <f>IF(MAX(G759:I759)&lt;0,0,MATCH(MAX(G759:I759),G759:I759,0))</f>
        <v>0</v>
      </c>
      <c r="N759">
        <f>IF(MAX(J759:L759)&lt;0,0,MATCH(MAX(J759:L759),J759:L759,0))</f>
        <v>1</v>
      </c>
      <c r="O759" s="24">
        <f>IF(N759=0,0,INDEX(CapVec,N759))</f>
        <v>1.2</v>
      </c>
      <c r="P759">
        <f>IF(OR(D759&gt;F759+StartMargin,E759&lt;SOC_startT),1,0)</f>
        <v>0</v>
      </c>
      <c r="Q759">
        <f>IF(AND(E759&gt;SOC_stopT,D759&lt;=F759-O759+StopMargin),1,0)</f>
        <v>0</v>
      </c>
      <c r="R759">
        <f>IF(AND(P759=1,M759&gt;0),1,IF(AND(P759=0,Q759=1,N759&gt;0),-1,0))</f>
        <v>0</v>
      </c>
      <c r="S759">
        <f>S758+IF(AND(R759=1,M759=1),1,0)-IF(AND(R759=-1,N759=1),1,0)</f>
        <v>1</v>
      </c>
      <c r="T759">
        <f>T758+IF(AND(R759=1,M759=2),1,0)-IF(AND(R759=-1,N759=2),1,0)</f>
        <v>1</v>
      </c>
      <c r="U759">
        <f>U758+IF(AND(R759=1,M759=3),1,0)-IF(AND(R759=-1,N759=3),1,0)</f>
        <v>1</v>
      </c>
      <c r="V759">
        <f>IF(S759&lt;&gt;S758,0,V758+dt)</f>
        <v>535</v>
      </c>
      <c r="W759">
        <f>IF(T759&lt;&gt;T758,0,W758+dt)</f>
        <v>534</v>
      </c>
      <c r="X759">
        <f>IF(U759&lt;&gt;U758,0,X758+dt)</f>
        <v>193</v>
      </c>
      <c r="Y759" s="24">
        <f>S759*Cap_1*MIN(1,(V759+dt)/StartRamp)</f>
        <v>1.2</v>
      </c>
      <c r="Z759" s="24">
        <f>T759*Cap_2*MIN(1,(W759+dt)/StartRamp)</f>
        <v>1.1000000000000001</v>
      </c>
      <c r="AA759" s="24">
        <f>U759*Cap_3*MIN(1,(X759+dt)/StartRamp)</f>
        <v>1.1000000000000001</v>
      </c>
      <c r="AB759" s="24">
        <f>SUM(Y759:AA759)</f>
        <v>3.4</v>
      </c>
      <c r="AC759" s="24">
        <f>AB759-D759</f>
        <v>0.13379999999999992</v>
      </c>
      <c r="AD759" s="25">
        <f>MEDIAN(0,(TaperEnd-E759)/(TaperEnd-TaperStart),1)</f>
        <v>1</v>
      </c>
      <c r="AE759" s="24">
        <f>MIN(P_pcs*AD759,MAX(0,SOC_max-E759)*E_nom*60/dt/SQRT(RTE))</f>
        <v>2.5</v>
      </c>
      <c r="AF759" s="24">
        <f>MIN(P_pcs,MAX(0,E759-SOC_min)*E_nom*60/dt*SQRT(RTE))</f>
        <v>2.5</v>
      </c>
      <c r="AG759" s="24">
        <f>IF(AC759&gt;0,MIN(AC759,AE759),0)</f>
        <v>0.13379999999999992</v>
      </c>
      <c r="AH759" s="24">
        <f>IF(AC759&lt;0,MIN(-AC759,AF759),0)</f>
        <v>0</v>
      </c>
      <c r="AI759" s="24">
        <f>IF(AC759&gt;0,D759+AG759,AB759)</f>
        <v>3.4</v>
      </c>
      <c r="AJ759" s="24">
        <f>MAX(0,D759-AI759-AH759)</f>
        <v>0</v>
      </c>
      <c r="AK759" s="25">
        <f>IF(AB759&gt;0,AI759/AB759,0)</f>
        <v>1</v>
      </c>
      <c r="AL759">
        <f>IF(AB759=0,1,MIN(MATCH(MEDIAN(MinStable,AK759,1),FC_L,1),3))</f>
        <v>3</v>
      </c>
      <c r="AM759" s="25">
        <f>INDEX(FC_E1,$AL759)+(MEDIAN(MinStable,$AK759,1)-INDEX(FC_L,$AL759))*(INDEX(FC_E1,$AL759+1)-INDEX(FC_E1,$AL759))/(INDEX(FC_L,$AL759+1)-INDEX(FC_L,$AL759))</f>
        <v>0.42799999999999999</v>
      </c>
      <c r="AN759" s="25">
        <f>INDEX(FC_E2,$AL759)+(MEDIAN(MinStable,$AK759,1)-INDEX(FC_L,$AL759))*(INDEX(FC_E2,$AL759+1)-INDEX(FC_E2,$AL759))/(INDEX(FC_L,$AL759+1)-INDEX(FC_L,$AL759))</f>
        <v>0.42199999999999999</v>
      </c>
      <c r="AO759" s="25">
        <f>INDEX(FC_E3,$AL759)+(MEDIAN(MinStable,$AK759,1)-INDEX(FC_L,$AL759))*(INDEX(FC_E3,$AL759+1)-INDEX(FC_E3,$AL759))/(INDEX(FC_L,$AL759+1)-INDEX(FC_L,$AL759))</f>
        <v>0.41499999999999998</v>
      </c>
      <c r="AP759" s="26">
        <f>(IF(S759=1,Y759*AK759/AM759,0)+IF(T759=1,Z759*AK759/AN759,0)+IF(U759=1,AA759*AK759/AO759,0))*dt/60</f>
        <v>0.13434959664142687</v>
      </c>
      <c r="AQ759" s="25">
        <f>E759+(AG759*SQRT(RTE)-AH759/SQRT(RTE))*dt/60/E_nom</f>
        <v>0.61019161446206416</v>
      </c>
      <c r="AR759">
        <f>IF(R759=1,1,0)</f>
        <v>0</v>
      </c>
    </row>
    <row r="760" spans="1:44" x14ac:dyDescent="0.2">
      <c r="A760">
        <v>758</v>
      </c>
      <c r="B760" s="22">
        <f>A760/1440</f>
        <v>0.52638888888888891</v>
      </c>
      <c r="C760" s="23">
        <v>3.3331</v>
      </c>
      <c r="D760" s="24">
        <f>C760+P_aux</f>
        <v>3.3481000000000001</v>
      </c>
      <c r="E760" s="25">
        <f>AQ759</f>
        <v>0.61019161446206416</v>
      </c>
      <c r="F760" s="24">
        <f>AB759</f>
        <v>3.4</v>
      </c>
      <c r="G760">
        <f>IF(AND(S759=0,V759&gt;=MinOff),V759,-1)</f>
        <v>-1</v>
      </c>
      <c r="H760">
        <f>IF(AND(T759=0,W759&gt;=MinOff),W759,-1)</f>
        <v>-1</v>
      </c>
      <c r="I760">
        <f>IF(AND(U759=0,X759&gt;=MinOff),X759,-1)</f>
        <v>-1</v>
      </c>
      <c r="J760">
        <f>IF(AND(S759=1,V759&gt;=MinRun),V759,-1)</f>
        <v>535</v>
      </c>
      <c r="K760">
        <f>IF(AND(T759=1,W759&gt;=MinRun),W759,-1)</f>
        <v>534</v>
      </c>
      <c r="L760">
        <f>IF(AND(U759=1,X759&gt;=MinRun),X759,-1)</f>
        <v>193</v>
      </c>
      <c r="M760">
        <f>IF(MAX(G760:I760)&lt;0,0,MATCH(MAX(G760:I760),G760:I760,0))</f>
        <v>0</v>
      </c>
      <c r="N760">
        <f>IF(MAX(J760:L760)&lt;0,0,MATCH(MAX(J760:L760),J760:L760,0))</f>
        <v>1</v>
      </c>
      <c r="O760" s="24">
        <f>IF(N760=0,0,INDEX(CapVec,N760))</f>
        <v>1.2</v>
      </c>
      <c r="P760">
        <f>IF(OR(D760&gt;F760+StartMargin,E760&lt;SOC_startT),1,0)</f>
        <v>0</v>
      </c>
      <c r="Q760">
        <f>IF(AND(E760&gt;SOC_stopT,D760&lt;=F760-O760+StopMargin),1,0)</f>
        <v>0</v>
      </c>
      <c r="R760">
        <f>IF(AND(P760=1,M760&gt;0),1,IF(AND(P760=0,Q760=1,N760&gt;0),-1,0))</f>
        <v>0</v>
      </c>
      <c r="S760">
        <f>S759+IF(AND(R760=1,M760=1),1,0)-IF(AND(R760=-1,N760=1),1,0)</f>
        <v>1</v>
      </c>
      <c r="T760">
        <f>T759+IF(AND(R760=1,M760=2),1,0)-IF(AND(R760=-1,N760=2),1,0)</f>
        <v>1</v>
      </c>
      <c r="U760">
        <f>U759+IF(AND(R760=1,M760=3),1,0)-IF(AND(R760=-1,N760=3),1,0)</f>
        <v>1</v>
      </c>
      <c r="V760">
        <f>IF(S760&lt;&gt;S759,0,V759+dt)</f>
        <v>536</v>
      </c>
      <c r="W760">
        <f>IF(T760&lt;&gt;T759,0,W759+dt)</f>
        <v>535</v>
      </c>
      <c r="X760">
        <f>IF(U760&lt;&gt;U759,0,X759+dt)</f>
        <v>194</v>
      </c>
      <c r="Y760" s="24">
        <f>S760*Cap_1*MIN(1,(V760+dt)/StartRamp)</f>
        <v>1.2</v>
      </c>
      <c r="Z760" s="24">
        <f>T760*Cap_2*MIN(1,(W760+dt)/StartRamp)</f>
        <v>1.1000000000000001</v>
      </c>
      <c r="AA760" s="24">
        <f>U760*Cap_3*MIN(1,(X760+dt)/StartRamp)</f>
        <v>1.1000000000000001</v>
      </c>
      <c r="AB760" s="24">
        <f>SUM(Y760:AA760)</f>
        <v>3.4</v>
      </c>
      <c r="AC760" s="24">
        <f>AB760-D760</f>
        <v>5.1899999999999835E-2</v>
      </c>
      <c r="AD760" s="25">
        <f>MEDIAN(0,(TaperEnd-E760)/(TaperEnd-TaperStart),1)</f>
        <v>1</v>
      </c>
      <c r="AE760" s="24">
        <f>MIN(P_pcs*AD760,MAX(0,SOC_max-E760)*E_nom*60/dt/SQRT(RTE))</f>
        <v>2.5</v>
      </c>
      <c r="AF760" s="24">
        <f>MIN(P_pcs,MAX(0,E760-SOC_min)*E_nom*60/dt*SQRT(RTE))</f>
        <v>2.5</v>
      </c>
      <c r="AG760" s="24">
        <f>IF(AC760&gt;0,MIN(AC760,AE760),0)</f>
        <v>5.1899999999999835E-2</v>
      </c>
      <c r="AH760" s="24">
        <f>IF(AC760&lt;0,MIN(-AC760,AF760),0)</f>
        <v>0</v>
      </c>
      <c r="AI760" s="24">
        <f>IF(AC760&gt;0,D760+AG760,AB760)</f>
        <v>3.4</v>
      </c>
      <c r="AJ760" s="24">
        <f>MAX(0,D760-AI760-AH760)</f>
        <v>0</v>
      </c>
      <c r="AK760" s="25">
        <f>IF(AB760&gt;0,AI760/AB760,0)</f>
        <v>1</v>
      </c>
      <c r="AL760">
        <f>IF(AB760=0,1,MIN(MATCH(MEDIAN(MinStable,AK760,1),FC_L,1),3))</f>
        <v>3</v>
      </c>
      <c r="AM760" s="25">
        <f>INDEX(FC_E1,$AL760)+(MEDIAN(MinStable,$AK760,1)-INDEX(FC_L,$AL760))*(INDEX(FC_E1,$AL760+1)-INDEX(FC_E1,$AL760))/(INDEX(FC_L,$AL760+1)-INDEX(FC_L,$AL760))</f>
        <v>0.42799999999999999</v>
      </c>
      <c r="AN760" s="25">
        <f>INDEX(FC_E2,$AL760)+(MEDIAN(MinStable,$AK760,1)-INDEX(FC_L,$AL760))*(INDEX(FC_E2,$AL760+1)-INDEX(FC_E2,$AL760))/(INDEX(FC_L,$AL760+1)-INDEX(FC_L,$AL760))</f>
        <v>0.42199999999999999</v>
      </c>
      <c r="AO760" s="25">
        <f>INDEX(FC_E3,$AL760)+(MEDIAN(MinStable,$AK760,1)-INDEX(FC_L,$AL760))*(INDEX(FC_E3,$AL760+1)-INDEX(FC_E3,$AL760))/(INDEX(FC_L,$AL760+1)-INDEX(FC_L,$AL760))</f>
        <v>0.41499999999999998</v>
      </c>
      <c r="AP760" s="26">
        <f>(IF(S760=1,Y760*AK760/AM760,0)+IF(T760=1,Z760*AK760/AN760,0)+IF(U760=1,AA760*AK760/AO760,0))*dt/60</f>
        <v>0.13434959664142687</v>
      </c>
      <c r="AQ760" s="25">
        <f>E760+(AG760*SQRT(RTE)-AH760/SQRT(RTE))*dt/60/E_nom</f>
        <v>0.61033914935778222</v>
      </c>
      <c r="AR760">
        <f>IF(R760=1,1,0)</f>
        <v>0</v>
      </c>
    </row>
    <row r="761" spans="1:44" x14ac:dyDescent="0.2">
      <c r="A761">
        <v>759</v>
      </c>
      <c r="B761" s="22">
        <f>A761/1440</f>
        <v>0.52708333333333335</v>
      </c>
      <c r="C761" s="23">
        <v>3.4403000000000001</v>
      </c>
      <c r="D761" s="24">
        <f>C761+P_aux</f>
        <v>3.4553000000000003</v>
      </c>
      <c r="E761" s="25">
        <f>AQ760</f>
        <v>0.61033914935778222</v>
      </c>
      <c r="F761" s="24">
        <f>AB760</f>
        <v>3.4</v>
      </c>
      <c r="G761">
        <f>IF(AND(S760=0,V760&gt;=MinOff),V760,-1)</f>
        <v>-1</v>
      </c>
      <c r="H761">
        <f>IF(AND(T760=0,W760&gt;=MinOff),W760,-1)</f>
        <v>-1</v>
      </c>
      <c r="I761">
        <f>IF(AND(U760=0,X760&gt;=MinOff),X760,-1)</f>
        <v>-1</v>
      </c>
      <c r="J761">
        <f>IF(AND(S760=1,V760&gt;=MinRun),V760,-1)</f>
        <v>536</v>
      </c>
      <c r="K761">
        <f>IF(AND(T760=1,W760&gt;=MinRun),W760,-1)</f>
        <v>535</v>
      </c>
      <c r="L761">
        <f>IF(AND(U760=1,X760&gt;=MinRun),X760,-1)</f>
        <v>194</v>
      </c>
      <c r="M761">
        <f>IF(MAX(G761:I761)&lt;0,0,MATCH(MAX(G761:I761),G761:I761,0))</f>
        <v>0</v>
      </c>
      <c r="N761">
        <f>IF(MAX(J761:L761)&lt;0,0,MATCH(MAX(J761:L761),J761:L761,0))</f>
        <v>1</v>
      </c>
      <c r="O761" s="24">
        <f>IF(N761=0,0,INDEX(CapVec,N761))</f>
        <v>1.2</v>
      </c>
      <c r="P761">
        <f>IF(OR(D761&gt;F761+StartMargin,E761&lt;SOC_startT),1,0)</f>
        <v>0</v>
      </c>
      <c r="Q761">
        <f>IF(AND(E761&gt;SOC_stopT,D761&lt;=F761-O761+StopMargin),1,0)</f>
        <v>0</v>
      </c>
      <c r="R761">
        <f>IF(AND(P761=1,M761&gt;0),1,IF(AND(P761=0,Q761=1,N761&gt;0),-1,0))</f>
        <v>0</v>
      </c>
      <c r="S761">
        <f>S760+IF(AND(R761=1,M761=1),1,0)-IF(AND(R761=-1,N761=1),1,0)</f>
        <v>1</v>
      </c>
      <c r="T761">
        <f>T760+IF(AND(R761=1,M761=2),1,0)-IF(AND(R761=-1,N761=2),1,0)</f>
        <v>1</v>
      </c>
      <c r="U761">
        <f>U760+IF(AND(R761=1,M761=3),1,0)-IF(AND(R761=-1,N761=3),1,0)</f>
        <v>1</v>
      </c>
      <c r="V761">
        <f>IF(S761&lt;&gt;S760,0,V760+dt)</f>
        <v>537</v>
      </c>
      <c r="W761">
        <f>IF(T761&lt;&gt;T760,0,W760+dt)</f>
        <v>536</v>
      </c>
      <c r="X761">
        <f>IF(U761&lt;&gt;U760,0,X760+dt)</f>
        <v>195</v>
      </c>
      <c r="Y761" s="24">
        <f>S761*Cap_1*MIN(1,(V761+dt)/StartRamp)</f>
        <v>1.2</v>
      </c>
      <c r="Z761" s="24">
        <f>T761*Cap_2*MIN(1,(W761+dt)/StartRamp)</f>
        <v>1.1000000000000001</v>
      </c>
      <c r="AA761" s="24">
        <f>U761*Cap_3*MIN(1,(X761+dt)/StartRamp)</f>
        <v>1.1000000000000001</v>
      </c>
      <c r="AB761" s="24">
        <f>SUM(Y761:AA761)</f>
        <v>3.4</v>
      </c>
      <c r="AC761" s="24">
        <f>AB761-D761</f>
        <v>-5.5300000000000349E-2</v>
      </c>
      <c r="AD761" s="25">
        <f>MEDIAN(0,(TaperEnd-E761)/(TaperEnd-TaperStart),1)</f>
        <v>1</v>
      </c>
      <c r="AE761" s="24">
        <f>MIN(P_pcs*AD761,MAX(0,SOC_max-E761)*E_nom*60/dt/SQRT(RTE))</f>
        <v>2.5</v>
      </c>
      <c r="AF761" s="24">
        <f>MIN(P_pcs,MAX(0,E761-SOC_min)*E_nom*60/dt*SQRT(RTE))</f>
        <v>2.5</v>
      </c>
      <c r="AG761" s="24">
        <f>IF(AC761&gt;0,MIN(AC761,AE761),0)</f>
        <v>0</v>
      </c>
      <c r="AH761" s="24">
        <f>IF(AC761&lt;0,MIN(-AC761,AF761),0)</f>
        <v>5.5300000000000349E-2</v>
      </c>
      <c r="AI761" s="24">
        <f>IF(AC761&gt;0,D761+AG761,AB761)</f>
        <v>3.4</v>
      </c>
      <c r="AJ761" s="24">
        <f>MAX(0,D761-AI761-AH761)</f>
        <v>0</v>
      </c>
      <c r="AK761" s="25">
        <f>IF(AB761&gt;0,AI761/AB761,0)</f>
        <v>1</v>
      </c>
      <c r="AL761">
        <f>IF(AB761=0,1,MIN(MATCH(MEDIAN(MinStable,AK761,1),FC_L,1),3))</f>
        <v>3</v>
      </c>
      <c r="AM761" s="25">
        <f>INDEX(FC_E1,$AL761)+(MEDIAN(MinStable,$AK761,1)-INDEX(FC_L,$AL761))*(INDEX(FC_E1,$AL761+1)-INDEX(FC_E1,$AL761))/(INDEX(FC_L,$AL761+1)-INDEX(FC_L,$AL761))</f>
        <v>0.42799999999999999</v>
      </c>
      <c r="AN761" s="25">
        <f>INDEX(FC_E2,$AL761)+(MEDIAN(MinStable,$AK761,1)-INDEX(FC_L,$AL761))*(INDEX(FC_E2,$AL761+1)-INDEX(FC_E2,$AL761))/(INDEX(FC_L,$AL761+1)-INDEX(FC_L,$AL761))</f>
        <v>0.42199999999999999</v>
      </c>
      <c r="AO761" s="25">
        <f>INDEX(FC_E3,$AL761)+(MEDIAN(MinStable,$AK761,1)-INDEX(FC_L,$AL761))*(INDEX(FC_E3,$AL761+1)-INDEX(FC_E3,$AL761))/(INDEX(FC_L,$AL761+1)-INDEX(FC_L,$AL761))</f>
        <v>0.41499999999999998</v>
      </c>
      <c r="AP761" s="26">
        <f>(IF(S761=1,Y761*AK761/AM761,0)+IF(T761=1,Z761*AK761/AN761,0)+IF(U761=1,AA761*AK761/AO761,0))*dt/60</f>
        <v>0.13434959664142687</v>
      </c>
      <c r="AQ761" s="25">
        <f>E761+(AG761*SQRT(RTE)-AH761/SQRT(RTE))*dt/60/E_nom</f>
        <v>0.6101605129999873</v>
      </c>
      <c r="AR761">
        <f>IF(R761=1,1,0)</f>
        <v>0</v>
      </c>
    </row>
    <row r="762" spans="1:44" x14ac:dyDescent="0.2">
      <c r="A762">
        <v>760</v>
      </c>
      <c r="B762" s="22">
        <f>A762/1440</f>
        <v>0.52777777777777779</v>
      </c>
      <c r="C762" s="23">
        <v>3.4106999999999998</v>
      </c>
      <c r="D762" s="24">
        <f>C762+P_aux</f>
        <v>3.4257</v>
      </c>
      <c r="E762" s="25">
        <f>AQ761</f>
        <v>0.6101605129999873</v>
      </c>
      <c r="F762" s="24">
        <f>AB761</f>
        <v>3.4</v>
      </c>
      <c r="G762">
        <f>IF(AND(S761=0,V761&gt;=MinOff),V761,-1)</f>
        <v>-1</v>
      </c>
      <c r="H762">
        <f>IF(AND(T761=0,W761&gt;=MinOff),W761,-1)</f>
        <v>-1</v>
      </c>
      <c r="I762">
        <f>IF(AND(U761=0,X761&gt;=MinOff),X761,-1)</f>
        <v>-1</v>
      </c>
      <c r="J762">
        <f>IF(AND(S761=1,V761&gt;=MinRun),V761,-1)</f>
        <v>537</v>
      </c>
      <c r="K762">
        <f>IF(AND(T761=1,W761&gt;=MinRun),W761,-1)</f>
        <v>536</v>
      </c>
      <c r="L762">
        <f>IF(AND(U761=1,X761&gt;=MinRun),X761,-1)</f>
        <v>195</v>
      </c>
      <c r="M762">
        <f>IF(MAX(G762:I762)&lt;0,0,MATCH(MAX(G762:I762),G762:I762,0))</f>
        <v>0</v>
      </c>
      <c r="N762">
        <f>IF(MAX(J762:L762)&lt;0,0,MATCH(MAX(J762:L762),J762:L762,0))</f>
        <v>1</v>
      </c>
      <c r="O762" s="24">
        <f>IF(N762=0,0,INDEX(CapVec,N762))</f>
        <v>1.2</v>
      </c>
      <c r="P762">
        <f>IF(OR(D762&gt;F762+StartMargin,E762&lt;SOC_startT),1,0)</f>
        <v>0</v>
      </c>
      <c r="Q762">
        <f>IF(AND(E762&gt;SOC_stopT,D762&lt;=F762-O762+StopMargin),1,0)</f>
        <v>0</v>
      </c>
      <c r="R762">
        <f>IF(AND(P762=1,M762&gt;0),1,IF(AND(P762=0,Q762=1,N762&gt;0),-1,0))</f>
        <v>0</v>
      </c>
      <c r="S762">
        <f>S761+IF(AND(R762=1,M762=1),1,0)-IF(AND(R762=-1,N762=1),1,0)</f>
        <v>1</v>
      </c>
      <c r="T762">
        <f>T761+IF(AND(R762=1,M762=2),1,0)-IF(AND(R762=-1,N762=2),1,0)</f>
        <v>1</v>
      </c>
      <c r="U762">
        <f>U761+IF(AND(R762=1,M762=3),1,0)-IF(AND(R762=-1,N762=3),1,0)</f>
        <v>1</v>
      </c>
      <c r="V762">
        <f>IF(S762&lt;&gt;S761,0,V761+dt)</f>
        <v>538</v>
      </c>
      <c r="W762">
        <f>IF(T762&lt;&gt;T761,0,W761+dt)</f>
        <v>537</v>
      </c>
      <c r="X762">
        <f>IF(U762&lt;&gt;U761,0,X761+dt)</f>
        <v>196</v>
      </c>
      <c r="Y762" s="24">
        <f>S762*Cap_1*MIN(1,(V762+dt)/StartRamp)</f>
        <v>1.2</v>
      </c>
      <c r="Z762" s="24">
        <f>T762*Cap_2*MIN(1,(W762+dt)/StartRamp)</f>
        <v>1.1000000000000001</v>
      </c>
      <c r="AA762" s="24">
        <f>U762*Cap_3*MIN(1,(X762+dt)/StartRamp)</f>
        <v>1.1000000000000001</v>
      </c>
      <c r="AB762" s="24">
        <f>SUM(Y762:AA762)</f>
        <v>3.4</v>
      </c>
      <c r="AC762" s="24">
        <f>AB762-D762</f>
        <v>-2.5700000000000056E-2</v>
      </c>
      <c r="AD762" s="25">
        <f>MEDIAN(0,(TaperEnd-E762)/(TaperEnd-TaperStart),1)</f>
        <v>1</v>
      </c>
      <c r="AE762" s="24">
        <f>MIN(P_pcs*AD762,MAX(0,SOC_max-E762)*E_nom*60/dt/SQRT(RTE))</f>
        <v>2.5</v>
      </c>
      <c r="AF762" s="24">
        <f>MIN(P_pcs,MAX(0,E762-SOC_min)*E_nom*60/dt*SQRT(RTE))</f>
        <v>2.5</v>
      </c>
      <c r="AG762" s="24">
        <f>IF(AC762&gt;0,MIN(AC762,AE762),0)</f>
        <v>0</v>
      </c>
      <c r="AH762" s="24">
        <f>IF(AC762&lt;0,MIN(-AC762,AF762),0)</f>
        <v>2.5700000000000056E-2</v>
      </c>
      <c r="AI762" s="24">
        <f>IF(AC762&gt;0,D762+AG762,AB762)</f>
        <v>3.4</v>
      </c>
      <c r="AJ762" s="24">
        <f>MAX(0,D762-AI762-AH762)</f>
        <v>0</v>
      </c>
      <c r="AK762" s="25">
        <f>IF(AB762&gt;0,AI762/AB762,0)</f>
        <v>1</v>
      </c>
      <c r="AL762">
        <f>IF(AB762=0,1,MIN(MATCH(MEDIAN(MinStable,AK762,1),FC_L,1),3))</f>
        <v>3</v>
      </c>
      <c r="AM762" s="25">
        <f>INDEX(FC_E1,$AL762)+(MEDIAN(MinStable,$AK762,1)-INDEX(FC_L,$AL762))*(INDEX(FC_E1,$AL762+1)-INDEX(FC_E1,$AL762))/(INDEX(FC_L,$AL762+1)-INDEX(FC_L,$AL762))</f>
        <v>0.42799999999999999</v>
      </c>
      <c r="AN762" s="25">
        <f>INDEX(FC_E2,$AL762)+(MEDIAN(MinStable,$AK762,1)-INDEX(FC_L,$AL762))*(INDEX(FC_E2,$AL762+1)-INDEX(FC_E2,$AL762))/(INDEX(FC_L,$AL762+1)-INDEX(FC_L,$AL762))</f>
        <v>0.42199999999999999</v>
      </c>
      <c r="AO762" s="25">
        <f>INDEX(FC_E3,$AL762)+(MEDIAN(MinStable,$AK762,1)-INDEX(FC_L,$AL762))*(INDEX(FC_E3,$AL762+1)-INDEX(FC_E3,$AL762))/(INDEX(FC_L,$AL762+1)-INDEX(FC_L,$AL762))</f>
        <v>0.41499999999999998</v>
      </c>
      <c r="AP762" s="26">
        <f>(IF(S762=1,Y762*AK762/AM762,0)+IF(T762=1,Z762*AK762/AN762,0)+IF(U762=1,AA762*AK762/AO762,0))*dt/60</f>
        <v>0.13434959664142687</v>
      </c>
      <c r="AQ762" s="25">
        <f>E762+(AG762*SQRT(RTE)-AH762/SQRT(RTE))*dt/60/E_nom</f>
        <v>0.61007749393316402</v>
      </c>
      <c r="AR762">
        <f>IF(R762=1,1,0)</f>
        <v>0</v>
      </c>
    </row>
    <row r="763" spans="1:44" x14ac:dyDescent="0.2">
      <c r="A763">
        <v>761</v>
      </c>
      <c r="B763" s="22">
        <f>A763/1440</f>
        <v>0.52847222222222223</v>
      </c>
      <c r="C763" s="23">
        <v>3.3344</v>
      </c>
      <c r="D763" s="24">
        <f>C763+P_aux</f>
        <v>3.3494000000000002</v>
      </c>
      <c r="E763" s="25">
        <f>AQ762</f>
        <v>0.61007749393316402</v>
      </c>
      <c r="F763" s="24">
        <f>AB762</f>
        <v>3.4</v>
      </c>
      <c r="G763">
        <f>IF(AND(S762=0,V762&gt;=MinOff),V762,-1)</f>
        <v>-1</v>
      </c>
      <c r="H763">
        <f>IF(AND(T762=0,W762&gt;=MinOff),W762,-1)</f>
        <v>-1</v>
      </c>
      <c r="I763">
        <f>IF(AND(U762=0,X762&gt;=MinOff),X762,-1)</f>
        <v>-1</v>
      </c>
      <c r="J763">
        <f>IF(AND(S762=1,V762&gt;=MinRun),V762,-1)</f>
        <v>538</v>
      </c>
      <c r="K763">
        <f>IF(AND(T762=1,W762&gt;=MinRun),W762,-1)</f>
        <v>537</v>
      </c>
      <c r="L763">
        <f>IF(AND(U762=1,X762&gt;=MinRun),X762,-1)</f>
        <v>196</v>
      </c>
      <c r="M763">
        <f>IF(MAX(G763:I763)&lt;0,0,MATCH(MAX(G763:I763),G763:I763,0))</f>
        <v>0</v>
      </c>
      <c r="N763">
        <f>IF(MAX(J763:L763)&lt;0,0,MATCH(MAX(J763:L763),J763:L763,0))</f>
        <v>1</v>
      </c>
      <c r="O763" s="24">
        <f>IF(N763=0,0,INDEX(CapVec,N763))</f>
        <v>1.2</v>
      </c>
      <c r="P763">
        <f>IF(OR(D763&gt;F763+StartMargin,E763&lt;SOC_startT),1,0)</f>
        <v>0</v>
      </c>
      <c r="Q763">
        <f>IF(AND(E763&gt;SOC_stopT,D763&lt;=F763-O763+StopMargin),1,0)</f>
        <v>0</v>
      </c>
      <c r="R763">
        <f>IF(AND(P763=1,M763&gt;0),1,IF(AND(P763=0,Q763=1,N763&gt;0),-1,0))</f>
        <v>0</v>
      </c>
      <c r="S763">
        <f>S762+IF(AND(R763=1,M763=1),1,0)-IF(AND(R763=-1,N763=1),1,0)</f>
        <v>1</v>
      </c>
      <c r="T763">
        <f>T762+IF(AND(R763=1,M763=2),1,0)-IF(AND(R763=-1,N763=2),1,0)</f>
        <v>1</v>
      </c>
      <c r="U763">
        <f>U762+IF(AND(R763=1,M763=3),1,0)-IF(AND(R763=-1,N763=3),1,0)</f>
        <v>1</v>
      </c>
      <c r="V763">
        <f>IF(S763&lt;&gt;S762,0,V762+dt)</f>
        <v>539</v>
      </c>
      <c r="W763">
        <f>IF(T763&lt;&gt;T762,0,W762+dt)</f>
        <v>538</v>
      </c>
      <c r="X763">
        <f>IF(U763&lt;&gt;U762,0,X762+dt)</f>
        <v>197</v>
      </c>
      <c r="Y763" s="24">
        <f>S763*Cap_1*MIN(1,(V763+dt)/StartRamp)</f>
        <v>1.2</v>
      </c>
      <c r="Z763" s="24">
        <f>T763*Cap_2*MIN(1,(W763+dt)/StartRamp)</f>
        <v>1.1000000000000001</v>
      </c>
      <c r="AA763" s="24">
        <f>U763*Cap_3*MIN(1,(X763+dt)/StartRamp)</f>
        <v>1.1000000000000001</v>
      </c>
      <c r="AB763" s="24">
        <f>SUM(Y763:AA763)</f>
        <v>3.4</v>
      </c>
      <c r="AC763" s="24">
        <f>AB763-D763</f>
        <v>5.0599999999999756E-2</v>
      </c>
      <c r="AD763" s="25">
        <f>MEDIAN(0,(TaperEnd-E763)/(TaperEnd-TaperStart),1)</f>
        <v>1</v>
      </c>
      <c r="AE763" s="24">
        <f>MIN(P_pcs*AD763,MAX(0,SOC_max-E763)*E_nom*60/dt/SQRT(RTE))</f>
        <v>2.5</v>
      </c>
      <c r="AF763" s="24">
        <f>MIN(P_pcs,MAX(0,E763-SOC_min)*E_nom*60/dt*SQRT(RTE))</f>
        <v>2.5</v>
      </c>
      <c r="AG763" s="24">
        <f>IF(AC763&gt;0,MIN(AC763,AE763),0)</f>
        <v>5.0599999999999756E-2</v>
      </c>
      <c r="AH763" s="24">
        <f>IF(AC763&lt;0,MIN(-AC763,AF763),0)</f>
        <v>0</v>
      </c>
      <c r="AI763" s="24">
        <f>IF(AC763&gt;0,D763+AG763,AB763)</f>
        <v>3.4</v>
      </c>
      <c r="AJ763" s="24">
        <f>MAX(0,D763-AI763-AH763)</f>
        <v>0</v>
      </c>
      <c r="AK763" s="25">
        <f>IF(AB763&gt;0,AI763/AB763,0)</f>
        <v>1</v>
      </c>
      <c r="AL763">
        <f>IF(AB763=0,1,MIN(MATCH(MEDIAN(MinStable,AK763,1),FC_L,1),3))</f>
        <v>3</v>
      </c>
      <c r="AM763" s="25">
        <f>INDEX(FC_E1,$AL763)+(MEDIAN(MinStable,$AK763,1)-INDEX(FC_L,$AL763))*(INDEX(FC_E1,$AL763+1)-INDEX(FC_E1,$AL763))/(INDEX(FC_L,$AL763+1)-INDEX(FC_L,$AL763))</f>
        <v>0.42799999999999999</v>
      </c>
      <c r="AN763" s="25">
        <f>INDEX(FC_E2,$AL763)+(MEDIAN(MinStable,$AK763,1)-INDEX(FC_L,$AL763))*(INDEX(FC_E2,$AL763+1)-INDEX(FC_E2,$AL763))/(INDEX(FC_L,$AL763+1)-INDEX(FC_L,$AL763))</f>
        <v>0.42199999999999999</v>
      </c>
      <c r="AO763" s="25">
        <f>INDEX(FC_E3,$AL763)+(MEDIAN(MinStable,$AK763,1)-INDEX(FC_L,$AL763))*(INDEX(FC_E3,$AL763+1)-INDEX(FC_E3,$AL763))/(INDEX(FC_L,$AL763+1)-INDEX(FC_L,$AL763))</f>
        <v>0.41499999999999998</v>
      </c>
      <c r="AP763" s="26">
        <f>(IF(S763=1,Y763*AK763/AM763,0)+IF(T763=1,Z763*AK763/AN763,0)+IF(U763=1,AA763*AK763/AO763,0))*dt/60</f>
        <v>0.13434959664142687</v>
      </c>
      <c r="AQ763" s="25">
        <f>E763+(AG763*SQRT(RTE)-AH763/SQRT(RTE))*dt/60/E_nom</f>
        <v>0.61022133334979856</v>
      </c>
      <c r="AR763">
        <f>IF(R763=1,1,0)</f>
        <v>0</v>
      </c>
    </row>
    <row r="764" spans="1:44" x14ac:dyDescent="0.2">
      <c r="A764">
        <v>762</v>
      </c>
      <c r="B764" s="22">
        <f>A764/1440</f>
        <v>0.52916666666666667</v>
      </c>
      <c r="C764" s="23">
        <v>3.3018999999999998</v>
      </c>
      <c r="D764" s="24">
        <f>C764+P_aux</f>
        <v>3.3169</v>
      </c>
      <c r="E764" s="25">
        <f>AQ763</f>
        <v>0.61022133334979856</v>
      </c>
      <c r="F764" s="24">
        <f>AB763</f>
        <v>3.4</v>
      </c>
      <c r="G764">
        <f>IF(AND(S763=0,V763&gt;=MinOff),V763,-1)</f>
        <v>-1</v>
      </c>
      <c r="H764">
        <f>IF(AND(T763=0,W763&gt;=MinOff),W763,-1)</f>
        <v>-1</v>
      </c>
      <c r="I764">
        <f>IF(AND(U763=0,X763&gt;=MinOff),X763,-1)</f>
        <v>-1</v>
      </c>
      <c r="J764">
        <f>IF(AND(S763=1,V763&gt;=MinRun),V763,-1)</f>
        <v>539</v>
      </c>
      <c r="K764">
        <f>IF(AND(T763=1,W763&gt;=MinRun),W763,-1)</f>
        <v>538</v>
      </c>
      <c r="L764">
        <f>IF(AND(U763=1,X763&gt;=MinRun),X763,-1)</f>
        <v>197</v>
      </c>
      <c r="M764">
        <f>IF(MAX(G764:I764)&lt;0,0,MATCH(MAX(G764:I764),G764:I764,0))</f>
        <v>0</v>
      </c>
      <c r="N764">
        <f>IF(MAX(J764:L764)&lt;0,0,MATCH(MAX(J764:L764),J764:L764,0))</f>
        <v>1</v>
      </c>
      <c r="O764" s="24">
        <f>IF(N764=0,0,INDEX(CapVec,N764))</f>
        <v>1.2</v>
      </c>
      <c r="P764">
        <f>IF(OR(D764&gt;F764+StartMargin,E764&lt;SOC_startT),1,0)</f>
        <v>0</v>
      </c>
      <c r="Q764">
        <f>IF(AND(E764&gt;SOC_stopT,D764&lt;=F764-O764+StopMargin),1,0)</f>
        <v>0</v>
      </c>
      <c r="R764">
        <f>IF(AND(P764=1,M764&gt;0),1,IF(AND(P764=0,Q764=1,N764&gt;0),-1,0))</f>
        <v>0</v>
      </c>
      <c r="S764">
        <f>S763+IF(AND(R764=1,M764=1),1,0)-IF(AND(R764=-1,N764=1),1,0)</f>
        <v>1</v>
      </c>
      <c r="T764">
        <f>T763+IF(AND(R764=1,M764=2),1,0)-IF(AND(R764=-1,N764=2),1,0)</f>
        <v>1</v>
      </c>
      <c r="U764">
        <f>U763+IF(AND(R764=1,M764=3),1,0)-IF(AND(R764=-1,N764=3),1,0)</f>
        <v>1</v>
      </c>
      <c r="V764">
        <f>IF(S764&lt;&gt;S763,0,V763+dt)</f>
        <v>540</v>
      </c>
      <c r="W764">
        <f>IF(T764&lt;&gt;T763,0,W763+dt)</f>
        <v>539</v>
      </c>
      <c r="X764">
        <f>IF(U764&lt;&gt;U763,0,X763+dt)</f>
        <v>198</v>
      </c>
      <c r="Y764" s="24">
        <f>S764*Cap_1*MIN(1,(V764+dt)/StartRamp)</f>
        <v>1.2</v>
      </c>
      <c r="Z764" s="24">
        <f>T764*Cap_2*MIN(1,(W764+dt)/StartRamp)</f>
        <v>1.1000000000000001</v>
      </c>
      <c r="AA764" s="24">
        <f>U764*Cap_3*MIN(1,(X764+dt)/StartRamp)</f>
        <v>1.1000000000000001</v>
      </c>
      <c r="AB764" s="24">
        <f>SUM(Y764:AA764)</f>
        <v>3.4</v>
      </c>
      <c r="AC764" s="24">
        <f>AB764-D764</f>
        <v>8.3099999999999952E-2</v>
      </c>
      <c r="AD764" s="25">
        <f>MEDIAN(0,(TaperEnd-E764)/(TaperEnd-TaperStart),1)</f>
        <v>1</v>
      </c>
      <c r="AE764" s="24">
        <f>MIN(P_pcs*AD764,MAX(0,SOC_max-E764)*E_nom*60/dt/SQRT(RTE))</f>
        <v>2.5</v>
      </c>
      <c r="AF764" s="24">
        <f>MIN(P_pcs,MAX(0,E764-SOC_min)*E_nom*60/dt*SQRT(RTE))</f>
        <v>2.5</v>
      </c>
      <c r="AG764" s="24">
        <f>IF(AC764&gt;0,MIN(AC764,AE764),0)</f>
        <v>8.3099999999999952E-2</v>
      </c>
      <c r="AH764" s="24">
        <f>IF(AC764&lt;0,MIN(-AC764,AF764),0)</f>
        <v>0</v>
      </c>
      <c r="AI764" s="24">
        <f>IF(AC764&gt;0,D764+AG764,AB764)</f>
        <v>3.4</v>
      </c>
      <c r="AJ764" s="24">
        <f>MAX(0,D764-AI764-AH764)</f>
        <v>0</v>
      </c>
      <c r="AK764" s="25">
        <f>IF(AB764&gt;0,AI764/AB764,0)</f>
        <v>1</v>
      </c>
      <c r="AL764">
        <f>IF(AB764=0,1,MIN(MATCH(MEDIAN(MinStable,AK764,1),FC_L,1),3))</f>
        <v>3</v>
      </c>
      <c r="AM764" s="25">
        <f>INDEX(FC_E1,$AL764)+(MEDIAN(MinStable,$AK764,1)-INDEX(FC_L,$AL764))*(INDEX(FC_E1,$AL764+1)-INDEX(FC_E1,$AL764))/(INDEX(FC_L,$AL764+1)-INDEX(FC_L,$AL764))</f>
        <v>0.42799999999999999</v>
      </c>
      <c r="AN764" s="25">
        <f>INDEX(FC_E2,$AL764)+(MEDIAN(MinStable,$AK764,1)-INDEX(FC_L,$AL764))*(INDEX(FC_E2,$AL764+1)-INDEX(FC_E2,$AL764))/(INDEX(FC_L,$AL764+1)-INDEX(FC_L,$AL764))</f>
        <v>0.42199999999999999</v>
      </c>
      <c r="AO764" s="25">
        <f>INDEX(FC_E3,$AL764)+(MEDIAN(MinStable,$AK764,1)-INDEX(FC_L,$AL764))*(INDEX(FC_E3,$AL764+1)-INDEX(FC_E3,$AL764))/(INDEX(FC_L,$AL764+1)-INDEX(FC_L,$AL764))</f>
        <v>0.41499999999999998</v>
      </c>
      <c r="AP764" s="26">
        <f>(IF(S764=1,Y764*AK764/AM764,0)+IF(T764=1,Z764*AK764/AN764,0)+IF(U764=1,AA764*AK764/AO764,0))*dt/60</f>
        <v>0.13434959664142687</v>
      </c>
      <c r="AQ764" s="25">
        <f>E764+(AG764*SQRT(RTE)-AH764/SQRT(RTE))*dt/60/E_nom</f>
        <v>0.61045755974352056</v>
      </c>
      <c r="AR764">
        <f>IF(R764=1,1,0)</f>
        <v>0</v>
      </c>
    </row>
    <row r="765" spans="1:44" x14ac:dyDescent="0.2">
      <c r="A765">
        <v>763</v>
      </c>
      <c r="B765" s="22">
        <f>A765/1440</f>
        <v>0.52986111111111112</v>
      </c>
      <c r="C765" s="23">
        <v>3.4127000000000001</v>
      </c>
      <c r="D765" s="24">
        <f>C765+P_aux</f>
        <v>3.4277000000000002</v>
      </c>
      <c r="E765" s="25">
        <f>AQ764</f>
        <v>0.61045755974352056</v>
      </c>
      <c r="F765" s="24">
        <f>AB764</f>
        <v>3.4</v>
      </c>
      <c r="G765">
        <f>IF(AND(S764=0,V764&gt;=MinOff),V764,-1)</f>
        <v>-1</v>
      </c>
      <c r="H765">
        <f>IF(AND(T764=0,W764&gt;=MinOff),W764,-1)</f>
        <v>-1</v>
      </c>
      <c r="I765">
        <f>IF(AND(U764=0,X764&gt;=MinOff),X764,-1)</f>
        <v>-1</v>
      </c>
      <c r="J765">
        <f>IF(AND(S764=1,V764&gt;=MinRun),V764,-1)</f>
        <v>540</v>
      </c>
      <c r="K765">
        <f>IF(AND(T764=1,W764&gt;=MinRun),W764,-1)</f>
        <v>539</v>
      </c>
      <c r="L765">
        <f>IF(AND(U764=1,X764&gt;=MinRun),X764,-1)</f>
        <v>198</v>
      </c>
      <c r="M765">
        <f>IF(MAX(G765:I765)&lt;0,0,MATCH(MAX(G765:I765),G765:I765,0))</f>
        <v>0</v>
      </c>
      <c r="N765">
        <f>IF(MAX(J765:L765)&lt;0,0,MATCH(MAX(J765:L765),J765:L765,0))</f>
        <v>1</v>
      </c>
      <c r="O765" s="24">
        <f>IF(N765=0,0,INDEX(CapVec,N765))</f>
        <v>1.2</v>
      </c>
      <c r="P765">
        <f>IF(OR(D765&gt;F765+StartMargin,E765&lt;SOC_startT),1,0)</f>
        <v>0</v>
      </c>
      <c r="Q765">
        <f>IF(AND(E765&gt;SOC_stopT,D765&lt;=F765-O765+StopMargin),1,0)</f>
        <v>0</v>
      </c>
      <c r="R765">
        <f>IF(AND(P765=1,M765&gt;0),1,IF(AND(P765=0,Q765=1,N765&gt;0),-1,0))</f>
        <v>0</v>
      </c>
      <c r="S765">
        <f>S764+IF(AND(R765=1,M765=1),1,0)-IF(AND(R765=-1,N765=1),1,0)</f>
        <v>1</v>
      </c>
      <c r="T765">
        <f>T764+IF(AND(R765=1,M765=2),1,0)-IF(AND(R765=-1,N765=2),1,0)</f>
        <v>1</v>
      </c>
      <c r="U765">
        <f>U764+IF(AND(R765=1,M765=3),1,0)-IF(AND(R765=-1,N765=3),1,0)</f>
        <v>1</v>
      </c>
      <c r="V765">
        <f>IF(S765&lt;&gt;S764,0,V764+dt)</f>
        <v>541</v>
      </c>
      <c r="W765">
        <f>IF(T765&lt;&gt;T764,0,W764+dt)</f>
        <v>540</v>
      </c>
      <c r="X765">
        <f>IF(U765&lt;&gt;U764,0,X764+dt)</f>
        <v>199</v>
      </c>
      <c r="Y765" s="24">
        <f>S765*Cap_1*MIN(1,(V765+dt)/StartRamp)</f>
        <v>1.2</v>
      </c>
      <c r="Z765" s="24">
        <f>T765*Cap_2*MIN(1,(W765+dt)/StartRamp)</f>
        <v>1.1000000000000001</v>
      </c>
      <c r="AA765" s="24">
        <f>U765*Cap_3*MIN(1,(X765+dt)/StartRamp)</f>
        <v>1.1000000000000001</v>
      </c>
      <c r="AB765" s="24">
        <f>SUM(Y765:AA765)</f>
        <v>3.4</v>
      </c>
      <c r="AC765" s="24">
        <f>AB765-D765</f>
        <v>-2.770000000000028E-2</v>
      </c>
      <c r="AD765" s="25">
        <f>MEDIAN(0,(TaperEnd-E765)/(TaperEnd-TaperStart),1)</f>
        <v>1</v>
      </c>
      <c r="AE765" s="24">
        <f>MIN(P_pcs*AD765,MAX(0,SOC_max-E765)*E_nom*60/dt/SQRT(RTE))</f>
        <v>2.5</v>
      </c>
      <c r="AF765" s="24">
        <f>MIN(P_pcs,MAX(0,E765-SOC_min)*E_nom*60/dt*SQRT(RTE))</f>
        <v>2.5</v>
      </c>
      <c r="AG765" s="24">
        <f>IF(AC765&gt;0,MIN(AC765,AE765),0)</f>
        <v>0</v>
      </c>
      <c r="AH765" s="24">
        <f>IF(AC765&lt;0,MIN(-AC765,AF765),0)</f>
        <v>2.770000000000028E-2</v>
      </c>
      <c r="AI765" s="24">
        <f>IF(AC765&gt;0,D765+AG765,AB765)</f>
        <v>3.4</v>
      </c>
      <c r="AJ765" s="24">
        <f>MAX(0,D765-AI765-AH765)</f>
        <v>0</v>
      </c>
      <c r="AK765" s="25">
        <f>IF(AB765&gt;0,AI765/AB765,0)</f>
        <v>1</v>
      </c>
      <c r="AL765">
        <f>IF(AB765=0,1,MIN(MATCH(MEDIAN(MinStable,AK765,1),FC_L,1),3))</f>
        <v>3</v>
      </c>
      <c r="AM765" s="25">
        <f>INDEX(FC_E1,$AL765)+(MEDIAN(MinStable,$AK765,1)-INDEX(FC_L,$AL765))*(INDEX(FC_E1,$AL765+1)-INDEX(FC_E1,$AL765))/(INDEX(FC_L,$AL765+1)-INDEX(FC_L,$AL765))</f>
        <v>0.42799999999999999</v>
      </c>
      <c r="AN765" s="25">
        <f>INDEX(FC_E2,$AL765)+(MEDIAN(MinStable,$AK765,1)-INDEX(FC_L,$AL765))*(INDEX(FC_E2,$AL765+1)-INDEX(FC_E2,$AL765))/(INDEX(FC_L,$AL765+1)-INDEX(FC_L,$AL765))</f>
        <v>0.42199999999999999</v>
      </c>
      <c r="AO765" s="25">
        <f>INDEX(FC_E3,$AL765)+(MEDIAN(MinStable,$AK765,1)-INDEX(FC_L,$AL765))*(INDEX(FC_E3,$AL765+1)-INDEX(FC_E3,$AL765))/(INDEX(FC_L,$AL765+1)-INDEX(FC_L,$AL765))</f>
        <v>0.41499999999999998</v>
      </c>
      <c r="AP765" s="26">
        <f>(IF(S765=1,Y765*AK765/AM765,0)+IF(T765=1,Z765*AK765/AN765,0)+IF(U765=1,AA765*AK765/AO765,0))*dt/60</f>
        <v>0.13434959664142687</v>
      </c>
      <c r="AQ765" s="25">
        <f>E765+(AG765*SQRT(RTE)-AH765/SQRT(RTE))*dt/60/E_nom</f>
        <v>0.61036808004892884</v>
      </c>
      <c r="AR765">
        <f>IF(R765=1,1,0)</f>
        <v>0</v>
      </c>
    </row>
    <row r="766" spans="1:44" x14ac:dyDescent="0.2">
      <c r="A766">
        <v>764</v>
      </c>
      <c r="B766" s="22">
        <f>A766/1440</f>
        <v>0.53055555555555556</v>
      </c>
      <c r="C766" s="23">
        <v>3.2562000000000002</v>
      </c>
      <c r="D766" s="24">
        <f>C766+P_aux</f>
        <v>3.2712000000000003</v>
      </c>
      <c r="E766" s="25">
        <f>AQ765</f>
        <v>0.61036808004892884</v>
      </c>
      <c r="F766" s="24">
        <f>AB765</f>
        <v>3.4</v>
      </c>
      <c r="G766">
        <f>IF(AND(S765=0,V765&gt;=MinOff),V765,-1)</f>
        <v>-1</v>
      </c>
      <c r="H766">
        <f>IF(AND(T765=0,W765&gt;=MinOff),W765,-1)</f>
        <v>-1</v>
      </c>
      <c r="I766">
        <f>IF(AND(U765=0,X765&gt;=MinOff),X765,-1)</f>
        <v>-1</v>
      </c>
      <c r="J766">
        <f>IF(AND(S765=1,V765&gt;=MinRun),V765,-1)</f>
        <v>541</v>
      </c>
      <c r="K766">
        <f>IF(AND(T765=1,W765&gt;=MinRun),W765,-1)</f>
        <v>540</v>
      </c>
      <c r="L766">
        <f>IF(AND(U765=1,X765&gt;=MinRun),X765,-1)</f>
        <v>199</v>
      </c>
      <c r="M766">
        <f>IF(MAX(G766:I766)&lt;0,0,MATCH(MAX(G766:I766),G766:I766,0))</f>
        <v>0</v>
      </c>
      <c r="N766">
        <f>IF(MAX(J766:L766)&lt;0,0,MATCH(MAX(J766:L766),J766:L766,0))</f>
        <v>1</v>
      </c>
      <c r="O766" s="24">
        <f>IF(N766=0,0,INDEX(CapVec,N766))</f>
        <v>1.2</v>
      </c>
      <c r="P766">
        <f>IF(OR(D766&gt;F766+StartMargin,E766&lt;SOC_startT),1,0)</f>
        <v>0</v>
      </c>
      <c r="Q766">
        <f>IF(AND(E766&gt;SOC_stopT,D766&lt;=F766-O766+StopMargin),1,0)</f>
        <v>0</v>
      </c>
      <c r="R766">
        <f>IF(AND(P766=1,M766&gt;0),1,IF(AND(P766=0,Q766=1,N766&gt;0),-1,0))</f>
        <v>0</v>
      </c>
      <c r="S766">
        <f>S765+IF(AND(R766=1,M766=1),1,0)-IF(AND(R766=-1,N766=1),1,0)</f>
        <v>1</v>
      </c>
      <c r="T766">
        <f>T765+IF(AND(R766=1,M766=2),1,0)-IF(AND(R766=-1,N766=2),1,0)</f>
        <v>1</v>
      </c>
      <c r="U766">
        <f>U765+IF(AND(R766=1,M766=3),1,0)-IF(AND(R766=-1,N766=3),1,0)</f>
        <v>1</v>
      </c>
      <c r="V766">
        <f>IF(S766&lt;&gt;S765,0,V765+dt)</f>
        <v>542</v>
      </c>
      <c r="W766">
        <f>IF(T766&lt;&gt;T765,0,W765+dt)</f>
        <v>541</v>
      </c>
      <c r="X766">
        <f>IF(U766&lt;&gt;U765,0,X765+dt)</f>
        <v>200</v>
      </c>
      <c r="Y766" s="24">
        <f>S766*Cap_1*MIN(1,(V766+dt)/StartRamp)</f>
        <v>1.2</v>
      </c>
      <c r="Z766" s="24">
        <f>T766*Cap_2*MIN(1,(W766+dt)/StartRamp)</f>
        <v>1.1000000000000001</v>
      </c>
      <c r="AA766" s="24">
        <f>U766*Cap_3*MIN(1,(X766+dt)/StartRamp)</f>
        <v>1.1000000000000001</v>
      </c>
      <c r="AB766" s="24">
        <f>SUM(Y766:AA766)</f>
        <v>3.4</v>
      </c>
      <c r="AC766" s="24">
        <f>AB766-D766</f>
        <v>0.12879999999999958</v>
      </c>
      <c r="AD766" s="25">
        <f>MEDIAN(0,(TaperEnd-E766)/(TaperEnd-TaperStart),1)</f>
        <v>1</v>
      </c>
      <c r="AE766" s="24">
        <f>MIN(P_pcs*AD766,MAX(0,SOC_max-E766)*E_nom*60/dt/SQRT(RTE))</f>
        <v>2.5</v>
      </c>
      <c r="AF766" s="24">
        <f>MIN(P_pcs,MAX(0,E766-SOC_min)*E_nom*60/dt*SQRT(RTE))</f>
        <v>2.5</v>
      </c>
      <c r="AG766" s="24">
        <f>IF(AC766&gt;0,MIN(AC766,AE766),0)</f>
        <v>0.12879999999999958</v>
      </c>
      <c r="AH766" s="24">
        <f>IF(AC766&lt;0,MIN(-AC766,AF766),0)</f>
        <v>0</v>
      </c>
      <c r="AI766" s="24">
        <f>IF(AC766&gt;0,D766+AG766,AB766)</f>
        <v>3.4</v>
      </c>
      <c r="AJ766" s="24">
        <f>MAX(0,D766-AI766-AH766)</f>
        <v>0</v>
      </c>
      <c r="AK766" s="25">
        <f>IF(AB766&gt;0,AI766/AB766,0)</f>
        <v>1</v>
      </c>
      <c r="AL766">
        <f>IF(AB766=0,1,MIN(MATCH(MEDIAN(MinStable,AK766,1),FC_L,1),3))</f>
        <v>3</v>
      </c>
      <c r="AM766" s="25">
        <f>INDEX(FC_E1,$AL766)+(MEDIAN(MinStable,$AK766,1)-INDEX(FC_L,$AL766))*(INDEX(FC_E1,$AL766+1)-INDEX(FC_E1,$AL766))/(INDEX(FC_L,$AL766+1)-INDEX(FC_L,$AL766))</f>
        <v>0.42799999999999999</v>
      </c>
      <c r="AN766" s="25">
        <f>INDEX(FC_E2,$AL766)+(MEDIAN(MinStable,$AK766,1)-INDEX(FC_L,$AL766))*(INDEX(FC_E2,$AL766+1)-INDEX(FC_E2,$AL766))/(INDEX(FC_L,$AL766+1)-INDEX(FC_L,$AL766))</f>
        <v>0.42199999999999999</v>
      </c>
      <c r="AO766" s="25">
        <f>INDEX(FC_E3,$AL766)+(MEDIAN(MinStable,$AK766,1)-INDEX(FC_L,$AL766))*(INDEX(FC_E3,$AL766+1)-INDEX(FC_E3,$AL766))/(INDEX(FC_L,$AL766+1)-INDEX(FC_L,$AL766))</f>
        <v>0.41499999999999998</v>
      </c>
      <c r="AP766" s="26">
        <f>(IF(S766=1,Y766*AK766/AM766,0)+IF(T766=1,Z766*AK766/AN766,0)+IF(U766=1,AA766*AK766/AO766,0))*dt/60</f>
        <v>0.13434959664142687</v>
      </c>
      <c r="AQ766" s="25">
        <f>E766+(AG766*SQRT(RTE)-AH766/SQRT(RTE))*dt/60/E_nom</f>
        <v>0.61073421674581685</v>
      </c>
      <c r="AR766">
        <f>IF(R766=1,1,0)</f>
        <v>0</v>
      </c>
    </row>
    <row r="767" spans="1:44" x14ac:dyDescent="0.2">
      <c r="A767">
        <v>765</v>
      </c>
      <c r="B767" s="22">
        <f>A767/1440</f>
        <v>0.53125</v>
      </c>
      <c r="C767" s="23">
        <v>3.3090000000000002</v>
      </c>
      <c r="D767" s="24">
        <f>C767+P_aux</f>
        <v>3.3240000000000003</v>
      </c>
      <c r="E767" s="25">
        <f>AQ766</f>
        <v>0.61073421674581685</v>
      </c>
      <c r="F767" s="24">
        <f>AB766</f>
        <v>3.4</v>
      </c>
      <c r="G767">
        <f>IF(AND(S766=0,V766&gt;=MinOff),V766,-1)</f>
        <v>-1</v>
      </c>
      <c r="H767">
        <f>IF(AND(T766=0,W766&gt;=MinOff),W766,-1)</f>
        <v>-1</v>
      </c>
      <c r="I767">
        <f>IF(AND(U766=0,X766&gt;=MinOff),X766,-1)</f>
        <v>-1</v>
      </c>
      <c r="J767">
        <f>IF(AND(S766=1,V766&gt;=MinRun),V766,-1)</f>
        <v>542</v>
      </c>
      <c r="K767">
        <f>IF(AND(T766=1,W766&gt;=MinRun),W766,-1)</f>
        <v>541</v>
      </c>
      <c r="L767">
        <f>IF(AND(U766=1,X766&gt;=MinRun),X766,-1)</f>
        <v>200</v>
      </c>
      <c r="M767">
        <f>IF(MAX(G767:I767)&lt;0,0,MATCH(MAX(G767:I767),G767:I767,0))</f>
        <v>0</v>
      </c>
      <c r="N767">
        <f>IF(MAX(J767:L767)&lt;0,0,MATCH(MAX(J767:L767),J767:L767,0))</f>
        <v>1</v>
      </c>
      <c r="O767" s="24">
        <f>IF(N767=0,0,INDEX(CapVec,N767))</f>
        <v>1.2</v>
      </c>
      <c r="P767">
        <f>IF(OR(D767&gt;F767+StartMargin,E767&lt;SOC_startT),1,0)</f>
        <v>0</v>
      </c>
      <c r="Q767">
        <f>IF(AND(E767&gt;SOC_stopT,D767&lt;=F767-O767+StopMargin),1,0)</f>
        <v>0</v>
      </c>
      <c r="R767">
        <f>IF(AND(P767=1,M767&gt;0),1,IF(AND(P767=0,Q767=1,N767&gt;0),-1,0))</f>
        <v>0</v>
      </c>
      <c r="S767">
        <f>S766+IF(AND(R767=1,M767=1),1,0)-IF(AND(R767=-1,N767=1),1,0)</f>
        <v>1</v>
      </c>
      <c r="T767">
        <f>T766+IF(AND(R767=1,M767=2),1,0)-IF(AND(R767=-1,N767=2),1,0)</f>
        <v>1</v>
      </c>
      <c r="U767">
        <f>U766+IF(AND(R767=1,M767=3),1,0)-IF(AND(R767=-1,N767=3),1,0)</f>
        <v>1</v>
      </c>
      <c r="V767">
        <f>IF(S767&lt;&gt;S766,0,V766+dt)</f>
        <v>543</v>
      </c>
      <c r="W767">
        <f>IF(T767&lt;&gt;T766,0,W766+dt)</f>
        <v>542</v>
      </c>
      <c r="X767">
        <f>IF(U767&lt;&gt;U766,0,X766+dt)</f>
        <v>201</v>
      </c>
      <c r="Y767" s="24">
        <f>S767*Cap_1*MIN(1,(V767+dt)/StartRamp)</f>
        <v>1.2</v>
      </c>
      <c r="Z767" s="24">
        <f>T767*Cap_2*MIN(1,(W767+dt)/StartRamp)</f>
        <v>1.1000000000000001</v>
      </c>
      <c r="AA767" s="24">
        <f>U767*Cap_3*MIN(1,(X767+dt)/StartRamp)</f>
        <v>1.1000000000000001</v>
      </c>
      <c r="AB767" s="24">
        <f>SUM(Y767:AA767)</f>
        <v>3.4</v>
      </c>
      <c r="AC767" s="24">
        <f>AB767-D767</f>
        <v>7.5999999999999623E-2</v>
      </c>
      <c r="AD767" s="25">
        <f>MEDIAN(0,(TaperEnd-E767)/(TaperEnd-TaperStart),1)</f>
        <v>1</v>
      </c>
      <c r="AE767" s="24">
        <f>MIN(P_pcs*AD767,MAX(0,SOC_max-E767)*E_nom*60/dt/SQRT(RTE))</f>
        <v>2.5</v>
      </c>
      <c r="AF767" s="24">
        <f>MIN(P_pcs,MAX(0,E767-SOC_min)*E_nom*60/dt*SQRT(RTE))</f>
        <v>2.5</v>
      </c>
      <c r="AG767" s="24">
        <f>IF(AC767&gt;0,MIN(AC767,AE767),0)</f>
        <v>7.5999999999999623E-2</v>
      </c>
      <c r="AH767" s="24">
        <f>IF(AC767&lt;0,MIN(-AC767,AF767),0)</f>
        <v>0</v>
      </c>
      <c r="AI767" s="24">
        <f>IF(AC767&gt;0,D767+AG767,AB767)</f>
        <v>3.4</v>
      </c>
      <c r="AJ767" s="24">
        <f>MAX(0,D767-AI767-AH767)</f>
        <v>0</v>
      </c>
      <c r="AK767" s="25">
        <f>IF(AB767&gt;0,AI767/AB767,0)</f>
        <v>1</v>
      </c>
      <c r="AL767">
        <f>IF(AB767=0,1,MIN(MATCH(MEDIAN(MinStable,AK767,1),FC_L,1),3))</f>
        <v>3</v>
      </c>
      <c r="AM767" s="25">
        <f>INDEX(FC_E1,$AL767)+(MEDIAN(MinStable,$AK767,1)-INDEX(FC_L,$AL767))*(INDEX(FC_E1,$AL767+1)-INDEX(FC_E1,$AL767))/(INDEX(FC_L,$AL767+1)-INDEX(FC_L,$AL767))</f>
        <v>0.42799999999999999</v>
      </c>
      <c r="AN767" s="25">
        <f>INDEX(FC_E2,$AL767)+(MEDIAN(MinStable,$AK767,1)-INDEX(FC_L,$AL767))*(INDEX(FC_E2,$AL767+1)-INDEX(FC_E2,$AL767))/(INDEX(FC_L,$AL767+1)-INDEX(FC_L,$AL767))</f>
        <v>0.42199999999999999</v>
      </c>
      <c r="AO767" s="25">
        <f>INDEX(FC_E3,$AL767)+(MEDIAN(MinStable,$AK767,1)-INDEX(FC_L,$AL767))*(INDEX(FC_E3,$AL767+1)-INDEX(FC_E3,$AL767))/(INDEX(FC_L,$AL767+1)-INDEX(FC_L,$AL767))</f>
        <v>0.41499999999999998</v>
      </c>
      <c r="AP767" s="26">
        <f>(IF(S767=1,Y767*AK767/AM767,0)+IF(T767=1,Z767*AK767/AN767,0)+IF(U767=1,AA767*AK767/AO767,0))*dt/60</f>
        <v>0.13434959664142687</v>
      </c>
      <c r="AQ767" s="25">
        <f>E767+(AG767*SQRT(RTE)-AH767/SQRT(RTE))*dt/60/E_nom</f>
        <v>0.61095026013839049</v>
      </c>
      <c r="AR767">
        <f>IF(R767=1,1,0)</f>
        <v>0</v>
      </c>
    </row>
    <row r="768" spans="1:44" x14ac:dyDescent="0.2">
      <c r="A768">
        <v>766</v>
      </c>
      <c r="B768" s="22">
        <f>A768/1440</f>
        <v>0.53194444444444444</v>
      </c>
      <c r="C768" s="23">
        <v>3.37</v>
      </c>
      <c r="D768" s="24">
        <f>C768+P_aux</f>
        <v>3.3850000000000002</v>
      </c>
      <c r="E768" s="25">
        <f>AQ767</f>
        <v>0.61095026013839049</v>
      </c>
      <c r="F768" s="24">
        <f>AB767</f>
        <v>3.4</v>
      </c>
      <c r="G768">
        <f>IF(AND(S767=0,V767&gt;=MinOff),V767,-1)</f>
        <v>-1</v>
      </c>
      <c r="H768">
        <f>IF(AND(T767=0,W767&gt;=MinOff),W767,-1)</f>
        <v>-1</v>
      </c>
      <c r="I768">
        <f>IF(AND(U767=0,X767&gt;=MinOff),X767,-1)</f>
        <v>-1</v>
      </c>
      <c r="J768">
        <f>IF(AND(S767=1,V767&gt;=MinRun),V767,-1)</f>
        <v>543</v>
      </c>
      <c r="K768">
        <f>IF(AND(T767=1,W767&gt;=MinRun),W767,-1)</f>
        <v>542</v>
      </c>
      <c r="L768">
        <f>IF(AND(U767=1,X767&gt;=MinRun),X767,-1)</f>
        <v>201</v>
      </c>
      <c r="M768">
        <f>IF(MAX(G768:I768)&lt;0,0,MATCH(MAX(G768:I768),G768:I768,0))</f>
        <v>0</v>
      </c>
      <c r="N768">
        <f>IF(MAX(J768:L768)&lt;0,0,MATCH(MAX(J768:L768),J768:L768,0))</f>
        <v>1</v>
      </c>
      <c r="O768" s="24">
        <f>IF(N768=0,0,INDEX(CapVec,N768))</f>
        <v>1.2</v>
      </c>
      <c r="P768">
        <f>IF(OR(D768&gt;F768+StartMargin,E768&lt;SOC_startT),1,0)</f>
        <v>0</v>
      </c>
      <c r="Q768">
        <f>IF(AND(E768&gt;SOC_stopT,D768&lt;=F768-O768+StopMargin),1,0)</f>
        <v>0</v>
      </c>
      <c r="R768">
        <f>IF(AND(P768=1,M768&gt;0),1,IF(AND(P768=0,Q768=1,N768&gt;0),-1,0))</f>
        <v>0</v>
      </c>
      <c r="S768">
        <f>S767+IF(AND(R768=1,M768=1),1,0)-IF(AND(R768=-1,N768=1),1,0)</f>
        <v>1</v>
      </c>
      <c r="T768">
        <f>T767+IF(AND(R768=1,M768=2),1,0)-IF(AND(R768=-1,N768=2),1,0)</f>
        <v>1</v>
      </c>
      <c r="U768">
        <f>U767+IF(AND(R768=1,M768=3),1,0)-IF(AND(R768=-1,N768=3),1,0)</f>
        <v>1</v>
      </c>
      <c r="V768">
        <f>IF(S768&lt;&gt;S767,0,V767+dt)</f>
        <v>544</v>
      </c>
      <c r="W768">
        <f>IF(T768&lt;&gt;T767,0,W767+dt)</f>
        <v>543</v>
      </c>
      <c r="X768">
        <f>IF(U768&lt;&gt;U767,0,X767+dt)</f>
        <v>202</v>
      </c>
      <c r="Y768" s="24">
        <f>S768*Cap_1*MIN(1,(V768+dt)/StartRamp)</f>
        <v>1.2</v>
      </c>
      <c r="Z768" s="24">
        <f>T768*Cap_2*MIN(1,(W768+dt)/StartRamp)</f>
        <v>1.1000000000000001</v>
      </c>
      <c r="AA768" s="24">
        <f>U768*Cap_3*MIN(1,(X768+dt)/StartRamp)</f>
        <v>1.1000000000000001</v>
      </c>
      <c r="AB768" s="24">
        <f>SUM(Y768:AA768)</f>
        <v>3.4</v>
      </c>
      <c r="AC768" s="24">
        <f>AB768-D768</f>
        <v>1.499999999999968E-2</v>
      </c>
      <c r="AD768" s="25">
        <f>MEDIAN(0,(TaperEnd-E768)/(TaperEnd-TaperStart),1)</f>
        <v>1</v>
      </c>
      <c r="AE768" s="24">
        <f>MIN(P_pcs*AD768,MAX(0,SOC_max-E768)*E_nom*60/dt/SQRT(RTE))</f>
        <v>2.5</v>
      </c>
      <c r="AF768" s="24">
        <f>MIN(P_pcs,MAX(0,E768-SOC_min)*E_nom*60/dt*SQRT(RTE))</f>
        <v>2.5</v>
      </c>
      <c r="AG768" s="24">
        <f>IF(AC768&gt;0,MIN(AC768,AE768),0)</f>
        <v>1.499999999999968E-2</v>
      </c>
      <c r="AH768" s="24">
        <f>IF(AC768&lt;0,MIN(-AC768,AF768),0)</f>
        <v>0</v>
      </c>
      <c r="AI768" s="24">
        <f>IF(AC768&gt;0,D768+AG768,AB768)</f>
        <v>3.4</v>
      </c>
      <c r="AJ768" s="24">
        <f>MAX(0,D768-AI768-AH768)</f>
        <v>0</v>
      </c>
      <c r="AK768" s="25">
        <f>IF(AB768&gt;0,AI768/AB768,0)</f>
        <v>1</v>
      </c>
      <c r="AL768">
        <f>IF(AB768=0,1,MIN(MATCH(MEDIAN(MinStable,AK768,1),FC_L,1),3))</f>
        <v>3</v>
      </c>
      <c r="AM768" s="25">
        <f>INDEX(FC_E1,$AL768)+(MEDIAN(MinStable,$AK768,1)-INDEX(FC_L,$AL768))*(INDEX(FC_E1,$AL768+1)-INDEX(FC_E1,$AL768))/(INDEX(FC_L,$AL768+1)-INDEX(FC_L,$AL768))</f>
        <v>0.42799999999999999</v>
      </c>
      <c r="AN768" s="25">
        <f>INDEX(FC_E2,$AL768)+(MEDIAN(MinStable,$AK768,1)-INDEX(FC_L,$AL768))*(INDEX(FC_E2,$AL768+1)-INDEX(FC_E2,$AL768))/(INDEX(FC_L,$AL768+1)-INDEX(FC_L,$AL768))</f>
        <v>0.42199999999999999</v>
      </c>
      <c r="AO768" s="25">
        <f>INDEX(FC_E3,$AL768)+(MEDIAN(MinStable,$AK768,1)-INDEX(FC_L,$AL768))*(INDEX(FC_E3,$AL768+1)-INDEX(FC_E3,$AL768))/(INDEX(FC_L,$AL768+1)-INDEX(FC_L,$AL768))</f>
        <v>0.41499999999999998</v>
      </c>
      <c r="AP768" s="26">
        <f>(IF(S768=1,Y768*AK768/AM768,0)+IF(T768=1,Z768*AK768/AN768,0)+IF(U768=1,AA768*AK768/AO768,0))*dt/60</f>
        <v>0.13434959664142687</v>
      </c>
      <c r="AQ768" s="25">
        <f>E768+(AG768*SQRT(RTE)-AH768/SQRT(RTE))*dt/60/E_nom</f>
        <v>0.61099290028166164</v>
      </c>
      <c r="AR768">
        <f>IF(R768=1,1,0)</f>
        <v>0</v>
      </c>
    </row>
    <row r="769" spans="1:44" x14ac:dyDescent="0.2">
      <c r="A769">
        <v>767</v>
      </c>
      <c r="B769" s="22">
        <f>A769/1440</f>
        <v>0.53263888888888888</v>
      </c>
      <c r="C769" s="23">
        <v>3.3610000000000002</v>
      </c>
      <c r="D769" s="24">
        <f>C769+P_aux</f>
        <v>3.3760000000000003</v>
      </c>
      <c r="E769" s="25">
        <f>AQ768</f>
        <v>0.61099290028166164</v>
      </c>
      <c r="F769" s="24">
        <f>AB768</f>
        <v>3.4</v>
      </c>
      <c r="G769">
        <f>IF(AND(S768=0,V768&gt;=MinOff),V768,-1)</f>
        <v>-1</v>
      </c>
      <c r="H769">
        <f>IF(AND(T768=0,W768&gt;=MinOff),W768,-1)</f>
        <v>-1</v>
      </c>
      <c r="I769">
        <f>IF(AND(U768=0,X768&gt;=MinOff),X768,-1)</f>
        <v>-1</v>
      </c>
      <c r="J769">
        <f>IF(AND(S768=1,V768&gt;=MinRun),V768,-1)</f>
        <v>544</v>
      </c>
      <c r="K769">
        <f>IF(AND(T768=1,W768&gt;=MinRun),W768,-1)</f>
        <v>543</v>
      </c>
      <c r="L769">
        <f>IF(AND(U768=1,X768&gt;=MinRun),X768,-1)</f>
        <v>202</v>
      </c>
      <c r="M769">
        <f>IF(MAX(G769:I769)&lt;0,0,MATCH(MAX(G769:I769),G769:I769,0))</f>
        <v>0</v>
      </c>
      <c r="N769">
        <f>IF(MAX(J769:L769)&lt;0,0,MATCH(MAX(J769:L769),J769:L769,0))</f>
        <v>1</v>
      </c>
      <c r="O769" s="24">
        <f>IF(N769=0,0,INDEX(CapVec,N769))</f>
        <v>1.2</v>
      </c>
      <c r="P769">
        <f>IF(OR(D769&gt;F769+StartMargin,E769&lt;SOC_startT),1,0)</f>
        <v>0</v>
      </c>
      <c r="Q769">
        <f>IF(AND(E769&gt;SOC_stopT,D769&lt;=F769-O769+StopMargin),1,0)</f>
        <v>0</v>
      </c>
      <c r="R769">
        <f>IF(AND(P769=1,M769&gt;0),1,IF(AND(P769=0,Q769=1,N769&gt;0),-1,0))</f>
        <v>0</v>
      </c>
      <c r="S769">
        <f>S768+IF(AND(R769=1,M769=1),1,0)-IF(AND(R769=-1,N769=1),1,0)</f>
        <v>1</v>
      </c>
      <c r="T769">
        <f>T768+IF(AND(R769=1,M769=2),1,0)-IF(AND(R769=-1,N769=2),1,0)</f>
        <v>1</v>
      </c>
      <c r="U769">
        <f>U768+IF(AND(R769=1,M769=3),1,0)-IF(AND(R769=-1,N769=3),1,0)</f>
        <v>1</v>
      </c>
      <c r="V769">
        <f>IF(S769&lt;&gt;S768,0,V768+dt)</f>
        <v>545</v>
      </c>
      <c r="W769">
        <f>IF(T769&lt;&gt;T768,0,W768+dt)</f>
        <v>544</v>
      </c>
      <c r="X769">
        <f>IF(U769&lt;&gt;U768,0,X768+dt)</f>
        <v>203</v>
      </c>
      <c r="Y769" s="24">
        <f>S769*Cap_1*MIN(1,(V769+dt)/StartRamp)</f>
        <v>1.2</v>
      </c>
      <c r="Z769" s="24">
        <f>T769*Cap_2*MIN(1,(W769+dt)/StartRamp)</f>
        <v>1.1000000000000001</v>
      </c>
      <c r="AA769" s="24">
        <f>U769*Cap_3*MIN(1,(X769+dt)/StartRamp)</f>
        <v>1.1000000000000001</v>
      </c>
      <c r="AB769" s="24">
        <f>SUM(Y769:AA769)</f>
        <v>3.4</v>
      </c>
      <c r="AC769" s="24">
        <f>AB769-D769</f>
        <v>2.3999999999999577E-2</v>
      </c>
      <c r="AD769" s="25">
        <f>MEDIAN(0,(TaperEnd-E769)/(TaperEnd-TaperStart),1)</f>
        <v>1</v>
      </c>
      <c r="AE769" s="24">
        <f>MIN(P_pcs*AD769,MAX(0,SOC_max-E769)*E_nom*60/dt/SQRT(RTE))</f>
        <v>2.5</v>
      </c>
      <c r="AF769" s="24">
        <f>MIN(P_pcs,MAX(0,E769-SOC_min)*E_nom*60/dt*SQRT(RTE))</f>
        <v>2.5</v>
      </c>
      <c r="AG769" s="24">
        <f>IF(AC769&gt;0,MIN(AC769,AE769),0)</f>
        <v>2.3999999999999577E-2</v>
      </c>
      <c r="AH769" s="24">
        <f>IF(AC769&lt;0,MIN(-AC769,AF769),0)</f>
        <v>0</v>
      </c>
      <c r="AI769" s="24">
        <f>IF(AC769&gt;0,D769+AG769,AB769)</f>
        <v>3.4</v>
      </c>
      <c r="AJ769" s="24">
        <f>MAX(0,D769-AI769-AH769)</f>
        <v>0</v>
      </c>
      <c r="AK769" s="25">
        <f>IF(AB769&gt;0,AI769/AB769,0)</f>
        <v>1</v>
      </c>
      <c r="AL769">
        <f>IF(AB769=0,1,MIN(MATCH(MEDIAN(MinStable,AK769,1),FC_L,1),3))</f>
        <v>3</v>
      </c>
      <c r="AM769" s="25">
        <f>INDEX(FC_E1,$AL769)+(MEDIAN(MinStable,$AK769,1)-INDEX(FC_L,$AL769))*(INDEX(FC_E1,$AL769+1)-INDEX(FC_E1,$AL769))/(INDEX(FC_L,$AL769+1)-INDEX(FC_L,$AL769))</f>
        <v>0.42799999999999999</v>
      </c>
      <c r="AN769" s="25">
        <f>INDEX(FC_E2,$AL769)+(MEDIAN(MinStable,$AK769,1)-INDEX(FC_L,$AL769))*(INDEX(FC_E2,$AL769+1)-INDEX(FC_E2,$AL769))/(INDEX(FC_L,$AL769+1)-INDEX(FC_L,$AL769))</f>
        <v>0.42199999999999999</v>
      </c>
      <c r="AO769" s="25">
        <f>INDEX(FC_E3,$AL769)+(MEDIAN(MinStable,$AK769,1)-INDEX(FC_L,$AL769))*(INDEX(FC_E3,$AL769+1)-INDEX(FC_E3,$AL769))/(INDEX(FC_L,$AL769+1)-INDEX(FC_L,$AL769))</f>
        <v>0.41499999999999998</v>
      </c>
      <c r="AP769" s="26">
        <f>(IF(S769=1,Y769*AK769/AM769,0)+IF(T769=1,Z769*AK769/AN769,0)+IF(U769=1,AA769*AK769/AO769,0))*dt/60</f>
        <v>0.13434959664142687</v>
      </c>
      <c r="AQ769" s="25">
        <f>E769+(AG769*SQRT(RTE)-AH769/SQRT(RTE))*dt/60/E_nom</f>
        <v>0.61106112451089545</v>
      </c>
      <c r="AR769">
        <f>IF(R769=1,1,0)</f>
        <v>0</v>
      </c>
    </row>
    <row r="770" spans="1:44" x14ac:dyDescent="0.2">
      <c r="A770">
        <v>768</v>
      </c>
      <c r="B770" s="22">
        <f>A770/1440</f>
        <v>0.53333333333333333</v>
      </c>
      <c r="C770" s="23">
        <v>3.3801000000000001</v>
      </c>
      <c r="D770" s="24">
        <f>C770+P_aux</f>
        <v>3.3951000000000002</v>
      </c>
      <c r="E770" s="25">
        <f>AQ769</f>
        <v>0.61106112451089545</v>
      </c>
      <c r="F770" s="24">
        <f>AB769</f>
        <v>3.4</v>
      </c>
      <c r="G770">
        <f>IF(AND(S769=0,V769&gt;=MinOff),V769,-1)</f>
        <v>-1</v>
      </c>
      <c r="H770">
        <f>IF(AND(T769=0,W769&gt;=MinOff),W769,-1)</f>
        <v>-1</v>
      </c>
      <c r="I770">
        <f>IF(AND(U769=0,X769&gt;=MinOff),X769,-1)</f>
        <v>-1</v>
      </c>
      <c r="J770">
        <f>IF(AND(S769=1,V769&gt;=MinRun),V769,-1)</f>
        <v>545</v>
      </c>
      <c r="K770">
        <f>IF(AND(T769=1,W769&gt;=MinRun),W769,-1)</f>
        <v>544</v>
      </c>
      <c r="L770">
        <f>IF(AND(U769=1,X769&gt;=MinRun),X769,-1)</f>
        <v>203</v>
      </c>
      <c r="M770">
        <f>IF(MAX(G770:I770)&lt;0,0,MATCH(MAX(G770:I770),G770:I770,0))</f>
        <v>0</v>
      </c>
      <c r="N770">
        <f>IF(MAX(J770:L770)&lt;0,0,MATCH(MAX(J770:L770),J770:L770,0))</f>
        <v>1</v>
      </c>
      <c r="O770" s="24">
        <f>IF(N770=0,0,INDEX(CapVec,N770))</f>
        <v>1.2</v>
      </c>
      <c r="P770">
        <f>IF(OR(D770&gt;F770+StartMargin,E770&lt;SOC_startT),1,0)</f>
        <v>0</v>
      </c>
      <c r="Q770">
        <f>IF(AND(E770&gt;SOC_stopT,D770&lt;=F770-O770+StopMargin),1,0)</f>
        <v>0</v>
      </c>
      <c r="R770">
        <f>IF(AND(P770=1,M770&gt;0),1,IF(AND(P770=0,Q770=1,N770&gt;0),-1,0))</f>
        <v>0</v>
      </c>
      <c r="S770">
        <f>S769+IF(AND(R770=1,M770=1),1,0)-IF(AND(R770=-1,N770=1),1,0)</f>
        <v>1</v>
      </c>
      <c r="T770">
        <f>T769+IF(AND(R770=1,M770=2),1,0)-IF(AND(R770=-1,N770=2),1,0)</f>
        <v>1</v>
      </c>
      <c r="U770">
        <f>U769+IF(AND(R770=1,M770=3),1,0)-IF(AND(R770=-1,N770=3),1,0)</f>
        <v>1</v>
      </c>
      <c r="V770">
        <f>IF(S770&lt;&gt;S769,0,V769+dt)</f>
        <v>546</v>
      </c>
      <c r="W770">
        <f>IF(T770&lt;&gt;T769,0,W769+dt)</f>
        <v>545</v>
      </c>
      <c r="X770">
        <f>IF(U770&lt;&gt;U769,0,X769+dt)</f>
        <v>204</v>
      </c>
      <c r="Y770" s="24">
        <f>S770*Cap_1*MIN(1,(V770+dt)/StartRamp)</f>
        <v>1.2</v>
      </c>
      <c r="Z770" s="24">
        <f>T770*Cap_2*MIN(1,(W770+dt)/StartRamp)</f>
        <v>1.1000000000000001</v>
      </c>
      <c r="AA770" s="24">
        <f>U770*Cap_3*MIN(1,(X770+dt)/StartRamp)</f>
        <v>1.1000000000000001</v>
      </c>
      <c r="AB770" s="24">
        <f>SUM(Y770:AA770)</f>
        <v>3.4</v>
      </c>
      <c r="AC770" s="24">
        <f>AB770-D770</f>
        <v>4.8999999999996824E-3</v>
      </c>
      <c r="AD770" s="25">
        <f>MEDIAN(0,(TaperEnd-E770)/(TaperEnd-TaperStart),1)</f>
        <v>1</v>
      </c>
      <c r="AE770" s="24">
        <f>MIN(P_pcs*AD770,MAX(0,SOC_max-E770)*E_nom*60/dt/SQRT(RTE))</f>
        <v>2.5</v>
      </c>
      <c r="AF770" s="24">
        <f>MIN(P_pcs,MAX(0,E770-SOC_min)*E_nom*60/dt*SQRT(RTE))</f>
        <v>2.5</v>
      </c>
      <c r="AG770" s="24">
        <f>IF(AC770&gt;0,MIN(AC770,AE770),0)</f>
        <v>4.8999999999996824E-3</v>
      </c>
      <c r="AH770" s="24">
        <f>IF(AC770&lt;0,MIN(-AC770,AF770),0)</f>
        <v>0</v>
      </c>
      <c r="AI770" s="24">
        <f>IF(AC770&gt;0,D770+AG770,AB770)</f>
        <v>3.4</v>
      </c>
      <c r="AJ770" s="24">
        <f>MAX(0,D770-AI770-AH770)</f>
        <v>0</v>
      </c>
      <c r="AK770" s="25">
        <f>IF(AB770&gt;0,AI770/AB770,0)</f>
        <v>1</v>
      </c>
      <c r="AL770">
        <f>IF(AB770=0,1,MIN(MATCH(MEDIAN(MinStable,AK770,1),FC_L,1),3))</f>
        <v>3</v>
      </c>
      <c r="AM770" s="25">
        <f>INDEX(FC_E1,$AL770)+(MEDIAN(MinStable,$AK770,1)-INDEX(FC_L,$AL770))*(INDEX(FC_E1,$AL770+1)-INDEX(FC_E1,$AL770))/(INDEX(FC_L,$AL770+1)-INDEX(FC_L,$AL770))</f>
        <v>0.42799999999999999</v>
      </c>
      <c r="AN770" s="25">
        <f>INDEX(FC_E2,$AL770)+(MEDIAN(MinStable,$AK770,1)-INDEX(FC_L,$AL770))*(INDEX(FC_E2,$AL770+1)-INDEX(FC_E2,$AL770))/(INDEX(FC_L,$AL770+1)-INDEX(FC_L,$AL770))</f>
        <v>0.42199999999999999</v>
      </c>
      <c r="AO770" s="25">
        <f>INDEX(FC_E3,$AL770)+(MEDIAN(MinStable,$AK770,1)-INDEX(FC_L,$AL770))*(INDEX(FC_E3,$AL770+1)-INDEX(FC_E3,$AL770))/(INDEX(FC_L,$AL770+1)-INDEX(FC_L,$AL770))</f>
        <v>0.41499999999999998</v>
      </c>
      <c r="AP770" s="26">
        <f>(IF(S770=1,Y770*AK770/AM770,0)+IF(T770=1,Z770*AK770/AN770,0)+IF(U770=1,AA770*AK770/AO770,0))*dt/60</f>
        <v>0.13434959664142687</v>
      </c>
      <c r="AQ770" s="25">
        <f>E770+(AG770*SQRT(RTE)-AH770/SQRT(RTE))*dt/60/E_nom</f>
        <v>0.61107505362436398</v>
      </c>
      <c r="AR770">
        <f>IF(R770=1,1,0)</f>
        <v>0</v>
      </c>
    </row>
    <row r="771" spans="1:44" x14ac:dyDescent="0.2">
      <c r="A771">
        <v>769</v>
      </c>
      <c r="B771" s="22">
        <f>A771/1440</f>
        <v>0.53402777777777777</v>
      </c>
      <c r="C771" s="23">
        <v>3.3872</v>
      </c>
      <c r="D771" s="24">
        <f>C771+P_aux</f>
        <v>3.4022000000000001</v>
      </c>
      <c r="E771" s="25">
        <f>AQ770</f>
        <v>0.61107505362436398</v>
      </c>
      <c r="F771" s="24">
        <f>AB770</f>
        <v>3.4</v>
      </c>
      <c r="G771">
        <f>IF(AND(S770=0,V770&gt;=MinOff),V770,-1)</f>
        <v>-1</v>
      </c>
      <c r="H771">
        <f>IF(AND(T770=0,W770&gt;=MinOff),W770,-1)</f>
        <v>-1</v>
      </c>
      <c r="I771">
        <f>IF(AND(U770=0,X770&gt;=MinOff),X770,-1)</f>
        <v>-1</v>
      </c>
      <c r="J771">
        <f>IF(AND(S770=1,V770&gt;=MinRun),V770,-1)</f>
        <v>546</v>
      </c>
      <c r="K771">
        <f>IF(AND(T770=1,W770&gt;=MinRun),W770,-1)</f>
        <v>545</v>
      </c>
      <c r="L771">
        <f>IF(AND(U770=1,X770&gt;=MinRun),X770,-1)</f>
        <v>204</v>
      </c>
      <c r="M771">
        <f>IF(MAX(G771:I771)&lt;0,0,MATCH(MAX(G771:I771),G771:I771,0))</f>
        <v>0</v>
      </c>
      <c r="N771">
        <f>IF(MAX(J771:L771)&lt;0,0,MATCH(MAX(J771:L771),J771:L771,0))</f>
        <v>1</v>
      </c>
      <c r="O771" s="24">
        <f>IF(N771=0,0,INDEX(CapVec,N771))</f>
        <v>1.2</v>
      </c>
      <c r="P771">
        <f>IF(OR(D771&gt;F771+StartMargin,E771&lt;SOC_startT),1,0)</f>
        <v>0</v>
      </c>
      <c r="Q771">
        <f>IF(AND(E771&gt;SOC_stopT,D771&lt;=F771-O771+StopMargin),1,0)</f>
        <v>0</v>
      </c>
      <c r="R771">
        <f>IF(AND(P771=1,M771&gt;0),1,IF(AND(P771=0,Q771=1,N771&gt;0),-1,0))</f>
        <v>0</v>
      </c>
      <c r="S771">
        <f>S770+IF(AND(R771=1,M771=1),1,0)-IF(AND(R771=-1,N771=1),1,0)</f>
        <v>1</v>
      </c>
      <c r="T771">
        <f>T770+IF(AND(R771=1,M771=2),1,0)-IF(AND(R771=-1,N771=2),1,0)</f>
        <v>1</v>
      </c>
      <c r="U771">
        <f>U770+IF(AND(R771=1,M771=3),1,0)-IF(AND(R771=-1,N771=3),1,0)</f>
        <v>1</v>
      </c>
      <c r="V771">
        <f>IF(S771&lt;&gt;S770,0,V770+dt)</f>
        <v>547</v>
      </c>
      <c r="W771">
        <f>IF(T771&lt;&gt;T770,0,W770+dt)</f>
        <v>546</v>
      </c>
      <c r="X771">
        <f>IF(U771&lt;&gt;U770,0,X770+dt)</f>
        <v>205</v>
      </c>
      <c r="Y771" s="24">
        <f>S771*Cap_1*MIN(1,(V771+dt)/StartRamp)</f>
        <v>1.2</v>
      </c>
      <c r="Z771" s="24">
        <f>T771*Cap_2*MIN(1,(W771+dt)/StartRamp)</f>
        <v>1.1000000000000001</v>
      </c>
      <c r="AA771" s="24">
        <f>U771*Cap_3*MIN(1,(X771+dt)/StartRamp)</f>
        <v>1.1000000000000001</v>
      </c>
      <c r="AB771" s="24">
        <f>SUM(Y771:AA771)</f>
        <v>3.4</v>
      </c>
      <c r="AC771" s="24">
        <f>AB771-D771</f>
        <v>-2.2000000000002018E-3</v>
      </c>
      <c r="AD771" s="25">
        <f>MEDIAN(0,(TaperEnd-E771)/(TaperEnd-TaperStart),1)</f>
        <v>1</v>
      </c>
      <c r="AE771" s="24">
        <f>MIN(P_pcs*AD771,MAX(0,SOC_max-E771)*E_nom*60/dt/SQRT(RTE))</f>
        <v>2.5</v>
      </c>
      <c r="AF771" s="24">
        <f>MIN(P_pcs,MAX(0,E771-SOC_min)*E_nom*60/dt*SQRT(RTE))</f>
        <v>2.5</v>
      </c>
      <c r="AG771" s="24">
        <f>IF(AC771&gt;0,MIN(AC771,AE771),0)</f>
        <v>0</v>
      </c>
      <c r="AH771" s="24">
        <f>IF(AC771&lt;0,MIN(-AC771,AF771),0)</f>
        <v>2.2000000000002018E-3</v>
      </c>
      <c r="AI771" s="24">
        <f>IF(AC771&gt;0,D771+AG771,AB771)</f>
        <v>3.4</v>
      </c>
      <c r="AJ771" s="24">
        <f>MAX(0,D771-AI771-AH771)</f>
        <v>0</v>
      </c>
      <c r="AK771" s="25">
        <f>IF(AB771&gt;0,AI771/AB771,0)</f>
        <v>1</v>
      </c>
      <c r="AL771">
        <f>IF(AB771=0,1,MIN(MATCH(MEDIAN(MinStable,AK771,1),FC_L,1),3))</f>
        <v>3</v>
      </c>
      <c r="AM771" s="25">
        <f>INDEX(FC_E1,$AL771)+(MEDIAN(MinStable,$AK771,1)-INDEX(FC_L,$AL771))*(INDEX(FC_E1,$AL771+1)-INDEX(FC_E1,$AL771))/(INDEX(FC_L,$AL771+1)-INDEX(FC_L,$AL771))</f>
        <v>0.42799999999999999</v>
      </c>
      <c r="AN771" s="25">
        <f>INDEX(FC_E2,$AL771)+(MEDIAN(MinStable,$AK771,1)-INDEX(FC_L,$AL771))*(INDEX(FC_E2,$AL771+1)-INDEX(FC_E2,$AL771))/(INDEX(FC_L,$AL771+1)-INDEX(FC_L,$AL771))</f>
        <v>0.42199999999999999</v>
      </c>
      <c r="AO771" s="25">
        <f>INDEX(FC_E3,$AL771)+(MEDIAN(MinStable,$AK771,1)-INDEX(FC_L,$AL771))*(INDEX(FC_E3,$AL771+1)-INDEX(FC_E3,$AL771))/(INDEX(FC_L,$AL771+1)-INDEX(FC_L,$AL771))</f>
        <v>0.41499999999999998</v>
      </c>
      <c r="AP771" s="26">
        <f>(IF(S771=1,Y771*AK771/AM771,0)+IF(T771=1,Z771*AK771/AN771,0)+IF(U771=1,AA771*AK771/AO771,0))*dt/60</f>
        <v>0.13434959664142687</v>
      </c>
      <c r="AQ771" s="25">
        <f>E771+(AG771*SQRT(RTE)-AH771/SQRT(RTE))*dt/60/E_nom</f>
        <v>0.61106794693381883</v>
      </c>
      <c r="AR771">
        <f>IF(R771=1,1,0)</f>
        <v>0</v>
      </c>
    </row>
    <row r="772" spans="1:44" x14ac:dyDescent="0.2">
      <c r="A772">
        <v>770</v>
      </c>
      <c r="B772" s="22">
        <f>A772/1440</f>
        <v>0.53472222222222221</v>
      </c>
      <c r="C772" s="23">
        <v>3.3109000000000002</v>
      </c>
      <c r="D772" s="24">
        <f>C772+P_aux</f>
        <v>3.3259000000000003</v>
      </c>
      <c r="E772" s="25">
        <f>AQ771</f>
        <v>0.61106794693381883</v>
      </c>
      <c r="F772" s="24">
        <f>AB771</f>
        <v>3.4</v>
      </c>
      <c r="G772">
        <f>IF(AND(S771=0,V771&gt;=MinOff),V771,-1)</f>
        <v>-1</v>
      </c>
      <c r="H772">
        <f>IF(AND(T771=0,W771&gt;=MinOff),W771,-1)</f>
        <v>-1</v>
      </c>
      <c r="I772">
        <f>IF(AND(U771=0,X771&gt;=MinOff),X771,-1)</f>
        <v>-1</v>
      </c>
      <c r="J772">
        <f>IF(AND(S771=1,V771&gt;=MinRun),V771,-1)</f>
        <v>547</v>
      </c>
      <c r="K772">
        <f>IF(AND(T771=1,W771&gt;=MinRun),W771,-1)</f>
        <v>546</v>
      </c>
      <c r="L772">
        <f>IF(AND(U771=1,X771&gt;=MinRun),X771,-1)</f>
        <v>205</v>
      </c>
      <c r="M772">
        <f>IF(MAX(G772:I772)&lt;0,0,MATCH(MAX(G772:I772),G772:I772,0))</f>
        <v>0</v>
      </c>
      <c r="N772">
        <f>IF(MAX(J772:L772)&lt;0,0,MATCH(MAX(J772:L772),J772:L772,0))</f>
        <v>1</v>
      </c>
      <c r="O772" s="24">
        <f>IF(N772=0,0,INDEX(CapVec,N772))</f>
        <v>1.2</v>
      </c>
      <c r="P772">
        <f>IF(OR(D772&gt;F772+StartMargin,E772&lt;SOC_startT),1,0)</f>
        <v>0</v>
      </c>
      <c r="Q772">
        <f>IF(AND(E772&gt;SOC_stopT,D772&lt;=F772-O772+StopMargin),1,0)</f>
        <v>0</v>
      </c>
      <c r="R772">
        <f>IF(AND(P772=1,M772&gt;0),1,IF(AND(P772=0,Q772=1,N772&gt;0),-1,0))</f>
        <v>0</v>
      </c>
      <c r="S772">
        <f>S771+IF(AND(R772=1,M772=1),1,0)-IF(AND(R772=-1,N772=1),1,0)</f>
        <v>1</v>
      </c>
      <c r="T772">
        <f>T771+IF(AND(R772=1,M772=2),1,0)-IF(AND(R772=-1,N772=2),1,0)</f>
        <v>1</v>
      </c>
      <c r="U772">
        <f>U771+IF(AND(R772=1,M772=3),1,0)-IF(AND(R772=-1,N772=3),1,0)</f>
        <v>1</v>
      </c>
      <c r="V772">
        <f>IF(S772&lt;&gt;S771,0,V771+dt)</f>
        <v>548</v>
      </c>
      <c r="W772">
        <f>IF(T772&lt;&gt;T771,0,W771+dt)</f>
        <v>547</v>
      </c>
      <c r="X772">
        <f>IF(U772&lt;&gt;U771,0,X771+dt)</f>
        <v>206</v>
      </c>
      <c r="Y772" s="24">
        <f>S772*Cap_1*MIN(1,(V772+dt)/StartRamp)</f>
        <v>1.2</v>
      </c>
      <c r="Z772" s="24">
        <f>T772*Cap_2*MIN(1,(W772+dt)/StartRamp)</f>
        <v>1.1000000000000001</v>
      </c>
      <c r="AA772" s="24">
        <f>U772*Cap_3*MIN(1,(X772+dt)/StartRamp)</f>
        <v>1.1000000000000001</v>
      </c>
      <c r="AB772" s="24">
        <f>SUM(Y772:AA772)</f>
        <v>3.4</v>
      </c>
      <c r="AC772" s="24">
        <f>AB772-D772</f>
        <v>7.4099999999999611E-2</v>
      </c>
      <c r="AD772" s="25">
        <f>MEDIAN(0,(TaperEnd-E772)/(TaperEnd-TaperStart),1)</f>
        <v>1</v>
      </c>
      <c r="AE772" s="24">
        <f>MIN(P_pcs*AD772,MAX(0,SOC_max-E772)*E_nom*60/dt/SQRT(RTE))</f>
        <v>2.5</v>
      </c>
      <c r="AF772" s="24">
        <f>MIN(P_pcs,MAX(0,E772-SOC_min)*E_nom*60/dt*SQRT(RTE))</f>
        <v>2.5</v>
      </c>
      <c r="AG772" s="24">
        <f>IF(AC772&gt;0,MIN(AC772,AE772),0)</f>
        <v>7.4099999999999611E-2</v>
      </c>
      <c r="AH772" s="24">
        <f>IF(AC772&lt;0,MIN(-AC772,AF772),0)</f>
        <v>0</v>
      </c>
      <c r="AI772" s="24">
        <f>IF(AC772&gt;0,D772+AG772,AB772)</f>
        <v>3.4</v>
      </c>
      <c r="AJ772" s="24">
        <f>MAX(0,D772-AI772-AH772)</f>
        <v>0</v>
      </c>
      <c r="AK772" s="25">
        <f>IF(AB772&gt;0,AI772/AB772,0)</f>
        <v>1</v>
      </c>
      <c r="AL772">
        <f>IF(AB772=0,1,MIN(MATCH(MEDIAN(MinStable,AK772,1),FC_L,1),3))</f>
        <v>3</v>
      </c>
      <c r="AM772" s="25">
        <f>INDEX(FC_E1,$AL772)+(MEDIAN(MinStable,$AK772,1)-INDEX(FC_L,$AL772))*(INDEX(FC_E1,$AL772+1)-INDEX(FC_E1,$AL772))/(INDEX(FC_L,$AL772+1)-INDEX(FC_L,$AL772))</f>
        <v>0.42799999999999999</v>
      </c>
      <c r="AN772" s="25">
        <f>INDEX(FC_E2,$AL772)+(MEDIAN(MinStable,$AK772,1)-INDEX(FC_L,$AL772))*(INDEX(FC_E2,$AL772+1)-INDEX(FC_E2,$AL772))/(INDEX(FC_L,$AL772+1)-INDEX(FC_L,$AL772))</f>
        <v>0.42199999999999999</v>
      </c>
      <c r="AO772" s="25">
        <f>INDEX(FC_E3,$AL772)+(MEDIAN(MinStable,$AK772,1)-INDEX(FC_L,$AL772))*(INDEX(FC_E3,$AL772+1)-INDEX(FC_E3,$AL772))/(INDEX(FC_L,$AL772+1)-INDEX(FC_L,$AL772))</f>
        <v>0.41499999999999998</v>
      </c>
      <c r="AP772" s="26">
        <f>(IF(S772=1,Y772*AK772/AM772,0)+IF(T772=1,Z772*AK772/AN772,0)+IF(U772=1,AA772*AK772/AO772,0))*dt/60</f>
        <v>0.13434959664142687</v>
      </c>
      <c r="AQ772" s="25">
        <f>E772+(AG772*SQRT(RTE)-AH772/SQRT(RTE))*dt/60/E_nom</f>
        <v>0.61127858924157819</v>
      </c>
      <c r="AR772">
        <f>IF(R772=1,1,0)</f>
        <v>0</v>
      </c>
    </row>
    <row r="773" spans="1:44" x14ac:dyDescent="0.2">
      <c r="A773">
        <v>771</v>
      </c>
      <c r="B773" s="22">
        <f>A773/1440</f>
        <v>0.53541666666666665</v>
      </c>
      <c r="C773" s="23">
        <v>3.3142999999999998</v>
      </c>
      <c r="D773" s="24">
        <f>C773+P_aux</f>
        <v>3.3292999999999999</v>
      </c>
      <c r="E773" s="25">
        <f>AQ772</f>
        <v>0.61127858924157819</v>
      </c>
      <c r="F773" s="24">
        <f>AB772</f>
        <v>3.4</v>
      </c>
      <c r="G773">
        <f>IF(AND(S772=0,V772&gt;=MinOff),V772,-1)</f>
        <v>-1</v>
      </c>
      <c r="H773">
        <f>IF(AND(T772=0,W772&gt;=MinOff),W772,-1)</f>
        <v>-1</v>
      </c>
      <c r="I773">
        <f>IF(AND(U772=0,X772&gt;=MinOff),X772,-1)</f>
        <v>-1</v>
      </c>
      <c r="J773">
        <f>IF(AND(S772=1,V772&gt;=MinRun),V772,-1)</f>
        <v>548</v>
      </c>
      <c r="K773">
        <f>IF(AND(T772=1,W772&gt;=MinRun),W772,-1)</f>
        <v>547</v>
      </c>
      <c r="L773">
        <f>IF(AND(U772=1,X772&gt;=MinRun),X772,-1)</f>
        <v>206</v>
      </c>
      <c r="M773">
        <f>IF(MAX(G773:I773)&lt;0,0,MATCH(MAX(G773:I773),G773:I773,0))</f>
        <v>0</v>
      </c>
      <c r="N773">
        <f>IF(MAX(J773:L773)&lt;0,0,MATCH(MAX(J773:L773),J773:L773,0))</f>
        <v>1</v>
      </c>
      <c r="O773" s="24">
        <f>IF(N773=0,0,INDEX(CapVec,N773))</f>
        <v>1.2</v>
      </c>
      <c r="P773">
        <f>IF(OR(D773&gt;F773+StartMargin,E773&lt;SOC_startT),1,0)</f>
        <v>0</v>
      </c>
      <c r="Q773">
        <f>IF(AND(E773&gt;SOC_stopT,D773&lt;=F773-O773+StopMargin),1,0)</f>
        <v>0</v>
      </c>
      <c r="R773">
        <f>IF(AND(P773=1,M773&gt;0),1,IF(AND(P773=0,Q773=1,N773&gt;0),-1,0))</f>
        <v>0</v>
      </c>
      <c r="S773">
        <f>S772+IF(AND(R773=1,M773=1),1,0)-IF(AND(R773=-1,N773=1),1,0)</f>
        <v>1</v>
      </c>
      <c r="T773">
        <f>T772+IF(AND(R773=1,M773=2),1,0)-IF(AND(R773=-1,N773=2),1,0)</f>
        <v>1</v>
      </c>
      <c r="U773">
        <f>U772+IF(AND(R773=1,M773=3),1,0)-IF(AND(R773=-1,N773=3),1,0)</f>
        <v>1</v>
      </c>
      <c r="V773">
        <f>IF(S773&lt;&gt;S772,0,V772+dt)</f>
        <v>549</v>
      </c>
      <c r="W773">
        <f>IF(T773&lt;&gt;T772,0,W772+dt)</f>
        <v>548</v>
      </c>
      <c r="X773">
        <f>IF(U773&lt;&gt;U772,0,X772+dt)</f>
        <v>207</v>
      </c>
      <c r="Y773" s="24">
        <f>S773*Cap_1*MIN(1,(V773+dt)/StartRamp)</f>
        <v>1.2</v>
      </c>
      <c r="Z773" s="24">
        <f>T773*Cap_2*MIN(1,(W773+dt)/StartRamp)</f>
        <v>1.1000000000000001</v>
      </c>
      <c r="AA773" s="24">
        <f>U773*Cap_3*MIN(1,(X773+dt)/StartRamp)</f>
        <v>1.1000000000000001</v>
      </c>
      <c r="AB773" s="24">
        <f>SUM(Y773:AA773)</f>
        <v>3.4</v>
      </c>
      <c r="AC773" s="24">
        <f>AB773-D773</f>
        <v>7.0699999999999985E-2</v>
      </c>
      <c r="AD773" s="25">
        <f>MEDIAN(0,(TaperEnd-E773)/(TaperEnd-TaperStart),1)</f>
        <v>1</v>
      </c>
      <c r="AE773" s="24">
        <f>MIN(P_pcs*AD773,MAX(0,SOC_max-E773)*E_nom*60/dt/SQRT(RTE))</f>
        <v>2.5</v>
      </c>
      <c r="AF773" s="24">
        <f>MIN(P_pcs,MAX(0,E773-SOC_min)*E_nom*60/dt*SQRT(RTE))</f>
        <v>2.5</v>
      </c>
      <c r="AG773" s="24">
        <f>IF(AC773&gt;0,MIN(AC773,AE773),0)</f>
        <v>7.0699999999999985E-2</v>
      </c>
      <c r="AH773" s="24">
        <f>IF(AC773&lt;0,MIN(-AC773,AF773),0)</f>
        <v>0</v>
      </c>
      <c r="AI773" s="24">
        <f>IF(AC773&gt;0,D773+AG773,AB773)</f>
        <v>3.4</v>
      </c>
      <c r="AJ773" s="24">
        <f>MAX(0,D773-AI773-AH773)</f>
        <v>0</v>
      </c>
      <c r="AK773" s="25">
        <f>IF(AB773&gt;0,AI773/AB773,0)</f>
        <v>1</v>
      </c>
      <c r="AL773">
        <f>IF(AB773=0,1,MIN(MATCH(MEDIAN(MinStable,AK773,1),FC_L,1),3))</f>
        <v>3</v>
      </c>
      <c r="AM773" s="25">
        <f>INDEX(FC_E1,$AL773)+(MEDIAN(MinStable,$AK773,1)-INDEX(FC_L,$AL773))*(INDEX(FC_E1,$AL773+1)-INDEX(FC_E1,$AL773))/(INDEX(FC_L,$AL773+1)-INDEX(FC_L,$AL773))</f>
        <v>0.42799999999999999</v>
      </c>
      <c r="AN773" s="25">
        <f>INDEX(FC_E2,$AL773)+(MEDIAN(MinStable,$AK773,1)-INDEX(FC_L,$AL773))*(INDEX(FC_E2,$AL773+1)-INDEX(FC_E2,$AL773))/(INDEX(FC_L,$AL773+1)-INDEX(FC_L,$AL773))</f>
        <v>0.42199999999999999</v>
      </c>
      <c r="AO773" s="25">
        <f>INDEX(FC_E3,$AL773)+(MEDIAN(MinStable,$AK773,1)-INDEX(FC_L,$AL773))*(INDEX(FC_E3,$AL773+1)-INDEX(FC_E3,$AL773))/(INDEX(FC_L,$AL773+1)-INDEX(FC_L,$AL773))</f>
        <v>0.41499999999999998</v>
      </c>
      <c r="AP773" s="26">
        <f>(IF(S773=1,Y773*AK773/AM773,0)+IF(T773=1,Z773*AK773/AN773,0)+IF(U773=1,AA773*AK773/AO773,0))*dt/60</f>
        <v>0.13434959664142687</v>
      </c>
      <c r="AQ773" s="25">
        <f>E773+(AG773*SQRT(RTE)-AH773/SQRT(RTE))*dt/60/E_nom</f>
        <v>0.61147956645019608</v>
      </c>
      <c r="AR773">
        <f>IF(R773=1,1,0)</f>
        <v>0</v>
      </c>
    </row>
    <row r="774" spans="1:44" x14ac:dyDescent="0.2">
      <c r="A774">
        <v>772</v>
      </c>
      <c r="B774" s="22">
        <f>A774/1440</f>
        <v>0.53611111111111109</v>
      </c>
      <c r="C774" s="23">
        <v>3.3037000000000001</v>
      </c>
      <c r="D774" s="24">
        <f>C774+P_aux</f>
        <v>3.3187000000000002</v>
      </c>
      <c r="E774" s="25">
        <f>AQ773</f>
        <v>0.61147956645019608</v>
      </c>
      <c r="F774" s="24">
        <f>AB773</f>
        <v>3.4</v>
      </c>
      <c r="G774">
        <f>IF(AND(S773=0,V773&gt;=MinOff),V773,-1)</f>
        <v>-1</v>
      </c>
      <c r="H774">
        <f>IF(AND(T773=0,W773&gt;=MinOff),W773,-1)</f>
        <v>-1</v>
      </c>
      <c r="I774">
        <f>IF(AND(U773=0,X773&gt;=MinOff),X773,-1)</f>
        <v>-1</v>
      </c>
      <c r="J774">
        <f>IF(AND(S773=1,V773&gt;=MinRun),V773,-1)</f>
        <v>549</v>
      </c>
      <c r="K774">
        <f>IF(AND(T773=1,W773&gt;=MinRun),W773,-1)</f>
        <v>548</v>
      </c>
      <c r="L774">
        <f>IF(AND(U773=1,X773&gt;=MinRun),X773,-1)</f>
        <v>207</v>
      </c>
      <c r="M774">
        <f>IF(MAX(G774:I774)&lt;0,0,MATCH(MAX(G774:I774),G774:I774,0))</f>
        <v>0</v>
      </c>
      <c r="N774">
        <f>IF(MAX(J774:L774)&lt;0,0,MATCH(MAX(J774:L774),J774:L774,0))</f>
        <v>1</v>
      </c>
      <c r="O774" s="24">
        <f>IF(N774=0,0,INDEX(CapVec,N774))</f>
        <v>1.2</v>
      </c>
      <c r="P774">
        <f>IF(OR(D774&gt;F774+StartMargin,E774&lt;SOC_startT),1,0)</f>
        <v>0</v>
      </c>
      <c r="Q774">
        <f>IF(AND(E774&gt;SOC_stopT,D774&lt;=F774-O774+StopMargin),1,0)</f>
        <v>0</v>
      </c>
      <c r="R774">
        <f>IF(AND(P774=1,M774&gt;0),1,IF(AND(P774=0,Q774=1,N774&gt;0),-1,0))</f>
        <v>0</v>
      </c>
      <c r="S774">
        <f>S773+IF(AND(R774=1,M774=1),1,0)-IF(AND(R774=-1,N774=1),1,0)</f>
        <v>1</v>
      </c>
      <c r="T774">
        <f>T773+IF(AND(R774=1,M774=2),1,0)-IF(AND(R774=-1,N774=2),1,0)</f>
        <v>1</v>
      </c>
      <c r="U774">
        <f>U773+IF(AND(R774=1,M774=3),1,0)-IF(AND(R774=-1,N774=3),1,0)</f>
        <v>1</v>
      </c>
      <c r="V774">
        <f>IF(S774&lt;&gt;S773,0,V773+dt)</f>
        <v>550</v>
      </c>
      <c r="W774">
        <f>IF(T774&lt;&gt;T773,0,W773+dt)</f>
        <v>549</v>
      </c>
      <c r="X774">
        <f>IF(U774&lt;&gt;U773,0,X773+dt)</f>
        <v>208</v>
      </c>
      <c r="Y774" s="24">
        <f>S774*Cap_1*MIN(1,(V774+dt)/StartRamp)</f>
        <v>1.2</v>
      </c>
      <c r="Z774" s="24">
        <f>T774*Cap_2*MIN(1,(W774+dt)/StartRamp)</f>
        <v>1.1000000000000001</v>
      </c>
      <c r="AA774" s="24">
        <f>U774*Cap_3*MIN(1,(X774+dt)/StartRamp)</f>
        <v>1.1000000000000001</v>
      </c>
      <c r="AB774" s="24">
        <f>SUM(Y774:AA774)</f>
        <v>3.4</v>
      </c>
      <c r="AC774" s="24">
        <f>AB774-D774</f>
        <v>8.1299999999999706E-2</v>
      </c>
      <c r="AD774" s="25">
        <f>MEDIAN(0,(TaperEnd-E774)/(TaperEnd-TaperStart),1)</f>
        <v>1</v>
      </c>
      <c r="AE774" s="24">
        <f>MIN(P_pcs*AD774,MAX(0,SOC_max-E774)*E_nom*60/dt/SQRT(RTE))</f>
        <v>2.5</v>
      </c>
      <c r="AF774" s="24">
        <f>MIN(P_pcs,MAX(0,E774-SOC_min)*E_nom*60/dt*SQRT(RTE))</f>
        <v>2.5</v>
      </c>
      <c r="AG774" s="24">
        <f>IF(AC774&gt;0,MIN(AC774,AE774),0)</f>
        <v>8.1299999999999706E-2</v>
      </c>
      <c r="AH774" s="24">
        <f>IF(AC774&lt;0,MIN(-AC774,AF774),0)</f>
        <v>0</v>
      </c>
      <c r="AI774" s="24">
        <f>IF(AC774&gt;0,D774+AG774,AB774)</f>
        <v>3.4</v>
      </c>
      <c r="AJ774" s="24">
        <f>MAX(0,D774-AI774-AH774)</f>
        <v>0</v>
      </c>
      <c r="AK774" s="25">
        <f>IF(AB774&gt;0,AI774/AB774,0)</f>
        <v>1</v>
      </c>
      <c r="AL774">
        <f>IF(AB774=0,1,MIN(MATCH(MEDIAN(MinStable,AK774,1),FC_L,1),3))</f>
        <v>3</v>
      </c>
      <c r="AM774" s="25">
        <f>INDEX(FC_E1,$AL774)+(MEDIAN(MinStable,$AK774,1)-INDEX(FC_L,$AL774))*(INDEX(FC_E1,$AL774+1)-INDEX(FC_E1,$AL774))/(INDEX(FC_L,$AL774+1)-INDEX(FC_L,$AL774))</f>
        <v>0.42799999999999999</v>
      </c>
      <c r="AN774" s="25">
        <f>INDEX(FC_E2,$AL774)+(MEDIAN(MinStable,$AK774,1)-INDEX(FC_L,$AL774))*(INDEX(FC_E2,$AL774+1)-INDEX(FC_E2,$AL774))/(INDEX(FC_L,$AL774+1)-INDEX(FC_L,$AL774))</f>
        <v>0.42199999999999999</v>
      </c>
      <c r="AO774" s="25">
        <f>INDEX(FC_E3,$AL774)+(MEDIAN(MinStable,$AK774,1)-INDEX(FC_L,$AL774))*(INDEX(FC_E3,$AL774+1)-INDEX(FC_E3,$AL774))/(INDEX(FC_L,$AL774+1)-INDEX(FC_L,$AL774))</f>
        <v>0.41499999999999998</v>
      </c>
      <c r="AP774" s="26">
        <f>(IF(S774=1,Y774*AK774/AM774,0)+IF(T774=1,Z774*AK774/AN774,0)+IF(U774=1,AA774*AK774/AO774,0))*dt/60</f>
        <v>0.13434959664142687</v>
      </c>
      <c r="AQ774" s="25">
        <f>E774+(AG774*SQRT(RTE)-AH774/SQRT(RTE))*dt/60/E_nom</f>
        <v>0.61171067602672557</v>
      </c>
      <c r="AR774">
        <f>IF(R774=1,1,0)</f>
        <v>0</v>
      </c>
    </row>
    <row r="775" spans="1:44" x14ac:dyDescent="0.2">
      <c r="A775">
        <v>773</v>
      </c>
      <c r="B775" s="22">
        <f>A775/1440</f>
        <v>0.53680555555555554</v>
      </c>
      <c r="C775" s="23">
        <v>3.3218000000000001</v>
      </c>
      <c r="D775" s="24">
        <f>C775+P_aux</f>
        <v>3.3368000000000002</v>
      </c>
      <c r="E775" s="25">
        <f>AQ774</f>
        <v>0.61171067602672557</v>
      </c>
      <c r="F775" s="24">
        <f>AB774</f>
        <v>3.4</v>
      </c>
      <c r="G775">
        <f>IF(AND(S774=0,V774&gt;=MinOff),V774,-1)</f>
        <v>-1</v>
      </c>
      <c r="H775">
        <f>IF(AND(T774=0,W774&gt;=MinOff),W774,-1)</f>
        <v>-1</v>
      </c>
      <c r="I775">
        <f>IF(AND(U774=0,X774&gt;=MinOff),X774,-1)</f>
        <v>-1</v>
      </c>
      <c r="J775">
        <f>IF(AND(S774=1,V774&gt;=MinRun),V774,-1)</f>
        <v>550</v>
      </c>
      <c r="K775">
        <f>IF(AND(T774=1,W774&gt;=MinRun),W774,-1)</f>
        <v>549</v>
      </c>
      <c r="L775">
        <f>IF(AND(U774=1,X774&gt;=MinRun),X774,-1)</f>
        <v>208</v>
      </c>
      <c r="M775">
        <f>IF(MAX(G775:I775)&lt;0,0,MATCH(MAX(G775:I775),G775:I775,0))</f>
        <v>0</v>
      </c>
      <c r="N775">
        <f>IF(MAX(J775:L775)&lt;0,0,MATCH(MAX(J775:L775),J775:L775,0))</f>
        <v>1</v>
      </c>
      <c r="O775" s="24">
        <f>IF(N775=0,0,INDEX(CapVec,N775))</f>
        <v>1.2</v>
      </c>
      <c r="P775">
        <f>IF(OR(D775&gt;F775+StartMargin,E775&lt;SOC_startT),1,0)</f>
        <v>0</v>
      </c>
      <c r="Q775">
        <f>IF(AND(E775&gt;SOC_stopT,D775&lt;=F775-O775+StopMargin),1,0)</f>
        <v>0</v>
      </c>
      <c r="R775">
        <f>IF(AND(P775=1,M775&gt;0),1,IF(AND(P775=0,Q775=1,N775&gt;0),-1,0))</f>
        <v>0</v>
      </c>
      <c r="S775">
        <f>S774+IF(AND(R775=1,M775=1),1,0)-IF(AND(R775=-1,N775=1),1,0)</f>
        <v>1</v>
      </c>
      <c r="T775">
        <f>T774+IF(AND(R775=1,M775=2),1,0)-IF(AND(R775=-1,N775=2),1,0)</f>
        <v>1</v>
      </c>
      <c r="U775">
        <f>U774+IF(AND(R775=1,M775=3),1,0)-IF(AND(R775=-1,N775=3),1,0)</f>
        <v>1</v>
      </c>
      <c r="V775">
        <f>IF(S775&lt;&gt;S774,0,V774+dt)</f>
        <v>551</v>
      </c>
      <c r="W775">
        <f>IF(T775&lt;&gt;T774,0,W774+dt)</f>
        <v>550</v>
      </c>
      <c r="X775">
        <f>IF(U775&lt;&gt;U774,0,X774+dt)</f>
        <v>209</v>
      </c>
      <c r="Y775" s="24">
        <f>S775*Cap_1*MIN(1,(V775+dt)/StartRamp)</f>
        <v>1.2</v>
      </c>
      <c r="Z775" s="24">
        <f>T775*Cap_2*MIN(1,(W775+dt)/StartRamp)</f>
        <v>1.1000000000000001</v>
      </c>
      <c r="AA775" s="24">
        <f>U775*Cap_3*MIN(1,(X775+dt)/StartRamp)</f>
        <v>1.1000000000000001</v>
      </c>
      <c r="AB775" s="24">
        <f>SUM(Y775:AA775)</f>
        <v>3.4</v>
      </c>
      <c r="AC775" s="24">
        <f>AB775-D775</f>
        <v>6.3199999999999701E-2</v>
      </c>
      <c r="AD775" s="25">
        <f>MEDIAN(0,(TaperEnd-E775)/(TaperEnd-TaperStart),1)</f>
        <v>1</v>
      </c>
      <c r="AE775" s="24">
        <f>MIN(P_pcs*AD775,MAX(0,SOC_max-E775)*E_nom*60/dt/SQRT(RTE))</f>
        <v>2.5</v>
      </c>
      <c r="AF775" s="24">
        <f>MIN(P_pcs,MAX(0,E775-SOC_min)*E_nom*60/dt*SQRT(RTE))</f>
        <v>2.5</v>
      </c>
      <c r="AG775" s="24">
        <f>IF(AC775&gt;0,MIN(AC775,AE775),0)</f>
        <v>6.3199999999999701E-2</v>
      </c>
      <c r="AH775" s="24">
        <f>IF(AC775&lt;0,MIN(-AC775,AF775),0)</f>
        <v>0</v>
      </c>
      <c r="AI775" s="24">
        <f>IF(AC775&gt;0,D775+AG775,AB775)</f>
        <v>3.4</v>
      </c>
      <c r="AJ775" s="24">
        <f>MAX(0,D775-AI775-AH775)</f>
        <v>0</v>
      </c>
      <c r="AK775" s="25">
        <f>IF(AB775&gt;0,AI775/AB775,0)</f>
        <v>1</v>
      </c>
      <c r="AL775">
        <f>IF(AB775=0,1,MIN(MATCH(MEDIAN(MinStable,AK775,1),FC_L,1),3))</f>
        <v>3</v>
      </c>
      <c r="AM775" s="25">
        <f>INDEX(FC_E1,$AL775)+(MEDIAN(MinStable,$AK775,1)-INDEX(FC_L,$AL775))*(INDEX(FC_E1,$AL775+1)-INDEX(FC_E1,$AL775))/(INDEX(FC_L,$AL775+1)-INDEX(FC_L,$AL775))</f>
        <v>0.42799999999999999</v>
      </c>
      <c r="AN775" s="25">
        <f>INDEX(FC_E2,$AL775)+(MEDIAN(MinStable,$AK775,1)-INDEX(FC_L,$AL775))*(INDEX(FC_E2,$AL775+1)-INDEX(FC_E2,$AL775))/(INDEX(FC_L,$AL775+1)-INDEX(FC_L,$AL775))</f>
        <v>0.42199999999999999</v>
      </c>
      <c r="AO775" s="25">
        <f>INDEX(FC_E3,$AL775)+(MEDIAN(MinStable,$AK775,1)-INDEX(FC_L,$AL775))*(INDEX(FC_E3,$AL775+1)-INDEX(FC_E3,$AL775))/(INDEX(FC_L,$AL775+1)-INDEX(FC_L,$AL775))</f>
        <v>0.41499999999999998</v>
      </c>
      <c r="AP775" s="26">
        <f>(IF(S775=1,Y775*AK775/AM775,0)+IF(T775=1,Z775*AK775/AN775,0)+IF(U775=1,AA775*AK775/AO775,0))*dt/60</f>
        <v>0.13434959664142687</v>
      </c>
      <c r="AQ775" s="25">
        <f>E775+(AG775*SQRT(RTE)-AH775/SQRT(RTE))*dt/60/E_nom</f>
        <v>0.61189033316370789</v>
      </c>
      <c r="AR775">
        <f>IF(R775=1,1,0)</f>
        <v>0</v>
      </c>
    </row>
    <row r="776" spans="1:44" x14ac:dyDescent="0.2">
      <c r="A776">
        <v>774</v>
      </c>
      <c r="B776" s="22">
        <f>A776/1440</f>
        <v>0.53749999999999998</v>
      </c>
      <c r="C776" s="23">
        <v>3.3549000000000002</v>
      </c>
      <c r="D776" s="24">
        <f>C776+P_aux</f>
        <v>3.3699000000000003</v>
      </c>
      <c r="E776" s="25">
        <f>AQ775</f>
        <v>0.61189033316370789</v>
      </c>
      <c r="F776" s="24">
        <f>AB775</f>
        <v>3.4</v>
      </c>
      <c r="G776">
        <f>IF(AND(S775=0,V775&gt;=MinOff),V775,-1)</f>
        <v>-1</v>
      </c>
      <c r="H776">
        <f>IF(AND(T775=0,W775&gt;=MinOff),W775,-1)</f>
        <v>-1</v>
      </c>
      <c r="I776">
        <f>IF(AND(U775=0,X775&gt;=MinOff),X775,-1)</f>
        <v>-1</v>
      </c>
      <c r="J776">
        <f>IF(AND(S775=1,V775&gt;=MinRun),V775,-1)</f>
        <v>551</v>
      </c>
      <c r="K776">
        <f>IF(AND(T775=1,W775&gt;=MinRun),W775,-1)</f>
        <v>550</v>
      </c>
      <c r="L776">
        <f>IF(AND(U775=1,X775&gt;=MinRun),X775,-1)</f>
        <v>209</v>
      </c>
      <c r="M776">
        <f>IF(MAX(G776:I776)&lt;0,0,MATCH(MAX(G776:I776),G776:I776,0))</f>
        <v>0</v>
      </c>
      <c r="N776">
        <f>IF(MAX(J776:L776)&lt;0,0,MATCH(MAX(J776:L776),J776:L776,0))</f>
        <v>1</v>
      </c>
      <c r="O776" s="24">
        <f>IF(N776=0,0,INDEX(CapVec,N776))</f>
        <v>1.2</v>
      </c>
      <c r="P776">
        <f>IF(OR(D776&gt;F776+StartMargin,E776&lt;SOC_startT),1,0)</f>
        <v>0</v>
      </c>
      <c r="Q776">
        <f>IF(AND(E776&gt;SOC_stopT,D776&lt;=F776-O776+StopMargin),1,0)</f>
        <v>0</v>
      </c>
      <c r="R776">
        <f>IF(AND(P776=1,M776&gt;0),1,IF(AND(P776=0,Q776=1,N776&gt;0),-1,0))</f>
        <v>0</v>
      </c>
      <c r="S776">
        <f>S775+IF(AND(R776=1,M776=1),1,0)-IF(AND(R776=-1,N776=1),1,0)</f>
        <v>1</v>
      </c>
      <c r="T776">
        <f>T775+IF(AND(R776=1,M776=2),1,0)-IF(AND(R776=-1,N776=2),1,0)</f>
        <v>1</v>
      </c>
      <c r="U776">
        <f>U775+IF(AND(R776=1,M776=3),1,0)-IF(AND(R776=-1,N776=3),1,0)</f>
        <v>1</v>
      </c>
      <c r="V776">
        <f>IF(S776&lt;&gt;S775,0,V775+dt)</f>
        <v>552</v>
      </c>
      <c r="W776">
        <f>IF(T776&lt;&gt;T775,0,W775+dt)</f>
        <v>551</v>
      </c>
      <c r="X776">
        <f>IF(U776&lt;&gt;U775,0,X775+dt)</f>
        <v>210</v>
      </c>
      <c r="Y776" s="24">
        <f>S776*Cap_1*MIN(1,(V776+dt)/StartRamp)</f>
        <v>1.2</v>
      </c>
      <c r="Z776" s="24">
        <f>T776*Cap_2*MIN(1,(W776+dt)/StartRamp)</f>
        <v>1.1000000000000001</v>
      </c>
      <c r="AA776" s="24">
        <f>U776*Cap_3*MIN(1,(X776+dt)/StartRamp)</f>
        <v>1.1000000000000001</v>
      </c>
      <c r="AB776" s="24">
        <f>SUM(Y776:AA776)</f>
        <v>3.4</v>
      </c>
      <c r="AC776" s="24">
        <f>AB776-D776</f>
        <v>3.0099999999999572E-2</v>
      </c>
      <c r="AD776" s="25">
        <f>MEDIAN(0,(TaperEnd-E776)/(TaperEnd-TaperStart),1)</f>
        <v>1</v>
      </c>
      <c r="AE776" s="24">
        <f>MIN(P_pcs*AD776,MAX(0,SOC_max-E776)*E_nom*60/dt/SQRT(RTE))</f>
        <v>2.5</v>
      </c>
      <c r="AF776" s="24">
        <f>MIN(P_pcs,MAX(0,E776-SOC_min)*E_nom*60/dt*SQRT(RTE))</f>
        <v>2.5</v>
      </c>
      <c r="AG776" s="24">
        <f>IF(AC776&gt;0,MIN(AC776,AE776),0)</f>
        <v>3.0099999999999572E-2</v>
      </c>
      <c r="AH776" s="24">
        <f>IF(AC776&lt;0,MIN(-AC776,AF776),0)</f>
        <v>0</v>
      </c>
      <c r="AI776" s="24">
        <f>IF(AC776&gt;0,D776+AG776,AB776)</f>
        <v>3.4</v>
      </c>
      <c r="AJ776" s="24">
        <f>MAX(0,D776-AI776-AH776)</f>
        <v>0</v>
      </c>
      <c r="AK776" s="25">
        <f>IF(AB776&gt;0,AI776/AB776,0)</f>
        <v>1</v>
      </c>
      <c r="AL776">
        <f>IF(AB776=0,1,MIN(MATCH(MEDIAN(MinStable,AK776,1),FC_L,1),3))</f>
        <v>3</v>
      </c>
      <c r="AM776" s="25">
        <f>INDEX(FC_E1,$AL776)+(MEDIAN(MinStable,$AK776,1)-INDEX(FC_L,$AL776))*(INDEX(FC_E1,$AL776+1)-INDEX(FC_E1,$AL776))/(INDEX(FC_L,$AL776+1)-INDEX(FC_L,$AL776))</f>
        <v>0.42799999999999999</v>
      </c>
      <c r="AN776" s="25">
        <f>INDEX(FC_E2,$AL776)+(MEDIAN(MinStable,$AK776,1)-INDEX(FC_L,$AL776))*(INDEX(FC_E2,$AL776+1)-INDEX(FC_E2,$AL776))/(INDEX(FC_L,$AL776+1)-INDEX(FC_L,$AL776))</f>
        <v>0.42199999999999999</v>
      </c>
      <c r="AO776" s="25">
        <f>INDEX(FC_E3,$AL776)+(MEDIAN(MinStable,$AK776,1)-INDEX(FC_L,$AL776))*(INDEX(FC_E3,$AL776+1)-INDEX(FC_E3,$AL776))/(INDEX(FC_L,$AL776+1)-INDEX(FC_L,$AL776))</f>
        <v>0.41499999999999998</v>
      </c>
      <c r="AP776" s="26">
        <f>(IF(S776=1,Y776*AK776/AM776,0)+IF(T776=1,Z776*AK776/AN776,0)+IF(U776=1,AA776*AK776/AO776,0))*dt/60</f>
        <v>0.13434959664142687</v>
      </c>
      <c r="AQ776" s="25">
        <f>E776+(AG776*SQRT(RTE)-AH776/SQRT(RTE))*dt/60/E_nom</f>
        <v>0.61197589771787197</v>
      </c>
      <c r="AR776">
        <f>IF(R776=1,1,0)</f>
        <v>0</v>
      </c>
    </row>
    <row r="777" spans="1:44" x14ac:dyDescent="0.2">
      <c r="A777">
        <v>775</v>
      </c>
      <c r="B777" s="22">
        <f>A777/1440</f>
        <v>0.53819444444444442</v>
      </c>
      <c r="C777" s="23">
        <v>3.3214000000000001</v>
      </c>
      <c r="D777" s="24">
        <f>C777+P_aux</f>
        <v>3.3364000000000003</v>
      </c>
      <c r="E777" s="25">
        <f>AQ776</f>
        <v>0.61197589771787197</v>
      </c>
      <c r="F777" s="24">
        <f>AB776</f>
        <v>3.4</v>
      </c>
      <c r="G777">
        <f>IF(AND(S776=0,V776&gt;=MinOff),V776,-1)</f>
        <v>-1</v>
      </c>
      <c r="H777">
        <f>IF(AND(T776=0,W776&gt;=MinOff),W776,-1)</f>
        <v>-1</v>
      </c>
      <c r="I777">
        <f>IF(AND(U776=0,X776&gt;=MinOff),X776,-1)</f>
        <v>-1</v>
      </c>
      <c r="J777">
        <f>IF(AND(S776=1,V776&gt;=MinRun),V776,-1)</f>
        <v>552</v>
      </c>
      <c r="K777">
        <f>IF(AND(T776=1,W776&gt;=MinRun),W776,-1)</f>
        <v>551</v>
      </c>
      <c r="L777">
        <f>IF(AND(U776=1,X776&gt;=MinRun),X776,-1)</f>
        <v>210</v>
      </c>
      <c r="M777">
        <f>IF(MAX(G777:I777)&lt;0,0,MATCH(MAX(G777:I777),G777:I777,0))</f>
        <v>0</v>
      </c>
      <c r="N777">
        <f>IF(MAX(J777:L777)&lt;0,0,MATCH(MAX(J777:L777),J777:L777,0))</f>
        <v>1</v>
      </c>
      <c r="O777" s="24">
        <f>IF(N777=0,0,INDEX(CapVec,N777))</f>
        <v>1.2</v>
      </c>
      <c r="P777">
        <f>IF(OR(D777&gt;F777+StartMargin,E777&lt;SOC_startT),1,0)</f>
        <v>0</v>
      </c>
      <c r="Q777">
        <f>IF(AND(E777&gt;SOC_stopT,D777&lt;=F777-O777+StopMargin),1,0)</f>
        <v>0</v>
      </c>
      <c r="R777">
        <f>IF(AND(P777=1,M777&gt;0),1,IF(AND(P777=0,Q777=1,N777&gt;0),-1,0))</f>
        <v>0</v>
      </c>
      <c r="S777">
        <f>S776+IF(AND(R777=1,M777=1),1,0)-IF(AND(R777=-1,N777=1),1,0)</f>
        <v>1</v>
      </c>
      <c r="T777">
        <f>T776+IF(AND(R777=1,M777=2),1,0)-IF(AND(R777=-1,N777=2),1,0)</f>
        <v>1</v>
      </c>
      <c r="U777">
        <f>U776+IF(AND(R777=1,M777=3),1,0)-IF(AND(R777=-1,N777=3),1,0)</f>
        <v>1</v>
      </c>
      <c r="V777">
        <f>IF(S777&lt;&gt;S776,0,V776+dt)</f>
        <v>553</v>
      </c>
      <c r="W777">
        <f>IF(T777&lt;&gt;T776,0,W776+dt)</f>
        <v>552</v>
      </c>
      <c r="X777">
        <f>IF(U777&lt;&gt;U776,0,X776+dt)</f>
        <v>211</v>
      </c>
      <c r="Y777" s="24">
        <f>S777*Cap_1*MIN(1,(V777+dt)/StartRamp)</f>
        <v>1.2</v>
      </c>
      <c r="Z777" s="24">
        <f>T777*Cap_2*MIN(1,(W777+dt)/StartRamp)</f>
        <v>1.1000000000000001</v>
      </c>
      <c r="AA777" s="24">
        <f>U777*Cap_3*MIN(1,(X777+dt)/StartRamp)</f>
        <v>1.1000000000000001</v>
      </c>
      <c r="AB777" s="24">
        <f>SUM(Y777:AA777)</f>
        <v>3.4</v>
      </c>
      <c r="AC777" s="24">
        <f>AB777-D777</f>
        <v>6.3599999999999657E-2</v>
      </c>
      <c r="AD777" s="25">
        <f>MEDIAN(0,(TaperEnd-E777)/(TaperEnd-TaperStart),1)</f>
        <v>1</v>
      </c>
      <c r="AE777" s="24">
        <f>MIN(P_pcs*AD777,MAX(0,SOC_max-E777)*E_nom*60/dt/SQRT(RTE))</f>
        <v>2.5</v>
      </c>
      <c r="AF777" s="24">
        <f>MIN(P_pcs,MAX(0,E777-SOC_min)*E_nom*60/dt*SQRT(RTE))</f>
        <v>2.5</v>
      </c>
      <c r="AG777" s="24">
        <f>IF(AC777&gt;0,MIN(AC777,AE777),0)</f>
        <v>6.3599999999999657E-2</v>
      </c>
      <c r="AH777" s="24">
        <f>IF(AC777&lt;0,MIN(-AC777,AF777),0)</f>
        <v>0</v>
      </c>
      <c r="AI777" s="24">
        <f>IF(AC777&gt;0,D777+AG777,AB777)</f>
        <v>3.4</v>
      </c>
      <c r="AJ777" s="24">
        <f>MAX(0,D777-AI777-AH777)</f>
        <v>0</v>
      </c>
      <c r="AK777" s="25">
        <f>IF(AB777&gt;0,AI777/AB777,0)</f>
        <v>1</v>
      </c>
      <c r="AL777">
        <f>IF(AB777=0,1,MIN(MATCH(MEDIAN(MinStable,AK777,1),FC_L,1),3))</f>
        <v>3</v>
      </c>
      <c r="AM777" s="25">
        <f>INDEX(FC_E1,$AL777)+(MEDIAN(MinStable,$AK777,1)-INDEX(FC_L,$AL777))*(INDEX(FC_E1,$AL777+1)-INDEX(FC_E1,$AL777))/(INDEX(FC_L,$AL777+1)-INDEX(FC_L,$AL777))</f>
        <v>0.42799999999999999</v>
      </c>
      <c r="AN777" s="25">
        <f>INDEX(FC_E2,$AL777)+(MEDIAN(MinStable,$AK777,1)-INDEX(FC_L,$AL777))*(INDEX(FC_E2,$AL777+1)-INDEX(FC_E2,$AL777))/(INDEX(FC_L,$AL777+1)-INDEX(FC_L,$AL777))</f>
        <v>0.42199999999999999</v>
      </c>
      <c r="AO777" s="25">
        <f>INDEX(FC_E3,$AL777)+(MEDIAN(MinStable,$AK777,1)-INDEX(FC_L,$AL777))*(INDEX(FC_E3,$AL777+1)-INDEX(FC_E3,$AL777))/(INDEX(FC_L,$AL777+1)-INDEX(FC_L,$AL777))</f>
        <v>0.41499999999999998</v>
      </c>
      <c r="AP777" s="26">
        <f>(IF(S777=1,Y777*AK777/AM777,0)+IF(T777=1,Z777*AK777/AN777,0)+IF(U777=1,AA777*AK777/AO777,0))*dt/60</f>
        <v>0.13434959664142687</v>
      </c>
      <c r="AQ777" s="25">
        <f>E777+(AG777*SQRT(RTE)-AH777/SQRT(RTE))*dt/60/E_nom</f>
        <v>0.6121566919253415</v>
      </c>
      <c r="AR777">
        <f>IF(R777=1,1,0)</f>
        <v>0</v>
      </c>
    </row>
    <row r="778" spans="1:44" x14ac:dyDescent="0.2">
      <c r="A778">
        <v>776</v>
      </c>
      <c r="B778" s="22">
        <f>A778/1440</f>
        <v>0.53888888888888886</v>
      </c>
      <c r="C778" s="23">
        <v>3.3496000000000001</v>
      </c>
      <c r="D778" s="24">
        <f>C778+P_aux</f>
        <v>3.3646000000000003</v>
      </c>
      <c r="E778" s="25">
        <f>AQ777</f>
        <v>0.6121566919253415</v>
      </c>
      <c r="F778" s="24">
        <f>AB777</f>
        <v>3.4</v>
      </c>
      <c r="G778">
        <f>IF(AND(S777=0,V777&gt;=MinOff),V777,-1)</f>
        <v>-1</v>
      </c>
      <c r="H778">
        <f>IF(AND(T777=0,W777&gt;=MinOff),W777,-1)</f>
        <v>-1</v>
      </c>
      <c r="I778">
        <f>IF(AND(U777=0,X777&gt;=MinOff),X777,-1)</f>
        <v>-1</v>
      </c>
      <c r="J778">
        <f>IF(AND(S777=1,V777&gt;=MinRun),V777,-1)</f>
        <v>553</v>
      </c>
      <c r="K778">
        <f>IF(AND(T777=1,W777&gt;=MinRun),W777,-1)</f>
        <v>552</v>
      </c>
      <c r="L778">
        <f>IF(AND(U777=1,X777&gt;=MinRun),X777,-1)</f>
        <v>211</v>
      </c>
      <c r="M778">
        <f>IF(MAX(G778:I778)&lt;0,0,MATCH(MAX(G778:I778),G778:I778,0))</f>
        <v>0</v>
      </c>
      <c r="N778">
        <f>IF(MAX(J778:L778)&lt;0,0,MATCH(MAX(J778:L778),J778:L778,0))</f>
        <v>1</v>
      </c>
      <c r="O778" s="24">
        <f>IF(N778=0,0,INDEX(CapVec,N778))</f>
        <v>1.2</v>
      </c>
      <c r="P778">
        <f>IF(OR(D778&gt;F778+StartMargin,E778&lt;SOC_startT),1,0)</f>
        <v>0</v>
      </c>
      <c r="Q778">
        <f>IF(AND(E778&gt;SOC_stopT,D778&lt;=F778-O778+StopMargin),1,0)</f>
        <v>0</v>
      </c>
      <c r="R778">
        <f>IF(AND(P778=1,M778&gt;0),1,IF(AND(P778=0,Q778=1,N778&gt;0),-1,0))</f>
        <v>0</v>
      </c>
      <c r="S778">
        <f>S777+IF(AND(R778=1,M778=1),1,0)-IF(AND(R778=-1,N778=1),1,0)</f>
        <v>1</v>
      </c>
      <c r="T778">
        <f>T777+IF(AND(R778=1,M778=2),1,0)-IF(AND(R778=-1,N778=2),1,0)</f>
        <v>1</v>
      </c>
      <c r="U778">
        <f>U777+IF(AND(R778=1,M778=3),1,0)-IF(AND(R778=-1,N778=3),1,0)</f>
        <v>1</v>
      </c>
      <c r="V778">
        <f>IF(S778&lt;&gt;S777,0,V777+dt)</f>
        <v>554</v>
      </c>
      <c r="W778">
        <f>IF(T778&lt;&gt;T777,0,W777+dt)</f>
        <v>553</v>
      </c>
      <c r="X778">
        <f>IF(U778&lt;&gt;U777,0,X777+dt)</f>
        <v>212</v>
      </c>
      <c r="Y778" s="24">
        <f>S778*Cap_1*MIN(1,(V778+dt)/StartRamp)</f>
        <v>1.2</v>
      </c>
      <c r="Z778" s="24">
        <f>T778*Cap_2*MIN(1,(W778+dt)/StartRamp)</f>
        <v>1.1000000000000001</v>
      </c>
      <c r="AA778" s="24">
        <f>U778*Cap_3*MIN(1,(X778+dt)/StartRamp)</f>
        <v>1.1000000000000001</v>
      </c>
      <c r="AB778" s="24">
        <f>SUM(Y778:AA778)</f>
        <v>3.4</v>
      </c>
      <c r="AC778" s="24">
        <f>AB778-D778</f>
        <v>3.5399999999999654E-2</v>
      </c>
      <c r="AD778" s="25">
        <f>MEDIAN(0,(TaperEnd-E778)/(TaperEnd-TaperStart),1)</f>
        <v>1</v>
      </c>
      <c r="AE778" s="24">
        <f>MIN(P_pcs*AD778,MAX(0,SOC_max-E778)*E_nom*60/dt/SQRT(RTE))</f>
        <v>2.5</v>
      </c>
      <c r="AF778" s="24">
        <f>MIN(P_pcs,MAX(0,E778-SOC_min)*E_nom*60/dt*SQRT(RTE))</f>
        <v>2.5</v>
      </c>
      <c r="AG778" s="24">
        <f>IF(AC778&gt;0,MIN(AC778,AE778),0)</f>
        <v>3.5399999999999654E-2</v>
      </c>
      <c r="AH778" s="24">
        <f>IF(AC778&lt;0,MIN(-AC778,AF778),0)</f>
        <v>0</v>
      </c>
      <c r="AI778" s="24">
        <f>IF(AC778&gt;0,D778+AG778,AB778)</f>
        <v>3.4</v>
      </c>
      <c r="AJ778" s="24">
        <f>MAX(0,D778-AI778-AH778)</f>
        <v>0</v>
      </c>
      <c r="AK778" s="25">
        <f>IF(AB778&gt;0,AI778/AB778,0)</f>
        <v>1</v>
      </c>
      <c r="AL778">
        <f>IF(AB778=0,1,MIN(MATCH(MEDIAN(MinStable,AK778,1),FC_L,1),3))</f>
        <v>3</v>
      </c>
      <c r="AM778" s="25">
        <f>INDEX(FC_E1,$AL778)+(MEDIAN(MinStable,$AK778,1)-INDEX(FC_L,$AL778))*(INDEX(FC_E1,$AL778+1)-INDEX(FC_E1,$AL778))/(INDEX(FC_L,$AL778+1)-INDEX(FC_L,$AL778))</f>
        <v>0.42799999999999999</v>
      </c>
      <c r="AN778" s="25">
        <f>INDEX(FC_E2,$AL778)+(MEDIAN(MinStable,$AK778,1)-INDEX(FC_L,$AL778))*(INDEX(FC_E2,$AL778+1)-INDEX(FC_E2,$AL778))/(INDEX(FC_L,$AL778+1)-INDEX(FC_L,$AL778))</f>
        <v>0.42199999999999999</v>
      </c>
      <c r="AO778" s="25">
        <f>INDEX(FC_E3,$AL778)+(MEDIAN(MinStable,$AK778,1)-INDEX(FC_L,$AL778))*(INDEX(FC_E3,$AL778+1)-INDEX(FC_E3,$AL778))/(INDEX(FC_L,$AL778+1)-INDEX(FC_L,$AL778))</f>
        <v>0.41499999999999998</v>
      </c>
      <c r="AP778" s="26">
        <f>(IF(S778=1,Y778*AK778/AM778,0)+IF(T778=1,Z778*AK778/AN778,0)+IF(U778=1,AA778*AK778/AO778,0))*dt/60</f>
        <v>0.13434959664142687</v>
      </c>
      <c r="AQ778" s="25">
        <f>E778+(AG778*SQRT(RTE)-AH778/SQRT(RTE))*dt/60/E_nom</f>
        <v>0.61225732266346133</v>
      </c>
      <c r="AR778">
        <f>IF(R778=1,1,0)</f>
        <v>0</v>
      </c>
    </row>
    <row r="779" spans="1:44" x14ac:dyDescent="0.2">
      <c r="A779">
        <v>777</v>
      </c>
      <c r="B779" s="22">
        <f>A779/1440</f>
        <v>0.5395833333333333</v>
      </c>
      <c r="C779" s="23">
        <v>3.2290000000000001</v>
      </c>
      <c r="D779" s="24">
        <f>C779+P_aux</f>
        <v>3.2440000000000002</v>
      </c>
      <c r="E779" s="25">
        <f>AQ778</f>
        <v>0.61225732266346133</v>
      </c>
      <c r="F779" s="24">
        <f>AB778</f>
        <v>3.4</v>
      </c>
      <c r="G779">
        <f>IF(AND(S778=0,V778&gt;=MinOff),V778,-1)</f>
        <v>-1</v>
      </c>
      <c r="H779">
        <f>IF(AND(T778=0,W778&gt;=MinOff),W778,-1)</f>
        <v>-1</v>
      </c>
      <c r="I779">
        <f>IF(AND(U778=0,X778&gt;=MinOff),X778,-1)</f>
        <v>-1</v>
      </c>
      <c r="J779">
        <f>IF(AND(S778=1,V778&gt;=MinRun),V778,-1)</f>
        <v>554</v>
      </c>
      <c r="K779">
        <f>IF(AND(T778=1,W778&gt;=MinRun),W778,-1)</f>
        <v>553</v>
      </c>
      <c r="L779">
        <f>IF(AND(U778=1,X778&gt;=MinRun),X778,-1)</f>
        <v>212</v>
      </c>
      <c r="M779">
        <f>IF(MAX(G779:I779)&lt;0,0,MATCH(MAX(G779:I779),G779:I779,0))</f>
        <v>0</v>
      </c>
      <c r="N779">
        <f>IF(MAX(J779:L779)&lt;0,0,MATCH(MAX(J779:L779),J779:L779,0))</f>
        <v>1</v>
      </c>
      <c r="O779" s="24">
        <f>IF(N779=0,0,INDEX(CapVec,N779))</f>
        <v>1.2</v>
      </c>
      <c r="P779">
        <f>IF(OR(D779&gt;F779+StartMargin,E779&lt;SOC_startT),1,0)</f>
        <v>0</v>
      </c>
      <c r="Q779">
        <f>IF(AND(E779&gt;SOC_stopT,D779&lt;=F779-O779+StopMargin),1,0)</f>
        <v>0</v>
      </c>
      <c r="R779">
        <f>IF(AND(P779=1,M779&gt;0),1,IF(AND(P779=0,Q779=1,N779&gt;0),-1,0))</f>
        <v>0</v>
      </c>
      <c r="S779">
        <f>S778+IF(AND(R779=1,M779=1),1,0)-IF(AND(R779=-1,N779=1),1,0)</f>
        <v>1</v>
      </c>
      <c r="T779">
        <f>T778+IF(AND(R779=1,M779=2),1,0)-IF(AND(R779=-1,N779=2),1,0)</f>
        <v>1</v>
      </c>
      <c r="U779">
        <f>U778+IF(AND(R779=1,M779=3),1,0)-IF(AND(R779=-1,N779=3),1,0)</f>
        <v>1</v>
      </c>
      <c r="V779">
        <f>IF(S779&lt;&gt;S778,0,V778+dt)</f>
        <v>555</v>
      </c>
      <c r="W779">
        <f>IF(T779&lt;&gt;T778,0,W778+dt)</f>
        <v>554</v>
      </c>
      <c r="X779">
        <f>IF(U779&lt;&gt;U778,0,X778+dt)</f>
        <v>213</v>
      </c>
      <c r="Y779" s="24">
        <f>S779*Cap_1*MIN(1,(V779+dt)/StartRamp)</f>
        <v>1.2</v>
      </c>
      <c r="Z779" s="24">
        <f>T779*Cap_2*MIN(1,(W779+dt)/StartRamp)</f>
        <v>1.1000000000000001</v>
      </c>
      <c r="AA779" s="24">
        <f>U779*Cap_3*MIN(1,(X779+dt)/StartRamp)</f>
        <v>1.1000000000000001</v>
      </c>
      <c r="AB779" s="24">
        <f>SUM(Y779:AA779)</f>
        <v>3.4</v>
      </c>
      <c r="AC779" s="24">
        <f>AB779-D779</f>
        <v>0.15599999999999969</v>
      </c>
      <c r="AD779" s="25">
        <f>MEDIAN(0,(TaperEnd-E779)/(TaperEnd-TaperStart),1)</f>
        <v>1</v>
      </c>
      <c r="AE779" s="24">
        <f>MIN(P_pcs*AD779,MAX(0,SOC_max-E779)*E_nom*60/dt/SQRT(RTE))</f>
        <v>2.5</v>
      </c>
      <c r="AF779" s="24">
        <f>MIN(P_pcs,MAX(0,E779-SOC_min)*E_nom*60/dt*SQRT(RTE))</f>
        <v>2.5</v>
      </c>
      <c r="AG779" s="24">
        <f>IF(AC779&gt;0,MIN(AC779,AE779),0)</f>
        <v>0.15599999999999969</v>
      </c>
      <c r="AH779" s="24">
        <f>IF(AC779&lt;0,MIN(-AC779,AF779),0)</f>
        <v>0</v>
      </c>
      <c r="AI779" s="24">
        <f>IF(AC779&gt;0,D779+AG779,AB779)</f>
        <v>3.4</v>
      </c>
      <c r="AJ779" s="24">
        <f>MAX(0,D779-AI779-AH779)</f>
        <v>0</v>
      </c>
      <c r="AK779" s="25">
        <f>IF(AB779&gt;0,AI779/AB779,0)</f>
        <v>1</v>
      </c>
      <c r="AL779">
        <f>IF(AB779=0,1,MIN(MATCH(MEDIAN(MinStable,AK779,1),FC_L,1),3))</f>
        <v>3</v>
      </c>
      <c r="AM779" s="25">
        <f>INDEX(FC_E1,$AL779)+(MEDIAN(MinStable,$AK779,1)-INDEX(FC_L,$AL779))*(INDEX(FC_E1,$AL779+1)-INDEX(FC_E1,$AL779))/(INDEX(FC_L,$AL779+1)-INDEX(FC_L,$AL779))</f>
        <v>0.42799999999999999</v>
      </c>
      <c r="AN779" s="25">
        <f>INDEX(FC_E2,$AL779)+(MEDIAN(MinStable,$AK779,1)-INDEX(FC_L,$AL779))*(INDEX(FC_E2,$AL779+1)-INDEX(FC_E2,$AL779))/(INDEX(FC_L,$AL779+1)-INDEX(FC_L,$AL779))</f>
        <v>0.42199999999999999</v>
      </c>
      <c r="AO779" s="25">
        <f>INDEX(FC_E3,$AL779)+(MEDIAN(MinStable,$AK779,1)-INDEX(FC_L,$AL779))*(INDEX(FC_E3,$AL779+1)-INDEX(FC_E3,$AL779))/(INDEX(FC_L,$AL779+1)-INDEX(FC_L,$AL779))</f>
        <v>0.41499999999999998</v>
      </c>
      <c r="AP779" s="26">
        <f>(IF(S779=1,Y779*AK779/AM779,0)+IF(T779=1,Z779*AK779/AN779,0)+IF(U779=1,AA779*AK779/AO779,0))*dt/60</f>
        <v>0.13434959664142687</v>
      </c>
      <c r="AQ779" s="25">
        <f>E779+(AG779*SQRT(RTE)-AH779/SQRT(RTE))*dt/60/E_nom</f>
        <v>0.61270078015348095</v>
      </c>
      <c r="AR779">
        <f>IF(R779=1,1,0)</f>
        <v>0</v>
      </c>
    </row>
    <row r="780" spans="1:44" x14ac:dyDescent="0.2">
      <c r="A780">
        <v>778</v>
      </c>
      <c r="B780" s="22">
        <f>A780/1440</f>
        <v>0.54027777777777775</v>
      </c>
      <c r="C780" s="23">
        <v>3.3277000000000001</v>
      </c>
      <c r="D780" s="24">
        <f>C780+P_aux</f>
        <v>3.3427000000000002</v>
      </c>
      <c r="E780" s="25">
        <f>AQ779</f>
        <v>0.61270078015348095</v>
      </c>
      <c r="F780" s="24">
        <f>AB779</f>
        <v>3.4</v>
      </c>
      <c r="G780">
        <f>IF(AND(S779=0,V779&gt;=MinOff),V779,-1)</f>
        <v>-1</v>
      </c>
      <c r="H780">
        <f>IF(AND(T779=0,W779&gt;=MinOff),W779,-1)</f>
        <v>-1</v>
      </c>
      <c r="I780">
        <f>IF(AND(U779=0,X779&gt;=MinOff),X779,-1)</f>
        <v>-1</v>
      </c>
      <c r="J780">
        <f>IF(AND(S779=1,V779&gt;=MinRun),V779,-1)</f>
        <v>555</v>
      </c>
      <c r="K780">
        <f>IF(AND(T779=1,W779&gt;=MinRun),W779,-1)</f>
        <v>554</v>
      </c>
      <c r="L780">
        <f>IF(AND(U779=1,X779&gt;=MinRun),X779,-1)</f>
        <v>213</v>
      </c>
      <c r="M780">
        <f>IF(MAX(G780:I780)&lt;0,0,MATCH(MAX(G780:I780),G780:I780,0))</f>
        <v>0</v>
      </c>
      <c r="N780">
        <f>IF(MAX(J780:L780)&lt;0,0,MATCH(MAX(J780:L780),J780:L780,0))</f>
        <v>1</v>
      </c>
      <c r="O780" s="24">
        <f>IF(N780=0,0,INDEX(CapVec,N780))</f>
        <v>1.2</v>
      </c>
      <c r="P780">
        <f>IF(OR(D780&gt;F780+StartMargin,E780&lt;SOC_startT),1,0)</f>
        <v>0</v>
      </c>
      <c r="Q780">
        <f>IF(AND(E780&gt;SOC_stopT,D780&lt;=F780-O780+StopMargin),1,0)</f>
        <v>0</v>
      </c>
      <c r="R780">
        <f>IF(AND(P780=1,M780&gt;0),1,IF(AND(P780=0,Q780=1,N780&gt;0),-1,0))</f>
        <v>0</v>
      </c>
      <c r="S780">
        <f>S779+IF(AND(R780=1,M780=1),1,0)-IF(AND(R780=-1,N780=1),1,0)</f>
        <v>1</v>
      </c>
      <c r="T780">
        <f>T779+IF(AND(R780=1,M780=2),1,0)-IF(AND(R780=-1,N780=2),1,0)</f>
        <v>1</v>
      </c>
      <c r="U780">
        <f>U779+IF(AND(R780=1,M780=3),1,0)-IF(AND(R780=-1,N780=3),1,0)</f>
        <v>1</v>
      </c>
      <c r="V780">
        <f>IF(S780&lt;&gt;S779,0,V779+dt)</f>
        <v>556</v>
      </c>
      <c r="W780">
        <f>IF(T780&lt;&gt;T779,0,W779+dt)</f>
        <v>555</v>
      </c>
      <c r="X780">
        <f>IF(U780&lt;&gt;U779,0,X779+dt)</f>
        <v>214</v>
      </c>
      <c r="Y780" s="24">
        <f>S780*Cap_1*MIN(1,(V780+dt)/StartRamp)</f>
        <v>1.2</v>
      </c>
      <c r="Z780" s="24">
        <f>T780*Cap_2*MIN(1,(W780+dt)/StartRamp)</f>
        <v>1.1000000000000001</v>
      </c>
      <c r="AA780" s="24">
        <f>U780*Cap_3*MIN(1,(X780+dt)/StartRamp)</f>
        <v>1.1000000000000001</v>
      </c>
      <c r="AB780" s="24">
        <f>SUM(Y780:AA780)</f>
        <v>3.4</v>
      </c>
      <c r="AC780" s="24">
        <f>AB780-D780</f>
        <v>5.7299999999999685E-2</v>
      </c>
      <c r="AD780" s="25">
        <f>MEDIAN(0,(TaperEnd-E780)/(TaperEnd-TaperStart),1)</f>
        <v>1</v>
      </c>
      <c r="AE780" s="24">
        <f>MIN(P_pcs*AD780,MAX(0,SOC_max-E780)*E_nom*60/dt/SQRT(RTE))</f>
        <v>2.5</v>
      </c>
      <c r="AF780" s="24">
        <f>MIN(P_pcs,MAX(0,E780-SOC_min)*E_nom*60/dt*SQRT(RTE))</f>
        <v>2.5</v>
      </c>
      <c r="AG780" s="24">
        <f>IF(AC780&gt;0,MIN(AC780,AE780),0)</f>
        <v>5.7299999999999685E-2</v>
      </c>
      <c r="AH780" s="24">
        <f>IF(AC780&lt;0,MIN(-AC780,AF780),0)</f>
        <v>0</v>
      </c>
      <c r="AI780" s="24">
        <f>IF(AC780&gt;0,D780+AG780,AB780)</f>
        <v>3.4</v>
      </c>
      <c r="AJ780" s="24">
        <f>MAX(0,D780-AI780-AH780)</f>
        <v>0</v>
      </c>
      <c r="AK780" s="25">
        <f>IF(AB780&gt;0,AI780/AB780,0)</f>
        <v>1</v>
      </c>
      <c r="AL780">
        <f>IF(AB780=0,1,MIN(MATCH(MEDIAN(MinStable,AK780,1),FC_L,1),3))</f>
        <v>3</v>
      </c>
      <c r="AM780" s="25">
        <f>INDEX(FC_E1,$AL780)+(MEDIAN(MinStable,$AK780,1)-INDEX(FC_L,$AL780))*(INDEX(FC_E1,$AL780+1)-INDEX(FC_E1,$AL780))/(INDEX(FC_L,$AL780+1)-INDEX(FC_L,$AL780))</f>
        <v>0.42799999999999999</v>
      </c>
      <c r="AN780" s="25">
        <f>INDEX(FC_E2,$AL780)+(MEDIAN(MinStable,$AK780,1)-INDEX(FC_L,$AL780))*(INDEX(FC_E2,$AL780+1)-INDEX(FC_E2,$AL780))/(INDEX(FC_L,$AL780+1)-INDEX(FC_L,$AL780))</f>
        <v>0.42199999999999999</v>
      </c>
      <c r="AO780" s="25">
        <f>INDEX(FC_E3,$AL780)+(MEDIAN(MinStable,$AK780,1)-INDEX(FC_L,$AL780))*(INDEX(FC_E3,$AL780+1)-INDEX(FC_E3,$AL780))/(INDEX(FC_L,$AL780+1)-INDEX(FC_L,$AL780))</f>
        <v>0.41499999999999998</v>
      </c>
      <c r="AP780" s="26">
        <f>(IF(S780=1,Y780*AK780/AM780,0)+IF(T780=1,Z780*AK780/AN780,0)+IF(U780=1,AA780*AK780/AO780,0))*dt/60</f>
        <v>0.13434959664142687</v>
      </c>
      <c r="AQ780" s="25">
        <f>E780+(AG780*SQRT(RTE)-AH780/SQRT(RTE))*dt/60/E_nom</f>
        <v>0.61286366550077664</v>
      </c>
      <c r="AR780">
        <f>IF(R780=1,1,0)</f>
        <v>0</v>
      </c>
    </row>
    <row r="781" spans="1:44" x14ac:dyDescent="0.2">
      <c r="A781">
        <v>779</v>
      </c>
      <c r="B781" s="22">
        <f>A781/1440</f>
        <v>0.54097222222222219</v>
      </c>
      <c r="C781" s="23">
        <v>3.3504</v>
      </c>
      <c r="D781" s="24">
        <f>C781+P_aux</f>
        <v>3.3654000000000002</v>
      </c>
      <c r="E781" s="25">
        <f>AQ780</f>
        <v>0.61286366550077664</v>
      </c>
      <c r="F781" s="24">
        <f>AB780</f>
        <v>3.4</v>
      </c>
      <c r="G781">
        <f>IF(AND(S780=0,V780&gt;=MinOff),V780,-1)</f>
        <v>-1</v>
      </c>
      <c r="H781">
        <f>IF(AND(T780=0,W780&gt;=MinOff),W780,-1)</f>
        <v>-1</v>
      </c>
      <c r="I781">
        <f>IF(AND(U780=0,X780&gt;=MinOff),X780,-1)</f>
        <v>-1</v>
      </c>
      <c r="J781">
        <f>IF(AND(S780=1,V780&gt;=MinRun),V780,-1)</f>
        <v>556</v>
      </c>
      <c r="K781">
        <f>IF(AND(T780=1,W780&gt;=MinRun),W780,-1)</f>
        <v>555</v>
      </c>
      <c r="L781">
        <f>IF(AND(U780=1,X780&gt;=MinRun),X780,-1)</f>
        <v>214</v>
      </c>
      <c r="M781">
        <f>IF(MAX(G781:I781)&lt;0,0,MATCH(MAX(G781:I781),G781:I781,0))</f>
        <v>0</v>
      </c>
      <c r="N781">
        <f>IF(MAX(J781:L781)&lt;0,0,MATCH(MAX(J781:L781),J781:L781,0))</f>
        <v>1</v>
      </c>
      <c r="O781" s="24">
        <f>IF(N781=0,0,INDEX(CapVec,N781))</f>
        <v>1.2</v>
      </c>
      <c r="P781">
        <f>IF(OR(D781&gt;F781+StartMargin,E781&lt;SOC_startT),1,0)</f>
        <v>0</v>
      </c>
      <c r="Q781">
        <f>IF(AND(E781&gt;SOC_stopT,D781&lt;=F781-O781+StopMargin),1,0)</f>
        <v>0</v>
      </c>
      <c r="R781">
        <f>IF(AND(P781=1,M781&gt;0),1,IF(AND(P781=0,Q781=1,N781&gt;0),-1,0))</f>
        <v>0</v>
      </c>
      <c r="S781">
        <f>S780+IF(AND(R781=1,M781=1),1,0)-IF(AND(R781=-1,N781=1),1,0)</f>
        <v>1</v>
      </c>
      <c r="T781">
        <f>T780+IF(AND(R781=1,M781=2),1,0)-IF(AND(R781=-1,N781=2),1,0)</f>
        <v>1</v>
      </c>
      <c r="U781">
        <f>U780+IF(AND(R781=1,M781=3),1,0)-IF(AND(R781=-1,N781=3),1,0)</f>
        <v>1</v>
      </c>
      <c r="V781">
        <f>IF(S781&lt;&gt;S780,0,V780+dt)</f>
        <v>557</v>
      </c>
      <c r="W781">
        <f>IF(T781&lt;&gt;T780,0,W780+dt)</f>
        <v>556</v>
      </c>
      <c r="X781">
        <f>IF(U781&lt;&gt;U780,0,X780+dt)</f>
        <v>215</v>
      </c>
      <c r="Y781" s="24">
        <f>S781*Cap_1*MIN(1,(V781+dt)/StartRamp)</f>
        <v>1.2</v>
      </c>
      <c r="Z781" s="24">
        <f>T781*Cap_2*MIN(1,(W781+dt)/StartRamp)</f>
        <v>1.1000000000000001</v>
      </c>
      <c r="AA781" s="24">
        <f>U781*Cap_3*MIN(1,(X781+dt)/StartRamp)</f>
        <v>1.1000000000000001</v>
      </c>
      <c r="AB781" s="24">
        <f>SUM(Y781:AA781)</f>
        <v>3.4</v>
      </c>
      <c r="AC781" s="24">
        <f>AB781-D781</f>
        <v>3.4599999999999742E-2</v>
      </c>
      <c r="AD781" s="25">
        <f>MEDIAN(0,(TaperEnd-E781)/(TaperEnd-TaperStart),1)</f>
        <v>1</v>
      </c>
      <c r="AE781" s="24">
        <f>MIN(P_pcs*AD781,MAX(0,SOC_max-E781)*E_nom*60/dt/SQRT(RTE))</f>
        <v>2.5</v>
      </c>
      <c r="AF781" s="24">
        <f>MIN(P_pcs,MAX(0,E781-SOC_min)*E_nom*60/dt*SQRT(RTE))</f>
        <v>2.5</v>
      </c>
      <c r="AG781" s="24">
        <f>IF(AC781&gt;0,MIN(AC781,AE781),0)</f>
        <v>3.4599999999999742E-2</v>
      </c>
      <c r="AH781" s="24">
        <f>IF(AC781&lt;0,MIN(-AC781,AF781),0)</f>
        <v>0</v>
      </c>
      <c r="AI781" s="24">
        <f>IF(AC781&gt;0,D781+AG781,AB781)</f>
        <v>3.4</v>
      </c>
      <c r="AJ781" s="24">
        <f>MAX(0,D781-AI781-AH781)</f>
        <v>0</v>
      </c>
      <c r="AK781" s="25">
        <f>IF(AB781&gt;0,AI781/AB781,0)</f>
        <v>1</v>
      </c>
      <c r="AL781">
        <f>IF(AB781=0,1,MIN(MATCH(MEDIAN(MinStable,AK781,1),FC_L,1),3))</f>
        <v>3</v>
      </c>
      <c r="AM781" s="25">
        <f>INDEX(FC_E1,$AL781)+(MEDIAN(MinStable,$AK781,1)-INDEX(FC_L,$AL781))*(INDEX(FC_E1,$AL781+1)-INDEX(FC_E1,$AL781))/(INDEX(FC_L,$AL781+1)-INDEX(FC_L,$AL781))</f>
        <v>0.42799999999999999</v>
      </c>
      <c r="AN781" s="25">
        <f>INDEX(FC_E2,$AL781)+(MEDIAN(MinStable,$AK781,1)-INDEX(FC_L,$AL781))*(INDEX(FC_E2,$AL781+1)-INDEX(FC_E2,$AL781))/(INDEX(FC_L,$AL781+1)-INDEX(FC_L,$AL781))</f>
        <v>0.42199999999999999</v>
      </c>
      <c r="AO781" s="25">
        <f>INDEX(FC_E3,$AL781)+(MEDIAN(MinStable,$AK781,1)-INDEX(FC_L,$AL781))*(INDEX(FC_E3,$AL781+1)-INDEX(FC_E3,$AL781))/(INDEX(FC_L,$AL781+1)-INDEX(FC_L,$AL781))</f>
        <v>0.41499999999999998</v>
      </c>
      <c r="AP781" s="26">
        <f>(IF(S781=1,Y781*AK781/AM781,0)+IF(T781=1,Z781*AK781/AN781,0)+IF(U781=1,AA781*AK781/AO781,0))*dt/60</f>
        <v>0.13434959664142687</v>
      </c>
      <c r="AQ781" s="25">
        <f>E781+(AG781*SQRT(RTE)-AH781/SQRT(RTE))*dt/60/E_nom</f>
        <v>0.61296202209792205</v>
      </c>
      <c r="AR781">
        <f>IF(R781=1,1,0)</f>
        <v>0</v>
      </c>
    </row>
    <row r="782" spans="1:44" x14ac:dyDescent="0.2">
      <c r="A782">
        <v>780</v>
      </c>
      <c r="B782" s="22">
        <f>A782/1440</f>
        <v>0.54166666666666663</v>
      </c>
      <c r="C782" s="23">
        <v>3.2887</v>
      </c>
      <c r="D782" s="24">
        <f>C782+P_aux</f>
        <v>3.3037000000000001</v>
      </c>
      <c r="E782" s="25">
        <f>AQ781</f>
        <v>0.61296202209792205</v>
      </c>
      <c r="F782" s="24">
        <f>AB781</f>
        <v>3.4</v>
      </c>
      <c r="G782">
        <f>IF(AND(S781=0,V781&gt;=MinOff),V781,-1)</f>
        <v>-1</v>
      </c>
      <c r="H782">
        <f>IF(AND(T781=0,W781&gt;=MinOff),W781,-1)</f>
        <v>-1</v>
      </c>
      <c r="I782">
        <f>IF(AND(U781=0,X781&gt;=MinOff),X781,-1)</f>
        <v>-1</v>
      </c>
      <c r="J782">
        <f>IF(AND(S781=1,V781&gt;=MinRun),V781,-1)</f>
        <v>557</v>
      </c>
      <c r="K782">
        <f>IF(AND(T781=1,W781&gt;=MinRun),W781,-1)</f>
        <v>556</v>
      </c>
      <c r="L782">
        <f>IF(AND(U781=1,X781&gt;=MinRun),X781,-1)</f>
        <v>215</v>
      </c>
      <c r="M782">
        <f>IF(MAX(G782:I782)&lt;0,0,MATCH(MAX(G782:I782),G782:I782,0))</f>
        <v>0</v>
      </c>
      <c r="N782">
        <f>IF(MAX(J782:L782)&lt;0,0,MATCH(MAX(J782:L782),J782:L782,0))</f>
        <v>1</v>
      </c>
      <c r="O782" s="24">
        <f>IF(N782=0,0,INDEX(CapVec,N782))</f>
        <v>1.2</v>
      </c>
      <c r="P782">
        <f>IF(OR(D782&gt;F782+StartMargin,E782&lt;SOC_startT),1,0)</f>
        <v>0</v>
      </c>
      <c r="Q782">
        <f>IF(AND(E782&gt;SOC_stopT,D782&lt;=F782-O782+StopMargin),1,0)</f>
        <v>0</v>
      </c>
      <c r="R782">
        <f>IF(AND(P782=1,M782&gt;0),1,IF(AND(P782=0,Q782=1,N782&gt;0),-1,0))</f>
        <v>0</v>
      </c>
      <c r="S782">
        <f>S781+IF(AND(R782=1,M782=1),1,0)-IF(AND(R782=-1,N782=1),1,0)</f>
        <v>1</v>
      </c>
      <c r="T782">
        <f>T781+IF(AND(R782=1,M782=2),1,0)-IF(AND(R782=-1,N782=2),1,0)</f>
        <v>1</v>
      </c>
      <c r="U782">
        <f>U781+IF(AND(R782=1,M782=3),1,0)-IF(AND(R782=-1,N782=3),1,0)</f>
        <v>1</v>
      </c>
      <c r="V782">
        <f>IF(S782&lt;&gt;S781,0,V781+dt)</f>
        <v>558</v>
      </c>
      <c r="W782">
        <f>IF(T782&lt;&gt;T781,0,W781+dt)</f>
        <v>557</v>
      </c>
      <c r="X782">
        <f>IF(U782&lt;&gt;U781,0,X781+dt)</f>
        <v>216</v>
      </c>
      <c r="Y782" s="24">
        <f>S782*Cap_1*MIN(1,(V782+dt)/StartRamp)</f>
        <v>1.2</v>
      </c>
      <c r="Z782" s="24">
        <f>T782*Cap_2*MIN(1,(W782+dt)/StartRamp)</f>
        <v>1.1000000000000001</v>
      </c>
      <c r="AA782" s="24">
        <f>U782*Cap_3*MIN(1,(X782+dt)/StartRamp)</f>
        <v>1.1000000000000001</v>
      </c>
      <c r="AB782" s="24">
        <f>SUM(Y782:AA782)</f>
        <v>3.4</v>
      </c>
      <c r="AC782" s="24">
        <f>AB782-D782</f>
        <v>9.629999999999983E-2</v>
      </c>
      <c r="AD782" s="25">
        <f>MEDIAN(0,(TaperEnd-E782)/(TaperEnd-TaperStart),1)</f>
        <v>1</v>
      </c>
      <c r="AE782" s="24">
        <f>MIN(P_pcs*AD782,MAX(0,SOC_max-E782)*E_nom*60/dt/SQRT(RTE))</f>
        <v>2.5</v>
      </c>
      <c r="AF782" s="24">
        <f>MIN(P_pcs,MAX(0,E782-SOC_min)*E_nom*60/dt*SQRT(RTE))</f>
        <v>2.5</v>
      </c>
      <c r="AG782" s="24">
        <f>IF(AC782&gt;0,MIN(AC782,AE782),0)</f>
        <v>9.629999999999983E-2</v>
      </c>
      <c r="AH782" s="24">
        <f>IF(AC782&lt;0,MIN(-AC782,AF782),0)</f>
        <v>0</v>
      </c>
      <c r="AI782" s="24">
        <f>IF(AC782&gt;0,D782+AG782,AB782)</f>
        <v>3.4</v>
      </c>
      <c r="AJ782" s="24">
        <f>MAX(0,D782-AI782-AH782)</f>
        <v>0</v>
      </c>
      <c r="AK782" s="25">
        <f>IF(AB782&gt;0,AI782/AB782,0)</f>
        <v>1</v>
      </c>
      <c r="AL782">
        <f>IF(AB782=0,1,MIN(MATCH(MEDIAN(MinStable,AK782,1),FC_L,1),3))</f>
        <v>3</v>
      </c>
      <c r="AM782" s="25">
        <f>INDEX(FC_E1,$AL782)+(MEDIAN(MinStable,$AK782,1)-INDEX(FC_L,$AL782))*(INDEX(FC_E1,$AL782+1)-INDEX(FC_E1,$AL782))/(INDEX(FC_L,$AL782+1)-INDEX(FC_L,$AL782))</f>
        <v>0.42799999999999999</v>
      </c>
      <c r="AN782" s="25">
        <f>INDEX(FC_E2,$AL782)+(MEDIAN(MinStable,$AK782,1)-INDEX(FC_L,$AL782))*(INDEX(FC_E2,$AL782+1)-INDEX(FC_E2,$AL782))/(INDEX(FC_L,$AL782+1)-INDEX(FC_L,$AL782))</f>
        <v>0.42199999999999999</v>
      </c>
      <c r="AO782" s="25">
        <f>INDEX(FC_E3,$AL782)+(MEDIAN(MinStable,$AK782,1)-INDEX(FC_L,$AL782))*(INDEX(FC_E3,$AL782+1)-INDEX(FC_E3,$AL782))/(INDEX(FC_L,$AL782+1)-INDEX(FC_L,$AL782))</f>
        <v>0.41499999999999998</v>
      </c>
      <c r="AP782" s="26">
        <f>(IF(S782=1,Y782*AK782/AM782,0)+IF(T782=1,Z782*AK782/AN782,0)+IF(U782=1,AA782*AK782/AO782,0))*dt/60</f>
        <v>0.13434959664142687</v>
      </c>
      <c r="AQ782" s="25">
        <f>E782+(AG782*SQRT(RTE)-AH782/SQRT(RTE))*dt/60/E_nom</f>
        <v>0.61323577181772271</v>
      </c>
      <c r="AR782">
        <f>IF(R782=1,1,0)</f>
        <v>0</v>
      </c>
    </row>
    <row r="783" spans="1:44" x14ac:dyDescent="0.2">
      <c r="A783">
        <v>781</v>
      </c>
      <c r="B783" s="22">
        <f>A783/1440</f>
        <v>0.54236111111111107</v>
      </c>
      <c r="C783" s="23">
        <v>3.3403999999999998</v>
      </c>
      <c r="D783" s="24">
        <f>C783+P_aux</f>
        <v>3.3553999999999999</v>
      </c>
      <c r="E783" s="25">
        <f>AQ782</f>
        <v>0.61323577181772271</v>
      </c>
      <c r="F783" s="24">
        <f>AB782</f>
        <v>3.4</v>
      </c>
      <c r="G783">
        <f>IF(AND(S782=0,V782&gt;=MinOff),V782,-1)</f>
        <v>-1</v>
      </c>
      <c r="H783">
        <f>IF(AND(T782=0,W782&gt;=MinOff),W782,-1)</f>
        <v>-1</v>
      </c>
      <c r="I783">
        <f>IF(AND(U782=0,X782&gt;=MinOff),X782,-1)</f>
        <v>-1</v>
      </c>
      <c r="J783">
        <f>IF(AND(S782=1,V782&gt;=MinRun),V782,-1)</f>
        <v>558</v>
      </c>
      <c r="K783">
        <f>IF(AND(T782=1,W782&gt;=MinRun),W782,-1)</f>
        <v>557</v>
      </c>
      <c r="L783">
        <f>IF(AND(U782=1,X782&gt;=MinRun),X782,-1)</f>
        <v>216</v>
      </c>
      <c r="M783">
        <f>IF(MAX(G783:I783)&lt;0,0,MATCH(MAX(G783:I783),G783:I783,0))</f>
        <v>0</v>
      </c>
      <c r="N783">
        <f>IF(MAX(J783:L783)&lt;0,0,MATCH(MAX(J783:L783),J783:L783,0))</f>
        <v>1</v>
      </c>
      <c r="O783" s="24">
        <f>IF(N783=0,0,INDEX(CapVec,N783))</f>
        <v>1.2</v>
      </c>
      <c r="P783">
        <f>IF(OR(D783&gt;F783+StartMargin,E783&lt;SOC_startT),1,0)</f>
        <v>0</v>
      </c>
      <c r="Q783">
        <f>IF(AND(E783&gt;SOC_stopT,D783&lt;=F783-O783+StopMargin),1,0)</f>
        <v>0</v>
      </c>
      <c r="R783">
        <f>IF(AND(P783=1,M783&gt;0),1,IF(AND(P783=0,Q783=1,N783&gt;0),-1,0))</f>
        <v>0</v>
      </c>
      <c r="S783">
        <f>S782+IF(AND(R783=1,M783=1),1,0)-IF(AND(R783=-1,N783=1),1,0)</f>
        <v>1</v>
      </c>
      <c r="T783">
        <f>T782+IF(AND(R783=1,M783=2),1,0)-IF(AND(R783=-1,N783=2),1,0)</f>
        <v>1</v>
      </c>
      <c r="U783">
        <f>U782+IF(AND(R783=1,M783=3),1,0)-IF(AND(R783=-1,N783=3),1,0)</f>
        <v>1</v>
      </c>
      <c r="V783">
        <f>IF(S783&lt;&gt;S782,0,V782+dt)</f>
        <v>559</v>
      </c>
      <c r="W783">
        <f>IF(T783&lt;&gt;T782,0,W782+dt)</f>
        <v>558</v>
      </c>
      <c r="X783">
        <f>IF(U783&lt;&gt;U782,0,X782+dt)</f>
        <v>217</v>
      </c>
      <c r="Y783" s="24">
        <f>S783*Cap_1*MIN(1,(V783+dt)/StartRamp)</f>
        <v>1.2</v>
      </c>
      <c r="Z783" s="24">
        <f>T783*Cap_2*MIN(1,(W783+dt)/StartRamp)</f>
        <v>1.1000000000000001</v>
      </c>
      <c r="AA783" s="24">
        <f>U783*Cap_3*MIN(1,(X783+dt)/StartRamp)</f>
        <v>1.1000000000000001</v>
      </c>
      <c r="AB783" s="24">
        <f>SUM(Y783:AA783)</f>
        <v>3.4</v>
      </c>
      <c r="AC783" s="24">
        <f>AB783-D783</f>
        <v>4.4599999999999973E-2</v>
      </c>
      <c r="AD783" s="25">
        <f>MEDIAN(0,(TaperEnd-E783)/(TaperEnd-TaperStart),1)</f>
        <v>1</v>
      </c>
      <c r="AE783" s="24">
        <f>MIN(P_pcs*AD783,MAX(0,SOC_max-E783)*E_nom*60/dt/SQRT(RTE))</f>
        <v>2.5</v>
      </c>
      <c r="AF783" s="24">
        <f>MIN(P_pcs,MAX(0,E783-SOC_min)*E_nom*60/dt*SQRT(RTE))</f>
        <v>2.5</v>
      </c>
      <c r="AG783" s="24">
        <f>IF(AC783&gt;0,MIN(AC783,AE783),0)</f>
        <v>4.4599999999999973E-2</v>
      </c>
      <c r="AH783" s="24">
        <f>IF(AC783&lt;0,MIN(-AC783,AF783),0)</f>
        <v>0</v>
      </c>
      <c r="AI783" s="24">
        <f>IF(AC783&gt;0,D783+AG783,AB783)</f>
        <v>3.4</v>
      </c>
      <c r="AJ783" s="24">
        <f>MAX(0,D783-AI783-AH783)</f>
        <v>0</v>
      </c>
      <c r="AK783" s="25">
        <f>IF(AB783&gt;0,AI783/AB783,0)</f>
        <v>1</v>
      </c>
      <c r="AL783">
        <f>IF(AB783=0,1,MIN(MATCH(MEDIAN(MinStable,AK783,1),FC_L,1),3))</f>
        <v>3</v>
      </c>
      <c r="AM783" s="25">
        <f>INDEX(FC_E1,$AL783)+(MEDIAN(MinStable,$AK783,1)-INDEX(FC_L,$AL783))*(INDEX(FC_E1,$AL783+1)-INDEX(FC_E1,$AL783))/(INDEX(FC_L,$AL783+1)-INDEX(FC_L,$AL783))</f>
        <v>0.42799999999999999</v>
      </c>
      <c r="AN783" s="25">
        <f>INDEX(FC_E2,$AL783)+(MEDIAN(MinStable,$AK783,1)-INDEX(FC_L,$AL783))*(INDEX(FC_E2,$AL783+1)-INDEX(FC_E2,$AL783))/(INDEX(FC_L,$AL783+1)-INDEX(FC_L,$AL783))</f>
        <v>0.42199999999999999</v>
      </c>
      <c r="AO783" s="25">
        <f>INDEX(FC_E3,$AL783)+(MEDIAN(MinStable,$AK783,1)-INDEX(FC_L,$AL783))*(INDEX(FC_E3,$AL783+1)-INDEX(FC_E3,$AL783))/(INDEX(FC_L,$AL783+1)-INDEX(FC_L,$AL783))</f>
        <v>0.41499999999999998</v>
      </c>
      <c r="AP783" s="26">
        <f>(IF(S783=1,Y783*AK783/AM783,0)+IF(T783=1,Z783*AK783/AN783,0)+IF(U783=1,AA783*AK783/AO783,0))*dt/60</f>
        <v>0.13434959664142687</v>
      </c>
      <c r="AQ783" s="25">
        <f>E783+(AG783*SQRT(RTE)-AH783/SQRT(RTE))*dt/60/E_nom</f>
        <v>0.61336255517704885</v>
      </c>
      <c r="AR783">
        <f>IF(R783=1,1,0)</f>
        <v>0</v>
      </c>
    </row>
    <row r="784" spans="1:44" x14ac:dyDescent="0.2">
      <c r="A784">
        <v>782</v>
      </c>
      <c r="B784" s="22">
        <f>A784/1440</f>
        <v>0.54305555555555551</v>
      </c>
      <c r="C784" s="23">
        <v>3.2964000000000002</v>
      </c>
      <c r="D784" s="24">
        <f>C784+P_aux</f>
        <v>3.3114000000000003</v>
      </c>
      <c r="E784" s="25">
        <f>AQ783</f>
        <v>0.61336255517704885</v>
      </c>
      <c r="F784" s="24">
        <f>AB783</f>
        <v>3.4</v>
      </c>
      <c r="G784">
        <f>IF(AND(S783=0,V783&gt;=MinOff),V783,-1)</f>
        <v>-1</v>
      </c>
      <c r="H784">
        <f>IF(AND(T783=0,W783&gt;=MinOff),W783,-1)</f>
        <v>-1</v>
      </c>
      <c r="I784">
        <f>IF(AND(U783=0,X783&gt;=MinOff),X783,-1)</f>
        <v>-1</v>
      </c>
      <c r="J784">
        <f>IF(AND(S783=1,V783&gt;=MinRun),V783,-1)</f>
        <v>559</v>
      </c>
      <c r="K784">
        <f>IF(AND(T783=1,W783&gt;=MinRun),W783,-1)</f>
        <v>558</v>
      </c>
      <c r="L784">
        <f>IF(AND(U783=1,X783&gt;=MinRun),X783,-1)</f>
        <v>217</v>
      </c>
      <c r="M784">
        <f>IF(MAX(G784:I784)&lt;0,0,MATCH(MAX(G784:I784),G784:I784,0))</f>
        <v>0</v>
      </c>
      <c r="N784">
        <f>IF(MAX(J784:L784)&lt;0,0,MATCH(MAX(J784:L784),J784:L784,0))</f>
        <v>1</v>
      </c>
      <c r="O784" s="24">
        <f>IF(N784=0,0,INDEX(CapVec,N784))</f>
        <v>1.2</v>
      </c>
      <c r="P784">
        <f>IF(OR(D784&gt;F784+StartMargin,E784&lt;SOC_startT),1,0)</f>
        <v>0</v>
      </c>
      <c r="Q784">
        <f>IF(AND(E784&gt;SOC_stopT,D784&lt;=F784-O784+StopMargin),1,0)</f>
        <v>0</v>
      </c>
      <c r="R784">
        <f>IF(AND(P784=1,M784&gt;0),1,IF(AND(P784=0,Q784=1,N784&gt;0),-1,0))</f>
        <v>0</v>
      </c>
      <c r="S784">
        <f>S783+IF(AND(R784=1,M784=1),1,0)-IF(AND(R784=-1,N784=1),1,0)</f>
        <v>1</v>
      </c>
      <c r="T784">
        <f>T783+IF(AND(R784=1,M784=2),1,0)-IF(AND(R784=-1,N784=2),1,0)</f>
        <v>1</v>
      </c>
      <c r="U784">
        <f>U783+IF(AND(R784=1,M784=3),1,0)-IF(AND(R784=-1,N784=3),1,0)</f>
        <v>1</v>
      </c>
      <c r="V784">
        <f>IF(S784&lt;&gt;S783,0,V783+dt)</f>
        <v>560</v>
      </c>
      <c r="W784">
        <f>IF(T784&lt;&gt;T783,0,W783+dt)</f>
        <v>559</v>
      </c>
      <c r="X784">
        <f>IF(U784&lt;&gt;U783,0,X783+dt)</f>
        <v>218</v>
      </c>
      <c r="Y784" s="24">
        <f>S784*Cap_1*MIN(1,(V784+dt)/StartRamp)</f>
        <v>1.2</v>
      </c>
      <c r="Z784" s="24">
        <f>T784*Cap_2*MIN(1,(W784+dt)/StartRamp)</f>
        <v>1.1000000000000001</v>
      </c>
      <c r="AA784" s="24">
        <f>U784*Cap_3*MIN(1,(X784+dt)/StartRamp)</f>
        <v>1.1000000000000001</v>
      </c>
      <c r="AB784" s="24">
        <f>SUM(Y784:AA784)</f>
        <v>3.4</v>
      </c>
      <c r="AC784" s="24">
        <f>AB784-D784</f>
        <v>8.8599999999999568E-2</v>
      </c>
      <c r="AD784" s="25">
        <f>MEDIAN(0,(TaperEnd-E784)/(TaperEnd-TaperStart),1)</f>
        <v>1</v>
      </c>
      <c r="AE784" s="24">
        <f>MIN(P_pcs*AD784,MAX(0,SOC_max-E784)*E_nom*60/dt/SQRT(RTE))</f>
        <v>2.5</v>
      </c>
      <c r="AF784" s="24">
        <f>MIN(P_pcs,MAX(0,E784-SOC_min)*E_nom*60/dt*SQRT(RTE))</f>
        <v>2.5</v>
      </c>
      <c r="AG784" s="24">
        <f>IF(AC784&gt;0,MIN(AC784,AE784),0)</f>
        <v>8.8599999999999568E-2</v>
      </c>
      <c r="AH784" s="24">
        <f>IF(AC784&lt;0,MIN(-AC784,AF784),0)</f>
        <v>0</v>
      </c>
      <c r="AI784" s="24">
        <f>IF(AC784&gt;0,D784+AG784,AB784)</f>
        <v>3.4</v>
      </c>
      <c r="AJ784" s="24">
        <f>MAX(0,D784-AI784-AH784)</f>
        <v>0</v>
      </c>
      <c r="AK784" s="25">
        <f>IF(AB784&gt;0,AI784/AB784,0)</f>
        <v>1</v>
      </c>
      <c r="AL784">
        <f>IF(AB784=0,1,MIN(MATCH(MEDIAN(MinStable,AK784,1),FC_L,1),3))</f>
        <v>3</v>
      </c>
      <c r="AM784" s="25">
        <f>INDEX(FC_E1,$AL784)+(MEDIAN(MinStable,$AK784,1)-INDEX(FC_L,$AL784))*(INDEX(FC_E1,$AL784+1)-INDEX(FC_E1,$AL784))/(INDEX(FC_L,$AL784+1)-INDEX(FC_L,$AL784))</f>
        <v>0.42799999999999999</v>
      </c>
      <c r="AN784" s="25">
        <f>INDEX(FC_E2,$AL784)+(MEDIAN(MinStable,$AK784,1)-INDEX(FC_L,$AL784))*(INDEX(FC_E2,$AL784+1)-INDEX(FC_E2,$AL784))/(INDEX(FC_L,$AL784+1)-INDEX(FC_L,$AL784))</f>
        <v>0.42199999999999999</v>
      </c>
      <c r="AO784" s="25">
        <f>INDEX(FC_E3,$AL784)+(MEDIAN(MinStable,$AK784,1)-INDEX(FC_L,$AL784))*(INDEX(FC_E3,$AL784+1)-INDEX(FC_E3,$AL784))/(INDEX(FC_L,$AL784+1)-INDEX(FC_L,$AL784))</f>
        <v>0.41499999999999998</v>
      </c>
      <c r="AP784" s="26">
        <f>(IF(S784=1,Y784*AK784/AM784,0)+IF(T784=1,Z784*AK784/AN784,0)+IF(U784=1,AA784*AK784/AO784,0))*dt/60</f>
        <v>0.13434959664142687</v>
      </c>
      <c r="AQ784" s="25">
        <f>E784+(AG784*SQRT(RTE)-AH784/SQRT(RTE))*dt/60/E_nom</f>
        <v>0.61361441628997027</v>
      </c>
      <c r="AR784">
        <f>IF(R784=1,1,0)</f>
        <v>0</v>
      </c>
    </row>
    <row r="785" spans="1:44" x14ac:dyDescent="0.2">
      <c r="A785">
        <v>783</v>
      </c>
      <c r="B785" s="22">
        <f>A785/1440</f>
        <v>0.54374999999999996</v>
      </c>
      <c r="C785" s="23">
        <v>3.2982999999999998</v>
      </c>
      <c r="D785" s="24">
        <f>C785+P_aux</f>
        <v>3.3132999999999999</v>
      </c>
      <c r="E785" s="25">
        <f>AQ784</f>
        <v>0.61361441628997027</v>
      </c>
      <c r="F785" s="24">
        <f>AB784</f>
        <v>3.4</v>
      </c>
      <c r="G785">
        <f>IF(AND(S784=0,V784&gt;=MinOff),V784,-1)</f>
        <v>-1</v>
      </c>
      <c r="H785">
        <f>IF(AND(T784=0,W784&gt;=MinOff),W784,-1)</f>
        <v>-1</v>
      </c>
      <c r="I785">
        <f>IF(AND(U784=0,X784&gt;=MinOff),X784,-1)</f>
        <v>-1</v>
      </c>
      <c r="J785">
        <f>IF(AND(S784=1,V784&gt;=MinRun),V784,-1)</f>
        <v>560</v>
      </c>
      <c r="K785">
        <f>IF(AND(T784=1,W784&gt;=MinRun),W784,-1)</f>
        <v>559</v>
      </c>
      <c r="L785">
        <f>IF(AND(U784=1,X784&gt;=MinRun),X784,-1)</f>
        <v>218</v>
      </c>
      <c r="M785">
        <f>IF(MAX(G785:I785)&lt;0,0,MATCH(MAX(G785:I785),G785:I785,0))</f>
        <v>0</v>
      </c>
      <c r="N785">
        <f>IF(MAX(J785:L785)&lt;0,0,MATCH(MAX(J785:L785),J785:L785,0))</f>
        <v>1</v>
      </c>
      <c r="O785" s="24">
        <f>IF(N785=0,0,INDEX(CapVec,N785))</f>
        <v>1.2</v>
      </c>
      <c r="P785">
        <f>IF(OR(D785&gt;F785+StartMargin,E785&lt;SOC_startT),1,0)</f>
        <v>0</v>
      </c>
      <c r="Q785">
        <f>IF(AND(E785&gt;SOC_stopT,D785&lt;=F785-O785+StopMargin),1,0)</f>
        <v>0</v>
      </c>
      <c r="R785">
        <f>IF(AND(P785=1,M785&gt;0),1,IF(AND(P785=0,Q785=1,N785&gt;0),-1,0))</f>
        <v>0</v>
      </c>
      <c r="S785">
        <f>S784+IF(AND(R785=1,M785=1),1,0)-IF(AND(R785=-1,N785=1),1,0)</f>
        <v>1</v>
      </c>
      <c r="T785">
        <f>T784+IF(AND(R785=1,M785=2),1,0)-IF(AND(R785=-1,N785=2),1,0)</f>
        <v>1</v>
      </c>
      <c r="U785">
        <f>U784+IF(AND(R785=1,M785=3),1,0)-IF(AND(R785=-1,N785=3),1,0)</f>
        <v>1</v>
      </c>
      <c r="V785">
        <f>IF(S785&lt;&gt;S784,0,V784+dt)</f>
        <v>561</v>
      </c>
      <c r="W785">
        <f>IF(T785&lt;&gt;T784,0,W784+dt)</f>
        <v>560</v>
      </c>
      <c r="X785">
        <f>IF(U785&lt;&gt;U784,0,X784+dt)</f>
        <v>219</v>
      </c>
      <c r="Y785" s="24">
        <f>S785*Cap_1*MIN(1,(V785+dt)/StartRamp)</f>
        <v>1.2</v>
      </c>
      <c r="Z785" s="24">
        <f>T785*Cap_2*MIN(1,(W785+dt)/StartRamp)</f>
        <v>1.1000000000000001</v>
      </c>
      <c r="AA785" s="24">
        <f>U785*Cap_3*MIN(1,(X785+dt)/StartRamp)</f>
        <v>1.1000000000000001</v>
      </c>
      <c r="AB785" s="24">
        <f>SUM(Y785:AA785)</f>
        <v>3.4</v>
      </c>
      <c r="AC785" s="24">
        <f>AB785-D785</f>
        <v>8.6699999999999999E-2</v>
      </c>
      <c r="AD785" s="25">
        <f>MEDIAN(0,(TaperEnd-E785)/(TaperEnd-TaperStart),1)</f>
        <v>1</v>
      </c>
      <c r="AE785" s="24">
        <f>MIN(P_pcs*AD785,MAX(0,SOC_max-E785)*E_nom*60/dt/SQRT(RTE))</f>
        <v>2.5</v>
      </c>
      <c r="AF785" s="24">
        <f>MIN(P_pcs,MAX(0,E785-SOC_min)*E_nom*60/dt*SQRT(RTE))</f>
        <v>2.5</v>
      </c>
      <c r="AG785" s="24">
        <f>IF(AC785&gt;0,MIN(AC785,AE785),0)</f>
        <v>8.6699999999999999E-2</v>
      </c>
      <c r="AH785" s="24">
        <f>IF(AC785&lt;0,MIN(-AC785,AF785),0)</f>
        <v>0</v>
      </c>
      <c r="AI785" s="24">
        <f>IF(AC785&gt;0,D785+AG785,AB785)</f>
        <v>3.4</v>
      </c>
      <c r="AJ785" s="24">
        <f>MAX(0,D785-AI785-AH785)</f>
        <v>0</v>
      </c>
      <c r="AK785" s="25">
        <f>IF(AB785&gt;0,AI785/AB785,0)</f>
        <v>1</v>
      </c>
      <c r="AL785">
        <f>IF(AB785=0,1,MIN(MATCH(MEDIAN(MinStable,AK785,1),FC_L,1),3))</f>
        <v>3</v>
      </c>
      <c r="AM785" s="25">
        <f>INDEX(FC_E1,$AL785)+(MEDIAN(MinStable,$AK785,1)-INDEX(FC_L,$AL785))*(INDEX(FC_E1,$AL785+1)-INDEX(FC_E1,$AL785))/(INDEX(FC_L,$AL785+1)-INDEX(FC_L,$AL785))</f>
        <v>0.42799999999999999</v>
      </c>
      <c r="AN785" s="25">
        <f>INDEX(FC_E2,$AL785)+(MEDIAN(MinStable,$AK785,1)-INDEX(FC_L,$AL785))*(INDEX(FC_E2,$AL785+1)-INDEX(FC_E2,$AL785))/(INDEX(FC_L,$AL785+1)-INDEX(FC_L,$AL785))</f>
        <v>0.42199999999999999</v>
      </c>
      <c r="AO785" s="25">
        <f>INDEX(FC_E3,$AL785)+(MEDIAN(MinStable,$AK785,1)-INDEX(FC_L,$AL785))*(INDEX(FC_E3,$AL785+1)-INDEX(FC_E3,$AL785))/(INDEX(FC_L,$AL785+1)-INDEX(FC_L,$AL785))</f>
        <v>0.41499999999999998</v>
      </c>
      <c r="AP785" s="26">
        <f>(IF(S785=1,Y785*AK785/AM785,0)+IF(T785=1,Z785*AK785/AN785,0)+IF(U785=1,AA785*AK785/AO785,0))*dt/60</f>
        <v>0.13434959664142687</v>
      </c>
      <c r="AQ785" s="25">
        <f>E785+(AG785*SQRT(RTE)-AH785/SQRT(RTE))*dt/60/E_nom</f>
        <v>0.6138608763180774</v>
      </c>
      <c r="AR785">
        <f>IF(R785=1,1,0)</f>
        <v>0</v>
      </c>
    </row>
    <row r="786" spans="1:44" x14ac:dyDescent="0.2">
      <c r="A786">
        <v>784</v>
      </c>
      <c r="B786" s="22">
        <f>A786/1440</f>
        <v>0.5444444444444444</v>
      </c>
      <c r="C786" s="23">
        <v>3.2749999999999999</v>
      </c>
      <c r="D786" s="24">
        <f>C786+P_aux</f>
        <v>3.29</v>
      </c>
      <c r="E786" s="25">
        <f>AQ785</f>
        <v>0.6138608763180774</v>
      </c>
      <c r="F786" s="24">
        <f>AB785</f>
        <v>3.4</v>
      </c>
      <c r="G786">
        <f>IF(AND(S785=0,V785&gt;=MinOff),V785,-1)</f>
        <v>-1</v>
      </c>
      <c r="H786">
        <f>IF(AND(T785=0,W785&gt;=MinOff),W785,-1)</f>
        <v>-1</v>
      </c>
      <c r="I786">
        <f>IF(AND(U785=0,X785&gt;=MinOff),X785,-1)</f>
        <v>-1</v>
      </c>
      <c r="J786">
        <f>IF(AND(S785=1,V785&gt;=MinRun),V785,-1)</f>
        <v>561</v>
      </c>
      <c r="K786">
        <f>IF(AND(T785=1,W785&gt;=MinRun),W785,-1)</f>
        <v>560</v>
      </c>
      <c r="L786">
        <f>IF(AND(U785=1,X785&gt;=MinRun),X785,-1)</f>
        <v>219</v>
      </c>
      <c r="M786">
        <f>IF(MAX(G786:I786)&lt;0,0,MATCH(MAX(G786:I786),G786:I786,0))</f>
        <v>0</v>
      </c>
      <c r="N786">
        <f>IF(MAX(J786:L786)&lt;0,0,MATCH(MAX(J786:L786),J786:L786,0))</f>
        <v>1</v>
      </c>
      <c r="O786" s="24">
        <f>IF(N786=0,0,INDEX(CapVec,N786))</f>
        <v>1.2</v>
      </c>
      <c r="P786">
        <f>IF(OR(D786&gt;F786+StartMargin,E786&lt;SOC_startT),1,0)</f>
        <v>0</v>
      </c>
      <c r="Q786">
        <f>IF(AND(E786&gt;SOC_stopT,D786&lt;=F786-O786+StopMargin),1,0)</f>
        <v>0</v>
      </c>
      <c r="R786">
        <f>IF(AND(P786=1,M786&gt;0),1,IF(AND(P786=0,Q786=1,N786&gt;0),-1,0))</f>
        <v>0</v>
      </c>
      <c r="S786">
        <f>S785+IF(AND(R786=1,M786=1),1,0)-IF(AND(R786=-1,N786=1),1,0)</f>
        <v>1</v>
      </c>
      <c r="T786">
        <f>T785+IF(AND(R786=1,M786=2),1,0)-IF(AND(R786=-1,N786=2),1,0)</f>
        <v>1</v>
      </c>
      <c r="U786">
        <f>U785+IF(AND(R786=1,M786=3),1,0)-IF(AND(R786=-1,N786=3),1,0)</f>
        <v>1</v>
      </c>
      <c r="V786">
        <f>IF(S786&lt;&gt;S785,0,V785+dt)</f>
        <v>562</v>
      </c>
      <c r="W786">
        <f>IF(T786&lt;&gt;T785,0,W785+dt)</f>
        <v>561</v>
      </c>
      <c r="X786">
        <f>IF(U786&lt;&gt;U785,0,X785+dt)</f>
        <v>220</v>
      </c>
      <c r="Y786" s="24">
        <f>S786*Cap_1*MIN(1,(V786+dt)/StartRamp)</f>
        <v>1.2</v>
      </c>
      <c r="Z786" s="24">
        <f>T786*Cap_2*MIN(1,(W786+dt)/StartRamp)</f>
        <v>1.1000000000000001</v>
      </c>
      <c r="AA786" s="24">
        <f>U786*Cap_3*MIN(1,(X786+dt)/StartRamp)</f>
        <v>1.1000000000000001</v>
      </c>
      <c r="AB786" s="24">
        <f>SUM(Y786:AA786)</f>
        <v>3.4</v>
      </c>
      <c r="AC786" s="24">
        <f>AB786-D786</f>
        <v>0.10999999999999988</v>
      </c>
      <c r="AD786" s="25">
        <f>MEDIAN(0,(TaperEnd-E786)/(TaperEnd-TaperStart),1)</f>
        <v>1</v>
      </c>
      <c r="AE786" s="24">
        <f>MIN(P_pcs*AD786,MAX(0,SOC_max-E786)*E_nom*60/dt/SQRT(RTE))</f>
        <v>2.5</v>
      </c>
      <c r="AF786" s="24">
        <f>MIN(P_pcs,MAX(0,E786-SOC_min)*E_nom*60/dt*SQRT(RTE))</f>
        <v>2.5</v>
      </c>
      <c r="AG786" s="24">
        <f>IF(AC786&gt;0,MIN(AC786,AE786),0)</f>
        <v>0.10999999999999988</v>
      </c>
      <c r="AH786" s="24">
        <f>IF(AC786&lt;0,MIN(-AC786,AF786),0)</f>
        <v>0</v>
      </c>
      <c r="AI786" s="24">
        <f>IF(AC786&gt;0,D786+AG786,AB786)</f>
        <v>3.4</v>
      </c>
      <c r="AJ786" s="24">
        <f>MAX(0,D786-AI786-AH786)</f>
        <v>0</v>
      </c>
      <c r="AK786" s="25">
        <f>IF(AB786&gt;0,AI786/AB786,0)</f>
        <v>1</v>
      </c>
      <c r="AL786">
        <f>IF(AB786=0,1,MIN(MATCH(MEDIAN(MinStable,AK786,1),FC_L,1),3))</f>
        <v>3</v>
      </c>
      <c r="AM786" s="25">
        <f>INDEX(FC_E1,$AL786)+(MEDIAN(MinStable,$AK786,1)-INDEX(FC_L,$AL786))*(INDEX(FC_E1,$AL786+1)-INDEX(FC_E1,$AL786))/(INDEX(FC_L,$AL786+1)-INDEX(FC_L,$AL786))</f>
        <v>0.42799999999999999</v>
      </c>
      <c r="AN786" s="25">
        <f>INDEX(FC_E2,$AL786)+(MEDIAN(MinStable,$AK786,1)-INDEX(FC_L,$AL786))*(INDEX(FC_E2,$AL786+1)-INDEX(FC_E2,$AL786))/(INDEX(FC_L,$AL786+1)-INDEX(FC_L,$AL786))</f>
        <v>0.42199999999999999</v>
      </c>
      <c r="AO786" s="25">
        <f>INDEX(FC_E3,$AL786)+(MEDIAN(MinStable,$AK786,1)-INDEX(FC_L,$AL786))*(INDEX(FC_E3,$AL786+1)-INDEX(FC_E3,$AL786))/(INDEX(FC_L,$AL786+1)-INDEX(FC_L,$AL786))</f>
        <v>0.41499999999999998</v>
      </c>
      <c r="AP786" s="26">
        <f>(IF(S786=1,Y786*AK786/AM786,0)+IF(T786=1,Z786*AK786/AN786,0)+IF(U786=1,AA786*AK786/AO786,0))*dt/60</f>
        <v>0.13434959664142687</v>
      </c>
      <c r="AQ786" s="25">
        <f>E786+(AG786*SQRT(RTE)-AH786/SQRT(RTE))*dt/60/E_nom</f>
        <v>0.61417357070206557</v>
      </c>
      <c r="AR786">
        <f>IF(R786=1,1,0)</f>
        <v>0</v>
      </c>
    </row>
    <row r="787" spans="1:44" x14ac:dyDescent="0.2">
      <c r="A787">
        <v>785</v>
      </c>
      <c r="B787" s="22">
        <f>A787/1440</f>
        <v>0.54513888888888884</v>
      </c>
      <c r="C787" s="23">
        <v>3.2686000000000002</v>
      </c>
      <c r="D787" s="24">
        <f>C787+P_aux</f>
        <v>3.2836000000000003</v>
      </c>
      <c r="E787" s="25">
        <f>AQ786</f>
        <v>0.61417357070206557</v>
      </c>
      <c r="F787" s="24">
        <f>AB786</f>
        <v>3.4</v>
      </c>
      <c r="G787">
        <f>IF(AND(S786=0,V786&gt;=MinOff),V786,-1)</f>
        <v>-1</v>
      </c>
      <c r="H787">
        <f>IF(AND(T786=0,W786&gt;=MinOff),W786,-1)</f>
        <v>-1</v>
      </c>
      <c r="I787">
        <f>IF(AND(U786=0,X786&gt;=MinOff),X786,-1)</f>
        <v>-1</v>
      </c>
      <c r="J787">
        <f>IF(AND(S786=1,V786&gt;=MinRun),V786,-1)</f>
        <v>562</v>
      </c>
      <c r="K787">
        <f>IF(AND(T786=1,W786&gt;=MinRun),W786,-1)</f>
        <v>561</v>
      </c>
      <c r="L787">
        <f>IF(AND(U786=1,X786&gt;=MinRun),X786,-1)</f>
        <v>220</v>
      </c>
      <c r="M787">
        <f>IF(MAX(G787:I787)&lt;0,0,MATCH(MAX(G787:I787),G787:I787,0))</f>
        <v>0</v>
      </c>
      <c r="N787">
        <f>IF(MAX(J787:L787)&lt;0,0,MATCH(MAX(J787:L787),J787:L787,0))</f>
        <v>1</v>
      </c>
      <c r="O787" s="24">
        <f>IF(N787=0,0,INDEX(CapVec,N787))</f>
        <v>1.2</v>
      </c>
      <c r="P787">
        <f>IF(OR(D787&gt;F787+StartMargin,E787&lt;SOC_startT),1,0)</f>
        <v>0</v>
      </c>
      <c r="Q787">
        <f>IF(AND(E787&gt;SOC_stopT,D787&lt;=F787-O787+StopMargin),1,0)</f>
        <v>0</v>
      </c>
      <c r="R787">
        <f>IF(AND(P787=1,M787&gt;0),1,IF(AND(P787=0,Q787=1,N787&gt;0),-1,0))</f>
        <v>0</v>
      </c>
      <c r="S787">
        <f>S786+IF(AND(R787=1,M787=1),1,0)-IF(AND(R787=-1,N787=1),1,0)</f>
        <v>1</v>
      </c>
      <c r="T787">
        <f>T786+IF(AND(R787=1,M787=2),1,0)-IF(AND(R787=-1,N787=2),1,0)</f>
        <v>1</v>
      </c>
      <c r="U787">
        <f>U786+IF(AND(R787=1,M787=3),1,0)-IF(AND(R787=-1,N787=3),1,0)</f>
        <v>1</v>
      </c>
      <c r="V787">
        <f>IF(S787&lt;&gt;S786,0,V786+dt)</f>
        <v>563</v>
      </c>
      <c r="W787">
        <f>IF(T787&lt;&gt;T786,0,W786+dt)</f>
        <v>562</v>
      </c>
      <c r="X787">
        <f>IF(U787&lt;&gt;U786,0,X786+dt)</f>
        <v>221</v>
      </c>
      <c r="Y787" s="24">
        <f>S787*Cap_1*MIN(1,(V787+dt)/StartRamp)</f>
        <v>1.2</v>
      </c>
      <c r="Z787" s="24">
        <f>T787*Cap_2*MIN(1,(W787+dt)/StartRamp)</f>
        <v>1.1000000000000001</v>
      </c>
      <c r="AA787" s="24">
        <f>U787*Cap_3*MIN(1,(X787+dt)/StartRamp)</f>
        <v>1.1000000000000001</v>
      </c>
      <c r="AB787" s="24">
        <f>SUM(Y787:AA787)</f>
        <v>3.4</v>
      </c>
      <c r="AC787" s="24">
        <f>AB787-D787</f>
        <v>0.11639999999999961</v>
      </c>
      <c r="AD787" s="25">
        <f>MEDIAN(0,(TaperEnd-E787)/(TaperEnd-TaperStart),1)</f>
        <v>1</v>
      </c>
      <c r="AE787" s="24">
        <f>MIN(P_pcs*AD787,MAX(0,SOC_max-E787)*E_nom*60/dt/SQRT(RTE))</f>
        <v>2.5</v>
      </c>
      <c r="AF787" s="24">
        <f>MIN(P_pcs,MAX(0,E787-SOC_min)*E_nom*60/dt*SQRT(RTE))</f>
        <v>2.5</v>
      </c>
      <c r="AG787" s="24">
        <f>IF(AC787&gt;0,MIN(AC787,AE787),0)</f>
        <v>0.11639999999999961</v>
      </c>
      <c r="AH787" s="24">
        <f>IF(AC787&lt;0,MIN(-AC787,AF787),0)</f>
        <v>0</v>
      </c>
      <c r="AI787" s="24">
        <f>IF(AC787&gt;0,D787+AG787,AB787)</f>
        <v>3.4</v>
      </c>
      <c r="AJ787" s="24">
        <f>MAX(0,D787-AI787-AH787)</f>
        <v>0</v>
      </c>
      <c r="AK787" s="25">
        <f>IF(AB787&gt;0,AI787/AB787,0)</f>
        <v>1</v>
      </c>
      <c r="AL787">
        <f>IF(AB787=0,1,MIN(MATCH(MEDIAN(MinStable,AK787,1),FC_L,1),3))</f>
        <v>3</v>
      </c>
      <c r="AM787" s="25">
        <f>INDEX(FC_E1,$AL787)+(MEDIAN(MinStable,$AK787,1)-INDEX(FC_L,$AL787))*(INDEX(FC_E1,$AL787+1)-INDEX(FC_E1,$AL787))/(INDEX(FC_L,$AL787+1)-INDEX(FC_L,$AL787))</f>
        <v>0.42799999999999999</v>
      </c>
      <c r="AN787" s="25">
        <f>INDEX(FC_E2,$AL787)+(MEDIAN(MinStable,$AK787,1)-INDEX(FC_L,$AL787))*(INDEX(FC_E2,$AL787+1)-INDEX(FC_E2,$AL787))/(INDEX(FC_L,$AL787+1)-INDEX(FC_L,$AL787))</f>
        <v>0.42199999999999999</v>
      </c>
      <c r="AO787" s="25">
        <f>INDEX(FC_E3,$AL787)+(MEDIAN(MinStable,$AK787,1)-INDEX(FC_L,$AL787))*(INDEX(FC_E3,$AL787+1)-INDEX(FC_E3,$AL787))/(INDEX(FC_L,$AL787+1)-INDEX(FC_L,$AL787))</f>
        <v>0.41499999999999998</v>
      </c>
      <c r="AP787" s="26">
        <f>(IF(S787=1,Y787*AK787/AM787,0)+IF(T787=1,Z787*AK787/AN787,0)+IF(U787=1,AA787*AK787/AO787,0))*dt/60</f>
        <v>0.13434959664142687</v>
      </c>
      <c r="AQ787" s="25">
        <f>E787+(AG787*SQRT(RTE)-AH787/SQRT(RTE))*dt/60/E_nom</f>
        <v>0.61450445821384947</v>
      </c>
      <c r="AR787">
        <f>IF(R787=1,1,0)</f>
        <v>0</v>
      </c>
    </row>
    <row r="788" spans="1:44" x14ac:dyDescent="0.2">
      <c r="A788">
        <v>786</v>
      </c>
      <c r="B788" s="22">
        <f>A788/1440</f>
        <v>0.54583333333333328</v>
      </c>
      <c r="C788" s="23">
        <v>3.3858000000000001</v>
      </c>
      <c r="D788" s="24">
        <f>C788+P_aux</f>
        <v>3.4008000000000003</v>
      </c>
      <c r="E788" s="25">
        <f>AQ787</f>
        <v>0.61450445821384947</v>
      </c>
      <c r="F788" s="24">
        <f>AB787</f>
        <v>3.4</v>
      </c>
      <c r="G788">
        <f>IF(AND(S787=0,V787&gt;=MinOff),V787,-1)</f>
        <v>-1</v>
      </c>
      <c r="H788">
        <f>IF(AND(T787=0,W787&gt;=MinOff),W787,-1)</f>
        <v>-1</v>
      </c>
      <c r="I788">
        <f>IF(AND(U787=0,X787&gt;=MinOff),X787,-1)</f>
        <v>-1</v>
      </c>
      <c r="J788">
        <f>IF(AND(S787=1,V787&gt;=MinRun),V787,-1)</f>
        <v>563</v>
      </c>
      <c r="K788">
        <f>IF(AND(T787=1,W787&gt;=MinRun),W787,-1)</f>
        <v>562</v>
      </c>
      <c r="L788">
        <f>IF(AND(U787=1,X787&gt;=MinRun),X787,-1)</f>
        <v>221</v>
      </c>
      <c r="M788">
        <f>IF(MAX(G788:I788)&lt;0,0,MATCH(MAX(G788:I788),G788:I788,0))</f>
        <v>0</v>
      </c>
      <c r="N788">
        <f>IF(MAX(J788:L788)&lt;0,0,MATCH(MAX(J788:L788),J788:L788,0))</f>
        <v>1</v>
      </c>
      <c r="O788" s="24">
        <f>IF(N788=0,0,INDEX(CapVec,N788))</f>
        <v>1.2</v>
      </c>
      <c r="P788">
        <f>IF(OR(D788&gt;F788+StartMargin,E788&lt;SOC_startT),1,0)</f>
        <v>0</v>
      </c>
      <c r="Q788">
        <f>IF(AND(E788&gt;SOC_stopT,D788&lt;=F788-O788+StopMargin),1,0)</f>
        <v>0</v>
      </c>
      <c r="R788">
        <f>IF(AND(P788=1,M788&gt;0),1,IF(AND(P788=0,Q788=1,N788&gt;0),-1,0))</f>
        <v>0</v>
      </c>
      <c r="S788">
        <f>S787+IF(AND(R788=1,M788=1),1,0)-IF(AND(R788=-1,N788=1),1,0)</f>
        <v>1</v>
      </c>
      <c r="T788">
        <f>T787+IF(AND(R788=1,M788=2),1,0)-IF(AND(R788=-1,N788=2),1,0)</f>
        <v>1</v>
      </c>
      <c r="U788">
        <f>U787+IF(AND(R788=1,M788=3),1,0)-IF(AND(R788=-1,N788=3),1,0)</f>
        <v>1</v>
      </c>
      <c r="V788">
        <f>IF(S788&lt;&gt;S787,0,V787+dt)</f>
        <v>564</v>
      </c>
      <c r="W788">
        <f>IF(T788&lt;&gt;T787,0,W787+dt)</f>
        <v>563</v>
      </c>
      <c r="X788">
        <f>IF(U788&lt;&gt;U787,0,X787+dt)</f>
        <v>222</v>
      </c>
      <c r="Y788" s="24">
        <f>S788*Cap_1*MIN(1,(V788+dt)/StartRamp)</f>
        <v>1.2</v>
      </c>
      <c r="Z788" s="24">
        <f>T788*Cap_2*MIN(1,(W788+dt)/StartRamp)</f>
        <v>1.1000000000000001</v>
      </c>
      <c r="AA788" s="24">
        <f>U788*Cap_3*MIN(1,(X788+dt)/StartRamp)</f>
        <v>1.1000000000000001</v>
      </c>
      <c r="AB788" s="24">
        <f>SUM(Y788:AA788)</f>
        <v>3.4</v>
      </c>
      <c r="AC788" s="24">
        <f>AB788-D788</f>
        <v>-8.0000000000035598E-4</v>
      </c>
      <c r="AD788" s="25">
        <f>MEDIAN(0,(TaperEnd-E788)/(TaperEnd-TaperStart),1)</f>
        <v>1</v>
      </c>
      <c r="AE788" s="24">
        <f>MIN(P_pcs*AD788,MAX(0,SOC_max-E788)*E_nom*60/dt/SQRT(RTE))</f>
        <v>2.5</v>
      </c>
      <c r="AF788" s="24">
        <f>MIN(P_pcs,MAX(0,E788-SOC_min)*E_nom*60/dt*SQRT(RTE))</f>
        <v>2.5</v>
      </c>
      <c r="AG788" s="24">
        <f>IF(AC788&gt;0,MIN(AC788,AE788),0)</f>
        <v>0</v>
      </c>
      <c r="AH788" s="24">
        <f>IF(AC788&lt;0,MIN(-AC788,AF788),0)</f>
        <v>8.0000000000035598E-4</v>
      </c>
      <c r="AI788" s="24">
        <f>IF(AC788&gt;0,D788+AG788,AB788)</f>
        <v>3.4</v>
      </c>
      <c r="AJ788" s="24">
        <f>MAX(0,D788-AI788-AH788)</f>
        <v>0</v>
      </c>
      <c r="AK788" s="25">
        <f>IF(AB788&gt;0,AI788/AB788,0)</f>
        <v>1</v>
      </c>
      <c r="AL788">
        <f>IF(AB788=0,1,MIN(MATCH(MEDIAN(MinStable,AK788,1),FC_L,1),3))</f>
        <v>3</v>
      </c>
      <c r="AM788" s="25">
        <f>INDEX(FC_E1,$AL788)+(MEDIAN(MinStable,$AK788,1)-INDEX(FC_L,$AL788))*(INDEX(FC_E1,$AL788+1)-INDEX(FC_E1,$AL788))/(INDEX(FC_L,$AL788+1)-INDEX(FC_L,$AL788))</f>
        <v>0.42799999999999999</v>
      </c>
      <c r="AN788" s="25">
        <f>INDEX(FC_E2,$AL788)+(MEDIAN(MinStable,$AK788,1)-INDEX(FC_L,$AL788))*(INDEX(FC_E2,$AL788+1)-INDEX(FC_E2,$AL788))/(INDEX(FC_L,$AL788+1)-INDEX(FC_L,$AL788))</f>
        <v>0.42199999999999999</v>
      </c>
      <c r="AO788" s="25">
        <f>INDEX(FC_E3,$AL788)+(MEDIAN(MinStable,$AK788,1)-INDEX(FC_L,$AL788))*(INDEX(FC_E3,$AL788+1)-INDEX(FC_E3,$AL788))/(INDEX(FC_L,$AL788+1)-INDEX(FC_L,$AL788))</f>
        <v>0.41499999999999998</v>
      </c>
      <c r="AP788" s="26">
        <f>(IF(S788=1,Y788*AK788/AM788,0)+IF(T788=1,Z788*AK788/AN788,0)+IF(U788=1,AA788*AK788/AO788,0))*dt/60</f>
        <v>0.13434959664142687</v>
      </c>
      <c r="AQ788" s="25">
        <f>E788+(AG788*SQRT(RTE)-AH788/SQRT(RTE))*dt/60/E_nom</f>
        <v>0.61450187396274214</v>
      </c>
      <c r="AR788">
        <f>IF(R788=1,1,0)</f>
        <v>0</v>
      </c>
    </row>
    <row r="789" spans="1:44" x14ac:dyDescent="0.2">
      <c r="A789">
        <v>787</v>
      </c>
      <c r="B789" s="22">
        <f>A789/1440</f>
        <v>0.54652777777777772</v>
      </c>
      <c r="C789" s="23">
        <v>3.4174000000000002</v>
      </c>
      <c r="D789" s="24">
        <f>C789+P_aux</f>
        <v>3.4324000000000003</v>
      </c>
      <c r="E789" s="25">
        <f>AQ788</f>
        <v>0.61450187396274214</v>
      </c>
      <c r="F789" s="24">
        <f>AB788</f>
        <v>3.4</v>
      </c>
      <c r="G789">
        <f>IF(AND(S788=0,V788&gt;=MinOff),V788,-1)</f>
        <v>-1</v>
      </c>
      <c r="H789">
        <f>IF(AND(T788=0,W788&gt;=MinOff),W788,-1)</f>
        <v>-1</v>
      </c>
      <c r="I789">
        <f>IF(AND(U788=0,X788&gt;=MinOff),X788,-1)</f>
        <v>-1</v>
      </c>
      <c r="J789">
        <f>IF(AND(S788=1,V788&gt;=MinRun),V788,-1)</f>
        <v>564</v>
      </c>
      <c r="K789">
        <f>IF(AND(T788=1,W788&gt;=MinRun),W788,-1)</f>
        <v>563</v>
      </c>
      <c r="L789">
        <f>IF(AND(U788=1,X788&gt;=MinRun),X788,-1)</f>
        <v>222</v>
      </c>
      <c r="M789">
        <f>IF(MAX(G789:I789)&lt;0,0,MATCH(MAX(G789:I789),G789:I789,0))</f>
        <v>0</v>
      </c>
      <c r="N789">
        <f>IF(MAX(J789:L789)&lt;0,0,MATCH(MAX(J789:L789),J789:L789,0))</f>
        <v>1</v>
      </c>
      <c r="O789" s="24">
        <f>IF(N789=0,0,INDEX(CapVec,N789))</f>
        <v>1.2</v>
      </c>
      <c r="P789">
        <f>IF(OR(D789&gt;F789+StartMargin,E789&lt;SOC_startT),1,0)</f>
        <v>0</v>
      </c>
      <c r="Q789">
        <f>IF(AND(E789&gt;SOC_stopT,D789&lt;=F789-O789+StopMargin),1,0)</f>
        <v>0</v>
      </c>
      <c r="R789">
        <f>IF(AND(P789=1,M789&gt;0),1,IF(AND(P789=0,Q789=1,N789&gt;0),-1,0))</f>
        <v>0</v>
      </c>
      <c r="S789">
        <f>S788+IF(AND(R789=1,M789=1),1,0)-IF(AND(R789=-1,N789=1),1,0)</f>
        <v>1</v>
      </c>
      <c r="T789">
        <f>T788+IF(AND(R789=1,M789=2),1,0)-IF(AND(R789=-1,N789=2),1,0)</f>
        <v>1</v>
      </c>
      <c r="U789">
        <f>U788+IF(AND(R789=1,M789=3),1,0)-IF(AND(R789=-1,N789=3),1,0)</f>
        <v>1</v>
      </c>
      <c r="V789">
        <f>IF(S789&lt;&gt;S788,0,V788+dt)</f>
        <v>565</v>
      </c>
      <c r="W789">
        <f>IF(T789&lt;&gt;T788,0,W788+dt)</f>
        <v>564</v>
      </c>
      <c r="X789">
        <f>IF(U789&lt;&gt;U788,0,X788+dt)</f>
        <v>223</v>
      </c>
      <c r="Y789" s="24">
        <f>S789*Cap_1*MIN(1,(V789+dt)/StartRamp)</f>
        <v>1.2</v>
      </c>
      <c r="Z789" s="24">
        <f>T789*Cap_2*MIN(1,(W789+dt)/StartRamp)</f>
        <v>1.1000000000000001</v>
      </c>
      <c r="AA789" s="24">
        <f>U789*Cap_3*MIN(1,(X789+dt)/StartRamp)</f>
        <v>1.1000000000000001</v>
      </c>
      <c r="AB789" s="24">
        <f>SUM(Y789:AA789)</f>
        <v>3.4</v>
      </c>
      <c r="AC789" s="24">
        <f>AB789-D789</f>
        <v>-3.2400000000000428E-2</v>
      </c>
      <c r="AD789" s="25">
        <f>MEDIAN(0,(TaperEnd-E789)/(TaperEnd-TaperStart),1)</f>
        <v>1</v>
      </c>
      <c r="AE789" s="24">
        <f>MIN(P_pcs*AD789,MAX(0,SOC_max-E789)*E_nom*60/dt/SQRT(RTE))</f>
        <v>2.5</v>
      </c>
      <c r="AF789" s="24">
        <f>MIN(P_pcs,MAX(0,E789-SOC_min)*E_nom*60/dt*SQRT(RTE))</f>
        <v>2.5</v>
      </c>
      <c r="AG789" s="24">
        <f>IF(AC789&gt;0,MIN(AC789,AE789),0)</f>
        <v>0</v>
      </c>
      <c r="AH789" s="24">
        <f>IF(AC789&lt;0,MIN(-AC789,AF789),0)</f>
        <v>3.2400000000000428E-2</v>
      </c>
      <c r="AI789" s="24">
        <f>IF(AC789&gt;0,D789+AG789,AB789)</f>
        <v>3.4</v>
      </c>
      <c r="AJ789" s="24">
        <f>MAX(0,D789-AI789-AH789)</f>
        <v>0</v>
      </c>
      <c r="AK789" s="25">
        <f>IF(AB789&gt;0,AI789/AB789,0)</f>
        <v>1</v>
      </c>
      <c r="AL789">
        <f>IF(AB789=0,1,MIN(MATCH(MEDIAN(MinStable,AK789,1),FC_L,1),3))</f>
        <v>3</v>
      </c>
      <c r="AM789" s="25">
        <f>INDEX(FC_E1,$AL789)+(MEDIAN(MinStable,$AK789,1)-INDEX(FC_L,$AL789))*(INDEX(FC_E1,$AL789+1)-INDEX(FC_E1,$AL789))/(INDEX(FC_L,$AL789+1)-INDEX(FC_L,$AL789))</f>
        <v>0.42799999999999999</v>
      </c>
      <c r="AN789" s="25">
        <f>INDEX(FC_E2,$AL789)+(MEDIAN(MinStable,$AK789,1)-INDEX(FC_L,$AL789))*(INDEX(FC_E2,$AL789+1)-INDEX(FC_E2,$AL789))/(INDEX(FC_L,$AL789+1)-INDEX(FC_L,$AL789))</f>
        <v>0.42199999999999999</v>
      </c>
      <c r="AO789" s="25">
        <f>INDEX(FC_E3,$AL789)+(MEDIAN(MinStable,$AK789,1)-INDEX(FC_L,$AL789))*(INDEX(FC_E3,$AL789+1)-INDEX(FC_E3,$AL789))/(INDEX(FC_L,$AL789+1)-INDEX(FC_L,$AL789))</f>
        <v>0.41499999999999998</v>
      </c>
      <c r="AP789" s="26">
        <f>(IF(S789=1,Y789*AK789/AM789,0)+IF(T789=1,Z789*AK789/AN789,0)+IF(U789=1,AA789*AK789/AO789,0))*dt/60</f>
        <v>0.13434959664142687</v>
      </c>
      <c r="AQ789" s="25">
        <f>E789+(AG789*SQRT(RTE)-AH789/SQRT(RTE))*dt/60/E_nom</f>
        <v>0.61439721179289486</v>
      </c>
      <c r="AR789">
        <f>IF(R789=1,1,0)</f>
        <v>0</v>
      </c>
    </row>
    <row r="790" spans="1:44" x14ac:dyDescent="0.2">
      <c r="A790">
        <v>788</v>
      </c>
      <c r="B790" s="22">
        <f>A790/1440</f>
        <v>0.54722222222222228</v>
      </c>
      <c r="C790" s="23">
        <v>3.3567999999999998</v>
      </c>
      <c r="D790" s="24">
        <f>C790+P_aux</f>
        <v>3.3717999999999999</v>
      </c>
      <c r="E790" s="25">
        <f>AQ789</f>
        <v>0.61439721179289486</v>
      </c>
      <c r="F790" s="24">
        <f>AB789</f>
        <v>3.4</v>
      </c>
      <c r="G790">
        <f>IF(AND(S789=0,V789&gt;=MinOff),V789,-1)</f>
        <v>-1</v>
      </c>
      <c r="H790">
        <f>IF(AND(T789=0,W789&gt;=MinOff),W789,-1)</f>
        <v>-1</v>
      </c>
      <c r="I790">
        <f>IF(AND(U789=0,X789&gt;=MinOff),X789,-1)</f>
        <v>-1</v>
      </c>
      <c r="J790">
        <f>IF(AND(S789=1,V789&gt;=MinRun),V789,-1)</f>
        <v>565</v>
      </c>
      <c r="K790">
        <f>IF(AND(T789=1,W789&gt;=MinRun),W789,-1)</f>
        <v>564</v>
      </c>
      <c r="L790">
        <f>IF(AND(U789=1,X789&gt;=MinRun),X789,-1)</f>
        <v>223</v>
      </c>
      <c r="M790">
        <f>IF(MAX(G790:I790)&lt;0,0,MATCH(MAX(G790:I790),G790:I790,0))</f>
        <v>0</v>
      </c>
      <c r="N790">
        <f>IF(MAX(J790:L790)&lt;0,0,MATCH(MAX(J790:L790),J790:L790,0))</f>
        <v>1</v>
      </c>
      <c r="O790" s="24">
        <f>IF(N790=0,0,INDEX(CapVec,N790))</f>
        <v>1.2</v>
      </c>
      <c r="P790">
        <f>IF(OR(D790&gt;F790+StartMargin,E790&lt;SOC_startT),1,0)</f>
        <v>0</v>
      </c>
      <c r="Q790">
        <f>IF(AND(E790&gt;SOC_stopT,D790&lt;=F790-O790+StopMargin),1,0)</f>
        <v>0</v>
      </c>
      <c r="R790">
        <f>IF(AND(P790=1,M790&gt;0),1,IF(AND(P790=0,Q790=1,N790&gt;0),-1,0))</f>
        <v>0</v>
      </c>
      <c r="S790">
        <f>S789+IF(AND(R790=1,M790=1),1,0)-IF(AND(R790=-1,N790=1),1,0)</f>
        <v>1</v>
      </c>
      <c r="T790">
        <f>T789+IF(AND(R790=1,M790=2),1,0)-IF(AND(R790=-1,N790=2),1,0)</f>
        <v>1</v>
      </c>
      <c r="U790">
        <f>U789+IF(AND(R790=1,M790=3),1,0)-IF(AND(R790=-1,N790=3),1,0)</f>
        <v>1</v>
      </c>
      <c r="V790">
        <f>IF(S790&lt;&gt;S789,0,V789+dt)</f>
        <v>566</v>
      </c>
      <c r="W790">
        <f>IF(T790&lt;&gt;T789,0,W789+dt)</f>
        <v>565</v>
      </c>
      <c r="X790">
        <f>IF(U790&lt;&gt;U789,0,X789+dt)</f>
        <v>224</v>
      </c>
      <c r="Y790" s="24">
        <f>S790*Cap_1*MIN(1,(V790+dt)/StartRamp)</f>
        <v>1.2</v>
      </c>
      <c r="Z790" s="24">
        <f>T790*Cap_2*MIN(1,(W790+dt)/StartRamp)</f>
        <v>1.1000000000000001</v>
      </c>
      <c r="AA790" s="24">
        <f>U790*Cap_3*MIN(1,(X790+dt)/StartRamp)</f>
        <v>1.1000000000000001</v>
      </c>
      <c r="AB790" s="24">
        <f>SUM(Y790:AA790)</f>
        <v>3.4</v>
      </c>
      <c r="AC790" s="24">
        <f>AB790-D790</f>
        <v>2.8200000000000003E-2</v>
      </c>
      <c r="AD790" s="25">
        <f>MEDIAN(0,(TaperEnd-E790)/(TaperEnd-TaperStart),1)</f>
        <v>1</v>
      </c>
      <c r="AE790" s="24">
        <f>MIN(P_pcs*AD790,MAX(0,SOC_max-E790)*E_nom*60/dt/SQRT(RTE))</f>
        <v>2.5</v>
      </c>
      <c r="AF790" s="24">
        <f>MIN(P_pcs,MAX(0,E790-SOC_min)*E_nom*60/dt*SQRT(RTE))</f>
        <v>2.5</v>
      </c>
      <c r="AG790" s="24">
        <f>IF(AC790&gt;0,MIN(AC790,AE790),0)</f>
        <v>2.8200000000000003E-2</v>
      </c>
      <c r="AH790" s="24">
        <f>IF(AC790&lt;0,MIN(-AC790,AF790),0)</f>
        <v>0</v>
      </c>
      <c r="AI790" s="24">
        <f>IF(AC790&gt;0,D790+AG790,AB790)</f>
        <v>3.4</v>
      </c>
      <c r="AJ790" s="24">
        <f>MAX(0,D790-AI790-AH790)</f>
        <v>0</v>
      </c>
      <c r="AK790" s="25">
        <f>IF(AB790&gt;0,AI790/AB790,0)</f>
        <v>1</v>
      </c>
      <c r="AL790">
        <f>IF(AB790=0,1,MIN(MATCH(MEDIAN(MinStable,AK790,1),FC_L,1),3))</f>
        <v>3</v>
      </c>
      <c r="AM790" s="25">
        <f>INDEX(FC_E1,$AL790)+(MEDIAN(MinStable,$AK790,1)-INDEX(FC_L,$AL790))*(INDEX(FC_E1,$AL790+1)-INDEX(FC_E1,$AL790))/(INDEX(FC_L,$AL790+1)-INDEX(FC_L,$AL790))</f>
        <v>0.42799999999999999</v>
      </c>
      <c r="AN790" s="25">
        <f>INDEX(FC_E2,$AL790)+(MEDIAN(MinStable,$AK790,1)-INDEX(FC_L,$AL790))*(INDEX(FC_E2,$AL790+1)-INDEX(FC_E2,$AL790))/(INDEX(FC_L,$AL790+1)-INDEX(FC_L,$AL790))</f>
        <v>0.42199999999999999</v>
      </c>
      <c r="AO790" s="25">
        <f>INDEX(FC_E3,$AL790)+(MEDIAN(MinStable,$AK790,1)-INDEX(FC_L,$AL790))*(INDEX(FC_E3,$AL790+1)-INDEX(FC_E3,$AL790))/(INDEX(FC_L,$AL790+1)-INDEX(FC_L,$AL790))</f>
        <v>0.41499999999999998</v>
      </c>
      <c r="AP790" s="26">
        <f>(IF(S790=1,Y790*AK790/AM790,0)+IF(T790=1,Z790*AK790/AN790,0)+IF(U790=1,AA790*AK790/AO790,0))*dt/60</f>
        <v>0.13434959664142687</v>
      </c>
      <c r="AQ790" s="25">
        <f>E790+(AG790*SQRT(RTE)-AH790/SQRT(RTE))*dt/60/E_nom</f>
        <v>0.61447737526224455</v>
      </c>
      <c r="AR790">
        <f>IF(R790=1,1,0)</f>
        <v>0</v>
      </c>
    </row>
    <row r="791" spans="1:44" x14ac:dyDescent="0.2">
      <c r="A791">
        <v>789</v>
      </c>
      <c r="B791" s="22">
        <f>A791/1440</f>
        <v>0.54791666666666672</v>
      </c>
      <c r="C791" s="23">
        <v>3.2928000000000002</v>
      </c>
      <c r="D791" s="24">
        <f>C791+P_aux</f>
        <v>3.3078000000000003</v>
      </c>
      <c r="E791" s="25">
        <f>AQ790</f>
        <v>0.61447737526224455</v>
      </c>
      <c r="F791" s="24">
        <f>AB790</f>
        <v>3.4</v>
      </c>
      <c r="G791">
        <f>IF(AND(S790=0,V790&gt;=MinOff),V790,-1)</f>
        <v>-1</v>
      </c>
      <c r="H791">
        <f>IF(AND(T790=0,W790&gt;=MinOff),W790,-1)</f>
        <v>-1</v>
      </c>
      <c r="I791">
        <f>IF(AND(U790=0,X790&gt;=MinOff),X790,-1)</f>
        <v>-1</v>
      </c>
      <c r="J791">
        <f>IF(AND(S790=1,V790&gt;=MinRun),V790,-1)</f>
        <v>566</v>
      </c>
      <c r="K791">
        <f>IF(AND(T790=1,W790&gt;=MinRun),W790,-1)</f>
        <v>565</v>
      </c>
      <c r="L791">
        <f>IF(AND(U790=1,X790&gt;=MinRun),X790,-1)</f>
        <v>224</v>
      </c>
      <c r="M791">
        <f>IF(MAX(G791:I791)&lt;0,0,MATCH(MAX(G791:I791),G791:I791,0))</f>
        <v>0</v>
      </c>
      <c r="N791">
        <f>IF(MAX(J791:L791)&lt;0,0,MATCH(MAX(J791:L791),J791:L791,0))</f>
        <v>1</v>
      </c>
      <c r="O791" s="24">
        <f>IF(N791=0,0,INDEX(CapVec,N791))</f>
        <v>1.2</v>
      </c>
      <c r="P791">
        <f>IF(OR(D791&gt;F791+StartMargin,E791&lt;SOC_startT),1,0)</f>
        <v>0</v>
      </c>
      <c r="Q791">
        <f>IF(AND(E791&gt;SOC_stopT,D791&lt;=F791-O791+StopMargin),1,0)</f>
        <v>0</v>
      </c>
      <c r="R791">
        <f>IF(AND(P791=1,M791&gt;0),1,IF(AND(P791=0,Q791=1,N791&gt;0),-1,0))</f>
        <v>0</v>
      </c>
      <c r="S791">
        <f>S790+IF(AND(R791=1,M791=1),1,0)-IF(AND(R791=-1,N791=1),1,0)</f>
        <v>1</v>
      </c>
      <c r="T791">
        <f>T790+IF(AND(R791=1,M791=2),1,0)-IF(AND(R791=-1,N791=2),1,0)</f>
        <v>1</v>
      </c>
      <c r="U791">
        <f>U790+IF(AND(R791=1,M791=3),1,0)-IF(AND(R791=-1,N791=3),1,0)</f>
        <v>1</v>
      </c>
      <c r="V791">
        <f>IF(S791&lt;&gt;S790,0,V790+dt)</f>
        <v>567</v>
      </c>
      <c r="W791">
        <f>IF(T791&lt;&gt;T790,0,W790+dt)</f>
        <v>566</v>
      </c>
      <c r="X791">
        <f>IF(U791&lt;&gt;U790,0,X790+dt)</f>
        <v>225</v>
      </c>
      <c r="Y791" s="24">
        <f>S791*Cap_1*MIN(1,(V791+dt)/StartRamp)</f>
        <v>1.2</v>
      </c>
      <c r="Z791" s="24">
        <f>T791*Cap_2*MIN(1,(W791+dt)/StartRamp)</f>
        <v>1.1000000000000001</v>
      </c>
      <c r="AA791" s="24">
        <f>U791*Cap_3*MIN(1,(X791+dt)/StartRamp)</f>
        <v>1.1000000000000001</v>
      </c>
      <c r="AB791" s="24">
        <f>SUM(Y791:AA791)</f>
        <v>3.4</v>
      </c>
      <c r="AC791" s="24">
        <f>AB791-D791</f>
        <v>9.2199999999999616E-2</v>
      </c>
      <c r="AD791" s="25">
        <f>MEDIAN(0,(TaperEnd-E791)/(TaperEnd-TaperStart),1)</f>
        <v>1</v>
      </c>
      <c r="AE791" s="24">
        <f>MIN(P_pcs*AD791,MAX(0,SOC_max-E791)*E_nom*60/dt/SQRT(RTE))</f>
        <v>2.5</v>
      </c>
      <c r="AF791" s="24">
        <f>MIN(P_pcs,MAX(0,E791-SOC_min)*E_nom*60/dt*SQRT(RTE))</f>
        <v>2.5</v>
      </c>
      <c r="AG791" s="24">
        <f>IF(AC791&gt;0,MIN(AC791,AE791),0)</f>
        <v>9.2199999999999616E-2</v>
      </c>
      <c r="AH791" s="24">
        <f>IF(AC791&lt;0,MIN(-AC791,AF791),0)</f>
        <v>0</v>
      </c>
      <c r="AI791" s="24">
        <f>IF(AC791&gt;0,D791+AG791,AB791)</f>
        <v>3.4</v>
      </c>
      <c r="AJ791" s="24">
        <f>MAX(0,D791-AI791-AH791)</f>
        <v>0</v>
      </c>
      <c r="AK791" s="25">
        <f>IF(AB791&gt;0,AI791/AB791,0)</f>
        <v>1</v>
      </c>
      <c r="AL791">
        <f>IF(AB791=0,1,MIN(MATCH(MEDIAN(MinStable,AK791,1),FC_L,1),3))</f>
        <v>3</v>
      </c>
      <c r="AM791" s="25">
        <f>INDEX(FC_E1,$AL791)+(MEDIAN(MinStable,$AK791,1)-INDEX(FC_L,$AL791))*(INDEX(FC_E1,$AL791+1)-INDEX(FC_E1,$AL791))/(INDEX(FC_L,$AL791+1)-INDEX(FC_L,$AL791))</f>
        <v>0.42799999999999999</v>
      </c>
      <c r="AN791" s="25">
        <f>INDEX(FC_E2,$AL791)+(MEDIAN(MinStable,$AK791,1)-INDEX(FC_L,$AL791))*(INDEX(FC_E2,$AL791+1)-INDEX(FC_E2,$AL791))/(INDEX(FC_L,$AL791+1)-INDEX(FC_L,$AL791))</f>
        <v>0.42199999999999999</v>
      </c>
      <c r="AO791" s="25">
        <f>INDEX(FC_E3,$AL791)+(MEDIAN(MinStable,$AK791,1)-INDEX(FC_L,$AL791))*(INDEX(FC_E3,$AL791+1)-INDEX(FC_E3,$AL791))/(INDEX(FC_L,$AL791+1)-INDEX(FC_L,$AL791))</f>
        <v>0.41499999999999998</v>
      </c>
      <c r="AP791" s="26">
        <f>(IF(S791=1,Y791*AK791/AM791,0)+IF(T791=1,Z791*AK791/AN791,0)+IF(U791=1,AA791*AK791/AO791,0))*dt/60</f>
        <v>0.13434959664142687</v>
      </c>
      <c r="AQ791" s="25">
        <f>E791+(AG791*SQRT(RTE)-AH791/SQRT(RTE))*dt/60/E_nom</f>
        <v>0.61473947000955109</v>
      </c>
      <c r="AR791">
        <f>IF(R791=1,1,0)</f>
        <v>0</v>
      </c>
    </row>
    <row r="792" spans="1:44" x14ac:dyDescent="0.2">
      <c r="A792">
        <v>790</v>
      </c>
      <c r="B792" s="22">
        <f>A792/1440</f>
        <v>0.54861111111111116</v>
      </c>
      <c r="C792" s="23">
        <v>3.3275999999999999</v>
      </c>
      <c r="D792" s="24">
        <f>C792+P_aux</f>
        <v>3.3426</v>
      </c>
      <c r="E792" s="25">
        <f>AQ791</f>
        <v>0.61473947000955109</v>
      </c>
      <c r="F792" s="24">
        <f>AB791</f>
        <v>3.4</v>
      </c>
      <c r="G792">
        <f>IF(AND(S791=0,V791&gt;=MinOff),V791,-1)</f>
        <v>-1</v>
      </c>
      <c r="H792">
        <f>IF(AND(T791=0,W791&gt;=MinOff),W791,-1)</f>
        <v>-1</v>
      </c>
      <c r="I792">
        <f>IF(AND(U791=0,X791&gt;=MinOff),X791,-1)</f>
        <v>-1</v>
      </c>
      <c r="J792">
        <f>IF(AND(S791=1,V791&gt;=MinRun),V791,-1)</f>
        <v>567</v>
      </c>
      <c r="K792">
        <f>IF(AND(T791=1,W791&gt;=MinRun),W791,-1)</f>
        <v>566</v>
      </c>
      <c r="L792">
        <f>IF(AND(U791=1,X791&gt;=MinRun),X791,-1)</f>
        <v>225</v>
      </c>
      <c r="M792">
        <f>IF(MAX(G792:I792)&lt;0,0,MATCH(MAX(G792:I792),G792:I792,0))</f>
        <v>0</v>
      </c>
      <c r="N792">
        <f>IF(MAX(J792:L792)&lt;0,0,MATCH(MAX(J792:L792),J792:L792,0))</f>
        <v>1</v>
      </c>
      <c r="O792" s="24">
        <f>IF(N792=0,0,INDEX(CapVec,N792))</f>
        <v>1.2</v>
      </c>
      <c r="P792">
        <f>IF(OR(D792&gt;F792+StartMargin,E792&lt;SOC_startT),1,0)</f>
        <v>0</v>
      </c>
      <c r="Q792">
        <f>IF(AND(E792&gt;SOC_stopT,D792&lt;=F792-O792+StopMargin),1,0)</f>
        <v>0</v>
      </c>
      <c r="R792">
        <f>IF(AND(P792=1,M792&gt;0),1,IF(AND(P792=0,Q792=1,N792&gt;0),-1,0))</f>
        <v>0</v>
      </c>
      <c r="S792">
        <f>S791+IF(AND(R792=1,M792=1),1,0)-IF(AND(R792=-1,N792=1),1,0)</f>
        <v>1</v>
      </c>
      <c r="T792">
        <f>T791+IF(AND(R792=1,M792=2),1,0)-IF(AND(R792=-1,N792=2),1,0)</f>
        <v>1</v>
      </c>
      <c r="U792">
        <f>U791+IF(AND(R792=1,M792=3),1,0)-IF(AND(R792=-1,N792=3),1,0)</f>
        <v>1</v>
      </c>
      <c r="V792">
        <f>IF(S792&lt;&gt;S791,0,V791+dt)</f>
        <v>568</v>
      </c>
      <c r="W792">
        <f>IF(T792&lt;&gt;T791,0,W791+dt)</f>
        <v>567</v>
      </c>
      <c r="X792">
        <f>IF(U792&lt;&gt;U791,0,X791+dt)</f>
        <v>226</v>
      </c>
      <c r="Y792" s="24">
        <f>S792*Cap_1*MIN(1,(V792+dt)/StartRamp)</f>
        <v>1.2</v>
      </c>
      <c r="Z792" s="24">
        <f>T792*Cap_2*MIN(1,(W792+dt)/StartRamp)</f>
        <v>1.1000000000000001</v>
      </c>
      <c r="AA792" s="24">
        <f>U792*Cap_3*MIN(1,(X792+dt)/StartRamp)</f>
        <v>1.1000000000000001</v>
      </c>
      <c r="AB792" s="24">
        <f>SUM(Y792:AA792)</f>
        <v>3.4</v>
      </c>
      <c r="AC792" s="24">
        <f>AB792-D792</f>
        <v>5.7399999999999896E-2</v>
      </c>
      <c r="AD792" s="25">
        <f>MEDIAN(0,(TaperEnd-E792)/(TaperEnd-TaperStart),1)</f>
        <v>1</v>
      </c>
      <c r="AE792" s="24">
        <f>MIN(P_pcs*AD792,MAX(0,SOC_max-E792)*E_nom*60/dt/SQRT(RTE))</f>
        <v>2.5</v>
      </c>
      <c r="AF792" s="24">
        <f>MIN(P_pcs,MAX(0,E792-SOC_min)*E_nom*60/dt*SQRT(RTE))</f>
        <v>2.5</v>
      </c>
      <c r="AG792" s="24">
        <f>IF(AC792&gt;0,MIN(AC792,AE792),0)</f>
        <v>5.7399999999999896E-2</v>
      </c>
      <c r="AH792" s="24">
        <f>IF(AC792&lt;0,MIN(-AC792,AF792),0)</f>
        <v>0</v>
      </c>
      <c r="AI792" s="24">
        <f>IF(AC792&gt;0,D792+AG792,AB792)</f>
        <v>3.4</v>
      </c>
      <c r="AJ792" s="24">
        <f>MAX(0,D792-AI792-AH792)</f>
        <v>0</v>
      </c>
      <c r="AK792" s="25">
        <f>IF(AB792&gt;0,AI792/AB792,0)</f>
        <v>1</v>
      </c>
      <c r="AL792">
        <f>IF(AB792=0,1,MIN(MATCH(MEDIAN(MinStable,AK792,1),FC_L,1),3))</f>
        <v>3</v>
      </c>
      <c r="AM792" s="25">
        <f>INDEX(FC_E1,$AL792)+(MEDIAN(MinStable,$AK792,1)-INDEX(FC_L,$AL792))*(INDEX(FC_E1,$AL792+1)-INDEX(FC_E1,$AL792))/(INDEX(FC_L,$AL792+1)-INDEX(FC_L,$AL792))</f>
        <v>0.42799999999999999</v>
      </c>
      <c r="AN792" s="25">
        <f>INDEX(FC_E2,$AL792)+(MEDIAN(MinStable,$AK792,1)-INDEX(FC_L,$AL792))*(INDEX(FC_E2,$AL792+1)-INDEX(FC_E2,$AL792))/(INDEX(FC_L,$AL792+1)-INDEX(FC_L,$AL792))</f>
        <v>0.42199999999999999</v>
      </c>
      <c r="AO792" s="25">
        <f>INDEX(FC_E3,$AL792)+(MEDIAN(MinStable,$AK792,1)-INDEX(FC_L,$AL792))*(INDEX(FC_E3,$AL792+1)-INDEX(FC_E3,$AL792))/(INDEX(FC_L,$AL792+1)-INDEX(FC_L,$AL792))</f>
        <v>0.41499999999999998</v>
      </c>
      <c r="AP792" s="26">
        <f>(IF(S792=1,Y792*AK792/AM792,0)+IF(T792=1,Z792*AK792/AN792,0)+IF(U792=1,AA792*AK792/AO792,0))*dt/60</f>
        <v>0.13434959664142687</v>
      </c>
      <c r="AQ792" s="25">
        <f>E792+(AG792*SQRT(RTE)-AH792/SQRT(RTE))*dt/60/E_nom</f>
        <v>0.61490263962446856</v>
      </c>
      <c r="AR792">
        <f>IF(R792=1,1,0)</f>
        <v>0</v>
      </c>
    </row>
    <row r="793" spans="1:44" x14ac:dyDescent="0.2">
      <c r="A793">
        <v>791</v>
      </c>
      <c r="B793" s="22">
        <f>A793/1440</f>
        <v>0.5493055555555556</v>
      </c>
      <c r="C793" s="23">
        <v>3.3443999999999998</v>
      </c>
      <c r="D793" s="24">
        <f>C793+P_aux</f>
        <v>3.3593999999999999</v>
      </c>
      <c r="E793" s="25">
        <f>AQ792</f>
        <v>0.61490263962446856</v>
      </c>
      <c r="F793" s="24">
        <f>AB792</f>
        <v>3.4</v>
      </c>
      <c r="G793">
        <f>IF(AND(S792=0,V792&gt;=MinOff),V792,-1)</f>
        <v>-1</v>
      </c>
      <c r="H793">
        <f>IF(AND(T792=0,W792&gt;=MinOff),W792,-1)</f>
        <v>-1</v>
      </c>
      <c r="I793">
        <f>IF(AND(U792=0,X792&gt;=MinOff),X792,-1)</f>
        <v>-1</v>
      </c>
      <c r="J793">
        <f>IF(AND(S792=1,V792&gt;=MinRun),V792,-1)</f>
        <v>568</v>
      </c>
      <c r="K793">
        <f>IF(AND(T792=1,W792&gt;=MinRun),W792,-1)</f>
        <v>567</v>
      </c>
      <c r="L793">
        <f>IF(AND(U792=1,X792&gt;=MinRun),X792,-1)</f>
        <v>226</v>
      </c>
      <c r="M793">
        <f>IF(MAX(G793:I793)&lt;0,0,MATCH(MAX(G793:I793),G793:I793,0))</f>
        <v>0</v>
      </c>
      <c r="N793">
        <f>IF(MAX(J793:L793)&lt;0,0,MATCH(MAX(J793:L793),J793:L793,0))</f>
        <v>1</v>
      </c>
      <c r="O793" s="24">
        <f>IF(N793=0,0,INDEX(CapVec,N793))</f>
        <v>1.2</v>
      </c>
      <c r="P793">
        <f>IF(OR(D793&gt;F793+StartMargin,E793&lt;SOC_startT),1,0)</f>
        <v>0</v>
      </c>
      <c r="Q793">
        <f>IF(AND(E793&gt;SOC_stopT,D793&lt;=F793-O793+StopMargin),1,0)</f>
        <v>0</v>
      </c>
      <c r="R793">
        <f>IF(AND(P793=1,M793&gt;0),1,IF(AND(P793=0,Q793=1,N793&gt;0),-1,0))</f>
        <v>0</v>
      </c>
      <c r="S793">
        <f>S792+IF(AND(R793=1,M793=1),1,0)-IF(AND(R793=-1,N793=1),1,0)</f>
        <v>1</v>
      </c>
      <c r="T793">
        <f>T792+IF(AND(R793=1,M793=2),1,0)-IF(AND(R793=-1,N793=2),1,0)</f>
        <v>1</v>
      </c>
      <c r="U793">
        <f>U792+IF(AND(R793=1,M793=3),1,0)-IF(AND(R793=-1,N793=3),1,0)</f>
        <v>1</v>
      </c>
      <c r="V793">
        <f>IF(S793&lt;&gt;S792,0,V792+dt)</f>
        <v>569</v>
      </c>
      <c r="W793">
        <f>IF(T793&lt;&gt;T792,0,W792+dt)</f>
        <v>568</v>
      </c>
      <c r="X793">
        <f>IF(U793&lt;&gt;U792,0,X792+dt)</f>
        <v>227</v>
      </c>
      <c r="Y793" s="24">
        <f>S793*Cap_1*MIN(1,(V793+dt)/StartRamp)</f>
        <v>1.2</v>
      </c>
      <c r="Z793" s="24">
        <f>T793*Cap_2*MIN(1,(W793+dt)/StartRamp)</f>
        <v>1.1000000000000001</v>
      </c>
      <c r="AA793" s="24">
        <f>U793*Cap_3*MIN(1,(X793+dt)/StartRamp)</f>
        <v>1.1000000000000001</v>
      </c>
      <c r="AB793" s="24">
        <f>SUM(Y793:AA793)</f>
        <v>3.4</v>
      </c>
      <c r="AC793" s="24">
        <f>AB793-D793</f>
        <v>4.0599999999999969E-2</v>
      </c>
      <c r="AD793" s="25">
        <f>MEDIAN(0,(TaperEnd-E793)/(TaperEnd-TaperStart),1)</f>
        <v>1</v>
      </c>
      <c r="AE793" s="24">
        <f>MIN(P_pcs*AD793,MAX(0,SOC_max-E793)*E_nom*60/dt/SQRT(RTE))</f>
        <v>2.5</v>
      </c>
      <c r="AF793" s="24">
        <f>MIN(P_pcs,MAX(0,E793-SOC_min)*E_nom*60/dt*SQRT(RTE))</f>
        <v>2.5</v>
      </c>
      <c r="AG793" s="24">
        <f>IF(AC793&gt;0,MIN(AC793,AE793),0)</f>
        <v>4.0599999999999969E-2</v>
      </c>
      <c r="AH793" s="24">
        <f>IF(AC793&lt;0,MIN(-AC793,AF793),0)</f>
        <v>0</v>
      </c>
      <c r="AI793" s="24">
        <f>IF(AC793&gt;0,D793+AG793,AB793)</f>
        <v>3.4</v>
      </c>
      <c r="AJ793" s="24">
        <f>MAX(0,D793-AI793-AH793)</f>
        <v>0</v>
      </c>
      <c r="AK793" s="25">
        <f>IF(AB793&gt;0,AI793/AB793,0)</f>
        <v>1</v>
      </c>
      <c r="AL793">
        <f>IF(AB793=0,1,MIN(MATCH(MEDIAN(MinStable,AK793,1),FC_L,1),3))</f>
        <v>3</v>
      </c>
      <c r="AM793" s="25">
        <f>INDEX(FC_E1,$AL793)+(MEDIAN(MinStable,$AK793,1)-INDEX(FC_L,$AL793))*(INDEX(FC_E1,$AL793+1)-INDEX(FC_E1,$AL793))/(INDEX(FC_L,$AL793+1)-INDEX(FC_L,$AL793))</f>
        <v>0.42799999999999999</v>
      </c>
      <c r="AN793" s="25">
        <f>INDEX(FC_E2,$AL793)+(MEDIAN(MinStable,$AK793,1)-INDEX(FC_L,$AL793))*(INDEX(FC_E2,$AL793+1)-INDEX(FC_E2,$AL793))/(INDEX(FC_L,$AL793+1)-INDEX(FC_L,$AL793))</f>
        <v>0.42199999999999999</v>
      </c>
      <c r="AO793" s="25">
        <f>INDEX(FC_E3,$AL793)+(MEDIAN(MinStable,$AK793,1)-INDEX(FC_L,$AL793))*(INDEX(FC_E3,$AL793+1)-INDEX(FC_E3,$AL793))/(INDEX(FC_L,$AL793+1)-INDEX(FC_L,$AL793))</f>
        <v>0.41499999999999998</v>
      </c>
      <c r="AP793" s="26">
        <f>(IF(S793=1,Y793*AK793/AM793,0)+IF(T793=1,Z793*AK793/AN793,0)+IF(U793=1,AA793*AK793/AO793,0))*dt/60</f>
        <v>0.13434959664142687</v>
      </c>
      <c r="AQ793" s="25">
        <f>E793+(AG793*SQRT(RTE)-AH793/SQRT(RTE))*dt/60/E_nom</f>
        <v>0.61501805227892237</v>
      </c>
      <c r="AR793">
        <f>IF(R793=1,1,0)</f>
        <v>0</v>
      </c>
    </row>
    <row r="794" spans="1:44" x14ac:dyDescent="0.2">
      <c r="A794">
        <v>792</v>
      </c>
      <c r="B794" s="22">
        <f>A794/1440</f>
        <v>0.55000000000000004</v>
      </c>
      <c r="C794" s="23">
        <v>3.4</v>
      </c>
      <c r="D794" s="24">
        <f>C794+P_aux</f>
        <v>3.415</v>
      </c>
      <c r="E794" s="25">
        <f>AQ793</f>
        <v>0.61501805227892237</v>
      </c>
      <c r="F794" s="24">
        <f>AB793</f>
        <v>3.4</v>
      </c>
      <c r="G794">
        <f>IF(AND(S793=0,V793&gt;=MinOff),V793,-1)</f>
        <v>-1</v>
      </c>
      <c r="H794">
        <f>IF(AND(T793=0,W793&gt;=MinOff),W793,-1)</f>
        <v>-1</v>
      </c>
      <c r="I794">
        <f>IF(AND(U793=0,X793&gt;=MinOff),X793,-1)</f>
        <v>-1</v>
      </c>
      <c r="J794">
        <f>IF(AND(S793=1,V793&gt;=MinRun),V793,-1)</f>
        <v>569</v>
      </c>
      <c r="K794">
        <f>IF(AND(T793=1,W793&gt;=MinRun),W793,-1)</f>
        <v>568</v>
      </c>
      <c r="L794">
        <f>IF(AND(U793=1,X793&gt;=MinRun),X793,-1)</f>
        <v>227</v>
      </c>
      <c r="M794">
        <f>IF(MAX(G794:I794)&lt;0,0,MATCH(MAX(G794:I794),G794:I794,0))</f>
        <v>0</v>
      </c>
      <c r="N794">
        <f>IF(MAX(J794:L794)&lt;0,0,MATCH(MAX(J794:L794),J794:L794,0))</f>
        <v>1</v>
      </c>
      <c r="O794" s="24">
        <f>IF(N794=0,0,INDEX(CapVec,N794))</f>
        <v>1.2</v>
      </c>
      <c r="P794">
        <f>IF(OR(D794&gt;F794+StartMargin,E794&lt;SOC_startT),1,0)</f>
        <v>0</v>
      </c>
      <c r="Q794">
        <f>IF(AND(E794&gt;SOC_stopT,D794&lt;=F794-O794+StopMargin),1,0)</f>
        <v>0</v>
      </c>
      <c r="R794">
        <f>IF(AND(P794=1,M794&gt;0),1,IF(AND(P794=0,Q794=1,N794&gt;0),-1,0))</f>
        <v>0</v>
      </c>
      <c r="S794">
        <f>S793+IF(AND(R794=1,M794=1),1,0)-IF(AND(R794=-1,N794=1),1,0)</f>
        <v>1</v>
      </c>
      <c r="T794">
        <f>T793+IF(AND(R794=1,M794=2),1,0)-IF(AND(R794=-1,N794=2),1,0)</f>
        <v>1</v>
      </c>
      <c r="U794">
        <f>U793+IF(AND(R794=1,M794=3),1,0)-IF(AND(R794=-1,N794=3),1,0)</f>
        <v>1</v>
      </c>
      <c r="V794">
        <f>IF(S794&lt;&gt;S793,0,V793+dt)</f>
        <v>570</v>
      </c>
      <c r="W794">
        <f>IF(T794&lt;&gt;T793,0,W793+dt)</f>
        <v>569</v>
      </c>
      <c r="X794">
        <f>IF(U794&lt;&gt;U793,0,X793+dt)</f>
        <v>228</v>
      </c>
      <c r="Y794" s="24">
        <f>S794*Cap_1*MIN(1,(V794+dt)/StartRamp)</f>
        <v>1.2</v>
      </c>
      <c r="Z794" s="24">
        <f>T794*Cap_2*MIN(1,(W794+dt)/StartRamp)</f>
        <v>1.1000000000000001</v>
      </c>
      <c r="AA794" s="24">
        <f>U794*Cap_3*MIN(1,(X794+dt)/StartRamp)</f>
        <v>1.1000000000000001</v>
      </c>
      <c r="AB794" s="24">
        <f>SUM(Y794:AA794)</f>
        <v>3.4</v>
      </c>
      <c r="AC794" s="24">
        <f>AB794-D794</f>
        <v>-1.5000000000000124E-2</v>
      </c>
      <c r="AD794" s="25">
        <f>MEDIAN(0,(TaperEnd-E794)/(TaperEnd-TaperStart),1)</f>
        <v>1</v>
      </c>
      <c r="AE794" s="24">
        <f>MIN(P_pcs*AD794,MAX(0,SOC_max-E794)*E_nom*60/dt/SQRT(RTE))</f>
        <v>2.5</v>
      </c>
      <c r="AF794" s="24">
        <f>MIN(P_pcs,MAX(0,E794-SOC_min)*E_nom*60/dt*SQRT(RTE))</f>
        <v>2.5</v>
      </c>
      <c r="AG794" s="24">
        <f>IF(AC794&gt;0,MIN(AC794,AE794),0)</f>
        <v>0</v>
      </c>
      <c r="AH794" s="24">
        <f>IF(AC794&lt;0,MIN(-AC794,AF794),0)</f>
        <v>1.5000000000000124E-2</v>
      </c>
      <c r="AI794" s="24">
        <f>IF(AC794&gt;0,D794+AG794,AB794)</f>
        <v>3.4</v>
      </c>
      <c r="AJ794" s="24">
        <f>MAX(0,D794-AI794-AH794)</f>
        <v>0</v>
      </c>
      <c r="AK794" s="25">
        <f>IF(AB794&gt;0,AI794/AB794,0)</f>
        <v>1</v>
      </c>
      <c r="AL794">
        <f>IF(AB794=0,1,MIN(MATCH(MEDIAN(MinStable,AK794,1),FC_L,1),3))</f>
        <v>3</v>
      </c>
      <c r="AM794" s="25">
        <f>INDEX(FC_E1,$AL794)+(MEDIAN(MinStable,$AK794,1)-INDEX(FC_L,$AL794))*(INDEX(FC_E1,$AL794+1)-INDEX(FC_E1,$AL794))/(INDEX(FC_L,$AL794+1)-INDEX(FC_L,$AL794))</f>
        <v>0.42799999999999999</v>
      </c>
      <c r="AN794" s="25">
        <f>INDEX(FC_E2,$AL794)+(MEDIAN(MinStable,$AK794,1)-INDEX(FC_L,$AL794))*(INDEX(FC_E2,$AL794+1)-INDEX(FC_E2,$AL794))/(INDEX(FC_L,$AL794+1)-INDEX(FC_L,$AL794))</f>
        <v>0.42199999999999999</v>
      </c>
      <c r="AO794" s="25">
        <f>INDEX(FC_E3,$AL794)+(MEDIAN(MinStable,$AK794,1)-INDEX(FC_L,$AL794))*(INDEX(FC_E3,$AL794+1)-INDEX(FC_E3,$AL794))/(INDEX(FC_L,$AL794+1)-INDEX(FC_L,$AL794))</f>
        <v>0.41499999999999998</v>
      </c>
      <c r="AP794" s="26">
        <f>(IF(S794=1,Y794*AK794/AM794,0)+IF(T794=1,Z794*AK794/AN794,0)+IF(U794=1,AA794*AK794/AO794,0))*dt/60</f>
        <v>0.13434959664142687</v>
      </c>
      <c r="AQ794" s="25">
        <f>E794+(AG794*SQRT(RTE)-AH794/SQRT(RTE))*dt/60/E_nom</f>
        <v>0.61496959757065972</v>
      </c>
      <c r="AR794">
        <f>IF(R794=1,1,0)</f>
        <v>0</v>
      </c>
    </row>
    <row r="795" spans="1:44" x14ac:dyDescent="0.2">
      <c r="A795">
        <v>793</v>
      </c>
      <c r="B795" s="22">
        <f>A795/1440</f>
        <v>0.55069444444444449</v>
      </c>
      <c r="C795" s="23">
        <v>3.3948999999999998</v>
      </c>
      <c r="D795" s="24">
        <f>C795+P_aux</f>
        <v>3.4098999999999999</v>
      </c>
      <c r="E795" s="25">
        <f>AQ794</f>
        <v>0.61496959757065972</v>
      </c>
      <c r="F795" s="24">
        <f>AB794</f>
        <v>3.4</v>
      </c>
      <c r="G795">
        <f>IF(AND(S794=0,V794&gt;=MinOff),V794,-1)</f>
        <v>-1</v>
      </c>
      <c r="H795">
        <f>IF(AND(T794=0,W794&gt;=MinOff),W794,-1)</f>
        <v>-1</v>
      </c>
      <c r="I795">
        <f>IF(AND(U794=0,X794&gt;=MinOff),X794,-1)</f>
        <v>-1</v>
      </c>
      <c r="J795">
        <f>IF(AND(S794=1,V794&gt;=MinRun),V794,-1)</f>
        <v>570</v>
      </c>
      <c r="K795">
        <f>IF(AND(T794=1,W794&gt;=MinRun),W794,-1)</f>
        <v>569</v>
      </c>
      <c r="L795">
        <f>IF(AND(U794=1,X794&gt;=MinRun),X794,-1)</f>
        <v>228</v>
      </c>
      <c r="M795">
        <f>IF(MAX(G795:I795)&lt;0,0,MATCH(MAX(G795:I795),G795:I795,0))</f>
        <v>0</v>
      </c>
      <c r="N795">
        <f>IF(MAX(J795:L795)&lt;0,0,MATCH(MAX(J795:L795),J795:L795,0))</f>
        <v>1</v>
      </c>
      <c r="O795" s="24">
        <f>IF(N795=0,0,INDEX(CapVec,N795))</f>
        <v>1.2</v>
      </c>
      <c r="P795">
        <f>IF(OR(D795&gt;F795+StartMargin,E795&lt;SOC_startT),1,0)</f>
        <v>0</v>
      </c>
      <c r="Q795">
        <f>IF(AND(E795&gt;SOC_stopT,D795&lt;=F795-O795+StopMargin),1,0)</f>
        <v>0</v>
      </c>
      <c r="R795">
        <f>IF(AND(P795=1,M795&gt;0),1,IF(AND(P795=0,Q795=1,N795&gt;0),-1,0))</f>
        <v>0</v>
      </c>
      <c r="S795">
        <f>S794+IF(AND(R795=1,M795=1),1,0)-IF(AND(R795=-1,N795=1),1,0)</f>
        <v>1</v>
      </c>
      <c r="T795">
        <f>T794+IF(AND(R795=1,M795=2),1,0)-IF(AND(R795=-1,N795=2),1,0)</f>
        <v>1</v>
      </c>
      <c r="U795">
        <f>U794+IF(AND(R795=1,M795=3),1,0)-IF(AND(R795=-1,N795=3),1,0)</f>
        <v>1</v>
      </c>
      <c r="V795">
        <f>IF(S795&lt;&gt;S794,0,V794+dt)</f>
        <v>571</v>
      </c>
      <c r="W795">
        <f>IF(T795&lt;&gt;T794,0,W794+dt)</f>
        <v>570</v>
      </c>
      <c r="X795">
        <f>IF(U795&lt;&gt;U794,0,X794+dt)</f>
        <v>229</v>
      </c>
      <c r="Y795" s="24">
        <f>S795*Cap_1*MIN(1,(V795+dt)/StartRamp)</f>
        <v>1.2</v>
      </c>
      <c r="Z795" s="24">
        <f>T795*Cap_2*MIN(1,(W795+dt)/StartRamp)</f>
        <v>1.1000000000000001</v>
      </c>
      <c r="AA795" s="24">
        <f>U795*Cap_3*MIN(1,(X795+dt)/StartRamp)</f>
        <v>1.1000000000000001</v>
      </c>
      <c r="AB795" s="24">
        <f>SUM(Y795:AA795)</f>
        <v>3.4</v>
      </c>
      <c r="AC795" s="24">
        <f>AB795-D795</f>
        <v>-9.9000000000000199E-3</v>
      </c>
      <c r="AD795" s="25">
        <f>MEDIAN(0,(TaperEnd-E795)/(TaperEnd-TaperStart),1)</f>
        <v>1</v>
      </c>
      <c r="AE795" s="24">
        <f>MIN(P_pcs*AD795,MAX(0,SOC_max-E795)*E_nom*60/dt/SQRT(RTE))</f>
        <v>2.5</v>
      </c>
      <c r="AF795" s="24">
        <f>MIN(P_pcs,MAX(0,E795-SOC_min)*E_nom*60/dt*SQRT(RTE))</f>
        <v>2.5</v>
      </c>
      <c r="AG795" s="24">
        <f>IF(AC795&gt;0,MIN(AC795,AE795),0)</f>
        <v>0</v>
      </c>
      <c r="AH795" s="24">
        <f>IF(AC795&lt;0,MIN(-AC795,AF795),0)</f>
        <v>9.9000000000000199E-3</v>
      </c>
      <c r="AI795" s="24">
        <f>IF(AC795&gt;0,D795+AG795,AB795)</f>
        <v>3.4</v>
      </c>
      <c r="AJ795" s="24">
        <f>MAX(0,D795-AI795-AH795)</f>
        <v>0</v>
      </c>
      <c r="AK795" s="25">
        <f>IF(AB795&gt;0,AI795/AB795,0)</f>
        <v>1</v>
      </c>
      <c r="AL795">
        <f>IF(AB795=0,1,MIN(MATCH(MEDIAN(MinStable,AK795,1),FC_L,1),3))</f>
        <v>3</v>
      </c>
      <c r="AM795" s="25">
        <f>INDEX(FC_E1,$AL795)+(MEDIAN(MinStable,$AK795,1)-INDEX(FC_L,$AL795))*(INDEX(FC_E1,$AL795+1)-INDEX(FC_E1,$AL795))/(INDEX(FC_L,$AL795+1)-INDEX(FC_L,$AL795))</f>
        <v>0.42799999999999999</v>
      </c>
      <c r="AN795" s="25">
        <f>INDEX(FC_E2,$AL795)+(MEDIAN(MinStable,$AK795,1)-INDEX(FC_L,$AL795))*(INDEX(FC_E2,$AL795+1)-INDEX(FC_E2,$AL795))/(INDEX(FC_L,$AL795+1)-INDEX(FC_L,$AL795))</f>
        <v>0.42199999999999999</v>
      </c>
      <c r="AO795" s="25">
        <f>INDEX(FC_E3,$AL795)+(MEDIAN(MinStable,$AK795,1)-INDEX(FC_L,$AL795))*(INDEX(FC_E3,$AL795+1)-INDEX(FC_E3,$AL795))/(INDEX(FC_L,$AL795+1)-INDEX(FC_L,$AL795))</f>
        <v>0.41499999999999998</v>
      </c>
      <c r="AP795" s="26">
        <f>(IF(S795=1,Y795*AK795/AM795,0)+IF(T795=1,Z795*AK795/AN795,0)+IF(U795=1,AA795*AK795/AO795,0))*dt/60</f>
        <v>0.13434959664142687</v>
      </c>
      <c r="AQ795" s="25">
        <f>E795+(AG795*SQRT(RTE)-AH795/SQRT(RTE))*dt/60/E_nom</f>
        <v>0.61493761746320641</v>
      </c>
      <c r="AR795">
        <f>IF(R795=1,1,0)</f>
        <v>0</v>
      </c>
    </row>
    <row r="796" spans="1:44" x14ac:dyDescent="0.2">
      <c r="A796">
        <v>794</v>
      </c>
      <c r="B796" s="22">
        <f>A796/1440</f>
        <v>0.55138888888888893</v>
      </c>
      <c r="C796" s="23">
        <v>3.2418</v>
      </c>
      <c r="D796" s="24">
        <f>C796+P_aux</f>
        <v>3.2568000000000001</v>
      </c>
      <c r="E796" s="25">
        <f>AQ795</f>
        <v>0.61493761746320641</v>
      </c>
      <c r="F796" s="24">
        <f>AB795</f>
        <v>3.4</v>
      </c>
      <c r="G796">
        <f>IF(AND(S795=0,V795&gt;=MinOff),V795,-1)</f>
        <v>-1</v>
      </c>
      <c r="H796">
        <f>IF(AND(T795=0,W795&gt;=MinOff),W795,-1)</f>
        <v>-1</v>
      </c>
      <c r="I796">
        <f>IF(AND(U795=0,X795&gt;=MinOff),X795,-1)</f>
        <v>-1</v>
      </c>
      <c r="J796">
        <f>IF(AND(S795=1,V795&gt;=MinRun),V795,-1)</f>
        <v>571</v>
      </c>
      <c r="K796">
        <f>IF(AND(T795=1,W795&gt;=MinRun),W795,-1)</f>
        <v>570</v>
      </c>
      <c r="L796">
        <f>IF(AND(U795=1,X795&gt;=MinRun),X795,-1)</f>
        <v>229</v>
      </c>
      <c r="M796">
        <f>IF(MAX(G796:I796)&lt;0,0,MATCH(MAX(G796:I796),G796:I796,0))</f>
        <v>0</v>
      </c>
      <c r="N796">
        <f>IF(MAX(J796:L796)&lt;0,0,MATCH(MAX(J796:L796),J796:L796,0))</f>
        <v>1</v>
      </c>
      <c r="O796" s="24">
        <f>IF(N796=0,0,INDEX(CapVec,N796))</f>
        <v>1.2</v>
      </c>
      <c r="P796">
        <f>IF(OR(D796&gt;F796+StartMargin,E796&lt;SOC_startT),1,0)</f>
        <v>0</v>
      </c>
      <c r="Q796">
        <f>IF(AND(E796&gt;SOC_stopT,D796&lt;=F796-O796+StopMargin),1,0)</f>
        <v>0</v>
      </c>
      <c r="R796">
        <f>IF(AND(P796=1,M796&gt;0),1,IF(AND(P796=0,Q796=1,N796&gt;0),-1,0))</f>
        <v>0</v>
      </c>
      <c r="S796">
        <f>S795+IF(AND(R796=1,M796=1),1,0)-IF(AND(R796=-1,N796=1),1,0)</f>
        <v>1</v>
      </c>
      <c r="T796">
        <f>T795+IF(AND(R796=1,M796=2),1,0)-IF(AND(R796=-1,N796=2),1,0)</f>
        <v>1</v>
      </c>
      <c r="U796">
        <f>U795+IF(AND(R796=1,M796=3),1,0)-IF(AND(R796=-1,N796=3),1,0)</f>
        <v>1</v>
      </c>
      <c r="V796">
        <f>IF(S796&lt;&gt;S795,0,V795+dt)</f>
        <v>572</v>
      </c>
      <c r="W796">
        <f>IF(T796&lt;&gt;T795,0,W795+dt)</f>
        <v>571</v>
      </c>
      <c r="X796">
        <f>IF(U796&lt;&gt;U795,0,X795+dt)</f>
        <v>230</v>
      </c>
      <c r="Y796" s="24">
        <f>S796*Cap_1*MIN(1,(V796+dt)/StartRamp)</f>
        <v>1.2</v>
      </c>
      <c r="Z796" s="24">
        <f>T796*Cap_2*MIN(1,(W796+dt)/StartRamp)</f>
        <v>1.1000000000000001</v>
      </c>
      <c r="AA796" s="24">
        <f>U796*Cap_3*MIN(1,(X796+dt)/StartRamp)</f>
        <v>1.1000000000000001</v>
      </c>
      <c r="AB796" s="24">
        <f>SUM(Y796:AA796)</f>
        <v>3.4</v>
      </c>
      <c r="AC796" s="24">
        <f>AB796-D796</f>
        <v>0.14319999999999977</v>
      </c>
      <c r="AD796" s="25">
        <f>MEDIAN(0,(TaperEnd-E796)/(TaperEnd-TaperStart),1)</f>
        <v>1</v>
      </c>
      <c r="AE796" s="24">
        <f>MIN(P_pcs*AD796,MAX(0,SOC_max-E796)*E_nom*60/dt/SQRT(RTE))</f>
        <v>2.5</v>
      </c>
      <c r="AF796" s="24">
        <f>MIN(P_pcs,MAX(0,E796-SOC_min)*E_nom*60/dt*SQRT(RTE))</f>
        <v>2.5</v>
      </c>
      <c r="AG796" s="24">
        <f>IF(AC796&gt;0,MIN(AC796,AE796),0)</f>
        <v>0.14319999999999977</v>
      </c>
      <c r="AH796" s="24">
        <f>IF(AC796&lt;0,MIN(-AC796,AF796),0)</f>
        <v>0</v>
      </c>
      <c r="AI796" s="24">
        <f>IF(AC796&gt;0,D796+AG796,AB796)</f>
        <v>3.4</v>
      </c>
      <c r="AJ796" s="24">
        <f>MAX(0,D796-AI796-AH796)</f>
        <v>0</v>
      </c>
      <c r="AK796" s="25">
        <f>IF(AB796&gt;0,AI796/AB796,0)</f>
        <v>1</v>
      </c>
      <c r="AL796">
        <f>IF(AB796=0,1,MIN(MATCH(MEDIAN(MinStable,AK796,1),FC_L,1),3))</f>
        <v>3</v>
      </c>
      <c r="AM796" s="25">
        <f>INDEX(FC_E1,$AL796)+(MEDIAN(MinStable,$AK796,1)-INDEX(FC_L,$AL796))*(INDEX(FC_E1,$AL796+1)-INDEX(FC_E1,$AL796))/(INDEX(FC_L,$AL796+1)-INDEX(FC_L,$AL796))</f>
        <v>0.42799999999999999</v>
      </c>
      <c r="AN796" s="25">
        <f>INDEX(FC_E2,$AL796)+(MEDIAN(MinStable,$AK796,1)-INDEX(FC_L,$AL796))*(INDEX(FC_E2,$AL796+1)-INDEX(FC_E2,$AL796))/(INDEX(FC_L,$AL796+1)-INDEX(FC_L,$AL796))</f>
        <v>0.42199999999999999</v>
      </c>
      <c r="AO796" s="25">
        <f>INDEX(FC_E3,$AL796)+(MEDIAN(MinStable,$AK796,1)-INDEX(FC_L,$AL796))*(INDEX(FC_E3,$AL796+1)-INDEX(FC_E3,$AL796))/(INDEX(FC_L,$AL796+1)-INDEX(FC_L,$AL796))</f>
        <v>0.41499999999999998</v>
      </c>
      <c r="AP796" s="26">
        <f>(IF(S796=1,Y796*AK796/AM796,0)+IF(T796=1,Z796*AK796/AN796,0)+IF(U796=1,AA796*AK796/AO796,0))*dt/60</f>
        <v>0.13434959664142687</v>
      </c>
      <c r="AQ796" s="25">
        <f>E796+(AG796*SQRT(RTE)-AH796/SQRT(RTE))*dt/60/E_nom</f>
        <v>0.6153446886976347</v>
      </c>
      <c r="AR796">
        <f>IF(R796=1,1,0)</f>
        <v>0</v>
      </c>
    </row>
    <row r="797" spans="1:44" x14ac:dyDescent="0.2">
      <c r="A797">
        <v>795</v>
      </c>
      <c r="B797" s="22">
        <f>A797/1440</f>
        <v>0.55208333333333337</v>
      </c>
      <c r="C797" s="23">
        <v>3.3167</v>
      </c>
      <c r="D797" s="24">
        <f>C797+P_aux</f>
        <v>3.3317000000000001</v>
      </c>
      <c r="E797" s="25">
        <f>AQ796</f>
        <v>0.6153446886976347</v>
      </c>
      <c r="F797" s="24">
        <f>AB796</f>
        <v>3.4</v>
      </c>
      <c r="G797">
        <f>IF(AND(S796=0,V796&gt;=MinOff),V796,-1)</f>
        <v>-1</v>
      </c>
      <c r="H797">
        <f>IF(AND(T796=0,W796&gt;=MinOff),W796,-1)</f>
        <v>-1</v>
      </c>
      <c r="I797">
        <f>IF(AND(U796=0,X796&gt;=MinOff),X796,-1)</f>
        <v>-1</v>
      </c>
      <c r="J797">
        <f>IF(AND(S796=1,V796&gt;=MinRun),V796,-1)</f>
        <v>572</v>
      </c>
      <c r="K797">
        <f>IF(AND(T796=1,W796&gt;=MinRun),W796,-1)</f>
        <v>571</v>
      </c>
      <c r="L797">
        <f>IF(AND(U796=1,X796&gt;=MinRun),X796,-1)</f>
        <v>230</v>
      </c>
      <c r="M797">
        <f>IF(MAX(G797:I797)&lt;0,0,MATCH(MAX(G797:I797),G797:I797,0))</f>
        <v>0</v>
      </c>
      <c r="N797">
        <f>IF(MAX(J797:L797)&lt;0,0,MATCH(MAX(J797:L797),J797:L797,0))</f>
        <v>1</v>
      </c>
      <c r="O797" s="24">
        <f>IF(N797=0,0,INDEX(CapVec,N797))</f>
        <v>1.2</v>
      </c>
      <c r="P797">
        <f>IF(OR(D797&gt;F797+StartMargin,E797&lt;SOC_startT),1,0)</f>
        <v>0</v>
      </c>
      <c r="Q797">
        <f>IF(AND(E797&gt;SOC_stopT,D797&lt;=F797-O797+StopMargin),1,0)</f>
        <v>0</v>
      </c>
      <c r="R797">
        <f>IF(AND(P797=1,M797&gt;0),1,IF(AND(P797=0,Q797=1,N797&gt;0),-1,0))</f>
        <v>0</v>
      </c>
      <c r="S797">
        <f>S796+IF(AND(R797=1,M797=1),1,0)-IF(AND(R797=-1,N797=1),1,0)</f>
        <v>1</v>
      </c>
      <c r="T797">
        <f>T796+IF(AND(R797=1,M797=2),1,0)-IF(AND(R797=-1,N797=2),1,0)</f>
        <v>1</v>
      </c>
      <c r="U797">
        <f>U796+IF(AND(R797=1,M797=3),1,0)-IF(AND(R797=-1,N797=3),1,0)</f>
        <v>1</v>
      </c>
      <c r="V797">
        <f>IF(S797&lt;&gt;S796,0,V796+dt)</f>
        <v>573</v>
      </c>
      <c r="W797">
        <f>IF(T797&lt;&gt;T796,0,W796+dt)</f>
        <v>572</v>
      </c>
      <c r="X797">
        <f>IF(U797&lt;&gt;U796,0,X796+dt)</f>
        <v>231</v>
      </c>
      <c r="Y797" s="24">
        <f>S797*Cap_1*MIN(1,(V797+dt)/StartRamp)</f>
        <v>1.2</v>
      </c>
      <c r="Z797" s="24">
        <f>T797*Cap_2*MIN(1,(W797+dt)/StartRamp)</f>
        <v>1.1000000000000001</v>
      </c>
      <c r="AA797" s="24">
        <f>U797*Cap_3*MIN(1,(X797+dt)/StartRamp)</f>
        <v>1.1000000000000001</v>
      </c>
      <c r="AB797" s="24">
        <f>SUM(Y797:AA797)</f>
        <v>3.4</v>
      </c>
      <c r="AC797" s="24">
        <f>AB797-D797</f>
        <v>6.8299999999999805E-2</v>
      </c>
      <c r="AD797" s="25">
        <f>MEDIAN(0,(TaperEnd-E797)/(TaperEnd-TaperStart),1)</f>
        <v>1</v>
      </c>
      <c r="AE797" s="24">
        <f>MIN(P_pcs*AD797,MAX(0,SOC_max-E797)*E_nom*60/dt/SQRT(RTE))</f>
        <v>2.5</v>
      </c>
      <c r="AF797" s="24">
        <f>MIN(P_pcs,MAX(0,E797-SOC_min)*E_nom*60/dt*SQRT(RTE))</f>
        <v>2.5</v>
      </c>
      <c r="AG797" s="24">
        <f>IF(AC797&gt;0,MIN(AC797,AE797),0)</f>
        <v>6.8299999999999805E-2</v>
      </c>
      <c r="AH797" s="24">
        <f>IF(AC797&lt;0,MIN(-AC797,AF797),0)</f>
        <v>0</v>
      </c>
      <c r="AI797" s="24">
        <f>IF(AC797&gt;0,D797+AG797,AB797)</f>
        <v>3.4</v>
      </c>
      <c r="AJ797" s="24">
        <f>MAX(0,D797-AI797-AH797)</f>
        <v>0</v>
      </c>
      <c r="AK797" s="25">
        <f>IF(AB797&gt;0,AI797/AB797,0)</f>
        <v>1</v>
      </c>
      <c r="AL797">
        <f>IF(AB797=0,1,MIN(MATCH(MEDIAN(MinStable,AK797,1),FC_L,1),3))</f>
        <v>3</v>
      </c>
      <c r="AM797" s="25">
        <f>INDEX(FC_E1,$AL797)+(MEDIAN(MinStable,$AK797,1)-INDEX(FC_L,$AL797))*(INDEX(FC_E1,$AL797+1)-INDEX(FC_E1,$AL797))/(INDEX(FC_L,$AL797+1)-INDEX(FC_L,$AL797))</f>
        <v>0.42799999999999999</v>
      </c>
      <c r="AN797" s="25">
        <f>INDEX(FC_E2,$AL797)+(MEDIAN(MinStable,$AK797,1)-INDEX(FC_L,$AL797))*(INDEX(FC_E2,$AL797+1)-INDEX(FC_E2,$AL797))/(INDEX(FC_L,$AL797+1)-INDEX(FC_L,$AL797))</f>
        <v>0.42199999999999999</v>
      </c>
      <c r="AO797" s="25">
        <f>INDEX(FC_E3,$AL797)+(MEDIAN(MinStable,$AK797,1)-INDEX(FC_L,$AL797))*(INDEX(FC_E3,$AL797+1)-INDEX(FC_E3,$AL797))/(INDEX(FC_L,$AL797+1)-INDEX(FC_L,$AL797))</f>
        <v>0.41499999999999998</v>
      </c>
      <c r="AP797" s="26">
        <f>(IF(S797=1,Y797*AK797/AM797,0)+IF(T797=1,Z797*AK797/AN797,0)+IF(U797=1,AA797*AK797/AO797,0))*dt/60</f>
        <v>0.13434959664142687</v>
      </c>
      <c r="AQ797" s="25">
        <f>E797+(AG797*SQRT(RTE)-AH797/SQRT(RTE))*dt/60/E_nom</f>
        <v>0.61553884348332921</v>
      </c>
      <c r="AR797">
        <f>IF(R797=1,1,0)</f>
        <v>0</v>
      </c>
    </row>
    <row r="798" spans="1:44" x14ac:dyDescent="0.2">
      <c r="A798">
        <v>796</v>
      </c>
      <c r="B798" s="22">
        <f>A798/1440</f>
        <v>0.55277777777777781</v>
      </c>
      <c r="C798" s="23">
        <v>3.3243999999999998</v>
      </c>
      <c r="D798" s="24">
        <f>C798+P_aux</f>
        <v>3.3393999999999999</v>
      </c>
      <c r="E798" s="25">
        <f>AQ797</f>
        <v>0.61553884348332921</v>
      </c>
      <c r="F798" s="24">
        <f>AB797</f>
        <v>3.4</v>
      </c>
      <c r="G798">
        <f>IF(AND(S797=0,V797&gt;=MinOff),V797,-1)</f>
        <v>-1</v>
      </c>
      <c r="H798">
        <f>IF(AND(T797=0,W797&gt;=MinOff),W797,-1)</f>
        <v>-1</v>
      </c>
      <c r="I798">
        <f>IF(AND(U797=0,X797&gt;=MinOff),X797,-1)</f>
        <v>-1</v>
      </c>
      <c r="J798">
        <f>IF(AND(S797=1,V797&gt;=MinRun),V797,-1)</f>
        <v>573</v>
      </c>
      <c r="K798">
        <f>IF(AND(T797=1,W797&gt;=MinRun),W797,-1)</f>
        <v>572</v>
      </c>
      <c r="L798">
        <f>IF(AND(U797=1,X797&gt;=MinRun),X797,-1)</f>
        <v>231</v>
      </c>
      <c r="M798">
        <f>IF(MAX(G798:I798)&lt;0,0,MATCH(MAX(G798:I798),G798:I798,0))</f>
        <v>0</v>
      </c>
      <c r="N798">
        <f>IF(MAX(J798:L798)&lt;0,0,MATCH(MAX(J798:L798),J798:L798,0))</f>
        <v>1</v>
      </c>
      <c r="O798" s="24">
        <f>IF(N798=0,0,INDEX(CapVec,N798))</f>
        <v>1.2</v>
      </c>
      <c r="P798">
        <f>IF(OR(D798&gt;F798+StartMargin,E798&lt;SOC_startT),1,0)</f>
        <v>0</v>
      </c>
      <c r="Q798">
        <f>IF(AND(E798&gt;SOC_stopT,D798&lt;=F798-O798+StopMargin),1,0)</f>
        <v>0</v>
      </c>
      <c r="R798">
        <f>IF(AND(P798=1,M798&gt;0),1,IF(AND(P798=0,Q798=1,N798&gt;0),-1,0))</f>
        <v>0</v>
      </c>
      <c r="S798">
        <f>S797+IF(AND(R798=1,M798=1),1,0)-IF(AND(R798=-1,N798=1),1,0)</f>
        <v>1</v>
      </c>
      <c r="T798">
        <f>T797+IF(AND(R798=1,M798=2),1,0)-IF(AND(R798=-1,N798=2),1,0)</f>
        <v>1</v>
      </c>
      <c r="U798">
        <f>U797+IF(AND(R798=1,M798=3),1,0)-IF(AND(R798=-1,N798=3),1,0)</f>
        <v>1</v>
      </c>
      <c r="V798">
        <f>IF(S798&lt;&gt;S797,0,V797+dt)</f>
        <v>574</v>
      </c>
      <c r="W798">
        <f>IF(T798&lt;&gt;T797,0,W797+dt)</f>
        <v>573</v>
      </c>
      <c r="X798">
        <f>IF(U798&lt;&gt;U797,0,X797+dt)</f>
        <v>232</v>
      </c>
      <c r="Y798" s="24">
        <f>S798*Cap_1*MIN(1,(V798+dt)/StartRamp)</f>
        <v>1.2</v>
      </c>
      <c r="Z798" s="24">
        <f>T798*Cap_2*MIN(1,(W798+dt)/StartRamp)</f>
        <v>1.1000000000000001</v>
      </c>
      <c r="AA798" s="24">
        <f>U798*Cap_3*MIN(1,(X798+dt)/StartRamp)</f>
        <v>1.1000000000000001</v>
      </c>
      <c r="AB798" s="24">
        <f>SUM(Y798:AA798)</f>
        <v>3.4</v>
      </c>
      <c r="AC798" s="24">
        <f>AB798-D798</f>
        <v>6.0599999999999987E-2</v>
      </c>
      <c r="AD798" s="25">
        <f>MEDIAN(0,(TaperEnd-E798)/(TaperEnd-TaperStart),1)</f>
        <v>1</v>
      </c>
      <c r="AE798" s="24">
        <f>MIN(P_pcs*AD798,MAX(0,SOC_max-E798)*E_nom*60/dt/SQRT(RTE))</f>
        <v>2.5</v>
      </c>
      <c r="AF798" s="24">
        <f>MIN(P_pcs,MAX(0,E798-SOC_min)*E_nom*60/dt*SQRT(RTE))</f>
        <v>2.5</v>
      </c>
      <c r="AG798" s="24">
        <f>IF(AC798&gt;0,MIN(AC798,AE798),0)</f>
        <v>6.0599999999999987E-2</v>
      </c>
      <c r="AH798" s="24">
        <f>IF(AC798&lt;0,MIN(-AC798,AF798),0)</f>
        <v>0</v>
      </c>
      <c r="AI798" s="24">
        <f>IF(AC798&gt;0,D798+AG798,AB798)</f>
        <v>3.4</v>
      </c>
      <c r="AJ798" s="24">
        <f>MAX(0,D798-AI798-AH798)</f>
        <v>0</v>
      </c>
      <c r="AK798" s="25">
        <f>IF(AB798&gt;0,AI798/AB798,0)</f>
        <v>1</v>
      </c>
      <c r="AL798">
        <f>IF(AB798=0,1,MIN(MATCH(MEDIAN(MinStable,AK798,1),FC_L,1),3))</f>
        <v>3</v>
      </c>
      <c r="AM798" s="25">
        <f>INDEX(FC_E1,$AL798)+(MEDIAN(MinStable,$AK798,1)-INDEX(FC_L,$AL798))*(INDEX(FC_E1,$AL798+1)-INDEX(FC_E1,$AL798))/(INDEX(FC_L,$AL798+1)-INDEX(FC_L,$AL798))</f>
        <v>0.42799999999999999</v>
      </c>
      <c r="AN798" s="25">
        <f>INDEX(FC_E2,$AL798)+(MEDIAN(MinStable,$AK798,1)-INDEX(FC_L,$AL798))*(INDEX(FC_E2,$AL798+1)-INDEX(FC_E2,$AL798))/(INDEX(FC_L,$AL798+1)-INDEX(FC_L,$AL798))</f>
        <v>0.42199999999999999</v>
      </c>
      <c r="AO798" s="25">
        <f>INDEX(FC_E3,$AL798)+(MEDIAN(MinStable,$AK798,1)-INDEX(FC_L,$AL798))*(INDEX(FC_E3,$AL798+1)-INDEX(FC_E3,$AL798))/(INDEX(FC_L,$AL798+1)-INDEX(FC_L,$AL798))</f>
        <v>0.41499999999999998</v>
      </c>
      <c r="AP798" s="26">
        <f>(IF(S798=1,Y798*AK798/AM798,0)+IF(T798=1,Z798*AK798/AN798,0)+IF(U798=1,AA798*AK798/AO798,0))*dt/60</f>
        <v>0.13434959664142687</v>
      </c>
      <c r="AQ798" s="25">
        <f>E798+(AG798*SQRT(RTE)-AH798/SQRT(RTE))*dt/60/E_nom</f>
        <v>0.6157111096621446</v>
      </c>
      <c r="AR798">
        <f>IF(R798=1,1,0)</f>
        <v>0</v>
      </c>
    </row>
    <row r="799" spans="1:44" x14ac:dyDescent="0.2">
      <c r="A799">
        <v>797</v>
      </c>
      <c r="B799" s="22">
        <f>A799/1440</f>
        <v>0.55347222222222225</v>
      </c>
      <c r="C799" s="23">
        <v>3.2568000000000001</v>
      </c>
      <c r="D799" s="24">
        <f>C799+P_aux</f>
        <v>3.2718000000000003</v>
      </c>
      <c r="E799" s="25">
        <f>AQ798</f>
        <v>0.6157111096621446</v>
      </c>
      <c r="F799" s="24">
        <f>AB798</f>
        <v>3.4</v>
      </c>
      <c r="G799">
        <f>IF(AND(S798=0,V798&gt;=MinOff),V798,-1)</f>
        <v>-1</v>
      </c>
      <c r="H799">
        <f>IF(AND(T798=0,W798&gt;=MinOff),W798,-1)</f>
        <v>-1</v>
      </c>
      <c r="I799">
        <f>IF(AND(U798=0,X798&gt;=MinOff),X798,-1)</f>
        <v>-1</v>
      </c>
      <c r="J799">
        <f>IF(AND(S798=1,V798&gt;=MinRun),V798,-1)</f>
        <v>574</v>
      </c>
      <c r="K799">
        <f>IF(AND(T798=1,W798&gt;=MinRun),W798,-1)</f>
        <v>573</v>
      </c>
      <c r="L799">
        <f>IF(AND(U798=1,X798&gt;=MinRun),X798,-1)</f>
        <v>232</v>
      </c>
      <c r="M799">
        <f>IF(MAX(G799:I799)&lt;0,0,MATCH(MAX(G799:I799),G799:I799,0))</f>
        <v>0</v>
      </c>
      <c r="N799">
        <f>IF(MAX(J799:L799)&lt;0,0,MATCH(MAX(J799:L799),J799:L799,0))</f>
        <v>1</v>
      </c>
      <c r="O799" s="24">
        <f>IF(N799=0,0,INDEX(CapVec,N799))</f>
        <v>1.2</v>
      </c>
      <c r="P799">
        <f>IF(OR(D799&gt;F799+StartMargin,E799&lt;SOC_startT),1,0)</f>
        <v>0</v>
      </c>
      <c r="Q799">
        <f>IF(AND(E799&gt;SOC_stopT,D799&lt;=F799-O799+StopMargin),1,0)</f>
        <v>0</v>
      </c>
      <c r="R799">
        <f>IF(AND(P799=1,M799&gt;0),1,IF(AND(P799=0,Q799=1,N799&gt;0),-1,0))</f>
        <v>0</v>
      </c>
      <c r="S799">
        <f>S798+IF(AND(R799=1,M799=1),1,0)-IF(AND(R799=-1,N799=1),1,0)</f>
        <v>1</v>
      </c>
      <c r="T799">
        <f>T798+IF(AND(R799=1,M799=2),1,0)-IF(AND(R799=-1,N799=2),1,0)</f>
        <v>1</v>
      </c>
      <c r="U799">
        <f>U798+IF(AND(R799=1,M799=3),1,0)-IF(AND(R799=-1,N799=3),1,0)</f>
        <v>1</v>
      </c>
      <c r="V799">
        <f>IF(S799&lt;&gt;S798,0,V798+dt)</f>
        <v>575</v>
      </c>
      <c r="W799">
        <f>IF(T799&lt;&gt;T798,0,W798+dt)</f>
        <v>574</v>
      </c>
      <c r="X799">
        <f>IF(U799&lt;&gt;U798,0,X798+dt)</f>
        <v>233</v>
      </c>
      <c r="Y799" s="24">
        <f>S799*Cap_1*MIN(1,(V799+dt)/StartRamp)</f>
        <v>1.2</v>
      </c>
      <c r="Z799" s="24">
        <f>T799*Cap_2*MIN(1,(W799+dt)/StartRamp)</f>
        <v>1.1000000000000001</v>
      </c>
      <c r="AA799" s="24">
        <f>U799*Cap_3*MIN(1,(X799+dt)/StartRamp)</f>
        <v>1.1000000000000001</v>
      </c>
      <c r="AB799" s="24">
        <f>SUM(Y799:AA799)</f>
        <v>3.4</v>
      </c>
      <c r="AC799" s="24">
        <f>AB799-D799</f>
        <v>0.12819999999999965</v>
      </c>
      <c r="AD799" s="25">
        <f>MEDIAN(0,(TaperEnd-E799)/(TaperEnd-TaperStart),1)</f>
        <v>1</v>
      </c>
      <c r="AE799" s="24">
        <f>MIN(P_pcs*AD799,MAX(0,SOC_max-E799)*E_nom*60/dt/SQRT(RTE))</f>
        <v>2.5</v>
      </c>
      <c r="AF799" s="24">
        <f>MIN(P_pcs,MAX(0,E799-SOC_min)*E_nom*60/dt*SQRT(RTE))</f>
        <v>2.5</v>
      </c>
      <c r="AG799" s="24">
        <f>IF(AC799&gt;0,MIN(AC799,AE799),0)</f>
        <v>0.12819999999999965</v>
      </c>
      <c r="AH799" s="24">
        <f>IF(AC799&lt;0,MIN(-AC799,AF799),0)</f>
        <v>0</v>
      </c>
      <c r="AI799" s="24">
        <f>IF(AC799&gt;0,D799+AG799,AB799)</f>
        <v>3.4</v>
      </c>
      <c r="AJ799" s="24">
        <f>MAX(0,D799-AI799-AH799)</f>
        <v>0</v>
      </c>
      <c r="AK799" s="25">
        <f>IF(AB799&gt;0,AI799/AB799,0)</f>
        <v>1</v>
      </c>
      <c r="AL799">
        <f>IF(AB799=0,1,MIN(MATCH(MEDIAN(MinStable,AK799,1),FC_L,1),3))</f>
        <v>3</v>
      </c>
      <c r="AM799" s="25">
        <f>INDEX(FC_E1,$AL799)+(MEDIAN(MinStable,$AK799,1)-INDEX(FC_L,$AL799))*(INDEX(FC_E1,$AL799+1)-INDEX(FC_E1,$AL799))/(INDEX(FC_L,$AL799+1)-INDEX(FC_L,$AL799))</f>
        <v>0.42799999999999999</v>
      </c>
      <c r="AN799" s="25">
        <f>INDEX(FC_E2,$AL799)+(MEDIAN(MinStable,$AK799,1)-INDEX(FC_L,$AL799))*(INDEX(FC_E2,$AL799+1)-INDEX(FC_E2,$AL799))/(INDEX(FC_L,$AL799+1)-INDEX(FC_L,$AL799))</f>
        <v>0.42199999999999999</v>
      </c>
      <c r="AO799" s="25">
        <f>INDEX(FC_E3,$AL799)+(MEDIAN(MinStable,$AK799,1)-INDEX(FC_L,$AL799))*(INDEX(FC_E3,$AL799+1)-INDEX(FC_E3,$AL799))/(INDEX(FC_L,$AL799+1)-INDEX(FC_L,$AL799))</f>
        <v>0.41499999999999998</v>
      </c>
      <c r="AP799" s="26">
        <f>(IF(S799=1,Y799*AK799/AM799,0)+IF(T799=1,Z799*AK799/AN799,0)+IF(U799=1,AA799*AK799/AO799,0))*dt/60</f>
        <v>0.13434959664142687</v>
      </c>
      <c r="AQ799" s="25">
        <f>E799+(AG799*SQRT(RTE)-AH799/SQRT(RTE))*dt/60/E_nom</f>
        <v>0.61607554075330173</v>
      </c>
      <c r="AR799">
        <f>IF(R799=1,1,0)</f>
        <v>0</v>
      </c>
    </row>
    <row r="800" spans="1:44" x14ac:dyDescent="0.2">
      <c r="A800">
        <v>798</v>
      </c>
      <c r="B800" s="22">
        <f>A800/1440</f>
        <v>0.5541666666666667</v>
      </c>
      <c r="C800" s="23">
        <v>3.3222</v>
      </c>
      <c r="D800" s="24">
        <f>C800+P_aux</f>
        <v>3.3372000000000002</v>
      </c>
      <c r="E800" s="25">
        <f>AQ799</f>
        <v>0.61607554075330173</v>
      </c>
      <c r="F800" s="24">
        <f>AB799</f>
        <v>3.4</v>
      </c>
      <c r="G800">
        <f>IF(AND(S799=0,V799&gt;=MinOff),V799,-1)</f>
        <v>-1</v>
      </c>
      <c r="H800">
        <f>IF(AND(T799=0,W799&gt;=MinOff),W799,-1)</f>
        <v>-1</v>
      </c>
      <c r="I800">
        <f>IF(AND(U799=0,X799&gt;=MinOff),X799,-1)</f>
        <v>-1</v>
      </c>
      <c r="J800">
        <f>IF(AND(S799=1,V799&gt;=MinRun),V799,-1)</f>
        <v>575</v>
      </c>
      <c r="K800">
        <f>IF(AND(T799=1,W799&gt;=MinRun),W799,-1)</f>
        <v>574</v>
      </c>
      <c r="L800">
        <f>IF(AND(U799=1,X799&gt;=MinRun),X799,-1)</f>
        <v>233</v>
      </c>
      <c r="M800">
        <f>IF(MAX(G800:I800)&lt;0,0,MATCH(MAX(G800:I800),G800:I800,0))</f>
        <v>0</v>
      </c>
      <c r="N800">
        <f>IF(MAX(J800:L800)&lt;0,0,MATCH(MAX(J800:L800),J800:L800,0))</f>
        <v>1</v>
      </c>
      <c r="O800" s="24">
        <f>IF(N800=0,0,INDEX(CapVec,N800))</f>
        <v>1.2</v>
      </c>
      <c r="P800">
        <f>IF(OR(D800&gt;F800+StartMargin,E800&lt;SOC_startT),1,0)</f>
        <v>0</v>
      </c>
      <c r="Q800">
        <f>IF(AND(E800&gt;SOC_stopT,D800&lt;=F800-O800+StopMargin),1,0)</f>
        <v>0</v>
      </c>
      <c r="R800">
        <f>IF(AND(P800=1,M800&gt;0),1,IF(AND(P800=0,Q800=1,N800&gt;0),-1,0))</f>
        <v>0</v>
      </c>
      <c r="S800">
        <f>S799+IF(AND(R800=1,M800=1),1,0)-IF(AND(R800=-1,N800=1),1,0)</f>
        <v>1</v>
      </c>
      <c r="T800">
        <f>T799+IF(AND(R800=1,M800=2),1,0)-IF(AND(R800=-1,N800=2),1,0)</f>
        <v>1</v>
      </c>
      <c r="U800">
        <f>U799+IF(AND(R800=1,M800=3),1,0)-IF(AND(R800=-1,N800=3),1,0)</f>
        <v>1</v>
      </c>
      <c r="V800">
        <f>IF(S800&lt;&gt;S799,0,V799+dt)</f>
        <v>576</v>
      </c>
      <c r="W800">
        <f>IF(T800&lt;&gt;T799,0,W799+dt)</f>
        <v>575</v>
      </c>
      <c r="X800">
        <f>IF(U800&lt;&gt;U799,0,X799+dt)</f>
        <v>234</v>
      </c>
      <c r="Y800" s="24">
        <f>S800*Cap_1*MIN(1,(V800+dt)/StartRamp)</f>
        <v>1.2</v>
      </c>
      <c r="Z800" s="24">
        <f>T800*Cap_2*MIN(1,(W800+dt)/StartRamp)</f>
        <v>1.1000000000000001</v>
      </c>
      <c r="AA800" s="24">
        <f>U800*Cap_3*MIN(1,(X800+dt)/StartRamp)</f>
        <v>1.1000000000000001</v>
      </c>
      <c r="AB800" s="24">
        <f>SUM(Y800:AA800)</f>
        <v>3.4</v>
      </c>
      <c r="AC800" s="24">
        <f>AB800-D800</f>
        <v>6.2799999999999745E-2</v>
      </c>
      <c r="AD800" s="25">
        <f>MEDIAN(0,(TaperEnd-E800)/(TaperEnd-TaperStart),1)</f>
        <v>1</v>
      </c>
      <c r="AE800" s="24">
        <f>MIN(P_pcs*AD800,MAX(0,SOC_max-E800)*E_nom*60/dt/SQRT(RTE))</f>
        <v>2.5</v>
      </c>
      <c r="AF800" s="24">
        <f>MIN(P_pcs,MAX(0,E800-SOC_min)*E_nom*60/dt*SQRT(RTE))</f>
        <v>2.5</v>
      </c>
      <c r="AG800" s="24">
        <f>IF(AC800&gt;0,MIN(AC800,AE800),0)</f>
        <v>6.2799999999999745E-2</v>
      </c>
      <c r="AH800" s="24">
        <f>IF(AC800&lt;0,MIN(-AC800,AF800),0)</f>
        <v>0</v>
      </c>
      <c r="AI800" s="24">
        <f>IF(AC800&gt;0,D800+AG800,AB800)</f>
        <v>3.4</v>
      </c>
      <c r="AJ800" s="24">
        <f>MAX(0,D800-AI800-AH800)</f>
        <v>0</v>
      </c>
      <c r="AK800" s="25">
        <f>IF(AB800&gt;0,AI800/AB800,0)</f>
        <v>1</v>
      </c>
      <c r="AL800">
        <f>IF(AB800=0,1,MIN(MATCH(MEDIAN(MinStable,AK800,1),FC_L,1),3))</f>
        <v>3</v>
      </c>
      <c r="AM800" s="25">
        <f>INDEX(FC_E1,$AL800)+(MEDIAN(MinStable,$AK800,1)-INDEX(FC_L,$AL800))*(INDEX(FC_E1,$AL800+1)-INDEX(FC_E1,$AL800))/(INDEX(FC_L,$AL800+1)-INDEX(FC_L,$AL800))</f>
        <v>0.42799999999999999</v>
      </c>
      <c r="AN800" s="25">
        <f>INDEX(FC_E2,$AL800)+(MEDIAN(MinStable,$AK800,1)-INDEX(FC_L,$AL800))*(INDEX(FC_E2,$AL800+1)-INDEX(FC_E2,$AL800))/(INDEX(FC_L,$AL800+1)-INDEX(FC_L,$AL800))</f>
        <v>0.42199999999999999</v>
      </c>
      <c r="AO800" s="25">
        <f>INDEX(FC_E3,$AL800)+(MEDIAN(MinStable,$AK800,1)-INDEX(FC_L,$AL800))*(INDEX(FC_E3,$AL800+1)-INDEX(FC_E3,$AL800))/(INDEX(FC_L,$AL800+1)-INDEX(FC_L,$AL800))</f>
        <v>0.41499999999999998</v>
      </c>
      <c r="AP800" s="26">
        <f>(IF(S800=1,Y800*AK800/AM800,0)+IF(T800=1,Z800*AK800/AN800,0)+IF(U800=1,AA800*AK800/AO800,0))*dt/60</f>
        <v>0.13434959664142687</v>
      </c>
      <c r="AQ800" s="25">
        <f>E800+(AG800*SQRT(RTE)-AH800/SQRT(RTE))*dt/60/E_nom</f>
        <v>0.61625406081979683</v>
      </c>
      <c r="AR800">
        <f>IF(R800=1,1,0)</f>
        <v>0</v>
      </c>
    </row>
    <row r="801" spans="1:44" x14ac:dyDescent="0.2">
      <c r="A801">
        <v>799</v>
      </c>
      <c r="B801" s="22">
        <f>A801/1440</f>
        <v>0.55486111111111114</v>
      </c>
      <c r="C801" s="23">
        <v>3.2976000000000001</v>
      </c>
      <c r="D801" s="24">
        <f>C801+P_aux</f>
        <v>3.3126000000000002</v>
      </c>
      <c r="E801" s="25">
        <f>AQ800</f>
        <v>0.61625406081979683</v>
      </c>
      <c r="F801" s="24">
        <f>AB800</f>
        <v>3.4</v>
      </c>
      <c r="G801">
        <f>IF(AND(S800=0,V800&gt;=MinOff),V800,-1)</f>
        <v>-1</v>
      </c>
      <c r="H801">
        <f>IF(AND(T800=0,W800&gt;=MinOff),W800,-1)</f>
        <v>-1</v>
      </c>
      <c r="I801">
        <f>IF(AND(U800=0,X800&gt;=MinOff),X800,-1)</f>
        <v>-1</v>
      </c>
      <c r="J801">
        <f>IF(AND(S800=1,V800&gt;=MinRun),V800,-1)</f>
        <v>576</v>
      </c>
      <c r="K801">
        <f>IF(AND(T800=1,W800&gt;=MinRun),W800,-1)</f>
        <v>575</v>
      </c>
      <c r="L801">
        <f>IF(AND(U800=1,X800&gt;=MinRun),X800,-1)</f>
        <v>234</v>
      </c>
      <c r="M801">
        <f>IF(MAX(G801:I801)&lt;0,0,MATCH(MAX(G801:I801),G801:I801,0))</f>
        <v>0</v>
      </c>
      <c r="N801">
        <f>IF(MAX(J801:L801)&lt;0,0,MATCH(MAX(J801:L801),J801:L801,0))</f>
        <v>1</v>
      </c>
      <c r="O801" s="24">
        <f>IF(N801=0,0,INDEX(CapVec,N801))</f>
        <v>1.2</v>
      </c>
      <c r="P801">
        <f>IF(OR(D801&gt;F801+StartMargin,E801&lt;SOC_startT),1,0)</f>
        <v>0</v>
      </c>
      <c r="Q801">
        <f>IF(AND(E801&gt;SOC_stopT,D801&lt;=F801-O801+StopMargin),1,0)</f>
        <v>0</v>
      </c>
      <c r="R801">
        <f>IF(AND(P801=1,M801&gt;0),1,IF(AND(P801=0,Q801=1,N801&gt;0),-1,0))</f>
        <v>0</v>
      </c>
      <c r="S801">
        <f>S800+IF(AND(R801=1,M801=1),1,0)-IF(AND(R801=-1,N801=1),1,0)</f>
        <v>1</v>
      </c>
      <c r="T801">
        <f>T800+IF(AND(R801=1,M801=2),1,0)-IF(AND(R801=-1,N801=2),1,0)</f>
        <v>1</v>
      </c>
      <c r="U801">
        <f>U800+IF(AND(R801=1,M801=3),1,0)-IF(AND(R801=-1,N801=3),1,0)</f>
        <v>1</v>
      </c>
      <c r="V801">
        <f>IF(S801&lt;&gt;S800,0,V800+dt)</f>
        <v>577</v>
      </c>
      <c r="W801">
        <f>IF(T801&lt;&gt;T800,0,W800+dt)</f>
        <v>576</v>
      </c>
      <c r="X801">
        <f>IF(U801&lt;&gt;U800,0,X800+dt)</f>
        <v>235</v>
      </c>
      <c r="Y801" s="24">
        <f>S801*Cap_1*MIN(1,(V801+dt)/StartRamp)</f>
        <v>1.2</v>
      </c>
      <c r="Z801" s="24">
        <f>T801*Cap_2*MIN(1,(W801+dt)/StartRamp)</f>
        <v>1.1000000000000001</v>
      </c>
      <c r="AA801" s="24">
        <f>U801*Cap_3*MIN(1,(X801+dt)/StartRamp)</f>
        <v>1.1000000000000001</v>
      </c>
      <c r="AB801" s="24">
        <f>SUM(Y801:AA801)</f>
        <v>3.4</v>
      </c>
      <c r="AC801" s="24">
        <f>AB801-D801</f>
        <v>8.73999999999997E-2</v>
      </c>
      <c r="AD801" s="25">
        <f>MEDIAN(0,(TaperEnd-E801)/(TaperEnd-TaperStart),1)</f>
        <v>1</v>
      </c>
      <c r="AE801" s="24">
        <f>MIN(P_pcs*AD801,MAX(0,SOC_max-E801)*E_nom*60/dt/SQRT(RTE))</f>
        <v>2.5</v>
      </c>
      <c r="AF801" s="24">
        <f>MIN(P_pcs,MAX(0,E801-SOC_min)*E_nom*60/dt*SQRT(RTE))</f>
        <v>2.5</v>
      </c>
      <c r="AG801" s="24">
        <f>IF(AC801&gt;0,MIN(AC801,AE801),0)</f>
        <v>8.73999999999997E-2</v>
      </c>
      <c r="AH801" s="24">
        <f>IF(AC801&lt;0,MIN(-AC801,AF801),0)</f>
        <v>0</v>
      </c>
      <c r="AI801" s="24">
        <f>IF(AC801&gt;0,D801+AG801,AB801)</f>
        <v>3.4</v>
      </c>
      <c r="AJ801" s="24">
        <f>MAX(0,D801-AI801-AH801)</f>
        <v>0</v>
      </c>
      <c r="AK801" s="25">
        <f>IF(AB801&gt;0,AI801/AB801,0)</f>
        <v>1</v>
      </c>
      <c r="AL801">
        <f>IF(AB801=0,1,MIN(MATCH(MEDIAN(MinStable,AK801,1),FC_L,1),3))</f>
        <v>3</v>
      </c>
      <c r="AM801" s="25">
        <f>INDEX(FC_E1,$AL801)+(MEDIAN(MinStable,$AK801,1)-INDEX(FC_L,$AL801))*(INDEX(FC_E1,$AL801+1)-INDEX(FC_E1,$AL801))/(INDEX(FC_L,$AL801+1)-INDEX(FC_L,$AL801))</f>
        <v>0.42799999999999999</v>
      </c>
      <c r="AN801" s="25">
        <f>INDEX(FC_E2,$AL801)+(MEDIAN(MinStable,$AK801,1)-INDEX(FC_L,$AL801))*(INDEX(FC_E2,$AL801+1)-INDEX(FC_E2,$AL801))/(INDEX(FC_L,$AL801+1)-INDEX(FC_L,$AL801))</f>
        <v>0.42199999999999999</v>
      </c>
      <c r="AO801" s="25">
        <f>INDEX(FC_E3,$AL801)+(MEDIAN(MinStable,$AK801,1)-INDEX(FC_L,$AL801))*(INDEX(FC_E3,$AL801+1)-INDEX(FC_E3,$AL801))/(INDEX(FC_L,$AL801+1)-INDEX(FC_L,$AL801))</f>
        <v>0.41499999999999998</v>
      </c>
      <c r="AP801" s="26">
        <f>(IF(S801=1,Y801*AK801/AM801,0)+IF(T801=1,Z801*AK801/AN801,0)+IF(U801=1,AA801*AK801/AO801,0))*dt/60</f>
        <v>0.13434959664142687</v>
      </c>
      <c r="AQ801" s="25">
        <f>E801+(AG801*SQRT(RTE)-AH801/SQRT(RTE))*dt/60/E_nom</f>
        <v>0.61650251072125661</v>
      </c>
      <c r="AR801">
        <f>IF(R801=1,1,0)</f>
        <v>0</v>
      </c>
    </row>
    <row r="802" spans="1:44" x14ac:dyDescent="0.2">
      <c r="A802">
        <v>800</v>
      </c>
      <c r="B802" s="22">
        <f>A802/1440</f>
        <v>0.55555555555555558</v>
      </c>
      <c r="C802" s="23">
        <v>3.327</v>
      </c>
      <c r="D802" s="24">
        <f>C802+P_aux</f>
        <v>3.3420000000000001</v>
      </c>
      <c r="E802" s="25">
        <f>AQ801</f>
        <v>0.61650251072125661</v>
      </c>
      <c r="F802" s="24">
        <f>AB801</f>
        <v>3.4</v>
      </c>
      <c r="G802">
        <f>IF(AND(S801=0,V801&gt;=MinOff),V801,-1)</f>
        <v>-1</v>
      </c>
      <c r="H802">
        <f>IF(AND(T801=0,W801&gt;=MinOff),W801,-1)</f>
        <v>-1</v>
      </c>
      <c r="I802">
        <f>IF(AND(U801=0,X801&gt;=MinOff),X801,-1)</f>
        <v>-1</v>
      </c>
      <c r="J802">
        <f>IF(AND(S801=1,V801&gt;=MinRun),V801,-1)</f>
        <v>577</v>
      </c>
      <c r="K802">
        <f>IF(AND(T801=1,W801&gt;=MinRun),W801,-1)</f>
        <v>576</v>
      </c>
      <c r="L802">
        <f>IF(AND(U801=1,X801&gt;=MinRun),X801,-1)</f>
        <v>235</v>
      </c>
      <c r="M802">
        <f>IF(MAX(G802:I802)&lt;0,0,MATCH(MAX(G802:I802),G802:I802,0))</f>
        <v>0</v>
      </c>
      <c r="N802">
        <f>IF(MAX(J802:L802)&lt;0,0,MATCH(MAX(J802:L802),J802:L802,0))</f>
        <v>1</v>
      </c>
      <c r="O802" s="24">
        <f>IF(N802=0,0,INDEX(CapVec,N802))</f>
        <v>1.2</v>
      </c>
      <c r="P802">
        <f>IF(OR(D802&gt;F802+StartMargin,E802&lt;SOC_startT),1,0)</f>
        <v>0</v>
      </c>
      <c r="Q802">
        <f>IF(AND(E802&gt;SOC_stopT,D802&lt;=F802-O802+StopMargin),1,0)</f>
        <v>0</v>
      </c>
      <c r="R802">
        <f>IF(AND(P802=1,M802&gt;0),1,IF(AND(P802=0,Q802=1,N802&gt;0),-1,0))</f>
        <v>0</v>
      </c>
      <c r="S802">
        <f>S801+IF(AND(R802=1,M802=1),1,0)-IF(AND(R802=-1,N802=1),1,0)</f>
        <v>1</v>
      </c>
      <c r="T802">
        <f>T801+IF(AND(R802=1,M802=2),1,0)-IF(AND(R802=-1,N802=2),1,0)</f>
        <v>1</v>
      </c>
      <c r="U802">
        <f>U801+IF(AND(R802=1,M802=3),1,0)-IF(AND(R802=-1,N802=3),1,0)</f>
        <v>1</v>
      </c>
      <c r="V802">
        <f>IF(S802&lt;&gt;S801,0,V801+dt)</f>
        <v>578</v>
      </c>
      <c r="W802">
        <f>IF(T802&lt;&gt;T801,0,W801+dt)</f>
        <v>577</v>
      </c>
      <c r="X802">
        <f>IF(U802&lt;&gt;U801,0,X801+dt)</f>
        <v>236</v>
      </c>
      <c r="Y802" s="24">
        <f>S802*Cap_1*MIN(1,(V802+dt)/StartRamp)</f>
        <v>1.2</v>
      </c>
      <c r="Z802" s="24">
        <f>T802*Cap_2*MIN(1,(W802+dt)/StartRamp)</f>
        <v>1.1000000000000001</v>
      </c>
      <c r="AA802" s="24">
        <f>U802*Cap_3*MIN(1,(X802+dt)/StartRamp)</f>
        <v>1.1000000000000001</v>
      </c>
      <c r="AB802" s="24">
        <f>SUM(Y802:AA802)</f>
        <v>3.4</v>
      </c>
      <c r="AC802" s="24">
        <f>AB802-D802</f>
        <v>5.7999999999999829E-2</v>
      </c>
      <c r="AD802" s="25">
        <f>MEDIAN(0,(TaperEnd-E802)/(TaperEnd-TaperStart),1)</f>
        <v>1</v>
      </c>
      <c r="AE802" s="24">
        <f>MIN(P_pcs*AD802,MAX(0,SOC_max-E802)*E_nom*60/dt/SQRT(RTE))</f>
        <v>2.5</v>
      </c>
      <c r="AF802" s="24">
        <f>MIN(P_pcs,MAX(0,E802-SOC_min)*E_nom*60/dt*SQRT(RTE))</f>
        <v>2.5</v>
      </c>
      <c r="AG802" s="24">
        <f>IF(AC802&gt;0,MIN(AC802,AE802),0)</f>
        <v>5.7999999999999829E-2</v>
      </c>
      <c r="AH802" s="24">
        <f>IF(AC802&lt;0,MIN(-AC802,AF802),0)</f>
        <v>0</v>
      </c>
      <c r="AI802" s="24">
        <f>IF(AC802&gt;0,D802+AG802,AB802)</f>
        <v>3.4</v>
      </c>
      <c r="AJ802" s="24">
        <f>MAX(0,D802-AI802-AH802)</f>
        <v>0</v>
      </c>
      <c r="AK802" s="25">
        <f>IF(AB802&gt;0,AI802/AB802,0)</f>
        <v>1</v>
      </c>
      <c r="AL802">
        <f>IF(AB802=0,1,MIN(MATCH(MEDIAN(MinStable,AK802,1),FC_L,1),3))</f>
        <v>3</v>
      </c>
      <c r="AM802" s="25">
        <f>INDEX(FC_E1,$AL802)+(MEDIAN(MinStable,$AK802,1)-INDEX(FC_L,$AL802))*(INDEX(FC_E1,$AL802+1)-INDEX(FC_E1,$AL802))/(INDEX(FC_L,$AL802+1)-INDEX(FC_L,$AL802))</f>
        <v>0.42799999999999999</v>
      </c>
      <c r="AN802" s="25">
        <f>INDEX(FC_E2,$AL802)+(MEDIAN(MinStable,$AK802,1)-INDEX(FC_L,$AL802))*(INDEX(FC_E2,$AL802+1)-INDEX(FC_E2,$AL802))/(INDEX(FC_L,$AL802+1)-INDEX(FC_L,$AL802))</f>
        <v>0.42199999999999999</v>
      </c>
      <c r="AO802" s="25">
        <f>INDEX(FC_E3,$AL802)+(MEDIAN(MinStable,$AK802,1)-INDEX(FC_L,$AL802))*(INDEX(FC_E3,$AL802+1)-INDEX(FC_E3,$AL802))/(INDEX(FC_L,$AL802+1)-INDEX(FC_L,$AL802))</f>
        <v>0.41499999999999998</v>
      </c>
      <c r="AP802" s="26">
        <f>(IF(S802=1,Y802*AK802/AM802,0)+IF(T802=1,Z802*AK802/AN802,0)+IF(U802=1,AA802*AK802/AO802,0))*dt/60</f>
        <v>0.13434959664142687</v>
      </c>
      <c r="AQ802" s="25">
        <f>E802+(AG802*SQRT(RTE)-AH802/SQRT(RTE))*dt/60/E_nom</f>
        <v>0.61666738594190496</v>
      </c>
      <c r="AR802">
        <f>IF(R802=1,1,0)</f>
        <v>0</v>
      </c>
    </row>
    <row r="803" spans="1:44" x14ac:dyDescent="0.2">
      <c r="A803">
        <v>801</v>
      </c>
      <c r="B803" s="22">
        <f>A803/1440</f>
        <v>0.55625000000000002</v>
      </c>
      <c r="C803" s="23">
        <v>3.4462999999999999</v>
      </c>
      <c r="D803" s="24">
        <f>C803+P_aux</f>
        <v>3.4613</v>
      </c>
      <c r="E803" s="25">
        <f>AQ802</f>
        <v>0.61666738594190496</v>
      </c>
      <c r="F803" s="24">
        <f>AB802</f>
        <v>3.4</v>
      </c>
      <c r="G803">
        <f>IF(AND(S802=0,V802&gt;=MinOff),V802,-1)</f>
        <v>-1</v>
      </c>
      <c r="H803">
        <f>IF(AND(T802=0,W802&gt;=MinOff),W802,-1)</f>
        <v>-1</v>
      </c>
      <c r="I803">
        <f>IF(AND(U802=0,X802&gt;=MinOff),X802,-1)</f>
        <v>-1</v>
      </c>
      <c r="J803">
        <f>IF(AND(S802=1,V802&gt;=MinRun),V802,-1)</f>
        <v>578</v>
      </c>
      <c r="K803">
        <f>IF(AND(T802=1,W802&gt;=MinRun),W802,-1)</f>
        <v>577</v>
      </c>
      <c r="L803">
        <f>IF(AND(U802=1,X802&gt;=MinRun),X802,-1)</f>
        <v>236</v>
      </c>
      <c r="M803">
        <f>IF(MAX(G803:I803)&lt;0,0,MATCH(MAX(G803:I803),G803:I803,0))</f>
        <v>0</v>
      </c>
      <c r="N803">
        <f>IF(MAX(J803:L803)&lt;0,0,MATCH(MAX(J803:L803),J803:L803,0))</f>
        <v>1</v>
      </c>
      <c r="O803" s="24">
        <f>IF(N803=0,0,INDEX(CapVec,N803))</f>
        <v>1.2</v>
      </c>
      <c r="P803">
        <f>IF(OR(D803&gt;F803+StartMargin,E803&lt;SOC_startT),1,0)</f>
        <v>0</v>
      </c>
      <c r="Q803">
        <f>IF(AND(E803&gt;SOC_stopT,D803&lt;=F803-O803+StopMargin),1,0)</f>
        <v>0</v>
      </c>
      <c r="R803">
        <f>IF(AND(P803=1,M803&gt;0),1,IF(AND(P803=0,Q803=1,N803&gt;0),-1,0))</f>
        <v>0</v>
      </c>
      <c r="S803">
        <f>S802+IF(AND(R803=1,M803=1),1,0)-IF(AND(R803=-1,N803=1),1,0)</f>
        <v>1</v>
      </c>
      <c r="T803">
        <f>T802+IF(AND(R803=1,M803=2),1,0)-IF(AND(R803=-1,N803=2),1,0)</f>
        <v>1</v>
      </c>
      <c r="U803">
        <f>U802+IF(AND(R803=1,M803=3),1,0)-IF(AND(R803=-1,N803=3),1,0)</f>
        <v>1</v>
      </c>
      <c r="V803">
        <f>IF(S803&lt;&gt;S802,0,V802+dt)</f>
        <v>579</v>
      </c>
      <c r="W803">
        <f>IF(T803&lt;&gt;T802,0,W802+dt)</f>
        <v>578</v>
      </c>
      <c r="X803">
        <f>IF(U803&lt;&gt;U802,0,X802+dt)</f>
        <v>237</v>
      </c>
      <c r="Y803" s="24">
        <f>S803*Cap_1*MIN(1,(V803+dt)/StartRamp)</f>
        <v>1.2</v>
      </c>
      <c r="Z803" s="24">
        <f>T803*Cap_2*MIN(1,(W803+dt)/StartRamp)</f>
        <v>1.1000000000000001</v>
      </c>
      <c r="AA803" s="24">
        <f>U803*Cap_3*MIN(1,(X803+dt)/StartRamp)</f>
        <v>1.1000000000000001</v>
      </c>
      <c r="AB803" s="24">
        <f>SUM(Y803:AA803)</f>
        <v>3.4</v>
      </c>
      <c r="AC803" s="24">
        <f>AB803-D803</f>
        <v>-6.1300000000000132E-2</v>
      </c>
      <c r="AD803" s="25">
        <f>MEDIAN(0,(TaperEnd-E803)/(TaperEnd-TaperStart),1)</f>
        <v>1</v>
      </c>
      <c r="AE803" s="24">
        <f>MIN(P_pcs*AD803,MAX(0,SOC_max-E803)*E_nom*60/dt/SQRT(RTE))</f>
        <v>2.5</v>
      </c>
      <c r="AF803" s="24">
        <f>MIN(P_pcs,MAX(0,E803-SOC_min)*E_nom*60/dt*SQRT(RTE))</f>
        <v>2.5</v>
      </c>
      <c r="AG803" s="24">
        <f>IF(AC803&gt;0,MIN(AC803,AE803),0)</f>
        <v>0</v>
      </c>
      <c r="AH803" s="24">
        <f>IF(AC803&lt;0,MIN(-AC803,AF803),0)</f>
        <v>6.1300000000000132E-2</v>
      </c>
      <c r="AI803" s="24">
        <f>IF(AC803&gt;0,D803+AG803,AB803)</f>
        <v>3.4</v>
      </c>
      <c r="AJ803" s="24">
        <f>MAX(0,D803-AI803-AH803)</f>
        <v>0</v>
      </c>
      <c r="AK803" s="25">
        <f>IF(AB803&gt;0,AI803/AB803,0)</f>
        <v>1</v>
      </c>
      <c r="AL803">
        <f>IF(AB803=0,1,MIN(MATCH(MEDIAN(MinStable,AK803,1),FC_L,1),3))</f>
        <v>3</v>
      </c>
      <c r="AM803" s="25">
        <f>INDEX(FC_E1,$AL803)+(MEDIAN(MinStable,$AK803,1)-INDEX(FC_L,$AL803))*(INDEX(FC_E1,$AL803+1)-INDEX(FC_E1,$AL803))/(INDEX(FC_L,$AL803+1)-INDEX(FC_L,$AL803))</f>
        <v>0.42799999999999999</v>
      </c>
      <c r="AN803" s="25">
        <f>INDEX(FC_E2,$AL803)+(MEDIAN(MinStable,$AK803,1)-INDEX(FC_L,$AL803))*(INDEX(FC_E2,$AL803+1)-INDEX(FC_E2,$AL803))/(INDEX(FC_L,$AL803+1)-INDEX(FC_L,$AL803))</f>
        <v>0.42199999999999999</v>
      </c>
      <c r="AO803" s="25">
        <f>INDEX(FC_E3,$AL803)+(MEDIAN(MinStable,$AK803,1)-INDEX(FC_L,$AL803))*(INDEX(FC_E3,$AL803+1)-INDEX(FC_E3,$AL803))/(INDEX(FC_L,$AL803+1)-INDEX(FC_L,$AL803))</f>
        <v>0.41499999999999998</v>
      </c>
      <c r="AP803" s="26">
        <f>(IF(S803=1,Y803*AK803/AM803,0)+IF(T803=1,Z803*AK803/AN803,0)+IF(U803=1,AA803*AK803/AO803,0))*dt/60</f>
        <v>0.13434959664142687</v>
      </c>
      <c r="AQ803" s="25">
        <f>E803+(AG803*SQRT(RTE)-AH803/SQRT(RTE))*dt/60/E_nom</f>
        <v>0.61646936770080496</v>
      </c>
      <c r="AR803">
        <f>IF(R803=1,1,0)</f>
        <v>0</v>
      </c>
    </row>
    <row r="804" spans="1:44" x14ac:dyDescent="0.2">
      <c r="A804">
        <v>802</v>
      </c>
      <c r="B804" s="22">
        <f>A804/1440</f>
        <v>0.55694444444444446</v>
      </c>
      <c r="C804" s="23">
        <v>3.3380999999999998</v>
      </c>
      <c r="D804" s="24">
        <f>C804+P_aux</f>
        <v>3.3531</v>
      </c>
      <c r="E804" s="25">
        <f>AQ803</f>
        <v>0.61646936770080496</v>
      </c>
      <c r="F804" s="24">
        <f>AB803</f>
        <v>3.4</v>
      </c>
      <c r="G804">
        <f>IF(AND(S803=0,V803&gt;=MinOff),V803,-1)</f>
        <v>-1</v>
      </c>
      <c r="H804">
        <f>IF(AND(T803=0,W803&gt;=MinOff),W803,-1)</f>
        <v>-1</v>
      </c>
      <c r="I804">
        <f>IF(AND(U803=0,X803&gt;=MinOff),X803,-1)</f>
        <v>-1</v>
      </c>
      <c r="J804">
        <f>IF(AND(S803=1,V803&gt;=MinRun),V803,-1)</f>
        <v>579</v>
      </c>
      <c r="K804">
        <f>IF(AND(T803=1,W803&gt;=MinRun),W803,-1)</f>
        <v>578</v>
      </c>
      <c r="L804">
        <f>IF(AND(U803=1,X803&gt;=MinRun),X803,-1)</f>
        <v>237</v>
      </c>
      <c r="M804">
        <f>IF(MAX(G804:I804)&lt;0,0,MATCH(MAX(G804:I804),G804:I804,0))</f>
        <v>0</v>
      </c>
      <c r="N804">
        <f>IF(MAX(J804:L804)&lt;0,0,MATCH(MAX(J804:L804),J804:L804,0))</f>
        <v>1</v>
      </c>
      <c r="O804" s="24">
        <f>IF(N804=0,0,INDEX(CapVec,N804))</f>
        <v>1.2</v>
      </c>
      <c r="P804">
        <f>IF(OR(D804&gt;F804+StartMargin,E804&lt;SOC_startT),1,0)</f>
        <v>0</v>
      </c>
      <c r="Q804">
        <f>IF(AND(E804&gt;SOC_stopT,D804&lt;=F804-O804+StopMargin),1,0)</f>
        <v>0</v>
      </c>
      <c r="R804">
        <f>IF(AND(P804=1,M804&gt;0),1,IF(AND(P804=0,Q804=1,N804&gt;0),-1,0))</f>
        <v>0</v>
      </c>
      <c r="S804">
        <f>S803+IF(AND(R804=1,M804=1),1,0)-IF(AND(R804=-1,N804=1),1,0)</f>
        <v>1</v>
      </c>
      <c r="T804">
        <f>T803+IF(AND(R804=1,M804=2),1,0)-IF(AND(R804=-1,N804=2),1,0)</f>
        <v>1</v>
      </c>
      <c r="U804">
        <f>U803+IF(AND(R804=1,M804=3),1,0)-IF(AND(R804=-1,N804=3),1,0)</f>
        <v>1</v>
      </c>
      <c r="V804">
        <f>IF(S804&lt;&gt;S803,0,V803+dt)</f>
        <v>580</v>
      </c>
      <c r="W804">
        <f>IF(T804&lt;&gt;T803,0,W803+dt)</f>
        <v>579</v>
      </c>
      <c r="X804">
        <f>IF(U804&lt;&gt;U803,0,X803+dt)</f>
        <v>238</v>
      </c>
      <c r="Y804" s="24">
        <f>S804*Cap_1*MIN(1,(V804+dt)/StartRamp)</f>
        <v>1.2</v>
      </c>
      <c r="Z804" s="24">
        <f>T804*Cap_2*MIN(1,(W804+dt)/StartRamp)</f>
        <v>1.1000000000000001</v>
      </c>
      <c r="AA804" s="24">
        <f>U804*Cap_3*MIN(1,(X804+dt)/StartRamp)</f>
        <v>1.1000000000000001</v>
      </c>
      <c r="AB804" s="24">
        <f>SUM(Y804:AA804)</f>
        <v>3.4</v>
      </c>
      <c r="AC804" s="24">
        <f>AB804-D804</f>
        <v>4.6899999999999942E-2</v>
      </c>
      <c r="AD804" s="25">
        <f>MEDIAN(0,(TaperEnd-E804)/(TaperEnd-TaperStart),1)</f>
        <v>1</v>
      </c>
      <c r="AE804" s="24">
        <f>MIN(P_pcs*AD804,MAX(0,SOC_max-E804)*E_nom*60/dt/SQRT(RTE))</f>
        <v>2.5</v>
      </c>
      <c r="AF804" s="24">
        <f>MIN(P_pcs,MAX(0,E804-SOC_min)*E_nom*60/dt*SQRT(RTE))</f>
        <v>2.5</v>
      </c>
      <c r="AG804" s="24">
        <f>IF(AC804&gt;0,MIN(AC804,AE804),0)</f>
        <v>4.6899999999999942E-2</v>
      </c>
      <c r="AH804" s="24">
        <f>IF(AC804&lt;0,MIN(-AC804,AF804),0)</f>
        <v>0</v>
      </c>
      <c r="AI804" s="24">
        <f>IF(AC804&gt;0,D804+AG804,AB804)</f>
        <v>3.4</v>
      </c>
      <c r="AJ804" s="24">
        <f>MAX(0,D804-AI804-AH804)</f>
        <v>0</v>
      </c>
      <c r="AK804" s="25">
        <f>IF(AB804&gt;0,AI804/AB804,0)</f>
        <v>1</v>
      </c>
      <c r="AL804">
        <f>IF(AB804=0,1,MIN(MATCH(MEDIAN(MinStable,AK804,1),FC_L,1),3))</f>
        <v>3</v>
      </c>
      <c r="AM804" s="25">
        <f>INDEX(FC_E1,$AL804)+(MEDIAN(MinStable,$AK804,1)-INDEX(FC_L,$AL804))*(INDEX(FC_E1,$AL804+1)-INDEX(FC_E1,$AL804))/(INDEX(FC_L,$AL804+1)-INDEX(FC_L,$AL804))</f>
        <v>0.42799999999999999</v>
      </c>
      <c r="AN804" s="25">
        <f>INDEX(FC_E2,$AL804)+(MEDIAN(MinStable,$AK804,1)-INDEX(FC_L,$AL804))*(INDEX(FC_E2,$AL804+1)-INDEX(FC_E2,$AL804))/(INDEX(FC_L,$AL804+1)-INDEX(FC_L,$AL804))</f>
        <v>0.42199999999999999</v>
      </c>
      <c r="AO804" s="25">
        <f>INDEX(FC_E3,$AL804)+(MEDIAN(MinStable,$AK804,1)-INDEX(FC_L,$AL804))*(INDEX(FC_E3,$AL804+1)-INDEX(FC_E3,$AL804))/(INDEX(FC_L,$AL804+1)-INDEX(FC_L,$AL804))</f>
        <v>0.41499999999999998</v>
      </c>
      <c r="AP804" s="26">
        <f>(IF(S804=1,Y804*AK804/AM804,0)+IF(T804=1,Z804*AK804/AN804,0)+IF(U804=1,AA804*AK804/AO804,0))*dt/60</f>
        <v>0.13434959664142687</v>
      </c>
      <c r="AQ804" s="25">
        <f>E804+(AG804*SQRT(RTE)-AH804/SQRT(RTE))*dt/60/E_nom</f>
        <v>0.61660268921543271</v>
      </c>
      <c r="AR804">
        <f>IF(R804=1,1,0)</f>
        <v>0</v>
      </c>
    </row>
    <row r="805" spans="1:44" x14ac:dyDescent="0.2">
      <c r="A805">
        <v>803</v>
      </c>
      <c r="B805" s="22">
        <f>A805/1440</f>
        <v>0.55763888888888891</v>
      </c>
      <c r="C805" s="23">
        <v>3.3571</v>
      </c>
      <c r="D805" s="24">
        <f>C805+P_aux</f>
        <v>3.3721000000000001</v>
      </c>
      <c r="E805" s="25">
        <f>AQ804</f>
        <v>0.61660268921543271</v>
      </c>
      <c r="F805" s="24">
        <f>AB804</f>
        <v>3.4</v>
      </c>
      <c r="G805">
        <f>IF(AND(S804=0,V804&gt;=MinOff),V804,-1)</f>
        <v>-1</v>
      </c>
      <c r="H805">
        <f>IF(AND(T804=0,W804&gt;=MinOff),W804,-1)</f>
        <v>-1</v>
      </c>
      <c r="I805">
        <f>IF(AND(U804=0,X804&gt;=MinOff),X804,-1)</f>
        <v>-1</v>
      </c>
      <c r="J805">
        <f>IF(AND(S804=1,V804&gt;=MinRun),V804,-1)</f>
        <v>580</v>
      </c>
      <c r="K805">
        <f>IF(AND(T804=1,W804&gt;=MinRun),W804,-1)</f>
        <v>579</v>
      </c>
      <c r="L805">
        <f>IF(AND(U804=1,X804&gt;=MinRun),X804,-1)</f>
        <v>238</v>
      </c>
      <c r="M805">
        <f>IF(MAX(G805:I805)&lt;0,0,MATCH(MAX(G805:I805),G805:I805,0))</f>
        <v>0</v>
      </c>
      <c r="N805">
        <f>IF(MAX(J805:L805)&lt;0,0,MATCH(MAX(J805:L805),J805:L805,0))</f>
        <v>1</v>
      </c>
      <c r="O805" s="24">
        <f>IF(N805=0,0,INDEX(CapVec,N805))</f>
        <v>1.2</v>
      </c>
      <c r="P805">
        <f>IF(OR(D805&gt;F805+StartMargin,E805&lt;SOC_startT),1,0)</f>
        <v>0</v>
      </c>
      <c r="Q805">
        <f>IF(AND(E805&gt;SOC_stopT,D805&lt;=F805-O805+StopMargin),1,0)</f>
        <v>0</v>
      </c>
      <c r="R805">
        <f>IF(AND(P805=1,M805&gt;0),1,IF(AND(P805=0,Q805=1,N805&gt;0),-1,0))</f>
        <v>0</v>
      </c>
      <c r="S805">
        <f>S804+IF(AND(R805=1,M805=1),1,0)-IF(AND(R805=-1,N805=1),1,0)</f>
        <v>1</v>
      </c>
      <c r="T805">
        <f>T804+IF(AND(R805=1,M805=2),1,0)-IF(AND(R805=-1,N805=2),1,0)</f>
        <v>1</v>
      </c>
      <c r="U805">
        <f>U804+IF(AND(R805=1,M805=3),1,0)-IF(AND(R805=-1,N805=3),1,0)</f>
        <v>1</v>
      </c>
      <c r="V805">
        <f>IF(S805&lt;&gt;S804,0,V804+dt)</f>
        <v>581</v>
      </c>
      <c r="W805">
        <f>IF(T805&lt;&gt;T804,0,W804+dt)</f>
        <v>580</v>
      </c>
      <c r="X805">
        <f>IF(U805&lt;&gt;U804,0,X804+dt)</f>
        <v>239</v>
      </c>
      <c r="Y805" s="24">
        <f>S805*Cap_1*MIN(1,(V805+dt)/StartRamp)</f>
        <v>1.2</v>
      </c>
      <c r="Z805" s="24">
        <f>T805*Cap_2*MIN(1,(W805+dt)/StartRamp)</f>
        <v>1.1000000000000001</v>
      </c>
      <c r="AA805" s="24">
        <f>U805*Cap_3*MIN(1,(X805+dt)/StartRamp)</f>
        <v>1.1000000000000001</v>
      </c>
      <c r="AB805" s="24">
        <f>SUM(Y805:AA805)</f>
        <v>3.4</v>
      </c>
      <c r="AC805" s="24">
        <f>AB805-D805</f>
        <v>2.7899999999999814E-2</v>
      </c>
      <c r="AD805" s="25">
        <f>MEDIAN(0,(TaperEnd-E805)/(TaperEnd-TaperStart),1)</f>
        <v>1</v>
      </c>
      <c r="AE805" s="24">
        <f>MIN(P_pcs*AD805,MAX(0,SOC_max-E805)*E_nom*60/dt/SQRT(RTE))</f>
        <v>2.5</v>
      </c>
      <c r="AF805" s="24">
        <f>MIN(P_pcs,MAX(0,E805-SOC_min)*E_nom*60/dt*SQRT(RTE))</f>
        <v>2.5</v>
      </c>
      <c r="AG805" s="24">
        <f>IF(AC805&gt;0,MIN(AC805,AE805),0)</f>
        <v>2.7899999999999814E-2</v>
      </c>
      <c r="AH805" s="24">
        <f>IF(AC805&lt;0,MIN(-AC805,AF805),0)</f>
        <v>0</v>
      </c>
      <c r="AI805" s="24">
        <f>IF(AC805&gt;0,D805+AG805,AB805)</f>
        <v>3.4</v>
      </c>
      <c r="AJ805" s="24">
        <f>MAX(0,D805-AI805-AH805)</f>
        <v>0</v>
      </c>
      <c r="AK805" s="25">
        <f>IF(AB805&gt;0,AI805/AB805,0)</f>
        <v>1</v>
      </c>
      <c r="AL805">
        <f>IF(AB805=0,1,MIN(MATCH(MEDIAN(MinStable,AK805,1),FC_L,1),3))</f>
        <v>3</v>
      </c>
      <c r="AM805" s="25">
        <f>INDEX(FC_E1,$AL805)+(MEDIAN(MinStable,$AK805,1)-INDEX(FC_L,$AL805))*(INDEX(FC_E1,$AL805+1)-INDEX(FC_E1,$AL805))/(INDEX(FC_L,$AL805+1)-INDEX(FC_L,$AL805))</f>
        <v>0.42799999999999999</v>
      </c>
      <c r="AN805" s="25">
        <f>INDEX(FC_E2,$AL805)+(MEDIAN(MinStable,$AK805,1)-INDEX(FC_L,$AL805))*(INDEX(FC_E2,$AL805+1)-INDEX(FC_E2,$AL805))/(INDEX(FC_L,$AL805+1)-INDEX(FC_L,$AL805))</f>
        <v>0.42199999999999999</v>
      </c>
      <c r="AO805" s="25">
        <f>INDEX(FC_E3,$AL805)+(MEDIAN(MinStable,$AK805,1)-INDEX(FC_L,$AL805))*(INDEX(FC_E3,$AL805+1)-INDEX(FC_E3,$AL805))/(INDEX(FC_L,$AL805+1)-INDEX(FC_L,$AL805))</f>
        <v>0.41499999999999998</v>
      </c>
      <c r="AP805" s="26">
        <f>(IF(S805=1,Y805*AK805/AM805,0)+IF(T805=1,Z805*AK805/AN805,0)+IF(U805=1,AA805*AK805/AO805,0))*dt/60</f>
        <v>0.13434959664142687</v>
      </c>
      <c r="AQ805" s="25">
        <f>E805+(AG805*SQRT(RTE)-AH805/SQRT(RTE))*dt/60/E_nom</f>
        <v>0.61668199988191696</v>
      </c>
      <c r="AR805">
        <f>IF(R805=1,1,0)</f>
        <v>0</v>
      </c>
    </row>
    <row r="806" spans="1:44" x14ac:dyDescent="0.2">
      <c r="A806">
        <v>804</v>
      </c>
      <c r="B806" s="22">
        <f>A806/1440</f>
        <v>0.55833333333333335</v>
      </c>
      <c r="C806" s="23">
        <v>3.3222</v>
      </c>
      <c r="D806" s="24">
        <f>C806+P_aux</f>
        <v>3.3372000000000002</v>
      </c>
      <c r="E806" s="25">
        <f>AQ805</f>
        <v>0.61668199988191696</v>
      </c>
      <c r="F806" s="24">
        <f>AB805</f>
        <v>3.4</v>
      </c>
      <c r="G806">
        <f>IF(AND(S805=0,V805&gt;=MinOff),V805,-1)</f>
        <v>-1</v>
      </c>
      <c r="H806">
        <f>IF(AND(T805=0,W805&gt;=MinOff),W805,-1)</f>
        <v>-1</v>
      </c>
      <c r="I806">
        <f>IF(AND(U805=0,X805&gt;=MinOff),X805,-1)</f>
        <v>-1</v>
      </c>
      <c r="J806">
        <f>IF(AND(S805=1,V805&gt;=MinRun),V805,-1)</f>
        <v>581</v>
      </c>
      <c r="K806">
        <f>IF(AND(T805=1,W805&gt;=MinRun),W805,-1)</f>
        <v>580</v>
      </c>
      <c r="L806">
        <f>IF(AND(U805=1,X805&gt;=MinRun),X805,-1)</f>
        <v>239</v>
      </c>
      <c r="M806">
        <f>IF(MAX(G806:I806)&lt;0,0,MATCH(MAX(G806:I806),G806:I806,0))</f>
        <v>0</v>
      </c>
      <c r="N806">
        <f>IF(MAX(J806:L806)&lt;0,0,MATCH(MAX(J806:L806),J806:L806,0))</f>
        <v>1</v>
      </c>
      <c r="O806" s="24">
        <f>IF(N806=0,0,INDEX(CapVec,N806))</f>
        <v>1.2</v>
      </c>
      <c r="P806">
        <f>IF(OR(D806&gt;F806+StartMargin,E806&lt;SOC_startT),1,0)</f>
        <v>0</v>
      </c>
      <c r="Q806">
        <f>IF(AND(E806&gt;SOC_stopT,D806&lt;=F806-O806+StopMargin),1,0)</f>
        <v>0</v>
      </c>
      <c r="R806">
        <f>IF(AND(P806=1,M806&gt;0),1,IF(AND(P806=0,Q806=1,N806&gt;0),-1,0))</f>
        <v>0</v>
      </c>
      <c r="S806">
        <f>S805+IF(AND(R806=1,M806=1),1,0)-IF(AND(R806=-1,N806=1),1,0)</f>
        <v>1</v>
      </c>
      <c r="T806">
        <f>T805+IF(AND(R806=1,M806=2),1,0)-IF(AND(R806=-1,N806=2),1,0)</f>
        <v>1</v>
      </c>
      <c r="U806">
        <f>U805+IF(AND(R806=1,M806=3),1,0)-IF(AND(R806=-1,N806=3),1,0)</f>
        <v>1</v>
      </c>
      <c r="V806">
        <f>IF(S806&lt;&gt;S805,0,V805+dt)</f>
        <v>582</v>
      </c>
      <c r="W806">
        <f>IF(T806&lt;&gt;T805,0,W805+dt)</f>
        <v>581</v>
      </c>
      <c r="X806">
        <f>IF(U806&lt;&gt;U805,0,X805+dt)</f>
        <v>240</v>
      </c>
      <c r="Y806" s="24">
        <f>S806*Cap_1*MIN(1,(V806+dt)/StartRamp)</f>
        <v>1.2</v>
      </c>
      <c r="Z806" s="24">
        <f>T806*Cap_2*MIN(1,(W806+dt)/StartRamp)</f>
        <v>1.1000000000000001</v>
      </c>
      <c r="AA806" s="24">
        <f>U806*Cap_3*MIN(1,(X806+dt)/StartRamp)</f>
        <v>1.1000000000000001</v>
      </c>
      <c r="AB806" s="24">
        <f>SUM(Y806:AA806)</f>
        <v>3.4</v>
      </c>
      <c r="AC806" s="24">
        <f>AB806-D806</f>
        <v>6.2799999999999745E-2</v>
      </c>
      <c r="AD806" s="25">
        <f>MEDIAN(0,(TaperEnd-E806)/(TaperEnd-TaperStart),1)</f>
        <v>1</v>
      </c>
      <c r="AE806" s="24">
        <f>MIN(P_pcs*AD806,MAX(0,SOC_max-E806)*E_nom*60/dt/SQRT(RTE))</f>
        <v>2.5</v>
      </c>
      <c r="AF806" s="24">
        <f>MIN(P_pcs,MAX(0,E806-SOC_min)*E_nom*60/dt*SQRT(RTE))</f>
        <v>2.5</v>
      </c>
      <c r="AG806" s="24">
        <f>IF(AC806&gt;0,MIN(AC806,AE806),0)</f>
        <v>6.2799999999999745E-2</v>
      </c>
      <c r="AH806" s="24">
        <f>IF(AC806&lt;0,MIN(-AC806,AF806),0)</f>
        <v>0</v>
      </c>
      <c r="AI806" s="24">
        <f>IF(AC806&gt;0,D806+AG806,AB806)</f>
        <v>3.4</v>
      </c>
      <c r="AJ806" s="24">
        <f>MAX(0,D806-AI806-AH806)</f>
        <v>0</v>
      </c>
      <c r="AK806" s="25">
        <f>IF(AB806&gt;0,AI806/AB806,0)</f>
        <v>1</v>
      </c>
      <c r="AL806">
        <f>IF(AB806=0,1,MIN(MATCH(MEDIAN(MinStable,AK806,1),FC_L,1),3))</f>
        <v>3</v>
      </c>
      <c r="AM806" s="25">
        <f>INDEX(FC_E1,$AL806)+(MEDIAN(MinStable,$AK806,1)-INDEX(FC_L,$AL806))*(INDEX(FC_E1,$AL806+1)-INDEX(FC_E1,$AL806))/(INDEX(FC_L,$AL806+1)-INDEX(FC_L,$AL806))</f>
        <v>0.42799999999999999</v>
      </c>
      <c r="AN806" s="25">
        <f>INDEX(FC_E2,$AL806)+(MEDIAN(MinStable,$AK806,1)-INDEX(FC_L,$AL806))*(INDEX(FC_E2,$AL806+1)-INDEX(FC_E2,$AL806))/(INDEX(FC_L,$AL806+1)-INDEX(FC_L,$AL806))</f>
        <v>0.42199999999999999</v>
      </c>
      <c r="AO806" s="25">
        <f>INDEX(FC_E3,$AL806)+(MEDIAN(MinStable,$AK806,1)-INDEX(FC_L,$AL806))*(INDEX(FC_E3,$AL806+1)-INDEX(FC_E3,$AL806))/(INDEX(FC_L,$AL806+1)-INDEX(FC_L,$AL806))</f>
        <v>0.41499999999999998</v>
      </c>
      <c r="AP806" s="26">
        <f>(IF(S806=1,Y806*AK806/AM806,0)+IF(T806=1,Z806*AK806/AN806,0)+IF(U806=1,AA806*AK806/AO806,0))*dt/60</f>
        <v>0.13434959664142687</v>
      </c>
      <c r="AQ806" s="25">
        <f>E806+(AG806*SQRT(RTE)-AH806/SQRT(RTE))*dt/60/E_nom</f>
        <v>0.61686051994841207</v>
      </c>
      <c r="AR806">
        <f>IF(R806=1,1,0)</f>
        <v>0</v>
      </c>
    </row>
    <row r="807" spans="1:44" x14ac:dyDescent="0.2">
      <c r="A807">
        <v>805</v>
      </c>
      <c r="B807" s="22">
        <f>A807/1440</f>
        <v>0.55902777777777779</v>
      </c>
      <c r="C807" s="23">
        <v>3.355</v>
      </c>
      <c r="D807" s="24">
        <f>C807+P_aux</f>
        <v>3.37</v>
      </c>
      <c r="E807" s="25">
        <f>AQ806</f>
        <v>0.61686051994841207</v>
      </c>
      <c r="F807" s="24">
        <f>AB806</f>
        <v>3.4</v>
      </c>
      <c r="G807">
        <f>IF(AND(S806=0,V806&gt;=MinOff),V806,-1)</f>
        <v>-1</v>
      </c>
      <c r="H807">
        <f>IF(AND(T806=0,W806&gt;=MinOff),W806,-1)</f>
        <v>-1</v>
      </c>
      <c r="I807">
        <f>IF(AND(U806=0,X806&gt;=MinOff),X806,-1)</f>
        <v>-1</v>
      </c>
      <c r="J807">
        <f>IF(AND(S806=1,V806&gt;=MinRun),V806,-1)</f>
        <v>582</v>
      </c>
      <c r="K807">
        <f>IF(AND(T806=1,W806&gt;=MinRun),W806,-1)</f>
        <v>581</v>
      </c>
      <c r="L807">
        <f>IF(AND(U806=1,X806&gt;=MinRun),X806,-1)</f>
        <v>240</v>
      </c>
      <c r="M807">
        <f>IF(MAX(G807:I807)&lt;0,0,MATCH(MAX(G807:I807),G807:I807,0))</f>
        <v>0</v>
      </c>
      <c r="N807">
        <f>IF(MAX(J807:L807)&lt;0,0,MATCH(MAX(J807:L807),J807:L807,0))</f>
        <v>1</v>
      </c>
      <c r="O807" s="24">
        <f>IF(N807=0,0,INDEX(CapVec,N807))</f>
        <v>1.2</v>
      </c>
      <c r="P807">
        <f>IF(OR(D807&gt;F807+StartMargin,E807&lt;SOC_startT),1,0)</f>
        <v>0</v>
      </c>
      <c r="Q807">
        <f>IF(AND(E807&gt;SOC_stopT,D807&lt;=F807-O807+StopMargin),1,0)</f>
        <v>0</v>
      </c>
      <c r="R807">
        <f>IF(AND(P807=1,M807&gt;0),1,IF(AND(P807=0,Q807=1,N807&gt;0),-1,0))</f>
        <v>0</v>
      </c>
      <c r="S807">
        <f>S806+IF(AND(R807=1,M807=1),1,0)-IF(AND(R807=-1,N807=1),1,0)</f>
        <v>1</v>
      </c>
      <c r="T807">
        <f>T806+IF(AND(R807=1,M807=2),1,0)-IF(AND(R807=-1,N807=2),1,0)</f>
        <v>1</v>
      </c>
      <c r="U807">
        <f>U806+IF(AND(R807=1,M807=3),1,0)-IF(AND(R807=-1,N807=3),1,0)</f>
        <v>1</v>
      </c>
      <c r="V807">
        <f>IF(S807&lt;&gt;S806,0,V806+dt)</f>
        <v>583</v>
      </c>
      <c r="W807">
        <f>IF(T807&lt;&gt;T806,0,W806+dt)</f>
        <v>582</v>
      </c>
      <c r="X807">
        <f>IF(U807&lt;&gt;U806,0,X806+dt)</f>
        <v>241</v>
      </c>
      <c r="Y807" s="24">
        <f>S807*Cap_1*MIN(1,(V807+dt)/StartRamp)</f>
        <v>1.2</v>
      </c>
      <c r="Z807" s="24">
        <f>T807*Cap_2*MIN(1,(W807+dt)/StartRamp)</f>
        <v>1.1000000000000001</v>
      </c>
      <c r="AA807" s="24">
        <f>U807*Cap_3*MIN(1,(X807+dt)/StartRamp)</f>
        <v>1.1000000000000001</v>
      </c>
      <c r="AB807" s="24">
        <f>SUM(Y807:AA807)</f>
        <v>3.4</v>
      </c>
      <c r="AC807" s="24">
        <f>AB807-D807</f>
        <v>2.9999999999999805E-2</v>
      </c>
      <c r="AD807" s="25">
        <f>MEDIAN(0,(TaperEnd-E807)/(TaperEnd-TaperStart),1)</f>
        <v>1</v>
      </c>
      <c r="AE807" s="24">
        <f>MIN(P_pcs*AD807,MAX(0,SOC_max-E807)*E_nom*60/dt/SQRT(RTE))</f>
        <v>2.5</v>
      </c>
      <c r="AF807" s="24">
        <f>MIN(P_pcs,MAX(0,E807-SOC_min)*E_nom*60/dt*SQRT(RTE))</f>
        <v>2.5</v>
      </c>
      <c r="AG807" s="24">
        <f>IF(AC807&gt;0,MIN(AC807,AE807),0)</f>
        <v>2.9999999999999805E-2</v>
      </c>
      <c r="AH807" s="24">
        <f>IF(AC807&lt;0,MIN(-AC807,AF807),0)</f>
        <v>0</v>
      </c>
      <c r="AI807" s="24">
        <f>IF(AC807&gt;0,D807+AG807,AB807)</f>
        <v>3.4</v>
      </c>
      <c r="AJ807" s="24">
        <f>MAX(0,D807-AI807-AH807)</f>
        <v>0</v>
      </c>
      <c r="AK807" s="25">
        <f>IF(AB807&gt;0,AI807/AB807,0)</f>
        <v>1</v>
      </c>
      <c r="AL807">
        <f>IF(AB807=0,1,MIN(MATCH(MEDIAN(MinStable,AK807,1),FC_L,1),3))</f>
        <v>3</v>
      </c>
      <c r="AM807" s="25">
        <f>INDEX(FC_E1,$AL807)+(MEDIAN(MinStable,$AK807,1)-INDEX(FC_L,$AL807))*(INDEX(FC_E1,$AL807+1)-INDEX(FC_E1,$AL807))/(INDEX(FC_L,$AL807+1)-INDEX(FC_L,$AL807))</f>
        <v>0.42799999999999999</v>
      </c>
      <c r="AN807" s="25">
        <f>INDEX(FC_E2,$AL807)+(MEDIAN(MinStable,$AK807,1)-INDEX(FC_L,$AL807))*(INDEX(FC_E2,$AL807+1)-INDEX(FC_E2,$AL807))/(INDEX(FC_L,$AL807+1)-INDEX(FC_L,$AL807))</f>
        <v>0.42199999999999999</v>
      </c>
      <c r="AO807" s="25">
        <f>INDEX(FC_E3,$AL807)+(MEDIAN(MinStable,$AK807,1)-INDEX(FC_L,$AL807))*(INDEX(FC_E3,$AL807+1)-INDEX(FC_E3,$AL807))/(INDEX(FC_L,$AL807+1)-INDEX(FC_L,$AL807))</f>
        <v>0.41499999999999998</v>
      </c>
      <c r="AP807" s="26">
        <f>(IF(S807=1,Y807*AK807/AM807,0)+IF(T807=1,Z807*AK807/AN807,0)+IF(U807=1,AA807*AK807/AO807,0))*dt/60</f>
        <v>0.13434959664142687</v>
      </c>
      <c r="AQ807" s="25">
        <f>E807+(AG807*SQRT(RTE)-AH807/SQRT(RTE))*dt/60/E_nom</f>
        <v>0.61694580023495427</v>
      </c>
      <c r="AR807">
        <f>IF(R807=1,1,0)</f>
        <v>0</v>
      </c>
    </row>
    <row r="808" spans="1:44" x14ac:dyDescent="0.2">
      <c r="A808">
        <v>806</v>
      </c>
      <c r="B808" s="22">
        <f>A808/1440</f>
        <v>0.55972222222222223</v>
      </c>
      <c r="C808" s="23">
        <v>3.4317000000000002</v>
      </c>
      <c r="D808" s="24">
        <f>C808+P_aux</f>
        <v>3.4467000000000003</v>
      </c>
      <c r="E808" s="25">
        <f>AQ807</f>
        <v>0.61694580023495427</v>
      </c>
      <c r="F808" s="24">
        <f>AB807</f>
        <v>3.4</v>
      </c>
      <c r="G808">
        <f>IF(AND(S807=0,V807&gt;=MinOff),V807,-1)</f>
        <v>-1</v>
      </c>
      <c r="H808">
        <f>IF(AND(T807=0,W807&gt;=MinOff),W807,-1)</f>
        <v>-1</v>
      </c>
      <c r="I808">
        <f>IF(AND(U807=0,X807&gt;=MinOff),X807,-1)</f>
        <v>-1</v>
      </c>
      <c r="J808">
        <f>IF(AND(S807=1,V807&gt;=MinRun),V807,-1)</f>
        <v>583</v>
      </c>
      <c r="K808">
        <f>IF(AND(T807=1,W807&gt;=MinRun),W807,-1)</f>
        <v>582</v>
      </c>
      <c r="L808">
        <f>IF(AND(U807=1,X807&gt;=MinRun),X807,-1)</f>
        <v>241</v>
      </c>
      <c r="M808">
        <f>IF(MAX(G808:I808)&lt;0,0,MATCH(MAX(G808:I808),G808:I808,0))</f>
        <v>0</v>
      </c>
      <c r="N808">
        <f>IF(MAX(J808:L808)&lt;0,0,MATCH(MAX(J808:L808),J808:L808,0))</f>
        <v>1</v>
      </c>
      <c r="O808" s="24">
        <f>IF(N808=0,0,INDEX(CapVec,N808))</f>
        <v>1.2</v>
      </c>
      <c r="P808">
        <f>IF(OR(D808&gt;F808+StartMargin,E808&lt;SOC_startT),1,0)</f>
        <v>0</v>
      </c>
      <c r="Q808">
        <f>IF(AND(E808&gt;SOC_stopT,D808&lt;=F808-O808+StopMargin),1,0)</f>
        <v>0</v>
      </c>
      <c r="R808">
        <f>IF(AND(P808=1,M808&gt;0),1,IF(AND(P808=0,Q808=1,N808&gt;0),-1,0))</f>
        <v>0</v>
      </c>
      <c r="S808">
        <f>S807+IF(AND(R808=1,M808=1),1,0)-IF(AND(R808=-1,N808=1),1,0)</f>
        <v>1</v>
      </c>
      <c r="T808">
        <f>T807+IF(AND(R808=1,M808=2),1,0)-IF(AND(R808=-1,N808=2),1,0)</f>
        <v>1</v>
      </c>
      <c r="U808">
        <f>U807+IF(AND(R808=1,M808=3),1,0)-IF(AND(R808=-1,N808=3),1,0)</f>
        <v>1</v>
      </c>
      <c r="V808">
        <f>IF(S808&lt;&gt;S807,0,V807+dt)</f>
        <v>584</v>
      </c>
      <c r="W808">
        <f>IF(T808&lt;&gt;T807,0,W807+dt)</f>
        <v>583</v>
      </c>
      <c r="X808">
        <f>IF(U808&lt;&gt;U807,0,X807+dt)</f>
        <v>242</v>
      </c>
      <c r="Y808" s="24">
        <f>S808*Cap_1*MIN(1,(V808+dt)/StartRamp)</f>
        <v>1.2</v>
      </c>
      <c r="Z808" s="24">
        <f>T808*Cap_2*MIN(1,(W808+dt)/StartRamp)</f>
        <v>1.1000000000000001</v>
      </c>
      <c r="AA808" s="24">
        <f>U808*Cap_3*MIN(1,(X808+dt)/StartRamp)</f>
        <v>1.1000000000000001</v>
      </c>
      <c r="AB808" s="24">
        <f>SUM(Y808:AA808)</f>
        <v>3.4</v>
      </c>
      <c r="AC808" s="24">
        <f>AB808-D808</f>
        <v>-4.6700000000000408E-2</v>
      </c>
      <c r="AD808" s="25">
        <f>MEDIAN(0,(TaperEnd-E808)/(TaperEnd-TaperStart),1)</f>
        <v>1</v>
      </c>
      <c r="AE808" s="24">
        <f>MIN(P_pcs*AD808,MAX(0,SOC_max-E808)*E_nom*60/dt/SQRT(RTE))</f>
        <v>2.5</v>
      </c>
      <c r="AF808" s="24">
        <f>MIN(P_pcs,MAX(0,E808-SOC_min)*E_nom*60/dt*SQRT(RTE))</f>
        <v>2.5</v>
      </c>
      <c r="AG808" s="24">
        <f>IF(AC808&gt;0,MIN(AC808,AE808),0)</f>
        <v>0</v>
      </c>
      <c r="AH808" s="24">
        <f>IF(AC808&lt;0,MIN(-AC808,AF808),0)</f>
        <v>4.6700000000000408E-2</v>
      </c>
      <c r="AI808" s="24">
        <f>IF(AC808&gt;0,D808+AG808,AB808)</f>
        <v>3.4</v>
      </c>
      <c r="AJ808" s="24">
        <f>MAX(0,D808-AI808-AH808)</f>
        <v>0</v>
      </c>
      <c r="AK808" s="25">
        <f>IF(AB808&gt;0,AI808/AB808,0)</f>
        <v>1</v>
      </c>
      <c r="AL808">
        <f>IF(AB808=0,1,MIN(MATCH(MEDIAN(MinStable,AK808,1),FC_L,1),3))</f>
        <v>3</v>
      </c>
      <c r="AM808" s="25">
        <f>INDEX(FC_E1,$AL808)+(MEDIAN(MinStable,$AK808,1)-INDEX(FC_L,$AL808))*(INDEX(FC_E1,$AL808+1)-INDEX(FC_E1,$AL808))/(INDEX(FC_L,$AL808+1)-INDEX(FC_L,$AL808))</f>
        <v>0.42799999999999999</v>
      </c>
      <c r="AN808" s="25">
        <f>INDEX(FC_E2,$AL808)+(MEDIAN(MinStable,$AK808,1)-INDEX(FC_L,$AL808))*(INDEX(FC_E2,$AL808+1)-INDEX(FC_E2,$AL808))/(INDEX(FC_L,$AL808+1)-INDEX(FC_L,$AL808))</f>
        <v>0.42199999999999999</v>
      </c>
      <c r="AO808" s="25">
        <f>INDEX(FC_E3,$AL808)+(MEDIAN(MinStable,$AK808,1)-INDEX(FC_L,$AL808))*(INDEX(FC_E3,$AL808+1)-INDEX(FC_E3,$AL808))/(INDEX(FC_L,$AL808+1)-INDEX(FC_L,$AL808))</f>
        <v>0.41499999999999998</v>
      </c>
      <c r="AP808" s="26">
        <f>(IF(S808=1,Y808*AK808/AM808,0)+IF(T808=1,Z808*AK808/AN808,0)+IF(U808=1,AA808*AK808/AO808,0))*dt/60</f>
        <v>0.13434959664142687</v>
      </c>
      <c r="AQ808" s="25">
        <f>E808+(AG808*SQRT(RTE)-AH808/SQRT(RTE))*dt/60/E_nom</f>
        <v>0.61679494457656325</v>
      </c>
      <c r="AR808">
        <f>IF(R808=1,1,0)</f>
        <v>0</v>
      </c>
    </row>
    <row r="809" spans="1:44" x14ac:dyDescent="0.2">
      <c r="A809">
        <v>807</v>
      </c>
      <c r="B809" s="22">
        <f>A809/1440</f>
        <v>0.56041666666666667</v>
      </c>
      <c r="C809" s="23">
        <v>3.2608999999999999</v>
      </c>
      <c r="D809" s="24">
        <f>C809+P_aux</f>
        <v>3.2759</v>
      </c>
      <c r="E809" s="25">
        <f>AQ808</f>
        <v>0.61679494457656325</v>
      </c>
      <c r="F809" s="24">
        <f>AB808</f>
        <v>3.4</v>
      </c>
      <c r="G809">
        <f>IF(AND(S808=0,V808&gt;=MinOff),V808,-1)</f>
        <v>-1</v>
      </c>
      <c r="H809">
        <f>IF(AND(T808=0,W808&gt;=MinOff),W808,-1)</f>
        <v>-1</v>
      </c>
      <c r="I809">
        <f>IF(AND(U808=0,X808&gt;=MinOff),X808,-1)</f>
        <v>-1</v>
      </c>
      <c r="J809">
        <f>IF(AND(S808=1,V808&gt;=MinRun),V808,-1)</f>
        <v>584</v>
      </c>
      <c r="K809">
        <f>IF(AND(T808=1,W808&gt;=MinRun),W808,-1)</f>
        <v>583</v>
      </c>
      <c r="L809">
        <f>IF(AND(U808=1,X808&gt;=MinRun),X808,-1)</f>
        <v>242</v>
      </c>
      <c r="M809">
        <f>IF(MAX(G809:I809)&lt;0,0,MATCH(MAX(G809:I809),G809:I809,0))</f>
        <v>0</v>
      </c>
      <c r="N809">
        <f>IF(MAX(J809:L809)&lt;0,0,MATCH(MAX(J809:L809),J809:L809,0))</f>
        <v>1</v>
      </c>
      <c r="O809" s="24">
        <f>IF(N809=0,0,INDEX(CapVec,N809))</f>
        <v>1.2</v>
      </c>
      <c r="P809">
        <f>IF(OR(D809&gt;F809+StartMargin,E809&lt;SOC_startT),1,0)</f>
        <v>0</v>
      </c>
      <c r="Q809">
        <f>IF(AND(E809&gt;SOC_stopT,D809&lt;=F809-O809+StopMargin),1,0)</f>
        <v>0</v>
      </c>
      <c r="R809">
        <f>IF(AND(P809=1,M809&gt;0),1,IF(AND(P809=0,Q809=1,N809&gt;0),-1,0))</f>
        <v>0</v>
      </c>
      <c r="S809">
        <f>S808+IF(AND(R809=1,M809=1),1,0)-IF(AND(R809=-1,N809=1),1,0)</f>
        <v>1</v>
      </c>
      <c r="T809">
        <f>T808+IF(AND(R809=1,M809=2),1,0)-IF(AND(R809=-1,N809=2),1,0)</f>
        <v>1</v>
      </c>
      <c r="U809">
        <f>U808+IF(AND(R809=1,M809=3),1,0)-IF(AND(R809=-1,N809=3),1,0)</f>
        <v>1</v>
      </c>
      <c r="V809">
        <f>IF(S809&lt;&gt;S808,0,V808+dt)</f>
        <v>585</v>
      </c>
      <c r="W809">
        <f>IF(T809&lt;&gt;T808,0,W808+dt)</f>
        <v>584</v>
      </c>
      <c r="X809">
        <f>IF(U809&lt;&gt;U808,0,X808+dt)</f>
        <v>243</v>
      </c>
      <c r="Y809" s="24">
        <f>S809*Cap_1*MIN(1,(V809+dt)/StartRamp)</f>
        <v>1.2</v>
      </c>
      <c r="Z809" s="24">
        <f>T809*Cap_2*MIN(1,(W809+dt)/StartRamp)</f>
        <v>1.1000000000000001</v>
      </c>
      <c r="AA809" s="24">
        <f>U809*Cap_3*MIN(1,(X809+dt)/StartRamp)</f>
        <v>1.1000000000000001</v>
      </c>
      <c r="AB809" s="24">
        <f>SUM(Y809:AA809)</f>
        <v>3.4</v>
      </c>
      <c r="AC809" s="24">
        <f>AB809-D809</f>
        <v>0.12409999999999988</v>
      </c>
      <c r="AD809" s="25">
        <f>MEDIAN(0,(TaperEnd-E809)/(TaperEnd-TaperStart),1)</f>
        <v>1</v>
      </c>
      <c r="AE809" s="24">
        <f>MIN(P_pcs*AD809,MAX(0,SOC_max-E809)*E_nom*60/dt/SQRT(RTE))</f>
        <v>2.5</v>
      </c>
      <c r="AF809" s="24">
        <f>MIN(P_pcs,MAX(0,E809-SOC_min)*E_nom*60/dt*SQRT(RTE))</f>
        <v>2.5</v>
      </c>
      <c r="AG809" s="24">
        <f>IF(AC809&gt;0,MIN(AC809,AE809),0)</f>
        <v>0.12409999999999988</v>
      </c>
      <c r="AH809" s="24">
        <f>IF(AC809&lt;0,MIN(-AC809,AF809),0)</f>
        <v>0</v>
      </c>
      <c r="AI809" s="24">
        <f>IF(AC809&gt;0,D809+AG809,AB809)</f>
        <v>3.4</v>
      </c>
      <c r="AJ809" s="24">
        <f>MAX(0,D809-AI809-AH809)</f>
        <v>0</v>
      </c>
      <c r="AK809" s="25">
        <f>IF(AB809&gt;0,AI809/AB809,0)</f>
        <v>1</v>
      </c>
      <c r="AL809">
        <f>IF(AB809=0,1,MIN(MATCH(MEDIAN(MinStable,AK809,1),FC_L,1),3))</f>
        <v>3</v>
      </c>
      <c r="AM809" s="25">
        <f>INDEX(FC_E1,$AL809)+(MEDIAN(MinStable,$AK809,1)-INDEX(FC_L,$AL809))*(INDEX(FC_E1,$AL809+1)-INDEX(FC_E1,$AL809))/(INDEX(FC_L,$AL809+1)-INDEX(FC_L,$AL809))</f>
        <v>0.42799999999999999</v>
      </c>
      <c r="AN809" s="25">
        <f>INDEX(FC_E2,$AL809)+(MEDIAN(MinStable,$AK809,1)-INDEX(FC_L,$AL809))*(INDEX(FC_E2,$AL809+1)-INDEX(FC_E2,$AL809))/(INDEX(FC_L,$AL809+1)-INDEX(FC_L,$AL809))</f>
        <v>0.42199999999999999</v>
      </c>
      <c r="AO809" s="25">
        <f>INDEX(FC_E3,$AL809)+(MEDIAN(MinStable,$AK809,1)-INDEX(FC_L,$AL809))*(INDEX(FC_E3,$AL809+1)-INDEX(FC_E3,$AL809))/(INDEX(FC_L,$AL809+1)-INDEX(FC_L,$AL809))</f>
        <v>0.41499999999999998</v>
      </c>
      <c r="AP809" s="26">
        <f>(IF(S809=1,Y809*AK809/AM809,0)+IF(T809=1,Z809*AK809/AN809,0)+IF(U809=1,AA809*AK809/AO809,0))*dt/60</f>
        <v>0.13434959664142687</v>
      </c>
      <c r="AQ809" s="25">
        <f>E809+(AG809*SQRT(RTE)-AH809/SQRT(RTE))*dt/60/E_nom</f>
        <v>0.61714772069522639</v>
      </c>
      <c r="AR809">
        <f>IF(R809=1,1,0)</f>
        <v>0</v>
      </c>
    </row>
    <row r="810" spans="1:44" x14ac:dyDescent="0.2">
      <c r="A810">
        <v>808</v>
      </c>
      <c r="B810" s="22">
        <f>A810/1440</f>
        <v>0.56111111111111112</v>
      </c>
      <c r="C810" s="23">
        <v>3.2970999999999999</v>
      </c>
      <c r="D810" s="24">
        <f>C810+P_aux</f>
        <v>3.3121</v>
      </c>
      <c r="E810" s="25">
        <f>AQ809</f>
        <v>0.61714772069522639</v>
      </c>
      <c r="F810" s="24">
        <f>AB809</f>
        <v>3.4</v>
      </c>
      <c r="G810">
        <f>IF(AND(S809=0,V809&gt;=MinOff),V809,-1)</f>
        <v>-1</v>
      </c>
      <c r="H810">
        <f>IF(AND(T809=0,W809&gt;=MinOff),W809,-1)</f>
        <v>-1</v>
      </c>
      <c r="I810">
        <f>IF(AND(U809=0,X809&gt;=MinOff),X809,-1)</f>
        <v>-1</v>
      </c>
      <c r="J810">
        <f>IF(AND(S809=1,V809&gt;=MinRun),V809,-1)</f>
        <v>585</v>
      </c>
      <c r="K810">
        <f>IF(AND(T809=1,W809&gt;=MinRun),W809,-1)</f>
        <v>584</v>
      </c>
      <c r="L810">
        <f>IF(AND(U809=1,X809&gt;=MinRun),X809,-1)</f>
        <v>243</v>
      </c>
      <c r="M810">
        <f>IF(MAX(G810:I810)&lt;0,0,MATCH(MAX(G810:I810),G810:I810,0))</f>
        <v>0</v>
      </c>
      <c r="N810">
        <f>IF(MAX(J810:L810)&lt;0,0,MATCH(MAX(J810:L810),J810:L810,0))</f>
        <v>1</v>
      </c>
      <c r="O810" s="24">
        <f>IF(N810=0,0,INDEX(CapVec,N810))</f>
        <v>1.2</v>
      </c>
      <c r="P810">
        <f>IF(OR(D810&gt;F810+StartMargin,E810&lt;SOC_startT),1,0)</f>
        <v>0</v>
      </c>
      <c r="Q810">
        <f>IF(AND(E810&gt;SOC_stopT,D810&lt;=F810-O810+StopMargin),1,0)</f>
        <v>0</v>
      </c>
      <c r="R810">
        <f>IF(AND(P810=1,M810&gt;0),1,IF(AND(P810=0,Q810=1,N810&gt;0),-1,0))</f>
        <v>0</v>
      </c>
      <c r="S810">
        <f>S809+IF(AND(R810=1,M810=1),1,0)-IF(AND(R810=-1,N810=1),1,0)</f>
        <v>1</v>
      </c>
      <c r="T810">
        <f>T809+IF(AND(R810=1,M810=2),1,0)-IF(AND(R810=-1,N810=2),1,0)</f>
        <v>1</v>
      </c>
      <c r="U810">
        <f>U809+IF(AND(R810=1,M810=3),1,0)-IF(AND(R810=-1,N810=3),1,0)</f>
        <v>1</v>
      </c>
      <c r="V810">
        <f>IF(S810&lt;&gt;S809,0,V809+dt)</f>
        <v>586</v>
      </c>
      <c r="W810">
        <f>IF(T810&lt;&gt;T809,0,W809+dt)</f>
        <v>585</v>
      </c>
      <c r="X810">
        <f>IF(U810&lt;&gt;U809,0,X809+dt)</f>
        <v>244</v>
      </c>
      <c r="Y810" s="24">
        <f>S810*Cap_1*MIN(1,(V810+dt)/StartRamp)</f>
        <v>1.2</v>
      </c>
      <c r="Z810" s="24">
        <f>T810*Cap_2*MIN(1,(W810+dt)/StartRamp)</f>
        <v>1.1000000000000001</v>
      </c>
      <c r="AA810" s="24">
        <f>U810*Cap_3*MIN(1,(X810+dt)/StartRamp)</f>
        <v>1.1000000000000001</v>
      </c>
      <c r="AB810" s="24">
        <f>SUM(Y810:AA810)</f>
        <v>3.4</v>
      </c>
      <c r="AC810" s="24">
        <f>AB810-D810</f>
        <v>8.7899999999999867E-2</v>
      </c>
      <c r="AD810" s="25">
        <f>MEDIAN(0,(TaperEnd-E810)/(TaperEnd-TaperStart),1)</f>
        <v>1</v>
      </c>
      <c r="AE810" s="24">
        <f>MIN(P_pcs*AD810,MAX(0,SOC_max-E810)*E_nom*60/dt/SQRT(RTE))</f>
        <v>2.5</v>
      </c>
      <c r="AF810" s="24">
        <f>MIN(P_pcs,MAX(0,E810-SOC_min)*E_nom*60/dt*SQRT(RTE))</f>
        <v>2.5</v>
      </c>
      <c r="AG810" s="24">
        <f>IF(AC810&gt;0,MIN(AC810,AE810),0)</f>
        <v>8.7899999999999867E-2</v>
      </c>
      <c r="AH810" s="24">
        <f>IF(AC810&lt;0,MIN(-AC810,AF810),0)</f>
        <v>0</v>
      </c>
      <c r="AI810" s="24">
        <f>IF(AC810&gt;0,D810+AG810,AB810)</f>
        <v>3.4</v>
      </c>
      <c r="AJ810" s="24">
        <f>MAX(0,D810-AI810-AH810)</f>
        <v>0</v>
      </c>
      <c r="AK810" s="25">
        <f>IF(AB810&gt;0,AI810/AB810,0)</f>
        <v>1</v>
      </c>
      <c r="AL810">
        <f>IF(AB810=0,1,MIN(MATCH(MEDIAN(MinStable,AK810,1),FC_L,1),3))</f>
        <v>3</v>
      </c>
      <c r="AM810" s="25">
        <f>INDEX(FC_E1,$AL810)+(MEDIAN(MinStable,$AK810,1)-INDEX(FC_L,$AL810))*(INDEX(FC_E1,$AL810+1)-INDEX(FC_E1,$AL810))/(INDEX(FC_L,$AL810+1)-INDEX(FC_L,$AL810))</f>
        <v>0.42799999999999999</v>
      </c>
      <c r="AN810" s="25">
        <f>INDEX(FC_E2,$AL810)+(MEDIAN(MinStable,$AK810,1)-INDEX(FC_L,$AL810))*(INDEX(FC_E2,$AL810+1)-INDEX(FC_E2,$AL810))/(INDEX(FC_L,$AL810+1)-INDEX(FC_L,$AL810))</f>
        <v>0.42199999999999999</v>
      </c>
      <c r="AO810" s="25">
        <f>INDEX(FC_E3,$AL810)+(MEDIAN(MinStable,$AK810,1)-INDEX(FC_L,$AL810))*(INDEX(FC_E3,$AL810+1)-INDEX(FC_E3,$AL810))/(INDEX(FC_L,$AL810+1)-INDEX(FC_L,$AL810))</f>
        <v>0.41499999999999998</v>
      </c>
      <c r="AP810" s="26">
        <f>(IF(S810=1,Y810*AK810/AM810,0)+IF(T810=1,Z810*AK810/AN810,0)+IF(U810=1,AA810*AK810/AO810,0))*dt/60</f>
        <v>0.13434959664142687</v>
      </c>
      <c r="AQ810" s="25">
        <f>E810+(AG810*SQRT(RTE)-AH810/SQRT(RTE))*dt/60/E_nom</f>
        <v>0.61739759193479515</v>
      </c>
      <c r="AR810">
        <f>IF(R810=1,1,0)</f>
        <v>0</v>
      </c>
    </row>
    <row r="811" spans="1:44" x14ac:dyDescent="0.2">
      <c r="A811">
        <v>809</v>
      </c>
      <c r="B811" s="22">
        <f>A811/1440</f>
        <v>0.56180555555555556</v>
      </c>
      <c r="C811" s="23">
        <v>3.3832</v>
      </c>
      <c r="D811" s="24">
        <f>C811+P_aux</f>
        <v>3.3982000000000001</v>
      </c>
      <c r="E811" s="25">
        <f>AQ810</f>
        <v>0.61739759193479515</v>
      </c>
      <c r="F811" s="24">
        <f>AB810</f>
        <v>3.4</v>
      </c>
      <c r="G811">
        <f>IF(AND(S810=0,V810&gt;=MinOff),V810,-1)</f>
        <v>-1</v>
      </c>
      <c r="H811">
        <f>IF(AND(T810=0,W810&gt;=MinOff),W810,-1)</f>
        <v>-1</v>
      </c>
      <c r="I811">
        <f>IF(AND(U810=0,X810&gt;=MinOff),X810,-1)</f>
        <v>-1</v>
      </c>
      <c r="J811">
        <f>IF(AND(S810=1,V810&gt;=MinRun),V810,-1)</f>
        <v>586</v>
      </c>
      <c r="K811">
        <f>IF(AND(T810=1,W810&gt;=MinRun),W810,-1)</f>
        <v>585</v>
      </c>
      <c r="L811">
        <f>IF(AND(U810=1,X810&gt;=MinRun),X810,-1)</f>
        <v>244</v>
      </c>
      <c r="M811">
        <f>IF(MAX(G811:I811)&lt;0,0,MATCH(MAX(G811:I811),G811:I811,0))</f>
        <v>0</v>
      </c>
      <c r="N811">
        <f>IF(MAX(J811:L811)&lt;0,0,MATCH(MAX(J811:L811),J811:L811,0))</f>
        <v>1</v>
      </c>
      <c r="O811" s="24">
        <f>IF(N811=0,0,INDEX(CapVec,N811))</f>
        <v>1.2</v>
      </c>
      <c r="P811">
        <f>IF(OR(D811&gt;F811+StartMargin,E811&lt;SOC_startT),1,0)</f>
        <v>0</v>
      </c>
      <c r="Q811">
        <f>IF(AND(E811&gt;SOC_stopT,D811&lt;=F811-O811+StopMargin),1,0)</f>
        <v>0</v>
      </c>
      <c r="R811">
        <f>IF(AND(P811=1,M811&gt;0),1,IF(AND(P811=0,Q811=1,N811&gt;0),-1,0))</f>
        <v>0</v>
      </c>
      <c r="S811">
        <f>S810+IF(AND(R811=1,M811=1),1,0)-IF(AND(R811=-1,N811=1),1,0)</f>
        <v>1</v>
      </c>
      <c r="T811">
        <f>T810+IF(AND(R811=1,M811=2),1,0)-IF(AND(R811=-1,N811=2),1,0)</f>
        <v>1</v>
      </c>
      <c r="U811">
        <f>U810+IF(AND(R811=1,M811=3),1,0)-IF(AND(R811=-1,N811=3),1,0)</f>
        <v>1</v>
      </c>
      <c r="V811">
        <f>IF(S811&lt;&gt;S810,0,V810+dt)</f>
        <v>587</v>
      </c>
      <c r="W811">
        <f>IF(T811&lt;&gt;T810,0,W810+dt)</f>
        <v>586</v>
      </c>
      <c r="X811">
        <f>IF(U811&lt;&gt;U810,0,X810+dt)</f>
        <v>245</v>
      </c>
      <c r="Y811" s="24">
        <f>S811*Cap_1*MIN(1,(V811+dt)/StartRamp)</f>
        <v>1.2</v>
      </c>
      <c r="Z811" s="24">
        <f>T811*Cap_2*MIN(1,(W811+dt)/StartRamp)</f>
        <v>1.1000000000000001</v>
      </c>
      <c r="AA811" s="24">
        <f>U811*Cap_3*MIN(1,(X811+dt)/StartRamp)</f>
        <v>1.1000000000000001</v>
      </c>
      <c r="AB811" s="24">
        <f>SUM(Y811:AA811)</f>
        <v>3.4</v>
      </c>
      <c r="AC811" s="24">
        <f>AB811-D811</f>
        <v>1.7999999999998018E-3</v>
      </c>
      <c r="AD811" s="25">
        <f>MEDIAN(0,(TaperEnd-E811)/(TaperEnd-TaperStart),1)</f>
        <v>1</v>
      </c>
      <c r="AE811" s="24">
        <f>MIN(P_pcs*AD811,MAX(0,SOC_max-E811)*E_nom*60/dt/SQRT(RTE))</f>
        <v>2.5</v>
      </c>
      <c r="AF811" s="24">
        <f>MIN(P_pcs,MAX(0,E811-SOC_min)*E_nom*60/dt*SQRT(RTE))</f>
        <v>2.5</v>
      </c>
      <c r="AG811" s="24">
        <f>IF(AC811&gt;0,MIN(AC811,AE811),0)</f>
        <v>1.7999999999998018E-3</v>
      </c>
      <c r="AH811" s="24">
        <f>IF(AC811&lt;0,MIN(-AC811,AF811),0)</f>
        <v>0</v>
      </c>
      <c r="AI811" s="24">
        <f>IF(AC811&gt;0,D811+AG811,AB811)</f>
        <v>3.4</v>
      </c>
      <c r="AJ811" s="24">
        <f>MAX(0,D811-AI811-AH811)</f>
        <v>0</v>
      </c>
      <c r="AK811" s="25">
        <f>IF(AB811&gt;0,AI811/AB811,0)</f>
        <v>1</v>
      </c>
      <c r="AL811">
        <f>IF(AB811=0,1,MIN(MATCH(MEDIAN(MinStable,AK811,1),FC_L,1),3))</f>
        <v>3</v>
      </c>
      <c r="AM811" s="25">
        <f>INDEX(FC_E1,$AL811)+(MEDIAN(MinStable,$AK811,1)-INDEX(FC_L,$AL811))*(INDEX(FC_E1,$AL811+1)-INDEX(FC_E1,$AL811))/(INDEX(FC_L,$AL811+1)-INDEX(FC_L,$AL811))</f>
        <v>0.42799999999999999</v>
      </c>
      <c r="AN811" s="25">
        <f>INDEX(FC_E2,$AL811)+(MEDIAN(MinStable,$AK811,1)-INDEX(FC_L,$AL811))*(INDEX(FC_E2,$AL811+1)-INDEX(FC_E2,$AL811))/(INDEX(FC_L,$AL811+1)-INDEX(FC_L,$AL811))</f>
        <v>0.42199999999999999</v>
      </c>
      <c r="AO811" s="25">
        <f>INDEX(FC_E3,$AL811)+(MEDIAN(MinStable,$AK811,1)-INDEX(FC_L,$AL811))*(INDEX(FC_E3,$AL811+1)-INDEX(FC_E3,$AL811))/(INDEX(FC_L,$AL811+1)-INDEX(FC_L,$AL811))</f>
        <v>0.41499999999999998</v>
      </c>
      <c r="AP811" s="26">
        <f>(IF(S811=1,Y811*AK811/AM811,0)+IF(T811=1,Z811*AK811/AN811,0)+IF(U811=1,AA811*AK811/AO811,0))*dt/60</f>
        <v>0.13434959664142687</v>
      </c>
      <c r="AQ811" s="25">
        <f>E811+(AG811*SQRT(RTE)-AH811/SQRT(RTE))*dt/60/E_nom</f>
        <v>0.61740270875198766</v>
      </c>
      <c r="AR811">
        <f>IF(R811=1,1,0)</f>
        <v>0</v>
      </c>
    </row>
    <row r="812" spans="1:44" x14ac:dyDescent="0.2">
      <c r="A812">
        <v>810</v>
      </c>
      <c r="B812" s="22">
        <f>A812/1440</f>
        <v>0.5625</v>
      </c>
      <c r="C812" s="23">
        <v>3.3544999999999998</v>
      </c>
      <c r="D812" s="24">
        <f>C812+P_aux</f>
        <v>3.3694999999999999</v>
      </c>
      <c r="E812" s="25">
        <f>AQ811</f>
        <v>0.61740270875198766</v>
      </c>
      <c r="F812" s="24">
        <f>AB811</f>
        <v>3.4</v>
      </c>
      <c r="G812">
        <f>IF(AND(S811=0,V811&gt;=MinOff),V811,-1)</f>
        <v>-1</v>
      </c>
      <c r="H812">
        <f>IF(AND(T811=0,W811&gt;=MinOff),W811,-1)</f>
        <v>-1</v>
      </c>
      <c r="I812">
        <f>IF(AND(U811=0,X811&gt;=MinOff),X811,-1)</f>
        <v>-1</v>
      </c>
      <c r="J812">
        <f>IF(AND(S811=1,V811&gt;=MinRun),V811,-1)</f>
        <v>587</v>
      </c>
      <c r="K812">
        <f>IF(AND(T811=1,W811&gt;=MinRun),W811,-1)</f>
        <v>586</v>
      </c>
      <c r="L812">
        <f>IF(AND(U811=1,X811&gt;=MinRun),X811,-1)</f>
        <v>245</v>
      </c>
      <c r="M812">
        <f>IF(MAX(G812:I812)&lt;0,0,MATCH(MAX(G812:I812),G812:I812,0))</f>
        <v>0</v>
      </c>
      <c r="N812">
        <f>IF(MAX(J812:L812)&lt;0,0,MATCH(MAX(J812:L812),J812:L812,0))</f>
        <v>1</v>
      </c>
      <c r="O812" s="24">
        <f>IF(N812=0,0,INDEX(CapVec,N812))</f>
        <v>1.2</v>
      </c>
      <c r="P812">
        <f>IF(OR(D812&gt;F812+StartMargin,E812&lt;SOC_startT),1,0)</f>
        <v>0</v>
      </c>
      <c r="Q812">
        <f>IF(AND(E812&gt;SOC_stopT,D812&lt;=F812-O812+StopMargin),1,0)</f>
        <v>0</v>
      </c>
      <c r="R812">
        <f>IF(AND(P812=1,M812&gt;0),1,IF(AND(P812=0,Q812=1,N812&gt;0),-1,0))</f>
        <v>0</v>
      </c>
      <c r="S812">
        <f>S811+IF(AND(R812=1,M812=1),1,0)-IF(AND(R812=-1,N812=1),1,0)</f>
        <v>1</v>
      </c>
      <c r="T812">
        <f>T811+IF(AND(R812=1,M812=2),1,0)-IF(AND(R812=-1,N812=2),1,0)</f>
        <v>1</v>
      </c>
      <c r="U812">
        <f>U811+IF(AND(R812=1,M812=3),1,0)-IF(AND(R812=-1,N812=3),1,0)</f>
        <v>1</v>
      </c>
      <c r="V812">
        <f>IF(S812&lt;&gt;S811,0,V811+dt)</f>
        <v>588</v>
      </c>
      <c r="W812">
        <f>IF(T812&lt;&gt;T811,0,W811+dt)</f>
        <v>587</v>
      </c>
      <c r="X812">
        <f>IF(U812&lt;&gt;U811,0,X811+dt)</f>
        <v>246</v>
      </c>
      <c r="Y812" s="24">
        <f>S812*Cap_1*MIN(1,(V812+dt)/StartRamp)</f>
        <v>1.2</v>
      </c>
      <c r="Z812" s="24">
        <f>T812*Cap_2*MIN(1,(W812+dt)/StartRamp)</f>
        <v>1.1000000000000001</v>
      </c>
      <c r="AA812" s="24">
        <f>U812*Cap_3*MIN(1,(X812+dt)/StartRamp)</f>
        <v>1.1000000000000001</v>
      </c>
      <c r="AB812" s="24">
        <f>SUM(Y812:AA812)</f>
        <v>3.4</v>
      </c>
      <c r="AC812" s="24">
        <f>AB812-D812</f>
        <v>3.0499999999999972E-2</v>
      </c>
      <c r="AD812" s="25">
        <f>MEDIAN(0,(TaperEnd-E812)/(TaperEnd-TaperStart),1)</f>
        <v>1</v>
      </c>
      <c r="AE812" s="24">
        <f>MIN(P_pcs*AD812,MAX(0,SOC_max-E812)*E_nom*60/dt/SQRT(RTE))</f>
        <v>2.5</v>
      </c>
      <c r="AF812" s="24">
        <f>MIN(P_pcs,MAX(0,E812-SOC_min)*E_nom*60/dt*SQRT(RTE))</f>
        <v>2.5</v>
      </c>
      <c r="AG812" s="24">
        <f>IF(AC812&gt;0,MIN(AC812,AE812),0)</f>
        <v>3.0499999999999972E-2</v>
      </c>
      <c r="AH812" s="24">
        <f>IF(AC812&lt;0,MIN(-AC812,AF812),0)</f>
        <v>0</v>
      </c>
      <c r="AI812" s="24">
        <f>IF(AC812&gt;0,D812+AG812,AB812)</f>
        <v>3.4</v>
      </c>
      <c r="AJ812" s="24">
        <f>MAX(0,D812-AI812-AH812)</f>
        <v>0</v>
      </c>
      <c r="AK812" s="25">
        <f>IF(AB812&gt;0,AI812/AB812,0)</f>
        <v>1</v>
      </c>
      <c r="AL812">
        <f>IF(AB812=0,1,MIN(MATCH(MEDIAN(MinStable,AK812,1),FC_L,1),3))</f>
        <v>3</v>
      </c>
      <c r="AM812" s="25">
        <f>INDEX(FC_E1,$AL812)+(MEDIAN(MinStable,$AK812,1)-INDEX(FC_L,$AL812))*(INDEX(FC_E1,$AL812+1)-INDEX(FC_E1,$AL812))/(INDEX(FC_L,$AL812+1)-INDEX(FC_L,$AL812))</f>
        <v>0.42799999999999999</v>
      </c>
      <c r="AN812" s="25">
        <f>INDEX(FC_E2,$AL812)+(MEDIAN(MinStable,$AK812,1)-INDEX(FC_L,$AL812))*(INDEX(FC_E2,$AL812+1)-INDEX(FC_E2,$AL812))/(INDEX(FC_L,$AL812+1)-INDEX(FC_L,$AL812))</f>
        <v>0.42199999999999999</v>
      </c>
      <c r="AO812" s="25">
        <f>INDEX(FC_E3,$AL812)+(MEDIAN(MinStable,$AK812,1)-INDEX(FC_L,$AL812))*(INDEX(FC_E3,$AL812+1)-INDEX(FC_E3,$AL812))/(INDEX(FC_L,$AL812+1)-INDEX(FC_L,$AL812))</f>
        <v>0.41499999999999998</v>
      </c>
      <c r="AP812" s="26">
        <f>(IF(S812=1,Y812*AK812/AM812,0)+IF(T812=1,Z812*AK812/AN812,0)+IF(U812=1,AA812*AK812/AO812,0))*dt/60</f>
        <v>0.13434959664142687</v>
      </c>
      <c r="AQ812" s="25">
        <f>E812+(AG812*SQRT(RTE)-AH812/SQRT(RTE))*dt/60/E_nom</f>
        <v>0.61748941037663896</v>
      </c>
      <c r="AR812">
        <f>IF(R812=1,1,0)</f>
        <v>0</v>
      </c>
    </row>
    <row r="813" spans="1:44" x14ac:dyDescent="0.2">
      <c r="A813">
        <v>811</v>
      </c>
      <c r="B813" s="22">
        <f>A813/1440</f>
        <v>0.56319444444444444</v>
      </c>
      <c r="C813" s="23">
        <v>3.2884000000000002</v>
      </c>
      <c r="D813" s="24">
        <f>C813+P_aux</f>
        <v>3.3034000000000003</v>
      </c>
      <c r="E813" s="25">
        <f>AQ812</f>
        <v>0.61748941037663896</v>
      </c>
      <c r="F813" s="24">
        <f>AB812</f>
        <v>3.4</v>
      </c>
      <c r="G813">
        <f>IF(AND(S812=0,V812&gt;=MinOff),V812,-1)</f>
        <v>-1</v>
      </c>
      <c r="H813">
        <f>IF(AND(T812=0,W812&gt;=MinOff),W812,-1)</f>
        <v>-1</v>
      </c>
      <c r="I813">
        <f>IF(AND(U812=0,X812&gt;=MinOff),X812,-1)</f>
        <v>-1</v>
      </c>
      <c r="J813">
        <f>IF(AND(S812=1,V812&gt;=MinRun),V812,-1)</f>
        <v>588</v>
      </c>
      <c r="K813">
        <f>IF(AND(T812=1,W812&gt;=MinRun),W812,-1)</f>
        <v>587</v>
      </c>
      <c r="L813">
        <f>IF(AND(U812=1,X812&gt;=MinRun),X812,-1)</f>
        <v>246</v>
      </c>
      <c r="M813">
        <f>IF(MAX(G813:I813)&lt;0,0,MATCH(MAX(G813:I813),G813:I813,0))</f>
        <v>0</v>
      </c>
      <c r="N813">
        <f>IF(MAX(J813:L813)&lt;0,0,MATCH(MAX(J813:L813),J813:L813,0))</f>
        <v>1</v>
      </c>
      <c r="O813" s="24">
        <f>IF(N813=0,0,INDEX(CapVec,N813))</f>
        <v>1.2</v>
      </c>
      <c r="P813">
        <f>IF(OR(D813&gt;F813+StartMargin,E813&lt;SOC_startT),1,0)</f>
        <v>0</v>
      </c>
      <c r="Q813">
        <f>IF(AND(E813&gt;SOC_stopT,D813&lt;=F813-O813+StopMargin),1,0)</f>
        <v>0</v>
      </c>
      <c r="R813">
        <f>IF(AND(P813=1,M813&gt;0),1,IF(AND(P813=0,Q813=1,N813&gt;0),-1,0))</f>
        <v>0</v>
      </c>
      <c r="S813">
        <f>S812+IF(AND(R813=1,M813=1),1,0)-IF(AND(R813=-1,N813=1),1,0)</f>
        <v>1</v>
      </c>
      <c r="T813">
        <f>T812+IF(AND(R813=1,M813=2),1,0)-IF(AND(R813=-1,N813=2),1,0)</f>
        <v>1</v>
      </c>
      <c r="U813">
        <f>U812+IF(AND(R813=1,M813=3),1,0)-IF(AND(R813=-1,N813=3),1,0)</f>
        <v>1</v>
      </c>
      <c r="V813">
        <f>IF(S813&lt;&gt;S812,0,V812+dt)</f>
        <v>589</v>
      </c>
      <c r="W813">
        <f>IF(T813&lt;&gt;T812,0,W812+dt)</f>
        <v>588</v>
      </c>
      <c r="X813">
        <f>IF(U813&lt;&gt;U812,0,X812+dt)</f>
        <v>247</v>
      </c>
      <c r="Y813" s="24">
        <f>S813*Cap_1*MIN(1,(V813+dt)/StartRamp)</f>
        <v>1.2</v>
      </c>
      <c r="Z813" s="24">
        <f>T813*Cap_2*MIN(1,(W813+dt)/StartRamp)</f>
        <v>1.1000000000000001</v>
      </c>
      <c r="AA813" s="24">
        <f>U813*Cap_3*MIN(1,(X813+dt)/StartRamp)</f>
        <v>1.1000000000000001</v>
      </c>
      <c r="AB813" s="24">
        <f>SUM(Y813:AA813)</f>
        <v>3.4</v>
      </c>
      <c r="AC813" s="24">
        <f>AB813-D813</f>
        <v>9.6599999999999575E-2</v>
      </c>
      <c r="AD813" s="25">
        <f>MEDIAN(0,(TaperEnd-E813)/(TaperEnd-TaperStart),1)</f>
        <v>1</v>
      </c>
      <c r="AE813" s="24">
        <f>MIN(P_pcs*AD813,MAX(0,SOC_max-E813)*E_nom*60/dt/SQRT(RTE))</f>
        <v>2.5</v>
      </c>
      <c r="AF813" s="24">
        <f>MIN(P_pcs,MAX(0,E813-SOC_min)*E_nom*60/dt*SQRT(RTE))</f>
        <v>2.5</v>
      </c>
      <c r="AG813" s="24">
        <f>IF(AC813&gt;0,MIN(AC813,AE813),0)</f>
        <v>9.6599999999999575E-2</v>
      </c>
      <c r="AH813" s="24">
        <f>IF(AC813&lt;0,MIN(-AC813,AF813),0)</f>
        <v>0</v>
      </c>
      <c r="AI813" s="24">
        <f>IF(AC813&gt;0,D813+AG813,AB813)</f>
        <v>3.4</v>
      </c>
      <c r="AJ813" s="24">
        <f>MAX(0,D813-AI813-AH813)</f>
        <v>0</v>
      </c>
      <c r="AK813" s="25">
        <f>IF(AB813&gt;0,AI813/AB813,0)</f>
        <v>1</v>
      </c>
      <c r="AL813">
        <f>IF(AB813=0,1,MIN(MATCH(MEDIAN(MinStable,AK813,1),FC_L,1),3))</f>
        <v>3</v>
      </c>
      <c r="AM813" s="25">
        <f>INDEX(FC_E1,$AL813)+(MEDIAN(MinStable,$AK813,1)-INDEX(FC_L,$AL813))*(INDEX(FC_E1,$AL813+1)-INDEX(FC_E1,$AL813))/(INDEX(FC_L,$AL813+1)-INDEX(FC_L,$AL813))</f>
        <v>0.42799999999999999</v>
      </c>
      <c r="AN813" s="25">
        <f>INDEX(FC_E2,$AL813)+(MEDIAN(MinStable,$AK813,1)-INDEX(FC_L,$AL813))*(INDEX(FC_E2,$AL813+1)-INDEX(FC_E2,$AL813))/(INDEX(FC_L,$AL813+1)-INDEX(FC_L,$AL813))</f>
        <v>0.42199999999999999</v>
      </c>
      <c r="AO813" s="25">
        <f>INDEX(FC_E3,$AL813)+(MEDIAN(MinStable,$AK813,1)-INDEX(FC_L,$AL813))*(INDEX(FC_E3,$AL813+1)-INDEX(FC_E3,$AL813))/(INDEX(FC_L,$AL813+1)-INDEX(FC_L,$AL813))</f>
        <v>0.41499999999999998</v>
      </c>
      <c r="AP813" s="26">
        <f>(IF(S813=1,Y813*AK813/AM813,0)+IF(T813=1,Z813*AK813/AN813,0)+IF(U813=1,AA813*AK813/AO813,0))*dt/60</f>
        <v>0.13434959664142687</v>
      </c>
      <c r="AQ813" s="25">
        <f>E813+(AG813*SQRT(RTE)-AH813/SQRT(RTE))*dt/60/E_nom</f>
        <v>0.61776401289930494</v>
      </c>
      <c r="AR813">
        <f>IF(R813=1,1,0)</f>
        <v>0</v>
      </c>
    </row>
    <row r="814" spans="1:44" x14ac:dyDescent="0.2">
      <c r="A814">
        <v>812</v>
      </c>
      <c r="B814" s="22">
        <f>A814/1440</f>
        <v>0.56388888888888888</v>
      </c>
      <c r="C814" s="23">
        <v>3.2711999999999999</v>
      </c>
      <c r="D814" s="24">
        <f>C814+P_aux</f>
        <v>3.2862</v>
      </c>
      <c r="E814" s="25">
        <f>AQ813</f>
        <v>0.61776401289930494</v>
      </c>
      <c r="F814" s="24">
        <f>AB813</f>
        <v>3.4</v>
      </c>
      <c r="G814">
        <f>IF(AND(S813=0,V813&gt;=MinOff),V813,-1)</f>
        <v>-1</v>
      </c>
      <c r="H814">
        <f>IF(AND(T813=0,W813&gt;=MinOff),W813,-1)</f>
        <v>-1</v>
      </c>
      <c r="I814">
        <f>IF(AND(U813=0,X813&gt;=MinOff),X813,-1)</f>
        <v>-1</v>
      </c>
      <c r="J814">
        <f>IF(AND(S813=1,V813&gt;=MinRun),V813,-1)</f>
        <v>589</v>
      </c>
      <c r="K814">
        <f>IF(AND(T813=1,W813&gt;=MinRun),W813,-1)</f>
        <v>588</v>
      </c>
      <c r="L814">
        <f>IF(AND(U813=1,X813&gt;=MinRun),X813,-1)</f>
        <v>247</v>
      </c>
      <c r="M814">
        <f>IF(MAX(G814:I814)&lt;0,0,MATCH(MAX(G814:I814),G814:I814,0))</f>
        <v>0</v>
      </c>
      <c r="N814">
        <f>IF(MAX(J814:L814)&lt;0,0,MATCH(MAX(J814:L814),J814:L814,0))</f>
        <v>1</v>
      </c>
      <c r="O814" s="24">
        <f>IF(N814=0,0,INDEX(CapVec,N814))</f>
        <v>1.2</v>
      </c>
      <c r="P814">
        <f>IF(OR(D814&gt;F814+StartMargin,E814&lt;SOC_startT),1,0)</f>
        <v>0</v>
      </c>
      <c r="Q814">
        <f>IF(AND(E814&gt;SOC_stopT,D814&lt;=F814-O814+StopMargin),1,0)</f>
        <v>0</v>
      </c>
      <c r="R814">
        <f>IF(AND(P814=1,M814&gt;0),1,IF(AND(P814=0,Q814=1,N814&gt;0),-1,0))</f>
        <v>0</v>
      </c>
      <c r="S814">
        <f>S813+IF(AND(R814=1,M814=1),1,0)-IF(AND(R814=-1,N814=1),1,0)</f>
        <v>1</v>
      </c>
      <c r="T814">
        <f>T813+IF(AND(R814=1,M814=2),1,0)-IF(AND(R814=-1,N814=2),1,0)</f>
        <v>1</v>
      </c>
      <c r="U814">
        <f>U813+IF(AND(R814=1,M814=3),1,0)-IF(AND(R814=-1,N814=3),1,0)</f>
        <v>1</v>
      </c>
      <c r="V814">
        <f>IF(S814&lt;&gt;S813,0,V813+dt)</f>
        <v>590</v>
      </c>
      <c r="W814">
        <f>IF(T814&lt;&gt;T813,0,W813+dt)</f>
        <v>589</v>
      </c>
      <c r="X814">
        <f>IF(U814&lt;&gt;U813,0,X813+dt)</f>
        <v>248</v>
      </c>
      <c r="Y814" s="24">
        <f>S814*Cap_1*MIN(1,(V814+dt)/StartRamp)</f>
        <v>1.2</v>
      </c>
      <c r="Z814" s="24">
        <f>T814*Cap_2*MIN(1,(W814+dt)/StartRamp)</f>
        <v>1.1000000000000001</v>
      </c>
      <c r="AA814" s="24">
        <f>U814*Cap_3*MIN(1,(X814+dt)/StartRamp)</f>
        <v>1.1000000000000001</v>
      </c>
      <c r="AB814" s="24">
        <f>SUM(Y814:AA814)</f>
        <v>3.4</v>
      </c>
      <c r="AC814" s="24">
        <f>AB814-D814</f>
        <v>0.1137999999999999</v>
      </c>
      <c r="AD814" s="25">
        <f>MEDIAN(0,(TaperEnd-E814)/(TaperEnd-TaperStart),1)</f>
        <v>1</v>
      </c>
      <c r="AE814" s="24">
        <f>MIN(P_pcs*AD814,MAX(0,SOC_max-E814)*E_nom*60/dt/SQRT(RTE))</f>
        <v>2.5</v>
      </c>
      <c r="AF814" s="24">
        <f>MIN(P_pcs,MAX(0,E814-SOC_min)*E_nom*60/dt*SQRT(RTE))</f>
        <v>2.5</v>
      </c>
      <c r="AG814" s="24">
        <f>IF(AC814&gt;0,MIN(AC814,AE814),0)</f>
        <v>0.1137999999999999</v>
      </c>
      <c r="AH814" s="24">
        <f>IF(AC814&lt;0,MIN(-AC814,AF814),0)</f>
        <v>0</v>
      </c>
      <c r="AI814" s="24">
        <f>IF(AC814&gt;0,D814+AG814,AB814)</f>
        <v>3.4</v>
      </c>
      <c r="AJ814" s="24">
        <f>MAX(0,D814-AI814-AH814)</f>
        <v>0</v>
      </c>
      <c r="AK814" s="25">
        <f>IF(AB814&gt;0,AI814/AB814,0)</f>
        <v>1</v>
      </c>
      <c r="AL814">
        <f>IF(AB814=0,1,MIN(MATCH(MEDIAN(MinStable,AK814,1),FC_L,1),3))</f>
        <v>3</v>
      </c>
      <c r="AM814" s="25">
        <f>INDEX(FC_E1,$AL814)+(MEDIAN(MinStable,$AK814,1)-INDEX(FC_L,$AL814))*(INDEX(FC_E1,$AL814+1)-INDEX(FC_E1,$AL814))/(INDEX(FC_L,$AL814+1)-INDEX(FC_L,$AL814))</f>
        <v>0.42799999999999999</v>
      </c>
      <c r="AN814" s="25">
        <f>INDEX(FC_E2,$AL814)+(MEDIAN(MinStable,$AK814,1)-INDEX(FC_L,$AL814))*(INDEX(FC_E2,$AL814+1)-INDEX(FC_E2,$AL814))/(INDEX(FC_L,$AL814+1)-INDEX(FC_L,$AL814))</f>
        <v>0.42199999999999999</v>
      </c>
      <c r="AO814" s="25">
        <f>INDEX(FC_E3,$AL814)+(MEDIAN(MinStable,$AK814,1)-INDEX(FC_L,$AL814))*(INDEX(FC_E3,$AL814+1)-INDEX(FC_E3,$AL814))/(INDEX(FC_L,$AL814+1)-INDEX(FC_L,$AL814))</f>
        <v>0.41499999999999998</v>
      </c>
      <c r="AP814" s="26">
        <f>(IF(S814=1,Y814*AK814/AM814,0)+IF(T814=1,Z814*AK814/AN814,0)+IF(U814=1,AA814*AK814/AO814,0))*dt/60</f>
        <v>0.13434959664142687</v>
      </c>
      <c r="AQ814" s="25">
        <f>E814+(AG814*SQRT(RTE)-AH814/SQRT(RTE))*dt/60/E_nom</f>
        <v>0.6180875094529219</v>
      </c>
      <c r="AR814">
        <f>IF(R814=1,1,0)</f>
        <v>0</v>
      </c>
    </row>
    <row r="815" spans="1:44" x14ac:dyDescent="0.2">
      <c r="A815">
        <v>813</v>
      </c>
      <c r="B815" s="22">
        <f>A815/1440</f>
        <v>0.56458333333333333</v>
      </c>
      <c r="C815" s="23">
        <v>3.3611</v>
      </c>
      <c r="D815" s="24">
        <f>C815+P_aux</f>
        <v>3.3761000000000001</v>
      </c>
      <c r="E815" s="25">
        <f>AQ814</f>
        <v>0.6180875094529219</v>
      </c>
      <c r="F815" s="24">
        <f>AB814</f>
        <v>3.4</v>
      </c>
      <c r="G815">
        <f>IF(AND(S814=0,V814&gt;=MinOff),V814,-1)</f>
        <v>-1</v>
      </c>
      <c r="H815">
        <f>IF(AND(T814=0,W814&gt;=MinOff),W814,-1)</f>
        <v>-1</v>
      </c>
      <c r="I815">
        <f>IF(AND(U814=0,X814&gt;=MinOff),X814,-1)</f>
        <v>-1</v>
      </c>
      <c r="J815">
        <f>IF(AND(S814=1,V814&gt;=MinRun),V814,-1)</f>
        <v>590</v>
      </c>
      <c r="K815">
        <f>IF(AND(T814=1,W814&gt;=MinRun),W814,-1)</f>
        <v>589</v>
      </c>
      <c r="L815">
        <f>IF(AND(U814=1,X814&gt;=MinRun),X814,-1)</f>
        <v>248</v>
      </c>
      <c r="M815">
        <f>IF(MAX(G815:I815)&lt;0,0,MATCH(MAX(G815:I815),G815:I815,0))</f>
        <v>0</v>
      </c>
      <c r="N815">
        <f>IF(MAX(J815:L815)&lt;0,0,MATCH(MAX(J815:L815),J815:L815,0))</f>
        <v>1</v>
      </c>
      <c r="O815" s="24">
        <f>IF(N815=0,0,INDEX(CapVec,N815))</f>
        <v>1.2</v>
      </c>
      <c r="P815">
        <f>IF(OR(D815&gt;F815+StartMargin,E815&lt;SOC_startT),1,0)</f>
        <v>0</v>
      </c>
      <c r="Q815">
        <f>IF(AND(E815&gt;SOC_stopT,D815&lt;=F815-O815+StopMargin),1,0)</f>
        <v>0</v>
      </c>
      <c r="R815">
        <f>IF(AND(P815=1,M815&gt;0),1,IF(AND(P815=0,Q815=1,N815&gt;0),-1,0))</f>
        <v>0</v>
      </c>
      <c r="S815">
        <f>S814+IF(AND(R815=1,M815=1),1,0)-IF(AND(R815=-1,N815=1),1,0)</f>
        <v>1</v>
      </c>
      <c r="T815">
        <f>T814+IF(AND(R815=1,M815=2),1,0)-IF(AND(R815=-1,N815=2),1,0)</f>
        <v>1</v>
      </c>
      <c r="U815">
        <f>U814+IF(AND(R815=1,M815=3),1,0)-IF(AND(R815=-1,N815=3),1,0)</f>
        <v>1</v>
      </c>
      <c r="V815">
        <f>IF(S815&lt;&gt;S814,0,V814+dt)</f>
        <v>591</v>
      </c>
      <c r="W815">
        <f>IF(T815&lt;&gt;T814,0,W814+dt)</f>
        <v>590</v>
      </c>
      <c r="X815">
        <f>IF(U815&lt;&gt;U814,0,X814+dt)</f>
        <v>249</v>
      </c>
      <c r="Y815" s="24">
        <f>S815*Cap_1*MIN(1,(V815+dt)/StartRamp)</f>
        <v>1.2</v>
      </c>
      <c r="Z815" s="24">
        <f>T815*Cap_2*MIN(1,(W815+dt)/StartRamp)</f>
        <v>1.1000000000000001</v>
      </c>
      <c r="AA815" s="24">
        <f>U815*Cap_3*MIN(1,(X815+dt)/StartRamp)</f>
        <v>1.1000000000000001</v>
      </c>
      <c r="AB815" s="24">
        <f>SUM(Y815:AA815)</f>
        <v>3.4</v>
      </c>
      <c r="AC815" s="24">
        <f>AB815-D815</f>
        <v>2.389999999999981E-2</v>
      </c>
      <c r="AD815" s="25">
        <f>MEDIAN(0,(TaperEnd-E815)/(TaperEnd-TaperStart),1)</f>
        <v>1</v>
      </c>
      <c r="AE815" s="24">
        <f>MIN(P_pcs*AD815,MAX(0,SOC_max-E815)*E_nom*60/dt/SQRT(RTE))</f>
        <v>2.5</v>
      </c>
      <c r="AF815" s="24">
        <f>MIN(P_pcs,MAX(0,E815-SOC_min)*E_nom*60/dt*SQRT(RTE))</f>
        <v>2.5</v>
      </c>
      <c r="AG815" s="24">
        <f>IF(AC815&gt;0,MIN(AC815,AE815),0)</f>
        <v>2.389999999999981E-2</v>
      </c>
      <c r="AH815" s="24">
        <f>IF(AC815&lt;0,MIN(-AC815,AF815),0)</f>
        <v>0</v>
      </c>
      <c r="AI815" s="24">
        <f>IF(AC815&gt;0,D815+AG815,AB815)</f>
        <v>3.4</v>
      </c>
      <c r="AJ815" s="24">
        <f>MAX(0,D815-AI815-AH815)</f>
        <v>0</v>
      </c>
      <c r="AK815" s="25">
        <f>IF(AB815&gt;0,AI815/AB815,0)</f>
        <v>1</v>
      </c>
      <c r="AL815">
        <f>IF(AB815=0,1,MIN(MATCH(MEDIAN(MinStable,AK815,1),FC_L,1),3))</f>
        <v>3</v>
      </c>
      <c r="AM815" s="25">
        <f>INDEX(FC_E1,$AL815)+(MEDIAN(MinStable,$AK815,1)-INDEX(FC_L,$AL815))*(INDEX(FC_E1,$AL815+1)-INDEX(FC_E1,$AL815))/(INDEX(FC_L,$AL815+1)-INDEX(FC_L,$AL815))</f>
        <v>0.42799999999999999</v>
      </c>
      <c r="AN815" s="25">
        <f>INDEX(FC_E2,$AL815)+(MEDIAN(MinStable,$AK815,1)-INDEX(FC_L,$AL815))*(INDEX(FC_E2,$AL815+1)-INDEX(FC_E2,$AL815))/(INDEX(FC_L,$AL815+1)-INDEX(FC_L,$AL815))</f>
        <v>0.42199999999999999</v>
      </c>
      <c r="AO815" s="25">
        <f>INDEX(FC_E3,$AL815)+(MEDIAN(MinStable,$AK815,1)-INDEX(FC_L,$AL815))*(INDEX(FC_E3,$AL815+1)-INDEX(FC_E3,$AL815))/(INDEX(FC_L,$AL815+1)-INDEX(FC_L,$AL815))</f>
        <v>0.41499999999999998</v>
      </c>
      <c r="AP815" s="26">
        <f>(IF(S815=1,Y815*AK815/AM815,0)+IF(T815=1,Z815*AK815/AN815,0)+IF(U815=1,AA815*AK815/AO815,0))*dt/60</f>
        <v>0.13434959664142687</v>
      </c>
      <c r="AQ815" s="25">
        <f>E815+(AG815*SQRT(RTE)-AH815/SQRT(RTE))*dt/60/E_nom</f>
        <v>0.61815544941453393</v>
      </c>
      <c r="AR815">
        <f>IF(R815=1,1,0)</f>
        <v>0</v>
      </c>
    </row>
    <row r="816" spans="1:44" x14ac:dyDescent="0.2">
      <c r="A816">
        <v>814</v>
      </c>
      <c r="B816" s="22">
        <f>A816/1440</f>
        <v>0.56527777777777777</v>
      </c>
      <c r="C816" s="23">
        <v>3.3860999999999999</v>
      </c>
      <c r="D816" s="24">
        <f>C816+P_aux</f>
        <v>3.4011</v>
      </c>
      <c r="E816" s="25">
        <f>AQ815</f>
        <v>0.61815544941453393</v>
      </c>
      <c r="F816" s="24">
        <f>AB815</f>
        <v>3.4</v>
      </c>
      <c r="G816">
        <f>IF(AND(S815=0,V815&gt;=MinOff),V815,-1)</f>
        <v>-1</v>
      </c>
      <c r="H816">
        <f>IF(AND(T815=0,W815&gt;=MinOff),W815,-1)</f>
        <v>-1</v>
      </c>
      <c r="I816">
        <f>IF(AND(U815=0,X815&gt;=MinOff),X815,-1)</f>
        <v>-1</v>
      </c>
      <c r="J816">
        <f>IF(AND(S815=1,V815&gt;=MinRun),V815,-1)</f>
        <v>591</v>
      </c>
      <c r="K816">
        <f>IF(AND(T815=1,W815&gt;=MinRun),W815,-1)</f>
        <v>590</v>
      </c>
      <c r="L816">
        <f>IF(AND(U815=1,X815&gt;=MinRun),X815,-1)</f>
        <v>249</v>
      </c>
      <c r="M816">
        <f>IF(MAX(G816:I816)&lt;0,0,MATCH(MAX(G816:I816),G816:I816,0))</f>
        <v>0</v>
      </c>
      <c r="N816">
        <f>IF(MAX(J816:L816)&lt;0,0,MATCH(MAX(J816:L816),J816:L816,0))</f>
        <v>1</v>
      </c>
      <c r="O816" s="24">
        <f>IF(N816=0,0,INDEX(CapVec,N816))</f>
        <v>1.2</v>
      </c>
      <c r="P816">
        <f>IF(OR(D816&gt;F816+StartMargin,E816&lt;SOC_startT),1,0)</f>
        <v>0</v>
      </c>
      <c r="Q816">
        <f>IF(AND(E816&gt;SOC_stopT,D816&lt;=F816-O816+StopMargin),1,0)</f>
        <v>0</v>
      </c>
      <c r="R816">
        <f>IF(AND(P816=1,M816&gt;0),1,IF(AND(P816=0,Q816=1,N816&gt;0),-1,0))</f>
        <v>0</v>
      </c>
      <c r="S816">
        <f>S815+IF(AND(R816=1,M816=1),1,0)-IF(AND(R816=-1,N816=1),1,0)</f>
        <v>1</v>
      </c>
      <c r="T816">
        <f>T815+IF(AND(R816=1,M816=2),1,0)-IF(AND(R816=-1,N816=2),1,0)</f>
        <v>1</v>
      </c>
      <c r="U816">
        <f>U815+IF(AND(R816=1,M816=3),1,0)-IF(AND(R816=-1,N816=3),1,0)</f>
        <v>1</v>
      </c>
      <c r="V816">
        <f>IF(S816&lt;&gt;S815,0,V815+dt)</f>
        <v>592</v>
      </c>
      <c r="W816">
        <f>IF(T816&lt;&gt;T815,0,W815+dt)</f>
        <v>591</v>
      </c>
      <c r="X816">
        <f>IF(U816&lt;&gt;U815,0,X815+dt)</f>
        <v>250</v>
      </c>
      <c r="Y816" s="24">
        <f>S816*Cap_1*MIN(1,(V816+dt)/StartRamp)</f>
        <v>1.2</v>
      </c>
      <c r="Z816" s="24">
        <f>T816*Cap_2*MIN(1,(W816+dt)/StartRamp)</f>
        <v>1.1000000000000001</v>
      </c>
      <c r="AA816" s="24">
        <f>U816*Cap_3*MIN(1,(X816+dt)/StartRamp)</f>
        <v>1.1000000000000001</v>
      </c>
      <c r="AB816" s="24">
        <f>SUM(Y816:AA816)</f>
        <v>3.4</v>
      </c>
      <c r="AC816" s="24">
        <f>AB816-D816</f>
        <v>-1.1000000000001009E-3</v>
      </c>
      <c r="AD816" s="25">
        <f>MEDIAN(0,(TaperEnd-E816)/(TaperEnd-TaperStart),1)</f>
        <v>1</v>
      </c>
      <c r="AE816" s="24">
        <f>MIN(P_pcs*AD816,MAX(0,SOC_max-E816)*E_nom*60/dt/SQRT(RTE))</f>
        <v>2.5</v>
      </c>
      <c r="AF816" s="24">
        <f>MIN(P_pcs,MAX(0,E816-SOC_min)*E_nom*60/dt*SQRT(RTE))</f>
        <v>2.5</v>
      </c>
      <c r="AG816" s="24">
        <f>IF(AC816&gt;0,MIN(AC816,AE816),0)</f>
        <v>0</v>
      </c>
      <c r="AH816" s="24">
        <f>IF(AC816&lt;0,MIN(-AC816,AF816),0)</f>
        <v>1.1000000000001009E-3</v>
      </c>
      <c r="AI816" s="24">
        <f>IF(AC816&gt;0,D816+AG816,AB816)</f>
        <v>3.4</v>
      </c>
      <c r="AJ816" s="24">
        <f>MAX(0,D816-AI816-AH816)</f>
        <v>0</v>
      </c>
      <c r="AK816" s="25">
        <f>IF(AB816&gt;0,AI816/AB816,0)</f>
        <v>1</v>
      </c>
      <c r="AL816">
        <f>IF(AB816=0,1,MIN(MATCH(MEDIAN(MinStable,AK816,1),FC_L,1),3))</f>
        <v>3</v>
      </c>
      <c r="AM816" s="25">
        <f>INDEX(FC_E1,$AL816)+(MEDIAN(MinStable,$AK816,1)-INDEX(FC_L,$AL816))*(INDEX(FC_E1,$AL816+1)-INDEX(FC_E1,$AL816))/(INDEX(FC_L,$AL816+1)-INDEX(FC_L,$AL816))</f>
        <v>0.42799999999999999</v>
      </c>
      <c r="AN816" s="25">
        <f>INDEX(FC_E2,$AL816)+(MEDIAN(MinStable,$AK816,1)-INDEX(FC_L,$AL816))*(INDEX(FC_E2,$AL816+1)-INDEX(FC_E2,$AL816))/(INDEX(FC_L,$AL816+1)-INDEX(FC_L,$AL816))</f>
        <v>0.42199999999999999</v>
      </c>
      <c r="AO816" s="25">
        <f>INDEX(FC_E3,$AL816)+(MEDIAN(MinStable,$AK816,1)-INDEX(FC_L,$AL816))*(INDEX(FC_E3,$AL816+1)-INDEX(FC_E3,$AL816))/(INDEX(FC_L,$AL816+1)-INDEX(FC_L,$AL816))</f>
        <v>0.41499999999999998</v>
      </c>
      <c r="AP816" s="26">
        <f>(IF(S816=1,Y816*AK816/AM816,0)+IF(T816=1,Z816*AK816/AN816,0)+IF(U816=1,AA816*AK816/AO816,0))*dt/60</f>
        <v>0.13434959664142687</v>
      </c>
      <c r="AQ816" s="25">
        <f>E816+(AG816*SQRT(RTE)-AH816/SQRT(RTE))*dt/60/E_nom</f>
        <v>0.61815189606926135</v>
      </c>
      <c r="AR816">
        <f>IF(R816=1,1,0)</f>
        <v>0</v>
      </c>
    </row>
    <row r="817" spans="1:44" x14ac:dyDescent="0.2">
      <c r="A817">
        <v>815</v>
      </c>
      <c r="B817" s="22">
        <f>A817/1440</f>
        <v>0.56597222222222221</v>
      </c>
      <c r="C817" s="23">
        <v>3.3605</v>
      </c>
      <c r="D817" s="24">
        <f>C817+P_aux</f>
        <v>3.3755000000000002</v>
      </c>
      <c r="E817" s="25">
        <f>AQ816</f>
        <v>0.61815189606926135</v>
      </c>
      <c r="F817" s="24">
        <f>AB816</f>
        <v>3.4</v>
      </c>
      <c r="G817">
        <f>IF(AND(S816=0,V816&gt;=MinOff),V816,-1)</f>
        <v>-1</v>
      </c>
      <c r="H817">
        <f>IF(AND(T816=0,W816&gt;=MinOff),W816,-1)</f>
        <v>-1</v>
      </c>
      <c r="I817">
        <f>IF(AND(U816=0,X816&gt;=MinOff),X816,-1)</f>
        <v>-1</v>
      </c>
      <c r="J817">
        <f>IF(AND(S816=1,V816&gt;=MinRun),V816,-1)</f>
        <v>592</v>
      </c>
      <c r="K817">
        <f>IF(AND(T816=1,W816&gt;=MinRun),W816,-1)</f>
        <v>591</v>
      </c>
      <c r="L817">
        <f>IF(AND(U816=1,X816&gt;=MinRun),X816,-1)</f>
        <v>250</v>
      </c>
      <c r="M817">
        <f>IF(MAX(G817:I817)&lt;0,0,MATCH(MAX(G817:I817),G817:I817,0))</f>
        <v>0</v>
      </c>
      <c r="N817">
        <f>IF(MAX(J817:L817)&lt;0,0,MATCH(MAX(J817:L817),J817:L817,0))</f>
        <v>1</v>
      </c>
      <c r="O817" s="24">
        <f>IF(N817=0,0,INDEX(CapVec,N817))</f>
        <v>1.2</v>
      </c>
      <c r="P817">
        <f>IF(OR(D817&gt;F817+StartMargin,E817&lt;SOC_startT),1,0)</f>
        <v>0</v>
      </c>
      <c r="Q817">
        <f>IF(AND(E817&gt;SOC_stopT,D817&lt;=F817-O817+StopMargin),1,0)</f>
        <v>0</v>
      </c>
      <c r="R817">
        <f>IF(AND(P817=1,M817&gt;0),1,IF(AND(P817=0,Q817=1,N817&gt;0),-1,0))</f>
        <v>0</v>
      </c>
      <c r="S817">
        <f>S816+IF(AND(R817=1,M817=1),1,0)-IF(AND(R817=-1,N817=1),1,0)</f>
        <v>1</v>
      </c>
      <c r="T817">
        <f>T816+IF(AND(R817=1,M817=2),1,0)-IF(AND(R817=-1,N817=2),1,0)</f>
        <v>1</v>
      </c>
      <c r="U817">
        <f>U816+IF(AND(R817=1,M817=3),1,0)-IF(AND(R817=-1,N817=3),1,0)</f>
        <v>1</v>
      </c>
      <c r="V817">
        <f>IF(S817&lt;&gt;S816,0,V816+dt)</f>
        <v>593</v>
      </c>
      <c r="W817">
        <f>IF(T817&lt;&gt;T816,0,W816+dt)</f>
        <v>592</v>
      </c>
      <c r="X817">
        <f>IF(U817&lt;&gt;U816,0,X816+dt)</f>
        <v>251</v>
      </c>
      <c r="Y817" s="24">
        <f>S817*Cap_1*MIN(1,(V817+dt)/StartRamp)</f>
        <v>1.2</v>
      </c>
      <c r="Z817" s="24">
        <f>T817*Cap_2*MIN(1,(W817+dt)/StartRamp)</f>
        <v>1.1000000000000001</v>
      </c>
      <c r="AA817" s="24">
        <f>U817*Cap_3*MIN(1,(X817+dt)/StartRamp)</f>
        <v>1.1000000000000001</v>
      </c>
      <c r="AB817" s="24">
        <f>SUM(Y817:AA817)</f>
        <v>3.4</v>
      </c>
      <c r="AC817" s="24">
        <f>AB817-D817</f>
        <v>2.4499999999999744E-2</v>
      </c>
      <c r="AD817" s="25">
        <f>MEDIAN(0,(TaperEnd-E817)/(TaperEnd-TaperStart),1)</f>
        <v>1</v>
      </c>
      <c r="AE817" s="24">
        <f>MIN(P_pcs*AD817,MAX(0,SOC_max-E817)*E_nom*60/dt/SQRT(RTE))</f>
        <v>2.5</v>
      </c>
      <c r="AF817" s="24">
        <f>MIN(P_pcs,MAX(0,E817-SOC_min)*E_nom*60/dt*SQRT(RTE))</f>
        <v>2.5</v>
      </c>
      <c r="AG817" s="24">
        <f>IF(AC817&gt;0,MIN(AC817,AE817),0)</f>
        <v>2.4499999999999744E-2</v>
      </c>
      <c r="AH817" s="24">
        <f>IF(AC817&lt;0,MIN(-AC817,AF817),0)</f>
        <v>0</v>
      </c>
      <c r="AI817" s="24">
        <f>IF(AC817&gt;0,D817+AG817,AB817)</f>
        <v>3.4</v>
      </c>
      <c r="AJ817" s="24">
        <f>MAX(0,D817-AI817-AH817)</f>
        <v>0</v>
      </c>
      <c r="AK817" s="25">
        <f>IF(AB817&gt;0,AI817/AB817,0)</f>
        <v>1</v>
      </c>
      <c r="AL817">
        <f>IF(AB817=0,1,MIN(MATCH(MEDIAN(MinStable,AK817,1),FC_L,1),3))</f>
        <v>3</v>
      </c>
      <c r="AM817" s="25">
        <f>INDEX(FC_E1,$AL817)+(MEDIAN(MinStable,$AK817,1)-INDEX(FC_L,$AL817))*(INDEX(FC_E1,$AL817+1)-INDEX(FC_E1,$AL817))/(INDEX(FC_L,$AL817+1)-INDEX(FC_L,$AL817))</f>
        <v>0.42799999999999999</v>
      </c>
      <c r="AN817" s="25">
        <f>INDEX(FC_E2,$AL817)+(MEDIAN(MinStable,$AK817,1)-INDEX(FC_L,$AL817))*(INDEX(FC_E2,$AL817+1)-INDEX(FC_E2,$AL817))/(INDEX(FC_L,$AL817+1)-INDEX(FC_L,$AL817))</f>
        <v>0.42199999999999999</v>
      </c>
      <c r="AO817" s="25">
        <f>INDEX(FC_E3,$AL817)+(MEDIAN(MinStable,$AK817,1)-INDEX(FC_L,$AL817))*(INDEX(FC_E3,$AL817+1)-INDEX(FC_E3,$AL817))/(INDEX(FC_L,$AL817+1)-INDEX(FC_L,$AL817))</f>
        <v>0.41499999999999998</v>
      </c>
      <c r="AP817" s="26">
        <f>(IF(S817=1,Y817*AK817/AM817,0)+IF(T817=1,Z817*AK817/AN817,0)+IF(U817=1,AA817*AK817/AO817,0))*dt/60</f>
        <v>0.13434959664142687</v>
      </c>
      <c r="AQ817" s="25">
        <f>E817+(AG817*SQRT(RTE)-AH817/SQRT(RTE))*dt/60/E_nom</f>
        <v>0.61822154163660414</v>
      </c>
      <c r="AR817">
        <f>IF(R817=1,1,0)</f>
        <v>0</v>
      </c>
    </row>
    <row r="818" spans="1:44" x14ac:dyDescent="0.2">
      <c r="A818">
        <v>816</v>
      </c>
      <c r="B818" s="22">
        <f>A818/1440</f>
        <v>0.56666666666666665</v>
      </c>
      <c r="C818" s="23">
        <v>3.3475999999999999</v>
      </c>
      <c r="D818" s="24">
        <f>C818+P_aux</f>
        <v>3.3626</v>
      </c>
      <c r="E818" s="25">
        <f>AQ817</f>
        <v>0.61822154163660414</v>
      </c>
      <c r="F818" s="24">
        <f>AB817</f>
        <v>3.4</v>
      </c>
      <c r="G818">
        <f>IF(AND(S817=0,V817&gt;=MinOff),V817,-1)</f>
        <v>-1</v>
      </c>
      <c r="H818">
        <f>IF(AND(T817=0,W817&gt;=MinOff),W817,-1)</f>
        <v>-1</v>
      </c>
      <c r="I818">
        <f>IF(AND(U817=0,X817&gt;=MinOff),X817,-1)</f>
        <v>-1</v>
      </c>
      <c r="J818">
        <f>IF(AND(S817=1,V817&gt;=MinRun),V817,-1)</f>
        <v>593</v>
      </c>
      <c r="K818">
        <f>IF(AND(T817=1,W817&gt;=MinRun),W817,-1)</f>
        <v>592</v>
      </c>
      <c r="L818">
        <f>IF(AND(U817=1,X817&gt;=MinRun),X817,-1)</f>
        <v>251</v>
      </c>
      <c r="M818">
        <f>IF(MAX(G818:I818)&lt;0,0,MATCH(MAX(G818:I818),G818:I818,0))</f>
        <v>0</v>
      </c>
      <c r="N818">
        <f>IF(MAX(J818:L818)&lt;0,0,MATCH(MAX(J818:L818),J818:L818,0))</f>
        <v>1</v>
      </c>
      <c r="O818" s="24">
        <f>IF(N818=0,0,INDEX(CapVec,N818))</f>
        <v>1.2</v>
      </c>
      <c r="P818">
        <f>IF(OR(D818&gt;F818+StartMargin,E818&lt;SOC_startT),1,0)</f>
        <v>0</v>
      </c>
      <c r="Q818">
        <f>IF(AND(E818&gt;SOC_stopT,D818&lt;=F818-O818+StopMargin),1,0)</f>
        <v>0</v>
      </c>
      <c r="R818">
        <f>IF(AND(P818=1,M818&gt;0),1,IF(AND(P818=0,Q818=1,N818&gt;0),-1,0))</f>
        <v>0</v>
      </c>
      <c r="S818">
        <f>S817+IF(AND(R818=1,M818=1),1,0)-IF(AND(R818=-1,N818=1),1,0)</f>
        <v>1</v>
      </c>
      <c r="T818">
        <f>T817+IF(AND(R818=1,M818=2),1,0)-IF(AND(R818=-1,N818=2),1,0)</f>
        <v>1</v>
      </c>
      <c r="U818">
        <f>U817+IF(AND(R818=1,M818=3),1,0)-IF(AND(R818=-1,N818=3),1,0)</f>
        <v>1</v>
      </c>
      <c r="V818">
        <f>IF(S818&lt;&gt;S817,0,V817+dt)</f>
        <v>594</v>
      </c>
      <c r="W818">
        <f>IF(T818&lt;&gt;T817,0,W817+dt)</f>
        <v>593</v>
      </c>
      <c r="X818">
        <f>IF(U818&lt;&gt;U817,0,X817+dt)</f>
        <v>252</v>
      </c>
      <c r="Y818" s="24">
        <f>S818*Cap_1*MIN(1,(V818+dt)/StartRamp)</f>
        <v>1.2</v>
      </c>
      <c r="Z818" s="24">
        <f>T818*Cap_2*MIN(1,(W818+dt)/StartRamp)</f>
        <v>1.1000000000000001</v>
      </c>
      <c r="AA818" s="24">
        <f>U818*Cap_3*MIN(1,(X818+dt)/StartRamp)</f>
        <v>1.1000000000000001</v>
      </c>
      <c r="AB818" s="24">
        <f>SUM(Y818:AA818)</f>
        <v>3.4</v>
      </c>
      <c r="AC818" s="24">
        <f>AB818-D818</f>
        <v>3.7399999999999878E-2</v>
      </c>
      <c r="AD818" s="25">
        <f>MEDIAN(0,(TaperEnd-E818)/(TaperEnd-TaperStart),1)</f>
        <v>1</v>
      </c>
      <c r="AE818" s="24">
        <f>MIN(P_pcs*AD818,MAX(0,SOC_max-E818)*E_nom*60/dt/SQRT(RTE))</f>
        <v>2.5</v>
      </c>
      <c r="AF818" s="24">
        <f>MIN(P_pcs,MAX(0,E818-SOC_min)*E_nom*60/dt*SQRT(RTE))</f>
        <v>2.5</v>
      </c>
      <c r="AG818" s="24">
        <f>IF(AC818&gt;0,MIN(AC818,AE818),0)</f>
        <v>3.7399999999999878E-2</v>
      </c>
      <c r="AH818" s="24">
        <f>IF(AC818&lt;0,MIN(-AC818,AF818),0)</f>
        <v>0</v>
      </c>
      <c r="AI818" s="24">
        <f>IF(AC818&gt;0,D818+AG818,AB818)</f>
        <v>3.4</v>
      </c>
      <c r="AJ818" s="24">
        <f>MAX(0,D818-AI818-AH818)</f>
        <v>0</v>
      </c>
      <c r="AK818" s="25">
        <f>IF(AB818&gt;0,AI818/AB818,0)</f>
        <v>1</v>
      </c>
      <c r="AL818">
        <f>IF(AB818=0,1,MIN(MATCH(MEDIAN(MinStable,AK818,1),FC_L,1),3))</f>
        <v>3</v>
      </c>
      <c r="AM818" s="25">
        <f>INDEX(FC_E1,$AL818)+(MEDIAN(MinStable,$AK818,1)-INDEX(FC_L,$AL818))*(INDEX(FC_E1,$AL818+1)-INDEX(FC_E1,$AL818))/(INDEX(FC_L,$AL818+1)-INDEX(FC_L,$AL818))</f>
        <v>0.42799999999999999</v>
      </c>
      <c r="AN818" s="25">
        <f>INDEX(FC_E2,$AL818)+(MEDIAN(MinStable,$AK818,1)-INDEX(FC_L,$AL818))*(INDEX(FC_E2,$AL818+1)-INDEX(FC_E2,$AL818))/(INDEX(FC_L,$AL818+1)-INDEX(FC_L,$AL818))</f>
        <v>0.42199999999999999</v>
      </c>
      <c r="AO818" s="25">
        <f>INDEX(FC_E3,$AL818)+(MEDIAN(MinStable,$AK818,1)-INDEX(FC_L,$AL818))*(INDEX(FC_E3,$AL818+1)-INDEX(FC_E3,$AL818))/(INDEX(FC_L,$AL818+1)-INDEX(FC_L,$AL818))</f>
        <v>0.41499999999999998</v>
      </c>
      <c r="AP818" s="26">
        <f>(IF(S818=1,Y818*AK818/AM818,0)+IF(T818=1,Z818*AK818/AN818,0)+IF(U818=1,AA818*AK818/AO818,0))*dt/60</f>
        <v>0.13434959664142687</v>
      </c>
      <c r="AQ818" s="25">
        <f>E818+(AG818*SQRT(RTE)-AH818/SQRT(RTE))*dt/60/E_nom</f>
        <v>0.61832785772716015</v>
      </c>
      <c r="AR818">
        <f>IF(R818=1,1,0)</f>
        <v>0</v>
      </c>
    </row>
    <row r="819" spans="1:44" x14ac:dyDescent="0.2">
      <c r="A819">
        <v>817</v>
      </c>
      <c r="B819" s="22">
        <f>A819/1440</f>
        <v>0.56736111111111109</v>
      </c>
      <c r="C819" s="23">
        <v>3.3347000000000002</v>
      </c>
      <c r="D819" s="24">
        <f>C819+P_aux</f>
        <v>3.3497000000000003</v>
      </c>
      <c r="E819" s="25">
        <f>AQ818</f>
        <v>0.61832785772716015</v>
      </c>
      <c r="F819" s="24">
        <f>AB818</f>
        <v>3.4</v>
      </c>
      <c r="G819">
        <f>IF(AND(S818=0,V818&gt;=MinOff),V818,-1)</f>
        <v>-1</v>
      </c>
      <c r="H819">
        <f>IF(AND(T818=0,W818&gt;=MinOff),W818,-1)</f>
        <v>-1</v>
      </c>
      <c r="I819">
        <f>IF(AND(U818=0,X818&gt;=MinOff),X818,-1)</f>
        <v>-1</v>
      </c>
      <c r="J819">
        <f>IF(AND(S818=1,V818&gt;=MinRun),V818,-1)</f>
        <v>594</v>
      </c>
      <c r="K819">
        <f>IF(AND(T818=1,W818&gt;=MinRun),W818,-1)</f>
        <v>593</v>
      </c>
      <c r="L819">
        <f>IF(AND(U818=1,X818&gt;=MinRun),X818,-1)</f>
        <v>252</v>
      </c>
      <c r="M819">
        <f>IF(MAX(G819:I819)&lt;0,0,MATCH(MAX(G819:I819),G819:I819,0))</f>
        <v>0</v>
      </c>
      <c r="N819">
        <f>IF(MAX(J819:L819)&lt;0,0,MATCH(MAX(J819:L819),J819:L819,0))</f>
        <v>1</v>
      </c>
      <c r="O819" s="24">
        <f>IF(N819=0,0,INDEX(CapVec,N819))</f>
        <v>1.2</v>
      </c>
      <c r="P819">
        <f>IF(OR(D819&gt;F819+StartMargin,E819&lt;SOC_startT),1,0)</f>
        <v>0</v>
      </c>
      <c r="Q819">
        <f>IF(AND(E819&gt;SOC_stopT,D819&lt;=F819-O819+StopMargin),1,0)</f>
        <v>0</v>
      </c>
      <c r="R819">
        <f>IF(AND(P819=1,M819&gt;0),1,IF(AND(P819=0,Q819=1,N819&gt;0),-1,0))</f>
        <v>0</v>
      </c>
      <c r="S819">
        <f>S818+IF(AND(R819=1,M819=1),1,0)-IF(AND(R819=-1,N819=1),1,0)</f>
        <v>1</v>
      </c>
      <c r="T819">
        <f>T818+IF(AND(R819=1,M819=2),1,0)-IF(AND(R819=-1,N819=2),1,0)</f>
        <v>1</v>
      </c>
      <c r="U819">
        <f>U818+IF(AND(R819=1,M819=3),1,0)-IF(AND(R819=-1,N819=3),1,0)</f>
        <v>1</v>
      </c>
      <c r="V819">
        <f>IF(S819&lt;&gt;S818,0,V818+dt)</f>
        <v>595</v>
      </c>
      <c r="W819">
        <f>IF(T819&lt;&gt;T818,0,W818+dt)</f>
        <v>594</v>
      </c>
      <c r="X819">
        <f>IF(U819&lt;&gt;U818,0,X818+dt)</f>
        <v>253</v>
      </c>
      <c r="Y819" s="24">
        <f>S819*Cap_1*MIN(1,(V819+dt)/StartRamp)</f>
        <v>1.2</v>
      </c>
      <c r="Z819" s="24">
        <f>T819*Cap_2*MIN(1,(W819+dt)/StartRamp)</f>
        <v>1.1000000000000001</v>
      </c>
      <c r="AA819" s="24">
        <f>U819*Cap_3*MIN(1,(X819+dt)/StartRamp)</f>
        <v>1.1000000000000001</v>
      </c>
      <c r="AB819" s="24">
        <f>SUM(Y819:AA819)</f>
        <v>3.4</v>
      </c>
      <c r="AC819" s="24">
        <f>AB819-D819</f>
        <v>5.0299999999999567E-2</v>
      </c>
      <c r="AD819" s="25">
        <f>MEDIAN(0,(TaperEnd-E819)/(TaperEnd-TaperStart),1)</f>
        <v>1</v>
      </c>
      <c r="AE819" s="24">
        <f>MIN(P_pcs*AD819,MAX(0,SOC_max-E819)*E_nom*60/dt/SQRT(RTE))</f>
        <v>2.5</v>
      </c>
      <c r="AF819" s="24">
        <f>MIN(P_pcs,MAX(0,E819-SOC_min)*E_nom*60/dt*SQRT(RTE))</f>
        <v>2.5</v>
      </c>
      <c r="AG819" s="24">
        <f>IF(AC819&gt;0,MIN(AC819,AE819),0)</f>
        <v>5.0299999999999567E-2</v>
      </c>
      <c r="AH819" s="24">
        <f>IF(AC819&lt;0,MIN(-AC819,AF819),0)</f>
        <v>0</v>
      </c>
      <c r="AI819" s="24">
        <f>IF(AC819&gt;0,D819+AG819,AB819)</f>
        <v>3.4</v>
      </c>
      <c r="AJ819" s="24">
        <f>MAX(0,D819-AI819-AH819)</f>
        <v>0</v>
      </c>
      <c r="AK819" s="25">
        <f>IF(AB819&gt;0,AI819/AB819,0)</f>
        <v>1</v>
      </c>
      <c r="AL819">
        <f>IF(AB819=0,1,MIN(MATCH(MEDIAN(MinStable,AK819,1),FC_L,1),3))</f>
        <v>3</v>
      </c>
      <c r="AM819" s="25">
        <f>INDEX(FC_E1,$AL819)+(MEDIAN(MinStable,$AK819,1)-INDEX(FC_L,$AL819))*(INDEX(FC_E1,$AL819+1)-INDEX(FC_E1,$AL819))/(INDEX(FC_L,$AL819+1)-INDEX(FC_L,$AL819))</f>
        <v>0.42799999999999999</v>
      </c>
      <c r="AN819" s="25">
        <f>INDEX(FC_E2,$AL819)+(MEDIAN(MinStable,$AK819,1)-INDEX(FC_L,$AL819))*(INDEX(FC_E2,$AL819+1)-INDEX(FC_E2,$AL819))/(INDEX(FC_L,$AL819+1)-INDEX(FC_L,$AL819))</f>
        <v>0.42199999999999999</v>
      </c>
      <c r="AO819" s="25">
        <f>INDEX(FC_E3,$AL819)+(MEDIAN(MinStable,$AK819,1)-INDEX(FC_L,$AL819))*(INDEX(FC_E3,$AL819+1)-INDEX(FC_E3,$AL819))/(INDEX(FC_L,$AL819+1)-INDEX(FC_L,$AL819))</f>
        <v>0.41499999999999998</v>
      </c>
      <c r="AP819" s="26">
        <f>(IF(S819=1,Y819*AK819/AM819,0)+IF(T819=1,Z819*AK819/AN819,0)+IF(U819=1,AA819*AK819/AO819,0))*dt/60</f>
        <v>0.13434959664142687</v>
      </c>
      <c r="AQ819" s="25">
        <f>E819+(AG819*SQRT(RTE)-AH819/SQRT(RTE))*dt/60/E_nom</f>
        <v>0.61847084434092936</v>
      </c>
      <c r="AR819">
        <f>IF(R819=1,1,0)</f>
        <v>0</v>
      </c>
    </row>
    <row r="820" spans="1:44" x14ac:dyDescent="0.2">
      <c r="A820">
        <v>818</v>
      </c>
      <c r="B820" s="22">
        <f>A820/1440</f>
        <v>0.56805555555555554</v>
      </c>
      <c r="C820" s="23">
        <v>3.3778000000000001</v>
      </c>
      <c r="D820" s="24">
        <f>C820+P_aux</f>
        <v>3.3928000000000003</v>
      </c>
      <c r="E820" s="25">
        <f>AQ819</f>
        <v>0.61847084434092936</v>
      </c>
      <c r="F820" s="24">
        <f>AB819</f>
        <v>3.4</v>
      </c>
      <c r="G820">
        <f>IF(AND(S819=0,V819&gt;=MinOff),V819,-1)</f>
        <v>-1</v>
      </c>
      <c r="H820">
        <f>IF(AND(T819=0,W819&gt;=MinOff),W819,-1)</f>
        <v>-1</v>
      </c>
      <c r="I820">
        <f>IF(AND(U819=0,X819&gt;=MinOff),X819,-1)</f>
        <v>-1</v>
      </c>
      <c r="J820">
        <f>IF(AND(S819=1,V819&gt;=MinRun),V819,-1)</f>
        <v>595</v>
      </c>
      <c r="K820">
        <f>IF(AND(T819=1,W819&gt;=MinRun),W819,-1)</f>
        <v>594</v>
      </c>
      <c r="L820">
        <f>IF(AND(U819=1,X819&gt;=MinRun),X819,-1)</f>
        <v>253</v>
      </c>
      <c r="M820">
        <f>IF(MAX(G820:I820)&lt;0,0,MATCH(MAX(G820:I820),G820:I820,0))</f>
        <v>0</v>
      </c>
      <c r="N820">
        <f>IF(MAX(J820:L820)&lt;0,0,MATCH(MAX(J820:L820),J820:L820,0))</f>
        <v>1</v>
      </c>
      <c r="O820" s="24">
        <f>IF(N820=0,0,INDEX(CapVec,N820))</f>
        <v>1.2</v>
      </c>
      <c r="P820">
        <f>IF(OR(D820&gt;F820+StartMargin,E820&lt;SOC_startT),1,0)</f>
        <v>0</v>
      </c>
      <c r="Q820">
        <f>IF(AND(E820&gt;SOC_stopT,D820&lt;=F820-O820+StopMargin),1,0)</f>
        <v>0</v>
      </c>
      <c r="R820">
        <f>IF(AND(P820=1,M820&gt;0),1,IF(AND(P820=0,Q820=1,N820&gt;0),-1,0))</f>
        <v>0</v>
      </c>
      <c r="S820">
        <f>S819+IF(AND(R820=1,M820=1),1,0)-IF(AND(R820=-1,N820=1),1,0)</f>
        <v>1</v>
      </c>
      <c r="T820">
        <f>T819+IF(AND(R820=1,M820=2),1,0)-IF(AND(R820=-1,N820=2),1,0)</f>
        <v>1</v>
      </c>
      <c r="U820">
        <f>U819+IF(AND(R820=1,M820=3),1,0)-IF(AND(R820=-1,N820=3),1,0)</f>
        <v>1</v>
      </c>
      <c r="V820">
        <f>IF(S820&lt;&gt;S819,0,V819+dt)</f>
        <v>596</v>
      </c>
      <c r="W820">
        <f>IF(T820&lt;&gt;T819,0,W819+dt)</f>
        <v>595</v>
      </c>
      <c r="X820">
        <f>IF(U820&lt;&gt;U819,0,X819+dt)</f>
        <v>254</v>
      </c>
      <c r="Y820" s="24">
        <f>S820*Cap_1*MIN(1,(V820+dt)/StartRamp)</f>
        <v>1.2</v>
      </c>
      <c r="Z820" s="24">
        <f>T820*Cap_2*MIN(1,(W820+dt)/StartRamp)</f>
        <v>1.1000000000000001</v>
      </c>
      <c r="AA820" s="24">
        <f>U820*Cap_3*MIN(1,(X820+dt)/StartRamp)</f>
        <v>1.1000000000000001</v>
      </c>
      <c r="AB820" s="24">
        <f>SUM(Y820:AA820)</f>
        <v>3.4</v>
      </c>
      <c r="AC820" s="24">
        <f>AB820-D820</f>
        <v>7.1999999999996511E-3</v>
      </c>
      <c r="AD820" s="25">
        <f>MEDIAN(0,(TaperEnd-E820)/(TaperEnd-TaperStart),1)</f>
        <v>1</v>
      </c>
      <c r="AE820" s="24">
        <f>MIN(P_pcs*AD820,MAX(0,SOC_max-E820)*E_nom*60/dt/SQRT(RTE))</f>
        <v>2.5</v>
      </c>
      <c r="AF820" s="24">
        <f>MIN(P_pcs,MAX(0,E820-SOC_min)*E_nom*60/dt*SQRT(RTE))</f>
        <v>2.5</v>
      </c>
      <c r="AG820" s="24">
        <f>IF(AC820&gt;0,MIN(AC820,AE820),0)</f>
        <v>7.1999999999996511E-3</v>
      </c>
      <c r="AH820" s="24">
        <f>IF(AC820&lt;0,MIN(-AC820,AF820),0)</f>
        <v>0</v>
      </c>
      <c r="AI820" s="24">
        <f>IF(AC820&gt;0,D820+AG820,AB820)</f>
        <v>3.4</v>
      </c>
      <c r="AJ820" s="24">
        <f>MAX(0,D820-AI820-AH820)</f>
        <v>0</v>
      </c>
      <c r="AK820" s="25">
        <f>IF(AB820&gt;0,AI820/AB820,0)</f>
        <v>1</v>
      </c>
      <c r="AL820">
        <f>IF(AB820=0,1,MIN(MATCH(MEDIAN(MinStable,AK820,1),FC_L,1),3))</f>
        <v>3</v>
      </c>
      <c r="AM820" s="25">
        <f>INDEX(FC_E1,$AL820)+(MEDIAN(MinStable,$AK820,1)-INDEX(FC_L,$AL820))*(INDEX(FC_E1,$AL820+1)-INDEX(FC_E1,$AL820))/(INDEX(FC_L,$AL820+1)-INDEX(FC_L,$AL820))</f>
        <v>0.42799999999999999</v>
      </c>
      <c r="AN820" s="25">
        <f>INDEX(FC_E2,$AL820)+(MEDIAN(MinStable,$AK820,1)-INDEX(FC_L,$AL820))*(INDEX(FC_E2,$AL820+1)-INDEX(FC_E2,$AL820))/(INDEX(FC_L,$AL820+1)-INDEX(FC_L,$AL820))</f>
        <v>0.42199999999999999</v>
      </c>
      <c r="AO820" s="25">
        <f>INDEX(FC_E3,$AL820)+(MEDIAN(MinStable,$AK820,1)-INDEX(FC_L,$AL820))*(INDEX(FC_E3,$AL820+1)-INDEX(FC_E3,$AL820))/(INDEX(FC_L,$AL820+1)-INDEX(FC_L,$AL820))</f>
        <v>0.41499999999999998</v>
      </c>
      <c r="AP820" s="26">
        <f>(IF(S820=1,Y820*AK820/AM820,0)+IF(T820=1,Z820*AK820/AN820,0)+IF(U820=1,AA820*AK820/AO820,0))*dt/60</f>
        <v>0.13434959664142687</v>
      </c>
      <c r="AQ820" s="25">
        <f>E820+(AG820*SQRT(RTE)-AH820/SQRT(RTE))*dt/60/E_nom</f>
        <v>0.6184913116096995</v>
      </c>
      <c r="AR820">
        <f>IF(R820=1,1,0)</f>
        <v>0</v>
      </c>
    </row>
    <row r="821" spans="1:44" x14ac:dyDescent="0.2">
      <c r="A821">
        <v>819</v>
      </c>
      <c r="B821" s="22">
        <f>A821/1440</f>
        <v>0.56874999999999998</v>
      </c>
      <c r="C821" s="23">
        <v>3.3454999999999999</v>
      </c>
      <c r="D821" s="24">
        <f>C821+P_aux</f>
        <v>3.3605</v>
      </c>
      <c r="E821" s="25">
        <f>AQ820</f>
        <v>0.6184913116096995</v>
      </c>
      <c r="F821" s="24">
        <f>AB820</f>
        <v>3.4</v>
      </c>
      <c r="G821">
        <f>IF(AND(S820=0,V820&gt;=MinOff),V820,-1)</f>
        <v>-1</v>
      </c>
      <c r="H821">
        <f>IF(AND(T820=0,W820&gt;=MinOff),W820,-1)</f>
        <v>-1</v>
      </c>
      <c r="I821">
        <f>IF(AND(U820=0,X820&gt;=MinOff),X820,-1)</f>
        <v>-1</v>
      </c>
      <c r="J821">
        <f>IF(AND(S820=1,V820&gt;=MinRun),V820,-1)</f>
        <v>596</v>
      </c>
      <c r="K821">
        <f>IF(AND(T820=1,W820&gt;=MinRun),W820,-1)</f>
        <v>595</v>
      </c>
      <c r="L821">
        <f>IF(AND(U820=1,X820&gt;=MinRun),X820,-1)</f>
        <v>254</v>
      </c>
      <c r="M821">
        <f>IF(MAX(G821:I821)&lt;0,0,MATCH(MAX(G821:I821),G821:I821,0))</f>
        <v>0</v>
      </c>
      <c r="N821">
        <f>IF(MAX(J821:L821)&lt;0,0,MATCH(MAX(J821:L821),J821:L821,0))</f>
        <v>1</v>
      </c>
      <c r="O821" s="24">
        <f>IF(N821=0,0,INDEX(CapVec,N821))</f>
        <v>1.2</v>
      </c>
      <c r="P821">
        <f>IF(OR(D821&gt;F821+StartMargin,E821&lt;SOC_startT),1,0)</f>
        <v>0</v>
      </c>
      <c r="Q821">
        <f>IF(AND(E821&gt;SOC_stopT,D821&lt;=F821-O821+StopMargin),1,0)</f>
        <v>0</v>
      </c>
      <c r="R821">
        <f>IF(AND(P821=1,M821&gt;0),1,IF(AND(P821=0,Q821=1,N821&gt;0),-1,0))</f>
        <v>0</v>
      </c>
      <c r="S821">
        <f>S820+IF(AND(R821=1,M821=1),1,0)-IF(AND(R821=-1,N821=1),1,0)</f>
        <v>1</v>
      </c>
      <c r="T821">
        <f>T820+IF(AND(R821=1,M821=2),1,0)-IF(AND(R821=-1,N821=2),1,0)</f>
        <v>1</v>
      </c>
      <c r="U821">
        <f>U820+IF(AND(R821=1,M821=3),1,0)-IF(AND(R821=-1,N821=3),1,0)</f>
        <v>1</v>
      </c>
      <c r="V821">
        <f>IF(S821&lt;&gt;S820,0,V820+dt)</f>
        <v>597</v>
      </c>
      <c r="W821">
        <f>IF(T821&lt;&gt;T820,0,W820+dt)</f>
        <v>596</v>
      </c>
      <c r="X821">
        <f>IF(U821&lt;&gt;U820,0,X820+dt)</f>
        <v>255</v>
      </c>
      <c r="Y821" s="24">
        <f>S821*Cap_1*MIN(1,(V821+dt)/StartRamp)</f>
        <v>1.2</v>
      </c>
      <c r="Z821" s="24">
        <f>T821*Cap_2*MIN(1,(W821+dt)/StartRamp)</f>
        <v>1.1000000000000001</v>
      </c>
      <c r="AA821" s="24">
        <f>U821*Cap_3*MIN(1,(X821+dt)/StartRamp)</f>
        <v>1.1000000000000001</v>
      </c>
      <c r="AB821" s="24">
        <f>SUM(Y821:AA821)</f>
        <v>3.4</v>
      </c>
      <c r="AC821" s="24">
        <f>AB821-D821</f>
        <v>3.9499999999999869E-2</v>
      </c>
      <c r="AD821" s="25">
        <f>MEDIAN(0,(TaperEnd-E821)/(TaperEnd-TaperStart),1)</f>
        <v>1</v>
      </c>
      <c r="AE821" s="24">
        <f>MIN(P_pcs*AD821,MAX(0,SOC_max-E821)*E_nom*60/dt/SQRT(RTE))</f>
        <v>2.5</v>
      </c>
      <c r="AF821" s="24">
        <f>MIN(P_pcs,MAX(0,E821-SOC_min)*E_nom*60/dt*SQRT(RTE))</f>
        <v>2.5</v>
      </c>
      <c r="AG821" s="24">
        <f>IF(AC821&gt;0,MIN(AC821,AE821),0)</f>
        <v>3.9499999999999869E-2</v>
      </c>
      <c r="AH821" s="24">
        <f>IF(AC821&lt;0,MIN(-AC821,AF821),0)</f>
        <v>0</v>
      </c>
      <c r="AI821" s="24">
        <f>IF(AC821&gt;0,D821+AG821,AB821)</f>
        <v>3.4</v>
      </c>
      <c r="AJ821" s="24">
        <f>MAX(0,D821-AI821-AH821)</f>
        <v>0</v>
      </c>
      <c r="AK821" s="25">
        <f>IF(AB821&gt;0,AI821/AB821,0)</f>
        <v>1</v>
      </c>
      <c r="AL821">
        <f>IF(AB821=0,1,MIN(MATCH(MEDIAN(MinStable,AK821,1),FC_L,1),3))</f>
        <v>3</v>
      </c>
      <c r="AM821" s="25">
        <f>INDEX(FC_E1,$AL821)+(MEDIAN(MinStable,$AK821,1)-INDEX(FC_L,$AL821))*(INDEX(FC_E1,$AL821+1)-INDEX(FC_E1,$AL821))/(INDEX(FC_L,$AL821+1)-INDEX(FC_L,$AL821))</f>
        <v>0.42799999999999999</v>
      </c>
      <c r="AN821" s="25">
        <f>INDEX(FC_E2,$AL821)+(MEDIAN(MinStable,$AK821,1)-INDEX(FC_L,$AL821))*(INDEX(FC_E2,$AL821+1)-INDEX(FC_E2,$AL821))/(INDEX(FC_L,$AL821+1)-INDEX(FC_L,$AL821))</f>
        <v>0.42199999999999999</v>
      </c>
      <c r="AO821" s="25">
        <f>INDEX(FC_E3,$AL821)+(MEDIAN(MinStable,$AK821,1)-INDEX(FC_L,$AL821))*(INDEX(FC_E3,$AL821+1)-INDEX(FC_E3,$AL821))/(INDEX(FC_L,$AL821+1)-INDEX(FC_L,$AL821))</f>
        <v>0.41499999999999998</v>
      </c>
      <c r="AP821" s="26">
        <f>(IF(S821=1,Y821*AK821/AM821,0)+IF(T821=1,Z821*AK821/AN821,0)+IF(U821=1,AA821*AK821/AO821,0))*dt/60</f>
        <v>0.13434959664142687</v>
      </c>
      <c r="AQ821" s="25">
        <f>E821+(AG821*SQRT(RTE)-AH821/SQRT(RTE))*dt/60/E_nom</f>
        <v>0.61860359732031345</v>
      </c>
      <c r="AR821">
        <f>IF(R821=1,1,0)</f>
        <v>0</v>
      </c>
    </row>
    <row r="822" spans="1:44" x14ac:dyDescent="0.2">
      <c r="A822">
        <v>820</v>
      </c>
      <c r="B822" s="22">
        <f>A822/1440</f>
        <v>0.56944444444444442</v>
      </c>
      <c r="C822" s="23">
        <v>3.3407</v>
      </c>
      <c r="D822" s="24">
        <f>C822+P_aux</f>
        <v>3.3557000000000001</v>
      </c>
      <c r="E822" s="25">
        <f>AQ821</f>
        <v>0.61860359732031345</v>
      </c>
      <c r="F822" s="24">
        <f>AB821</f>
        <v>3.4</v>
      </c>
      <c r="G822">
        <f>IF(AND(S821=0,V821&gt;=MinOff),V821,-1)</f>
        <v>-1</v>
      </c>
      <c r="H822">
        <f>IF(AND(T821=0,W821&gt;=MinOff),W821,-1)</f>
        <v>-1</v>
      </c>
      <c r="I822">
        <f>IF(AND(U821=0,X821&gt;=MinOff),X821,-1)</f>
        <v>-1</v>
      </c>
      <c r="J822">
        <f>IF(AND(S821=1,V821&gt;=MinRun),V821,-1)</f>
        <v>597</v>
      </c>
      <c r="K822">
        <f>IF(AND(T821=1,W821&gt;=MinRun),W821,-1)</f>
        <v>596</v>
      </c>
      <c r="L822">
        <f>IF(AND(U821=1,X821&gt;=MinRun),X821,-1)</f>
        <v>255</v>
      </c>
      <c r="M822">
        <f>IF(MAX(G822:I822)&lt;0,0,MATCH(MAX(G822:I822),G822:I822,0))</f>
        <v>0</v>
      </c>
      <c r="N822">
        <f>IF(MAX(J822:L822)&lt;0,0,MATCH(MAX(J822:L822),J822:L822,0))</f>
        <v>1</v>
      </c>
      <c r="O822" s="24">
        <f>IF(N822=0,0,INDEX(CapVec,N822))</f>
        <v>1.2</v>
      </c>
      <c r="P822">
        <f>IF(OR(D822&gt;F822+StartMargin,E822&lt;SOC_startT),1,0)</f>
        <v>0</v>
      </c>
      <c r="Q822">
        <f>IF(AND(E822&gt;SOC_stopT,D822&lt;=F822-O822+StopMargin),1,0)</f>
        <v>0</v>
      </c>
      <c r="R822">
        <f>IF(AND(P822=1,M822&gt;0),1,IF(AND(P822=0,Q822=1,N822&gt;0),-1,0))</f>
        <v>0</v>
      </c>
      <c r="S822">
        <f>S821+IF(AND(R822=1,M822=1),1,0)-IF(AND(R822=-1,N822=1),1,0)</f>
        <v>1</v>
      </c>
      <c r="T822">
        <f>T821+IF(AND(R822=1,M822=2),1,0)-IF(AND(R822=-1,N822=2),1,0)</f>
        <v>1</v>
      </c>
      <c r="U822">
        <f>U821+IF(AND(R822=1,M822=3),1,0)-IF(AND(R822=-1,N822=3),1,0)</f>
        <v>1</v>
      </c>
      <c r="V822">
        <f>IF(S822&lt;&gt;S821,0,V821+dt)</f>
        <v>598</v>
      </c>
      <c r="W822">
        <f>IF(T822&lt;&gt;T821,0,W821+dt)</f>
        <v>597</v>
      </c>
      <c r="X822">
        <f>IF(U822&lt;&gt;U821,0,X821+dt)</f>
        <v>256</v>
      </c>
      <c r="Y822" s="24">
        <f>S822*Cap_1*MIN(1,(V822+dt)/StartRamp)</f>
        <v>1.2</v>
      </c>
      <c r="Z822" s="24">
        <f>T822*Cap_2*MIN(1,(W822+dt)/StartRamp)</f>
        <v>1.1000000000000001</v>
      </c>
      <c r="AA822" s="24">
        <f>U822*Cap_3*MIN(1,(X822+dt)/StartRamp)</f>
        <v>1.1000000000000001</v>
      </c>
      <c r="AB822" s="24">
        <f>SUM(Y822:AA822)</f>
        <v>3.4</v>
      </c>
      <c r="AC822" s="24">
        <f>AB822-D822</f>
        <v>4.4299999999999784E-2</v>
      </c>
      <c r="AD822" s="25">
        <f>MEDIAN(0,(TaperEnd-E822)/(TaperEnd-TaperStart),1)</f>
        <v>1</v>
      </c>
      <c r="AE822" s="24">
        <f>MIN(P_pcs*AD822,MAX(0,SOC_max-E822)*E_nom*60/dt/SQRT(RTE))</f>
        <v>2.5</v>
      </c>
      <c r="AF822" s="24">
        <f>MIN(P_pcs,MAX(0,E822-SOC_min)*E_nom*60/dt*SQRT(RTE))</f>
        <v>2.5</v>
      </c>
      <c r="AG822" s="24">
        <f>IF(AC822&gt;0,MIN(AC822,AE822),0)</f>
        <v>4.4299999999999784E-2</v>
      </c>
      <c r="AH822" s="24">
        <f>IF(AC822&lt;0,MIN(-AC822,AF822),0)</f>
        <v>0</v>
      </c>
      <c r="AI822" s="24">
        <f>IF(AC822&gt;0,D822+AG822,AB822)</f>
        <v>3.4</v>
      </c>
      <c r="AJ822" s="24">
        <f>MAX(0,D822-AI822-AH822)</f>
        <v>0</v>
      </c>
      <c r="AK822" s="25">
        <f>IF(AB822&gt;0,AI822/AB822,0)</f>
        <v>1</v>
      </c>
      <c r="AL822">
        <f>IF(AB822=0,1,MIN(MATCH(MEDIAN(MinStable,AK822,1),FC_L,1),3))</f>
        <v>3</v>
      </c>
      <c r="AM822" s="25">
        <f>INDEX(FC_E1,$AL822)+(MEDIAN(MinStable,$AK822,1)-INDEX(FC_L,$AL822))*(INDEX(FC_E1,$AL822+1)-INDEX(FC_E1,$AL822))/(INDEX(FC_L,$AL822+1)-INDEX(FC_L,$AL822))</f>
        <v>0.42799999999999999</v>
      </c>
      <c r="AN822" s="25">
        <f>INDEX(FC_E2,$AL822)+(MEDIAN(MinStable,$AK822,1)-INDEX(FC_L,$AL822))*(INDEX(FC_E2,$AL822+1)-INDEX(FC_E2,$AL822))/(INDEX(FC_L,$AL822+1)-INDEX(FC_L,$AL822))</f>
        <v>0.42199999999999999</v>
      </c>
      <c r="AO822" s="25">
        <f>INDEX(FC_E3,$AL822)+(MEDIAN(MinStable,$AK822,1)-INDEX(FC_L,$AL822))*(INDEX(FC_E3,$AL822+1)-INDEX(FC_E3,$AL822))/(INDEX(FC_L,$AL822+1)-INDEX(FC_L,$AL822))</f>
        <v>0.41499999999999998</v>
      </c>
      <c r="AP822" s="26">
        <f>(IF(S822=1,Y822*AK822/AM822,0)+IF(T822=1,Z822*AK822/AN822,0)+IF(U822=1,AA822*AK822/AO822,0))*dt/60</f>
        <v>0.13434959664142687</v>
      </c>
      <c r="AQ822" s="25">
        <f>E822+(AG822*SQRT(RTE)-AH822/SQRT(RTE))*dt/60/E_nom</f>
        <v>0.61872952787677415</v>
      </c>
      <c r="AR822">
        <f>IF(R822=1,1,0)</f>
        <v>0</v>
      </c>
    </row>
    <row r="823" spans="1:44" x14ac:dyDescent="0.2">
      <c r="A823">
        <v>821</v>
      </c>
      <c r="B823" s="22">
        <f>A823/1440</f>
        <v>0.57013888888888886</v>
      </c>
      <c r="C823" s="23">
        <v>3.3218999999999999</v>
      </c>
      <c r="D823" s="24">
        <f>C823+P_aux</f>
        <v>3.3369</v>
      </c>
      <c r="E823" s="25">
        <f>AQ822</f>
        <v>0.61872952787677415</v>
      </c>
      <c r="F823" s="24">
        <f>AB822</f>
        <v>3.4</v>
      </c>
      <c r="G823">
        <f>IF(AND(S822=0,V822&gt;=MinOff),V822,-1)</f>
        <v>-1</v>
      </c>
      <c r="H823">
        <f>IF(AND(T822=0,W822&gt;=MinOff),W822,-1)</f>
        <v>-1</v>
      </c>
      <c r="I823">
        <f>IF(AND(U822=0,X822&gt;=MinOff),X822,-1)</f>
        <v>-1</v>
      </c>
      <c r="J823">
        <f>IF(AND(S822=1,V822&gt;=MinRun),V822,-1)</f>
        <v>598</v>
      </c>
      <c r="K823">
        <f>IF(AND(T822=1,W822&gt;=MinRun),W822,-1)</f>
        <v>597</v>
      </c>
      <c r="L823">
        <f>IF(AND(U822=1,X822&gt;=MinRun),X822,-1)</f>
        <v>256</v>
      </c>
      <c r="M823">
        <f>IF(MAX(G823:I823)&lt;0,0,MATCH(MAX(G823:I823),G823:I823,0))</f>
        <v>0</v>
      </c>
      <c r="N823">
        <f>IF(MAX(J823:L823)&lt;0,0,MATCH(MAX(J823:L823),J823:L823,0))</f>
        <v>1</v>
      </c>
      <c r="O823" s="24">
        <f>IF(N823=0,0,INDEX(CapVec,N823))</f>
        <v>1.2</v>
      </c>
      <c r="P823">
        <f>IF(OR(D823&gt;F823+StartMargin,E823&lt;SOC_startT),1,0)</f>
        <v>0</v>
      </c>
      <c r="Q823">
        <f>IF(AND(E823&gt;SOC_stopT,D823&lt;=F823-O823+StopMargin),1,0)</f>
        <v>0</v>
      </c>
      <c r="R823">
        <f>IF(AND(P823=1,M823&gt;0),1,IF(AND(P823=0,Q823=1,N823&gt;0),-1,0))</f>
        <v>0</v>
      </c>
      <c r="S823">
        <f>S822+IF(AND(R823=1,M823=1),1,0)-IF(AND(R823=-1,N823=1),1,0)</f>
        <v>1</v>
      </c>
      <c r="T823">
        <f>T822+IF(AND(R823=1,M823=2),1,0)-IF(AND(R823=-1,N823=2),1,0)</f>
        <v>1</v>
      </c>
      <c r="U823">
        <f>U822+IF(AND(R823=1,M823=3),1,0)-IF(AND(R823=-1,N823=3),1,0)</f>
        <v>1</v>
      </c>
      <c r="V823">
        <f>IF(S823&lt;&gt;S822,0,V822+dt)</f>
        <v>599</v>
      </c>
      <c r="W823">
        <f>IF(T823&lt;&gt;T822,0,W822+dt)</f>
        <v>598</v>
      </c>
      <c r="X823">
        <f>IF(U823&lt;&gt;U822,0,X822+dt)</f>
        <v>257</v>
      </c>
      <c r="Y823" s="24">
        <f>S823*Cap_1*MIN(1,(V823+dt)/StartRamp)</f>
        <v>1.2</v>
      </c>
      <c r="Z823" s="24">
        <f>T823*Cap_2*MIN(1,(W823+dt)/StartRamp)</f>
        <v>1.1000000000000001</v>
      </c>
      <c r="AA823" s="24">
        <f>U823*Cap_3*MIN(1,(X823+dt)/StartRamp)</f>
        <v>1.1000000000000001</v>
      </c>
      <c r="AB823" s="24">
        <f>SUM(Y823:AA823)</f>
        <v>3.4</v>
      </c>
      <c r="AC823" s="24">
        <f>AB823-D823</f>
        <v>6.3099999999999934E-2</v>
      </c>
      <c r="AD823" s="25">
        <f>MEDIAN(0,(TaperEnd-E823)/(TaperEnd-TaperStart),1)</f>
        <v>1</v>
      </c>
      <c r="AE823" s="24">
        <f>MIN(P_pcs*AD823,MAX(0,SOC_max-E823)*E_nom*60/dt/SQRT(RTE))</f>
        <v>2.5</v>
      </c>
      <c r="AF823" s="24">
        <f>MIN(P_pcs,MAX(0,E823-SOC_min)*E_nom*60/dt*SQRT(RTE))</f>
        <v>2.5</v>
      </c>
      <c r="AG823" s="24">
        <f>IF(AC823&gt;0,MIN(AC823,AE823),0)</f>
        <v>6.3099999999999934E-2</v>
      </c>
      <c r="AH823" s="24">
        <f>IF(AC823&lt;0,MIN(-AC823,AF823),0)</f>
        <v>0</v>
      </c>
      <c r="AI823" s="24">
        <f>IF(AC823&gt;0,D823+AG823,AB823)</f>
        <v>3.4</v>
      </c>
      <c r="AJ823" s="24">
        <f>MAX(0,D823-AI823-AH823)</f>
        <v>0</v>
      </c>
      <c r="AK823" s="25">
        <f>IF(AB823&gt;0,AI823/AB823,0)</f>
        <v>1</v>
      </c>
      <c r="AL823">
        <f>IF(AB823=0,1,MIN(MATCH(MEDIAN(MinStable,AK823,1),FC_L,1),3))</f>
        <v>3</v>
      </c>
      <c r="AM823" s="25">
        <f>INDEX(FC_E1,$AL823)+(MEDIAN(MinStable,$AK823,1)-INDEX(FC_L,$AL823))*(INDEX(FC_E1,$AL823+1)-INDEX(FC_E1,$AL823))/(INDEX(FC_L,$AL823+1)-INDEX(FC_L,$AL823))</f>
        <v>0.42799999999999999</v>
      </c>
      <c r="AN823" s="25">
        <f>INDEX(FC_E2,$AL823)+(MEDIAN(MinStable,$AK823,1)-INDEX(FC_L,$AL823))*(INDEX(FC_E2,$AL823+1)-INDEX(FC_E2,$AL823))/(INDEX(FC_L,$AL823+1)-INDEX(FC_L,$AL823))</f>
        <v>0.42199999999999999</v>
      </c>
      <c r="AO823" s="25">
        <f>INDEX(FC_E3,$AL823)+(MEDIAN(MinStable,$AK823,1)-INDEX(FC_L,$AL823))*(INDEX(FC_E3,$AL823+1)-INDEX(FC_E3,$AL823))/(INDEX(FC_L,$AL823+1)-INDEX(FC_L,$AL823))</f>
        <v>0.41499999999999998</v>
      </c>
      <c r="AP823" s="26">
        <f>(IF(S823=1,Y823*AK823/AM823,0)+IF(T823=1,Z823*AK823/AN823,0)+IF(U823=1,AA823*AK823/AO823,0))*dt/60</f>
        <v>0.13434959664142687</v>
      </c>
      <c r="AQ823" s="25">
        <f>E823+(AG823*SQRT(RTE)-AH823/SQRT(RTE))*dt/60/E_nom</f>
        <v>0.61890890074613469</v>
      </c>
      <c r="AR823">
        <f>IF(R823=1,1,0)</f>
        <v>0</v>
      </c>
    </row>
    <row r="824" spans="1:44" x14ac:dyDescent="0.2">
      <c r="A824">
        <v>822</v>
      </c>
      <c r="B824" s="22">
        <f>A824/1440</f>
        <v>0.5708333333333333</v>
      </c>
      <c r="C824" s="23">
        <v>3.306</v>
      </c>
      <c r="D824" s="24">
        <f>C824+P_aux</f>
        <v>3.3210000000000002</v>
      </c>
      <c r="E824" s="25">
        <f>AQ823</f>
        <v>0.61890890074613469</v>
      </c>
      <c r="F824" s="24">
        <f>AB823</f>
        <v>3.4</v>
      </c>
      <c r="G824">
        <f>IF(AND(S823=0,V823&gt;=MinOff),V823,-1)</f>
        <v>-1</v>
      </c>
      <c r="H824">
        <f>IF(AND(T823=0,W823&gt;=MinOff),W823,-1)</f>
        <v>-1</v>
      </c>
      <c r="I824">
        <f>IF(AND(U823=0,X823&gt;=MinOff),X823,-1)</f>
        <v>-1</v>
      </c>
      <c r="J824">
        <f>IF(AND(S823=1,V823&gt;=MinRun),V823,-1)</f>
        <v>599</v>
      </c>
      <c r="K824">
        <f>IF(AND(T823=1,W823&gt;=MinRun),W823,-1)</f>
        <v>598</v>
      </c>
      <c r="L824">
        <f>IF(AND(U823=1,X823&gt;=MinRun),X823,-1)</f>
        <v>257</v>
      </c>
      <c r="M824">
        <f>IF(MAX(G824:I824)&lt;0,0,MATCH(MAX(G824:I824),G824:I824,0))</f>
        <v>0</v>
      </c>
      <c r="N824">
        <f>IF(MAX(J824:L824)&lt;0,0,MATCH(MAX(J824:L824),J824:L824,0))</f>
        <v>1</v>
      </c>
      <c r="O824" s="24">
        <f>IF(N824=0,0,INDEX(CapVec,N824))</f>
        <v>1.2</v>
      </c>
      <c r="P824">
        <f>IF(OR(D824&gt;F824+StartMargin,E824&lt;SOC_startT),1,0)</f>
        <v>0</v>
      </c>
      <c r="Q824">
        <f>IF(AND(E824&gt;SOC_stopT,D824&lt;=F824-O824+StopMargin),1,0)</f>
        <v>0</v>
      </c>
      <c r="R824">
        <f>IF(AND(P824=1,M824&gt;0),1,IF(AND(P824=0,Q824=1,N824&gt;0),-1,0))</f>
        <v>0</v>
      </c>
      <c r="S824">
        <f>S823+IF(AND(R824=1,M824=1),1,0)-IF(AND(R824=-1,N824=1),1,0)</f>
        <v>1</v>
      </c>
      <c r="T824">
        <f>T823+IF(AND(R824=1,M824=2),1,0)-IF(AND(R824=-1,N824=2),1,0)</f>
        <v>1</v>
      </c>
      <c r="U824">
        <f>U823+IF(AND(R824=1,M824=3),1,0)-IF(AND(R824=-1,N824=3),1,0)</f>
        <v>1</v>
      </c>
      <c r="V824">
        <f>IF(S824&lt;&gt;S823,0,V823+dt)</f>
        <v>600</v>
      </c>
      <c r="W824">
        <f>IF(T824&lt;&gt;T823,0,W823+dt)</f>
        <v>599</v>
      </c>
      <c r="X824">
        <f>IF(U824&lt;&gt;U823,0,X823+dt)</f>
        <v>258</v>
      </c>
      <c r="Y824" s="24">
        <f>S824*Cap_1*MIN(1,(V824+dt)/StartRamp)</f>
        <v>1.2</v>
      </c>
      <c r="Z824" s="24">
        <f>T824*Cap_2*MIN(1,(W824+dt)/StartRamp)</f>
        <v>1.1000000000000001</v>
      </c>
      <c r="AA824" s="24">
        <f>U824*Cap_3*MIN(1,(X824+dt)/StartRamp)</f>
        <v>1.1000000000000001</v>
      </c>
      <c r="AB824" s="24">
        <f>SUM(Y824:AA824)</f>
        <v>3.4</v>
      </c>
      <c r="AC824" s="24">
        <f>AB824-D824</f>
        <v>7.8999999999999737E-2</v>
      </c>
      <c r="AD824" s="25">
        <f>MEDIAN(0,(TaperEnd-E824)/(TaperEnd-TaperStart),1)</f>
        <v>1</v>
      </c>
      <c r="AE824" s="24">
        <f>MIN(P_pcs*AD824,MAX(0,SOC_max-E824)*E_nom*60/dt/SQRT(RTE))</f>
        <v>2.5</v>
      </c>
      <c r="AF824" s="24">
        <f>MIN(P_pcs,MAX(0,E824-SOC_min)*E_nom*60/dt*SQRT(RTE))</f>
        <v>2.5</v>
      </c>
      <c r="AG824" s="24">
        <f>IF(AC824&gt;0,MIN(AC824,AE824),0)</f>
        <v>7.8999999999999737E-2</v>
      </c>
      <c r="AH824" s="24">
        <f>IF(AC824&lt;0,MIN(-AC824,AF824),0)</f>
        <v>0</v>
      </c>
      <c r="AI824" s="24">
        <f>IF(AC824&gt;0,D824+AG824,AB824)</f>
        <v>3.4</v>
      </c>
      <c r="AJ824" s="24">
        <f>MAX(0,D824-AI824-AH824)</f>
        <v>0</v>
      </c>
      <c r="AK824" s="25">
        <f>IF(AB824&gt;0,AI824/AB824,0)</f>
        <v>1</v>
      </c>
      <c r="AL824">
        <f>IF(AB824=0,1,MIN(MATCH(MEDIAN(MinStable,AK824,1),FC_L,1),3))</f>
        <v>3</v>
      </c>
      <c r="AM824" s="25">
        <f>INDEX(FC_E1,$AL824)+(MEDIAN(MinStable,$AK824,1)-INDEX(FC_L,$AL824))*(INDEX(FC_E1,$AL824+1)-INDEX(FC_E1,$AL824))/(INDEX(FC_L,$AL824+1)-INDEX(FC_L,$AL824))</f>
        <v>0.42799999999999999</v>
      </c>
      <c r="AN824" s="25">
        <f>INDEX(FC_E2,$AL824)+(MEDIAN(MinStable,$AK824,1)-INDEX(FC_L,$AL824))*(INDEX(FC_E2,$AL824+1)-INDEX(FC_E2,$AL824))/(INDEX(FC_L,$AL824+1)-INDEX(FC_L,$AL824))</f>
        <v>0.42199999999999999</v>
      </c>
      <c r="AO824" s="25">
        <f>INDEX(FC_E3,$AL824)+(MEDIAN(MinStable,$AK824,1)-INDEX(FC_L,$AL824))*(INDEX(FC_E3,$AL824+1)-INDEX(FC_E3,$AL824))/(INDEX(FC_L,$AL824+1)-INDEX(FC_L,$AL824))</f>
        <v>0.41499999999999998</v>
      </c>
      <c r="AP824" s="26">
        <f>(IF(S824=1,Y824*AK824/AM824,0)+IF(T824=1,Z824*AK824/AN824,0)+IF(U824=1,AA824*AK824/AO824,0))*dt/60</f>
        <v>0.13434959664142687</v>
      </c>
      <c r="AQ824" s="25">
        <f>E824+(AG824*SQRT(RTE)-AH824/SQRT(RTE))*dt/60/E_nom</f>
        <v>0.61913347216736259</v>
      </c>
      <c r="AR824">
        <f>IF(R824=1,1,0)</f>
        <v>0</v>
      </c>
    </row>
    <row r="825" spans="1:44" x14ac:dyDescent="0.2">
      <c r="A825">
        <v>823</v>
      </c>
      <c r="B825" s="22">
        <f>A825/1440</f>
        <v>0.57152777777777775</v>
      </c>
      <c r="C825" s="23">
        <v>3.2284000000000002</v>
      </c>
      <c r="D825" s="24">
        <f>C825+P_aux</f>
        <v>3.2434000000000003</v>
      </c>
      <c r="E825" s="25">
        <f>AQ824</f>
        <v>0.61913347216736259</v>
      </c>
      <c r="F825" s="24">
        <f>AB824</f>
        <v>3.4</v>
      </c>
      <c r="G825">
        <f>IF(AND(S824=0,V824&gt;=MinOff),V824,-1)</f>
        <v>-1</v>
      </c>
      <c r="H825">
        <f>IF(AND(T824=0,W824&gt;=MinOff),W824,-1)</f>
        <v>-1</v>
      </c>
      <c r="I825">
        <f>IF(AND(U824=0,X824&gt;=MinOff),X824,-1)</f>
        <v>-1</v>
      </c>
      <c r="J825">
        <f>IF(AND(S824=1,V824&gt;=MinRun),V824,-1)</f>
        <v>600</v>
      </c>
      <c r="K825">
        <f>IF(AND(T824=1,W824&gt;=MinRun),W824,-1)</f>
        <v>599</v>
      </c>
      <c r="L825">
        <f>IF(AND(U824=1,X824&gt;=MinRun),X824,-1)</f>
        <v>258</v>
      </c>
      <c r="M825">
        <f>IF(MAX(G825:I825)&lt;0,0,MATCH(MAX(G825:I825),G825:I825,0))</f>
        <v>0</v>
      </c>
      <c r="N825">
        <f>IF(MAX(J825:L825)&lt;0,0,MATCH(MAX(J825:L825),J825:L825,0))</f>
        <v>1</v>
      </c>
      <c r="O825" s="24">
        <f>IF(N825=0,0,INDEX(CapVec,N825))</f>
        <v>1.2</v>
      </c>
      <c r="P825">
        <f>IF(OR(D825&gt;F825+StartMargin,E825&lt;SOC_startT),1,0)</f>
        <v>0</v>
      </c>
      <c r="Q825">
        <f>IF(AND(E825&gt;SOC_stopT,D825&lt;=F825-O825+StopMargin),1,0)</f>
        <v>0</v>
      </c>
      <c r="R825">
        <f>IF(AND(P825=1,M825&gt;0),1,IF(AND(P825=0,Q825=1,N825&gt;0),-1,0))</f>
        <v>0</v>
      </c>
      <c r="S825">
        <f>S824+IF(AND(R825=1,M825=1),1,0)-IF(AND(R825=-1,N825=1),1,0)</f>
        <v>1</v>
      </c>
      <c r="T825">
        <f>T824+IF(AND(R825=1,M825=2),1,0)-IF(AND(R825=-1,N825=2),1,0)</f>
        <v>1</v>
      </c>
      <c r="U825">
        <f>U824+IF(AND(R825=1,M825=3),1,0)-IF(AND(R825=-1,N825=3),1,0)</f>
        <v>1</v>
      </c>
      <c r="V825">
        <f>IF(S825&lt;&gt;S824,0,V824+dt)</f>
        <v>601</v>
      </c>
      <c r="W825">
        <f>IF(T825&lt;&gt;T824,0,W824+dt)</f>
        <v>600</v>
      </c>
      <c r="X825">
        <f>IF(U825&lt;&gt;U824,0,X824+dt)</f>
        <v>259</v>
      </c>
      <c r="Y825" s="24">
        <f>S825*Cap_1*MIN(1,(V825+dt)/StartRamp)</f>
        <v>1.2</v>
      </c>
      <c r="Z825" s="24">
        <f>T825*Cap_2*MIN(1,(W825+dt)/StartRamp)</f>
        <v>1.1000000000000001</v>
      </c>
      <c r="AA825" s="24">
        <f>U825*Cap_3*MIN(1,(X825+dt)/StartRamp)</f>
        <v>1.1000000000000001</v>
      </c>
      <c r="AB825" s="24">
        <f>SUM(Y825:AA825)</f>
        <v>3.4</v>
      </c>
      <c r="AC825" s="24">
        <f>AB825-D825</f>
        <v>0.15659999999999963</v>
      </c>
      <c r="AD825" s="25">
        <f>MEDIAN(0,(TaperEnd-E825)/(TaperEnd-TaperStart),1)</f>
        <v>1</v>
      </c>
      <c r="AE825" s="24">
        <f>MIN(P_pcs*AD825,MAX(0,SOC_max-E825)*E_nom*60/dt/SQRT(RTE))</f>
        <v>2.5</v>
      </c>
      <c r="AF825" s="24">
        <f>MIN(P_pcs,MAX(0,E825-SOC_min)*E_nom*60/dt*SQRT(RTE))</f>
        <v>2.5</v>
      </c>
      <c r="AG825" s="24">
        <f>IF(AC825&gt;0,MIN(AC825,AE825),0)</f>
        <v>0.15659999999999963</v>
      </c>
      <c r="AH825" s="24">
        <f>IF(AC825&lt;0,MIN(-AC825,AF825),0)</f>
        <v>0</v>
      </c>
      <c r="AI825" s="24">
        <f>IF(AC825&gt;0,D825+AG825,AB825)</f>
        <v>3.4</v>
      </c>
      <c r="AJ825" s="24">
        <f>MAX(0,D825-AI825-AH825)</f>
        <v>0</v>
      </c>
      <c r="AK825" s="25">
        <f>IF(AB825&gt;0,AI825/AB825,0)</f>
        <v>1</v>
      </c>
      <c r="AL825">
        <f>IF(AB825=0,1,MIN(MATCH(MEDIAN(MinStable,AK825,1),FC_L,1),3))</f>
        <v>3</v>
      </c>
      <c r="AM825" s="25">
        <f>INDEX(FC_E1,$AL825)+(MEDIAN(MinStable,$AK825,1)-INDEX(FC_L,$AL825))*(INDEX(FC_E1,$AL825+1)-INDEX(FC_E1,$AL825))/(INDEX(FC_L,$AL825+1)-INDEX(FC_L,$AL825))</f>
        <v>0.42799999999999999</v>
      </c>
      <c r="AN825" s="25">
        <f>INDEX(FC_E2,$AL825)+(MEDIAN(MinStable,$AK825,1)-INDEX(FC_L,$AL825))*(INDEX(FC_E2,$AL825+1)-INDEX(FC_E2,$AL825))/(INDEX(FC_L,$AL825+1)-INDEX(FC_L,$AL825))</f>
        <v>0.42199999999999999</v>
      </c>
      <c r="AO825" s="25">
        <f>INDEX(FC_E3,$AL825)+(MEDIAN(MinStable,$AK825,1)-INDEX(FC_L,$AL825))*(INDEX(FC_E3,$AL825+1)-INDEX(FC_E3,$AL825))/(INDEX(FC_L,$AL825+1)-INDEX(FC_L,$AL825))</f>
        <v>0.41499999999999998</v>
      </c>
      <c r="AP825" s="26">
        <f>(IF(S825=1,Y825*AK825/AM825,0)+IF(T825=1,Z825*AK825/AN825,0)+IF(U825=1,AA825*AK825/AO825,0))*dt/60</f>
        <v>0.13434959664142687</v>
      </c>
      <c r="AQ825" s="25">
        <f>E825+(AG825*SQRT(RTE)-AH825/SQRT(RTE))*dt/60/E_nom</f>
        <v>0.61957863526311308</v>
      </c>
      <c r="AR825">
        <f>IF(R825=1,1,0)</f>
        <v>0</v>
      </c>
    </row>
    <row r="826" spans="1:44" x14ac:dyDescent="0.2">
      <c r="A826">
        <v>824</v>
      </c>
      <c r="B826" s="22">
        <f>A826/1440</f>
        <v>0.57222222222222219</v>
      </c>
      <c r="C826" s="23">
        <v>3.3540999999999999</v>
      </c>
      <c r="D826" s="24">
        <f>C826+P_aux</f>
        <v>3.3691</v>
      </c>
      <c r="E826" s="25">
        <f>AQ825</f>
        <v>0.61957863526311308</v>
      </c>
      <c r="F826" s="24">
        <f>AB825</f>
        <v>3.4</v>
      </c>
      <c r="G826">
        <f>IF(AND(S825=0,V825&gt;=MinOff),V825,-1)</f>
        <v>-1</v>
      </c>
      <c r="H826">
        <f>IF(AND(T825=0,W825&gt;=MinOff),W825,-1)</f>
        <v>-1</v>
      </c>
      <c r="I826">
        <f>IF(AND(U825=0,X825&gt;=MinOff),X825,-1)</f>
        <v>-1</v>
      </c>
      <c r="J826">
        <f>IF(AND(S825=1,V825&gt;=MinRun),V825,-1)</f>
        <v>601</v>
      </c>
      <c r="K826">
        <f>IF(AND(T825=1,W825&gt;=MinRun),W825,-1)</f>
        <v>600</v>
      </c>
      <c r="L826">
        <f>IF(AND(U825=1,X825&gt;=MinRun),X825,-1)</f>
        <v>259</v>
      </c>
      <c r="M826">
        <f>IF(MAX(G826:I826)&lt;0,0,MATCH(MAX(G826:I826),G826:I826,0))</f>
        <v>0</v>
      </c>
      <c r="N826">
        <f>IF(MAX(J826:L826)&lt;0,0,MATCH(MAX(J826:L826),J826:L826,0))</f>
        <v>1</v>
      </c>
      <c r="O826" s="24">
        <f>IF(N826=0,0,INDEX(CapVec,N826))</f>
        <v>1.2</v>
      </c>
      <c r="P826">
        <f>IF(OR(D826&gt;F826+StartMargin,E826&lt;SOC_startT),1,0)</f>
        <v>0</v>
      </c>
      <c r="Q826">
        <f>IF(AND(E826&gt;SOC_stopT,D826&lt;=F826-O826+StopMargin),1,0)</f>
        <v>0</v>
      </c>
      <c r="R826">
        <f>IF(AND(P826=1,M826&gt;0),1,IF(AND(P826=0,Q826=1,N826&gt;0),-1,0))</f>
        <v>0</v>
      </c>
      <c r="S826">
        <f>S825+IF(AND(R826=1,M826=1),1,0)-IF(AND(R826=-1,N826=1),1,0)</f>
        <v>1</v>
      </c>
      <c r="T826">
        <f>T825+IF(AND(R826=1,M826=2),1,0)-IF(AND(R826=-1,N826=2),1,0)</f>
        <v>1</v>
      </c>
      <c r="U826">
        <f>U825+IF(AND(R826=1,M826=3),1,0)-IF(AND(R826=-1,N826=3),1,0)</f>
        <v>1</v>
      </c>
      <c r="V826">
        <f>IF(S826&lt;&gt;S825,0,V825+dt)</f>
        <v>602</v>
      </c>
      <c r="W826">
        <f>IF(T826&lt;&gt;T825,0,W825+dt)</f>
        <v>601</v>
      </c>
      <c r="X826">
        <f>IF(U826&lt;&gt;U825,0,X825+dt)</f>
        <v>260</v>
      </c>
      <c r="Y826" s="24">
        <f>S826*Cap_1*MIN(1,(V826+dt)/StartRamp)</f>
        <v>1.2</v>
      </c>
      <c r="Z826" s="24">
        <f>T826*Cap_2*MIN(1,(W826+dt)/StartRamp)</f>
        <v>1.1000000000000001</v>
      </c>
      <c r="AA826" s="24">
        <f>U826*Cap_3*MIN(1,(X826+dt)/StartRamp)</f>
        <v>1.1000000000000001</v>
      </c>
      <c r="AB826" s="24">
        <f>SUM(Y826:AA826)</f>
        <v>3.4</v>
      </c>
      <c r="AC826" s="24">
        <f>AB826-D826</f>
        <v>3.0899999999999928E-2</v>
      </c>
      <c r="AD826" s="25">
        <f>MEDIAN(0,(TaperEnd-E826)/(TaperEnd-TaperStart),1)</f>
        <v>1</v>
      </c>
      <c r="AE826" s="24">
        <f>MIN(P_pcs*AD826,MAX(0,SOC_max-E826)*E_nom*60/dt/SQRT(RTE))</f>
        <v>2.5</v>
      </c>
      <c r="AF826" s="24">
        <f>MIN(P_pcs,MAX(0,E826-SOC_min)*E_nom*60/dt*SQRT(RTE))</f>
        <v>2.5</v>
      </c>
      <c r="AG826" s="24">
        <f>IF(AC826&gt;0,MIN(AC826,AE826),0)</f>
        <v>3.0899999999999928E-2</v>
      </c>
      <c r="AH826" s="24">
        <f>IF(AC826&lt;0,MIN(-AC826,AF826),0)</f>
        <v>0</v>
      </c>
      <c r="AI826" s="24">
        <f>IF(AC826&gt;0,D826+AG826,AB826)</f>
        <v>3.4</v>
      </c>
      <c r="AJ826" s="24">
        <f>MAX(0,D826-AI826-AH826)</f>
        <v>0</v>
      </c>
      <c r="AK826" s="25">
        <f>IF(AB826&gt;0,AI826/AB826,0)</f>
        <v>1</v>
      </c>
      <c r="AL826">
        <f>IF(AB826=0,1,MIN(MATCH(MEDIAN(MinStable,AK826,1),FC_L,1),3))</f>
        <v>3</v>
      </c>
      <c r="AM826" s="25">
        <f>INDEX(FC_E1,$AL826)+(MEDIAN(MinStable,$AK826,1)-INDEX(FC_L,$AL826))*(INDEX(FC_E1,$AL826+1)-INDEX(FC_E1,$AL826))/(INDEX(FC_L,$AL826+1)-INDEX(FC_L,$AL826))</f>
        <v>0.42799999999999999</v>
      </c>
      <c r="AN826" s="25">
        <f>INDEX(FC_E2,$AL826)+(MEDIAN(MinStable,$AK826,1)-INDEX(FC_L,$AL826))*(INDEX(FC_E2,$AL826+1)-INDEX(FC_E2,$AL826))/(INDEX(FC_L,$AL826+1)-INDEX(FC_L,$AL826))</f>
        <v>0.42199999999999999</v>
      </c>
      <c r="AO826" s="25">
        <f>INDEX(FC_E3,$AL826)+(MEDIAN(MinStable,$AK826,1)-INDEX(FC_L,$AL826))*(INDEX(FC_E3,$AL826+1)-INDEX(FC_E3,$AL826))/(INDEX(FC_L,$AL826+1)-INDEX(FC_L,$AL826))</f>
        <v>0.41499999999999998</v>
      </c>
      <c r="AP826" s="26">
        <f>(IF(S826=1,Y826*AK826/AM826,0)+IF(T826=1,Z826*AK826/AN826,0)+IF(U826=1,AA826*AK826/AO826,0))*dt/60</f>
        <v>0.13434959664142687</v>
      </c>
      <c r="AQ826" s="25">
        <f>E826+(AG826*SQRT(RTE)-AH826/SQRT(RTE))*dt/60/E_nom</f>
        <v>0.61966647395825158</v>
      </c>
      <c r="AR826">
        <f>IF(R826=1,1,0)</f>
        <v>0</v>
      </c>
    </row>
    <row r="827" spans="1:44" x14ac:dyDescent="0.2">
      <c r="A827">
        <v>825</v>
      </c>
      <c r="B827" s="22">
        <f>A827/1440</f>
        <v>0.57291666666666663</v>
      </c>
      <c r="C827" s="23">
        <v>3.3555000000000001</v>
      </c>
      <c r="D827" s="24">
        <f>C827+P_aux</f>
        <v>3.3705000000000003</v>
      </c>
      <c r="E827" s="25">
        <f>AQ826</f>
        <v>0.61966647395825158</v>
      </c>
      <c r="F827" s="24">
        <f>AB826</f>
        <v>3.4</v>
      </c>
      <c r="G827">
        <f>IF(AND(S826=0,V826&gt;=MinOff),V826,-1)</f>
        <v>-1</v>
      </c>
      <c r="H827">
        <f>IF(AND(T826=0,W826&gt;=MinOff),W826,-1)</f>
        <v>-1</v>
      </c>
      <c r="I827">
        <f>IF(AND(U826=0,X826&gt;=MinOff),X826,-1)</f>
        <v>-1</v>
      </c>
      <c r="J827">
        <f>IF(AND(S826=1,V826&gt;=MinRun),V826,-1)</f>
        <v>602</v>
      </c>
      <c r="K827">
        <f>IF(AND(T826=1,W826&gt;=MinRun),W826,-1)</f>
        <v>601</v>
      </c>
      <c r="L827">
        <f>IF(AND(U826=1,X826&gt;=MinRun),X826,-1)</f>
        <v>260</v>
      </c>
      <c r="M827">
        <f>IF(MAX(G827:I827)&lt;0,0,MATCH(MAX(G827:I827),G827:I827,0))</f>
        <v>0</v>
      </c>
      <c r="N827">
        <f>IF(MAX(J827:L827)&lt;0,0,MATCH(MAX(J827:L827),J827:L827,0))</f>
        <v>1</v>
      </c>
      <c r="O827" s="24">
        <f>IF(N827=0,0,INDEX(CapVec,N827))</f>
        <v>1.2</v>
      </c>
      <c r="P827">
        <f>IF(OR(D827&gt;F827+StartMargin,E827&lt;SOC_startT),1,0)</f>
        <v>0</v>
      </c>
      <c r="Q827">
        <f>IF(AND(E827&gt;SOC_stopT,D827&lt;=F827-O827+StopMargin),1,0)</f>
        <v>0</v>
      </c>
      <c r="R827">
        <f>IF(AND(P827=1,M827&gt;0),1,IF(AND(P827=0,Q827=1,N827&gt;0),-1,0))</f>
        <v>0</v>
      </c>
      <c r="S827">
        <f>S826+IF(AND(R827=1,M827=1),1,0)-IF(AND(R827=-1,N827=1),1,0)</f>
        <v>1</v>
      </c>
      <c r="T827">
        <f>T826+IF(AND(R827=1,M827=2),1,0)-IF(AND(R827=-1,N827=2),1,0)</f>
        <v>1</v>
      </c>
      <c r="U827">
        <f>U826+IF(AND(R827=1,M827=3),1,0)-IF(AND(R827=-1,N827=3),1,0)</f>
        <v>1</v>
      </c>
      <c r="V827">
        <f>IF(S827&lt;&gt;S826,0,V826+dt)</f>
        <v>603</v>
      </c>
      <c r="W827">
        <f>IF(T827&lt;&gt;T826,0,W826+dt)</f>
        <v>602</v>
      </c>
      <c r="X827">
        <f>IF(U827&lt;&gt;U826,0,X826+dt)</f>
        <v>261</v>
      </c>
      <c r="Y827" s="24">
        <f>S827*Cap_1*MIN(1,(V827+dt)/StartRamp)</f>
        <v>1.2</v>
      </c>
      <c r="Z827" s="24">
        <f>T827*Cap_2*MIN(1,(W827+dt)/StartRamp)</f>
        <v>1.1000000000000001</v>
      </c>
      <c r="AA827" s="24">
        <f>U827*Cap_3*MIN(1,(X827+dt)/StartRamp)</f>
        <v>1.1000000000000001</v>
      </c>
      <c r="AB827" s="24">
        <f>SUM(Y827:AA827)</f>
        <v>3.4</v>
      </c>
      <c r="AC827" s="24">
        <f>AB827-D827</f>
        <v>2.9499999999999638E-2</v>
      </c>
      <c r="AD827" s="25">
        <f>MEDIAN(0,(TaperEnd-E827)/(TaperEnd-TaperStart),1)</f>
        <v>1</v>
      </c>
      <c r="AE827" s="24">
        <f>MIN(P_pcs*AD827,MAX(0,SOC_max-E827)*E_nom*60/dt/SQRT(RTE))</f>
        <v>2.5</v>
      </c>
      <c r="AF827" s="24">
        <f>MIN(P_pcs,MAX(0,E827-SOC_min)*E_nom*60/dt*SQRT(RTE))</f>
        <v>2.5</v>
      </c>
      <c r="AG827" s="24">
        <f>IF(AC827&gt;0,MIN(AC827,AE827),0)</f>
        <v>2.9499999999999638E-2</v>
      </c>
      <c r="AH827" s="24">
        <f>IF(AC827&lt;0,MIN(-AC827,AF827),0)</f>
        <v>0</v>
      </c>
      <c r="AI827" s="24">
        <f>IF(AC827&gt;0,D827+AG827,AB827)</f>
        <v>3.4</v>
      </c>
      <c r="AJ827" s="24">
        <f>MAX(0,D827-AI827-AH827)</f>
        <v>0</v>
      </c>
      <c r="AK827" s="25">
        <f>IF(AB827&gt;0,AI827/AB827,0)</f>
        <v>1</v>
      </c>
      <c r="AL827">
        <f>IF(AB827=0,1,MIN(MATCH(MEDIAN(MinStable,AK827,1),FC_L,1),3))</f>
        <v>3</v>
      </c>
      <c r="AM827" s="25">
        <f>INDEX(FC_E1,$AL827)+(MEDIAN(MinStable,$AK827,1)-INDEX(FC_L,$AL827))*(INDEX(FC_E1,$AL827+1)-INDEX(FC_E1,$AL827))/(INDEX(FC_L,$AL827+1)-INDEX(FC_L,$AL827))</f>
        <v>0.42799999999999999</v>
      </c>
      <c r="AN827" s="25">
        <f>INDEX(FC_E2,$AL827)+(MEDIAN(MinStable,$AK827,1)-INDEX(FC_L,$AL827))*(INDEX(FC_E2,$AL827+1)-INDEX(FC_E2,$AL827))/(INDEX(FC_L,$AL827+1)-INDEX(FC_L,$AL827))</f>
        <v>0.42199999999999999</v>
      </c>
      <c r="AO827" s="25">
        <f>INDEX(FC_E3,$AL827)+(MEDIAN(MinStable,$AK827,1)-INDEX(FC_L,$AL827))*(INDEX(FC_E3,$AL827+1)-INDEX(FC_E3,$AL827))/(INDEX(FC_L,$AL827+1)-INDEX(FC_L,$AL827))</f>
        <v>0.41499999999999998</v>
      </c>
      <c r="AP827" s="26">
        <f>(IF(S827=1,Y827*AK827/AM827,0)+IF(T827=1,Z827*AK827/AN827,0)+IF(U827=1,AA827*AK827/AO827,0))*dt/60</f>
        <v>0.13434959664142687</v>
      </c>
      <c r="AQ827" s="25">
        <f>E827+(AG827*SQRT(RTE)-AH827/SQRT(RTE))*dt/60/E_nom</f>
        <v>0.6197503329066848</v>
      </c>
      <c r="AR827">
        <f>IF(R827=1,1,0)</f>
        <v>0</v>
      </c>
    </row>
    <row r="828" spans="1:44" x14ac:dyDescent="0.2">
      <c r="A828">
        <v>826</v>
      </c>
      <c r="B828" s="22">
        <f>A828/1440</f>
        <v>0.57361111111111107</v>
      </c>
      <c r="C828" s="23">
        <v>3.2704</v>
      </c>
      <c r="D828" s="24">
        <f>C828+P_aux</f>
        <v>3.2854000000000001</v>
      </c>
      <c r="E828" s="25">
        <f>AQ827</f>
        <v>0.6197503329066848</v>
      </c>
      <c r="F828" s="24">
        <f>AB827</f>
        <v>3.4</v>
      </c>
      <c r="G828">
        <f>IF(AND(S827=0,V827&gt;=MinOff),V827,-1)</f>
        <v>-1</v>
      </c>
      <c r="H828">
        <f>IF(AND(T827=0,W827&gt;=MinOff),W827,-1)</f>
        <v>-1</v>
      </c>
      <c r="I828">
        <f>IF(AND(U827=0,X827&gt;=MinOff),X827,-1)</f>
        <v>-1</v>
      </c>
      <c r="J828">
        <f>IF(AND(S827=1,V827&gt;=MinRun),V827,-1)</f>
        <v>603</v>
      </c>
      <c r="K828">
        <f>IF(AND(T827=1,W827&gt;=MinRun),W827,-1)</f>
        <v>602</v>
      </c>
      <c r="L828">
        <f>IF(AND(U827=1,X827&gt;=MinRun),X827,-1)</f>
        <v>261</v>
      </c>
      <c r="M828">
        <f>IF(MAX(G828:I828)&lt;0,0,MATCH(MAX(G828:I828),G828:I828,0))</f>
        <v>0</v>
      </c>
      <c r="N828">
        <f>IF(MAX(J828:L828)&lt;0,0,MATCH(MAX(J828:L828),J828:L828,0))</f>
        <v>1</v>
      </c>
      <c r="O828" s="24">
        <f>IF(N828=0,0,INDEX(CapVec,N828))</f>
        <v>1.2</v>
      </c>
      <c r="P828">
        <f>IF(OR(D828&gt;F828+StartMargin,E828&lt;SOC_startT),1,0)</f>
        <v>0</v>
      </c>
      <c r="Q828">
        <f>IF(AND(E828&gt;SOC_stopT,D828&lt;=F828-O828+StopMargin),1,0)</f>
        <v>0</v>
      </c>
      <c r="R828">
        <f>IF(AND(P828=1,M828&gt;0),1,IF(AND(P828=0,Q828=1,N828&gt;0),-1,0))</f>
        <v>0</v>
      </c>
      <c r="S828">
        <f>S827+IF(AND(R828=1,M828=1),1,0)-IF(AND(R828=-1,N828=1),1,0)</f>
        <v>1</v>
      </c>
      <c r="T828">
        <f>T827+IF(AND(R828=1,M828=2),1,0)-IF(AND(R828=-1,N828=2),1,0)</f>
        <v>1</v>
      </c>
      <c r="U828">
        <f>U827+IF(AND(R828=1,M828=3),1,0)-IF(AND(R828=-1,N828=3),1,0)</f>
        <v>1</v>
      </c>
      <c r="V828">
        <f>IF(S828&lt;&gt;S827,0,V827+dt)</f>
        <v>604</v>
      </c>
      <c r="W828">
        <f>IF(T828&lt;&gt;T827,0,W827+dt)</f>
        <v>603</v>
      </c>
      <c r="X828">
        <f>IF(U828&lt;&gt;U827,0,X827+dt)</f>
        <v>262</v>
      </c>
      <c r="Y828" s="24">
        <f>S828*Cap_1*MIN(1,(V828+dt)/StartRamp)</f>
        <v>1.2</v>
      </c>
      <c r="Z828" s="24">
        <f>T828*Cap_2*MIN(1,(W828+dt)/StartRamp)</f>
        <v>1.1000000000000001</v>
      </c>
      <c r="AA828" s="24">
        <f>U828*Cap_3*MIN(1,(X828+dt)/StartRamp)</f>
        <v>1.1000000000000001</v>
      </c>
      <c r="AB828" s="24">
        <f>SUM(Y828:AA828)</f>
        <v>3.4</v>
      </c>
      <c r="AC828" s="24">
        <f>AB828-D828</f>
        <v>0.11459999999999981</v>
      </c>
      <c r="AD828" s="25">
        <f>MEDIAN(0,(TaperEnd-E828)/(TaperEnd-TaperStart),1)</f>
        <v>1</v>
      </c>
      <c r="AE828" s="24">
        <f>MIN(P_pcs*AD828,MAX(0,SOC_max-E828)*E_nom*60/dt/SQRT(RTE))</f>
        <v>2.5</v>
      </c>
      <c r="AF828" s="24">
        <f>MIN(P_pcs,MAX(0,E828-SOC_min)*E_nom*60/dt*SQRT(RTE))</f>
        <v>2.5</v>
      </c>
      <c r="AG828" s="24">
        <f>IF(AC828&gt;0,MIN(AC828,AE828),0)</f>
        <v>0.11459999999999981</v>
      </c>
      <c r="AH828" s="24">
        <f>IF(AC828&lt;0,MIN(-AC828,AF828),0)</f>
        <v>0</v>
      </c>
      <c r="AI828" s="24">
        <f>IF(AC828&gt;0,D828+AG828,AB828)</f>
        <v>3.4</v>
      </c>
      <c r="AJ828" s="24">
        <f>MAX(0,D828-AI828-AH828)</f>
        <v>0</v>
      </c>
      <c r="AK828" s="25">
        <f>IF(AB828&gt;0,AI828/AB828,0)</f>
        <v>1</v>
      </c>
      <c r="AL828">
        <f>IF(AB828=0,1,MIN(MATCH(MEDIAN(MinStable,AK828,1),FC_L,1),3))</f>
        <v>3</v>
      </c>
      <c r="AM828" s="25">
        <f>INDEX(FC_E1,$AL828)+(MEDIAN(MinStable,$AK828,1)-INDEX(FC_L,$AL828))*(INDEX(FC_E1,$AL828+1)-INDEX(FC_E1,$AL828))/(INDEX(FC_L,$AL828+1)-INDEX(FC_L,$AL828))</f>
        <v>0.42799999999999999</v>
      </c>
      <c r="AN828" s="25">
        <f>INDEX(FC_E2,$AL828)+(MEDIAN(MinStable,$AK828,1)-INDEX(FC_L,$AL828))*(INDEX(FC_E2,$AL828+1)-INDEX(FC_E2,$AL828))/(INDEX(FC_L,$AL828+1)-INDEX(FC_L,$AL828))</f>
        <v>0.42199999999999999</v>
      </c>
      <c r="AO828" s="25">
        <f>INDEX(FC_E3,$AL828)+(MEDIAN(MinStable,$AK828,1)-INDEX(FC_L,$AL828))*(INDEX(FC_E3,$AL828+1)-INDEX(FC_E3,$AL828))/(INDEX(FC_L,$AL828+1)-INDEX(FC_L,$AL828))</f>
        <v>0.41499999999999998</v>
      </c>
      <c r="AP828" s="26">
        <f>(IF(S828=1,Y828*AK828/AM828,0)+IF(T828=1,Z828*AK828/AN828,0)+IF(U828=1,AA828*AK828/AO828,0))*dt/60</f>
        <v>0.13434959664142687</v>
      </c>
      <c r="AQ828" s="25">
        <f>E828+(AG828*SQRT(RTE)-AH828/SQRT(RTE))*dt/60/E_nom</f>
        <v>0.62007610360127619</v>
      </c>
      <c r="AR828">
        <f>IF(R828=1,1,0)</f>
        <v>0</v>
      </c>
    </row>
    <row r="829" spans="1:44" x14ac:dyDescent="0.2">
      <c r="A829">
        <v>827</v>
      </c>
      <c r="B829" s="22">
        <f>A829/1440</f>
        <v>0.57430555555555551</v>
      </c>
      <c r="C829" s="23">
        <v>3.3285999999999998</v>
      </c>
      <c r="D829" s="24">
        <f>C829+P_aux</f>
        <v>3.3435999999999999</v>
      </c>
      <c r="E829" s="25">
        <f>AQ828</f>
        <v>0.62007610360127619</v>
      </c>
      <c r="F829" s="24">
        <f>AB828</f>
        <v>3.4</v>
      </c>
      <c r="G829">
        <f>IF(AND(S828=0,V828&gt;=MinOff),V828,-1)</f>
        <v>-1</v>
      </c>
      <c r="H829">
        <f>IF(AND(T828=0,W828&gt;=MinOff),W828,-1)</f>
        <v>-1</v>
      </c>
      <c r="I829">
        <f>IF(AND(U828=0,X828&gt;=MinOff),X828,-1)</f>
        <v>-1</v>
      </c>
      <c r="J829">
        <f>IF(AND(S828=1,V828&gt;=MinRun),V828,-1)</f>
        <v>604</v>
      </c>
      <c r="K829">
        <f>IF(AND(T828=1,W828&gt;=MinRun),W828,-1)</f>
        <v>603</v>
      </c>
      <c r="L829">
        <f>IF(AND(U828=1,X828&gt;=MinRun),X828,-1)</f>
        <v>262</v>
      </c>
      <c r="M829">
        <f>IF(MAX(G829:I829)&lt;0,0,MATCH(MAX(G829:I829),G829:I829,0))</f>
        <v>0</v>
      </c>
      <c r="N829">
        <f>IF(MAX(J829:L829)&lt;0,0,MATCH(MAX(J829:L829),J829:L829,0))</f>
        <v>1</v>
      </c>
      <c r="O829" s="24">
        <f>IF(N829=0,0,INDEX(CapVec,N829))</f>
        <v>1.2</v>
      </c>
      <c r="P829">
        <f>IF(OR(D829&gt;F829+StartMargin,E829&lt;SOC_startT),1,0)</f>
        <v>0</v>
      </c>
      <c r="Q829">
        <f>IF(AND(E829&gt;SOC_stopT,D829&lt;=F829-O829+StopMargin),1,0)</f>
        <v>0</v>
      </c>
      <c r="R829">
        <f>IF(AND(P829=1,M829&gt;0),1,IF(AND(P829=0,Q829=1,N829&gt;0),-1,0))</f>
        <v>0</v>
      </c>
      <c r="S829">
        <f>S828+IF(AND(R829=1,M829=1),1,0)-IF(AND(R829=-1,N829=1),1,0)</f>
        <v>1</v>
      </c>
      <c r="T829">
        <f>T828+IF(AND(R829=1,M829=2),1,0)-IF(AND(R829=-1,N829=2),1,0)</f>
        <v>1</v>
      </c>
      <c r="U829">
        <f>U828+IF(AND(R829=1,M829=3),1,0)-IF(AND(R829=-1,N829=3),1,0)</f>
        <v>1</v>
      </c>
      <c r="V829">
        <f>IF(S829&lt;&gt;S828,0,V828+dt)</f>
        <v>605</v>
      </c>
      <c r="W829">
        <f>IF(T829&lt;&gt;T828,0,W828+dt)</f>
        <v>604</v>
      </c>
      <c r="X829">
        <f>IF(U829&lt;&gt;U828,0,X828+dt)</f>
        <v>263</v>
      </c>
      <c r="Y829" s="24">
        <f>S829*Cap_1*MIN(1,(V829+dt)/StartRamp)</f>
        <v>1.2</v>
      </c>
      <c r="Z829" s="24">
        <f>T829*Cap_2*MIN(1,(W829+dt)/StartRamp)</f>
        <v>1.1000000000000001</v>
      </c>
      <c r="AA829" s="24">
        <f>U829*Cap_3*MIN(1,(X829+dt)/StartRamp)</f>
        <v>1.1000000000000001</v>
      </c>
      <c r="AB829" s="24">
        <f>SUM(Y829:AA829)</f>
        <v>3.4</v>
      </c>
      <c r="AC829" s="24">
        <f>AB829-D829</f>
        <v>5.6400000000000006E-2</v>
      </c>
      <c r="AD829" s="25">
        <f>MEDIAN(0,(TaperEnd-E829)/(TaperEnd-TaperStart),1)</f>
        <v>1</v>
      </c>
      <c r="AE829" s="24">
        <f>MIN(P_pcs*AD829,MAX(0,SOC_max-E829)*E_nom*60/dt/SQRT(RTE))</f>
        <v>2.5</v>
      </c>
      <c r="AF829" s="24">
        <f>MIN(P_pcs,MAX(0,E829-SOC_min)*E_nom*60/dt*SQRT(RTE))</f>
        <v>2.5</v>
      </c>
      <c r="AG829" s="24">
        <f>IF(AC829&gt;0,MIN(AC829,AE829),0)</f>
        <v>5.6400000000000006E-2</v>
      </c>
      <c r="AH829" s="24">
        <f>IF(AC829&lt;0,MIN(-AC829,AF829),0)</f>
        <v>0</v>
      </c>
      <c r="AI829" s="24">
        <f>IF(AC829&gt;0,D829+AG829,AB829)</f>
        <v>3.4</v>
      </c>
      <c r="AJ829" s="24">
        <f>MAX(0,D829-AI829-AH829)</f>
        <v>0</v>
      </c>
      <c r="AK829" s="25">
        <f>IF(AB829&gt;0,AI829/AB829,0)</f>
        <v>1</v>
      </c>
      <c r="AL829">
        <f>IF(AB829=0,1,MIN(MATCH(MEDIAN(MinStable,AK829,1),FC_L,1),3))</f>
        <v>3</v>
      </c>
      <c r="AM829" s="25">
        <f>INDEX(FC_E1,$AL829)+(MEDIAN(MinStable,$AK829,1)-INDEX(FC_L,$AL829))*(INDEX(FC_E1,$AL829+1)-INDEX(FC_E1,$AL829))/(INDEX(FC_L,$AL829+1)-INDEX(FC_L,$AL829))</f>
        <v>0.42799999999999999</v>
      </c>
      <c r="AN829" s="25">
        <f>INDEX(FC_E2,$AL829)+(MEDIAN(MinStable,$AK829,1)-INDEX(FC_L,$AL829))*(INDEX(FC_E2,$AL829+1)-INDEX(FC_E2,$AL829))/(INDEX(FC_L,$AL829+1)-INDEX(FC_L,$AL829))</f>
        <v>0.42199999999999999</v>
      </c>
      <c r="AO829" s="25">
        <f>INDEX(FC_E3,$AL829)+(MEDIAN(MinStable,$AK829,1)-INDEX(FC_L,$AL829))*(INDEX(FC_E3,$AL829+1)-INDEX(FC_E3,$AL829))/(INDEX(FC_L,$AL829+1)-INDEX(FC_L,$AL829))</f>
        <v>0.41499999999999998</v>
      </c>
      <c r="AP829" s="26">
        <f>(IF(S829=1,Y829*AK829/AM829,0)+IF(T829=1,Z829*AK829/AN829,0)+IF(U829=1,AA829*AK829/AO829,0))*dt/60</f>
        <v>0.13434959664142687</v>
      </c>
      <c r="AQ829" s="25">
        <f>E829+(AG829*SQRT(RTE)-AH829/SQRT(RTE))*dt/60/E_nom</f>
        <v>0.62023643053997557</v>
      </c>
      <c r="AR829">
        <f>IF(R829=1,1,0)</f>
        <v>0</v>
      </c>
    </row>
    <row r="830" spans="1:44" x14ac:dyDescent="0.2">
      <c r="A830">
        <v>828</v>
      </c>
      <c r="B830" s="22">
        <f>A830/1440</f>
        <v>0.57499999999999996</v>
      </c>
      <c r="C830" s="23">
        <v>3.4866000000000001</v>
      </c>
      <c r="D830" s="24">
        <f>C830+P_aux</f>
        <v>3.5016000000000003</v>
      </c>
      <c r="E830" s="25">
        <f>AQ829</f>
        <v>0.62023643053997557</v>
      </c>
      <c r="F830" s="24">
        <f>AB829</f>
        <v>3.4</v>
      </c>
      <c r="G830">
        <f>IF(AND(S829=0,V829&gt;=MinOff),V829,-1)</f>
        <v>-1</v>
      </c>
      <c r="H830">
        <f>IF(AND(T829=0,W829&gt;=MinOff),W829,-1)</f>
        <v>-1</v>
      </c>
      <c r="I830">
        <f>IF(AND(U829=0,X829&gt;=MinOff),X829,-1)</f>
        <v>-1</v>
      </c>
      <c r="J830">
        <f>IF(AND(S829=1,V829&gt;=MinRun),V829,-1)</f>
        <v>605</v>
      </c>
      <c r="K830">
        <f>IF(AND(T829=1,W829&gt;=MinRun),W829,-1)</f>
        <v>604</v>
      </c>
      <c r="L830">
        <f>IF(AND(U829=1,X829&gt;=MinRun),X829,-1)</f>
        <v>263</v>
      </c>
      <c r="M830">
        <f>IF(MAX(G830:I830)&lt;0,0,MATCH(MAX(G830:I830),G830:I830,0))</f>
        <v>0</v>
      </c>
      <c r="N830">
        <f>IF(MAX(J830:L830)&lt;0,0,MATCH(MAX(J830:L830),J830:L830,0))</f>
        <v>1</v>
      </c>
      <c r="O830" s="24">
        <f>IF(N830=0,0,INDEX(CapVec,N830))</f>
        <v>1.2</v>
      </c>
      <c r="P830">
        <f>IF(OR(D830&gt;F830+StartMargin,E830&lt;SOC_startT),1,0)</f>
        <v>0</v>
      </c>
      <c r="Q830">
        <f>IF(AND(E830&gt;SOC_stopT,D830&lt;=F830-O830+StopMargin),1,0)</f>
        <v>0</v>
      </c>
      <c r="R830">
        <f>IF(AND(P830=1,M830&gt;0),1,IF(AND(P830=0,Q830=1,N830&gt;0),-1,0))</f>
        <v>0</v>
      </c>
      <c r="S830">
        <f>S829+IF(AND(R830=1,M830=1),1,0)-IF(AND(R830=-1,N830=1),1,0)</f>
        <v>1</v>
      </c>
      <c r="T830">
        <f>T829+IF(AND(R830=1,M830=2),1,0)-IF(AND(R830=-1,N830=2),1,0)</f>
        <v>1</v>
      </c>
      <c r="U830">
        <f>U829+IF(AND(R830=1,M830=3),1,0)-IF(AND(R830=-1,N830=3),1,0)</f>
        <v>1</v>
      </c>
      <c r="V830">
        <f>IF(S830&lt;&gt;S829,0,V829+dt)</f>
        <v>606</v>
      </c>
      <c r="W830">
        <f>IF(T830&lt;&gt;T829,0,W829+dt)</f>
        <v>605</v>
      </c>
      <c r="X830">
        <f>IF(U830&lt;&gt;U829,0,X829+dt)</f>
        <v>264</v>
      </c>
      <c r="Y830" s="24">
        <f>S830*Cap_1*MIN(1,(V830+dt)/StartRamp)</f>
        <v>1.2</v>
      </c>
      <c r="Z830" s="24">
        <f>T830*Cap_2*MIN(1,(W830+dt)/StartRamp)</f>
        <v>1.1000000000000001</v>
      </c>
      <c r="AA830" s="24">
        <f>U830*Cap_3*MIN(1,(X830+dt)/StartRamp)</f>
        <v>1.1000000000000001</v>
      </c>
      <c r="AB830" s="24">
        <f>SUM(Y830:AA830)</f>
        <v>3.4</v>
      </c>
      <c r="AC830" s="24">
        <f>AB830-D830</f>
        <v>-0.10160000000000036</v>
      </c>
      <c r="AD830" s="25">
        <f>MEDIAN(0,(TaperEnd-E830)/(TaperEnd-TaperStart),1)</f>
        <v>1</v>
      </c>
      <c r="AE830" s="24">
        <f>MIN(P_pcs*AD830,MAX(0,SOC_max-E830)*E_nom*60/dt/SQRT(RTE))</f>
        <v>2.5</v>
      </c>
      <c r="AF830" s="24">
        <f>MIN(P_pcs,MAX(0,E830-SOC_min)*E_nom*60/dt*SQRT(RTE))</f>
        <v>2.5</v>
      </c>
      <c r="AG830" s="24">
        <f>IF(AC830&gt;0,MIN(AC830,AE830),0)</f>
        <v>0</v>
      </c>
      <c r="AH830" s="24">
        <f>IF(AC830&lt;0,MIN(-AC830,AF830),0)</f>
        <v>0.10160000000000036</v>
      </c>
      <c r="AI830" s="24">
        <f>IF(AC830&gt;0,D830+AG830,AB830)</f>
        <v>3.4</v>
      </c>
      <c r="AJ830" s="24">
        <f>MAX(0,D830-AI830-AH830)</f>
        <v>0</v>
      </c>
      <c r="AK830" s="25">
        <f>IF(AB830&gt;0,AI830/AB830,0)</f>
        <v>1</v>
      </c>
      <c r="AL830">
        <f>IF(AB830=0,1,MIN(MATCH(MEDIAN(MinStable,AK830,1),FC_L,1),3))</f>
        <v>3</v>
      </c>
      <c r="AM830" s="25">
        <f>INDEX(FC_E1,$AL830)+(MEDIAN(MinStable,$AK830,1)-INDEX(FC_L,$AL830))*(INDEX(FC_E1,$AL830+1)-INDEX(FC_E1,$AL830))/(INDEX(FC_L,$AL830+1)-INDEX(FC_L,$AL830))</f>
        <v>0.42799999999999999</v>
      </c>
      <c r="AN830" s="25">
        <f>INDEX(FC_E2,$AL830)+(MEDIAN(MinStable,$AK830,1)-INDEX(FC_L,$AL830))*(INDEX(FC_E2,$AL830+1)-INDEX(FC_E2,$AL830))/(INDEX(FC_L,$AL830+1)-INDEX(FC_L,$AL830))</f>
        <v>0.42199999999999999</v>
      </c>
      <c r="AO830" s="25">
        <f>INDEX(FC_E3,$AL830)+(MEDIAN(MinStable,$AK830,1)-INDEX(FC_L,$AL830))*(INDEX(FC_E3,$AL830+1)-INDEX(FC_E3,$AL830))/(INDEX(FC_L,$AL830+1)-INDEX(FC_L,$AL830))</f>
        <v>0.41499999999999998</v>
      </c>
      <c r="AP830" s="26">
        <f>(IF(S830=1,Y830*AK830/AM830,0)+IF(T830=1,Z830*AK830/AN830,0)+IF(U830=1,AA830*AK830/AO830,0))*dt/60</f>
        <v>0.13434959664142687</v>
      </c>
      <c r="AQ830" s="25">
        <f>E830+(AG830*SQRT(RTE)-AH830/SQRT(RTE))*dt/60/E_nom</f>
        <v>0.61990823064934331</v>
      </c>
      <c r="AR830">
        <f>IF(R830=1,1,0)</f>
        <v>0</v>
      </c>
    </row>
    <row r="831" spans="1:44" x14ac:dyDescent="0.2">
      <c r="A831">
        <v>829</v>
      </c>
      <c r="B831" s="22">
        <f>A831/1440</f>
        <v>0.5756944444444444</v>
      </c>
      <c r="C831" s="23">
        <v>3.419</v>
      </c>
      <c r="D831" s="24">
        <f>C831+P_aux</f>
        <v>3.4340000000000002</v>
      </c>
      <c r="E831" s="25">
        <f>AQ830</f>
        <v>0.61990823064934331</v>
      </c>
      <c r="F831" s="24">
        <f>AB830</f>
        <v>3.4</v>
      </c>
      <c r="G831">
        <f>IF(AND(S830=0,V830&gt;=MinOff),V830,-1)</f>
        <v>-1</v>
      </c>
      <c r="H831">
        <f>IF(AND(T830=0,W830&gt;=MinOff),W830,-1)</f>
        <v>-1</v>
      </c>
      <c r="I831">
        <f>IF(AND(U830=0,X830&gt;=MinOff),X830,-1)</f>
        <v>-1</v>
      </c>
      <c r="J831">
        <f>IF(AND(S830=1,V830&gt;=MinRun),V830,-1)</f>
        <v>606</v>
      </c>
      <c r="K831">
        <f>IF(AND(T830=1,W830&gt;=MinRun),W830,-1)</f>
        <v>605</v>
      </c>
      <c r="L831">
        <f>IF(AND(U830=1,X830&gt;=MinRun),X830,-1)</f>
        <v>264</v>
      </c>
      <c r="M831">
        <f>IF(MAX(G831:I831)&lt;0,0,MATCH(MAX(G831:I831),G831:I831,0))</f>
        <v>0</v>
      </c>
      <c r="N831">
        <f>IF(MAX(J831:L831)&lt;0,0,MATCH(MAX(J831:L831),J831:L831,0))</f>
        <v>1</v>
      </c>
      <c r="O831" s="24">
        <f>IF(N831=0,0,INDEX(CapVec,N831))</f>
        <v>1.2</v>
      </c>
      <c r="P831">
        <f>IF(OR(D831&gt;F831+StartMargin,E831&lt;SOC_startT),1,0)</f>
        <v>0</v>
      </c>
      <c r="Q831">
        <f>IF(AND(E831&gt;SOC_stopT,D831&lt;=F831-O831+StopMargin),1,0)</f>
        <v>0</v>
      </c>
      <c r="R831">
        <f>IF(AND(P831=1,M831&gt;0),1,IF(AND(P831=0,Q831=1,N831&gt;0),-1,0))</f>
        <v>0</v>
      </c>
      <c r="S831">
        <f>S830+IF(AND(R831=1,M831=1),1,0)-IF(AND(R831=-1,N831=1),1,0)</f>
        <v>1</v>
      </c>
      <c r="T831">
        <f>T830+IF(AND(R831=1,M831=2),1,0)-IF(AND(R831=-1,N831=2),1,0)</f>
        <v>1</v>
      </c>
      <c r="U831">
        <f>U830+IF(AND(R831=1,M831=3),1,0)-IF(AND(R831=-1,N831=3),1,0)</f>
        <v>1</v>
      </c>
      <c r="V831">
        <f>IF(S831&lt;&gt;S830,0,V830+dt)</f>
        <v>607</v>
      </c>
      <c r="W831">
        <f>IF(T831&lt;&gt;T830,0,W830+dt)</f>
        <v>606</v>
      </c>
      <c r="X831">
        <f>IF(U831&lt;&gt;U830,0,X830+dt)</f>
        <v>265</v>
      </c>
      <c r="Y831" s="24">
        <f>S831*Cap_1*MIN(1,(V831+dt)/StartRamp)</f>
        <v>1.2</v>
      </c>
      <c r="Z831" s="24">
        <f>T831*Cap_2*MIN(1,(W831+dt)/StartRamp)</f>
        <v>1.1000000000000001</v>
      </c>
      <c r="AA831" s="24">
        <f>U831*Cap_3*MIN(1,(X831+dt)/StartRamp)</f>
        <v>1.1000000000000001</v>
      </c>
      <c r="AB831" s="24">
        <f>SUM(Y831:AA831)</f>
        <v>3.4</v>
      </c>
      <c r="AC831" s="24">
        <f>AB831-D831</f>
        <v>-3.4000000000000252E-2</v>
      </c>
      <c r="AD831" s="25">
        <f>MEDIAN(0,(TaperEnd-E831)/(TaperEnd-TaperStart),1)</f>
        <v>1</v>
      </c>
      <c r="AE831" s="24">
        <f>MIN(P_pcs*AD831,MAX(0,SOC_max-E831)*E_nom*60/dt/SQRT(RTE))</f>
        <v>2.5</v>
      </c>
      <c r="AF831" s="24">
        <f>MIN(P_pcs,MAX(0,E831-SOC_min)*E_nom*60/dt*SQRT(RTE))</f>
        <v>2.5</v>
      </c>
      <c r="AG831" s="24">
        <f>IF(AC831&gt;0,MIN(AC831,AE831),0)</f>
        <v>0</v>
      </c>
      <c r="AH831" s="24">
        <f>IF(AC831&lt;0,MIN(-AC831,AF831),0)</f>
        <v>3.4000000000000252E-2</v>
      </c>
      <c r="AI831" s="24">
        <f>IF(AC831&gt;0,D831+AG831,AB831)</f>
        <v>3.4</v>
      </c>
      <c r="AJ831" s="24">
        <f>MAX(0,D831-AI831-AH831)</f>
        <v>0</v>
      </c>
      <c r="AK831" s="25">
        <f>IF(AB831&gt;0,AI831/AB831,0)</f>
        <v>1</v>
      </c>
      <c r="AL831">
        <f>IF(AB831=0,1,MIN(MATCH(MEDIAN(MinStable,AK831,1),FC_L,1),3))</f>
        <v>3</v>
      </c>
      <c r="AM831" s="25">
        <f>INDEX(FC_E1,$AL831)+(MEDIAN(MinStable,$AK831,1)-INDEX(FC_L,$AL831))*(INDEX(FC_E1,$AL831+1)-INDEX(FC_E1,$AL831))/(INDEX(FC_L,$AL831+1)-INDEX(FC_L,$AL831))</f>
        <v>0.42799999999999999</v>
      </c>
      <c r="AN831" s="25">
        <f>INDEX(FC_E2,$AL831)+(MEDIAN(MinStable,$AK831,1)-INDEX(FC_L,$AL831))*(INDEX(FC_E2,$AL831+1)-INDEX(FC_E2,$AL831))/(INDEX(FC_L,$AL831+1)-INDEX(FC_L,$AL831))</f>
        <v>0.42199999999999999</v>
      </c>
      <c r="AO831" s="25">
        <f>INDEX(FC_E3,$AL831)+(MEDIAN(MinStable,$AK831,1)-INDEX(FC_L,$AL831))*(INDEX(FC_E3,$AL831+1)-INDEX(FC_E3,$AL831))/(INDEX(FC_L,$AL831+1)-INDEX(FC_L,$AL831))</f>
        <v>0.41499999999999998</v>
      </c>
      <c r="AP831" s="26">
        <f>(IF(S831=1,Y831*AK831/AM831,0)+IF(T831=1,Z831*AK831/AN831,0)+IF(U831=1,AA831*AK831/AO831,0))*dt/60</f>
        <v>0.13434959664142687</v>
      </c>
      <c r="AQ831" s="25">
        <f>E831+(AG831*SQRT(RTE)-AH831/SQRT(RTE))*dt/60/E_nom</f>
        <v>0.61979839997728137</v>
      </c>
      <c r="AR831">
        <f>IF(R831=1,1,0)</f>
        <v>0</v>
      </c>
    </row>
    <row r="832" spans="1:44" x14ac:dyDescent="0.2">
      <c r="A832">
        <v>830</v>
      </c>
      <c r="B832" s="22">
        <f>A832/1440</f>
        <v>0.57638888888888884</v>
      </c>
      <c r="C832" s="23">
        <v>3.3771</v>
      </c>
      <c r="D832" s="24">
        <f>C832+P_aux</f>
        <v>3.3921000000000001</v>
      </c>
      <c r="E832" s="25">
        <f>AQ831</f>
        <v>0.61979839997728137</v>
      </c>
      <c r="F832" s="24">
        <f>AB831</f>
        <v>3.4</v>
      </c>
      <c r="G832">
        <f>IF(AND(S831=0,V831&gt;=MinOff),V831,-1)</f>
        <v>-1</v>
      </c>
      <c r="H832">
        <f>IF(AND(T831=0,W831&gt;=MinOff),W831,-1)</f>
        <v>-1</v>
      </c>
      <c r="I832">
        <f>IF(AND(U831=0,X831&gt;=MinOff),X831,-1)</f>
        <v>-1</v>
      </c>
      <c r="J832">
        <f>IF(AND(S831=1,V831&gt;=MinRun),V831,-1)</f>
        <v>607</v>
      </c>
      <c r="K832">
        <f>IF(AND(T831=1,W831&gt;=MinRun),W831,-1)</f>
        <v>606</v>
      </c>
      <c r="L832">
        <f>IF(AND(U831=1,X831&gt;=MinRun),X831,-1)</f>
        <v>265</v>
      </c>
      <c r="M832">
        <f>IF(MAX(G832:I832)&lt;0,0,MATCH(MAX(G832:I832),G832:I832,0))</f>
        <v>0</v>
      </c>
      <c r="N832">
        <f>IF(MAX(J832:L832)&lt;0,0,MATCH(MAX(J832:L832),J832:L832,0))</f>
        <v>1</v>
      </c>
      <c r="O832" s="24">
        <f>IF(N832=0,0,INDEX(CapVec,N832))</f>
        <v>1.2</v>
      </c>
      <c r="P832">
        <f>IF(OR(D832&gt;F832+StartMargin,E832&lt;SOC_startT),1,0)</f>
        <v>0</v>
      </c>
      <c r="Q832">
        <f>IF(AND(E832&gt;SOC_stopT,D832&lt;=F832-O832+StopMargin),1,0)</f>
        <v>0</v>
      </c>
      <c r="R832">
        <f>IF(AND(P832=1,M832&gt;0),1,IF(AND(P832=0,Q832=1,N832&gt;0),-1,0))</f>
        <v>0</v>
      </c>
      <c r="S832">
        <f>S831+IF(AND(R832=1,M832=1),1,0)-IF(AND(R832=-1,N832=1),1,0)</f>
        <v>1</v>
      </c>
      <c r="T832">
        <f>T831+IF(AND(R832=1,M832=2),1,0)-IF(AND(R832=-1,N832=2),1,0)</f>
        <v>1</v>
      </c>
      <c r="U832">
        <f>U831+IF(AND(R832=1,M832=3),1,0)-IF(AND(R832=-1,N832=3),1,0)</f>
        <v>1</v>
      </c>
      <c r="V832">
        <f>IF(S832&lt;&gt;S831,0,V831+dt)</f>
        <v>608</v>
      </c>
      <c r="W832">
        <f>IF(T832&lt;&gt;T831,0,W831+dt)</f>
        <v>607</v>
      </c>
      <c r="X832">
        <f>IF(U832&lt;&gt;U831,0,X831+dt)</f>
        <v>266</v>
      </c>
      <c r="Y832" s="24">
        <f>S832*Cap_1*MIN(1,(V832+dt)/StartRamp)</f>
        <v>1.2</v>
      </c>
      <c r="Z832" s="24">
        <f>T832*Cap_2*MIN(1,(W832+dt)/StartRamp)</f>
        <v>1.1000000000000001</v>
      </c>
      <c r="AA832" s="24">
        <f>U832*Cap_3*MIN(1,(X832+dt)/StartRamp)</f>
        <v>1.1000000000000001</v>
      </c>
      <c r="AB832" s="24">
        <f>SUM(Y832:AA832)</f>
        <v>3.4</v>
      </c>
      <c r="AC832" s="24">
        <f>AB832-D832</f>
        <v>7.8999999999997961E-3</v>
      </c>
      <c r="AD832" s="25">
        <f>MEDIAN(0,(TaperEnd-E832)/(TaperEnd-TaperStart),1)</f>
        <v>1</v>
      </c>
      <c r="AE832" s="24">
        <f>MIN(P_pcs*AD832,MAX(0,SOC_max-E832)*E_nom*60/dt/SQRT(RTE))</f>
        <v>2.5</v>
      </c>
      <c r="AF832" s="24">
        <f>MIN(P_pcs,MAX(0,E832-SOC_min)*E_nom*60/dt*SQRT(RTE))</f>
        <v>2.5</v>
      </c>
      <c r="AG832" s="24">
        <f>IF(AC832&gt;0,MIN(AC832,AE832),0)</f>
        <v>7.8999999999997961E-3</v>
      </c>
      <c r="AH832" s="24">
        <f>IF(AC832&lt;0,MIN(-AC832,AF832),0)</f>
        <v>0</v>
      </c>
      <c r="AI832" s="24">
        <f>IF(AC832&gt;0,D832+AG832,AB832)</f>
        <v>3.4</v>
      </c>
      <c r="AJ832" s="24">
        <f>MAX(0,D832-AI832-AH832)</f>
        <v>0</v>
      </c>
      <c r="AK832" s="25">
        <f>IF(AB832&gt;0,AI832/AB832,0)</f>
        <v>1</v>
      </c>
      <c r="AL832">
        <f>IF(AB832=0,1,MIN(MATCH(MEDIAN(MinStable,AK832,1),FC_L,1),3))</f>
        <v>3</v>
      </c>
      <c r="AM832" s="25">
        <f>INDEX(FC_E1,$AL832)+(MEDIAN(MinStable,$AK832,1)-INDEX(FC_L,$AL832))*(INDEX(FC_E1,$AL832+1)-INDEX(FC_E1,$AL832))/(INDEX(FC_L,$AL832+1)-INDEX(FC_L,$AL832))</f>
        <v>0.42799999999999999</v>
      </c>
      <c r="AN832" s="25">
        <f>INDEX(FC_E2,$AL832)+(MEDIAN(MinStable,$AK832,1)-INDEX(FC_L,$AL832))*(INDEX(FC_E2,$AL832+1)-INDEX(FC_E2,$AL832))/(INDEX(FC_L,$AL832+1)-INDEX(FC_L,$AL832))</f>
        <v>0.42199999999999999</v>
      </c>
      <c r="AO832" s="25">
        <f>INDEX(FC_E3,$AL832)+(MEDIAN(MinStable,$AK832,1)-INDEX(FC_L,$AL832))*(INDEX(FC_E3,$AL832+1)-INDEX(FC_E3,$AL832))/(INDEX(FC_L,$AL832+1)-INDEX(FC_L,$AL832))</f>
        <v>0.41499999999999998</v>
      </c>
      <c r="AP832" s="26">
        <f>(IF(S832=1,Y832*AK832/AM832,0)+IF(T832=1,Z832*AK832/AN832,0)+IF(U832=1,AA832*AK832/AO832,0))*dt/60</f>
        <v>0.13434959664142687</v>
      </c>
      <c r="AQ832" s="25">
        <f>E832+(AG832*SQRT(RTE)-AH832/SQRT(RTE))*dt/60/E_nom</f>
        <v>0.61982085711940416</v>
      </c>
      <c r="AR832">
        <f>IF(R832=1,1,0)</f>
        <v>0</v>
      </c>
    </row>
    <row r="833" spans="1:44" x14ac:dyDescent="0.2">
      <c r="A833">
        <v>831</v>
      </c>
      <c r="B833" s="22">
        <f>A833/1440</f>
        <v>0.57708333333333328</v>
      </c>
      <c r="C833" s="23">
        <v>3.3258999999999999</v>
      </c>
      <c r="D833" s="24">
        <f>C833+P_aux</f>
        <v>3.3409</v>
      </c>
      <c r="E833" s="25">
        <f>AQ832</f>
        <v>0.61982085711940416</v>
      </c>
      <c r="F833" s="24">
        <f>AB832</f>
        <v>3.4</v>
      </c>
      <c r="G833">
        <f>IF(AND(S832=0,V832&gt;=MinOff),V832,-1)</f>
        <v>-1</v>
      </c>
      <c r="H833">
        <f>IF(AND(T832=0,W832&gt;=MinOff),W832,-1)</f>
        <v>-1</v>
      </c>
      <c r="I833">
        <f>IF(AND(U832=0,X832&gt;=MinOff),X832,-1)</f>
        <v>-1</v>
      </c>
      <c r="J833">
        <f>IF(AND(S832=1,V832&gt;=MinRun),V832,-1)</f>
        <v>608</v>
      </c>
      <c r="K833">
        <f>IF(AND(T832=1,W832&gt;=MinRun),W832,-1)</f>
        <v>607</v>
      </c>
      <c r="L833">
        <f>IF(AND(U832=1,X832&gt;=MinRun),X832,-1)</f>
        <v>266</v>
      </c>
      <c r="M833">
        <f>IF(MAX(G833:I833)&lt;0,0,MATCH(MAX(G833:I833),G833:I833,0))</f>
        <v>0</v>
      </c>
      <c r="N833">
        <f>IF(MAX(J833:L833)&lt;0,0,MATCH(MAX(J833:L833),J833:L833,0))</f>
        <v>1</v>
      </c>
      <c r="O833" s="24">
        <f>IF(N833=0,0,INDEX(CapVec,N833))</f>
        <v>1.2</v>
      </c>
      <c r="P833">
        <f>IF(OR(D833&gt;F833+StartMargin,E833&lt;SOC_startT),1,0)</f>
        <v>0</v>
      </c>
      <c r="Q833">
        <f>IF(AND(E833&gt;SOC_stopT,D833&lt;=F833-O833+StopMargin),1,0)</f>
        <v>0</v>
      </c>
      <c r="R833">
        <f>IF(AND(P833=1,M833&gt;0),1,IF(AND(P833=0,Q833=1,N833&gt;0),-1,0))</f>
        <v>0</v>
      </c>
      <c r="S833">
        <f>S832+IF(AND(R833=1,M833=1),1,0)-IF(AND(R833=-1,N833=1),1,0)</f>
        <v>1</v>
      </c>
      <c r="T833">
        <f>T832+IF(AND(R833=1,M833=2),1,0)-IF(AND(R833=-1,N833=2),1,0)</f>
        <v>1</v>
      </c>
      <c r="U833">
        <f>U832+IF(AND(R833=1,M833=3),1,0)-IF(AND(R833=-1,N833=3),1,0)</f>
        <v>1</v>
      </c>
      <c r="V833">
        <f>IF(S833&lt;&gt;S832,0,V832+dt)</f>
        <v>609</v>
      </c>
      <c r="W833">
        <f>IF(T833&lt;&gt;T832,0,W832+dt)</f>
        <v>608</v>
      </c>
      <c r="X833">
        <f>IF(U833&lt;&gt;U832,0,X832+dt)</f>
        <v>267</v>
      </c>
      <c r="Y833" s="24">
        <f>S833*Cap_1*MIN(1,(V833+dt)/StartRamp)</f>
        <v>1.2</v>
      </c>
      <c r="Z833" s="24">
        <f>T833*Cap_2*MIN(1,(W833+dt)/StartRamp)</f>
        <v>1.1000000000000001</v>
      </c>
      <c r="AA833" s="24">
        <f>U833*Cap_3*MIN(1,(X833+dt)/StartRamp)</f>
        <v>1.1000000000000001</v>
      </c>
      <c r="AB833" s="24">
        <f>SUM(Y833:AA833)</f>
        <v>3.4</v>
      </c>
      <c r="AC833" s="24">
        <f>AB833-D833</f>
        <v>5.909999999999993E-2</v>
      </c>
      <c r="AD833" s="25">
        <f>MEDIAN(0,(TaperEnd-E833)/(TaperEnd-TaperStart),1)</f>
        <v>1</v>
      </c>
      <c r="AE833" s="24">
        <f>MIN(P_pcs*AD833,MAX(0,SOC_max-E833)*E_nom*60/dt/SQRT(RTE))</f>
        <v>2.5</v>
      </c>
      <c r="AF833" s="24">
        <f>MIN(P_pcs,MAX(0,E833-SOC_min)*E_nom*60/dt*SQRT(RTE))</f>
        <v>2.5</v>
      </c>
      <c r="AG833" s="24">
        <f>IF(AC833&gt;0,MIN(AC833,AE833),0)</f>
        <v>5.909999999999993E-2</v>
      </c>
      <c r="AH833" s="24">
        <f>IF(AC833&lt;0,MIN(-AC833,AF833),0)</f>
        <v>0</v>
      </c>
      <c r="AI833" s="24">
        <f>IF(AC833&gt;0,D833+AG833,AB833)</f>
        <v>3.4</v>
      </c>
      <c r="AJ833" s="24">
        <f>MAX(0,D833-AI833-AH833)</f>
        <v>0</v>
      </c>
      <c r="AK833" s="25">
        <f>IF(AB833&gt;0,AI833/AB833,0)</f>
        <v>1</v>
      </c>
      <c r="AL833">
        <f>IF(AB833=0,1,MIN(MATCH(MEDIAN(MinStable,AK833,1),FC_L,1),3))</f>
        <v>3</v>
      </c>
      <c r="AM833" s="25">
        <f>INDEX(FC_E1,$AL833)+(MEDIAN(MinStable,$AK833,1)-INDEX(FC_L,$AL833))*(INDEX(FC_E1,$AL833+1)-INDEX(FC_E1,$AL833))/(INDEX(FC_L,$AL833+1)-INDEX(FC_L,$AL833))</f>
        <v>0.42799999999999999</v>
      </c>
      <c r="AN833" s="25">
        <f>INDEX(FC_E2,$AL833)+(MEDIAN(MinStable,$AK833,1)-INDEX(FC_L,$AL833))*(INDEX(FC_E2,$AL833+1)-INDEX(FC_E2,$AL833))/(INDEX(FC_L,$AL833+1)-INDEX(FC_L,$AL833))</f>
        <v>0.42199999999999999</v>
      </c>
      <c r="AO833" s="25">
        <f>INDEX(FC_E3,$AL833)+(MEDIAN(MinStable,$AK833,1)-INDEX(FC_L,$AL833))*(INDEX(FC_E3,$AL833+1)-INDEX(FC_E3,$AL833))/(INDEX(FC_L,$AL833+1)-INDEX(FC_L,$AL833))</f>
        <v>0.41499999999999998</v>
      </c>
      <c r="AP833" s="26">
        <f>(IF(S833=1,Y833*AK833/AM833,0)+IF(T833=1,Z833*AK833/AN833,0)+IF(U833=1,AA833*AK833/AO833,0))*dt/60</f>
        <v>0.13434959664142687</v>
      </c>
      <c r="AQ833" s="25">
        <f>E833+(AG833*SQRT(RTE)-AH833/SQRT(RTE))*dt/60/E_nom</f>
        <v>0.61998885928389236</v>
      </c>
      <c r="AR833">
        <f>IF(R833=1,1,0)</f>
        <v>0</v>
      </c>
    </row>
    <row r="834" spans="1:44" x14ac:dyDescent="0.2">
      <c r="A834">
        <v>832</v>
      </c>
      <c r="B834" s="22">
        <f>A834/1440</f>
        <v>0.57777777777777772</v>
      </c>
      <c r="C834" s="23">
        <v>3.4224000000000001</v>
      </c>
      <c r="D834" s="24">
        <f>C834+P_aux</f>
        <v>3.4374000000000002</v>
      </c>
      <c r="E834" s="25">
        <f>AQ833</f>
        <v>0.61998885928389236</v>
      </c>
      <c r="F834" s="24">
        <f>AB833</f>
        <v>3.4</v>
      </c>
      <c r="G834">
        <f>IF(AND(S833=0,V833&gt;=MinOff),V833,-1)</f>
        <v>-1</v>
      </c>
      <c r="H834">
        <f>IF(AND(T833=0,W833&gt;=MinOff),W833,-1)</f>
        <v>-1</v>
      </c>
      <c r="I834">
        <f>IF(AND(U833=0,X833&gt;=MinOff),X833,-1)</f>
        <v>-1</v>
      </c>
      <c r="J834">
        <f>IF(AND(S833=1,V833&gt;=MinRun),V833,-1)</f>
        <v>609</v>
      </c>
      <c r="K834">
        <f>IF(AND(T833=1,W833&gt;=MinRun),W833,-1)</f>
        <v>608</v>
      </c>
      <c r="L834">
        <f>IF(AND(U833=1,X833&gt;=MinRun),X833,-1)</f>
        <v>267</v>
      </c>
      <c r="M834">
        <f>IF(MAX(G834:I834)&lt;0,0,MATCH(MAX(G834:I834),G834:I834,0))</f>
        <v>0</v>
      </c>
      <c r="N834">
        <f>IF(MAX(J834:L834)&lt;0,0,MATCH(MAX(J834:L834),J834:L834,0))</f>
        <v>1</v>
      </c>
      <c r="O834" s="24">
        <f>IF(N834=0,0,INDEX(CapVec,N834))</f>
        <v>1.2</v>
      </c>
      <c r="P834">
        <f>IF(OR(D834&gt;F834+StartMargin,E834&lt;SOC_startT),1,0)</f>
        <v>0</v>
      </c>
      <c r="Q834">
        <f>IF(AND(E834&gt;SOC_stopT,D834&lt;=F834-O834+StopMargin),1,0)</f>
        <v>0</v>
      </c>
      <c r="R834">
        <f>IF(AND(P834=1,M834&gt;0),1,IF(AND(P834=0,Q834=1,N834&gt;0),-1,0))</f>
        <v>0</v>
      </c>
      <c r="S834">
        <f>S833+IF(AND(R834=1,M834=1),1,0)-IF(AND(R834=-1,N834=1),1,0)</f>
        <v>1</v>
      </c>
      <c r="T834">
        <f>T833+IF(AND(R834=1,M834=2),1,0)-IF(AND(R834=-1,N834=2),1,0)</f>
        <v>1</v>
      </c>
      <c r="U834">
        <f>U833+IF(AND(R834=1,M834=3),1,0)-IF(AND(R834=-1,N834=3),1,0)</f>
        <v>1</v>
      </c>
      <c r="V834">
        <f>IF(S834&lt;&gt;S833,0,V833+dt)</f>
        <v>610</v>
      </c>
      <c r="W834">
        <f>IF(T834&lt;&gt;T833,0,W833+dt)</f>
        <v>609</v>
      </c>
      <c r="X834">
        <f>IF(U834&lt;&gt;U833,0,X833+dt)</f>
        <v>268</v>
      </c>
      <c r="Y834" s="24">
        <f>S834*Cap_1*MIN(1,(V834+dt)/StartRamp)</f>
        <v>1.2</v>
      </c>
      <c r="Z834" s="24">
        <f>T834*Cap_2*MIN(1,(W834+dt)/StartRamp)</f>
        <v>1.1000000000000001</v>
      </c>
      <c r="AA834" s="24">
        <f>U834*Cap_3*MIN(1,(X834+dt)/StartRamp)</f>
        <v>1.1000000000000001</v>
      </c>
      <c r="AB834" s="24">
        <f>SUM(Y834:AA834)</f>
        <v>3.4</v>
      </c>
      <c r="AC834" s="24">
        <f>AB834-D834</f>
        <v>-3.7400000000000322E-2</v>
      </c>
      <c r="AD834" s="25">
        <f>MEDIAN(0,(TaperEnd-E834)/(TaperEnd-TaperStart),1)</f>
        <v>1</v>
      </c>
      <c r="AE834" s="24">
        <f>MIN(P_pcs*AD834,MAX(0,SOC_max-E834)*E_nom*60/dt/SQRT(RTE))</f>
        <v>2.5</v>
      </c>
      <c r="AF834" s="24">
        <f>MIN(P_pcs,MAX(0,E834-SOC_min)*E_nom*60/dt*SQRT(RTE))</f>
        <v>2.5</v>
      </c>
      <c r="AG834" s="24">
        <f>IF(AC834&gt;0,MIN(AC834,AE834),0)</f>
        <v>0</v>
      </c>
      <c r="AH834" s="24">
        <f>IF(AC834&lt;0,MIN(-AC834,AF834),0)</f>
        <v>3.7400000000000322E-2</v>
      </c>
      <c r="AI834" s="24">
        <f>IF(AC834&gt;0,D834+AG834,AB834)</f>
        <v>3.4</v>
      </c>
      <c r="AJ834" s="24">
        <f>MAX(0,D834-AI834-AH834)</f>
        <v>0</v>
      </c>
      <c r="AK834" s="25">
        <f>IF(AB834&gt;0,AI834/AB834,0)</f>
        <v>1</v>
      </c>
      <c r="AL834">
        <f>IF(AB834=0,1,MIN(MATCH(MEDIAN(MinStable,AK834,1),FC_L,1),3))</f>
        <v>3</v>
      </c>
      <c r="AM834" s="25">
        <f>INDEX(FC_E1,$AL834)+(MEDIAN(MinStable,$AK834,1)-INDEX(FC_L,$AL834))*(INDEX(FC_E1,$AL834+1)-INDEX(FC_E1,$AL834))/(INDEX(FC_L,$AL834+1)-INDEX(FC_L,$AL834))</f>
        <v>0.42799999999999999</v>
      </c>
      <c r="AN834" s="25">
        <f>INDEX(FC_E2,$AL834)+(MEDIAN(MinStable,$AK834,1)-INDEX(FC_L,$AL834))*(INDEX(FC_E2,$AL834+1)-INDEX(FC_E2,$AL834))/(INDEX(FC_L,$AL834+1)-INDEX(FC_L,$AL834))</f>
        <v>0.42199999999999999</v>
      </c>
      <c r="AO834" s="25">
        <f>INDEX(FC_E3,$AL834)+(MEDIAN(MinStable,$AK834,1)-INDEX(FC_L,$AL834))*(INDEX(FC_E3,$AL834+1)-INDEX(FC_E3,$AL834))/(INDEX(FC_L,$AL834+1)-INDEX(FC_L,$AL834))</f>
        <v>0.41499999999999998</v>
      </c>
      <c r="AP834" s="26">
        <f>(IF(S834=1,Y834*AK834/AM834,0)+IF(T834=1,Z834*AK834/AN834,0)+IF(U834=1,AA834*AK834/AO834,0))*dt/60</f>
        <v>0.13434959664142687</v>
      </c>
      <c r="AQ834" s="25">
        <f>E834+(AG834*SQRT(RTE)-AH834/SQRT(RTE))*dt/60/E_nom</f>
        <v>0.61986804554462416</v>
      </c>
      <c r="AR834">
        <f>IF(R834=1,1,0)</f>
        <v>0</v>
      </c>
    </row>
    <row r="835" spans="1:44" x14ac:dyDescent="0.2">
      <c r="A835">
        <v>833</v>
      </c>
      <c r="B835" s="22">
        <f>A835/1440</f>
        <v>0.57847222222222228</v>
      </c>
      <c r="C835" s="23">
        <v>3.3708</v>
      </c>
      <c r="D835" s="24">
        <f>C835+P_aux</f>
        <v>3.3858000000000001</v>
      </c>
      <c r="E835" s="25">
        <f>AQ834</f>
        <v>0.61986804554462416</v>
      </c>
      <c r="F835" s="24">
        <f>AB834</f>
        <v>3.4</v>
      </c>
      <c r="G835">
        <f>IF(AND(S834=0,V834&gt;=MinOff),V834,-1)</f>
        <v>-1</v>
      </c>
      <c r="H835">
        <f>IF(AND(T834=0,W834&gt;=MinOff),W834,-1)</f>
        <v>-1</v>
      </c>
      <c r="I835">
        <f>IF(AND(U834=0,X834&gt;=MinOff),X834,-1)</f>
        <v>-1</v>
      </c>
      <c r="J835">
        <f>IF(AND(S834=1,V834&gt;=MinRun),V834,-1)</f>
        <v>610</v>
      </c>
      <c r="K835">
        <f>IF(AND(T834=1,W834&gt;=MinRun),W834,-1)</f>
        <v>609</v>
      </c>
      <c r="L835">
        <f>IF(AND(U834=1,X834&gt;=MinRun),X834,-1)</f>
        <v>268</v>
      </c>
      <c r="M835">
        <f>IF(MAX(G835:I835)&lt;0,0,MATCH(MAX(G835:I835),G835:I835,0))</f>
        <v>0</v>
      </c>
      <c r="N835">
        <f>IF(MAX(J835:L835)&lt;0,0,MATCH(MAX(J835:L835),J835:L835,0))</f>
        <v>1</v>
      </c>
      <c r="O835" s="24">
        <f>IF(N835=0,0,INDEX(CapVec,N835))</f>
        <v>1.2</v>
      </c>
      <c r="P835">
        <f>IF(OR(D835&gt;F835+StartMargin,E835&lt;SOC_startT),1,0)</f>
        <v>0</v>
      </c>
      <c r="Q835">
        <f>IF(AND(E835&gt;SOC_stopT,D835&lt;=F835-O835+StopMargin),1,0)</f>
        <v>0</v>
      </c>
      <c r="R835">
        <f>IF(AND(P835=1,M835&gt;0),1,IF(AND(P835=0,Q835=1,N835&gt;0),-1,0))</f>
        <v>0</v>
      </c>
      <c r="S835">
        <f>S834+IF(AND(R835=1,M835=1),1,0)-IF(AND(R835=-1,N835=1),1,0)</f>
        <v>1</v>
      </c>
      <c r="T835">
        <f>T834+IF(AND(R835=1,M835=2),1,0)-IF(AND(R835=-1,N835=2),1,0)</f>
        <v>1</v>
      </c>
      <c r="U835">
        <f>U834+IF(AND(R835=1,M835=3),1,0)-IF(AND(R835=-1,N835=3),1,0)</f>
        <v>1</v>
      </c>
      <c r="V835">
        <f>IF(S835&lt;&gt;S834,0,V834+dt)</f>
        <v>611</v>
      </c>
      <c r="W835">
        <f>IF(T835&lt;&gt;T834,0,W834+dt)</f>
        <v>610</v>
      </c>
      <c r="X835">
        <f>IF(U835&lt;&gt;U834,0,X834+dt)</f>
        <v>269</v>
      </c>
      <c r="Y835" s="24">
        <f>S835*Cap_1*MIN(1,(V835+dt)/StartRamp)</f>
        <v>1.2</v>
      </c>
      <c r="Z835" s="24">
        <f>T835*Cap_2*MIN(1,(W835+dt)/StartRamp)</f>
        <v>1.1000000000000001</v>
      </c>
      <c r="AA835" s="24">
        <f>U835*Cap_3*MIN(1,(X835+dt)/StartRamp)</f>
        <v>1.1000000000000001</v>
      </c>
      <c r="AB835" s="24">
        <f>SUM(Y835:AA835)</f>
        <v>3.4</v>
      </c>
      <c r="AC835" s="24">
        <f>AB835-D835</f>
        <v>1.4199999999999768E-2</v>
      </c>
      <c r="AD835" s="25">
        <f>MEDIAN(0,(TaperEnd-E835)/(TaperEnd-TaperStart),1)</f>
        <v>1</v>
      </c>
      <c r="AE835" s="24">
        <f>MIN(P_pcs*AD835,MAX(0,SOC_max-E835)*E_nom*60/dt/SQRT(RTE))</f>
        <v>2.5</v>
      </c>
      <c r="AF835" s="24">
        <f>MIN(P_pcs,MAX(0,E835-SOC_min)*E_nom*60/dt*SQRT(RTE))</f>
        <v>2.5</v>
      </c>
      <c r="AG835" s="24">
        <f>IF(AC835&gt;0,MIN(AC835,AE835),0)</f>
        <v>1.4199999999999768E-2</v>
      </c>
      <c r="AH835" s="24">
        <f>IF(AC835&lt;0,MIN(-AC835,AF835),0)</f>
        <v>0</v>
      </c>
      <c r="AI835" s="24">
        <f>IF(AC835&gt;0,D835+AG835,AB835)</f>
        <v>3.4</v>
      </c>
      <c r="AJ835" s="24">
        <f>MAX(0,D835-AI835-AH835)</f>
        <v>0</v>
      </c>
      <c r="AK835" s="25">
        <f>IF(AB835&gt;0,AI835/AB835,0)</f>
        <v>1</v>
      </c>
      <c r="AL835">
        <f>IF(AB835=0,1,MIN(MATCH(MEDIAN(MinStable,AK835,1),FC_L,1),3))</f>
        <v>3</v>
      </c>
      <c r="AM835" s="25">
        <f>INDEX(FC_E1,$AL835)+(MEDIAN(MinStable,$AK835,1)-INDEX(FC_L,$AL835))*(INDEX(FC_E1,$AL835+1)-INDEX(FC_E1,$AL835))/(INDEX(FC_L,$AL835+1)-INDEX(FC_L,$AL835))</f>
        <v>0.42799999999999999</v>
      </c>
      <c r="AN835" s="25">
        <f>INDEX(FC_E2,$AL835)+(MEDIAN(MinStable,$AK835,1)-INDEX(FC_L,$AL835))*(INDEX(FC_E2,$AL835+1)-INDEX(FC_E2,$AL835))/(INDEX(FC_L,$AL835+1)-INDEX(FC_L,$AL835))</f>
        <v>0.42199999999999999</v>
      </c>
      <c r="AO835" s="25">
        <f>INDEX(FC_E3,$AL835)+(MEDIAN(MinStable,$AK835,1)-INDEX(FC_L,$AL835))*(INDEX(FC_E3,$AL835+1)-INDEX(FC_E3,$AL835))/(INDEX(FC_L,$AL835+1)-INDEX(FC_L,$AL835))</f>
        <v>0.41499999999999998</v>
      </c>
      <c r="AP835" s="26">
        <f>(IF(S835=1,Y835*AK835/AM835,0)+IF(T835=1,Z835*AK835/AN835,0)+IF(U835=1,AA835*AK835/AO835,0))*dt/60</f>
        <v>0.13434959664142687</v>
      </c>
      <c r="AQ835" s="25">
        <f>E835+(AG835*SQRT(RTE)-AH835/SQRT(RTE))*dt/60/E_nom</f>
        <v>0.61990841154692078</v>
      </c>
      <c r="AR835">
        <f>IF(R835=1,1,0)</f>
        <v>0</v>
      </c>
    </row>
    <row r="836" spans="1:44" x14ac:dyDescent="0.2">
      <c r="A836">
        <v>834</v>
      </c>
      <c r="B836" s="22">
        <f>A836/1440</f>
        <v>0.57916666666666672</v>
      </c>
      <c r="C836" s="23">
        <v>3.1995</v>
      </c>
      <c r="D836" s="24">
        <f>C836+P_aux</f>
        <v>3.2145000000000001</v>
      </c>
      <c r="E836" s="25">
        <f>AQ835</f>
        <v>0.61990841154692078</v>
      </c>
      <c r="F836" s="24">
        <f>AB835</f>
        <v>3.4</v>
      </c>
      <c r="G836">
        <f>IF(AND(S835=0,V835&gt;=MinOff),V835,-1)</f>
        <v>-1</v>
      </c>
      <c r="H836">
        <f>IF(AND(T835=0,W835&gt;=MinOff),W835,-1)</f>
        <v>-1</v>
      </c>
      <c r="I836">
        <f>IF(AND(U835=0,X835&gt;=MinOff),X835,-1)</f>
        <v>-1</v>
      </c>
      <c r="J836">
        <f>IF(AND(S835=1,V835&gt;=MinRun),V835,-1)</f>
        <v>611</v>
      </c>
      <c r="K836">
        <f>IF(AND(T835=1,W835&gt;=MinRun),W835,-1)</f>
        <v>610</v>
      </c>
      <c r="L836">
        <f>IF(AND(U835=1,X835&gt;=MinRun),X835,-1)</f>
        <v>269</v>
      </c>
      <c r="M836">
        <f>IF(MAX(G836:I836)&lt;0,0,MATCH(MAX(G836:I836),G836:I836,0))</f>
        <v>0</v>
      </c>
      <c r="N836">
        <f>IF(MAX(J836:L836)&lt;0,0,MATCH(MAX(J836:L836),J836:L836,0))</f>
        <v>1</v>
      </c>
      <c r="O836" s="24">
        <f>IF(N836=0,0,INDEX(CapVec,N836))</f>
        <v>1.2</v>
      </c>
      <c r="P836">
        <f>IF(OR(D836&gt;F836+StartMargin,E836&lt;SOC_startT),1,0)</f>
        <v>0</v>
      </c>
      <c r="Q836">
        <f>IF(AND(E836&gt;SOC_stopT,D836&lt;=F836-O836+StopMargin),1,0)</f>
        <v>0</v>
      </c>
      <c r="R836">
        <f>IF(AND(P836=1,M836&gt;0),1,IF(AND(P836=0,Q836=1,N836&gt;0),-1,0))</f>
        <v>0</v>
      </c>
      <c r="S836">
        <f>S835+IF(AND(R836=1,M836=1),1,0)-IF(AND(R836=-1,N836=1),1,0)</f>
        <v>1</v>
      </c>
      <c r="T836">
        <f>T835+IF(AND(R836=1,M836=2),1,0)-IF(AND(R836=-1,N836=2),1,0)</f>
        <v>1</v>
      </c>
      <c r="U836">
        <f>U835+IF(AND(R836=1,M836=3),1,0)-IF(AND(R836=-1,N836=3),1,0)</f>
        <v>1</v>
      </c>
      <c r="V836">
        <f>IF(S836&lt;&gt;S835,0,V835+dt)</f>
        <v>612</v>
      </c>
      <c r="W836">
        <f>IF(T836&lt;&gt;T835,0,W835+dt)</f>
        <v>611</v>
      </c>
      <c r="X836">
        <f>IF(U836&lt;&gt;U835,0,X835+dt)</f>
        <v>270</v>
      </c>
      <c r="Y836" s="24">
        <f>S836*Cap_1*MIN(1,(V836+dt)/StartRamp)</f>
        <v>1.2</v>
      </c>
      <c r="Z836" s="24">
        <f>T836*Cap_2*MIN(1,(W836+dt)/StartRamp)</f>
        <v>1.1000000000000001</v>
      </c>
      <c r="AA836" s="24">
        <f>U836*Cap_3*MIN(1,(X836+dt)/StartRamp)</f>
        <v>1.1000000000000001</v>
      </c>
      <c r="AB836" s="24">
        <f>SUM(Y836:AA836)</f>
        <v>3.4</v>
      </c>
      <c r="AC836" s="24">
        <f>AB836-D836</f>
        <v>0.18549999999999978</v>
      </c>
      <c r="AD836" s="25">
        <f>MEDIAN(0,(TaperEnd-E836)/(TaperEnd-TaperStart),1)</f>
        <v>1</v>
      </c>
      <c r="AE836" s="24">
        <f>MIN(P_pcs*AD836,MAX(0,SOC_max-E836)*E_nom*60/dt/SQRT(RTE))</f>
        <v>2.5</v>
      </c>
      <c r="AF836" s="24">
        <f>MIN(P_pcs,MAX(0,E836-SOC_min)*E_nom*60/dt*SQRT(RTE))</f>
        <v>2.5</v>
      </c>
      <c r="AG836" s="24">
        <f>IF(AC836&gt;0,MIN(AC836,AE836),0)</f>
        <v>0.18549999999999978</v>
      </c>
      <c r="AH836" s="24">
        <f>IF(AC836&lt;0,MIN(-AC836,AF836),0)</f>
        <v>0</v>
      </c>
      <c r="AI836" s="24">
        <f>IF(AC836&gt;0,D836+AG836,AB836)</f>
        <v>3.4</v>
      </c>
      <c r="AJ836" s="24">
        <f>MAX(0,D836-AI836-AH836)</f>
        <v>0</v>
      </c>
      <c r="AK836" s="25">
        <f>IF(AB836&gt;0,AI836/AB836,0)</f>
        <v>1</v>
      </c>
      <c r="AL836">
        <f>IF(AB836=0,1,MIN(MATCH(MEDIAN(MinStable,AK836,1),FC_L,1),3))</f>
        <v>3</v>
      </c>
      <c r="AM836" s="25">
        <f>INDEX(FC_E1,$AL836)+(MEDIAN(MinStable,$AK836,1)-INDEX(FC_L,$AL836))*(INDEX(FC_E1,$AL836+1)-INDEX(FC_E1,$AL836))/(INDEX(FC_L,$AL836+1)-INDEX(FC_L,$AL836))</f>
        <v>0.42799999999999999</v>
      </c>
      <c r="AN836" s="25">
        <f>INDEX(FC_E2,$AL836)+(MEDIAN(MinStable,$AK836,1)-INDEX(FC_L,$AL836))*(INDEX(FC_E2,$AL836+1)-INDEX(FC_E2,$AL836))/(INDEX(FC_L,$AL836+1)-INDEX(FC_L,$AL836))</f>
        <v>0.42199999999999999</v>
      </c>
      <c r="AO836" s="25">
        <f>INDEX(FC_E3,$AL836)+(MEDIAN(MinStable,$AK836,1)-INDEX(FC_L,$AL836))*(INDEX(FC_E3,$AL836+1)-INDEX(FC_E3,$AL836))/(INDEX(FC_L,$AL836+1)-INDEX(FC_L,$AL836))</f>
        <v>0.41499999999999998</v>
      </c>
      <c r="AP836" s="26">
        <f>(IF(S836=1,Y836*AK836/AM836,0)+IF(T836=1,Z836*AK836/AN836,0)+IF(U836=1,AA836*AK836/AO836,0))*dt/60</f>
        <v>0.13434959664142687</v>
      </c>
      <c r="AQ836" s="25">
        <f>E836+(AG836*SQRT(RTE)-AH836/SQRT(RTE))*dt/60/E_nom</f>
        <v>0.62043572798537361</v>
      </c>
      <c r="AR836">
        <f>IF(R836=1,1,0)</f>
        <v>0</v>
      </c>
    </row>
    <row r="837" spans="1:44" x14ac:dyDescent="0.2">
      <c r="A837">
        <v>835</v>
      </c>
      <c r="B837" s="22">
        <f>A837/1440</f>
        <v>0.57986111111111116</v>
      </c>
      <c r="C837" s="23">
        <v>3.2928000000000002</v>
      </c>
      <c r="D837" s="24">
        <f>C837+P_aux</f>
        <v>3.3078000000000003</v>
      </c>
      <c r="E837" s="25">
        <f>AQ836</f>
        <v>0.62043572798537361</v>
      </c>
      <c r="F837" s="24">
        <f>AB836</f>
        <v>3.4</v>
      </c>
      <c r="G837">
        <f>IF(AND(S836=0,V836&gt;=MinOff),V836,-1)</f>
        <v>-1</v>
      </c>
      <c r="H837">
        <f>IF(AND(T836=0,W836&gt;=MinOff),W836,-1)</f>
        <v>-1</v>
      </c>
      <c r="I837">
        <f>IF(AND(U836=0,X836&gt;=MinOff),X836,-1)</f>
        <v>-1</v>
      </c>
      <c r="J837">
        <f>IF(AND(S836=1,V836&gt;=MinRun),V836,-1)</f>
        <v>612</v>
      </c>
      <c r="K837">
        <f>IF(AND(T836=1,W836&gt;=MinRun),W836,-1)</f>
        <v>611</v>
      </c>
      <c r="L837">
        <f>IF(AND(U836=1,X836&gt;=MinRun),X836,-1)</f>
        <v>270</v>
      </c>
      <c r="M837">
        <f>IF(MAX(G837:I837)&lt;0,0,MATCH(MAX(G837:I837),G837:I837,0))</f>
        <v>0</v>
      </c>
      <c r="N837">
        <f>IF(MAX(J837:L837)&lt;0,0,MATCH(MAX(J837:L837),J837:L837,0))</f>
        <v>1</v>
      </c>
      <c r="O837" s="24">
        <f>IF(N837=0,0,INDEX(CapVec,N837))</f>
        <v>1.2</v>
      </c>
      <c r="P837">
        <f>IF(OR(D837&gt;F837+StartMargin,E837&lt;SOC_startT),1,0)</f>
        <v>0</v>
      </c>
      <c r="Q837">
        <f>IF(AND(E837&gt;SOC_stopT,D837&lt;=F837-O837+StopMargin),1,0)</f>
        <v>0</v>
      </c>
      <c r="R837">
        <f>IF(AND(P837=1,M837&gt;0),1,IF(AND(P837=0,Q837=1,N837&gt;0),-1,0))</f>
        <v>0</v>
      </c>
      <c r="S837">
        <f>S836+IF(AND(R837=1,M837=1),1,0)-IF(AND(R837=-1,N837=1),1,0)</f>
        <v>1</v>
      </c>
      <c r="T837">
        <f>T836+IF(AND(R837=1,M837=2),1,0)-IF(AND(R837=-1,N837=2),1,0)</f>
        <v>1</v>
      </c>
      <c r="U837">
        <f>U836+IF(AND(R837=1,M837=3),1,0)-IF(AND(R837=-1,N837=3),1,0)</f>
        <v>1</v>
      </c>
      <c r="V837">
        <f>IF(S837&lt;&gt;S836,0,V836+dt)</f>
        <v>613</v>
      </c>
      <c r="W837">
        <f>IF(T837&lt;&gt;T836,0,W836+dt)</f>
        <v>612</v>
      </c>
      <c r="X837">
        <f>IF(U837&lt;&gt;U836,0,X836+dt)</f>
        <v>271</v>
      </c>
      <c r="Y837" s="24">
        <f>S837*Cap_1*MIN(1,(V837+dt)/StartRamp)</f>
        <v>1.2</v>
      </c>
      <c r="Z837" s="24">
        <f>T837*Cap_2*MIN(1,(W837+dt)/StartRamp)</f>
        <v>1.1000000000000001</v>
      </c>
      <c r="AA837" s="24">
        <f>U837*Cap_3*MIN(1,(X837+dt)/StartRamp)</f>
        <v>1.1000000000000001</v>
      </c>
      <c r="AB837" s="24">
        <f>SUM(Y837:AA837)</f>
        <v>3.4</v>
      </c>
      <c r="AC837" s="24">
        <f>AB837-D837</f>
        <v>9.2199999999999616E-2</v>
      </c>
      <c r="AD837" s="25">
        <f>MEDIAN(0,(TaperEnd-E837)/(TaperEnd-TaperStart),1)</f>
        <v>1</v>
      </c>
      <c r="AE837" s="24">
        <f>MIN(P_pcs*AD837,MAX(0,SOC_max-E837)*E_nom*60/dt/SQRT(RTE))</f>
        <v>2.5</v>
      </c>
      <c r="AF837" s="24">
        <f>MIN(P_pcs,MAX(0,E837-SOC_min)*E_nom*60/dt*SQRT(RTE))</f>
        <v>2.5</v>
      </c>
      <c r="AG837" s="24">
        <f>IF(AC837&gt;0,MIN(AC837,AE837),0)</f>
        <v>9.2199999999999616E-2</v>
      </c>
      <c r="AH837" s="24">
        <f>IF(AC837&lt;0,MIN(-AC837,AF837),0)</f>
        <v>0</v>
      </c>
      <c r="AI837" s="24">
        <f>IF(AC837&gt;0,D837+AG837,AB837)</f>
        <v>3.4</v>
      </c>
      <c r="AJ837" s="24">
        <f>MAX(0,D837-AI837-AH837)</f>
        <v>0</v>
      </c>
      <c r="AK837" s="25">
        <f>IF(AB837&gt;0,AI837/AB837,0)</f>
        <v>1</v>
      </c>
      <c r="AL837">
        <f>IF(AB837=0,1,MIN(MATCH(MEDIAN(MinStable,AK837,1),FC_L,1),3))</f>
        <v>3</v>
      </c>
      <c r="AM837" s="25">
        <f>INDEX(FC_E1,$AL837)+(MEDIAN(MinStable,$AK837,1)-INDEX(FC_L,$AL837))*(INDEX(FC_E1,$AL837+1)-INDEX(FC_E1,$AL837))/(INDEX(FC_L,$AL837+1)-INDEX(FC_L,$AL837))</f>
        <v>0.42799999999999999</v>
      </c>
      <c r="AN837" s="25">
        <f>INDEX(FC_E2,$AL837)+(MEDIAN(MinStable,$AK837,1)-INDEX(FC_L,$AL837))*(INDEX(FC_E2,$AL837+1)-INDEX(FC_E2,$AL837))/(INDEX(FC_L,$AL837+1)-INDEX(FC_L,$AL837))</f>
        <v>0.42199999999999999</v>
      </c>
      <c r="AO837" s="25">
        <f>INDEX(FC_E3,$AL837)+(MEDIAN(MinStable,$AK837,1)-INDEX(FC_L,$AL837))*(INDEX(FC_E3,$AL837+1)-INDEX(FC_E3,$AL837))/(INDEX(FC_L,$AL837+1)-INDEX(FC_L,$AL837))</f>
        <v>0.41499999999999998</v>
      </c>
      <c r="AP837" s="26">
        <f>(IF(S837=1,Y837*AK837/AM837,0)+IF(T837=1,Z837*AK837/AN837,0)+IF(U837=1,AA837*AK837/AO837,0))*dt/60</f>
        <v>0.13434959664142687</v>
      </c>
      <c r="AQ837" s="25">
        <f>E837+(AG837*SQRT(RTE)-AH837/SQRT(RTE))*dt/60/E_nom</f>
        <v>0.62069782273268015</v>
      </c>
      <c r="AR837">
        <f>IF(R837=1,1,0)</f>
        <v>0</v>
      </c>
    </row>
    <row r="838" spans="1:44" x14ac:dyDescent="0.2">
      <c r="A838">
        <v>836</v>
      </c>
      <c r="B838" s="22">
        <f>A838/1440</f>
        <v>0.5805555555555556</v>
      </c>
      <c r="C838" s="23">
        <v>3.2366000000000001</v>
      </c>
      <c r="D838" s="24">
        <f>C838+P_aux</f>
        <v>3.2516000000000003</v>
      </c>
      <c r="E838" s="25">
        <f>AQ837</f>
        <v>0.62069782273268015</v>
      </c>
      <c r="F838" s="24">
        <f>AB837</f>
        <v>3.4</v>
      </c>
      <c r="G838">
        <f>IF(AND(S837=0,V837&gt;=MinOff),V837,-1)</f>
        <v>-1</v>
      </c>
      <c r="H838">
        <f>IF(AND(T837=0,W837&gt;=MinOff),W837,-1)</f>
        <v>-1</v>
      </c>
      <c r="I838">
        <f>IF(AND(U837=0,X837&gt;=MinOff),X837,-1)</f>
        <v>-1</v>
      </c>
      <c r="J838">
        <f>IF(AND(S837=1,V837&gt;=MinRun),V837,-1)</f>
        <v>613</v>
      </c>
      <c r="K838">
        <f>IF(AND(T837=1,W837&gt;=MinRun),W837,-1)</f>
        <v>612</v>
      </c>
      <c r="L838">
        <f>IF(AND(U837=1,X837&gt;=MinRun),X837,-1)</f>
        <v>271</v>
      </c>
      <c r="M838">
        <f>IF(MAX(G838:I838)&lt;0,0,MATCH(MAX(G838:I838),G838:I838,0))</f>
        <v>0</v>
      </c>
      <c r="N838">
        <f>IF(MAX(J838:L838)&lt;0,0,MATCH(MAX(J838:L838),J838:L838,0))</f>
        <v>1</v>
      </c>
      <c r="O838" s="24">
        <f>IF(N838=0,0,INDEX(CapVec,N838))</f>
        <v>1.2</v>
      </c>
      <c r="P838">
        <f>IF(OR(D838&gt;F838+StartMargin,E838&lt;SOC_startT),1,0)</f>
        <v>0</v>
      </c>
      <c r="Q838">
        <f>IF(AND(E838&gt;SOC_stopT,D838&lt;=F838-O838+StopMargin),1,0)</f>
        <v>0</v>
      </c>
      <c r="R838">
        <f>IF(AND(P838=1,M838&gt;0),1,IF(AND(P838=0,Q838=1,N838&gt;0),-1,0))</f>
        <v>0</v>
      </c>
      <c r="S838">
        <f>S837+IF(AND(R838=1,M838=1),1,0)-IF(AND(R838=-1,N838=1),1,0)</f>
        <v>1</v>
      </c>
      <c r="T838">
        <f>T837+IF(AND(R838=1,M838=2),1,0)-IF(AND(R838=-1,N838=2),1,0)</f>
        <v>1</v>
      </c>
      <c r="U838">
        <f>U837+IF(AND(R838=1,M838=3),1,0)-IF(AND(R838=-1,N838=3),1,0)</f>
        <v>1</v>
      </c>
      <c r="V838">
        <f>IF(S838&lt;&gt;S837,0,V837+dt)</f>
        <v>614</v>
      </c>
      <c r="W838">
        <f>IF(T838&lt;&gt;T837,0,W837+dt)</f>
        <v>613</v>
      </c>
      <c r="X838">
        <f>IF(U838&lt;&gt;U837,0,X837+dt)</f>
        <v>272</v>
      </c>
      <c r="Y838" s="24">
        <f>S838*Cap_1*MIN(1,(V838+dt)/StartRamp)</f>
        <v>1.2</v>
      </c>
      <c r="Z838" s="24">
        <f>T838*Cap_2*MIN(1,(W838+dt)/StartRamp)</f>
        <v>1.1000000000000001</v>
      </c>
      <c r="AA838" s="24">
        <f>U838*Cap_3*MIN(1,(X838+dt)/StartRamp)</f>
        <v>1.1000000000000001</v>
      </c>
      <c r="AB838" s="24">
        <f>SUM(Y838:AA838)</f>
        <v>3.4</v>
      </c>
      <c r="AC838" s="24">
        <f>AB838-D838</f>
        <v>0.14839999999999964</v>
      </c>
      <c r="AD838" s="25">
        <f>MEDIAN(0,(TaperEnd-E838)/(TaperEnd-TaperStart),1)</f>
        <v>1</v>
      </c>
      <c r="AE838" s="24">
        <f>MIN(P_pcs*AD838,MAX(0,SOC_max-E838)*E_nom*60/dt/SQRT(RTE))</f>
        <v>2.5</v>
      </c>
      <c r="AF838" s="24">
        <f>MIN(P_pcs,MAX(0,E838-SOC_min)*E_nom*60/dt*SQRT(RTE))</f>
        <v>2.5</v>
      </c>
      <c r="AG838" s="24">
        <f>IF(AC838&gt;0,MIN(AC838,AE838),0)</f>
        <v>0.14839999999999964</v>
      </c>
      <c r="AH838" s="24">
        <f>IF(AC838&lt;0,MIN(-AC838,AF838),0)</f>
        <v>0</v>
      </c>
      <c r="AI838" s="24">
        <f>IF(AC838&gt;0,D838+AG838,AB838)</f>
        <v>3.4</v>
      </c>
      <c r="AJ838" s="24">
        <f>MAX(0,D838-AI838-AH838)</f>
        <v>0</v>
      </c>
      <c r="AK838" s="25">
        <f>IF(AB838&gt;0,AI838/AB838,0)</f>
        <v>1</v>
      </c>
      <c r="AL838">
        <f>IF(AB838=0,1,MIN(MATCH(MEDIAN(MinStable,AK838,1),FC_L,1),3))</f>
        <v>3</v>
      </c>
      <c r="AM838" s="25">
        <f>INDEX(FC_E1,$AL838)+(MEDIAN(MinStable,$AK838,1)-INDEX(FC_L,$AL838))*(INDEX(FC_E1,$AL838+1)-INDEX(FC_E1,$AL838))/(INDEX(FC_L,$AL838+1)-INDEX(FC_L,$AL838))</f>
        <v>0.42799999999999999</v>
      </c>
      <c r="AN838" s="25">
        <f>INDEX(FC_E2,$AL838)+(MEDIAN(MinStable,$AK838,1)-INDEX(FC_L,$AL838))*(INDEX(FC_E2,$AL838+1)-INDEX(FC_E2,$AL838))/(INDEX(FC_L,$AL838+1)-INDEX(FC_L,$AL838))</f>
        <v>0.42199999999999999</v>
      </c>
      <c r="AO838" s="25">
        <f>INDEX(FC_E3,$AL838)+(MEDIAN(MinStable,$AK838,1)-INDEX(FC_L,$AL838))*(INDEX(FC_E3,$AL838+1)-INDEX(FC_E3,$AL838))/(INDEX(FC_L,$AL838+1)-INDEX(FC_L,$AL838))</f>
        <v>0.41499999999999998</v>
      </c>
      <c r="AP838" s="26">
        <f>(IF(S838=1,Y838*AK838/AM838,0)+IF(T838=1,Z838*AK838/AN838,0)+IF(U838=1,AA838*AK838/AO838,0))*dt/60</f>
        <v>0.13434959664142687</v>
      </c>
      <c r="AQ838" s="25">
        <f>E838+(AG838*SQRT(RTE)-AH838/SQRT(RTE))*dt/60/E_nom</f>
        <v>0.62111967588344241</v>
      </c>
      <c r="AR838">
        <f>IF(R838=1,1,0)</f>
        <v>0</v>
      </c>
    </row>
    <row r="839" spans="1:44" x14ac:dyDescent="0.2">
      <c r="A839">
        <v>837</v>
      </c>
      <c r="B839" s="22">
        <f>A839/1440</f>
        <v>0.58125000000000004</v>
      </c>
      <c r="C839" s="23">
        <v>3.2898999999999998</v>
      </c>
      <c r="D839" s="24">
        <f>C839+P_aux</f>
        <v>3.3048999999999999</v>
      </c>
      <c r="E839" s="25">
        <f>AQ838</f>
        <v>0.62111967588344241</v>
      </c>
      <c r="F839" s="24">
        <f>AB838</f>
        <v>3.4</v>
      </c>
      <c r="G839">
        <f>IF(AND(S838=0,V838&gt;=MinOff),V838,-1)</f>
        <v>-1</v>
      </c>
      <c r="H839">
        <f>IF(AND(T838=0,W838&gt;=MinOff),W838,-1)</f>
        <v>-1</v>
      </c>
      <c r="I839">
        <f>IF(AND(U838=0,X838&gt;=MinOff),X838,-1)</f>
        <v>-1</v>
      </c>
      <c r="J839">
        <f>IF(AND(S838=1,V838&gt;=MinRun),V838,-1)</f>
        <v>614</v>
      </c>
      <c r="K839">
        <f>IF(AND(T838=1,W838&gt;=MinRun),W838,-1)</f>
        <v>613</v>
      </c>
      <c r="L839">
        <f>IF(AND(U838=1,X838&gt;=MinRun),X838,-1)</f>
        <v>272</v>
      </c>
      <c r="M839">
        <f>IF(MAX(G839:I839)&lt;0,0,MATCH(MAX(G839:I839),G839:I839,0))</f>
        <v>0</v>
      </c>
      <c r="N839">
        <f>IF(MAX(J839:L839)&lt;0,0,MATCH(MAX(J839:L839),J839:L839,0))</f>
        <v>1</v>
      </c>
      <c r="O839" s="24">
        <f>IF(N839=0,0,INDEX(CapVec,N839))</f>
        <v>1.2</v>
      </c>
      <c r="P839">
        <f>IF(OR(D839&gt;F839+StartMargin,E839&lt;SOC_startT),1,0)</f>
        <v>0</v>
      </c>
      <c r="Q839">
        <f>IF(AND(E839&gt;SOC_stopT,D839&lt;=F839-O839+StopMargin),1,0)</f>
        <v>0</v>
      </c>
      <c r="R839">
        <f>IF(AND(P839=1,M839&gt;0),1,IF(AND(P839=0,Q839=1,N839&gt;0),-1,0))</f>
        <v>0</v>
      </c>
      <c r="S839">
        <f>S838+IF(AND(R839=1,M839=1),1,0)-IF(AND(R839=-1,N839=1),1,0)</f>
        <v>1</v>
      </c>
      <c r="T839">
        <f>T838+IF(AND(R839=1,M839=2),1,0)-IF(AND(R839=-1,N839=2),1,0)</f>
        <v>1</v>
      </c>
      <c r="U839">
        <f>U838+IF(AND(R839=1,M839=3),1,0)-IF(AND(R839=-1,N839=3),1,0)</f>
        <v>1</v>
      </c>
      <c r="V839">
        <f>IF(S839&lt;&gt;S838,0,V838+dt)</f>
        <v>615</v>
      </c>
      <c r="W839">
        <f>IF(T839&lt;&gt;T838,0,W838+dt)</f>
        <v>614</v>
      </c>
      <c r="X839">
        <f>IF(U839&lt;&gt;U838,0,X838+dt)</f>
        <v>273</v>
      </c>
      <c r="Y839" s="24">
        <f>S839*Cap_1*MIN(1,(V839+dt)/StartRamp)</f>
        <v>1.2</v>
      </c>
      <c r="Z839" s="24">
        <f>T839*Cap_2*MIN(1,(W839+dt)/StartRamp)</f>
        <v>1.1000000000000001</v>
      </c>
      <c r="AA839" s="24">
        <f>U839*Cap_3*MIN(1,(X839+dt)/StartRamp)</f>
        <v>1.1000000000000001</v>
      </c>
      <c r="AB839" s="24">
        <f>SUM(Y839:AA839)</f>
        <v>3.4</v>
      </c>
      <c r="AC839" s="24">
        <f>AB839-D839</f>
        <v>9.5099999999999962E-2</v>
      </c>
      <c r="AD839" s="25">
        <f>MEDIAN(0,(TaperEnd-E839)/(TaperEnd-TaperStart),1)</f>
        <v>1</v>
      </c>
      <c r="AE839" s="24">
        <f>MIN(P_pcs*AD839,MAX(0,SOC_max-E839)*E_nom*60/dt/SQRT(RTE))</f>
        <v>2.5</v>
      </c>
      <c r="AF839" s="24">
        <f>MIN(P_pcs,MAX(0,E839-SOC_min)*E_nom*60/dt*SQRT(RTE))</f>
        <v>2.5</v>
      </c>
      <c r="AG839" s="24">
        <f>IF(AC839&gt;0,MIN(AC839,AE839),0)</f>
        <v>9.5099999999999962E-2</v>
      </c>
      <c r="AH839" s="24">
        <f>IF(AC839&lt;0,MIN(-AC839,AF839),0)</f>
        <v>0</v>
      </c>
      <c r="AI839" s="24">
        <f>IF(AC839&gt;0,D839+AG839,AB839)</f>
        <v>3.4</v>
      </c>
      <c r="AJ839" s="24">
        <f>MAX(0,D839-AI839-AH839)</f>
        <v>0</v>
      </c>
      <c r="AK839" s="25">
        <f>IF(AB839&gt;0,AI839/AB839,0)</f>
        <v>1</v>
      </c>
      <c r="AL839">
        <f>IF(AB839=0,1,MIN(MATCH(MEDIAN(MinStable,AK839,1),FC_L,1),3))</f>
        <v>3</v>
      </c>
      <c r="AM839" s="25">
        <f>INDEX(FC_E1,$AL839)+(MEDIAN(MinStable,$AK839,1)-INDEX(FC_L,$AL839))*(INDEX(FC_E1,$AL839+1)-INDEX(FC_E1,$AL839))/(INDEX(FC_L,$AL839+1)-INDEX(FC_L,$AL839))</f>
        <v>0.42799999999999999</v>
      </c>
      <c r="AN839" s="25">
        <f>INDEX(FC_E2,$AL839)+(MEDIAN(MinStable,$AK839,1)-INDEX(FC_L,$AL839))*(INDEX(FC_E2,$AL839+1)-INDEX(FC_E2,$AL839))/(INDEX(FC_L,$AL839+1)-INDEX(FC_L,$AL839))</f>
        <v>0.42199999999999999</v>
      </c>
      <c r="AO839" s="25">
        <f>INDEX(FC_E3,$AL839)+(MEDIAN(MinStable,$AK839,1)-INDEX(FC_L,$AL839))*(INDEX(FC_E3,$AL839+1)-INDEX(FC_E3,$AL839))/(INDEX(FC_L,$AL839+1)-INDEX(FC_L,$AL839))</f>
        <v>0.41499999999999998</v>
      </c>
      <c r="AP839" s="26">
        <f>(IF(S839=1,Y839*AK839/AM839,0)+IF(T839=1,Z839*AK839/AN839,0)+IF(U839=1,AA839*AK839/AO839,0))*dt/60</f>
        <v>0.13434959664142687</v>
      </c>
      <c r="AQ839" s="25">
        <f>E839+(AG839*SQRT(RTE)-AH839/SQRT(RTE))*dt/60/E_nom</f>
        <v>0.62139001439178132</v>
      </c>
      <c r="AR839">
        <f>IF(R839=1,1,0)</f>
        <v>0</v>
      </c>
    </row>
    <row r="840" spans="1:44" x14ac:dyDescent="0.2">
      <c r="A840">
        <v>838</v>
      </c>
      <c r="B840" s="22">
        <f>A840/1440</f>
        <v>0.58194444444444449</v>
      </c>
      <c r="C840" s="23">
        <v>3.2875000000000001</v>
      </c>
      <c r="D840" s="24">
        <f>C840+P_aux</f>
        <v>3.3025000000000002</v>
      </c>
      <c r="E840" s="25">
        <f>AQ839</f>
        <v>0.62139001439178132</v>
      </c>
      <c r="F840" s="24">
        <f>AB839</f>
        <v>3.4</v>
      </c>
      <c r="G840">
        <f>IF(AND(S839=0,V839&gt;=MinOff),V839,-1)</f>
        <v>-1</v>
      </c>
      <c r="H840">
        <f>IF(AND(T839=0,W839&gt;=MinOff),W839,-1)</f>
        <v>-1</v>
      </c>
      <c r="I840">
        <f>IF(AND(U839=0,X839&gt;=MinOff),X839,-1)</f>
        <v>-1</v>
      </c>
      <c r="J840">
        <f>IF(AND(S839=1,V839&gt;=MinRun),V839,-1)</f>
        <v>615</v>
      </c>
      <c r="K840">
        <f>IF(AND(T839=1,W839&gt;=MinRun),W839,-1)</f>
        <v>614</v>
      </c>
      <c r="L840">
        <f>IF(AND(U839=1,X839&gt;=MinRun),X839,-1)</f>
        <v>273</v>
      </c>
      <c r="M840">
        <f>IF(MAX(G840:I840)&lt;0,0,MATCH(MAX(G840:I840),G840:I840,0))</f>
        <v>0</v>
      </c>
      <c r="N840">
        <f>IF(MAX(J840:L840)&lt;0,0,MATCH(MAX(J840:L840),J840:L840,0))</f>
        <v>1</v>
      </c>
      <c r="O840" s="24">
        <f>IF(N840=0,0,INDEX(CapVec,N840))</f>
        <v>1.2</v>
      </c>
      <c r="P840">
        <f>IF(OR(D840&gt;F840+StartMargin,E840&lt;SOC_startT),1,0)</f>
        <v>0</v>
      </c>
      <c r="Q840">
        <f>IF(AND(E840&gt;SOC_stopT,D840&lt;=F840-O840+StopMargin),1,0)</f>
        <v>0</v>
      </c>
      <c r="R840">
        <f>IF(AND(P840=1,M840&gt;0),1,IF(AND(P840=0,Q840=1,N840&gt;0),-1,0))</f>
        <v>0</v>
      </c>
      <c r="S840">
        <f>S839+IF(AND(R840=1,M840=1),1,0)-IF(AND(R840=-1,N840=1),1,0)</f>
        <v>1</v>
      </c>
      <c r="T840">
        <f>T839+IF(AND(R840=1,M840=2),1,0)-IF(AND(R840=-1,N840=2),1,0)</f>
        <v>1</v>
      </c>
      <c r="U840">
        <f>U839+IF(AND(R840=1,M840=3),1,0)-IF(AND(R840=-1,N840=3),1,0)</f>
        <v>1</v>
      </c>
      <c r="V840">
        <f>IF(S840&lt;&gt;S839,0,V839+dt)</f>
        <v>616</v>
      </c>
      <c r="W840">
        <f>IF(T840&lt;&gt;T839,0,W839+dt)</f>
        <v>615</v>
      </c>
      <c r="X840">
        <f>IF(U840&lt;&gt;U839,0,X839+dt)</f>
        <v>274</v>
      </c>
      <c r="Y840" s="24">
        <f>S840*Cap_1*MIN(1,(V840+dt)/StartRamp)</f>
        <v>1.2</v>
      </c>
      <c r="Z840" s="24">
        <f>T840*Cap_2*MIN(1,(W840+dt)/StartRamp)</f>
        <v>1.1000000000000001</v>
      </c>
      <c r="AA840" s="24">
        <f>U840*Cap_3*MIN(1,(X840+dt)/StartRamp)</f>
        <v>1.1000000000000001</v>
      </c>
      <c r="AB840" s="24">
        <f>SUM(Y840:AA840)</f>
        <v>3.4</v>
      </c>
      <c r="AC840" s="24">
        <f>AB840-D840</f>
        <v>9.7499999999999698E-2</v>
      </c>
      <c r="AD840" s="25">
        <f>MEDIAN(0,(TaperEnd-E840)/(TaperEnd-TaperStart),1)</f>
        <v>1</v>
      </c>
      <c r="AE840" s="24">
        <f>MIN(P_pcs*AD840,MAX(0,SOC_max-E840)*E_nom*60/dt/SQRT(RTE))</f>
        <v>2.5</v>
      </c>
      <c r="AF840" s="24">
        <f>MIN(P_pcs,MAX(0,E840-SOC_min)*E_nom*60/dt*SQRT(RTE))</f>
        <v>2.5</v>
      </c>
      <c r="AG840" s="24">
        <f>IF(AC840&gt;0,MIN(AC840,AE840),0)</f>
        <v>9.7499999999999698E-2</v>
      </c>
      <c r="AH840" s="24">
        <f>IF(AC840&lt;0,MIN(-AC840,AF840),0)</f>
        <v>0</v>
      </c>
      <c r="AI840" s="24">
        <f>IF(AC840&gt;0,D840+AG840,AB840)</f>
        <v>3.4</v>
      </c>
      <c r="AJ840" s="24">
        <f>MAX(0,D840-AI840-AH840)</f>
        <v>0</v>
      </c>
      <c r="AK840" s="25">
        <f>IF(AB840&gt;0,AI840/AB840,0)</f>
        <v>1</v>
      </c>
      <c r="AL840">
        <f>IF(AB840=0,1,MIN(MATCH(MEDIAN(MinStable,AK840,1),FC_L,1),3))</f>
        <v>3</v>
      </c>
      <c r="AM840" s="25">
        <f>INDEX(FC_E1,$AL840)+(MEDIAN(MinStable,$AK840,1)-INDEX(FC_L,$AL840))*(INDEX(FC_E1,$AL840+1)-INDEX(FC_E1,$AL840))/(INDEX(FC_L,$AL840+1)-INDEX(FC_L,$AL840))</f>
        <v>0.42799999999999999</v>
      </c>
      <c r="AN840" s="25">
        <f>INDEX(FC_E2,$AL840)+(MEDIAN(MinStable,$AK840,1)-INDEX(FC_L,$AL840))*(INDEX(FC_E2,$AL840+1)-INDEX(FC_E2,$AL840))/(INDEX(FC_L,$AL840+1)-INDEX(FC_L,$AL840))</f>
        <v>0.42199999999999999</v>
      </c>
      <c r="AO840" s="25">
        <f>INDEX(FC_E3,$AL840)+(MEDIAN(MinStable,$AK840,1)-INDEX(FC_L,$AL840))*(INDEX(FC_E3,$AL840+1)-INDEX(FC_E3,$AL840))/(INDEX(FC_L,$AL840+1)-INDEX(FC_L,$AL840))</f>
        <v>0.41499999999999998</v>
      </c>
      <c r="AP840" s="26">
        <f>(IF(S840=1,Y840*AK840/AM840,0)+IF(T840=1,Z840*AK840/AN840,0)+IF(U840=1,AA840*AK840/AO840,0))*dt/60</f>
        <v>0.13434959664142687</v>
      </c>
      <c r="AQ840" s="25">
        <f>E840+(AG840*SQRT(RTE)-AH840/SQRT(RTE))*dt/60/E_nom</f>
        <v>0.62166717532304361</v>
      </c>
      <c r="AR840">
        <f>IF(R840=1,1,0)</f>
        <v>0</v>
      </c>
    </row>
    <row r="841" spans="1:44" x14ac:dyDescent="0.2">
      <c r="A841">
        <v>839</v>
      </c>
      <c r="B841" s="22">
        <f>A841/1440</f>
        <v>0.58263888888888893</v>
      </c>
      <c r="C841" s="23">
        <v>3.3062</v>
      </c>
      <c r="D841" s="24">
        <f>C841+P_aux</f>
        <v>3.3212000000000002</v>
      </c>
      <c r="E841" s="25">
        <f>AQ840</f>
        <v>0.62166717532304361</v>
      </c>
      <c r="F841" s="24">
        <f>AB840</f>
        <v>3.4</v>
      </c>
      <c r="G841">
        <f>IF(AND(S840=0,V840&gt;=MinOff),V840,-1)</f>
        <v>-1</v>
      </c>
      <c r="H841">
        <f>IF(AND(T840=0,W840&gt;=MinOff),W840,-1)</f>
        <v>-1</v>
      </c>
      <c r="I841">
        <f>IF(AND(U840=0,X840&gt;=MinOff),X840,-1)</f>
        <v>-1</v>
      </c>
      <c r="J841">
        <f>IF(AND(S840=1,V840&gt;=MinRun),V840,-1)</f>
        <v>616</v>
      </c>
      <c r="K841">
        <f>IF(AND(T840=1,W840&gt;=MinRun),W840,-1)</f>
        <v>615</v>
      </c>
      <c r="L841">
        <f>IF(AND(U840=1,X840&gt;=MinRun),X840,-1)</f>
        <v>274</v>
      </c>
      <c r="M841">
        <f>IF(MAX(G841:I841)&lt;0,0,MATCH(MAX(G841:I841),G841:I841,0))</f>
        <v>0</v>
      </c>
      <c r="N841">
        <f>IF(MAX(J841:L841)&lt;0,0,MATCH(MAX(J841:L841),J841:L841,0))</f>
        <v>1</v>
      </c>
      <c r="O841" s="24">
        <f>IF(N841=0,0,INDEX(CapVec,N841))</f>
        <v>1.2</v>
      </c>
      <c r="P841">
        <f>IF(OR(D841&gt;F841+StartMargin,E841&lt;SOC_startT),1,0)</f>
        <v>0</v>
      </c>
      <c r="Q841">
        <f>IF(AND(E841&gt;SOC_stopT,D841&lt;=F841-O841+StopMargin),1,0)</f>
        <v>0</v>
      </c>
      <c r="R841">
        <f>IF(AND(P841=1,M841&gt;0),1,IF(AND(P841=0,Q841=1,N841&gt;0),-1,0))</f>
        <v>0</v>
      </c>
      <c r="S841">
        <f>S840+IF(AND(R841=1,M841=1),1,0)-IF(AND(R841=-1,N841=1),1,0)</f>
        <v>1</v>
      </c>
      <c r="T841">
        <f>T840+IF(AND(R841=1,M841=2),1,0)-IF(AND(R841=-1,N841=2),1,0)</f>
        <v>1</v>
      </c>
      <c r="U841">
        <f>U840+IF(AND(R841=1,M841=3),1,0)-IF(AND(R841=-1,N841=3),1,0)</f>
        <v>1</v>
      </c>
      <c r="V841">
        <f>IF(S841&lt;&gt;S840,0,V840+dt)</f>
        <v>617</v>
      </c>
      <c r="W841">
        <f>IF(T841&lt;&gt;T840,0,W840+dt)</f>
        <v>616</v>
      </c>
      <c r="X841">
        <f>IF(U841&lt;&gt;U840,0,X840+dt)</f>
        <v>275</v>
      </c>
      <c r="Y841" s="24">
        <f>S841*Cap_1*MIN(1,(V841+dt)/StartRamp)</f>
        <v>1.2</v>
      </c>
      <c r="Z841" s="24">
        <f>T841*Cap_2*MIN(1,(W841+dt)/StartRamp)</f>
        <v>1.1000000000000001</v>
      </c>
      <c r="AA841" s="24">
        <f>U841*Cap_3*MIN(1,(X841+dt)/StartRamp)</f>
        <v>1.1000000000000001</v>
      </c>
      <c r="AB841" s="24">
        <f>SUM(Y841:AA841)</f>
        <v>3.4</v>
      </c>
      <c r="AC841" s="24">
        <f>AB841-D841</f>
        <v>7.8799999999999759E-2</v>
      </c>
      <c r="AD841" s="25">
        <f>MEDIAN(0,(TaperEnd-E841)/(TaperEnd-TaperStart),1)</f>
        <v>1</v>
      </c>
      <c r="AE841" s="24">
        <f>MIN(P_pcs*AD841,MAX(0,SOC_max-E841)*E_nom*60/dt/SQRT(RTE))</f>
        <v>2.5</v>
      </c>
      <c r="AF841" s="24">
        <f>MIN(P_pcs,MAX(0,E841-SOC_min)*E_nom*60/dt*SQRT(RTE))</f>
        <v>2.5</v>
      </c>
      <c r="AG841" s="24">
        <f>IF(AC841&gt;0,MIN(AC841,AE841),0)</f>
        <v>7.8799999999999759E-2</v>
      </c>
      <c r="AH841" s="24">
        <f>IF(AC841&lt;0,MIN(-AC841,AF841),0)</f>
        <v>0</v>
      </c>
      <c r="AI841" s="24">
        <f>IF(AC841&gt;0,D841+AG841,AB841)</f>
        <v>3.4</v>
      </c>
      <c r="AJ841" s="24">
        <f>MAX(0,D841-AI841-AH841)</f>
        <v>0</v>
      </c>
      <c r="AK841" s="25">
        <f>IF(AB841&gt;0,AI841/AB841,0)</f>
        <v>1</v>
      </c>
      <c r="AL841">
        <f>IF(AB841=0,1,MIN(MATCH(MEDIAN(MinStable,AK841,1),FC_L,1),3))</f>
        <v>3</v>
      </c>
      <c r="AM841" s="25">
        <f>INDEX(FC_E1,$AL841)+(MEDIAN(MinStable,$AK841,1)-INDEX(FC_L,$AL841))*(INDEX(FC_E1,$AL841+1)-INDEX(FC_E1,$AL841))/(INDEX(FC_L,$AL841+1)-INDEX(FC_L,$AL841))</f>
        <v>0.42799999999999999</v>
      </c>
      <c r="AN841" s="25">
        <f>INDEX(FC_E2,$AL841)+(MEDIAN(MinStable,$AK841,1)-INDEX(FC_L,$AL841))*(INDEX(FC_E2,$AL841+1)-INDEX(FC_E2,$AL841))/(INDEX(FC_L,$AL841+1)-INDEX(FC_L,$AL841))</f>
        <v>0.42199999999999999</v>
      </c>
      <c r="AO841" s="25">
        <f>INDEX(FC_E3,$AL841)+(MEDIAN(MinStable,$AK841,1)-INDEX(FC_L,$AL841))*(INDEX(FC_E3,$AL841+1)-INDEX(FC_E3,$AL841))/(INDEX(FC_L,$AL841+1)-INDEX(FC_L,$AL841))</f>
        <v>0.41499999999999998</v>
      </c>
      <c r="AP841" s="26">
        <f>(IF(S841=1,Y841*AK841/AM841,0)+IF(T841=1,Z841*AK841/AN841,0)+IF(U841=1,AA841*AK841/AO841,0))*dt/60</f>
        <v>0.13434959664142687</v>
      </c>
      <c r="AQ841" s="25">
        <f>E841+(AG841*SQRT(RTE)-AH841/SQRT(RTE))*dt/60/E_nom</f>
        <v>0.62189117820902795</v>
      </c>
      <c r="AR841">
        <f>IF(R841=1,1,0)</f>
        <v>0</v>
      </c>
    </row>
    <row r="842" spans="1:44" x14ac:dyDescent="0.2">
      <c r="A842">
        <v>840</v>
      </c>
      <c r="B842" s="22">
        <f>A842/1440</f>
        <v>0.58333333333333337</v>
      </c>
      <c r="C842" s="23">
        <v>3.4525999999999999</v>
      </c>
      <c r="D842" s="24">
        <f>C842+P_aux</f>
        <v>3.4676</v>
      </c>
      <c r="E842" s="25">
        <f>AQ841</f>
        <v>0.62189117820902795</v>
      </c>
      <c r="F842" s="24">
        <f>AB841</f>
        <v>3.4</v>
      </c>
      <c r="G842">
        <f>IF(AND(S841=0,V841&gt;=MinOff),V841,-1)</f>
        <v>-1</v>
      </c>
      <c r="H842">
        <f>IF(AND(T841=0,W841&gt;=MinOff),W841,-1)</f>
        <v>-1</v>
      </c>
      <c r="I842">
        <f>IF(AND(U841=0,X841&gt;=MinOff),X841,-1)</f>
        <v>-1</v>
      </c>
      <c r="J842">
        <f>IF(AND(S841=1,V841&gt;=MinRun),V841,-1)</f>
        <v>617</v>
      </c>
      <c r="K842">
        <f>IF(AND(T841=1,W841&gt;=MinRun),W841,-1)</f>
        <v>616</v>
      </c>
      <c r="L842">
        <f>IF(AND(U841=1,X841&gt;=MinRun),X841,-1)</f>
        <v>275</v>
      </c>
      <c r="M842">
        <f>IF(MAX(G842:I842)&lt;0,0,MATCH(MAX(G842:I842),G842:I842,0))</f>
        <v>0</v>
      </c>
      <c r="N842">
        <f>IF(MAX(J842:L842)&lt;0,0,MATCH(MAX(J842:L842),J842:L842,0))</f>
        <v>1</v>
      </c>
      <c r="O842" s="24">
        <f>IF(N842=0,0,INDEX(CapVec,N842))</f>
        <v>1.2</v>
      </c>
      <c r="P842">
        <f>IF(OR(D842&gt;F842+StartMargin,E842&lt;SOC_startT),1,0)</f>
        <v>0</v>
      </c>
      <c r="Q842">
        <f>IF(AND(E842&gt;SOC_stopT,D842&lt;=F842-O842+StopMargin),1,0)</f>
        <v>0</v>
      </c>
      <c r="R842">
        <f>IF(AND(P842=1,M842&gt;0),1,IF(AND(P842=0,Q842=1,N842&gt;0),-1,0))</f>
        <v>0</v>
      </c>
      <c r="S842">
        <f>S841+IF(AND(R842=1,M842=1),1,0)-IF(AND(R842=-1,N842=1),1,0)</f>
        <v>1</v>
      </c>
      <c r="T842">
        <f>T841+IF(AND(R842=1,M842=2),1,0)-IF(AND(R842=-1,N842=2),1,0)</f>
        <v>1</v>
      </c>
      <c r="U842">
        <f>U841+IF(AND(R842=1,M842=3),1,0)-IF(AND(R842=-1,N842=3),1,0)</f>
        <v>1</v>
      </c>
      <c r="V842">
        <f>IF(S842&lt;&gt;S841,0,V841+dt)</f>
        <v>618</v>
      </c>
      <c r="W842">
        <f>IF(T842&lt;&gt;T841,0,W841+dt)</f>
        <v>617</v>
      </c>
      <c r="X842">
        <f>IF(U842&lt;&gt;U841,0,X841+dt)</f>
        <v>276</v>
      </c>
      <c r="Y842" s="24">
        <f>S842*Cap_1*MIN(1,(V842+dt)/StartRamp)</f>
        <v>1.2</v>
      </c>
      <c r="Z842" s="24">
        <f>T842*Cap_2*MIN(1,(W842+dt)/StartRamp)</f>
        <v>1.1000000000000001</v>
      </c>
      <c r="AA842" s="24">
        <f>U842*Cap_3*MIN(1,(X842+dt)/StartRamp)</f>
        <v>1.1000000000000001</v>
      </c>
      <c r="AB842" s="24">
        <f>SUM(Y842:AA842)</f>
        <v>3.4</v>
      </c>
      <c r="AC842" s="24">
        <f>AB842-D842</f>
        <v>-6.7600000000000104E-2</v>
      </c>
      <c r="AD842" s="25">
        <f>MEDIAN(0,(TaperEnd-E842)/(TaperEnd-TaperStart),1)</f>
        <v>1</v>
      </c>
      <c r="AE842" s="24">
        <f>MIN(P_pcs*AD842,MAX(0,SOC_max-E842)*E_nom*60/dt/SQRT(RTE))</f>
        <v>2.5</v>
      </c>
      <c r="AF842" s="24">
        <f>MIN(P_pcs,MAX(0,E842-SOC_min)*E_nom*60/dt*SQRT(RTE))</f>
        <v>2.5</v>
      </c>
      <c r="AG842" s="24">
        <f>IF(AC842&gt;0,MIN(AC842,AE842),0)</f>
        <v>0</v>
      </c>
      <c r="AH842" s="24">
        <f>IF(AC842&lt;0,MIN(-AC842,AF842),0)</f>
        <v>6.7600000000000104E-2</v>
      </c>
      <c r="AI842" s="24">
        <f>IF(AC842&gt;0,D842+AG842,AB842)</f>
        <v>3.4</v>
      </c>
      <c r="AJ842" s="24">
        <f>MAX(0,D842-AI842-AH842)</f>
        <v>0</v>
      </c>
      <c r="AK842" s="25">
        <f>IF(AB842&gt;0,AI842/AB842,0)</f>
        <v>1</v>
      </c>
      <c r="AL842">
        <f>IF(AB842=0,1,MIN(MATCH(MEDIAN(MinStable,AK842,1),FC_L,1),3))</f>
        <v>3</v>
      </c>
      <c r="AM842" s="25">
        <f>INDEX(FC_E1,$AL842)+(MEDIAN(MinStable,$AK842,1)-INDEX(FC_L,$AL842))*(INDEX(FC_E1,$AL842+1)-INDEX(FC_E1,$AL842))/(INDEX(FC_L,$AL842+1)-INDEX(FC_L,$AL842))</f>
        <v>0.42799999999999999</v>
      </c>
      <c r="AN842" s="25">
        <f>INDEX(FC_E2,$AL842)+(MEDIAN(MinStable,$AK842,1)-INDEX(FC_L,$AL842))*(INDEX(FC_E2,$AL842+1)-INDEX(FC_E2,$AL842))/(INDEX(FC_L,$AL842+1)-INDEX(FC_L,$AL842))</f>
        <v>0.42199999999999999</v>
      </c>
      <c r="AO842" s="25">
        <f>INDEX(FC_E3,$AL842)+(MEDIAN(MinStable,$AK842,1)-INDEX(FC_L,$AL842))*(INDEX(FC_E3,$AL842+1)-INDEX(FC_E3,$AL842))/(INDEX(FC_L,$AL842+1)-INDEX(FC_L,$AL842))</f>
        <v>0.41499999999999998</v>
      </c>
      <c r="AP842" s="26">
        <f>(IF(S842=1,Y842*AK842/AM842,0)+IF(T842=1,Z842*AK842/AN842,0)+IF(U842=1,AA842*AK842/AO842,0))*dt/60</f>
        <v>0.13434959664142687</v>
      </c>
      <c r="AQ842" s="25">
        <f>E842+(AG842*SQRT(RTE)-AH842/SQRT(RTE))*dt/60/E_nom</f>
        <v>0.62167280899045763</v>
      </c>
      <c r="AR842">
        <f>IF(R842=1,1,0)</f>
        <v>0</v>
      </c>
    </row>
    <row r="843" spans="1:44" x14ac:dyDescent="0.2">
      <c r="A843">
        <v>841</v>
      </c>
      <c r="B843" s="22">
        <f>A843/1440</f>
        <v>0.58402777777777781</v>
      </c>
      <c r="C843" s="23">
        <v>3.3782999999999999</v>
      </c>
      <c r="D843" s="24">
        <f>C843+P_aux</f>
        <v>3.3933</v>
      </c>
      <c r="E843" s="25">
        <f>AQ842</f>
        <v>0.62167280899045763</v>
      </c>
      <c r="F843" s="24">
        <f>AB842</f>
        <v>3.4</v>
      </c>
      <c r="G843">
        <f>IF(AND(S842=0,V842&gt;=MinOff),V842,-1)</f>
        <v>-1</v>
      </c>
      <c r="H843">
        <f>IF(AND(T842=0,W842&gt;=MinOff),W842,-1)</f>
        <v>-1</v>
      </c>
      <c r="I843">
        <f>IF(AND(U842=0,X842&gt;=MinOff),X842,-1)</f>
        <v>-1</v>
      </c>
      <c r="J843">
        <f>IF(AND(S842=1,V842&gt;=MinRun),V842,-1)</f>
        <v>618</v>
      </c>
      <c r="K843">
        <f>IF(AND(T842=1,W842&gt;=MinRun),W842,-1)</f>
        <v>617</v>
      </c>
      <c r="L843">
        <f>IF(AND(U842=1,X842&gt;=MinRun),X842,-1)</f>
        <v>276</v>
      </c>
      <c r="M843">
        <f>IF(MAX(G843:I843)&lt;0,0,MATCH(MAX(G843:I843),G843:I843,0))</f>
        <v>0</v>
      </c>
      <c r="N843">
        <f>IF(MAX(J843:L843)&lt;0,0,MATCH(MAX(J843:L843),J843:L843,0))</f>
        <v>1</v>
      </c>
      <c r="O843" s="24">
        <f>IF(N843=0,0,INDEX(CapVec,N843))</f>
        <v>1.2</v>
      </c>
      <c r="P843">
        <f>IF(OR(D843&gt;F843+StartMargin,E843&lt;SOC_startT),1,0)</f>
        <v>0</v>
      </c>
      <c r="Q843">
        <f>IF(AND(E843&gt;SOC_stopT,D843&lt;=F843-O843+StopMargin),1,0)</f>
        <v>0</v>
      </c>
      <c r="R843">
        <f>IF(AND(P843=1,M843&gt;0),1,IF(AND(P843=0,Q843=1,N843&gt;0),-1,0))</f>
        <v>0</v>
      </c>
      <c r="S843">
        <f>S842+IF(AND(R843=1,M843=1),1,0)-IF(AND(R843=-1,N843=1),1,0)</f>
        <v>1</v>
      </c>
      <c r="T843">
        <f>T842+IF(AND(R843=1,M843=2),1,0)-IF(AND(R843=-1,N843=2),1,0)</f>
        <v>1</v>
      </c>
      <c r="U843">
        <f>U842+IF(AND(R843=1,M843=3),1,0)-IF(AND(R843=-1,N843=3),1,0)</f>
        <v>1</v>
      </c>
      <c r="V843">
        <f>IF(S843&lt;&gt;S842,0,V842+dt)</f>
        <v>619</v>
      </c>
      <c r="W843">
        <f>IF(T843&lt;&gt;T842,0,W842+dt)</f>
        <v>618</v>
      </c>
      <c r="X843">
        <f>IF(U843&lt;&gt;U842,0,X842+dt)</f>
        <v>277</v>
      </c>
      <c r="Y843" s="24">
        <f>S843*Cap_1*MIN(1,(V843+dt)/StartRamp)</f>
        <v>1.2</v>
      </c>
      <c r="Z843" s="24">
        <f>T843*Cap_2*MIN(1,(W843+dt)/StartRamp)</f>
        <v>1.1000000000000001</v>
      </c>
      <c r="AA843" s="24">
        <f>U843*Cap_3*MIN(1,(X843+dt)/StartRamp)</f>
        <v>1.1000000000000001</v>
      </c>
      <c r="AB843" s="24">
        <f>SUM(Y843:AA843)</f>
        <v>3.4</v>
      </c>
      <c r="AC843" s="24">
        <f>AB843-D843</f>
        <v>6.6999999999999282E-3</v>
      </c>
      <c r="AD843" s="25">
        <f>MEDIAN(0,(TaperEnd-E843)/(TaperEnd-TaperStart),1)</f>
        <v>1</v>
      </c>
      <c r="AE843" s="24">
        <f>MIN(P_pcs*AD843,MAX(0,SOC_max-E843)*E_nom*60/dt/SQRT(RTE))</f>
        <v>2.5</v>
      </c>
      <c r="AF843" s="24">
        <f>MIN(P_pcs,MAX(0,E843-SOC_min)*E_nom*60/dt*SQRT(RTE))</f>
        <v>2.5</v>
      </c>
      <c r="AG843" s="24">
        <f>IF(AC843&gt;0,MIN(AC843,AE843),0)</f>
        <v>6.6999999999999282E-3</v>
      </c>
      <c r="AH843" s="24">
        <f>IF(AC843&lt;0,MIN(-AC843,AF843),0)</f>
        <v>0</v>
      </c>
      <c r="AI843" s="24">
        <f>IF(AC843&gt;0,D843+AG843,AB843)</f>
        <v>3.4</v>
      </c>
      <c r="AJ843" s="24">
        <f>MAX(0,D843-AI843-AH843)</f>
        <v>0</v>
      </c>
      <c r="AK843" s="25">
        <f>IF(AB843&gt;0,AI843/AB843,0)</f>
        <v>1</v>
      </c>
      <c r="AL843">
        <f>IF(AB843=0,1,MIN(MATCH(MEDIAN(MinStable,AK843,1),FC_L,1),3))</f>
        <v>3</v>
      </c>
      <c r="AM843" s="25">
        <f>INDEX(FC_E1,$AL843)+(MEDIAN(MinStable,$AK843,1)-INDEX(FC_L,$AL843))*(INDEX(FC_E1,$AL843+1)-INDEX(FC_E1,$AL843))/(INDEX(FC_L,$AL843+1)-INDEX(FC_L,$AL843))</f>
        <v>0.42799999999999999</v>
      </c>
      <c r="AN843" s="25">
        <f>INDEX(FC_E2,$AL843)+(MEDIAN(MinStable,$AK843,1)-INDEX(FC_L,$AL843))*(INDEX(FC_E2,$AL843+1)-INDEX(FC_E2,$AL843))/(INDEX(FC_L,$AL843+1)-INDEX(FC_L,$AL843))</f>
        <v>0.42199999999999999</v>
      </c>
      <c r="AO843" s="25">
        <f>INDEX(FC_E3,$AL843)+(MEDIAN(MinStable,$AK843,1)-INDEX(FC_L,$AL843))*(INDEX(FC_E3,$AL843+1)-INDEX(FC_E3,$AL843))/(INDEX(FC_L,$AL843+1)-INDEX(FC_L,$AL843))</f>
        <v>0.41499999999999998</v>
      </c>
      <c r="AP843" s="26">
        <f>(IF(S843=1,Y843*AK843/AM843,0)+IF(T843=1,Z843*AK843/AN843,0)+IF(U843=1,AA843*AK843/AO843,0))*dt/60</f>
        <v>0.13434959664142687</v>
      </c>
      <c r="AQ843" s="25">
        <f>E843+(AG843*SQRT(RTE)-AH843/SQRT(RTE))*dt/60/E_nom</f>
        <v>0.62169185492111878</v>
      </c>
      <c r="AR843">
        <f>IF(R843=1,1,0)</f>
        <v>0</v>
      </c>
    </row>
    <row r="844" spans="1:44" x14ac:dyDescent="0.2">
      <c r="A844">
        <v>842</v>
      </c>
      <c r="B844" s="22">
        <f>A844/1440</f>
        <v>0.58472222222222225</v>
      </c>
      <c r="C844" s="23">
        <v>3.3782000000000001</v>
      </c>
      <c r="D844" s="24">
        <f>C844+P_aux</f>
        <v>3.3932000000000002</v>
      </c>
      <c r="E844" s="25">
        <f>AQ843</f>
        <v>0.62169185492111878</v>
      </c>
      <c r="F844" s="24">
        <f>AB843</f>
        <v>3.4</v>
      </c>
      <c r="G844">
        <f>IF(AND(S843=0,V843&gt;=MinOff),V843,-1)</f>
        <v>-1</v>
      </c>
      <c r="H844">
        <f>IF(AND(T843=0,W843&gt;=MinOff),W843,-1)</f>
        <v>-1</v>
      </c>
      <c r="I844">
        <f>IF(AND(U843=0,X843&gt;=MinOff),X843,-1)</f>
        <v>-1</v>
      </c>
      <c r="J844">
        <f>IF(AND(S843=1,V843&gt;=MinRun),V843,-1)</f>
        <v>619</v>
      </c>
      <c r="K844">
        <f>IF(AND(T843=1,W843&gt;=MinRun),W843,-1)</f>
        <v>618</v>
      </c>
      <c r="L844">
        <f>IF(AND(U843=1,X843&gt;=MinRun),X843,-1)</f>
        <v>277</v>
      </c>
      <c r="M844">
        <f>IF(MAX(G844:I844)&lt;0,0,MATCH(MAX(G844:I844),G844:I844,0))</f>
        <v>0</v>
      </c>
      <c r="N844">
        <f>IF(MAX(J844:L844)&lt;0,0,MATCH(MAX(J844:L844),J844:L844,0))</f>
        <v>1</v>
      </c>
      <c r="O844" s="24">
        <f>IF(N844=0,0,INDEX(CapVec,N844))</f>
        <v>1.2</v>
      </c>
      <c r="P844">
        <f>IF(OR(D844&gt;F844+StartMargin,E844&lt;SOC_startT),1,0)</f>
        <v>0</v>
      </c>
      <c r="Q844">
        <f>IF(AND(E844&gt;SOC_stopT,D844&lt;=F844-O844+StopMargin),1,0)</f>
        <v>0</v>
      </c>
      <c r="R844">
        <f>IF(AND(P844=1,M844&gt;0),1,IF(AND(P844=0,Q844=1,N844&gt;0),-1,0))</f>
        <v>0</v>
      </c>
      <c r="S844">
        <f>S843+IF(AND(R844=1,M844=1),1,0)-IF(AND(R844=-1,N844=1),1,0)</f>
        <v>1</v>
      </c>
      <c r="T844">
        <f>T843+IF(AND(R844=1,M844=2),1,0)-IF(AND(R844=-1,N844=2),1,0)</f>
        <v>1</v>
      </c>
      <c r="U844">
        <f>U843+IF(AND(R844=1,M844=3),1,0)-IF(AND(R844=-1,N844=3),1,0)</f>
        <v>1</v>
      </c>
      <c r="V844">
        <f>IF(S844&lt;&gt;S843,0,V843+dt)</f>
        <v>620</v>
      </c>
      <c r="W844">
        <f>IF(T844&lt;&gt;T843,0,W843+dt)</f>
        <v>619</v>
      </c>
      <c r="X844">
        <f>IF(U844&lt;&gt;U843,0,X843+dt)</f>
        <v>278</v>
      </c>
      <c r="Y844" s="24">
        <f>S844*Cap_1*MIN(1,(V844+dt)/StartRamp)</f>
        <v>1.2</v>
      </c>
      <c r="Z844" s="24">
        <f>T844*Cap_2*MIN(1,(W844+dt)/StartRamp)</f>
        <v>1.1000000000000001</v>
      </c>
      <c r="AA844" s="24">
        <f>U844*Cap_3*MIN(1,(X844+dt)/StartRamp)</f>
        <v>1.1000000000000001</v>
      </c>
      <c r="AB844" s="24">
        <f>SUM(Y844:AA844)</f>
        <v>3.4</v>
      </c>
      <c r="AC844" s="24">
        <f>AB844-D844</f>
        <v>6.7999999999996952E-3</v>
      </c>
      <c r="AD844" s="25">
        <f>MEDIAN(0,(TaperEnd-E844)/(TaperEnd-TaperStart),1)</f>
        <v>1</v>
      </c>
      <c r="AE844" s="24">
        <f>MIN(P_pcs*AD844,MAX(0,SOC_max-E844)*E_nom*60/dt/SQRT(RTE))</f>
        <v>2.5</v>
      </c>
      <c r="AF844" s="24">
        <f>MIN(P_pcs,MAX(0,E844-SOC_min)*E_nom*60/dt*SQRT(RTE))</f>
        <v>2.5</v>
      </c>
      <c r="AG844" s="24">
        <f>IF(AC844&gt;0,MIN(AC844,AE844),0)</f>
        <v>6.7999999999996952E-3</v>
      </c>
      <c r="AH844" s="24">
        <f>IF(AC844&lt;0,MIN(-AC844,AF844),0)</f>
        <v>0</v>
      </c>
      <c r="AI844" s="24">
        <f>IF(AC844&gt;0,D844+AG844,AB844)</f>
        <v>3.4</v>
      </c>
      <c r="AJ844" s="24">
        <f>MAX(0,D844-AI844-AH844)</f>
        <v>0</v>
      </c>
      <c r="AK844" s="25">
        <f>IF(AB844&gt;0,AI844/AB844,0)</f>
        <v>1</v>
      </c>
      <c r="AL844">
        <f>IF(AB844=0,1,MIN(MATCH(MEDIAN(MinStable,AK844,1),FC_L,1),3))</f>
        <v>3</v>
      </c>
      <c r="AM844" s="25">
        <f>INDEX(FC_E1,$AL844)+(MEDIAN(MinStable,$AK844,1)-INDEX(FC_L,$AL844))*(INDEX(FC_E1,$AL844+1)-INDEX(FC_E1,$AL844))/(INDEX(FC_L,$AL844+1)-INDEX(FC_L,$AL844))</f>
        <v>0.42799999999999999</v>
      </c>
      <c r="AN844" s="25">
        <f>INDEX(FC_E2,$AL844)+(MEDIAN(MinStable,$AK844,1)-INDEX(FC_L,$AL844))*(INDEX(FC_E2,$AL844+1)-INDEX(FC_E2,$AL844))/(INDEX(FC_L,$AL844+1)-INDEX(FC_L,$AL844))</f>
        <v>0.42199999999999999</v>
      </c>
      <c r="AO844" s="25">
        <f>INDEX(FC_E3,$AL844)+(MEDIAN(MinStable,$AK844,1)-INDEX(FC_L,$AL844))*(INDEX(FC_E3,$AL844+1)-INDEX(FC_E3,$AL844))/(INDEX(FC_L,$AL844+1)-INDEX(FC_L,$AL844))</f>
        <v>0.41499999999999998</v>
      </c>
      <c r="AP844" s="26">
        <f>(IF(S844=1,Y844*AK844/AM844,0)+IF(T844=1,Z844*AK844/AN844,0)+IF(U844=1,AA844*AK844/AO844,0))*dt/60</f>
        <v>0.13434959664142687</v>
      </c>
      <c r="AQ844" s="25">
        <f>E844+(AG844*SQRT(RTE)-AH844/SQRT(RTE))*dt/60/E_nom</f>
        <v>0.62171118511940171</v>
      </c>
      <c r="AR844">
        <f>IF(R844=1,1,0)</f>
        <v>0</v>
      </c>
    </row>
    <row r="845" spans="1:44" x14ac:dyDescent="0.2">
      <c r="A845">
        <v>843</v>
      </c>
      <c r="B845" s="22">
        <f>A845/1440</f>
        <v>0.5854166666666667</v>
      </c>
      <c r="C845" s="23">
        <v>3.3751000000000002</v>
      </c>
      <c r="D845" s="24">
        <f>C845+P_aux</f>
        <v>3.3901000000000003</v>
      </c>
      <c r="E845" s="25">
        <f>AQ844</f>
        <v>0.62171118511940171</v>
      </c>
      <c r="F845" s="24">
        <f>AB844</f>
        <v>3.4</v>
      </c>
      <c r="G845">
        <f>IF(AND(S844=0,V844&gt;=MinOff),V844,-1)</f>
        <v>-1</v>
      </c>
      <c r="H845">
        <f>IF(AND(T844=0,W844&gt;=MinOff),W844,-1)</f>
        <v>-1</v>
      </c>
      <c r="I845">
        <f>IF(AND(U844=0,X844&gt;=MinOff),X844,-1)</f>
        <v>-1</v>
      </c>
      <c r="J845">
        <f>IF(AND(S844=1,V844&gt;=MinRun),V844,-1)</f>
        <v>620</v>
      </c>
      <c r="K845">
        <f>IF(AND(T844=1,W844&gt;=MinRun),W844,-1)</f>
        <v>619</v>
      </c>
      <c r="L845">
        <f>IF(AND(U844=1,X844&gt;=MinRun),X844,-1)</f>
        <v>278</v>
      </c>
      <c r="M845">
        <f>IF(MAX(G845:I845)&lt;0,0,MATCH(MAX(G845:I845),G845:I845,0))</f>
        <v>0</v>
      </c>
      <c r="N845">
        <f>IF(MAX(J845:L845)&lt;0,0,MATCH(MAX(J845:L845),J845:L845,0))</f>
        <v>1</v>
      </c>
      <c r="O845" s="24">
        <f>IF(N845=0,0,INDEX(CapVec,N845))</f>
        <v>1.2</v>
      </c>
      <c r="P845">
        <f>IF(OR(D845&gt;F845+StartMargin,E845&lt;SOC_startT),1,0)</f>
        <v>0</v>
      </c>
      <c r="Q845">
        <f>IF(AND(E845&gt;SOC_stopT,D845&lt;=F845-O845+StopMargin),1,0)</f>
        <v>0</v>
      </c>
      <c r="R845">
        <f>IF(AND(P845=1,M845&gt;0),1,IF(AND(P845=0,Q845=1,N845&gt;0),-1,0))</f>
        <v>0</v>
      </c>
      <c r="S845">
        <f>S844+IF(AND(R845=1,M845=1),1,0)-IF(AND(R845=-1,N845=1),1,0)</f>
        <v>1</v>
      </c>
      <c r="T845">
        <f>T844+IF(AND(R845=1,M845=2),1,0)-IF(AND(R845=-1,N845=2),1,0)</f>
        <v>1</v>
      </c>
      <c r="U845">
        <f>U844+IF(AND(R845=1,M845=3),1,0)-IF(AND(R845=-1,N845=3),1,0)</f>
        <v>1</v>
      </c>
      <c r="V845">
        <f>IF(S845&lt;&gt;S844,0,V844+dt)</f>
        <v>621</v>
      </c>
      <c r="W845">
        <f>IF(T845&lt;&gt;T844,0,W844+dt)</f>
        <v>620</v>
      </c>
      <c r="X845">
        <f>IF(U845&lt;&gt;U844,0,X844+dt)</f>
        <v>279</v>
      </c>
      <c r="Y845" s="24">
        <f>S845*Cap_1*MIN(1,(V845+dt)/StartRamp)</f>
        <v>1.2</v>
      </c>
      <c r="Z845" s="24">
        <f>T845*Cap_2*MIN(1,(W845+dt)/StartRamp)</f>
        <v>1.1000000000000001</v>
      </c>
      <c r="AA845" s="24">
        <f>U845*Cap_3*MIN(1,(X845+dt)/StartRamp)</f>
        <v>1.1000000000000001</v>
      </c>
      <c r="AB845" s="24">
        <f>SUM(Y845:AA845)</f>
        <v>3.4</v>
      </c>
      <c r="AC845" s="24">
        <f>AB845-D845</f>
        <v>9.8999999999995758E-3</v>
      </c>
      <c r="AD845" s="25">
        <f>MEDIAN(0,(TaperEnd-E845)/(TaperEnd-TaperStart),1)</f>
        <v>1</v>
      </c>
      <c r="AE845" s="24">
        <f>MIN(P_pcs*AD845,MAX(0,SOC_max-E845)*E_nom*60/dt/SQRT(RTE))</f>
        <v>2.5</v>
      </c>
      <c r="AF845" s="24">
        <f>MIN(P_pcs,MAX(0,E845-SOC_min)*E_nom*60/dt*SQRT(RTE))</f>
        <v>2.5</v>
      </c>
      <c r="AG845" s="24">
        <f>IF(AC845&gt;0,MIN(AC845,AE845),0)</f>
        <v>9.8999999999995758E-3</v>
      </c>
      <c r="AH845" s="24">
        <f>IF(AC845&lt;0,MIN(-AC845,AF845),0)</f>
        <v>0</v>
      </c>
      <c r="AI845" s="24">
        <f>IF(AC845&gt;0,D845+AG845,AB845)</f>
        <v>3.4</v>
      </c>
      <c r="AJ845" s="24">
        <f>MAX(0,D845-AI845-AH845)</f>
        <v>0</v>
      </c>
      <c r="AK845" s="25">
        <f>IF(AB845&gt;0,AI845/AB845,0)</f>
        <v>1</v>
      </c>
      <c r="AL845">
        <f>IF(AB845=0,1,MIN(MATCH(MEDIAN(MinStable,AK845,1),FC_L,1),3))</f>
        <v>3</v>
      </c>
      <c r="AM845" s="25">
        <f>INDEX(FC_E1,$AL845)+(MEDIAN(MinStable,$AK845,1)-INDEX(FC_L,$AL845))*(INDEX(FC_E1,$AL845+1)-INDEX(FC_E1,$AL845))/(INDEX(FC_L,$AL845+1)-INDEX(FC_L,$AL845))</f>
        <v>0.42799999999999999</v>
      </c>
      <c r="AN845" s="25">
        <f>INDEX(FC_E2,$AL845)+(MEDIAN(MinStable,$AK845,1)-INDEX(FC_L,$AL845))*(INDEX(FC_E2,$AL845+1)-INDEX(FC_E2,$AL845))/(INDEX(FC_L,$AL845+1)-INDEX(FC_L,$AL845))</f>
        <v>0.42199999999999999</v>
      </c>
      <c r="AO845" s="25">
        <f>INDEX(FC_E3,$AL845)+(MEDIAN(MinStable,$AK845,1)-INDEX(FC_L,$AL845))*(INDEX(FC_E3,$AL845+1)-INDEX(FC_E3,$AL845))/(INDEX(FC_L,$AL845+1)-INDEX(FC_L,$AL845))</f>
        <v>0.41499999999999998</v>
      </c>
      <c r="AP845" s="26">
        <f>(IF(S845=1,Y845*AK845/AM845,0)+IF(T845=1,Z845*AK845/AN845,0)+IF(U845=1,AA845*AK845/AO845,0))*dt/60</f>
        <v>0.13434959664142687</v>
      </c>
      <c r="AQ845" s="25">
        <f>E845+(AG845*SQRT(RTE)-AH845/SQRT(RTE))*dt/60/E_nom</f>
        <v>0.62173932761396067</v>
      </c>
      <c r="AR845">
        <f>IF(R845=1,1,0)</f>
        <v>0</v>
      </c>
    </row>
    <row r="846" spans="1:44" x14ac:dyDescent="0.2">
      <c r="A846">
        <v>844</v>
      </c>
      <c r="B846" s="22">
        <f>A846/1440</f>
        <v>0.58611111111111114</v>
      </c>
      <c r="C846" s="23">
        <v>3.3706999999999998</v>
      </c>
      <c r="D846" s="24">
        <f>C846+P_aux</f>
        <v>3.3856999999999999</v>
      </c>
      <c r="E846" s="25">
        <f>AQ845</f>
        <v>0.62173932761396067</v>
      </c>
      <c r="F846" s="24">
        <f>AB845</f>
        <v>3.4</v>
      </c>
      <c r="G846">
        <f>IF(AND(S845=0,V845&gt;=MinOff),V845,-1)</f>
        <v>-1</v>
      </c>
      <c r="H846">
        <f>IF(AND(T845=0,W845&gt;=MinOff),W845,-1)</f>
        <v>-1</v>
      </c>
      <c r="I846">
        <f>IF(AND(U845=0,X845&gt;=MinOff),X845,-1)</f>
        <v>-1</v>
      </c>
      <c r="J846">
        <f>IF(AND(S845=1,V845&gt;=MinRun),V845,-1)</f>
        <v>621</v>
      </c>
      <c r="K846">
        <f>IF(AND(T845=1,W845&gt;=MinRun),W845,-1)</f>
        <v>620</v>
      </c>
      <c r="L846">
        <f>IF(AND(U845=1,X845&gt;=MinRun),X845,-1)</f>
        <v>279</v>
      </c>
      <c r="M846">
        <f>IF(MAX(G846:I846)&lt;0,0,MATCH(MAX(G846:I846),G846:I846,0))</f>
        <v>0</v>
      </c>
      <c r="N846">
        <f>IF(MAX(J846:L846)&lt;0,0,MATCH(MAX(J846:L846),J846:L846,0))</f>
        <v>1</v>
      </c>
      <c r="O846" s="24">
        <f>IF(N846=0,0,INDEX(CapVec,N846))</f>
        <v>1.2</v>
      </c>
      <c r="P846">
        <f>IF(OR(D846&gt;F846+StartMargin,E846&lt;SOC_startT),1,0)</f>
        <v>0</v>
      </c>
      <c r="Q846">
        <f>IF(AND(E846&gt;SOC_stopT,D846&lt;=F846-O846+StopMargin),1,0)</f>
        <v>0</v>
      </c>
      <c r="R846">
        <f>IF(AND(P846=1,M846&gt;0),1,IF(AND(P846=0,Q846=1,N846&gt;0),-1,0))</f>
        <v>0</v>
      </c>
      <c r="S846">
        <f>S845+IF(AND(R846=1,M846=1),1,0)-IF(AND(R846=-1,N846=1),1,0)</f>
        <v>1</v>
      </c>
      <c r="T846">
        <f>T845+IF(AND(R846=1,M846=2),1,0)-IF(AND(R846=-1,N846=2),1,0)</f>
        <v>1</v>
      </c>
      <c r="U846">
        <f>U845+IF(AND(R846=1,M846=3),1,0)-IF(AND(R846=-1,N846=3),1,0)</f>
        <v>1</v>
      </c>
      <c r="V846">
        <f>IF(S846&lt;&gt;S845,0,V845+dt)</f>
        <v>622</v>
      </c>
      <c r="W846">
        <f>IF(T846&lt;&gt;T845,0,W845+dt)</f>
        <v>621</v>
      </c>
      <c r="X846">
        <f>IF(U846&lt;&gt;U845,0,X845+dt)</f>
        <v>280</v>
      </c>
      <c r="Y846" s="24">
        <f>S846*Cap_1*MIN(1,(V846+dt)/StartRamp)</f>
        <v>1.2</v>
      </c>
      <c r="Z846" s="24">
        <f>T846*Cap_2*MIN(1,(W846+dt)/StartRamp)</f>
        <v>1.1000000000000001</v>
      </c>
      <c r="AA846" s="24">
        <f>U846*Cap_3*MIN(1,(X846+dt)/StartRamp)</f>
        <v>1.1000000000000001</v>
      </c>
      <c r="AB846" s="24">
        <f>SUM(Y846:AA846)</f>
        <v>3.4</v>
      </c>
      <c r="AC846" s="24">
        <f>AB846-D846</f>
        <v>1.4299999999999979E-2</v>
      </c>
      <c r="AD846" s="25">
        <f>MEDIAN(0,(TaperEnd-E846)/(TaperEnd-TaperStart),1)</f>
        <v>1</v>
      </c>
      <c r="AE846" s="24">
        <f>MIN(P_pcs*AD846,MAX(0,SOC_max-E846)*E_nom*60/dt/SQRT(RTE))</f>
        <v>2.5</v>
      </c>
      <c r="AF846" s="24">
        <f>MIN(P_pcs,MAX(0,E846-SOC_min)*E_nom*60/dt*SQRT(RTE))</f>
        <v>2.5</v>
      </c>
      <c r="AG846" s="24">
        <f>IF(AC846&gt;0,MIN(AC846,AE846),0)</f>
        <v>1.4299999999999979E-2</v>
      </c>
      <c r="AH846" s="24">
        <f>IF(AC846&lt;0,MIN(-AC846,AF846),0)</f>
        <v>0</v>
      </c>
      <c r="AI846" s="24">
        <f>IF(AC846&gt;0,D846+AG846,AB846)</f>
        <v>3.4</v>
      </c>
      <c r="AJ846" s="24">
        <f>MAX(0,D846-AI846-AH846)</f>
        <v>0</v>
      </c>
      <c r="AK846" s="25">
        <f>IF(AB846&gt;0,AI846/AB846,0)</f>
        <v>1</v>
      </c>
      <c r="AL846">
        <f>IF(AB846=0,1,MIN(MATCH(MEDIAN(MinStable,AK846,1),FC_L,1),3))</f>
        <v>3</v>
      </c>
      <c r="AM846" s="25">
        <f>INDEX(FC_E1,$AL846)+(MEDIAN(MinStable,$AK846,1)-INDEX(FC_L,$AL846))*(INDEX(FC_E1,$AL846+1)-INDEX(FC_E1,$AL846))/(INDEX(FC_L,$AL846+1)-INDEX(FC_L,$AL846))</f>
        <v>0.42799999999999999</v>
      </c>
      <c r="AN846" s="25">
        <f>INDEX(FC_E2,$AL846)+(MEDIAN(MinStable,$AK846,1)-INDEX(FC_L,$AL846))*(INDEX(FC_E2,$AL846+1)-INDEX(FC_E2,$AL846))/(INDEX(FC_L,$AL846+1)-INDEX(FC_L,$AL846))</f>
        <v>0.42199999999999999</v>
      </c>
      <c r="AO846" s="25">
        <f>INDEX(FC_E3,$AL846)+(MEDIAN(MinStable,$AK846,1)-INDEX(FC_L,$AL846))*(INDEX(FC_E3,$AL846+1)-INDEX(FC_E3,$AL846))/(INDEX(FC_L,$AL846+1)-INDEX(FC_L,$AL846))</f>
        <v>0.41499999999999998</v>
      </c>
      <c r="AP846" s="26">
        <f>(IF(S846=1,Y846*AK846/AM846,0)+IF(T846=1,Z846*AK846/AN846,0)+IF(U846=1,AA846*AK846/AO846,0))*dt/60</f>
        <v>0.13434959664142687</v>
      </c>
      <c r="AQ846" s="25">
        <f>E846+(AG846*SQRT(RTE)-AH846/SQRT(RTE))*dt/60/E_nom</f>
        <v>0.62177997788387918</v>
      </c>
      <c r="AR846">
        <f>IF(R846=1,1,0)</f>
        <v>0</v>
      </c>
    </row>
    <row r="847" spans="1:44" x14ac:dyDescent="0.2">
      <c r="A847">
        <v>845</v>
      </c>
      <c r="B847" s="22">
        <f>A847/1440</f>
        <v>0.58680555555555558</v>
      </c>
      <c r="C847" s="23">
        <v>3.3544</v>
      </c>
      <c r="D847" s="24">
        <f>C847+P_aux</f>
        <v>3.3694000000000002</v>
      </c>
      <c r="E847" s="25">
        <f>AQ846</f>
        <v>0.62177997788387918</v>
      </c>
      <c r="F847" s="24">
        <f>AB846</f>
        <v>3.4</v>
      </c>
      <c r="G847">
        <f>IF(AND(S846=0,V846&gt;=MinOff),V846,-1)</f>
        <v>-1</v>
      </c>
      <c r="H847">
        <f>IF(AND(T846=0,W846&gt;=MinOff),W846,-1)</f>
        <v>-1</v>
      </c>
      <c r="I847">
        <f>IF(AND(U846=0,X846&gt;=MinOff),X846,-1)</f>
        <v>-1</v>
      </c>
      <c r="J847">
        <f>IF(AND(S846=1,V846&gt;=MinRun),V846,-1)</f>
        <v>622</v>
      </c>
      <c r="K847">
        <f>IF(AND(T846=1,W846&gt;=MinRun),W846,-1)</f>
        <v>621</v>
      </c>
      <c r="L847">
        <f>IF(AND(U846=1,X846&gt;=MinRun),X846,-1)</f>
        <v>280</v>
      </c>
      <c r="M847">
        <f>IF(MAX(G847:I847)&lt;0,0,MATCH(MAX(G847:I847),G847:I847,0))</f>
        <v>0</v>
      </c>
      <c r="N847">
        <f>IF(MAX(J847:L847)&lt;0,0,MATCH(MAX(J847:L847),J847:L847,0))</f>
        <v>1</v>
      </c>
      <c r="O847" s="24">
        <f>IF(N847=0,0,INDEX(CapVec,N847))</f>
        <v>1.2</v>
      </c>
      <c r="P847">
        <f>IF(OR(D847&gt;F847+StartMargin,E847&lt;SOC_startT),1,0)</f>
        <v>0</v>
      </c>
      <c r="Q847">
        <f>IF(AND(E847&gt;SOC_stopT,D847&lt;=F847-O847+StopMargin),1,0)</f>
        <v>0</v>
      </c>
      <c r="R847">
        <f>IF(AND(P847=1,M847&gt;0),1,IF(AND(P847=0,Q847=1,N847&gt;0),-1,0))</f>
        <v>0</v>
      </c>
      <c r="S847">
        <f>S846+IF(AND(R847=1,M847=1),1,0)-IF(AND(R847=-1,N847=1),1,0)</f>
        <v>1</v>
      </c>
      <c r="T847">
        <f>T846+IF(AND(R847=1,M847=2),1,0)-IF(AND(R847=-1,N847=2),1,0)</f>
        <v>1</v>
      </c>
      <c r="U847">
        <f>U846+IF(AND(R847=1,M847=3),1,0)-IF(AND(R847=-1,N847=3),1,0)</f>
        <v>1</v>
      </c>
      <c r="V847">
        <f>IF(S847&lt;&gt;S846,0,V846+dt)</f>
        <v>623</v>
      </c>
      <c r="W847">
        <f>IF(T847&lt;&gt;T846,0,W846+dt)</f>
        <v>622</v>
      </c>
      <c r="X847">
        <f>IF(U847&lt;&gt;U846,0,X846+dt)</f>
        <v>281</v>
      </c>
      <c r="Y847" s="24">
        <f>S847*Cap_1*MIN(1,(V847+dt)/StartRamp)</f>
        <v>1.2</v>
      </c>
      <c r="Z847" s="24">
        <f>T847*Cap_2*MIN(1,(W847+dt)/StartRamp)</f>
        <v>1.1000000000000001</v>
      </c>
      <c r="AA847" s="24">
        <f>U847*Cap_3*MIN(1,(X847+dt)/StartRamp)</f>
        <v>1.1000000000000001</v>
      </c>
      <c r="AB847" s="24">
        <f>SUM(Y847:AA847)</f>
        <v>3.4</v>
      </c>
      <c r="AC847" s="24">
        <f>AB847-D847</f>
        <v>3.0599999999999739E-2</v>
      </c>
      <c r="AD847" s="25">
        <f>MEDIAN(0,(TaperEnd-E847)/(TaperEnd-TaperStart),1)</f>
        <v>1</v>
      </c>
      <c r="AE847" s="24">
        <f>MIN(P_pcs*AD847,MAX(0,SOC_max-E847)*E_nom*60/dt/SQRT(RTE))</f>
        <v>2.5</v>
      </c>
      <c r="AF847" s="24">
        <f>MIN(P_pcs,MAX(0,E847-SOC_min)*E_nom*60/dt*SQRT(RTE))</f>
        <v>2.5</v>
      </c>
      <c r="AG847" s="24">
        <f>IF(AC847&gt;0,MIN(AC847,AE847),0)</f>
        <v>3.0599999999999739E-2</v>
      </c>
      <c r="AH847" s="24">
        <f>IF(AC847&lt;0,MIN(-AC847,AF847),0)</f>
        <v>0</v>
      </c>
      <c r="AI847" s="24">
        <f>IF(AC847&gt;0,D847+AG847,AB847)</f>
        <v>3.4</v>
      </c>
      <c r="AJ847" s="24">
        <f>MAX(0,D847-AI847-AH847)</f>
        <v>0</v>
      </c>
      <c r="AK847" s="25">
        <f>IF(AB847&gt;0,AI847/AB847,0)</f>
        <v>1</v>
      </c>
      <c r="AL847">
        <f>IF(AB847=0,1,MIN(MATCH(MEDIAN(MinStable,AK847,1),FC_L,1),3))</f>
        <v>3</v>
      </c>
      <c r="AM847" s="25">
        <f>INDEX(FC_E1,$AL847)+(MEDIAN(MinStable,$AK847,1)-INDEX(FC_L,$AL847))*(INDEX(FC_E1,$AL847+1)-INDEX(FC_E1,$AL847))/(INDEX(FC_L,$AL847+1)-INDEX(FC_L,$AL847))</f>
        <v>0.42799999999999999</v>
      </c>
      <c r="AN847" s="25">
        <f>INDEX(FC_E2,$AL847)+(MEDIAN(MinStable,$AK847,1)-INDEX(FC_L,$AL847))*(INDEX(FC_E2,$AL847+1)-INDEX(FC_E2,$AL847))/(INDEX(FC_L,$AL847+1)-INDEX(FC_L,$AL847))</f>
        <v>0.42199999999999999</v>
      </c>
      <c r="AO847" s="25">
        <f>INDEX(FC_E3,$AL847)+(MEDIAN(MinStable,$AK847,1)-INDEX(FC_L,$AL847))*(INDEX(FC_E3,$AL847+1)-INDEX(FC_E3,$AL847))/(INDEX(FC_L,$AL847+1)-INDEX(FC_L,$AL847))</f>
        <v>0.41499999999999998</v>
      </c>
      <c r="AP847" s="26">
        <f>(IF(S847=1,Y847*AK847/AM847,0)+IF(T847=1,Z847*AK847/AN847,0)+IF(U847=1,AA847*AK847/AO847,0))*dt/60</f>
        <v>0.13434959664142687</v>
      </c>
      <c r="AQ847" s="25">
        <f>E847+(AG847*SQRT(RTE)-AH847/SQRT(RTE))*dt/60/E_nom</f>
        <v>0.62186696377615225</v>
      </c>
      <c r="AR847">
        <f>IF(R847=1,1,0)</f>
        <v>0</v>
      </c>
    </row>
    <row r="848" spans="1:44" x14ac:dyDescent="0.2">
      <c r="A848">
        <v>846</v>
      </c>
      <c r="B848" s="22">
        <f>A848/1440</f>
        <v>0.58750000000000002</v>
      </c>
      <c r="C848" s="23">
        <v>3.3182999999999998</v>
      </c>
      <c r="D848" s="24">
        <f>C848+P_aux</f>
        <v>3.3332999999999999</v>
      </c>
      <c r="E848" s="25">
        <f>AQ847</f>
        <v>0.62186696377615225</v>
      </c>
      <c r="F848" s="24">
        <f>AB847</f>
        <v>3.4</v>
      </c>
      <c r="G848">
        <f>IF(AND(S847=0,V847&gt;=MinOff),V847,-1)</f>
        <v>-1</v>
      </c>
      <c r="H848">
        <f>IF(AND(T847=0,W847&gt;=MinOff),W847,-1)</f>
        <v>-1</v>
      </c>
      <c r="I848">
        <f>IF(AND(U847=0,X847&gt;=MinOff),X847,-1)</f>
        <v>-1</v>
      </c>
      <c r="J848">
        <f>IF(AND(S847=1,V847&gt;=MinRun),V847,-1)</f>
        <v>623</v>
      </c>
      <c r="K848">
        <f>IF(AND(T847=1,W847&gt;=MinRun),W847,-1)</f>
        <v>622</v>
      </c>
      <c r="L848">
        <f>IF(AND(U847=1,X847&gt;=MinRun),X847,-1)</f>
        <v>281</v>
      </c>
      <c r="M848">
        <f>IF(MAX(G848:I848)&lt;0,0,MATCH(MAX(G848:I848),G848:I848,0))</f>
        <v>0</v>
      </c>
      <c r="N848">
        <f>IF(MAX(J848:L848)&lt;0,0,MATCH(MAX(J848:L848),J848:L848,0))</f>
        <v>1</v>
      </c>
      <c r="O848" s="24">
        <f>IF(N848=0,0,INDEX(CapVec,N848))</f>
        <v>1.2</v>
      </c>
      <c r="P848">
        <f>IF(OR(D848&gt;F848+StartMargin,E848&lt;SOC_startT),1,0)</f>
        <v>0</v>
      </c>
      <c r="Q848">
        <f>IF(AND(E848&gt;SOC_stopT,D848&lt;=F848-O848+StopMargin),1,0)</f>
        <v>0</v>
      </c>
      <c r="R848">
        <f>IF(AND(P848=1,M848&gt;0),1,IF(AND(P848=0,Q848=1,N848&gt;0),-1,0))</f>
        <v>0</v>
      </c>
      <c r="S848">
        <f>S847+IF(AND(R848=1,M848=1),1,0)-IF(AND(R848=-1,N848=1),1,0)</f>
        <v>1</v>
      </c>
      <c r="T848">
        <f>T847+IF(AND(R848=1,M848=2),1,0)-IF(AND(R848=-1,N848=2),1,0)</f>
        <v>1</v>
      </c>
      <c r="U848">
        <f>U847+IF(AND(R848=1,M848=3),1,0)-IF(AND(R848=-1,N848=3),1,0)</f>
        <v>1</v>
      </c>
      <c r="V848">
        <f>IF(S848&lt;&gt;S847,0,V847+dt)</f>
        <v>624</v>
      </c>
      <c r="W848">
        <f>IF(T848&lt;&gt;T847,0,W847+dt)</f>
        <v>623</v>
      </c>
      <c r="X848">
        <f>IF(U848&lt;&gt;U847,0,X847+dt)</f>
        <v>282</v>
      </c>
      <c r="Y848" s="24">
        <f>S848*Cap_1*MIN(1,(V848+dt)/StartRamp)</f>
        <v>1.2</v>
      </c>
      <c r="Z848" s="24">
        <f>T848*Cap_2*MIN(1,(W848+dt)/StartRamp)</f>
        <v>1.1000000000000001</v>
      </c>
      <c r="AA848" s="24">
        <f>U848*Cap_3*MIN(1,(X848+dt)/StartRamp)</f>
        <v>1.1000000000000001</v>
      </c>
      <c r="AB848" s="24">
        <f>SUM(Y848:AA848)</f>
        <v>3.4</v>
      </c>
      <c r="AC848" s="24">
        <f>AB848-D848</f>
        <v>6.6699999999999982E-2</v>
      </c>
      <c r="AD848" s="25">
        <f>MEDIAN(0,(TaperEnd-E848)/(TaperEnd-TaperStart),1)</f>
        <v>1</v>
      </c>
      <c r="AE848" s="24">
        <f>MIN(P_pcs*AD848,MAX(0,SOC_max-E848)*E_nom*60/dt/SQRT(RTE))</f>
        <v>2.5</v>
      </c>
      <c r="AF848" s="24">
        <f>MIN(P_pcs,MAX(0,E848-SOC_min)*E_nom*60/dt*SQRT(RTE))</f>
        <v>2.5</v>
      </c>
      <c r="AG848" s="24">
        <f>IF(AC848&gt;0,MIN(AC848,AE848),0)</f>
        <v>6.6699999999999982E-2</v>
      </c>
      <c r="AH848" s="24">
        <f>IF(AC848&lt;0,MIN(-AC848,AF848),0)</f>
        <v>0</v>
      </c>
      <c r="AI848" s="24">
        <f>IF(AC848&gt;0,D848+AG848,AB848)</f>
        <v>3.4</v>
      </c>
      <c r="AJ848" s="24">
        <f>MAX(0,D848-AI848-AH848)</f>
        <v>0</v>
      </c>
      <c r="AK848" s="25">
        <f>IF(AB848&gt;0,AI848/AB848,0)</f>
        <v>1</v>
      </c>
      <c r="AL848">
        <f>IF(AB848=0,1,MIN(MATCH(MEDIAN(MinStable,AK848,1),FC_L,1),3))</f>
        <v>3</v>
      </c>
      <c r="AM848" s="25">
        <f>INDEX(FC_E1,$AL848)+(MEDIAN(MinStable,$AK848,1)-INDEX(FC_L,$AL848))*(INDEX(FC_E1,$AL848+1)-INDEX(FC_E1,$AL848))/(INDEX(FC_L,$AL848+1)-INDEX(FC_L,$AL848))</f>
        <v>0.42799999999999999</v>
      </c>
      <c r="AN848" s="25">
        <f>INDEX(FC_E2,$AL848)+(MEDIAN(MinStable,$AK848,1)-INDEX(FC_L,$AL848))*(INDEX(FC_E2,$AL848+1)-INDEX(FC_E2,$AL848))/(INDEX(FC_L,$AL848+1)-INDEX(FC_L,$AL848))</f>
        <v>0.42199999999999999</v>
      </c>
      <c r="AO848" s="25">
        <f>INDEX(FC_E3,$AL848)+(MEDIAN(MinStable,$AK848,1)-INDEX(FC_L,$AL848))*(INDEX(FC_E3,$AL848+1)-INDEX(FC_E3,$AL848))/(INDEX(FC_L,$AL848+1)-INDEX(FC_L,$AL848))</f>
        <v>0.41499999999999998</v>
      </c>
      <c r="AP848" s="26">
        <f>(IF(S848=1,Y848*AK848/AM848,0)+IF(T848=1,Z848*AK848/AN848,0)+IF(U848=1,AA848*AK848/AO848,0))*dt/60</f>
        <v>0.13434959664142687</v>
      </c>
      <c r="AQ848" s="25">
        <f>E848+(AG848*SQRT(RTE)-AH848/SQRT(RTE))*dt/60/E_nom</f>
        <v>0.6220565702798978</v>
      </c>
      <c r="AR848">
        <f>IF(R848=1,1,0)</f>
        <v>0</v>
      </c>
    </row>
    <row r="849" spans="1:44" x14ac:dyDescent="0.2">
      <c r="A849">
        <v>847</v>
      </c>
      <c r="B849" s="22">
        <f>A849/1440</f>
        <v>0.58819444444444446</v>
      </c>
      <c r="C849" s="23">
        <v>3.3001999999999998</v>
      </c>
      <c r="D849" s="24">
        <f>C849+P_aux</f>
        <v>3.3151999999999999</v>
      </c>
      <c r="E849" s="25">
        <f>AQ848</f>
        <v>0.6220565702798978</v>
      </c>
      <c r="F849" s="24">
        <f>AB848</f>
        <v>3.4</v>
      </c>
      <c r="G849">
        <f>IF(AND(S848=0,V848&gt;=MinOff),V848,-1)</f>
        <v>-1</v>
      </c>
      <c r="H849">
        <f>IF(AND(T848=0,W848&gt;=MinOff),W848,-1)</f>
        <v>-1</v>
      </c>
      <c r="I849">
        <f>IF(AND(U848=0,X848&gt;=MinOff),X848,-1)</f>
        <v>-1</v>
      </c>
      <c r="J849">
        <f>IF(AND(S848=1,V848&gt;=MinRun),V848,-1)</f>
        <v>624</v>
      </c>
      <c r="K849">
        <f>IF(AND(T848=1,W848&gt;=MinRun),W848,-1)</f>
        <v>623</v>
      </c>
      <c r="L849">
        <f>IF(AND(U848=1,X848&gt;=MinRun),X848,-1)</f>
        <v>282</v>
      </c>
      <c r="M849">
        <f>IF(MAX(G849:I849)&lt;0,0,MATCH(MAX(G849:I849),G849:I849,0))</f>
        <v>0</v>
      </c>
      <c r="N849">
        <f>IF(MAX(J849:L849)&lt;0,0,MATCH(MAX(J849:L849),J849:L849,0))</f>
        <v>1</v>
      </c>
      <c r="O849" s="24">
        <f>IF(N849=0,0,INDEX(CapVec,N849))</f>
        <v>1.2</v>
      </c>
      <c r="P849">
        <f>IF(OR(D849&gt;F849+StartMargin,E849&lt;SOC_startT),1,0)</f>
        <v>0</v>
      </c>
      <c r="Q849">
        <f>IF(AND(E849&gt;SOC_stopT,D849&lt;=F849-O849+StopMargin),1,0)</f>
        <v>0</v>
      </c>
      <c r="R849">
        <f>IF(AND(P849=1,M849&gt;0),1,IF(AND(P849=0,Q849=1,N849&gt;0),-1,0))</f>
        <v>0</v>
      </c>
      <c r="S849">
        <f>S848+IF(AND(R849=1,M849=1),1,0)-IF(AND(R849=-1,N849=1),1,0)</f>
        <v>1</v>
      </c>
      <c r="T849">
        <f>T848+IF(AND(R849=1,M849=2),1,0)-IF(AND(R849=-1,N849=2),1,0)</f>
        <v>1</v>
      </c>
      <c r="U849">
        <f>U848+IF(AND(R849=1,M849=3),1,0)-IF(AND(R849=-1,N849=3),1,0)</f>
        <v>1</v>
      </c>
      <c r="V849">
        <f>IF(S849&lt;&gt;S848,0,V848+dt)</f>
        <v>625</v>
      </c>
      <c r="W849">
        <f>IF(T849&lt;&gt;T848,0,W848+dt)</f>
        <v>624</v>
      </c>
      <c r="X849">
        <f>IF(U849&lt;&gt;U848,0,X848+dt)</f>
        <v>283</v>
      </c>
      <c r="Y849" s="24">
        <f>S849*Cap_1*MIN(1,(V849+dt)/StartRamp)</f>
        <v>1.2</v>
      </c>
      <c r="Z849" s="24">
        <f>T849*Cap_2*MIN(1,(W849+dt)/StartRamp)</f>
        <v>1.1000000000000001</v>
      </c>
      <c r="AA849" s="24">
        <f>U849*Cap_3*MIN(1,(X849+dt)/StartRamp)</f>
        <v>1.1000000000000001</v>
      </c>
      <c r="AB849" s="24">
        <f>SUM(Y849:AA849)</f>
        <v>3.4</v>
      </c>
      <c r="AC849" s="24">
        <f>AB849-D849</f>
        <v>8.4799999999999986E-2</v>
      </c>
      <c r="AD849" s="25">
        <f>MEDIAN(0,(TaperEnd-E849)/(TaperEnd-TaperStart),1)</f>
        <v>1</v>
      </c>
      <c r="AE849" s="24">
        <f>MIN(P_pcs*AD849,MAX(0,SOC_max-E849)*E_nom*60/dt/SQRT(RTE))</f>
        <v>2.5</v>
      </c>
      <c r="AF849" s="24">
        <f>MIN(P_pcs,MAX(0,E849-SOC_min)*E_nom*60/dt*SQRT(RTE))</f>
        <v>2.5</v>
      </c>
      <c r="AG849" s="24">
        <f>IF(AC849&gt;0,MIN(AC849,AE849),0)</f>
        <v>8.4799999999999986E-2</v>
      </c>
      <c r="AH849" s="24">
        <f>IF(AC849&lt;0,MIN(-AC849,AF849),0)</f>
        <v>0</v>
      </c>
      <c r="AI849" s="24">
        <f>IF(AC849&gt;0,D849+AG849,AB849)</f>
        <v>3.4</v>
      </c>
      <c r="AJ849" s="24">
        <f>MAX(0,D849-AI849-AH849)</f>
        <v>0</v>
      </c>
      <c r="AK849" s="25">
        <f>IF(AB849&gt;0,AI849/AB849,0)</f>
        <v>1</v>
      </c>
      <c r="AL849">
        <f>IF(AB849=0,1,MIN(MATCH(MEDIAN(MinStable,AK849,1),FC_L,1),3))</f>
        <v>3</v>
      </c>
      <c r="AM849" s="25">
        <f>INDEX(FC_E1,$AL849)+(MEDIAN(MinStable,$AK849,1)-INDEX(FC_L,$AL849))*(INDEX(FC_E1,$AL849+1)-INDEX(FC_E1,$AL849))/(INDEX(FC_L,$AL849+1)-INDEX(FC_L,$AL849))</f>
        <v>0.42799999999999999</v>
      </c>
      <c r="AN849" s="25">
        <f>INDEX(FC_E2,$AL849)+(MEDIAN(MinStable,$AK849,1)-INDEX(FC_L,$AL849))*(INDEX(FC_E2,$AL849+1)-INDEX(FC_E2,$AL849))/(INDEX(FC_L,$AL849+1)-INDEX(FC_L,$AL849))</f>
        <v>0.42199999999999999</v>
      </c>
      <c r="AO849" s="25">
        <f>INDEX(FC_E3,$AL849)+(MEDIAN(MinStable,$AK849,1)-INDEX(FC_L,$AL849))*(INDEX(FC_E3,$AL849+1)-INDEX(FC_E3,$AL849))/(INDEX(FC_L,$AL849+1)-INDEX(FC_L,$AL849))</f>
        <v>0.41499999999999998</v>
      </c>
      <c r="AP849" s="26">
        <f>(IF(S849=1,Y849*AK849/AM849,0)+IF(T849=1,Z849*AK849/AN849,0)+IF(U849=1,AA849*AK849/AO849,0))*dt/60</f>
        <v>0.13434959664142687</v>
      </c>
      <c r="AQ849" s="25">
        <f>E849+(AG849*SQRT(RTE)-AH849/SQRT(RTE))*dt/60/E_nom</f>
        <v>0.62229762922319054</v>
      </c>
      <c r="AR849">
        <f>IF(R849=1,1,0)</f>
        <v>0</v>
      </c>
    </row>
    <row r="850" spans="1:44" x14ac:dyDescent="0.2">
      <c r="A850">
        <v>848</v>
      </c>
      <c r="B850" s="22">
        <f>A850/1440</f>
        <v>0.58888888888888891</v>
      </c>
      <c r="C850" s="23">
        <v>3.2770999999999999</v>
      </c>
      <c r="D850" s="24">
        <f>C850+P_aux</f>
        <v>3.2921</v>
      </c>
      <c r="E850" s="25">
        <f>AQ849</f>
        <v>0.62229762922319054</v>
      </c>
      <c r="F850" s="24">
        <f>AB849</f>
        <v>3.4</v>
      </c>
      <c r="G850">
        <f>IF(AND(S849=0,V849&gt;=MinOff),V849,-1)</f>
        <v>-1</v>
      </c>
      <c r="H850">
        <f>IF(AND(T849=0,W849&gt;=MinOff),W849,-1)</f>
        <v>-1</v>
      </c>
      <c r="I850">
        <f>IF(AND(U849=0,X849&gt;=MinOff),X849,-1)</f>
        <v>-1</v>
      </c>
      <c r="J850">
        <f>IF(AND(S849=1,V849&gt;=MinRun),V849,-1)</f>
        <v>625</v>
      </c>
      <c r="K850">
        <f>IF(AND(T849=1,W849&gt;=MinRun),W849,-1)</f>
        <v>624</v>
      </c>
      <c r="L850">
        <f>IF(AND(U849=1,X849&gt;=MinRun),X849,-1)</f>
        <v>283</v>
      </c>
      <c r="M850">
        <f>IF(MAX(G850:I850)&lt;0,0,MATCH(MAX(G850:I850),G850:I850,0))</f>
        <v>0</v>
      </c>
      <c r="N850">
        <f>IF(MAX(J850:L850)&lt;0,0,MATCH(MAX(J850:L850),J850:L850,0))</f>
        <v>1</v>
      </c>
      <c r="O850" s="24">
        <f>IF(N850=0,0,INDEX(CapVec,N850))</f>
        <v>1.2</v>
      </c>
      <c r="P850">
        <f>IF(OR(D850&gt;F850+StartMargin,E850&lt;SOC_startT),1,0)</f>
        <v>0</v>
      </c>
      <c r="Q850">
        <f>IF(AND(E850&gt;SOC_stopT,D850&lt;=F850-O850+StopMargin),1,0)</f>
        <v>0</v>
      </c>
      <c r="R850">
        <f>IF(AND(P850=1,M850&gt;0),1,IF(AND(P850=0,Q850=1,N850&gt;0),-1,0))</f>
        <v>0</v>
      </c>
      <c r="S850">
        <f>S849+IF(AND(R850=1,M850=1),1,0)-IF(AND(R850=-1,N850=1),1,0)</f>
        <v>1</v>
      </c>
      <c r="T850">
        <f>T849+IF(AND(R850=1,M850=2),1,0)-IF(AND(R850=-1,N850=2),1,0)</f>
        <v>1</v>
      </c>
      <c r="U850">
        <f>U849+IF(AND(R850=1,M850=3),1,0)-IF(AND(R850=-1,N850=3),1,0)</f>
        <v>1</v>
      </c>
      <c r="V850">
        <f>IF(S850&lt;&gt;S849,0,V849+dt)</f>
        <v>626</v>
      </c>
      <c r="W850">
        <f>IF(T850&lt;&gt;T849,0,W849+dt)</f>
        <v>625</v>
      </c>
      <c r="X850">
        <f>IF(U850&lt;&gt;U849,0,X849+dt)</f>
        <v>284</v>
      </c>
      <c r="Y850" s="24">
        <f>S850*Cap_1*MIN(1,(V850+dt)/StartRamp)</f>
        <v>1.2</v>
      </c>
      <c r="Z850" s="24">
        <f>T850*Cap_2*MIN(1,(W850+dt)/StartRamp)</f>
        <v>1.1000000000000001</v>
      </c>
      <c r="AA850" s="24">
        <f>U850*Cap_3*MIN(1,(X850+dt)/StartRamp)</f>
        <v>1.1000000000000001</v>
      </c>
      <c r="AB850" s="24">
        <f>SUM(Y850:AA850)</f>
        <v>3.4</v>
      </c>
      <c r="AC850" s="24">
        <f>AB850-D850</f>
        <v>0.10789999999999988</v>
      </c>
      <c r="AD850" s="25">
        <f>MEDIAN(0,(TaperEnd-E850)/(TaperEnd-TaperStart),1)</f>
        <v>1</v>
      </c>
      <c r="AE850" s="24">
        <f>MIN(P_pcs*AD850,MAX(0,SOC_max-E850)*E_nom*60/dt/SQRT(RTE))</f>
        <v>2.5</v>
      </c>
      <c r="AF850" s="24">
        <f>MIN(P_pcs,MAX(0,E850-SOC_min)*E_nom*60/dt*SQRT(RTE))</f>
        <v>2.5</v>
      </c>
      <c r="AG850" s="24">
        <f>IF(AC850&gt;0,MIN(AC850,AE850),0)</f>
        <v>0.10789999999999988</v>
      </c>
      <c r="AH850" s="24">
        <f>IF(AC850&lt;0,MIN(-AC850,AF850),0)</f>
        <v>0</v>
      </c>
      <c r="AI850" s="24">
        <f>IF(AC850&gt;0,D850+AG850,AB850)</f>
        <v>3.4</v>
      </c>
      <c r="AJ850" s="24">
        <f>MAX(0,D850-AI850-AH850)</f>
        <v>0</v>
      </c>
      <c r="AK850" s="25">
        <f>IF(AB850&gt;0,AI850/AB850,0)</f>
        <v>1</v>
      </c>
      <c r="AL850">
        <f>IF(AB850=0,1,MIN(MATCH(MEDIAN(MinStable,AK850,1),FC_L,1),3))</f>
        <v>3</v>
      </c>
      <c r="AM850" s="25">
        <f>INDEX(FC_E1,$AL850)+(MEDIAN(MinStable,$AK850,1)-INDEX(FC_L,$AL850))*(INDEX(FC_E1,$AL850+1)-INDEX(FC_E1,$AL850))/(INDEX(FC_L,$AL850+1)-INDEX(FC_L,$AL850))</f>
        <v>0.42799999999999999</v>
      </c>
      <c r="AN850" s="25">
        <f>INDEX(FC_E2,$AL850)+(MEDIAN(MinStable,$AK850,1)-INDEX(FC_L,$AL850))*(INDEX(FC_E2,$AL850+1)-INDEX(FC_E2,$AL850))/(INDEX(FC_L,$AL850+1)-INDEX(FC_L,$AL850))</f>
        <v>0.42199999999999999</v>
      </c>
      <c r="AO850" s="25">
        <f>INDEX(FC_E3,$AL850)+(MEDIAN(MinStable,$AK850,1)-INDEX(FC_L,$AL850))*(INDEX(FC_E3,$AL850+1)-INDEX(FC_E3,$AL850))/(INDEX(FC_L,$AL850+1)-INDEX(FC_L,$AL850))</f>
        <v>0.41499999999999998</v>
      </c>
      <c r="AP850" s="26">
        <f>(IF(S850=1,Y850*AK850/AM850,0)+IF(T850=1,Z850*AK850/AN850,0)+IF(U850=1,AA850*AK850/AO850,0))*dt/60</f>
        <v>0.13434959664142687</v>
      </c>
      <c r="AQ850" s="25">
        <f>E850+(AG850*SQRT(RTE)-AH850/SQRT(RTE))*dt/60/E_nom</f>
        <v>0.62260435398712077</v>
      </c>
      <c r="AR850">
        <f>IF(R850=1,1,0)</f>
        <v>0</v>
      </c>
    </row>
    <row r="851" spans="1:44" x14ac:dyDescent="0.2">
      <c r="A851">
        <v>849</v>
      </c>
      <c r="B851" s="22">
        <f>A851/1440</f>
        <v>0.58958333333333335</v>
      </c>
      <c r="C851" s="23">
        <v>3.3047</v>
      </c>
      <c r="D851" s="24">
        <f>C851+P_aux</f>
        <v>3.3197000000000001</v>
      </c>
      <c r="E851" s="25">
        <f>AQ850</f>
        <v>0.62260435398712077</v>
      </c>
      <c r="F851" s="24">
        <f>AB850</f>
        <v>3.4</v>
      </c>
      <c r="G851">
        <f>IF(AND(S850=0,V850&gt;=MinOff),V850,-1)</f>
        <v>-1</v>
      </c>
      <c r="H851">
        <f>IF(AND(T850=0,W850&gt;=MinOff),W850,-1)</f>
        <v>-1</v>
      </c>
      <c r="I851">
        <f>IF(AND(U850=0,X850&gt;=MinOff),X850,-1)</f>
        <v>-1</v>
      </c>
      <c r="J851">
        <f>IF(AND(S850=1,V850&gt;=MinRun),V850,-1)</f>
        <v>626</v>
      </c>
      <c r="K851">
        <f>IF(AND(T850=1,W850&gt;=MinRun),W850,-1)</f>
        <v>625</v>
      </c>
      <c r="L851">
        <f>IF(AND(U850=1,X850&gt;=MinRun),X850,-1)</f>
        <v>284</v>
      </c>
      <c r="M851">
        <f>IF(MAX(G851:I851)&lt;0,0,MATCH(MAX(G851:I851),G851:I851,0))</f>
        <v>0</v>
      </c>
      <c r="N851">
        <f>IF(MAX(J851:L851)&lt;0,0,MATCH(MAX(J851:L851),J851:L851,0))</f>
        <v>1</v>
      </c>
      <c r="O851" s="24">
        <f>IF(N851=0,0,INDEX(CapVec,N851))</f>
        <v>1.2</v>
      </c>
      <c r="P851">
        <f>IF(OR(D851&gt;F851+StartMargin,E851&lt;SOC_startT),1,0)</f>
        <v>0</v>
      </c>
      <c r="Q851">
        <f>IF(AND(E851&gt;SOC_stopT,D851&lt;=F851-O851+StopMargin),1,0)</f>
        <v>0</v>
      </c>
      <c r="R851">
        <f>IF(AND(P851=1,M851&gt;0),1,IF(AND(P851=0,Q851=1,N851&gt;0),-1,0))</f>
        <v>0</v>
      </c>
      <c r="S851">
        <f>S850+IF(AND(R851=1,M851=1),1,0)-IF(AND(R851=-1,N851=1),1,0)</f>
        <v>1</v>
      </c>
      <c r="T851">
        <f>T850+IF(AND(R851=1,M851=2),1,0)-IF(AND(R851=-1,N851=2),1,0)</f>
        <v>1</v>
      </c>
      <c r="U851">
        <f>U850+IF(AND(R851=1,M851=3),1,0)-IF(AND(R851=-1,N851=3),1,0)</f>
        <v>1</v>
      </c>
      <c r="V851">
        <f>IF(S851&lt;&gt;S850,0,V850+dt)</f>
        <v>627</v>
      </c>
      <c r="W851">
        <f>IF(T851&lt;&gt;T850,0,W850+dt)</f>
        <v>626</v>
      </c>
      <c r="X851">
        <f>IF(U851&lt;&gt;U850,0,X850+dt)</f>
        <v>285</v>
      </c>
      <c r="Y851" s="24">
        <f>S851*Cap_1*MIN(1,(V851+dt)/StartRamp)</f>
        <v>1.2</v>
      </c>
      <c r="Z851" s="24">
        <f>T851*Cap_2*MIN(1,(W851+dt)/StartRamp)</f>
        <v>1.1000000000000001</v>
      </c>
      <c r="AA851" s="24">
        <f>U851*Cap_3*MIN(1,(X851+dt)/StartRamp)</f>
        <v>1.1000000000000001</v>
      </c>
      <c r="AB851" s="24">
        <f>SUM(Y851:AA851)</f>
        <v>3.4</v>
      </c>
      <c r="AC851" s="24">
        <f>AB851-D851</f>
        <v>8.0299999999999816E-2</v>
      </c>
      <c r="AD851" s="25">
        <f>MEDIAN(0,(TaperEnd-E851)/(TaperEnd-TaperStart),1)</f>
        <v>1</v>
      </c>
      <c r="AE851" s="24">
        <f>MIN(P_pcs*AD851,MAX(0,SOC_max-E851)*E_nom*60/dt/SQRT(RTE))</f>
        <v>2.5</v>
      </c>
      <c r="AF851" s="24">
        <f>MIN(P_pcs,MAX(0,E851-SOC_min)*E_nom*60/dt*SQRT(RTE))</f>
        <v>2.5</v>
      </c>
      <c r="AG851" s="24">
        <f>IF(AC851&gt;0,MIN(AC851,AE851),0)</f>
        <v>8.0299999999999816E-2</v>
      </c>
      <c r="AH851" s="24">
        <f>IF(AC851&lt;0,MIN(-AC851,AF851),0)</f>
        <v>0</v>
      </c>
      <c r="AI851" s="24">
        <f>IF(AC851&gt;0,D851+AG851,AB851)</f>
        <v>3.4</v>
      </c>
      <c r="AJ851" s="24">
        <f>MAX(0,D851-AI851-AH851)</f>
        <v>0</v>
      </c>
      <c r="AK851" s="25">
        <f>IF(AB851&gt;0,AI851/AB851,0)</f>
        <v>1</v>
      </c>
      <c r="AL851">
        <f>IF(AB851=0,1,MIN(MATCH(MEDIAN(MinStable,AK851,1),FC_L,1),3))</f>
        <v>3</v>
      </c>
      <c r="AM851" s="25">
        <f>INDEX(FC_E1,$AL851)+(MEDIAN(MinStable,$AK851,1)-INDEX(FC_L,$AL851))*(INDEX(FC_E1,$AL851+1)-INDEX(FC_E1,$AL851))/(INDEX(FC_L,$AL851+1)-INDEX(FC_L,$AL851))</f>
        <v>0.42799999999999999</v>
      </c>
      <c r="AN851" s="25">
        <f>INDEX(FC_E2,$AL851)+(MEDIAN(MinStable,$AK851,1)-INDEX(FC_L,$AL851))*(INDEX(FC_E2,$AL851+1)-INDEX(FC_E2,$AL851))/(INDEX(FC_L,$AL851+1)-INDEX(FC_L,$AL851))</f>
        <v>0.42199999999999999</v>
      </c>
      <c r="AO851" s="25">
        <f>INDEX(FC_E3,$AL851)+(MEDIAN(MinStable,$AK851,1)-INDEX(FC_L,$AL851))*(INDEX(FC_E3,$AL851+1)-INDEX(FC_E3,$AL851))/(INDEX(FC_L,$AL851+1)-INDEX(FC_L,$AL851))</f>
        <v>0.41499999999999998</v>
      </c>
      <c r="AP851" s="26">
        <f>(IF(S851=1,Y851*AK851/AM851,0)+IF(T851=1,Z851*AK851/AN851,0)+IF(U851=1,AA851*AK851/AO851,0))*dt/60</f>
        <v>0.13434959664142687</v>
      </c>
      <c r="AQ851" s="25">
        <f>E851+(AG851*SQRT(RTE)-AH851/SQRT(RTE))*dt/60/E_nom</f>
        <v>0.62283262088743219</v>
      </c>
      <c r="AR851">
        <f>IF(R851=1,1,0)</f>
        <v>0</v>
      </c>
    </row>
    <row r="852" spans="1:44" x14ac:dyDescent="0.2">
      <c r="A852">
        <v>850</v>
      </c>
      <c r="B852" s="22">
        <f>A852/1440</f>
        <v>0.59027777777777779</v>
      </c>
      <c r="C852" s="23">
        <v>3.2791999999999999</v>
      </c>
      <c r="D852" s="24">
        <f>C852+P_aux</f>
        <v>3.2942</v>
      </c>
      <c r="E852" s="25">
        <f>AQ851</f>
        <v>0.62283262088743219</v>
      </c>
      <c r="F852" s="24">
        <f>AB851</f>
        <v>3.4</v>
      </c>
      <c r="G852">
        <f>IF(AND(S851=0,V851&gt;=MinOff),V851,-1)</f>
        <v>-1</v>
      </c>
      <c r="H852">
        <f>IF(AND(T851=0,W851&gt;=MinOff),W851,-1)</f>
        <v>-1</v>
      </c>
      <c r="I852">
        <f>IF(AND(U851=0,X851&gt;=MinOff),X851,-1)</f>
        <v>-1</v>
      </c>
      <c r="J852">
        <f>IF(AND(S851=1,V851&gt;=MinRun),V851,-1)</f>
        <v>627</v>
      </c>
      <c r="K852">
        <f>IF(AND(T851=1,W851&gt;=MinRun),W851,-1)</f>
        <v>626</v>
      </c>
      <c r="L852">
        <f>IF(AND(U851=1,X851&gt;=MinRun),X851,-1)</f>
        <v>285</v>
      </c>
      <c r="M852">
        <f>IF(MAX(G852:I852)&lt;0,0,MATCH(MAX(G852:I852),G852:I852,0))</f>
        <v>0</v>
      </c>
      <c r="N852">
        <f>IF(MAX(J852:L852)&lt;0,0,MATCH(MAX(J852:L852),J852:L852,0))</f>
        <v>1</v>
      </c>
      <c r="O852" s="24">
        <f>IF(N852=0,0,INDEX(CapVec,N852))</f>
        <v>1.2</v>
      </c>
      <c r="P852">
        <f>IF(OR(D852&gt;F852+StartMargin,E852&lt;SOC_startT),1,0)</f>
        <v>0</v>
      </c>
      <c r="Q852">
        <f>IF(AND(E852&gt;SOC_stopT,D852&lt;=F852-O852+StopMargin),1,0)</f>
        <v>0</v>
      </c>
      <c r="R852">
        <f>IF(AND(P852=1,M852&gt;0),1,IF(AND(P852=0,Q852=1,N852&gt;0),-1,0))</f>
        <v>0</v>
      </c>
      <c r="S852">
        <f>S851+IF(AND(R852=1,M852=1),1,0)-IF(AND(R852=-1,N852=1),1,0)</f>
        <v>1</v>
      </c>
      <c r="T852">
        <f>T851+IF(AND(R852=1,M852=2),1,0)-IF(AND(R852=-1,N852=2),1,0)</f>
        <v>1</v>
      </c>
      <c r="U852">
        <f>U851+IF(AND(R852=1,M852=3),1,0)-IF(AND(R852=-1,N852=3),1,0)</f>
        <v>1</v>
      </c>
      <c r="V852">
        <f>IF(S852&lt;&gt;S851,0,V851+dt)</f>
        <v>628</v>
      </c>
      <c r="W852">
        <f>IF(T852&lt;&gt;T851,0,W851+dt)</f>
        <v>627</v>
      </c>
      <c r="X852">
        <f>IF(U852&lt;&gt;U851,0,X851+dt)</f>
        <v>286</v>
      </c>
      <c r="Y852" s="24">
        <f>S852*Cap_1*MIN(1,(V852+dt)/StartRamp)</f>
        <v>1.2</v>
      </c>
      <c r="Z852" s="24">
        <f>T852*Cap_2*MIN(1,(W852+dt)/StartRamp)</f>
        <v>1.1000000000000001</v>
      </c>
      <c r="AA852" s="24">
        <f>U852*Cap_3*MIN(1,(X852+dt)/StartRamp)</f>
        <v>1.1000000000000001</v>
      </c>
      <c r="AB852" s="24">
        <f>SUM(Y852:AA852)</f>
        <v>3.4</v>
      </c>
      <c r="AC852" s="24">
        <f>AB852-D852</f>
        <v>0.10579999999999989</v>
      </c>
      <c r="AD852" s="25">
        <f>MEDIAN(0,(TaperEnd-E852)/(TaperEnd-TaperStart),1)</f>
        <v>1</v>
      </c>
      <c r="AE852" s="24">
        <f>MIN(P_pcs*AD852,MAX(0,SOC_max-E852)*E_nom*60/dt/SQRT(RTE))</f>
        <v>2.5</v>
      </c>
      <c r="AF852" s="24">
        <f>MIN(P_pcs,MAX(0,E852-SOC_min)*E_nom*60/dt*SQRT(RTE))</f>
        <v>2.5</v>
      </c>
      <c r="AG852" s="24">
        <f>IF(AC852&gt;0,MIN(AC852,AE852),0)</f>
        <v>0.10579999999999989</v>
      </c>
      <c r="AH852" s="24">
        <f>IF(AC852&lt;0,MIN(-AC852,AF852),0)</f>
        <v>0</v>
      </c>
      <c r="AI852" s="24">
        <f>IF(AC852&gt;0,D852+AG852,AB852)</f>
        <v>3.4</v>
      </c>
      <c r="AJ852" s="24">
        <f>MAX(0,D852-AI852-AH852)</f>
        <v>0</v>
      </c>
      <c r="AK852" s="25">
        <f>IF(AB852&gt;0,AI852/AB852,0)</f>
        <v>1</v>
      </c>
      <c r="AL852">
        <f>IF(AB852=0,1,MIN(MATCH(MEDIAN(MinStable,AK852,1),FC_L,1),3))</f>
        <v>3</v>
      </c>
      <c r="AM852" s="25">
        <f>INDEX(FC_E1,$AL852)+(MEDIAN(MinStable,$AK852,1)-INDEX(FC_L,$AL852))*(INDEX(FC_E1,$AL852+1)-INDEX(FC_E1,$AL852))/(INDEX(FC_L,$AL852+1)-INDEX(FC_L,$AL852))</f>
        <v>0.42799999999999999</v>
      </c>
      <c r="AN852" s="25">
        <f>INDEX(FC_E2,$AL852)+(MEDIAN(MinStable,$AK852,1)-INDEX(FC_L,$AL852))*(INDEX(FC_E2,$AL852+1)-INDEX(FC_E2,$AL852))/(INDEX(FC_L,$AL852+1)-INDEX(FC_L,$AL852))</f>
        <v>0.42199999999999999</v>
      </c>
      <c r="AO852" s="25">
        <f>INDEX(FC_E3,$AL852)+(MEDIAN(MinStable,$AK852,1)-INDEX(FC_L,$AL852))*(INDEX(FC_E3,$AL852+1)-INDEX(FC_E3,$AL852))/(INDEX(FC_L,$AL852+1)-INDEX(FC_L,$AL852))</f>
        <v>0.41499999999999998</v>
      </c>
      <c r="AP852" s="26">
        <f>(IF(S852=1,Y852*AK852/AM852,0)+IF(T852=1,Z852*AK852/AN852,0)+IF(U852=1,AA852*AK852/AO852,0))*dt/60</f>
        <v>0.13434959664142687</v>
      </c>
      <c r="AQ852" s="25">
        <f>E852+(AG852*SQRT(RTE)-AH852/SQRT(RTE))*dt/60/E_nom</f>
        <v>0.62313337603130448</v>
      </c>
      <c r="AR852">
        <f>IF(R852=1,1,0)</f>
        <v>0</v>
      </c>
    </row>
    <row r="853" spans="1:44" x14ac:dyDescent="0.2">
      <c r="A853">
        <v>851</v>
      </c>
      <c r="B853" s="22">
        <f>A853/1440</f>
        <v>0.59097222222222223</v>
      </c>
      <c r="C853" s="23">
        <v>3.3283</v>
      </c>
      <c r="D853" s="24">
        <f>C853+P_aux</f>
        <v>3.3433000000000002</v>
      </c>
      <c r="E853" s="25">
        <f>AQ852</f>
        <v>0.62313337603130448</v>
      </c>
      <c r="F853" s="24">
        <f>AB852</f>
        <v>3.4</v>
      </c>
      <c r="G853">
        <f>IF(AND(S852=0,V852&gt;=MinOff),V852,-1)</f>
        <v>-1</v>
      </c>
      <c r="H853">
        <f>IF(AND(T852=0,W852&gt;=MinOff),W852,-1)</f>
        <v>-1</v>
      </c>
      <c r="I853">
        <f>IF(AND(U852=0,X852&gt;=MinOff),X852,-1)</f>
        <v>-1</v>
      </c>
      <c r="J853">
        <f>IF(AND(S852=1,V852&gt;=MinRun),V852,-1)</f>
        <v>628</v>
      </c>
      <c r="K853">
        <f>IF(AND(T852=1,W852&gt;=MinRun),W852,-1)</f>
        <v>627</v>
      </c>
      <c r="L853">
        <f>IF(AND(U852=1,X852&gt;=MinRun),X852,-1)</f>
        <v>286</v>
      </c>
      <c r="M853">
        <f>IF(MAX(G853:I853)&lt;0,0,MATCH(MAX(G853:I853),G853:I853,0))</f>
        <v>0</v>
      </c>
      <c r="N853">
        <f>IF(MAX(J853:L853)&lt;0,0,MATCH(MAX(J853:L853),J853:L853,0))</f>
        <v>1</v>
      </c>
      <c r="O853" s="24">
        <f>IF(N853=0,0,INDEX(CapVec,N853))</f>
        <v>1.2</v>
      </c>
      <c r="P853">
        <f>IF(OR(D853&gt;F853+StartMargin,E853&lt;SOC_startT),1,0)</f>
        <v>0</v>
      </c>
      <c r="Q853">
        <f>IF(AND(E853&gt;SOC_stopT,D853&lt;=F853-O853+StopMargin),1,0)</f>
        <v>0</v>
      </c>
      <c r="R853">
        <f>IF(AND(P853=1,M853&gt;0),1,IF(AND(P853=0,Q853=1,N853&gt;0),-1,0))</f>
        <v>0</v>
      </c>
      <c r="S853">
        <f>S852+IF(AND(R853=1,M853=1),1,0)-IF(AND(R853=-1,N853=1),1,0)</f>
        <v>1</v>
      </c>
      <c r="T853">
        <f>T852+IF(AND(R853=1,M853=2),1,0)-IF(AND(R853=-1,N853=2),1,0)</f>
        <v>1</v>
      </c>
      <c r="U853">
        <f>U852+IF(AND(R853=1,M853=3),1,0)-IF(AND(R853=-1,N853=3),1,0)</f>
        <v>1</v>
      </c>
      <c r="V853">
        <f>IF(S853&lt;&gt;S852,0,V852+dt)</f>
        <v>629</v>
      </c>
      <c r="W853">
        <f>IF(T853&lt;&gt;T852,0,W852+dt)</f>
        <v>628</v>
      </c>
      <c r="X853">
        <f>IF(U853&lt;&gt;U852,0,X852+dt)</f>
        <v>287</v>
      </c>
      <c r="Y853" s="24">
        <f>S853*Cap_1*MIN(1,(V853+dt)/StartRamp)</f>
        <v>1.2</v>
      </c>
      <c r="Z853" s="24">
        <f>T853*Cap_2*MIN(1,(W853+dt)/StartRamp)</f>
        <v>1.1000000000000001</v>
      </c>
      <c r="AA853" s="24">
        <f>U853*Cap_3*MIN(1,(X853+dt)/StartRamp)</f>
        <v>1.1000000000000001</v>
      </c>
      <c r="AB853" s="24">
        <f>SUM(Y853:AA853)</f>
        <v>3.4</v>
      </c>
      <c r="AC853" s="24">
        <f>AB853-D853</f>
        <v>5.6699999999999751E-2</v>
      </c>
      <c r="AD853" s="25">
        <f>MEDIAN(0,(TaperEnd-E853)/(TaperEnd-TaperStart),1)</f>
        <v>1</v>
      </c>
      <c r="AE853" s="24">
        <f>MIN(P_pcs*AD853,MAX(0,SOC_max-E853)*E_nom*60/dt/SQRT(RTE))</f>
        <v>2.5</v>
      </c>
      <c r="AF853" s="24">
        <f>MIN(P_pcs,MAX(0,E853-SOC_min)*E_nom*60/dt*SQRT(RTE))</f>
        <v>2.5</v>
      </c>
      <c r="AG853" s="24">
        <f>IF(AC853&gt;0,MIN(AC853,AE853),0)</f>
        <v>5.6699999999999751E-2</v>
      </c>
      <c r="AH853" s="24">
        <f>IF(AC853&lt;0,MIN(-AC853,AF853),0)</f>
        <v>0</v>
      </c>
      <c r="AI853" s="24">
        <f>IF(AC853&gt;0,D853+AG853,AB853)</f>
        <v>3.4</v>
      </c>
      <c r="AJ853" s="24">
        <f>MAX(0,D853-AI853-AH853)</f>
        <v>0</v>
      </c>
      <c r="AK853" s="25">
        <f>IF(AB853&gt;0,AI853/AB853,0)</f>
        <v>1</v>
      </c>
      <c r="AL853">
        <f>IF(AB853=0,1,MIN(MATCH(MEDIAN(MinStable,AK853,1),FC_L,1),3))</f>
        <v>3</v>
      </c>
      <c r="AM853" s="25">
        <f>INDEX(FC_E1,$AL853)+(MEDIAN(MinStable,$AK853,1)-INDEX(FC_L,$AL853))*(INDEX(FC_E1,$AL853+1)-INDEX(FC_E1,$AL853))/(INDEX(FC_L,$AL853+1)-INDEX(FC_L,$AL853))</f>
        <v>0.42799999999999999</v>
      </c>
      <c r="AN853" s="25">
        <f>INDEX(FC_E2,$AL853)+(MEDIAN(MinStable,$AK853,1)-INDEX(FC_L,$AL853))*(INDEX(FC_E2,$AL853+1)-INDEX(FC_E2,$AL853))/(INDEX(FC_L,$AL853+1)-INDEX(FC_L,$AL853))</f>
        <v>0.42199999999999999</v>
      </c>
      <c r="AO853" s="25">
        <f>INDEX(FC_E3,$AL853)+(MEDIAN(MinStable,$AK853,1)-INDEX(FC_L,$AL853))*(INDEX(FC_E3,$AL853+1)-INDEX(FC_E3,$AL853))/(INDEX(FC_L,$AL853+1)-INDEX(FC_L,$AL853))</f>
        <v>0.41499999999999998</v>
      </c>
      <c r="AP853" s="26">
        <f>(IF(S853=1,Y853*AK853/AM853,0)+IF(T853=1,Z853*AK853/AN853,0)+IF(U853=1,AA853*AK853/AO853,0))*dt/60</f>
        <v>0.13434959664142687</v>
      </c>
      <c r="AQ853" s="25">
        <f>E853+(AG853*SQRT(RTE)-AH853/SQRT(RTE))*dt/60/E_nom</f>
        <v>0.6232945557728693</v>
      </c>
      <c r="AR853">
        <f>IF(R853=1,1,0)</f>
        <v>0</v>
      </c>
    </row>
    <row r="854" spans="1:44" x14ac:dyDescent="0.2">
      <c r="A854">
        <v>852</v>
      </c>
      <c r="B854" s="22">
        <f>A854/1440</f>
        <v>0.59166666666666667</v>
      </c>
      <c r="C854" s="23">
        <v>3.2305999999999999</v>
      </c>
      <c r="D854" s="24">
        <f>C854+P_aux</f>
        <v>3.2456</v>
      </c>
      <c r="E854" s="25">
        <f>AQ853</f>
        <v>0.6232945557728693</v>
      </c>
      <c r="F854" s="24">
        <f>AB853</f>
        <v>3.4</v>
      </c>
      <c r="G854">
        <f>IF(AND(S853=0,V853&gt;=MinOff),V853,-1)</f>
        <v>-1</v>
      </c>
      <c r="H854">
        <f>IF(AND(T853=0,W853&gt;=MinOff),W853,-1)</f>
        <v>-1</v>
      </c>
      <c r="I854">
        <f>IF(AND(U853=0,X853&gt;=MinOff),X853,-1)</f>
        <v>-1</v>
      </c>
      <c r="J854">
        <f>IF(AND(S853=1,V853&gt;=MinRun),V853,-1)</f>
        <v>629</v>
      </c>
      <c r="K854">
        <f>IF(AND(T853=1,W853&gt;=MinRun),W853,-1)</f>
        <v>628</v>
      </c>
      <c r="L854">
        <f>IF(AND(U853=1,X853&gt;=MinRun),X853,-1)</f>
        <v>287</v>
      </c>
      <c r="M854">
        <f>IF(MAX(G854:I854)&lt;0,0,MATCH(MAX(G854:I854),G854:I854,0))</f>
        <v>0</v>
      </c>
      <c r="N854">
        <f>IF(MAX(J854:L854)&lt;0,0,MATCH(MAX(J854:L854),J854:L854,0))</f>
        <v>1</v>
      </c>
      <c r="O854" s="24">
        <f>IF(N854=0,0,INDEX(CapVec,N854))</f>
        <v>1.2</v>
      </c>
      <c r="P854">
        <f>IF(OR(D854&gt;F854+StartMargin,E854&lt;SOC_startT),1,0)</f>
        <v>0</v>
      </c>
      <c r="Q854">
        <f>IF(AND(E854&gt;SOC_stopT,D854&lt;=F854-O854+StopMargin),1,0)</f>
        <v>0</v>
      </c>
      <c r="R854">
        <f>IF(AND(P854=1,M854&gt;0),1,IF(AND(P854=0,Q854=1,N854&gt;0),-1,0))</f>
        <v>0</v>
      </c>
      <c r="S854">
        <f>S853+IF(AND(R854=1,M854=1),1,0)-IF(AND(R854=-1,N854=1),1,0)</f>
        <v>1</v>
      </c>
      <c r="T854">
        <f>T853+IF(AND(R854=1,M854=2),1,0)-IF(AND(R854=-1,N854=2),1,0)</f>
        <v>1</v>
      </c>
      <c r="U854">
        <f>U853+IF(AND(R854=1,M854=3),1,0)-IF(AND(R854=-1,N854=3),1,0)</f>
        <v>1</v>
      </c>
      <c r="V854">
        <f>IF(S854&lt;&gt;S853,0,V853+dt)</f>
        <v>630</v>
      </c>
      <c r="W854">
        <f>IF(T854&lt;&gt;T853,0,W853+dt)</f>
        <v>629</v>
      </c>
      <c r="X854">
        <f>IF(U854&lt;&gt;U853,0,X853+dt)</f>
        <v>288</v>
      </c>
      <c r="Y854" s="24">
        <f>S854*Cap_1*MIN(1,(V854+dt)/StartRamp)</f>
        <v>1.2</v>
      </c>
      <c r="Z854" s="24">
        <f>T854*Cap_2*MIN(1,(W854+dt)/StartRamp)</f>
        <v>1.1000000000000001</v>
      </c>
      <c r="AA854" s="24">
        <f>U854*Cap_3*MIN(1,(X854+dt)/StartRamp)</f>
        <v>1.1000000000000001</v>
      </c>
      <c r="AB854" s="24">
        <f>SUM(Y854:AA854)</f>
        <v>3.4</v>
      </c>
      <c r="AC854" s="24">
        <f>AB854-D854</f>
        <v>0.15439999999999987</v>
      </c>
      <c r="AD854" s="25">
        <f>MEDIAN(0,(TaperEnd-E854)/(TaperEnd-TaperStart),1)</f>
        <v>1</v>
      </c>
      <c r="AE854" s="24">
        <f>MIN(P_pcs*AD854,MAX(0,SOC_max-E854)*E_nom*60/dt/SQRT(RTE))</f>
        <v>2.5</v>
      </c>
      <c r="AF854" s="24">
        <f>MIN(P_pcs,MAX(0,E854-SOC_min)*E_nom*60/dt*SQRT(RTE))</f>
        <v>2.5</v>
      </c>
      <c r="AG854" s="24">
        <f>IF(AC854&gt;0,MIN(AC854,AE854),0)</f>
        <v>0.15439999999999987</v>
      </c>
      <c r="AH854" s="24">
        <f>IF(AC854&lt;0,MIN(-AC854,AF854),0)</f>
        <v>0</v>
      </c>
      <c r="AI854" s="24">
        <f>IF(AC854&gt;0,D854+AG854,AB854)</f>
        <v>3.4</v>
      </c>
      <c r="AJ854" s="24">
        <f>MAX(0,D854-AI854-AH854)</f>
        <v>0</v>
      </c>
      <c r="AK854" s="25">
        <f>IF(AB854&gt;0,AI854/AB854,0)</f>
        <v>1</v>
      </c>
      <c r="AL854">
        <f>IF(AB854=0,1,MIN(MATCH(MEDIAN(MinStable,AK854,1),FC_L,1),3))</f>
        <v>3</v>
      </c>
      <c r="AM854" s="25">
        <f>INDEX(FC_E1,$AL854)+(MEDIAN(MinStable,$AK854,1)-INDEX(FC_L,$AL854))*(INDEX(FC_E1,$AL854+1)-INDEX(FC_E1,$AL854))/(INDEX(FC_L,$AL854+1)-INDEX(FC_L,$AL854))</f>
        <v>0.42799999999999999</v>
      </c>
      <c r="AN854" s="25">
        <f>INDEX(FC_E2,$AL854)+(MEDIAN(MinStable,$AK854,1)-INDEX(FC_L,$AL854))*(INDEX(FC_E2,$AL854+1)-INDEX(FC_E2,$AL854))/(INDEX(FC_L,$AL854+1)-INDEX(FC_L,$AL854))</f>
        <v>0.42199999999999999</v>
      </c>
      <c r="AO854" s="25">
        <f>INDEX(FC_E3,$AL854)+(MEDIAN(MinStable,$AK854,1)-INDEX(FC_L,$AL854))*(INDEX(FC_E3,$AL854+1)-INDEX(FC_E3,$AL854))/(INDEX(FC_L,$AL854+1)-INDEX(FC_L,$AL854))</f>
        <v>0.41499999999999998</v>
      </c>
      <c r="AP854" s="26">
        <f>(IF(S854=1,Y854*AK854/AM854,0)+IF(T854=1,Z854*AK854/AN854,0)+IF(U854=1,AA854*AK854/AO854,0))*dt/60</f>
        <v>0.13434959664142687</v>
      </c>
      <c r="AQ854" s="25">
        <f>E854+(AG854*SQRT(RTE)-AH854/SQRT(RTE))*dt/60/E_nom</f>
        <v>0.62373346498094007</v>
      </c>
      <c r="AR854">
        <f>IF(R854=1,1,0)</f>
        <v>0</v>
      </c>
    </row>
    <row r="855" spans="1:44" x14ac:dyDescent="0.2">
      <c r="A855">
        <v>853</v>
      </c>
      <c r="B855" s="22">
        <f>A855/1440</f>
        <v>0.59236111111111112</v>
      </c>
      <c r="C855" s="23">
        <v>3.3088000000000002</v>
      </c>
      <c r="D855" s="24">
        <f>C855+P_aux</f>
        <v>3.3238000000000003</v>
      </c>
      <c r="E855" s="25">
        <f>AQ854</f>
        <v>0.62373346498094007</v>
      </c>
      <c r="F855" s="24">
        <f>AB854</f>
        <v>3.4</v>
      </c>
      <c r="G855">
        <f>IF(AND(S854=0,V854&gt;=MinOff),V854,-1)</f>
        <v>-1</v>
      </c>
      <c r="H855">
        <f>IF(AND(T854=0,W854&gt;=MinOff),W854,-1)</f>
        <v>-1</v>
      </c>
      <c r="I855">
        <f>IF(AND(U854=0,X854&gt;=MinOff),X854,-1)</f>
        <v>-1</v>
      </c>
      <c r="J855">
        <f>IF(AND(S854=1,V854&gt;=MinRun),V854,-1)</f>
        <v>630</v>
      </c>
      <c r="K855">
        <f>IF(AND(T854=1,W854&gt;=MinRun),W854,-1)</f>
        <v>629</v>
      </c>
      <c r="L855">
        <f>IF(AND(U854=1,X854&gt;=MinRun),X854,-1)</f>
        <v>288</v>
      </c>
      <c r="M855">
        <f>IF(MAX(G855:I855)&lt;0,0,MATCH(MAX(G855:I855),G855:I855,0))</f>
        <v>0</v>
      </c>
      <c r="N855">
        <f>IF(MAX(J855:L855)&lt;0,0,MATCH(MAX(J855:L855),J855:L855,0))</f>
        <v>1</v>
      </c>
      <c r="O855" s="24">
        <f>IF(N855=0,0,INDEX(CapVec,N855))</f>
        <v>1.2</v>
      </c>
      <c r="P855">
        <f>IF(OR(D855&gt;F855+StartMargin,E855&lt;SOC_startT),1,0)</f>
        <v>0</v>
      </c>
      <c r="Q855">
        <f>IF(AND(E855&gt;SOC_stopT,D855&lt;=F855-O855+StopMargin),1,0)</f>
        <v>0</v>
      </c>
      <c r="R855">
        <f>IF(AND(P855=1,M855&gt;0),1,IF(AND(P855=0,Q855=1,N855&gt;0),-1,0))</f>
        <v>0</v>
      </c>
      <c r="S855">
        <f>S854+IF(AND(R855=1,M855=1),1,0)-IF(AND(R855=-1,N855=1),1,0)</f>
        <v>1</v>
      </c>
      <c r="T855">
        <f>T854+IF(AND(R855=1,M855=2),1,0)-IF(AND(R855=-1,N855=2),1,0)</f>
        <v>1</v>
      </c>
      <c r="U855">
        <f>U854+IF(AND(R855=1,M855=3),1,0)-IF(AND(R855=-1,N855=3),1,0)</f>
        <v>1</v>
      </c>
      <c r="V855">
        <f>IF(S855&lt;&gt;S854,0,V854+dt)</f>
        <v>631</v>
      </c>
      <c r="W855">
        <f>IF(T855&lt;&gt;T854,0,W854+dt)</f>
        <v>630</v>
      </c>
      <c r="X855">
        <f>IF(U855&lt;&gt;U854,0,X854+dt)</f>
        <v>289</v>
      </c>
      <c r="Y855" s="24">
        <f>S855*Cap_1*MIN(1,(V855+dt)/StartRamp)</f>
        <v>1.2</v>
      </c>
      <c r="Z855" s="24">
        <f>T855*Cap_2*MIN(1,(W855+dt)/StartRamp)</f>
        <v>1.1000000000000001</v>
      </c>
      <c r="AA855" s="24">
        <f>U855*Cap_3*MIN(1,(X855+dt)/StartRamp)</f>
        <v>1.1000000000000001</v>
      </c>
      <c r="AB855" s="24">
        <f>SUM(Y855:AA855)</f>
        <v>3.4</v>
      </c>
      <c r="AC855" s="24">
        <f>AB855-D855</f>
        <v>7.6199999999999601E-2</v>
      </c>
      <c r="AD855" s="25">
        <f>MEDIAN(0,(TaperEnd-E855)/(TaperEnd-TaperStart),1)</f>
        <v>1</v>
      </c>
      <c r="AE855" s="24">
        <f>MIN(P_pcs*AD855,MAX(0,SOC_max-E855)*E_nom*60/dt/SQRT(RTE))</f>
        <v>2.5</v>
      </c>
      <c r="AF855" s="24">
        <f>MIN(P_pcs,MAX(0,E855-SOC_min)*E_nom*60/dt*SQRT(RTE))</f>
        <v>2.5</v>
      </c>
      <c r="AG855" s="24">
        <f>IF(AC855&gt;0,MIN(AC855,AE855),0)</f>
        <v>7.6199999999999601E-2</v>
      </c>
      <c r="AH855" s="24">
        <f>IF(AC855&lt;0,MIN(-AC855,AF855),0)</f>
        <v>0</v>
      </c>
      <c r="AI855" s="24">
        <f>IF(AC855&gt;0,D855+AG855,AB855)</f>
        <v>3.4</v>
      </c>
      <c r="AJ855" s="24">
        <f>MAX(0,D855-AI855-AH855)</f>
        <v>0</v>
      </c>
      <c r="AK855" s="25">
        <f>IF(AB855&gt;0,AI855/AB855,0)</f>
        <v>1</v>
      </c>
      <c r="AL855">
        <f>IF(AB855=0,1,MIN(MATCH(MEDIAN(MinStable,AK855,1),FC_L,1),3))</f>
        <v>3</v>
      </c>
      <c r="AM855" s="25">
        <f>INDEX(FC_E1,$AL855)+(MEDIAN(MinStable,$AK855,1)-INDEX(FC_L,$AL855))*(INDEX(FC_E1,$AL855+1)-INDEX(FC_E1,$AL855))/(INDEX(FC_L,$AL855+1)-INDEX(FC_L,$AL855))</f>
        <v>0.42799999999999999</v>
      </c>
      <c r="AN855" s="25">
        <f>INDEX(FC_E2,$AL855)+(MEDIAN(MinStable,$AK855,1)-INDEX(FC_L,$AL855))*(INDEX(FC_E2,$AL855+1)-INDEX(FC_E2,$AL855))/(INDEX(FC_L,$AL855+1)-INDEX(FC_L,$AL855))</f>
        <v>0.42199999999999999</v>
      </c>
      <c r="AO855" s="25">
        <f>INDEX(FC_E3,$AL855)+(MEDIAN(MinStable,$AK855,1)-INDEX(FC_L,$AL855))*(INDEX(FC_E3,$AL855+1)-INDEX(FC_E3,$AL855))/(INDEX(FC_L,$AL855+1)-INDEX(FC_L,$AL855))</f>
        <v>0.41499999999999998</v>
      </c>
      <c r="AP855" s="26">
        <f>(IF(S855=1,Y855*AK855/AM855,0)+IF(T855=1,Z855*AK855/AN855,0)+IF(U855=1,AA855*AK855/AO855,0))*dt/60</f>
        <v>0.13434959664142687</v>
      </c>
      <c r="AQ855" s="25">
        <f>E855+(AG855*SQRT(RTE)-AH855/SQRT(RTE))*dt/60/E_nom</f>
        <v>0.62395007690875737</v>
      </c>
      <c r="AR855">
        <f>IF(R855=1,1,0)</f>
        <v>0</v>
      </c>
    </row>
    <row r="856" spans="1:44" x14ac:dyDescent="0.2">
      <c r="A856">
        <v>854</v>
      </c>
      <c r="B856" s="22">
        <f>A856/1440</f>
        <v>0.59305555555555556</v>
      </c>
      <c r="C856" s="23">
        <v>3.3330000000000002</v>
      </c>
      <c r="D856" s="24">
        <f>C856+P_aux</f>
        <v>3.3480000000000003</v>
      </c>
      <c r="E856" s="25">
        <f>AQ855</f>
        <v>0.62395007690875737</v>
      </c>
      <c r="F856" s="24">
        <f>AB855</f>
        <v>3.4</v>
      </c>
      <c r="G856">
        <f>IF(AND(S855=0,V855&gt;=MinOff),V855,-1)</f>
        <v>-1</v>
      </c>
      <c r="H856">
        <f>IF(AND(T855=0,W855&gt;=MinOff),W855,-1)</f>
        <v>-1</v>
      </c>
      <c r="I856">
        <f>IF(AND(U855=0,X855&gt;=MinOff),X855,-1)</f>
        <v>-1</v>
      </c>
      <c r="J856">
        <f>IF(AND(S855=1,V855&gt;=MinRun),V855,-1)</f>
        <v>631</v>
      </c>
      <c r="K856">
        <f>IF(AND(T855=1,W855&gt;=MinRun),W855,-1)</f>
        <v>630</v>
      </c>
      <c r="L856">
        <f>IF(AND(U855=1,X855&gt;=MinRun),X855,-1)</f>
        <v>289</v>
      </c>
      <c r="M856">
        <f>IF(MAX(G856:I856)&lt;0,0,MATCH(MAX(G856:I856),G856:I856,0))</f>
        <v>0</v>
      </c>
      <c r="N856">
        <f>IF(MAX(J856:L856)&lt;0,0,MATCH(MAX(J856:L856),J856:L856,0))</f>
        <v>1</v>
      </c>
      <c r="O856" s="24">
        <f>IF(N856=0,0,INDEX(CapVec,N856))</f>
        <v>1.2</v>
      </c>
      <c r="P856">
        <f>IF(OR(D856&gt;F856+StartMargin,E856&lt;SOC_startT),1,0)</f>
        <v>0</v>
      </c>
      <c r="Q856">
        <f>IF(AND(E856&gt;SOC_stopT,D856&lt;=F856-O856+StopMargin),1,0)</f>
        <v>0</v>
      </c>
      <c r="R856">
        <f>IF(AND(P856=1,M856&gt;0),1,IF(AND(P856=0,Q856=1,N856&gt;0),-1,0))</f>
        <v>0</v>
      </c>
      <c r="S856">
        <f>S855+IF(AND(R856=1,M856=1),1,0)-IF(AND(R856=-1,N856=1),1,0)</f>
        <v>1</v>
      </c>
      <c r="T856">
        <f>T855+IF(AND(R856=1,M856=2),1,0)-IF(AND(R856=-1,N856=2),1,0)</f>
        <v>1</v>
      </c>
      <c r="U856">
        <f>U855+IF(AND(R856=1,M856=3),1,0)-IF(AND(R856=-1,N856=3),1,0)</f>
        <v>1</v>
      </c>
      <c r="V856">
        <f>IF(S856&lt;&gt;S855,0,V855+dt)</f>
        <v>632</v>
      </c>
      <c r="W856">
        <f>IF(T856&lt;&gt;T855,0,W855+dt)</f>
        <v>631</v>
      </c>
      <c r="X856">
        <f>IF(U856&lt;&gt;U855,0,X855+dt)</f>
        <v>290</v>
      </c>
      <c r="Y856" s="24">
        <f>S856*Cap_1*MIN(1,(V856+dt)/StartRamp)</f>
        <v>1.2</v>
      </c>
      <c r="Z856" s="24">
        <f>T856*Cap_2*MIN(1,(W856+dt)/StartRamp)</f>
        <v>1.1000000000000001</v>
      </c>
      <c r="AA856" s="24">
        <f>U856*Cap_3*MIN(1,(X856+dt)/StartRamp)</f>
        <v>1.1000000000000001</v>
      </c>
      <c r="AB856" s="24">
        <f>SUM(Y856:AA856)</f>
        <v>3.4</v>
      </c>
      <c r="AC856" s="24">
        <f>AB856-D856</f>
        <v>5.1999999999999602E-2</v>
      </c>
      <c r="AD856" s="25">
        <f>MEDIAN(0,(TaperEnd-E856)/(TaperEnd-TaperStart),1)</f>
        <v>1</v>
      </c>
      <c r="AE856" s="24">
        <f>MIN(P_pcs*AD856,MAX(0,SOC_max-E856)*E_nom*60/dt/SQRT(RTE))</f>
        <v>2.5</v>
      </c>
      <c r="AF856" s="24">
        <f>MIN(P_pcs,MAX(0,E856-SOC_min)*E_nom*60/dt*SQRT(RTE))</f>
        <v>2.5</v>
      </c>
      <c r="AG856" s="24">
        <f>IF(AC856&gt;0,MIN(AC856,AE856),0)</f>
        <v>5.1999999999999602E-2</v>
      </c>
      <c r="AH856" s="24">
        <f>IF(AC856&lt;0,MIN(-AC856,AF856),0)</f>
        <v>0</v>
      </c>
      <c r="AI856" s="24">
        <f>IF(AC856&gt;0,D856+AG856,AB856)</f>
        <v>3.4</v>
      </c>
      <c r="AJ856" s="24">
        <f>MAX(0,D856-AI856-AH856)</f>
        <v>0</v>
      </c>
      <c r="AK856" s="25">
        <f>IF(AB856&gt;0,AI856/AB856,0)</f>
        <v>1</v>
      </c>
      <c r="AL856">
        <f>IF(AB856=0,1,MIN(MATCH(MEDIAN(MinStable,AK856,1),FC_L,1),3))</f>
        <v>3</v>
      </c>
      <c r="AM856" s="25">
        <f>INDEX(FC_E1,$AL856)+(MEDIAN(MinStable,$AK856,1)-INDEX(FC_L,$AL856))*(INDEX(FC_E1,$AL856+1)-INDEX(FC_E1,$AL856))/(INDEX(FC_L,$AL856+1)-INDEX(FC_L,$AL856))</f>
        <v>0.42799999999999999</v>
      </c>
      <c r="AN856" s="25">
        <f>INDEX(FC_E2,$AL856)+(MEDIAN(MinStable,$AK856,1)-INDEX(FC_L,$AL856))*(INDEX(FC_E2,$AL856+1)-INDEX(FC_E2,$AL856))/(INDEX(FC_L,$AL856+1)-INDEX(FC_L,$AL856))</f>
        <v>0.42199999999999999</v>
      </c>
      <c r="AO856" s="25">
        <f>INDEX(FC_E3,$AL856)+(MEDIAN(MinStable,$AK856,1)-INDEX(FC_L,$AL856))*(INDEX(FC_E3,$AL856+1)-INDEX(FC_E3,$AL856))/(INDEX(FC_L,$AL856+1)-INDEX(FC_L,$AL856))</f>
        <v>0.41499999999999998</v>
      </c>
      <c r="AP856" s="26">
        <f>(IF(S856=1,Y856*AK856/AM856,0)+IF(T856=1,Z856*AK856/AN856,0)+IF(U856=1,AA856*AK856/AO856,0))*dt/60</f>
        <v>0.13434959664142687</v>
      </c>
      <c r="AQ856" s="25">
        <f>E856+(AG856*SQRT(RTE)-AH856/SQRT(RTE))*dt/60/E_nom</f>
        <v>0.6240978960720972</v>
      </c>
      <c r="AR856">
        <f>IF(R856=1,1,0)</f>
        <v>0</v>
      </c>
    </row>
    <row r="857" spans="1:44" x14ac:dyDescent="0.2">
      <c r="A857">
        <v>855</v>
      </c>
      <c r="B857" s="22">
        <f>A857/1440</f>
        <v>0.59375</v>
      </c>
      <c r="C857" s="23">
        <v>3.3986000000000001</v>
      </c>
      <c r="D857" s="24">
        <f>C857+P_aux</f>
        <v>3.4136000000000002</v>
      </c>
      <c r="E857" s="25">
        <f>AQ856</f>
        <v>0.6240978960720972</v>
      </c>
      <c r="F857" s="24">
        <f>AB856</f>
        <v>3.4</v>
      </c>
      <c r="G857">
        <f>IF(AND(S856=0,V856&gt;=MinOff),V856,-1)</f>
        <v>-1</v>
      </c>
      <c r="H857">
        <f>IF(AND(T856=0,W856&gt;=MinOff),W856,-1)</f>
        <v>-1</v>
      </c>
      <c r="I857">
        <f>IF(AND(U856=0,X856&gt;=MinOff),X856,-1)</f>
        <v>-1</v>
      </c>
      <c r="J857">
        <f>IF(AND(S856=1,V856&gt;=MinRun),V856,-1)</f>
        <v>632</v>
      </c>
      <c r="K857">
        <f>IF(AND(T856=1,W856&gt;=MinRun),W856,-1)</f>
        <v>631</v>
      </c>
      <c r="L857">
        <f>IF(AND(U856=1,X856&gt;=MinRun),X856,-1)</f>
        <v>290</v>
      </c>
      <c r="M857">
        <f>IF(MAX(G857:I857)&lt;0,0,MATCH(MAX(G857:I857),G857:I857,0))</f>
        <v>0</v>
      </c>
      <c r="N857">
        <f>IF(MAX(J857:L857)&lt;0,0,MATCH(MAX(J857:L857),J857:L857,0))</f>
        <v>1</v>
      </c>
      <c r="O857" s="24">
        <f>IF(N857=0,0,INDEX(CapVec,N857))</f>
        <v>1.2</v>
      </c>
      <c r="P857">
        <f>IF(OR(D857&gt;F857+StartMargin,E857&lt;SOC_startT),1,0)</f>
        <v>0</v>
      </c>
      <c r="Q857">
        <f>IF(AND(E857&gt;SOC_stopT,D857&lt;=F857-O857+StopMargin),1,0)</f>
        <v>0</v>
      </c>
      <c r="R857">
        <f>IF(AND(P857=1,M857&gt;0),1,IF(AND(P857=0,Q857=1,N857&gt;0),-1,0))</f>
        <v>0</v>
      </c>
      <c r="S857">
        <f>S856+IF(AND(R857=1,M857=1),1,0)-IF(AND(R857=-1,N857=1),1,0)</f>
        <v>1</v>
      </c>
      <c r="T857">
        <f>T856+IF(AND(R857=1,M857=2),1,0)-IF(AND(R857=-1,N857=2),1,0)</f>
        <v>1</v>
      </c>
      <c r="U857">
        <f>U856+IF(AND(R857=1,M857=3),1,0)-IF(AND(R857=-1,N857=3),1,0)</f>
        <v>1</v>
      </c>
      <c r="V857">
        <f>IF(S857&lt;&gt;S856,0,V856+dt)</f>
        <v>633</v>
      </c>
      <c r="W857">
        <f>IF(T857&lt;&gt;T856,0,W856+dt)</f>
        <v>632</v>
      </c>
      <c r="X857">
        <f>IF(U857&lt;&gt;U856,0,X856+dt)</f>
        <v>291</v>
      </c>
      <c r="Y857" s="24">
        <f>S857*Cap_1*MIN(1,(V857+dt)/StartRamp)</f>
        <v>1.2</v>
      </c>
      <c r="Z857" s="24">
        <f>T857*Cap_2*MIN(1,(W857+dt)/StartRamp)</f>
        <v>1.1000000000000001</v>
      </c>
      <c r="AA857" s="24">
        <f>U857*Cap_3*MIN(1,(X857+dt)/StartRamp)</f>
        <v>1.1000000000000001</v>
      </c>
      <c r="AB857" s="24">
        <f>SUM(Y857:AA857)</f>
        <v>3.4</v>
      </c>
      <c r="AC857" s="24">
        <f>AB857-D857</f>
        <v>-1.3600000000000279E-2</v>
      </c>
      <c r="AD857" s="25">
        <f>MEDIAN(0,(TaperEnd-E857)/(TaperEnd-TaperStart),1)</f>
        <v>1</v>
      </c>
      <c r="AE857" s="24">
        <f>MIN(P_pcs*AD857,MAX(0,SOC_max-E857)*E_nom*60/dt/SQRT(RTE))</f>
        <v>2.5</v>
      </c>
      <c r="AF857" s="24">
        <f>MIN(P_pcs,MAX(0,E857-SOC_min)*E_nom*60/dt*SQRT(RTE))</f>
        <v>2.5</v>
      </c>
      <c r="AG857" s="24">
        <f>IF(AC857&gt;0,MIN(AC857,AE857),0)</f>
        <v>0</v>
      </c>
      <c r="AH857" s="24">
        <f>IF(AC857&lt;0,MIN(-AC857,AF857),0)</f>
        <v>1.3600000000000279E-2</v>
      </c>
      <c r="AI857" s="24">
        <f>IF(AC857&gt;0,D857+AG857,AB857)</f>
        <v>3.4</v>
      </c>
      <c r="AJ857" s="24">
        <f>MAX(0,D857-AI857-AH857)</f>
        <v>0</v>
      </c>
      <c r="AK857" s="25">
        <f>IF(AB857&gt;0,AI857/AB857,0)</f>
        <v>1</v>
      </c>
      <c r="AL857">
        <f>IF(AB857=0,1,MIN(MATCH(MEDIAN(MinStable,AK857,1),FC_L,1),3))</f>
        <v>3</v>
      </c>
      <c r="AM857" s="25">
        <f>INDEX(FC_E1,$AL857)+(MEDIAN(MinStable,$AK857,1)-INDEX(FC_L,$AL857))*(INDEX(FC_E1,$AL857+1)-INDEX(FC_E1,$AL857))/(INDEX(FC_L,$AL857+1)-INDEX(FC_L,$AL857))</f>
        <v>0.42799999999999999</v>
      </c>
      <c r="AN857" s="25">
        <f>INDEX(FC_E2,$AL857)+(MEDIAN(MinStable,$AK857,1)-INDEX(FC_L,$AL857))*(INDEX(FC_E2,$AL857+1)-INDEX(FC_E2,$AL857))/(INDEX(FC_L,$AL857+1)-INDEX(FC_L,$AL857))</f>
        <v>0.42199999999999999</v>
      </c>
      <c r="AO857" s="25">
        <f>INDEX(FC_E3,$AL857)+(MEDIAN(MinStable,$AK857,1)-INDEX(FC_L,$AL857))*(INDEX(FC_E3,$AL857+1)-INDEX(FC_E3,$AL857))/(INDEX(FC_L,$AL857+1)-INDEX(FC_L,$AL857))</f>
        <v>0.41499999999999998</v>
      </c>
      <c r="AP857" s="26">
        <f>(IF(S857=1,Y857*AK857/AM857,0)+IF(T857=1,Z857*AK857/AN857,0)+IF(U857=1,AA857*AK857/AO857,0))*dt/60</f>
        <v>0.13434959664142687</v>
      </c>
      <c r="AQ857" s="25">
        <f>E857+(AG857*SQRT(RTE)-AH857/SQRT(RTE))*dt/60/E_nom</f>
        <v>0.62405396380327238</v>
      </c>
      <c r="AR857">
        <f>IF(R857=1,1,0)</f>
        <v>0</v>
      </c>
    </row>
    <row r="858" spans="1:44" x14ac:dyDescent="0.2">
      <c r="A858">
        <v>856</v>
      </c>
      <c r="B858" s="22">
        <f>A858/1440</f>
        <v>0.59444444444444444</v>
      </c>
      <c r="C858" s="23">
        <v>3.3182</v>
      </c>
      <c r="D858" s="24">
        <f>C858+P_aux</f>
        <v>3.3332000000000002</v>
      </c>
      <c r="E858" s="25">
        <f>AQ857</f>
        <v>0.62405396380327238</v>
      </c>
      <c r="F858" s="24">
        <f>AB857</f>
        <v>3.4</v>
      </c>
      <c r="G858">
        <f>IF(AND(S857=0,V857&gt;=MinOff),V857,-1)</f>
        <v>-1</v>
      </c>
      <c r="H858">
        <f>IF(AND(T857=0,W857&gt;=MinOff),W857,-1)</f>
        <v>-1</v>
      </c>
      <c r="I858">
        <f>IF(AND(U857=0,X857&gt;=MinOff),X857,-1)</f>
        <v>-1</v>
      </c>
      <c r="J858">
        <f>IF(AND(S857=1,V857&gt;=MinRun),V857,-1)</f>
        <v>633</v>
      </c>
      <c r="K858">
        <f>IF(AND(T857=1,W857&gt;=MinRun),W857,-1)</f>
        <v>632</v>
      </c>
      <c r="L858">
        <f>IF(AND(U857=1,X857&gt;=MinRun),X857,-1)</f>
        <v>291</v>
      </c>
      <c r="M858">
        <f>IF(MAX(G858:I858)&lt;0,0,MATCH(MAX(G858:I858),G858:I858,0))</f>
        <v>0</v>
      </c>
      <c r="N858">
        <f>IF(MAX(J858:L858)&lt;0,0,MATCH(MAX(J858:L858),J858:L858,0))</f>
        <v>1</v>
      </c>
      <c r="O858" s="24">
        <f>IF(N858=0,0,INDEX(CapVec,N858))</f>
        <v>1.2</v>
      </c>
      <c r="P858">
        <f>IF(OR(D858&gt;F858+StartMargin,E858&lt;SOC_startT),1,0)</f>
        <v>0</v>
      </c>
      <c r="Q858">
        <f>IF(AND(E858&gt;SOC_stopT,D858&lt;=F858-O858+StopMargin),1,0)</f>
        <v>0</v>
      </c>
      <c r="R858">
        <f>IF(AND(P858=1,M858&gt;0),1,IF(AND(P858=0,Q858=1,N858&gt;0),-1,0))</f>
        <v>0</v>
      </c>
      <c r="S858">
        <f>S857+IF(AND(R858=1,M858=1),1,0)-IF(AND(R858=-1,N858=1),1,0)</f>
        <v>1</v>
      </c>
      <c r="T858">
        <f>T857+IF(AND(R858=1,M858=2),1,0)-IF(AND(R858=-1,N858=2),1,0)</f>
        <v>1</v>
      </c>
      <c r="U858">
        <f>U857+IF(AND(R858=1,M858=3),1,0)-IF(AND(R858=-1,N858=3),1,0)</f>
        <v>1</v>
      </c>
      <c r="V858">
        <f>IF(S858&lt;&gt;S857,0,V857+dt)</f>
        <v>634</v>
      </c>
      <c r="W858">
        <f>IF(T858&lt;&gt;T857,0,W857+dt)</f>
        <v>633</v>
      </c>
      <c r="X858">
        <f>IF(U858&lt;&gt;U857,0,X857+dt)</f>
        <v>292</v>
      </c>
      <c r="Y858" s="24">
        <f>S858*Cap_1*MIN(1,(V858+dt)/StartRamp)</f>
        <v>1.2</v>
      </c>
      <c r="Z858" s="24">
        <f>T858*Cap_2*MIN(1,(W858+dt)/StartRamp)</f>
        <v>1.1000000000000001</v>
      </c>
      <c r="AA858" s="24">
        <f>U858*Cap_3*MIN(1,(X858+dt)/StartRamp)</f>
        <v>1.1000000000000001</v>
      </c>
      <c r="AB858" s="24">
        <f>SUM(Y858:AA858)</f>
        <v>3.4</v>
      </c>
      <c r="AC858" s="24">
        <f>AB858-D858</f>
        <v>6.6799999999999748E-2</v>
      </c>
      <c r="AD858" s="25">
        <f>MEDIAN(0,(TaperEnd-E858)/(TaperEnd-TaperStart),1)</f>
        <v>1</v>
      </c>
      <c r="AE858" s="24">
        <f>MIN(P_pcs*AD858,MAX(0,SOC_max-E858)*E_nom*60/dt/SQRT(RTE))</f>
        <v>2.5</v>
      </c>
      <c r="AF858" s="24">
        <f>MIN(P_pcs,MAX(0,E858-SOC_min)*E_nom*60/dt*SQRT(RTE))</f>
        <v>2.5</v>
      </c>
      <c r="AG858" s="24">
        <f>IF(AC858&gt;0,MIN(AC858,AE858),0)</f>
        <v>6.6799999999999748E-2</v>
      </c>
      <c r="AH858" s="24">
        <f>IF(AC858&lt;0,MIN(-AC858,AF858),0)</f>
        <v>0</v>
      </c>
      <c r="AI858" s="24">
        <f>IF(AC858&gt;0,D858+AG858,AB858)</f>
        <v>3.4</v>
      </c>
      <c r="AJ858" s="24">
        <f>MAX(0,D858-AI858-AH858)</f>
        <v>0</v>
      </c>
      <c r="AK858" s="25">
        <f>IF(AB858&gt;0,AI858/AB858,0)</f>
        <v>1</v>
      </c>
      <c r="AL858">
        <f>IF(AB858=0,1,MIN(MATCH(MEDIAN(MinStable,AK858,1),FC_L,1),3))</f>
        <v>3</v>
      </c>
      <c r="AM858" s="25">
        <f>INDEX(FC_E1,$AL858)+(MEDIAN(MinStable,$AK858,1)-INDEX(FC_L,$AL858))*(INDEX(FC_E1,$AL858+1)-INDEX(FC_E1,$AL858))/(INDEX(FC_L,$AL858+1)-INDEX(FC_L,$AL858))</f>
        <v>0.42799999999999999</v>
      </c>
      <c r="AN858" s="25">
        <f>INDEX(FC_E2,$AL858)+(MEDIAN(MinStable,$AK858,1)-INDEX(FC_L,$AL858))*(INDEX(FC_E2,$AL858+1)-INDEX(FC_E2,$AL858))/(INDEX(FC_L,$AL858+1)-INDEX(FC_L,$AL858))</f>
        <v>0.42199999999999999</v>
      </c>
      <c r="AO858" s="25">
        <f>INDEX(FC_E3,$AL858)+(MEDIAN(MinStable,$AK858,1)-INDEX(FC_L,$AL858))*(INDEX(FC_E3,$AL858+1)-INDEX(FC_E3,$AL858))/(INDEX(FC_L,$AL858+1)-INDEX(FC_L,$AL858))</f>
        <v>0.41499999999999998</v>
      </c>
      <c r="AP858" s="26">
        <f>(IF(S858=1,Y858*AK858/AM858,0)+IF(T858=1,Z858*AK858/AN858,0)+IF(U858=1,AA858*AK858/AO858,0))*dt/60</f>
        <v>0.13434959664142687</v>
      </c>
      <c r="AQ858" s="25">
        <f>E858+(AG858*SQRT(RTE)-AH858/SQRT(RTE))*dt/60/E_nom</f>
        <v>0.62424385457463982</v>
      </c>
      <c r="AR858">
        <f>IF(R858=1,1,0)</f>
        <v>0</v>
      </c>
    </row>
    <row r="859" spans="1:44" x14ac:dyDescent="0.2">
      <c r="A859">
        <v>857</v>
      </c>
      <c r="B859" s="22">
        <f>A859/1440</f>
        <v>0.59513888888888888</v>
      </c>
      <c r="C859" s="23">
        <v>3.3887999999999998</v>
      </c>
      <c r="D859" s="24">
        <f>C859+P_aux</f>
        <v>3.4037999999999999</v>
      </c>
      <c r="E859" s="25">
        <f>AQ858</f>
        <v>0.62424385457463982</v>
      </c>
      <c r="F859" s="24">
        <f>AB858</f>
        <v>3.4</v>
      </c>
      <c r="G859">
        <f>IF(AND(S858=0,V858&gt;=MinOff),V858,-1)</f>
        <v>-1</v>
      </c>
      <c r="H859">
        <f>IF(AND(T858=0,W858&gt;=MinOff),W858,-1)</f>
        <v>-1</v>
      </c>
      <c r="I859">
        <f>IF(AND(U858=0,X858&gt;=MinOff),X858,-1)</f>
        <v>-1</v>
      </c>
      <c r="J859">
        <f>IF(AND(S858=1,V858&gt;=MinRun),V858,-1)</f>
        <v>634</v>
      </c>
      <c r="K859">
        <f>IF(AND(T858=1,W858&gt;=MinRun),W858,-1)</f>
        <v>633</v>
      </c>
      <c r="L859">
        <f>IF(AND(U858=1,X858&gt;=MinRun),X858,-1)</f>
        <v>292</v>
      </c>
      <c r="M859">
        <f>IF(MAX(G859:I859)&lt;0,0,MATCH(MAX(G859:I859),G859:I859,0))</f>
        <v>0</v>
      </c>
      <c r="N859">
        <f>IF(MAX(J859:L859)&lt;0,0,MATCH(MAX(J859:L859),J859:L859,0))</f>
        <v>1</v>
      </c>
      <c r="O859" s="24">
        <f>IF(N859=0,0,INDEX(CapVec,N859))</f>
        <v>1.2</v>
      </c>
      <c r="P859">
        <f>IF(OR(D859&gt;F859+StartMargin,E859&lt;SOC_startT),1,0)</f>
        <v>0</v>
      </c>
      <c r="Q859">
        <f>IF(AND(E859&gt;SOC_stopT,D859&lt;=F859-O859+StopMargin),1,0)</f>
        <v>0</v>
      </c>
      <c r="R859">
        <f>IF(AND(P859=1,M859&gt;0),1,IF(AND(P859=0,Q859=1,N859&gt;0),-1,0))</f>
        <v>0</v>
      </c>
      <c r="S859">
        <f>S858+IF(AND(R859=1,M859=1),1,0)-IF(AND(R859=-1,N859=1),1,0)</f>
        <v>1</v>
      </c>
      <c r="T859">
        <f>T858+IF(AND(R859=1,M859=2),1,0)-IF(AND(R859=-1,N859=2),1,0)</f>
        <v>1</v>
      </c>
      <c r="U859">
        <f>U858+IF(AND(R859=1,M859=3),1,0)-IF(AND(R859=-1,N859=3),1,0)</f>
        <v>1</v>
      </c>
      <c r="V859">
        <f>IF(S859&lt;&gt;S858,0,V858+dt)</f>
        <v>635</v>
      </c>
      <c r="W859">
        <f>IF(T859&lt;&gt;T858,0,W858+dt)</f>
        <v>634</v>
      </c>
      <c r="X859">
        <f>IF(U859&lt;&gt;U858,0,X858+dt)</f>
        <v>293</v>
      </c>
      <c r="Y859" s="24">
        <f>S859*Cap_1*MIN(1,(V859+dt)/StartRamp)</f>
        <v>1.2</v>
      </c>
      <c r="Z859" s="24">
        <f>T859*Cap_2*MIN(1,(W859+dt)/StartRamp)</f>
        <v>1.1000000000000001</v>
      </c>
      <c r="AA859" s="24">
        <f>U859*Cap_3*MIN(1,(X859+dt)/StartRamp)</f>
        <v>1.1000000000000001</v>
      </c>
      <c r="AB859" s="24">
        <f>SUM(Y859:AA859)</f>
        <v>3.4</v>
      </c>
      <c r="AC859" s="24">
        <f>AB859-D859</f>
        <v>-3.8000000000000256E-3</v>
      </c>
      <c r="AD859" s="25">
        <f>MEDIAN(0,(TaperEnd-E859)/(TaperEnd-TaperStart),1)</f>
        <v>1</v>
      </c>
      <c r="AE859" s="24">
        <f>MIN(P_pcs*AD859,MAX(0,SOC_max-E859)*E_nom*60/dt/SQRT(RTE))</f>
        <v>2.5</v>
      </c>
      <c r="AF859" s="24">
        <f>MIN(P_pcs,MAX(0,E859-SOC_min)*E_nom*60/dt*SQRT(RTE))</f>
        <v>2.5</v>
      </c>
      <c r="AG859" s="24">
        <f>IF(AC859&gt;0,MIN(AC859,AE859),0)</f>
        <v>0</v>
      </c>
      <c r="AH859" s="24">
        <f>IF(AC859&lt;0,MIN(-AC859,AF859),0)</f>
        <v>3.8000000000000256E-3</v>
      </c>
      <c r="AI859" s="24">
        <f>IF(AC859&gt;0,D859+AG859,AB859)</f>
        <v>3.4</v>
      </c>
      <c r="AJ859" s="24">
        <f>MAX(0,D859-AI859-AH859)</f>
        <v>0</v>
      </c>
      <c r="AK859" s="25">
        <f>IF(AB859&gt;0,AI859/AB859,0)</f>
        <v>1</v>
      </c>
      <c r="AL859">
        <f>IF(AB859=0,1,MIN(MATCH(MEDIAN(MinStable,AK859,1),FC_L,1),3))</f>
        <v>3</v>
      </c>
      <c r="AM859" s="25">
        <f>INDEX(FC_E1,$AL859)+(MEDIAN(MinStable,$AK859,1)-INDEX(FC_L,$AL859))*(INDEX(FC_E1,$AL859+1)-INDEX(FC_E1,$AL859))/(INDEX(FC_L,$AL859+1)-INDEX(FC_L,$AL859))</f>
        <v>0.42799999999999999</v>
      </c>
      <c r="AN859" s="25">
        <f>INDEX(FC_E2,$AL859)+(MEDIAN(MinStable,$AK859,1)-INDEX(FC_L,$AL859))*(INDEX(FC_E2,$AL859+1)-INDEX(FC_E2,$AL859))/(INDEX(FC_L,$AL859+1)-INDEX(FC_L,$AL859))</f>
        <v>0.42199999999999999</v>
      </c>
      <c r="AO859" s="25">
        <f>INDEX(FC_E3,$AL859)+(MEDIAN(MinStable,$AK859,1)-INDEX(FC_L,$AL859))*(INDEX(FC_E3,$AL859+1)-INDEX(FC_E3,$AL859))/(INDEX(FC_L,$AL859+1)-INDEX(FC_L,$AL859))</f>
        <v>0.41499999999999998</v>
      </c>
      <c r="AP859" s="26">
        <f>(IF(S859=1,Y859*AK859/AM859,0)+IF(T859=1,Z859*AK859/AN859,0)+IF(U859=1,AA859*AK859/AO859,0))*dt/60</f>
        <v>0.13434959664142687</v>
      </c>
      <c r="AQ859" s="25">
        <f>E859+(AG859*SQRT(RTE)-AH859/SQRT(RTE))*dt/60/E_nom</f>
        <v>0.62423157938188001</v>
      </c>
      <c r="AR859">
        <f>IF(R859=1,1,0)</f>
        <v>0</v>
      </c>
    </row>
    <row r="860" spans="1:44" x14ac:dyDescent="0.2">
      <c r="A860">
        <v>858</v>
      </c>
      <c r="B860" s="22">
        <f>A860/1440</f>
        <v>0.59583333333333333</v>
      </c>
      <c r="C860" s="23">
        <v>3.3694999999999999</v>
      </c>
      <c r="D860" s="24">
        <f>C860+P_aux</f>
        <v>3.3845000000000001</v>
      </c>
      <c r="E860" s="25">
        <f>AQ859</f>
        <v>0.62423157938188001</v>
      </c>
      <c r="F860" s="24">
        <f>AB859</f>
        <v>3.4</v>
      </c>
      <c r="G860">
        <f>IF(AND(S859=0,V859&gt;=MinOff),V859,-1)</f>
        <v>-1</v>
      </c>
      <c r="H860">
        <f>IF(AND(T859=0,W859&gt;=MinOff),W859,-1)</f>
        <v>-1</v>
      </c>
      <c r="I860">
        <f>IF(AND(U859=0,X859&gt;=MinOff),X859,-1)</f>
        <v>-1</v>
      </c>
      <c r="J860">
        <f>IF(AND(S859=1,V859&gt;=MinRun),V859,-1)</f>
        <v>635</v>
      </c>
      <c r="K860">
        <f>IF(AND(T859=1,W859&gt;=MinRun),W859,-1)</f>
        <v>634</v>
      </c>
      <c r="L860">
        <f>IF(AND(U859=1,X859&gt;=MinRun),X859,-1)</f>
        <v>293</v>
      </c>
      <c r="M860">
        <f>IF(MAX(G860:I860)&lt;0,0,MATCH(MAX(G860:I860),G860:I860,0))</f>
        <v>0</v>
      </c>
      <c r="N860">
        <f>IF(MAX(J860:L860)&lt;0,0,MATCH(MAX(J860:L860),J860:L860,0))</f>
        <v>1</v>
      </c>
      <c r="O860" s="24">
        <f>IF(N860=0,0,INDEX(CapVec,N860))</f>
        <v>1.2</v>
      </c>
      <c r="P860">
        <f>IF(OR(D860&gt;F860+StartMargin,E860&lt;SOC_startT),1,0)</f>
        <v>0</v>
      </c>
      <c r="Q860">
        <f>IF(AND(E860&gt;SOC_stopT,D860&lt;=F860-O860+StopMargin),1,0)</f>
        <v>0</v>
      </c>
      <c r="R860">
        <f>IF(AND(P860=1,M860&gt;0),1,IF(AND(P860=0,Q860=1,N860&gt;0),-1,0))</f>
        <v>0</v>
      </c>
      <c r="S860">
        <f>S859+IF(AND(R860=1,M860=1),1,0)-IF(AND(R860=-1,N860=1),1,0)</f>
        <v>1</v>
      </c>
      <c r="T860">
        <f>T859+IF(AND(R860=1,M860=2),1,0)-IF(AND(R860=-1,N860=2),1,0)</f>
        <v>1</v>
      </c>
      <c r="U860">
        <f>U859+IF(AND(R860=1,M860=3),1,0)-IF(AND(R860=-1,N860=3),1,0)</f>
        <v>1</v>
      </c>
      <c r="V860">
        <f>IF(S860&lt;&gt;S859,0,V859+dt)</f>
        <v>636</v>
      </c>
      <c r="W860">
        <f>IF(T860&lt;&gt;T859,0,W859+dt)</f>
        <v>635</v>
      </c>
      <c r="X860">
        <f>IF(U860&lt;&gt;U859,0,X859+dt)</f>
        <v>294</v>
      </c>
      <c r="Y860" s="24">
        <f>S860*Cap_1*MIN(1,(V860+dt)/StartRamp)</f>
        <v>1.2</v>
      </c>
      <c r="Z860" s="24">
        <f>T860*Cap_2*MIN(1,(W860+dt)/StartRamp)</f>
        <v>1.1000000000000001</v>
      </c>
      <c r="AA860" s="24">
        <f>U860*Cap_3*MIN(1,(X860+dt)/StartRamp)</f>
        <v>1.1000000000000001</v>
      </c>
      <c r="AB860" s="24">
        <f>SUM(Y860:AA860)</f>
        <v>3.4</v>
      </c>
      <c r="AC860" s="24">
        <f>AB860-D860</f>
        <v>1.5499999999999847E-2</v>
      </c>
      <c r="AD860" s="25">
        <f>MEDIAN(0,(TaperEnd-E860)/(TaperEnd-TaperStart),1)</f>
        <v>1</v>
      </c>
      <c r="AE860" s="24">
        <f>MIN(P_pcs*AD860,MAX(0,SOC_max-E860)*E_nom*60/dt/SQRT(RTE))</f>
        <v>2.5</v>
      </c>
      <c r="AF860" s="24">
        <f>MIN(P_pcs,MAX(0,E860-SOC_min)*E_nom*60/dt*SQRT(RTE))</f>
        <v>2.5</v>
      </c>
      <c r="AG860" s="24">
        <f>IF(AC860&gt;0,MIN(AC860,AE860),0)</f>
        <v>1.5499999999999847E-2</v>
      </c>
      <c r="AH860" s="24">
        <f>IF(AC860&lt;0,MIN(-AC860,AF860),0)</f>
        <v>0</v>
      </c>
      <c r="AI860" s="24">
        <f>IF(AC860&gt;0,D860+AG860,AB860)</f>
        <v>3.4</v>
      </c>
      <c r="AJ860" s="24">
        <f>MAX(0,D860-AI860-AH860)</f>
        <v>0</v>
      </c>
      <c r="AK860" s="25">
        <f>IF(AB860&gt;0,AI860/AB860,0)</f>
        <v>1</v>
      </c>
      <c r="AL860">
        <f>IF(AB860=0,1,MIN(MATCH(MEDIAN(MinStable,AK860,1),FC_L,1),3))</f>
        <v>3</v>
      </c>
      <c r="AM860" s="25">
        <f>INDEX(FC_E1,$AL860)+(MEDIAN(MinStable,$AK860,1)-INDEX(FC_L,$AL860))*(INDEX(FC_E1,$AL860+1)-INDEX(FC_E1,$AL860))/(INDEX(FC_L,$AL860+1)-INDEX(FC_L,$AL860))</f>
        <v>0.42799999999999999</v>
      </c>
      <c r="AN860" s="25">
        <f>INDEX(FC_E2,$AL860)+(MEDIAN(MinStable,$AK860,1)-INDEX(FC_L,$AL860))*(INDEX(FC_E2,$AL860+1)-INDEX(FC_E2,$AL860))/(INDEX(FC_L,$AL860+1)-INDEX(FC_L,$AL860))</f>
        <v>0.42199999999999999</v>
      </c>
      <c r="AO860" s="25">
        <f>INDEX(FC_E3,$AL860)+(MEDIAN(MinStable,$AK860,1)-INDEX(FC_L,$AL860))*(INDEX(FC_E3,$AL860+1)-INDEX(FC_E3,$AL860))/(INDEX(FC_L,$AL860+1)-INDEX(FC_L,$AL860))</f>
        <v>0.41499999999999998</v>
      </c>
      <c r="AP860" s="26">
        <f>(IF(S860=1,Y860*AK860/AM860,0)+IF(T860=1,Z860*AK860/AN860,0)+IF(U860=1,AA860*AK860/AO860,0))*dt/60</f>
        <v>0.13434959664142687</v>
      </c>
      <c r="AQ860" s="25">
        <f>E860+(AG860*SQRT(RTE)-AH860/SQRT(RTE))*dt/60/E_nom</f>
        <v>0.62427564086326015</v>
      </c>
      <c r="AR860">
        <f>IF(R860=1,1,0)</f>
        <v>0</v>
      </c>
    </row>
    <row r="861" spans="1:44" x14ac:dyDescent="0.2">
      <c r="A861">
        <v>859</v>
      </c>
      <c r="B861" s="22">
        <f>A861/1440</f>
        <v>0.59652777777777777</v>
      </c>
      <c r="C861" s="23">
        <v>3.3130999999999999</v>
      </c>
      <c r="D861" s="24">
        <f>C861+P_aux</f>
        <v>3.3281000000000001</v>
      </c>
      <c r="E861" s="25">
        <f>AQ860</f>
        <v>0.62427564086326015</v>
      </c>
      <c r="F861" s="24">
        <f>AB860</f>
        <v>3.4</v>
      </c>
      <c r="G861">
        <f>IF(AND(S860=0,V860&gt;=MinOff),V860,-1)</f>
        <v>-1</v>
      </c>
      <c r="H861">
        <f>IF(AND(T860=0,W860&gt;=MinOff),W860,-1)</f>
        <v>-1</v>
      </c>
      <c r="I861">
        <f>IF(AND(U860=0,X860&gt;=MinOff),X860,-1)</f>
        <v>-1</v>
      </c>
      <c r="J861">
        <f>IF(AND(S860=1,V860&gt;=MinRun),V860,-1)</f>
        <v>636</v>
      </c>
      <c r="K861">
        <f>IF(AND(T860=1,W860&gt;=MinRun),W860,-1)</f>
        <v>635</v>
      </c>
      <c r="L861">
        <f>IF(AND(U860=1,X860&gt;=MinRun),X860,-1)</f>
        <v>294</v>
      </c>
      <c r="M861">
        <f>IF(MAX(G861:I861)&lt;0,0,MATCH(MAX(G861:I861),G861:I861,0))</f>
        <v>0</v>
      </c>
      <c r="N861">
        <f>IF(MAX(J861:L861)&lt;0,0,MATCH(MAX(J861:L861),J861:L861,0))</f>
        <v>1</v>
      </c>
      <c r="O861" s="24">
        <f>IF(N861=0,0,INDEX(CapVec,N861))</f>
        <v>1.2</v>
      </c>
      <c r="P861">
        <f>IF(OR(D861&gt;F861+StartMargin,E861&lt;SOC_startT),1,0)</f>
        <v>0</v>
      </c>
      <c r="Q861">
        <f>IF(AND(E861&gt;SOC_stopT,D861&lt;=F861-O861+StopMargin),1,0)</f>
        <v>0</v>
      </c>
      <c r="R861">
        <f>IF(AND(P861=1,M861&gt;0),1,IF(AND(P861=0,Q861=1,N861&gt;0),-1,0))</f>
        <v>0</v>
      </c>
      <c r="S861">
        <f>S860+IF(AND(R861=1,M861=1),1,0)-IF(AND(R861=-1,N861=1),1,0)</f>
        <v>1</v>
      </c>
      <c r="T861">
        <f>T860+IF(AND(R861=1,M861=2),1,0)-IF(AND(R861=-1,N861=2),1,0)</f>
        <v>1</v>
      </c>
      <c r="U861">
        <f>U860+IF(AND(R861=1,M861=3),1,0)-IF(AND(R861=-1,N861=3),1,0)</f>
        <v>1</v>
      </c>
      <c r="V861">
        <f>IF(S861&lt;&gt;S860,0,V860+dt)</f>
        <v>637</v>
      </c>
      <c r="W861">
        <f>IF(T861&lt;&gt;T860,0,W860+dt)</f>
        <v>636</v>
      </c>
      <c r="X861">
        <f>IF(U861&lt;&gt;U860,0,X860+dt)</f>
        <v>295</v>
      </c>
      <c r="Y861" s="24">
        <f>S861*Cap_1*MIN(1,(V861+dt)/StartRamp)</f>
        <v>1.2</v>
      </c>
      <c r="Z861" s="24">
        <f>T861*Cap_2*MIN(1,(W861+dt)/StartRamp)</f>
        <v>1.1000000000000001</v>
      </c>
      <c r="AA861" s="24">
        <f>U861*Cap_3*MIN(1,(X861+dt)/StartRamp)</f>
        <v>1.1000000000000001</v>
      </c>
      <c r="AB861" s="24">
        <f>SUM(Y861:AA861)</f>
        <v>3.4</v>
      </c>
      <c r="AC861" s="24">
        <f>AB861-D861</f>
        <v>7.1899999999999853E-2</v>
      </c>
      <c r="AD861" s="25">
        <f>MEDIAN(0,(TaperEnd-E861)/(TaperEnd-TaperStart),1)</f>
        <v>1</v>
      </c>
      <c r="AE861" s="24">
        <f>MIN(P_pcs*AD861,MAX(0,SOC_max-E861)*E_nom*60/dt/SQRT(RTE))</f>
        <v>2.5</v>
      </c>
      <c r="AF861" s="24">
        <f>MIN(P_pcs,MAX(0,E861-SOC_min)*E_nom*60/dt*SQRT(RTE))</f>
        <v>2.5</v>
      </c>
      <c r="AG861" s="24">
        <f>IF(AC861&gt;0,MIN(AC861,AE861),0)</f>
        <v>7.1899999999999853E-2</v>
      </c>
      <c r="AH861" s="24">
        <f>IF(AC861&lt;0,MIN(-AC861,AF861),0)</f>
        <v>0</v>
      </c>
      <c r="AI861" s="24">
        <f>IF(AC861&gt;0,D861+AG861,AB861)</f>
        <v>3.4</v>
      </c>
      <c r="AJ861" s="24">
        <f>MAX(0,D861-AI861-AH861)</f>
        <v>0</v>
      </c>
      <c r="AK861" s="25">
        <f>IF(AB861&gt;0,AI861/AB861,0)</f>
        <v>1</v>
      </c>
      <c r="AL861">
        <f>IF(AB861=0,1,MIN(MATCH(MEDIAN(MinStable,AK861,1),FC_L,1),3))</f>
        <v>3</v>
      </c>
      <c r="AM861" s="25">
        <f>INDEX(FC_E1,$AL861)+(MEDIAN(MinStable,$AK861,1)-INDEX(FC_L,$AL861))*(INDEX(FC_E1,$AL861+1)-INDEX(FC_E1,$AL861))/(INDEX(FC_L,$AL861+1)-INDEX(FC_L,$AL861))</f>
        <v>0.42799999999999999</v>
      </c>
      <c r="AN861" s="25">
        <f>INDEX(FC_E2,$AL861)+(MEDIAN(MinStable,$AK861,1)-INDEX(FC_L,$AL861))*(INDEX(FC_E2,$AL861+1)-INDEX(FC_E2,$AL861))/(INDEX(FC_L,$AL861+1)-INDEX(FC_L,$AL861))</f>
        <v>0.42199999999999999</v>
      </c>
      <c r="AO861" s="25">
        <f>INDEX(FC_E3,$AL861)+(MEDIAN(MinStable,$AK861,1)-INDEX(FC_L,$AL861))*(INDEX(FC_E3,$AL861+1)-INDEX(FC_E3,$AL861))/(INDEX(FC_L,$AL861+1)-INDEX(FC_L,$AL861))</f>
        <v>0.41499999999999998</v>
      </c>
      <c r="AP861" s="26">
        <f>(IF(S861=1,Y861*AK861/AM861,0)+IF(T861=1,Z861*AK861/AN861,0)+IF(U861=1,AA861*AK861/AO861,0))*dt/60</f>
        <v>0.13434959664142687</v>
      </c>
      <c r="AQ861" s="25">
        <f>E861+(AG861*SQRT(RTE)-AH861/SQRT(RTE))*dt/60/E_nom</f>
        <v>0.62448002928333968</v>
      </c>
      <c r="AR861">
        <f>IF(R861=1,1,0)</f>
        <v>0</v>
      </c>
    </row>
    <row r="862" spans="1:44" x14ac:dyDescent="0.2">
      <c r="A862">
        <v>860</v>
      </c>
      <c r="B862" s="22">
        <f>A862/1440</f>
        <v>0.59722222222222221</v>
      </c>
      <c r="C862" s="23">
        <v>3.4049</v>
      </c>
      <c r="D862" s="24">
        <f>C862+P_aux</f>
        <v>3.4199000000000002</v>
      </c>
      <c r="E862" s="25">
        <f>AQ861</f>
        <v>0.62448002928333968</v>
      </c>
      <c r="F862" s="24">
        <f>AB861</f>
        <v>3.4</v>
      </c>
      <c r="G862">
        <f>IF(AND(S861=0,V861&gt;=MinOff),V861,-1)</f>
        <v>-1</v>
      </c>
      <c r="H862">
        <f>IF(AND(T861=0,W861&gt;=MinOff),W861,-1)</f>
        <v>-1</v>
      </c>
      <c r="I862">
        <f>IF(AND(U861=0,X861&gt;=MinOff),X861,-1)</f>
        <v>-1</v>
      </c>
      <c r="J862">
        <f>IF(AND(S861=1,V861&gt;=MinRun),V861,-1)</f>
        <v>637</v>
      </c>
      <c r="K862">
        <f>IF(AND(T861=1,W861&gt;=MinRun),W861,-1)</f>
        <v>636</v>
      </c>
      <c r="L862">
        <f>IF(AND(U861=1,X861&gt;=MinRun),X861,-1)</f>
        <v>295</v>
      </c>
      <c r="M862">
        <f>IF(MAX(G862:I862)&lt;0,0,MATCH(MAX(G862:I862),G862:I862,0))</f>
        <v>0</v>
      </c>
      <c r="N862">
        <f>IF(MAX(J862:L862)&lt;0,0,MATCH(MAX(J862:L862),J862:L862,0))</f>
        <v>1</v>
      </c>
      <c r="O862" s="24">
        <f>IF(N862=0,0,INDEX(CapVec,N862))</f>
        <v>1.2</v>
      </c>
      <c r="P862">
        <f>IF(OR(D862&gt;F862+StartMargin,E862&lt;SOC_startT),1,0)</f>
        <v>0</v>
      </c>
      <c r="Q862">
        <f>IF(AND(E862&gt;SOC_stopT,D862&lt;=F862-O862+StopMargin),1,0)</f>
        <v>0</v>
      </c>
      <c r="R862">
        <f>IF(AND(P862=1,M862&gt;0),1,IF(AND(P862=0,Q862=1,N862&gt;0),-1,0))</f>
        <v>0</v>
      </c>
      <c r="S862">
        <f>S861+IF(AND(R862=1,M862=1),1,0)-IF(AND(R862=-1,N862=1),1,0)</f>
        <v>1</v>
      </c>
      <c r="T862">
        <f>T861+IF(AND(R862=1,M862=2),1,0)-IF(AND(R862=-1,N862=2),1,0)</f>
        <v>1</v>
      </c>
      <c r="U862">
        <f>U861+IF(AND(R862=1,M862=3),1,0)-IF(AND(R862=-1,N862=3),1,0)</f>
        <v>1</v>
      </c>
      <c r="V862">
        <f>IF(S862&lt;&gt;S861,0,V861+dt)</f>
        <v>638</v>
      </c>
      <c r="W862">
        <f>IF(T862&lt;&gt;T861,0,W861+dt)</f>
        <v>637</v>
      </c>
      <c r="X862">
        <f>IF(U862&lt;&gt;U861,0,X861+dt)</f>
        <v>296</v>
      </c>
      <c r="Y862" s="24">
        <f>S862*Cap_1*MIN(1,(V862+dt)/StartRamp)</f>
        <v>1.2</v>
      </c>
      <c r="Z862" s="24">
        <f>T862*Cap_2*MIN(1,(W862+dt)/StartRamp)</f>
        <v>1.1000000000000001</v>
      </c>
      <c r="AA862" s="24">
        <f>U862*Cap_3*MIN(1,(X862+dt)/StartRamp)</f>
        <v>1.1000000000000001</v>
      </c>
      <c r="AB862" s="24">
        <f>SUM(Y862:AA862)</f>
        <v>3.4</v>
      </c>
      <c r="AC862" s="24">
        <f>AB862-D862</f>
        <v>-1.9900000000000251E-2</v>
      </c>
      <c r="AD862" s="25">
        <f>MEDIAN(0,(TaperEnd-E862)/(TaperEnd-TaperStart),1)</f>
        <v>1</v>
      </c>
      <c r="AE862" s="24">
        <f>MIN(P_pcs*AD862,MAX(0,SOC_max-E862)*E_nom*60/dt/SQRT(RTE))</f>
        <v>2.5</v>
      </c>
      <c r="AF862" s="24">
        <f>MIN(P_pcs,MAX(0,E862-SOC_min)*E_nom*60/dt*SQRT(RTE))</f>
        <v>2.5</v>
      </c>
      <c r="AG862" s="24">
        <f>IF(AC862&gt;0,MIN(AC862,AE862),0)</f>
        <v>0</v>
      </c>
      <c r="AH862" s="24">
        <f>IF(AC862&lt;0,MIN(-AC862,AF862),0)</f>
        <v>1.9900000000000251E-2</v>
      </c>
      <c r="AI862" s="24">
        <f>IF(AC862&gt;0,D862+AG862,AB862)</f>
        <v>3.4</v>
      </c>
      <c r="AJ862" s="24">
        <f>MAX(0,D862-AI862-AH862)</f>
        <v>0</v>
      </c>
      <c r="AK862" s="25">
        <f>IF(AB862&gt;0,AI862/AB862,0)</f>
        <v>1</v>
      </c>
      <c r="AL862">
        <f>IF(AB862=0,1,MIN(MATCH(MEDIAN(MinStable,AK862,1),FC_L,1),3))</f>
        <v>3</v>
      </c>
      <c r="AM862" s="25">
        <f>INDEX(FC_E1,$AL862)+(MEDIAN(MinStable,$AK862,1)-INDEX(FC_L,$AL862))*(INDEX(FC_E1,$AL862+1)-INDEX(FC_E1,$AL862))/(INDEX(FC_L,$AL862+1)-INDEX(FC_L,$AL862))</f>
        <v>0.42799999999999999</v>
      </c>
      <c r="AN862" s="25">
        <f>INDEX(FC_E2,$AL862)+(MEDIAN(MinStable,$AK862,1)-INDEX(FC_L,$AL862))*(INDEX(FC_E2,$AL862+1)-INDEX(FC_E2,$AL862))/(INDEX(FC_L,$AL862+1)-INDEX(FC_L,$AL862))</f>
        <v>0.42199999999999999</v>
      </c>
      <c r="AO862" s="25">
        <f>INDEX(FC_E3,$AL862)+(MEDIAN(MinStable,$AK862,1)-INDEX(FC_L,$AL862))*(INDEX(FC_E3,$AL862+1)-INDEX(FC_E3,$AL862))/(INDEX(FC_L,$AL862+1)-INDEX(FC_L,$AL862))</f>
        <v>0.41499999999999998</v>
      </c>
      <c r="AP862" s="26">
        <f>(IF(S862=1,Y862*AK862/AM862,0)+IF(T862=1,Z862*AK862/AN862,0)+IF(U862=1,AA862*AK862/AO862,0))*dt/60</f>
        <v>0.13434959664142687</v>
      </c>
      <c r="AQ862" s="25">
        <f>E862+(AG862*SQRT(RTE)-AH862/SQRT(RTE))*dt/60/E_nom</f>
        <v>0.62441574603704453</v>
      </c>
      <c r="AR862">
        <f>IF(R862=1,1,0)</f>
        <v>0</v>
      </c>
    </row>
    <row r="863" spans="1:44" x14ac:dyDescent="0.2">
      <c r="A863">
        <v>861</v>
      </c>
      <c r="B863" s="22">
        <f>A863/1440</f>
        <v>0.59791666666666665</v>
      </c>
      <c r="C863" s="23">
        <v>3.3588</v>
      </c>
      <c r="D863" s="24">
        <f>C863+P_aux</f>
        <v>3.3738000000000001</v>
      </c>
      <c r="E863" s="25">
        <f>AQ862</f>
        <v>0.62441574603704453</v>
      </c>
      <c r="F863" s="24">
        <f>AB862</f>
        <v>3.4</v>
      </c>
      <c r="G863">
        <f>IF(AND(S862=0,V862&gt;=MinOff),V862,-1)</f>
        <v>-1</v>
      </c>
      <c r="H863">
        <f>IF(AND(T862=0,W862&gt;=MinOff),W862,-1)</f>
        <v>-1</v>
      </c>
      <c r="I863">
        <f>IF(AND(U862=0,X862&gt;=MinOff),X862,-1)</f>
        <v>-1</v>
      </c>
      <c r="J863">
        <f>IF(AND(S862=1,V862&gt;=MinRun),V862,-1)</f>
        <v>638</v>
      </c>
      <c r="K863">
        <f>IF(AND(T862=1,W862&gt;=MinRun),W862,-1)</f>
        <v>637</v>
      </c>
      <c r="L863">
        <f>IF(AND(U862=1,X862&gt;=MinRun),X862,-1)</f>
        <v>296</v>
      </c>
      <c r="M863">
        <f>IF(MAX(G863:I863)&lt;0,0,MATCH(MAX(G863:I863),G863:I863,0))</f>
        <v>0</v>
      </c>
      <c r="N863">
        <f>IF(MAX(J863:L863)&lt;0,0,MATCH(MAX(J863:L863),J863:L863,0))</f>
        <v>1</v>
      </c>
      <c r="O863" s="24">
        <f>IF(N863=0,0,INDEX(CapVec,N863))</f>
        <v>1.2</v>
      </c>
      <c r="P863">
        <f>IF(OR(D863&gt;F863+StartMargin,E863&lt;SOC_startT),1,0)</f>
        <v>0</v>
      </c>
      <c r="Q863">
        <f>IF(AND(E863&gt;SOC_stopT,D863&lt;=F863-O863+StopMargin),1,0)</f>
        <v>0</v>
      </c>
      <c r="R863">
        <f>IF(AND(P863=1,M863&gt;0),1,IF(AND(P863=0,Q863=1,N863&gt;0),-1,0))</f>
        <v>0</v>
      </c>
      <c r="S863">
        <f>S862+IF(AND(R863=1,M863=1),1,0)-IF(AND(R863=-1,N863=1),1,0)</f>
        <v>1</v>
      </c>
      <c r="T863">
        <f>T862+IF(AND(R863=1,M863=2),1,0)-IF(AND(R863=-1,N863=2),1,0)</f>
        <v>1</v>
      </c>
      <c r="U863">
        <f>U862+IF(AND(R863=1,M863=3),1,0)-IF(AND(R863=-1,N863=3),1,0)</f>
        <v>1</v>
      </c>
      <c r="V863">
        <f>IF(S863&lt;&gt;S862,0,V862+dt)</f>
        <v>639</v>
      </c>
      <c r="W863">
        <f>IF(T863&lt;&gt;T862,0,W862+dt)</f>
        <v>638</v>
      </c>
      <c r="X863">
        <f>IF(U863&lt;&gt;U862,0,X862+dt)</f>
        <v>297</v>
      </c>
      <c r="Y863" s="24">
        <f>S863*Cap_1*MIN(1,(V863+dt)/StartRamp)</f>
        <v>1.2</v>
      </c>
      <c r="Z863" s="24">
        <f>T863*Cap_2*MIN(1,(W863+dt)/StartRamp)</f>
        <v>1.1000000000000001</v>
      </c>
      <c r="AA863" s="24">
        <f>U863*Cap_3*MIN(1,(X863+dt)/StartRamp)</f>
        <v>1.1000000000000001</v>
      </c>
      <c r="AB863" s="24">
        <f>SUM(Y863:AA863)</f>
        <v>3.4</v>
      </c>
      <c r="AC863" s="24">
        <f>AB863-D863</f>
        <v>2.6199999999999779E-2</v>
      </c>
      <c r="AD863" s="25">
        <f>MEDIAN(0,(TaperEnd-E863)/(TaperEnd-TaperStart),1)</f>
        <v>1</v>
      </c>
      <c r="AE863" s="24">
        <f>MIN(P_pcs*AD863,MAX(0,SOC_max-E863)*E_nom*60/dt/SQRT(RTE))</f>
        <v>2.5</v>
      </c>
      <c r="AF863" s="24">
        <f>MIN(P_pcs,MAX(0,E863-SOC_min)*E_nom*60/dt*SQRT(RTE))</f>
        <v>2.5</v>
      </c>
      <c r="AG863" s="24">
        <f>IF(AC863&gt;0,MIN(AC863,AE863),0)</f>
        <v>2.6199999999999779E-2</v>
      </c>
      <c r="AH863" s="24">
        <f>IF(AC863&lt;0,MIN(-AC863,AF863),0)</f>
        <v>0</v>
      </c>
      <c r="AI863" s="24">
        <f>IF(AC863&gt;0,D863+AG863,AB863)</f>
        <v>3.4</v>
      </c>
      <c r="AJ863" s="24">
        <f>MAX(0,D863-AI863-AH863)</f>
        <v>0</v>
      </c>
      <c r="AK863" s="25">
        <f>IF(AB863&gt;0,AI863/AB863,0)</f>
        <v>1</v>
      </c>
      <c r="AL863">
        <f>IF(AB863=0,1,MIN(MATCH(MEDIAN(MinStable,AK863,1),FC_L,1),3))</f>
        <v>3</v>
      </c>
      <c r="AM863" s="25">
        <f>INDEX(FC_E1,$AL863)+(MEDIAN(MinStable,$AK863,1)-INDEX(FC_L,$AL863))*(INDEX(FC_E1,$AL863+1)-INDEX(FC_E1,$AL863))/(INDEX(FC_L,$AL863+1)-INDEX(FC_L,$AL863))</f>
        <v>0.42799999999999999</v>
      </c>
      <c r="AN863" s="25">
        <f>INDEX(FC_E2,$AL863)+(MEDIAN(MinStable,$AK863,1)-INDEX(FC_L,$AL863))*(INDEX(FC_E2,$AL863+1)-INDEX(FC_E2,$AL863))/(INDEX(FC_L,$AL863+1)-INDEX(FC_L,$AL863))</f>
        <v>0.42199999999999999</v>
      </c>
      <c r="AO863" s="25">
        <f>INDEX(FC_E3,$AL863)+(MEDIAN(MinStable,$AK863,1)-INDEX(FC_L,$AL863))*(INDEX(FC_E3,$AL863+1)-INDEX(FC_E3,$AL863))/(INDEX(FC_L,$AL863+1)-INDEX(FC_L,$AL863))</f>
        <v>0.41499999999999998</v>
      </c>
      <c r="AP863" s="26">
        <f>(IF(S863=1,Y863*AK863/AM863,0)+IF(T863=1,Z863*AK863/AN863,0)+IF(U863=1,AA863*AK863/AO863,0))*dt/60</f>
        <v>0.13434959664142687</v>
      </c>
      <c r="AQ863" s="25">
        <f>E863+(AG863*SQRT(RTE)-AH863/SQRT(RTE))*dt/60/E_nom</f>
        <v>0.62449022415395805</v>
      </c>
      <c r="AR863">
        <f>IF(R863=1,1,0)</f>
        <v>0</v>
      </c>
    </row>
    <row r="864" spans="1:44" x14ac:dyDescent="0.2">
      <c r="A864">
        <v>862</v>
      </c>
      <c r="B864" s="22">
        <f>A864/1440</f>
        <v>0.59861111111111109</v>
      </c>
      <c r="C864" s="23">
        <v>3.4129</v>
      </c>
      <c r="D864" s="24">
        <f>C864+P_aux</f>
        <v>3.4279000000000002</v>
      </c>
      <c r="E864" s="25">
        <f>AQ863</f>
        <v>0.62449022415395805</v>
      </c>
      <c r="F864" s="24">
        <f>AB863</f>
        <v>3.4</v>
      </c>
      <c r="G864">
        <f>IF(AND(S863=0,V863&gt;=MinOff),V863,-1)</f>
        <v>-1</v>
      </c>
      <c r="H864">
        <f>IF(AND(T863=0,W863&gt;=MinOff),W863,-1)</f>
        <v>-1</v>
      </c>
      <c r="I864">
        <f>IF(AND(U863=0,X863&gt;=MinOff),X863,-1)</f>
        <v>-1</v>
      </c>
      <c r="J864">
        <f>IF(AND(S863=1,V863&gt;=MinRun),V863,-1)</f>
        <v>639</v>
      </c>
      <c r="K864">
        <f>IF(AND(T863=1,W863&gt;=MinRun),W863,-1)</f>
        <v>638</v>
      </c>
      <c r="L864">
        <f>IF(AND(U863=1,X863&gt;=MinRun),X863,-1)</f>
        <v>297</v>
      </c>
      <c r="M864">
        <f>IF(MAX(G864:I864)&lt;0,0,MATCH(MAX(G864:I864),G864:I864,0))</f>
        <v>0</v>
      </c>
      <c r="N864">
        <f>IF(MAX(J864:L864)&lt;0,0,MATCH(MAX(J864:L864),J864:L864,0))</f>
        <v>1</v>
      </c>
      <c r="O864" s="24">
        <f>IF(N864=0,0,INDEX(CapVec,N864))</f>
        <v>1.2</v>
      </c>
      <c r="P864">
        <f>IF(OR(D864&gt;F864+StartMargin,E864&lt;SOC_startT),1,0)</f>
        <v>0</v>
      </c>
      <c r="Q864">
        <f>IF(AND(E864&gt;SOC_stopT,D864&lt;=F864-O864+StopMargin),1,0)</f>
        <v>0</v>
      </c>
      <c r="R864">
        <f>IF(AND(P864=1,M864&gt;0),1,IF(AND(P864=0,Q864=1,N864&gt;0),-1,0))</f>
        <v>0</v>
      </c>
      <c r="S864">
        <f>S863+IF(AND(R864=1,M864=1),1,0)-IF(AND(R864=-1,N864=1),1,0)</f>
        <v>1</v>
      </c>
      <c r="T864">
        <f>T863+IF(AND(R864=1,M864=2),1,0)-IF(AND(R864=-1,N864=2),1,0)</f>
        <v>1</v>
      </c>
      <c r="U864">
        <f>U863+IF(AND(R864=1,M864=3),1,0)-IF(AND(R864=-1,N864=3),1,0)</f>
        <v>1</v>
      </c>
      <c r="V864">
        <f>IF(S864&lt;&gt;S863,0,V863+dt)</f>
        <v>640</v>
      </c>
      <c r="W864">
        <f>IF(T864&lt;&gt;T863,0,W863+dt)</f>
        <v>639</v>
      </c>
      <c r="X864">
        <f>IF(U864&lt;&gt;U863,0,X863+dt)</f>
        <v>298</v>
      </c>
      <c r="Y864" s="24">
        <f>S864*Cap_1*MIN(1,(V864+dt)/StartRamp)</f>
        <v>1.2</v>
      </c>
      <c r="Z864" s="24">
        <f>T864*Cap_2*MIN(1,(W864+dt)/StartRamp)</f>
        <v>1.1000000000000001</v>
      </c>
      <c r="AA864" s="24">
        <f>U864*Cap_3*MIN(1,(X864+dt)/StartRamp)</f>
        <v>1.1000000000000001</v>
      </c>
      <c r="AB864" s="24">
        <f>SUM(Y864:AA864)</f>
        <v>3.4</v>
      </c>
      <c r="AC864" s="24">
        <f>AB864-D864</f>
        <v>-2.7900000000000258E-2</v>
      </c>
      <c r="AD864" s="25">
        <f>MEDIAN(0,(TaperEnd-E864)/(TaperEnd-TaperStart),1)</f>
        <v>1</v>
      </c>
      <c r="AE864" s="24">
        <f>MIN(P_pcs*AD864,MAX(0,SOC_max-E864)*E_nom*60/dt/SQRT(RTE))</f>
        <v>2.5</v>
      </c>
      <c r="AF864" s="24">
        <f>MIN(P_pcs,MAX(0,E864-SOC_min)*E_nom*60/dt*SQRT(RTE))</f>
        <v>2.5</v>
      </c>
      <c r="AG864" s="24">
        <f>IF(AC864&gt;0,MIN(AC864,AE864),0)</f>
        <v>0</v>
      </c>
      <c r="AH864" s="24">
        <f>IF(AC864&lt;0,MIN(-AC864,AF864),0)</f>
        <v>2.7900000000000258E-2</v>
      </c>
      <c r="AI864" s="24">
        <f>IF(AC864&gt;0,D864+AG864,AB864)</f>
        <v>3.4</v>
      </c>
      <c r="AJ864" s="24">
        <f>MAX(0,D864-AI864-AH864)</f>
        <v>0</v>
      </c>
      <c r="AK864" s="25">
        <f>IF(AB864&gt;0,AI864/AB864,0)</f>
        <v>1</v>
      </c>
      <c r="AL864">
        <f>IF(AB864=0,1,MIN(MATCH(MEDIAN(MinStable,AK864,1),FC_L,1),3))</f>
        <v>3</v>
      </c>
      <c r="AM864" s="25">
        <f>INDEX(FC_E1,$AL864)+(MEDIAN(MinStable,$AK864,1)-INDEX(FC_L,$AL864))*(INDEX(FC_E1,$AL864+1)-INDEX(FC_E1,$AL864))/(INDEX(FC_L,$AL864+1)-INDEX(FC_L,$AL864))</f>
        <v>0.42799999999999999</v>
      </c>
      <c r="AN864" s="25">
        <f>INDEX(FC_E2,$AL864)+(MEDIAN(MinStable,$AK864,1)-INDEX(FC_L,$AL864))*(INDEX(FC_E2,$AL864+1)-INDEX(FC_E2,$AL864))/(INDEX(FC_L,$AL864+1)-INDEX(FC_L,$AL864))</f>
        <v>0.42199999999999999</v>
      </c>
      <c r="AO864" s="25">
        <f>INDEX(FC_E3,$AL864)+(MEDIAN(MinStable,$AK864,1)-INDEX(FC_L,$AL864))*(INDEX(FC_E3,$AL864+1)-INDEX(FC_E3,$AL864))/(INDEX(FC_L,$AL864+1)-INDEX(FC_L,$AL864))</f>
        <v>0.41499999999999998</v>
      </c>
      <c r="AP864" s="26">
        <f>(IF(S864=1,Y864*AK864/AM864,0)+IF(T864=1,Z864*AK864/AN864,0)+IF(U864=1,AA864*AK864/AO864,0))*dt/60</f>
        <v>0.13434959664142687</v>
      </c>
      <c r="AQ864" s="25">
        <f>E864+(AG864*SQRT(RTE)-AH864/SQRT(RTE))*dt/60/E_nom</f>
        <v>0.6244000983965895</v>
      </c>
      <c r="AR864">
        <f>IF(R864=1,1,0)</f>
        <v>0</v>
      </c>
    </row>
    <row r="865" spans="1:44" x14ac:dyDescent="0.2">
      <c r="A865">
        <v>863</v>
      </c>
      <c r="B865" s="22">
        <f>A865/1440</f>
        <v>0.59930555555555554</v>
      </c>
      <c r="C865" s="23">
        <v>3.3006000000000002</v>
      </c>
      <c r="D865" s="24">
        <f>C865+P_aux</f>
        <v>3.3156000000000003</v>
      </c>
      <c r="E865" s="25">
        <f>AQ864</f>
        <v>0.6244000983965895</v>
      </c>
      <c r="F865" s="24">
        <f>AB864</f>
        <v>3.4</v>
      </c>
      <c r="G865">
        <f>IF(AND(S864=0,V864&gt;=MinOff),V864,-1)</f>
        <v>-1</v>
      </c>
      <c r="H865">
        <f>IF(AND(T864=0,W864&gt;=MinOff),W864,-1)</f>
        <v>-1</v>
      </c>
      <c r="I865">
        <f>IF(AND(U864=0,X864&gt;=MinOff),X864,-1)</f>
        <v>-1</v>
      </c>
      <c r="J865">
        <f>IF(AND(S864=1,V864&gt;=MinRun),V864,-1)</f>
        <v>640</v>
      </c>
      <c r="K865">
        <f>IF(AND(T864=1,W864&gt;=MinRun),W864,-1)</f>
        <v>639</v>
      </c>
      <c r="L865">
        <f>IF(AND(U864=1,X864&gt;=MinRun),X864,-1)</f>
        <v>298</v>
      </c>
      <c r="M865">
        <f>IF(MAX(G865:I865)&lt;0,0,MATCH(MAX(G865:I865),G865:I865,0))</f>
        <v>0</v>
      </c>
      <c r="N865">
        <f>IF(MAX(J865:L865)&lt;0,0,MATCH(MAX(J865:L865),J865:L865,0))</f>
        <v>1</v>
      </c>
      <c r="O865" s="24">
        <f>IF(N865=0,0,INDEX(CapVec,N865))</f>
        <v>1.2</v>
      </c>
      <c r="P865">
        <f>IF(OR(D865&gt;F865+StartMargin,E865&lt;SOC_startT),1,0)</f>
        <v>0</v>
      </c>
      <c r="Q865">
        <f>IF(AND(E865&gt;SOC_stopT,D865&lt;=F865-O865+StopMargin),1,0)</f>
        <v>0</v>
      </c>
      <c r="R865">
        <f>IF(AND(P865=1,M865&gt;0),1,IF(AND(P865=0,Q865=1,N865&gt;0),-1,0))</f>
        <v>0</v>
      </c>
      <c r="S865">
        <f>S864+IF(AND(R865=1,M865=1),1,0)-IF(AND(R865=-1,N865=1),1,0)</f>
        <v>1</v>
      </c>
      <c r="T865">
        <f>T864+IF(AND(R865=1,M865=2),1,0)-IF(AND(R865=-1,N865=2),1,0)</f>
        <v>1</v>
      </c>
      <c r="U865">
        <f>U864+IF(AND(R865=1,M865=3),1,0)-IF(AND(R865=-1,N865=3),1,0)</f>
        <v>1</v>
      </c>
      <c r="V865">
        <f>IF(S865&lt;&gt;S864,0,V864+dt)</f>
        <v>641</v>
      </c>
      <c r="W865">
        <f>IF(T865&lt;&gt;T864,0,W864+dt)</f>
        <v>640</v>
      </c>
      <c r="X865">
        <f>IF(U865&lt;&gt;U864,0,X864+dt)</f>
        <v>299</v>
      </c>
      <c r="Y865" s="24">
        <f>S865*Cap_1*MIN(1,(V865+dt)/StartRamp)</f>
        <v>1.2</v>
      </c>
      <c r="Z865" s="24">
        <f>T865*Cap_2*MIN(1,(W865+dt)/StartRamp)</f>
        <v>1.1000000000000001</v>
      </c>
      <c r="AA865" s="24">
        <f>U865*Cap_3*MIN(1,(X865+dt)/StartRamp)</f>
        <v>1.1000000000000001</v>
      </c>
      <c r="AB865" s="24">
        <f>SUM(Y865:AA865)</f>
        <v>3.4</v>
      </c>
      <c r="AC865" s="24">
        <f>AB865-D865</f>
        <v>8.4399999999999586E-2</v>
      </c>
      <c r="AD865" s="25">
        <f>MEDIAN(0,(TaperEnd-E865)/(TaperEnd-TaperStart),1)</f>
        <v>1</v>
      </c>
      <c r="AE865" s="24">
        <f>MIN(P_pcs*AD865,MAX(0,SOC_max-E865)*E_nom*60/dt/SQRT(RTE))</f>
        <v>2.5</v>
      </c>
      <c r="AF865" s="24">
        <f>MIN(P_pcs,MAX(0,E865-SOC_min)*E_nom*60/dt*SQRT(RTE))</f>
        <v>2.5</v>
      </c>
      <c r="AG865" s="24">
        <f>IF(AC865&gt;0,MIN(AC865,AE865),0)</f>
        <v>8.4399999999999586E-2</v>
      </c>
      <c r="AH865" s="24">
        <f>IF(AC865&lt;0,MIN(-AC865,AF865),0)</f>
        <v>0</v>
      </c>
      <c r="AI865" s="24">
        <f>IF(AC865&gt;0,D865+AG865,AB865)</f>
        <v>3.4</v>
      </c>
      <c r="AJ865" s="24">
        <f>MAX(0,D865-AI865-AH865)</f>
        <v>0</v>
      </c>
      <c r="AK865" s="25">
        <f>IF(AB865&gt;0,AI865/AB865,0)</f>
        <v>1</v>
      </c>
      <c r="AL865">
        <f>IF(AB865=0,1,MIN(MATCH(MEDIAN(MinStable,AK865,1),FC_L,1),3))</f>
        <v>3</v>
      </c>
      <c r="AM865" s="25">
        <f>INDEX(FC_E1,$AL865)+(MEDIAN(MinStable,$AK865,1)-INDEX(FC_L,$AL865))*(INDEX(FC_E1,$AL865+1)-INDEX(FC_E1,$AL865))/(INDEX(FC_L,$AL865+1)-INDEX(FC_L,$AL865))</f>
        <v>0.42799999999999999</v>
      </c>
      <c r="AN865" s="25">
        <f>INDEX(FC_E2,$AL865)+(MEDIAN(MinStable,$AK865,1)-INDEX(FC_L,$AL865))*(INDEX(FC_E2,$AL865+1)-INDEX(FC_E2,$AL865))/(INDEX(FC_L,$AL865+1)-INDEX(FC_L,$AL865))</f>
        <v>0.42199999999999999</v>
      </c>
      <c r="AO865" s="25">
        <f>INDEX(FC_E3,$AL865)+(MEDIAN(MinStable,$AK865,1)-INDEX(FC_L,$AL865))*(INDEX(FC_E3,$AL865+1)-INDEX(FC_E3,$AL865))/(INDEX(FC_L,$AL865+1)-INDEX(FC_L,$AL865))</f>
        <v>0.41499999999999998</v>
      </c>
      <c r="AP865" s="26">
        <f>(IF(S865=1,Y865*AK865/AM865,0)+IF(T865=1,Z865*AK865/AN865,0)+IF(U865=1,AA865*AK865/AO865,0))*dt/60</f>
        <v>0.13434959664142687</v>
      </c>
      <c r="AQ865" s="25">
        <f>E865+(AG865*SQRT(RTE)-AH865/SQRT(RTE))*dt/60/E_nom</f>
        <v>0.62464002026939502</v>
      </c>
      <c r="AR865">
        <f>IF(R865=1,1,0)</f>
        <v>0</v>
      </c>
    </row>
    <row r="866" spans="1:44" x14ac:dyDescent="0.2">
      <c r="A866">
        <v>864</v>
      </c>
      <c r="B866" s="22">
        <f>A866/1440</f>
        <v>0.6</v>
      </c>
      <c r="C866" s="23">
        <v>3.3668</v>
      </c>
      <c r="D866" s="24">
        <f>C866+P_aux</f>
        <v>3.3818000000000001</v>
      </c>
      <c r="E866" s="25">
        <f>AQ865</f>
        <v>0.62464002026939502</v>
      </c>
      <c r="F866" s="24">
        <f>AB865</f>
        <v>3.4</v>
      </c>
      <c r="G866">
        <f>IF(AND(S865=0,V865&gt;=MinOff),V865,-1)</f>
        <v>-1</v>
      </c>
      <c r="H866">
        <f>IF(AND(T865=0,W865&gt;=MinOff),W865,-1)</f>
        <v>-1</v>
      </c>
      <c r="I866">
        <f>IF(AND(U865=0,X865&gt;=MinOff),X865,-1)</f>
        <v>-1</v>
      </c>
      <c r="J866">
        <f>IF(AND(S865=1,V865&gt;=MinRun),V865,-1)</f>
        <v>641</v>
      </c>
      <c r="K866">
        <f>IF(AND(T865=1,W865&gt;=MinRun),W865,-1)</f>
        <v>640</v>
      </c>
      <c r="L866">
        <f>IF(AND(U865=1,X865&gt;=MinRun),X865,-1)</f>
        <v>299</v>
      </c>
      <c r="M866">
        <f>IF(MAX(G866:I866)&lt;0,0,MATCH(MAX(G866:I866),G866:I866,0))</f>
        <v>0</v>
      </c>
      <c r="N866">
        <f>IF(MAX(J866:L866)&lt;0,0,MATCH(MAX(J866:L866),J866:L866,0))</f>
        <v>1</v>
      </c>
      <c r="O866" s="24">
        <f>IF(N866=0,0,INDEX(CapVec,N866))</f>
        <v>1.2</v>
      </c>
      <c r="P866">
        <f>IF(OR(D866&gt;F866+StartMargin,E866&lt;SOC_startT),1,0)</f>
        <v>0</v>
      </c>
      <c r="Q866">
        <f>IF(AND(E866&gt;SOC_stopT,D866&lt;=F866-O866+StopMargin),1,0)</f>
        <v>0</v>
      </c>
      <c r="R866">
        <f>IF(AND(P866=1,M866&gt;0),1,IF(AND(P866=0,Q866=1,N866&gt;0),-1,0))</f>
        <v>0</v>
      </c>
      <c r="S866">
        <f>S865+IF(AND(R866=1,M866=1),1,0)-IF(AND(R866=-1,N866=1),1,0)</f>
        <v>1</v>
      </c>
      <c r="T866">
        <f>T865+IF(AND(R866=1,M866=2),1,0)-IF(AND(R866=-1,N866=2),1,0)</f>
        <v>1</v>
      </c>
      <c r="U866">
        <f>U865+IF(AND(R866=1,M866=3),1,0)-IF(AND(R866=-1,N866=3),1,0)</f>
        <v>1</v>
      </c>
      <c r="V866">
        <f>IF(S866&lt;&gt;S865,0,V865+dt)</f>
        <v>642</v>
      </c>
      <c r="W866">
        <f>IF(T866&lt;&gt;T865,0,W865+dt)</f>
        <v>641</v>
      </c>
      <c r="X866">
        <f>IF(U866&lt;&gt;U865,0,X865+dt)</f>
        <v>300</v>
      </c>
      <c r="Y866" s="24">
        <f>S866*Cap_1*MIN(1,(V866+dt)/StartRamp)</f>
        <v>1.2</v>
      </c>
      <c r="Z866" s="24">
        <f>T866*Cap_2*MIN(1,(W866+dt)/StartRamp)</f>
        <v>1.1000000000000001</v>
      </c>
      <c r="AA866" s="24">
        <f>U866*Cap_3*MIN(1,(X866+dt)/StartRamp)</f>
        <v>1.1000000000000001</v>
      </c>
      <c r="AB866" s="24">
        <f>SUM(Y866:AA866)</f>
        <v>3.4</v>
      </c>
      <c r="AC866" s="24">
        <f>AB866-D866</f>
        <v>1.8199999999999772E-2</v>
      </c>
      <c r="AD866" s="25">
        <f>MEDIAN(0,(TaperEnd-E866)/(TaperEnd-TaperStart),1)</f>
        <v>1</v>
      </c>
      <c r="AE866" s="24">
        <f>MIN(P_pcs*AD866,MAX(0,SOC_max-E866)*E_nom*60/dt/SQRT(RTE))</f>
        <v>2.5</v>
      </c>
      <c r="AF866" s="24">
        <f>MIN(P_pcs,MAX(0,E866-SOC_min)*E_nom*60/dt*SQRT(RTE))</f>
        <v>2.5</v>
      </c>
      <c r="AG866" s="24">
        <f>IF(AC866&gt;0,MIN(AC866,AE866),0)</f>
        <v>1.8199999999999772E-2</v>
      </c>
      <c r="AH866" s="24">
        <f>IF(AC866&lt;0,MIN(-AC866,AF866),0)</f>
        <v>0</v>
      </c>
      <c r="AI866" s="24">
        <f>IF(AC866&gt;0,D866+AG866,AB866)</f>
        <v>3.4</v>
      </c>
      <c r="AJ866" s="24">
        <f>MAX(0,D866-AI866-AH866)</f>
        <v>0</v>
      </c>
      <c r="AK866" s="25">
        <f>IF(AB866&gt;0,AI866/AB866,0)</f>
        <v>1</v>
      </c>
      <c r="AL866">
        <f>IF(AB866=0,1,MIN(MATCH(MEDIAN(MinStable,AK866,1),FC_L,1),3))</f>
        <v>3</v>
      </c>
      <c r="AM866" s="25">
        <f>INDEX(FC_E1,$AL866)+(MEDIAN(MinStable,$AK866,1)-INDEX(FC_L,$AL866))*(INDEX(FC_E1,$AL866+1)-INDEX(FC_E1,$AL866))/(INDEX(FC_L,$AL866+1)-INDEX(FC_L,$AL866))</f>
        <v>0.42799999999999999</v>
      </c>
      <c r="AN866" s="25">
        <f>INDEX(FC_E2,$AL866)+(MEDIAN(MinStable,$AK866,1)-INDEX(FC_L,$AL866))*(INDEX(FC_E2,$AL866+1)-INDEX(FC_E2,$AL866))/(INDEX(FC_L,$AL866+1)-INDEX(FC_L,$AL866))</f>
        <v>0.42199999999999999</v>
      </c>
      <c r="AO866" s="25">
        <f>INDEX(FC_E3,$AL866)+(MEDIAN(MinStable,$AK866,1)-INDEX(FC_L,$AL866))*(INDEX(FC_E3,$AL866+1)-INDEX(FC_E3,$AL866))/(INDEX(FC_L,$AL866+1)-INDEX(FC_L,$AL866))</f>
        <v>0.41499999999999998</v>
      </c>
      <c r="AP866" s="26">
        <f>(IF(S866=1,Y866*AK866/AM866,0)+IF(T866=1,Z866*AK866/AN866,0)+IF(U866=1,AA866*AK866/AO866,0))*dt/60</f>
        <v>0.13434959664142687</v>
      </c>
      <c r="AQ866" s="25">
        <f>E866+(AG866*SQRT(RTE)-AH866/SQRT(RTE))*dt/60/E_nom</f>
        <v>0.62469175697656398</v>
      </c>
      <c r="AR866">
        <f>IF(R866=1,1,0)</f>
        <v>0</v>
      </c>
    </row>
    <row r="867" spans="1:44" x14ac:dyDescent="0.2">
      <c r="A867">
        <v>865</v>
      </c>
      <c r="B867" s="22">
        <f>A867/1440</f>
        <v>0.60069444444444442</v>
      </c>
      <c r="C867" s="23">
        <v>3.3881000000000001</v>
      </c>
      <c r="D867" s="24">
        <f>C867+P_aux</f>
        <v>3.4031000000000002</v>
      </c>
      <c r="E867" s="25">
        <f>AQ866</f>
        <v>0.62469175697656398</v>
      </c>
      <c r="F867" s="24">
        <f>AB866</f>
        <v>3.4</v>
      </c>
      <c r="G867">
        <f>IF(AND(S866=0,V866&gt;=MinOff),V866,-1)</f>
        <v>-1</v>
      </c>
      <c r="H867">
        <f>IF(AND(T866=0,W866&gt;=MinOff),W866,-1)</f>
        <v>-1</v>
      </c>
      <c r="I867">
        <f>IF(AND(U866=0,X866&gt;=MinOff),X866,-1)</f>
        <v>-1</v>
      </c>
      <c r="J867">
        <f>IF(AND(S866=1,V866&gt;=MinRun),V866,-1)</f>
        <v>642</v>
      </c>
      <c r="K867">
        <f>IF(AND(T866=1,W866&gt;=MinRun),W866,-1)</f>
        <v>641</v>
      </c>
      <c r="L867">
        <f>IF(AND(U866=1,X866&gt;=MinRun),X866,-1)</f>
        <v>300</v>
      </c>
      <c r="M867">
        <f>IF(MAX(G867:I867)&lt;0,0,MATCH(MAX(G867:I867),G867:I867,0))</f>
        <v>0</v>
      </c>
      <c r="N867">
        <f>IF(MAX(J867:L867)&lt;0,0,MATCH(MAX(J867:L867),J867:L867,0))</f>
        <v>1</v>
      </c>
      <c r="O867" s="24">
        <f>IF(N867=0,0,INDEX(CapVec,N867))</f>
        <v>1.2</v>
      </c>
      <c r="P867">
        <f>IF(OR(D867&gt;F867+StartMargin,E867&lt;SOC_startT),1,0)</f>
        <v>0</v>
      </c>
      <c r="Q867">
        <f>IF(AND(E867&gt;SOC_stopT,D867&lt;=F867-O867+StopMargin),1,0)</f>
        <v>0</v>
      </c>
      <c r="R867">
        <f>IF(AND(P867=1,M867&gt;0),1,IF(AND(P867=0,Q867=1,N867&gt;0),-1,0))</f>
        <v>0</v>
      </c>
      <c r="S867">
        <f>S866+IF(AND(R867=1,M867=1),1,0)-IF(AND(R867=-1,N867=1),1,0)</f>
        <v>1</v>
      </c>
      <c r="T867">
        <f>T866+IF(AND(R867=1,M867=2),1,0)-IF(AND(R867=-1,N867=2),1,0)</f>
        <v>1</v>
      </c>
      <c r="U867">
        <f>U866+IF(AND(R867=1,M867=3),1,0)-IF(AND(R867=-1,N867=3),1,0)</f>
        <v>1</v>
      </c>
      <c r="V867">
        <f>IF(S867&lt;&gt;S866,0,V866+dt)</f>
        <v>643</v>
      </c>
      <c r="W867">
        <f>IF(T867&lt;&gt;T866,0,W866+dt)</f>
        <v>642</v>
      </c>
      <c r="X867">
        <f>IF(U867&lt;&gt;U866,0,X866+dt)</f>
        <v>301</v>
      </c>
      <c r="Y867" s="24">
        <f>S867*Cap_1*MIN(1,(V867+dt)/StartRamp)</f>
        <v>1.2</v>
      </c>
      <c r="Z867" s="24">
        <f>T867*Cap_2*MIN(1,(W867+dt)/StartRamp)</f>
        <v>1.1000000000000001</v>
      </c>
      <c r="AA867" s="24">
        <f>U867*Cap_3*MIN(1,(X867+dt)/StartRamp)</f>
        <v>1.1000000000000001</v>
      </c>
      <c r="AB867" s="24">
        <f>SUM(Y867:AA867)</f>
        <v>3.4</v>
      </c>
      <c r="AC867" s="24">
        <f>AB867-D867</f>
        <v>-3.1000000000003247E-3</v>
      </c>
      <c r="AD867" s="25">
        <f>MEDIAN(0,(TaperEnd-E867)/(TaperEnd-TaperStart),1)</f>
        <v>1</v>
      </c>
      <c r="AE867" s="24">
        <f>MIN(P_pcs*AD867,MAX(0,SOC_max-E867)*E_nom*60/dt/SQRT(RTE))</f>
        <v>2.5</v>
      </c>
      <c r="AF867" s="24">
        <f>MIN(P_pcs,MAX(0,E867-SOC_min)*E_nom*60/dt*SQRT(RTE))</f>
        <v>2.5</v>
      </c>
      <c r="AG867" s="24">
        <f>IF(AC867&gt;0,MIN(AC867,AE867),0)</f>
        <v>0</v>
      </c>
      <c r="AH867" s="24">
        <f>IF(AC867&lt;0,MIN(-AC867,AF867),0)</f>
        <v>3.1000000000003247E-3</v>
      </c>
      <c r="AI867" s="24">
        <f>IF(AC867&gt;0,D867+AG867,AB867)</f>
        <v>3.4</v>
      </c>
      <c r="AJ867" s="24">
        <f>MAX(0,D867-AI867-AH867)</f>
        <v>0</v>
      </c>
      <c r="AK867" s="25">
        <f>IF(AB867&gt;0,AI867/AB867,0)</f>
        <v>1</v>
      </c>
      <c r="AL867">
        <f>IF(AB867=0,1,MIN(MATCH(MEDIAN(MinStable,AK867,1),FC_L,1),3))</f>
        <v>3</v>
      </c>
      <c r="AM867" s="25">
        <f>INDEX(FC_E1,$AL867)+(MEDIAN(MinStable,$AK867,1)-INDEX(FC_L,$AL867))*(INDEX(FC_E1,$AL867+1)-INDEX(FC_E1,$AL867))/(INDEX(FC_L,$AL867+1)-INDEX(FC_L,$AL867))</f>
        <v>0.42799999999999999</v>
      </c>
      <c r="AN867" s="25">
        <f>INDEX(FC_E2,$AL867)+(MEDIAN(MinStable,$AK867,1)-INDEX(FC_L,$AL867))*(INDEX(FC_E2,$AL867+1)-INDEX(FC_E2,$AL867))/(INDEX(FC_L,$AL867+1)-INDEX(FC_L,$AL867))</f>
        <v>0.42199999999999999</v>
      </c>
      <c r="AO867" s="25">
        <f>INDEX(FC_E3,$AL867)+(MEDIAN(MinStable,$AK867,1)-INDEX(FC_L,$AL867))*(INDEX(FC_E3,$AL867+1)-INDEX(FC_E3,$AL867))/(INDEX(FC_L,$AL867+1)-INDEX(FC_L,$AL867))</f>
        <v>0.41499999999999998</v>
      </c>
      <c r="AP867" s="26">
        <f>(IF(S867=1,Y867*AK867/AM867,0)+IF(T867=1,Z867*AK867/AN867,0)+IF(U867=1,AA867*AK867/AO867,0))*dt/60</f>
        <v>0.13434959664142687</v>
      </c>
      <c r="AQ867" s="25">
        <f>E867+(AG867*SQRT(RTE)-AH867/SQRT(RTE))*dt/60/E_nom</f>
        <v>0.62468174300352308</v>
      </c>
      <c r="AR867">
        <f>IF(R867=1,1,0)</f>
        <v>0</v>
      </c>
    </row>
    <row r="868" spans="1:44" x14ac:dyDescent="0.2">
      <c r="A868">
        <v>866</v>
      </c>
      <c r="B868" s="22">
        <f>A868/1440</f>
        <v>0.60138888888888886</v>
      </c>
      <c r="C868" s="23">
        <v>3.4222000000000001</v>
      </c>
      <c r="D868" s="24">
        <f>C868+P_aux</f>
        <v>3.4372000000000003</v>
      </c>
      <c r="E868" s="25">
        <f>AQ867</f>
        <v>0.62468174300352308</v>
      </c>
      <c r="F868" s="24">
        <f>AB867</f>
        <v>3.4</v>
      </c>
      <c r="G868">
        <f>IF(AND(S867=0,V867&gt;=MinOff),V867,-1)</f>
        <v>-1</v>
      </c>
      <c r="H868">
        <f>IF(AND(T867=0,W867&gt;=MinOff),W867,-1)</f>
        <v>-1</v>
      </c>
      <c r="I868">
        <f>IF(AND(U867=0,X867&gt;=MinOff),X867,-1)</f>
        <v>-1</v>
      </c>
      <c r="J868">
        <f>IF(AND(S867=1,V867&gt;=MinRun),V867,-1)</f>
        <v>643</v>
      </c>
      <c r="K868">
        <f>IF(AND(T867=1,W867&gt;=MinRun),W867,-1)</f>
        <v>642</v>
      </c>
      <c r="L868">
        <f>IF(AND(U867=1,X867&gt;=MinRun),X867,-1)</f>
        <v>301</v>
      </c>
      <c r="M868">
        <f>IF(MAX(G868:I868)&lt;0,0,MATCH(MAX(G868:I868),G868:I868,0))</f>
        <v>0</v>
      </c>
      <c r="N868">
        <f>IF(MAX(J868:L868)&lt;0,0,MATCH(MAX(J868:L868),J868:L868,0))</f>
        <v>1</v>
      </c>
      <c r="O868" s="24">
        <f>IF(N868=0,0,INDEX(CapVec,N868))</f>
        <v>1.2</v>
      </c>
      <c r="P868">
        <f>IF(OR(D868&gt;F868+StartMargin,E868&lt;SOC_startT),1,0)</f>
        <v>0</v>
      </c>
      <c r="Q868">
        <f>IF(AND(E868&gt;SOC_stopT,D868&lt;=F868-O868+StopMargin),1,0)</f>
        <v>0</v>
      </c>
      <c r="R868">
        <f>IF(AND(P868=1,M868&gt;0),1,IF(AND(P868=0,Q868=1,N868&gt;0),-1,0))</f>
        <v>0</v>
      </c>
      <c r="S868">
        <f>S867+IF(AND(R868=1,M868=1),1,0)-IF(AND(R868=-1,N868=1),1,0)</f>
        <v>1</v>
      </c>
      <c r="T868">
        <f>T867+IF(AND(R868=1,M868=2),1,0)-IF(AND(R868=-1,N868=2),1,0)</f>
        <v>1</v>
      </c>
      <c r="U868">
        <f>U867+IF(AND(R868=1,M868=3),1,0)-IF(AND(R868=-1,N868=3),1,0)</f>
        <v>1</v>
      </c>
      <c r="V868">
        <f>IF(S868&lt;&gt;S867,0,V867+dt)</f>
        <v>644</v>
      </c>
      <c r="W868">
        <f>IF(T868&lt;&gt;T867,0,W867+dt)</f>
        <v>643</v>
      </c>
      <c r="X868">
        <f>IF(U868&lt;&gt;U867,0,X867+dt)</f>
        <v>302</v>
      </c>
      <c r="Y868" s="24">
        <f>S868*Cap_1*MIN(1,(V868+dt)/StartRamp)</f>
        <v>1.2</v>
      </c>
      <c r="Z868" s="24">
        <f>T868*Cap_2*MIN(1,(W868+dt)/StartRamp)</f>
        <v>1.1000000000000001</v>
      </c>
      <c r="AA868" s="24">
        <f>U868*Cap_3*MIN(1,(X868+dt)/StartRamp)</f>
        <v>1.1000000000000001</v>
      </c>
      <c r="AB868" s="24">
        <f>SUM(Y868:AA868)</f>
        <v>3.4</v>
      </c>
      <c r="AC868" s="24">
        <f>AB868-D868</f>
        <v>-3.7200000000000344E-2</v>
      </c>
      <c r="AD868" s="25">
        <f>MEDIAN(0,(TaperEnd-E868)/(TaperEnd-TaperStart),1)</f>
        <v>1</v>
      </c>
      <c r="AE868" s="24">
        <f>MIN(P_pcs*AD868,MAX(0,SOC_max-E868)*E_nom*60/dt/SQRT(RTE))</f>
        <v>2.5</v>
      </c>
      <c r="AF868" s="24">
        <f>MIN(P_pcs,MAX(0,E868-SOC_min)*E_nom*60/dt*SQRT(RTE))</f>
        <v>2.5</v>
      </c>
      <c r="AG868" s="24">
        <f>IF(AC868&gt;0,MIN(AC868,AE868),0)</f>
        <v>0</v>
      </c>
      <c r="AH868" s="24">
        <f>IF(AC868&lt;0,MIN(-AC868,AF868),0)</f>
        <v>3.7200000000000344E-2</v>
      </c>
      <c r="AI868" s="24">
        <f>IF(AC868&gt;0,D868+AG868,AB868)</f>
        <v>3.4</v>
      </c>
      <c r="AJ868" s="24">
        <f>MAX(0,D868-AI868-AH868)</f>
        <v>0</v>
      </c>
      <c r="AK868" s="25">
        <f>IF(AB868&gt;0,AI868/AB868,0)</f>
        <v>1</v>
      </c>
      <c r="AL868">
        <f>IF(AB868=0,1,MIN(MATCH(MEDIAN(MinStable,AK868,1),FC_L,1),3))</f>
        <v>3</v>
      </c>
      <c r="AM868" s="25">
        <f>INDEX(FC_E1,$AL868)+(MEDIAN(MinStable,$AK868,1)-INDEX(FC_L,$AL868))*(INDEX(FC_E1,$AL868+1)-INDEX(FC_E1,$AL868))/(INDEX(FC_L,$AL868+1)-INDEX(FC_L,$AL868))</f>
        <v>0.42799999999999999</v>
      </c>
      <c r="AN868" s="25">
        <f>INDEX(FC_E2,$AL868)+(MEDIAN(MinStable,$AK868,1)-INDEX(FC_L,$AL868))*(INDEX(FC_E2,$AL868+1)-INDEX(FC_E2,$AL868))/(INDEX(FC_L,$AL868+1)-INDEX(FC_L,$AL868))</f>
        <v>0.42199999999999999</v>
      </c>
      <c r="AO868" s="25">
        <f>INDEX(FC_E3,$AL868)+(MEDIAN(MinStable,$AK868,1)-INDEX(FC_L,$AL868))*(INDEX(FC_E3,$AL868+1)-INDEX(FC_E3,$AL868))/(INDEX(FC_L,$AL868+1)-INDEX(FC_L,$AL868))</f>
        <v>0.41499999999999998</v>
      </c>
      <c r="AP868" s="26">
        <f>(IF(S868=1,Y868*AK868/AM868,0)+IF(T868=1,Z868*AK868/AN868,0)+IF(U868=1,AA868*AK868/AO868,0))*dt/60</f>
        <v>0.13434959664142687</v>
      </c>
      <c r="AQ868" s="25">
        <f>E868+(AG868*SQRT(RTE)-AH868/SQRT(RTE))*dt/60/E_nom</f>
        <v>0.62456157532703171</v>
      </c>
      <c r="AR868">
        <f>IF(R868=1,1,0)</f>
        <v>0</v>
      </c>
    </row>
    <row r="869" spans="1:44" x14ac:dyDescent="0.2">
      <c r="A869">
        <v>867</v>
      </c>
      <c r="B869" s="22">
        <f>A869/1440</f>
        <v>0.6020833333333333</v>
      </c>
      <c r="C869" s="23">
        <v>3.3077999999999999</v>
      </c>
      <c r="D869" s="24">
        <f>C869+P_aux</f>
        <v>3.3228</v>
      </c>
      <c r="E869" s="25">
        <f>AQ868</f>
        <v>0.62456157532703171</v>
      </c>
      <c r="F869" s="24">
        <f>AB868</f>
        <v>3.4</v>
      </c>
      <c r="G869">
        <f>IF(AND(S868=0,V868&gt;=MinOff),V868,-1)</f>
        <v>-1</v>
      </c>
      <c r="H869">
        <f>IF(AND(T868=0,W868&gt;=MinOff),W868,-1)</f>
        <v>-1</v>
      </c>
      <c r="I869">
        <f>IF(AND(U868=0,X868&gt;=MinOff),X868,-1)</f>
        <v>-1</v>
      </c>
      <c r="J869">
        <f>IF(AND(S868=1,V868&gt;=MinRun),V868,-1)</f>
        <v>644</v>
      </c>
      <c r="K869">
        <f>IF(AND(T868=1,W868&gt;=MinRun),W868,-1)</f>
        <v>643</v>
      </c>
      <c r="L869">
        <f>IF(AND(U868=1,X868&gt;=MinRun),X868,-1)</f>
        <v>302</v>
      </c>
      <c r="M869">
        <f>IF(MAX(G869:I869)&lt;0,0,MATCH(MAX(G869:I869),G869:I869,0))</f>
        <v>0</v>
      </c>
      <c r="N869">
        <f>IF(MAX(J869:L869)&lt;0,0,MATCH(MAX(J869:L869),J869:L869,0))</f>
        <v>1</v>
      </c>
      <c r="O869" s="24">
        <f>IF(N869=0,0,INDEX(CapVec,N869))</f>
        <v>1.2</v>
      </c>
      <c r="P869">
        <f>IF(OR(D869&gt;F869+StartMargin,E869&lt;SOC_startT),1,0)</f>
        <v>0</v>
      </c>
      <c r="Q869">
        <f>IF(AND(E869&gt;SOC_stopT,D869&lt;=F869-O869+StopMargin),1,0)</f>
        <v>0</v>
      </c>
      <c r="R869">
        <f>IF(AND(P869=1,M869&gt;0),1,IF(AND(P869=0,Q869=1,N869&gt;0),-1,0))</f>
        <v>0</v>
      </c>
      <c r="S869">
        <f>S868+IF(AND(R869=1,M869=1),1,0)-IF(AND(R869=-1,N869=1),1,0)</f>
        <v>1</v>
      </c>
      <c r="T869">
        <f>T868+IF(AND(R869=1,M869=2),1,0)-IF(AND(R869=-1,N869=2),1,0)</f>
        <v>1</v>
      </c>
      <c r="U869">
        <f>U868+IF(AND(R869=1,M869=3),1,0)-IF(AND(R869=-1,N869=3),1,0)</f>
        <v>1</v>
      </c>
      <c r="V869">
        <f>IF(S869&lt;&gt;S868,0,V868+dt)</f>
        <v>645</v>
      </c>
      <c r="W869">
        <f>IF(T869&lt;&gt;T868,0,W868+dt)</f>
        <v>644</v>
      </c>
      <c r="X869">
        <f>IF(U869&lt;&gt;U868,0,X868+dt)</f>
        <v>303</v>
      </c>
      <c r="Y869" s="24">
        <f>S869*Cap_1*MIN(1,(V869+dt)/StartRamp)</f>
        <v>1.2</v>
      </c>
      <c r="Z869" s="24">
        <f>T869*Cap_2*MIN(1,(W869+dt)/StartRamp)</f>
        <v>1.1000000000000001</v>
      </c>
      <c r="AA869" s="24">
        <f>U869*Cap_3*MIN(1,(X869+dt)/StartRamp)</f>
        <v>1.1000000000000001</v>
      </c>
      <c r="AB869" s="24">
        <f>SUM(Y869:AA869)</f>
        <v>3.4</v>
      </c>
      <c r="AC869" s="24">
        <f>AB869-D869</f>
        <v>7.7199999999999935E-2</v>
      </c>
      <c r="AD869" s="25">
        <f>MEDIAN(0,(TaperEnd-E869)/(TaperEnd-TaperStart),1)</f>
        <v>1</v>
      </c>
      <c r="AE869" s="24">
        <f>MIN(P_pcs*AD869,MAX(0,SOC_max-E869)*E_nom*60/dt/SQRT(RTE))</f>
        <v>2.5</v>
      </c>
      <c r="AF869" s="24">
        <f>MIN(P_pcs,MAX(0,E869-SOC_min)*E_nom*60/dt*SQRT(RTE))</f>
        <v>2.5</v>
      </c>
      <c r="AG869" s="24">
        <f>IF(AC869&gt;0,MIN(AC869,AE869),0)</f>
        <v>7.7199999999999935E-2</v>
      </c>
      <c r="AH869" s="24">
        <f>IF(AC869&lt;0,MIN(-AC869,AF869),0)</f>
        <v>0</v>
      </c>
      <c r="AI869" s="24">
        <f>IF(AC869&gt;0,D869+AG869,AB869)</f>
        <v>3.4</v>
      </c>
      <c r="AJ869" s="24">
        <f>MAX(0,D869-AI869-AH869)</f>
        <v>0</v>
      </c>
      <c r="AK869" s="25">
        <f>IF(AB869&gt;0,AI869/AB869,0)</f>
        <v>1</v>
      </c>
      <c r="AL869">
        <f>IF(AB869=0,1,MIN(MATCH(MEDIAN(MinStable,AK869,1),FC_L,1),3))</f>
        <v>3</v>
      </c>
      <c r="AM869" s="25">
        <f>INDEX(FC_E1,$AL869)+(MEDIAN(MinStable,$AK869,1)-INDEX(FC_L,$AL869))*(INDEX(FC_E1,$AL869+1)-INDEX(FC_E1,$AL869))/(INDEX(FC_L,$AL869+1)-INDEX(FC_L,$AL869))</f>
        <v>0.42799999999999999</v>
      </c>
      <c r="AN869" s="25">
        <f>INDEX(FC_E2,$AL869)+(MEDIAN(MinStable,$AK869,1)-INDEX(FC_L,$AL869))*(INDEX(FC_E2,$AL869+1)-INDEX(FC_E2,$AL869))/(INDEX(FC_L,$AL869+1)-INDEX(FC_L,$AL869))</f>
        <v>0.42199999999999999</v>
      </c>
      <c r="AO869" s="25">
        <f>INDEX(FC_E3,$AL869)+(MEDIAN(MinStable,$AK869,1)-INDEX(FC_L,$AL869))*(INDEX(FC_E3,$AL869+1)-INDEX(FC_E3,$AL869))/(INDEX(FC_L,$AL869+1)-INDEX(FC_L,$AL869))</f>
        <v>0.41499999999999998</v>
      </c>
      <c r="AP869" s="26">
        <f>(IF(S869=1,Y869*AK869/AM869,0)+IF(T869=1,Z869*AK869/AN869,0)+IF(U869=1,AA869*AK869/AO869,0))*dt/60</f>
        <v>0.13434959664142687</v>
      </c>
      <c r="AQ869" s="25">
        <f>E869+(AG869*SQRT(RTE)-AH869/SQRT(RTE))*dt/60/E_nom</f>
        <v>0.6247810299310671</v>
      </c>
      <c r="AR869">
        <f>IF(R869=1,1,0)</f>
        <v>0</v>
      </c>
    </row>
    <row r="870" spans="1:44" x14ac:dyDescent="0.2">
      <c r="A870">
        <v>868</v>
      </c>
      <c r="B870" s="22">
        <f>A870/1440</f>
        <v>0.60277777777777775</v>
      </c>
      <c r="C870" s="23">
        <v>3.4445999999999999</v>
      </c>
      <c r="D870" s="24">
        <f>C870+P_aux</f>
        <v>3.4596</v>
      </c>
      <c r="E870" s="25">
        <f>AQ869</f>
        <v>0.6247810299310671</v>
      </c>
      <c r="F870" s="24">
        <f>AB869</f>
        <v>3.4</v>
      </c>
      <c r="G870">
        <f>IF(AND(S869=0,V869&gt;=MinOff),V869,-1)</f>
        <v>-1</v>
      </c>
      <c r="H870">
        <f>IF(AND(T869=0,W869&gt;=MinOff),W869,-1)</f>
        <v>-1</v>
      </c>
      <c r="I870">
        <f>IF(AND(U869=0,X869&gt;=MinOff),X869,-1)</f>
        <v>-1</v>
      </c>
      <c r="J870">
        <f>IF(AND(S869=1,V869&gt;=MinRun),V869,-1)</f>
        <v>645</v>
      </c>
      <c r="K870">
        <f>IF(AND(T869=1,W869&gt;=MinRun),W869,-1)</f>
        <v>644</v>
      </c>
      <c r="L870">
        <f>IF(AND(U869=1,X869&gt;=MinRun),X869,-1)</f>
        <v>303</v>
      </c>
      <c r="M870">
        <f>IF(MAX(G870:I870)&lt;0,0,MATCH(MAX(G870:I870),G870:I870,0))</f>
        <v>0</v>
      </c>
      <c r="N870">
        <f>IF(MAX(J870:L870)&lt;0,0,MATCH(MAX(J870:L870),J870:L870,0))</f>
        <v>1</v>
      </c>
      <c r="O870" s="24">
        <f>IF(N870=0,0,INDEX(CapVec,N870))</f>
        <v>1.2</v>
      </c>
      <c r="P870">
        <f>IF(OR(D870&gt;F870+StartMargin,E870&lt;SOC_startT),1,0)</f>
        <v>0</v>
      </c>
      <c r="Q870">
        <f>IF(AND(E870&gt;SOC_stopT,D870&lt;=F870-O870+StopMargin),1,0)</f>
        <v>0</v>
      </c>
      <c r="R870">
        <f>IF(AND(P870=1,M870&gt;0),1,IF(AND(P870=0,Q870=1,N870&gt;0),-1,0))</f>
        <v>0</v>
      </c>
      <c r="S870">
        <f>S869+IF(AND(R870=1,M870=1),1,0)-IF(AND(R870=-1,N870=1),1,0)</f>
        <v>1</v>
      </c>
      <c r="T870">
        <f>T869+IF(AND(R870=1,M870=2),1,0)-IF(AND(R870=-1,N870=2),1,0)</f>
        <v>1</v>
      </c>
      <c r="U870">
        <f>U869+IF(AND(R870=1,M870=3),1,0)-IF(AND(R870=-1,N870=3),1,0)</f>
        <v>1</v>
      </c>
      <c r="V870">
        <f>IF(S870&lt;&gt;S869,0,V869+dt)</f>
        <v>646</v>
      </c>
      <c r="W870">
        <f>IF(T870&lt;&gt;T869,0,W869+dt)</f>
        <v>645</v>
      </c>
      <c r="X870">
        <f>IF(U870&lt;&gt;U869,0,X869+dt)</f>
        <v>304</v>
      </c>
      <c r="Y870" s="24">
        <f>S870*Cap_1*MIN(1,(V870+dt)/StartRamp)</f>
        <v>1.2</v>
      </c>
      <c r="Z870" s="24">
        <f>T870*Cap_2*MIN(1,(W870+dt)/StartRamp)</f>
        <v>1.1000000000000001</v>
      </c>
      <c r="AA870" s="24">
        <f>U870*Cap_3*MIN(1,(X870+dt)/StartRamp)</f>
        <v>1.1000000000000001</v>
      </c>
      <c r="AB870" s="24">
        <f>SUM(Y870:AA870)</f>
        <v>3.4</v>
      </c>
      <c r="AC870" s="24">
        <f>AB870-D870</f>
        <v>-5.9600000000000097E-2</v>
      </c>
      <c r="AD870" s="25">
        <f>MEDIAN(0,(TaperEnd-E870)/(TaperEnd-TaperStart),1)</f>
        <v>1</v>
      </c>
      <c r="AE870" s="24">
        <f>MIN(P_pcs*AD870,MAX(0,SOC_max-E870)*E_nom*60/dt/SQRT(RTE))</f>
        <v>2.5</v>
      </c>
      <c r="AF870" s="24">
        <f>MIN(P_pcs,MAX(0,E870-SOC_min)*E_nom*60/dt*SQRT(RTE))</f>
        <v>2.5</v>
      </c>
      <c r="AG870" s="24">
        <f>IF(AC870&gt;0,MIN(AC870,AE870),0)</f>
        <v>0</v>
      </c>
      <c r="AH870" s="24">
        <f>IF(AC870&lt;0,MIN(-AC870,AF870),0)</f>
        <v>5.9600000000000097E-2</v>
      </c>
      <c r="AI870" s="24">
        <f>IF(AC870&gt;0,D870+AG870,AB870)</f>
        <v>3.4</v>
      </c>
      <c r="AJ870" s="24">
        <f>MAX(0,D870-AI870-AH870)</f>
        <v>0</v>
      </c>
      <c r="AK870" s="25">
        <f>IF(AB870&gt;0,AI870/AB870,0)</f>
        <v>1</v>
      </c>
      <c r="AL870">
        <f>IF(AB870=0,1,MIN(MATCH(MEDIAN(MinStable,AK870,1),FC_L,1),3))</f>
        <v>3</v>
      </c>
      <c r="AM870" s="25">
        <f>INDEX(FC_E1,$AL870)+(MEDIAN(MinStable,$AK870,1)-INDEX(FC_L,$AL870))*(INDEX(FC_E1,$AL870+1)-INDEX(FC_E1,$AL870))/(INDEX(FC_L,$AL870+1)-INDEX(FC_L,$AL870))</f>
        <v>0.42799999999999999</v>
      </c>
      <c r="AN870" s="25">
        <f>INDEX(FC_E2,$AL870)+(MEDIAN(MinStable,$AK870,1)-INDEX(FC_L,$AL870))*(INDEX(FC_E2,$AL870+1)-INDEX(FC_E2,$AL870))/(INDEX(FC_L,$AL870+1)-INDEX(FC_L,$AL870))</f>
        <v>0.42199999999999999</v>
      </c>
      <c r="AO870" s="25">
        <f>INDEX(FC_E3,$AL870)+(MEDIAN(MinStable,$AK870,1)-INDEX(FC_L,$AL870))*(INDEX(FC_E3,$AL870+1)-INDEX(FC_E3,$AL870))/(INDEX(FC_L,$AL870+1)-INDEX(FC_L,$AL870))</f>
        <v>0.41499999999999998</v>
      </c>
      <c r="AP870" s="26">
        <f>(IF(S870=1,Y870*AK870/AM870,0)+IF(T870=1,Z870*AK870/AN870,0)+IF(U870=1,AA870*AK870/AO870,0))*dt/60</f>
        <v>0.13434959664142687</v>
      </c>
      <c r="AQ870" s="25">
        <f>E870+(AG870*SQRT(RTE)-AH870/SQRT(RTE))*dt/60/E_nom</f>
        <v>0.62458850322357018</v>
      </c>
      <c r="AR870">
        <f>IF(R870=1,1,0)</f>
        <v>0</v>
      </c>
    </row>
    <row r="871" spans="1:44" x14ac:dyDescent="0.2">
      <c r="A871">
        <v>869</v>
      </c>
      <c r="B871" s="22">
        <f>A871/1440</f>
        <v>0.60347222222222219</v>
      </c>
      <c r="C871" s="23">
        <v>3.3519999999999999</v>
      </c>
      <c r="D871" s="24">
        <f>C871+P_aux</f>
        <v>3.367</v>
      </c>
      <c r="E871" s="25">
        <f>AQ870</f>
        <v>0.62458850322357018</v>
      </c>
      <c r="F871" s="24">
        <f>AB870</f>
        <v>3.4</v>
      </c>
      <c r="G871">
        <f>IF(AND(S870=0,V870&gt;=MinOff),V870,-1)</f>
        <v>-1</v>
      </c>
      <c r="H871">
        <f>IF(AND(T870=0,W870&gt;=MinOff),W870,-1)</f>
        <v>-1</v>
      </c>
      <c r="I871">
        <f>IF(AND(U870=0,X870&gt;=MinOff),X870,-1)</f>
        <v>-1</v>
      </c>
      <c r="J871">
        <f>IF(AND(S870=1,V870&gt;=MinRun),V870,-1)</f>
        <v>646</v>
      </c>
      <c r="K871">
        <f>IF(AND(T870=1,W870&gt;=MinRun),W870,-1)</f>
        <v>645</v>
      </c>
      <c r="L871">
        <f>IF(AND(U870=1,X870&gt;=MinRun),X870,-1)</f>
        <v>304</v>
      </c>
      <c r="M871">
        <f>IF(MAX(G871:I871)&lt;0,0,MATCH(MAX(G871:I871),G871:I871,0))</f>
        <v>0</v>
      </c>
      <c r="N871">
        <f>IF(MAX(J871:L871)&lt;0,0,MATCH(MAX(J871:L871),J871:L871,0))</f>
        <v>1</v>
      </c>
      <c r="O871" s="24">
        <f>IF(N871=0,0,INDEX(CapVec,N871))</f>
        <v>1.2</v>
      </c>
      <c r="P871">
        <f>IF(OR(D871&gt;F871+StartMargin,E871&lt;SOC_startT),1,0)</f>
        <v>0</v>
      </c>
      <c r="Q871">
        <f>IF(AND(E871&gt;SOC_stopT,D871&lt;=F871-O871+StopMargin),1,0)</f>
        <v>0</v>
      </c>
      <c r="R871">
        <f>IF(AND(P871=1,M871&gt;0),1,IF(AND(P871=0,Q871=1,N871&gt;0),-1,0))</f>
        <v>0</v>
      </c>
      <c r="S871">
        <f>S870+IF(AND(R871=1,M871=1),1,0)-IF(AND(R871=-1,N871=1),1,0)</f>
        <v>1</v>
      </c>
      <c r="T871">
        <f>T870+IF(AND(R871=1,M871=2),1,0)-IF(AND(R871=-1,N871=2),1,0)</f>
        <v>1</v>
      </c>
      <c r="U871">
        <f>U870+IF(AND(R871=1,M871=3),1,0)-IF(AND(R871=-1,N871=3),1,0)</f>
        <v>1</v>
      </c>
      <c r="V871">
        <f>IF(S871&lt;&gt;S870,0,V870+dt)</f>
        <v>647</v>
      </c>
      <c r="W871">
        <f>IF(T871&lt;&gt;T870,0,W870+dt)</f>
        <v>646</v>
      </c>
      <c r="X871">
        <f>IF(U871&lt;&gt;U870,0,X870+dt)</f>
        <v>305</v>
      </c>
      <c r="Y871" s="24">
        <f>S871*Cap_1*MIN(1,(V871+dt)/StartRamp)</f>
        <v>1.2</v>
      </c>
      <c r="Z871" s="24">
        <f>T871*Cap_2*MIN(1,(W871+dt)/StartRamp)</f>
        <v>1.1000000000000001</v>
      </c>
      <c r="AA871" s="24">
        <f>U871*Cap_3*MIN(1,(X871+dt)/StartRamp)</f>
        <v>1.1000000000000001</v>
      </c>
      <c r="AB871" s="24">
        <f>SUM(Y871:AA871)</f>
        <v>3.4</v>
      </c>
      <c r="AC871" s="24">
        <f>AB871-D871</f>
        <v>3.2999999999999918E-2</v>
      </c>
      <c r="AD871" s="25">
        <f>MEDIAN(0,(TaperEnd-E871)/(TaperEnd-TaperStart),1)</f>
        <v>1</v>
      </c>
      <c r="AE871" s="24">
        <f>MIN(P_pcs*AD871,MAX(0,SOC_max-E871)*E_nom*60/dt/SQRT(RTE))</f>
        <v>2.5</v>
      </c>
      <c r="AF871" s="24">
        <f>MIN(P_pcs,MAX(0,E871-SOC_min)*E_nom*60/dt*SQRT(RTE))</f>
        <v>2.5</v>
      </c>
      <c r="AG871" s="24">
        <f>IF(AC871&gt;0,MIN(AC871,AE871),0)</f>
        <v>3.2999999999999918E-2</v>
      </c>
      <c r="AH871" s="24">
        <f>IF(AC871&lt;0,MIN(-AC871,AF871),0)</f>
        <v>0</v>
      </c>
      <c r="AI871" s="24">
        <f>IF(AC871&gt;0,D871+AG871,AB871)</f>
        <v>3.4</v>
      </c>
      <c r="AJ871" s="24">
        <f>MAX(0,D871-AI871-AH871)</f>
        <v>0</v>
      </c>
      <c r="AK871" s="25">
        <f>IF(AB871&gt;0,AI871/AB871,0)</f>
        <v>1</v>
      </c>
      <c r="AL871">
        <f>IF(AB871=0,1,MIN(MATCH(MEDIAN(MinStable,AK871,1),FC_L,1),3))</f>
        <v>3</v>
      </c>
      <c r="AM871" s="25">
        <f>INDEX(FC_E1,$AL871)+(MEDIAN(MinStable,$AK871,1)-INDEX(FC_L,$AL871))*(INDEX(FC_E1,$AL871+1)-INDEX(FC_E1,$AL871))/(INDEX(FC_L,$AL871+1)-INDEX(FC_L,$AL871))</f>
        <v>0.42799999999999999</v>
      </c>
      <c r="AN871" s="25">
        <f>INDEX(FC_E2,$AL871)+(MEDIAN(MinStable,$AK871,1)-INDEX(FC_L,$AL871))*(INDEX(FC_E2,$AL871+1)-INDEX(FC_E2,$AL871))/(INDEX(FC_L,$AL871+1)-INDEX(FC_L,$AL871))</f>
        <v>0.42199999999999999</v>
      </c>
      <c r="AO871" s="25">
        <f>INDEX(FC_E3,$AL871)+(MEDIAN(MinStable,$AK871,1)-INDEX(FC_L,$AL871))*(INDEX(FC_E3,$AL871+1)-INDEX(FC_E3,$AL871))/(INDEX(FC_L,$AL871+1)-INDEX(FC_L,$AL871))</f>
        <v>0.41499999999999998</v>
      </c>
      <c r="AP871" s="26">
        <f>(IF(S871=1,Y871*AK871/AM871,0)+IF(T871=1,Z871*AK871/AN871,0)+IF(U871=1,AA871*AK871/AO871,0))*dt/60</f>
        <v>0.13434959664142687</v>
      </c>
      <c r="AQ871" s="25">
        <f>E871+(AG871*SQRT(RTE)-AH871/SQRT(RTE))*dt/60/E_nom</f>
        <v>0.62468231153876663</v>
      </c>
      <c r="AR871">
        <f>IF(R871=1,1,0)</f>
        <v>0</v>
      </c>
    </row>
    <row r="872" spans="1:44" x14ac:dyDescent="0.2">
      <c r="A872">
        <v>870</v>
      </c>
      <c r="B872" s="22">
        <f>A872/1440</f>
        <v>0.60416666666666663</v>
      </c>
      <c r="C872" s="23">
        <v>3.3060999999999998</v>
      </c>
      <c r="D872" s="24">
        <f>C872+P_aux</f>
        <v>3.3210999999999999</v>
      </c>
      <c r="E872" s="25">
        <f>AQ871</f>
        <v>0.62468231153876663</v>
      </c>
      <c r="F872" s="24">
        <f>AB871</f>
        <v>3.4</v>
      </c>
      <c r="G872">
        <f>IF(AND(S871=0,V871&gt;=MinOff),V871,-1)</f>
        <v>-1</v>
      </c>
      <c r="H872">
        <f>IF(AND(T871=0,W871&gt;=MinOff),W871,-1)</f>
        <v>-1</v>
      </c>
      <c r="I872">
        <f>IF(AND(U871=0,X871&gt;=MinOff),X871,-1)</f>
        <v>-1</v>
      </c>
      <c r="J872">
        <f>IF(AND(S871=1,V871&gt;=MinRun),V871,-1)</f>
        <v>647</v>
      </c>
      <c r="K872">
        <f>IF(AND(T871=1,W871&gt;=MinRun),W871,-1)</f>
        <v>646</v>
      </c>
      <c r="L872">
        <f>IF(AND(U871=1,X871&gt;=MinRun),X871,-1)</f>
        <v>305</v>
      </c>
      <c r="M872">
        <f>IF(MAX(G872:I872)&lt;0,0,MATCH(MAX(G872:I872),G872:I872,0))</f>
        <v>0</v>
      </c>
      <c r="N872">
        <f>IF(MAX(J872:L872)&lt;0,0,MATCH(MAX(J872:L872),J872:L872,0))</f>
        <v>1</v>
      </c>
      <c r="O872" s="24">
        <f>IF(N872=0,0,INDEX(CapVec,N872))</f>
        <v>1.2</v>
      </c>
      <c r="P872">
        <f>IF(OR(D872&gt;F872+StartMargin,E872&lt;SOC_startT),1,0)</f>
        <v>0</v>
      </c>
      <c r="Q872">
        <f>IF(AND(E872&gt;SOC_stopT,D872&lt;=F872-O872+StopMargin),1,0)</f>
        <v>0</v>
      </c>
      <c r="R872">
        <f>IF(AND(P872=1,M872&gt;0),1,IF(AND(P872=0,Q872=1,N872&gt;0),-1,0))</f>
        <v>0</v>
      </c>
      <c r="S872">
        <f>S871+IF(AND(R872=1,M872=1),1,0)-IF(AND(R872=-1,N872=1),1,0)</f>
        <v>1</v>
      </c>
      <c r="T872">
        <f>T871+IF(AND(R872=1,M872=2),1,0)-IF(AND(R872=-1,N872=2),1,0)</f>
        <v>1</v>
      </c>
      <c r="U872">
        <f>U871+IF(AND(R872=1,M872=3),1,0)-IF(AND(R872=-1,N872=3),1,0)</f>
        <v>1</v>
      </c>
      <c r="V872">
        <f>IF(S872&lt;&gt;S871,0,V871+dt)</f>
        <v>648</v>
      </c>
      <c r="W872">
        <f>IF(T872&lt;&gt;T871,0,W871+dt)</f>
        <v>647</v>
      </c>
      <c r="X872">
        <f>IF(U872&lt;&gt;U871,0,X871+dt)</f>
        <v>306</v>
      </c>
      <c r="Y872" s="24">
        <f>S872*Cap_1*MIN(1,(V872+dt)/StartRamp)</f>
        <v>1.2</v>
      </c>
      <c r="Z872" s="24">
        <f>T872*Cap_2*MIN(1,(W872+dt)/StartRamp)</f>
        <v>1.1000000000000001</v>
      </c>
      <c r="AA872" s="24">
        <f>U872*Cap_3*MIN(1,(X872+dt)/StartRamp)</f>
        <v>1.1000000000000001</v>
      </c>
      <c r="AB872" s="24">
        <f>SUM(Y872:AA872)</f>
        <v>3.4</v>
      </c>
      <c r="AC872" s="24">
        <f>AB872-D872</f>
        <v>7.889999999999997E-2</v>
      </c>
      <c r="AD872" s="25">
        <f>MEDIAN(0,(TaperEnd-E872)/(TaperEnd-TaperStart),1)</f>
        <v>1</v>
      </c>
      <c r="AE872" s="24">
        <f>MIN(P_pcs*AD872,MAX(0,SOC_max-E872)*E_nom*60/dt/SQRT(RTE))</f>
        <v>2.5</v>
      </c>
      <c r="AF872" s="24">
        <f>MIN(P_pcs,MAX(0,E872-SOC_min)*E_nom*60/dt*SQRT(RTE))</f>
        <v>2.5</v>
      </c>
      <c r="AG872" s="24">
        <f>IF(AC872&gt;0,MIN(AC872,AE872),0)</f>
        <v>7.889999999999997E-2</v>
      </c>
      <c r="AH872" s="24">
        <f>IF(AC872&lt;0,MIN(-AC872,AF872),0)</f>
        <v>0</v>
      </c>
      <c r="AI872" s="24">
        <f>IF(AC872&gt;0,D872+AG872,AB872)</f>
        <v>3.4</v>
      </c>
      <c r="AJ872" s="24">
        <f>MAX(0,D872-AI872-AH872)</f>
        <v>0</v>
      </c>
      <c r="AK872" s="25">
        <f>IF(AB872&gt;0,AI872/AB872,0)</f>
        <v>1</v>
      </c>
      <c r="AL872">
        <f>IF(AB872=0,1,MIN(MATCH(MEDIAN(MinStable,AK872,1),FC_L,1),3))</f>
        <v>3</v>
      </c>
      <c r="AM872" s="25">
        <f>INDEX(FC_E1,$AL872)+(MEDIAN(MinStable,$AK872,1)-INDEX(FC_L,$AL872))*(INDEX(FC_E1,$AL872+1)-INDEX(FC_E1,$AL872))/(INDEX(FC_L,$AL872+1)-INDEX(FC_L,$AL872))</f>
        <v>0.42799999999999999</v>
      </c>
      <c r="AN872" s="25">
        <f>INDEX(FC_E2,$AL872)+(MEDIAN(MinStable,$AK872,1)-INDEX(FC_L,$AL872))*(INDEX(FC_E2,$AL872+1)-INDEX(FC_E2,$AL872))/(INDEX(FC_L,$AL872+1)-INDEX(FC_L,$AL872))</f>
        <v>0.42199999999999999</v>
      </c>
      <c r="AO872" s="25">
        <f>INDEX(FC_E3,$AL872)+(MEDIAN(MinStable,$AK872,1)-INDEX(FC_L,$AL872))*(INDEX(FC_E3,$AL872+1)-INDEX(FC_E3,$AL872))/(INDEX(FC_L,$AL872+1)-INDEX(FC_L,$AL872))</f>
        <v>0.41499999999999998</v>
      </c>
      <c r="AP872" s="26">
        <f>(IF(S872=1,Y872*AK872/AM872,0)+IF(T872=1,Z872*AK872/AN872,0)+IF(U872=1,AA872*AK872/AO872,0))*dt/60</f>
        <v>0.13434959664142687</v>
      </c>
      <c r="AQ872" s="25">
        <f>E872+(AG872*SQRT(RTE)-AH872/SQRT(RTE))*dt/60/E_nom</f>
        <v>0.62490659869237275</v>
      </c>
      <c r="AR872">
        <f>IF(R872=1,1,0)</f>
        <v>0</v>
      </c>
    </row>
    <row r="873" spans="1:44" x14ac:dyDescent="0.2">
      <c r="A873">
        <v>871</v>
      </c>
      <c r="B873" s="22">
        <f>A873/1440</f>
        <v>0.60486111111111107</v>
      </c>
      <c r="C873" s="23">
        <v>3.3351999999999999</v>
      </c>
      <c r="D873" s="24">
        <f>C873+P_aux</f>
        <v>3.3502000000000001</v>
      </c>
      <c r="E873" s="25">
        <f>AQ872</f>
        <v>0.62490659869237275</v>
      </c>
      <c r="F873" s="24">
        <f>AB872</f>
        <v>3.4</v>
      </c>
      <c r="G873">
        <f>IF(AND(S872=0,V872&gt;=MinOff),V872,-1)</f>
        <v>-1</v>
      </c>
      <c r="H873">
        <f>IF(AND(T872=0,W872&gt;=MinOff),W872,-1)</f>
        <v>-1</v>
      </c>
      <c r="I873">
        <f>IF(AND(U872=0,X872&gt;=MinOff),X872,-1)</f>
        <v>-1</v>
      </c>
      <c r="J873">
        <f>IF(AND(S872=1,V872&gt;=MinRun),V872,-1)</f>
        <v>648</v>
      </c>
      <c r="K873">
        <f>IF(AND(T872=1,W872&gt;=MinRun),W872,-1)</f>
        <v>647</v>
      </c>
      <c r="L873">
        <f>IF(AND(U872=1,X872&gt;=MinRun),X872,-1)</f>
        <v>306</v>
      </c>
      <c r="M873">
        <f>IF(MAX(G873:I873)&lt;0,0,MATCH(MAX(G873:I873),G873:I873,0))</f>
        <v>0</v>
      </c>
      <c r="N873">
        <f>IF(MAX(J873:L873)&lt;0,0,MATCH(MAX(J873:L873),J873:L873,0))</f>
        <v>1</v>
      </c>
      <c r="O873" s="24">
        <f>IF(N873=0,0,INDEX(CapVec,N873))</f>
        <v>1.2</v>
      </c>
      <c r="P873">
        <f>IF(OR(D873&gt;F873+StartMargin,E873&lt;SOC_startT),1,0)</f>
        <v>0</v>
      </c>
      <c r="Q873">
        <f>IF(AND(E873&gt;SOC_stopT,D873&lt;=F873-O873+StopMargin),1,0)</f>
        <v>0</v>
      </c>
      <c r="R873">
        <f>IF(AND(P873=1,M873&gt;0),1,IF(AND(P873=0,Q873=1,N873&gt;0),-1,0))</f>
        <v>0</v>
      </c>
      <c r="S873">
        <f>S872+IF(AND(R873=1,M873=1),1,0)-IF(AND(R873=-1,N873=1),1,0)</f>
        <v>1</v>
      </c>
      <c r="T873">
        <f>T872+IF(AND(R873=1,M873=2),1,0)-IF(AND(R873=-1,N873=2),1,0)</f>
        <v>1</v>
      </c>
      <c r="U873">
        <f>U872+IF(AND(R873=1,M873=3),1,0)-IF(AND(R873=-1,N873=3),1,0)</f>
        <v>1</v>
      </c>
      <c r="V873">
        <f>IF(S873&lt;&gt;S872,0,V872+dt)</f>
        <v>649</v>
      </c>
      <c r="W873">
        <f>IF(T873&lt;&gt;T872,0,W872+dt)</f>
        <v>648</v>
      </c>
      <c r="X873">
        <f>IF(U873&lt;&gt;U872,0,X872+dt)</f>
        <v>307</v>
      </c>
      <c r="Y873" s="24">
        <f>S873*Cap_1*MIN(1,(V873+dt)/StartRamp)</f>
        <v>1.2</v>
      </c>
      <c r="Z873" s="24">
        <f>T873*Cap_2*MIN(1,(W873+dt)/StartRamp)</f>
        <v>1.1000000000000001</v>
      </c>
      <c r="AA873" s="24">
        <f>U873*Cap_3*MIN(1,(X873+dt)/StartRamp)</f>
        <v>1.1000000000000001</v>
      </c>
      <c r="AB873" s="24">
        <f>SUM(Y873:AA873)</f>
        <v>3.4</v>
      </c>
      <c r="AC873" s="24">
        <f>AB873-D873</f>
        <v>4.9799999999999844E-2</v>
      </c>
      <c r="AD873" s="25">
        <f>MEDIAN(0,(TaperEnd-E873)/(TaperEnd-TaperStart),1)</f>
        <v>1</v>
      </c>
      <c r="AE873" s="24">
        <f>MIN(P_pcs*AD873,MAX(0,SOC_max-E873)*E_nom*60/dt/SQRT(RTE))</f>
        <v>2.5</v>
      </c>
      <c r="AF873" s="24">
        <f>MIN(P_pcs,MAX(0,E873-SOC_min)*E_nom*60/dt*SQRT(RTE))</f>
        <v>2.5</v>
      </c>
      <c r="AG873" s="24">
        <f>IF(AC873&gt;0,MIN(AC873,AE873),0)</f>
        <v>4.9799999999999844E-2</v>
      </c>
      <c r="AH873" s="24">
        <f>IF(AC873&lt;0,MIN(-AC873,AF873),0)</f>
        <v>0</v>
      </c>
      <c r="AI873" s="24">
        <f>IF(AC873&gt;0,D873+AG873,AB873)</f>
        <v>3.4</v>
      </c>
      <c r="AJ873" s="24">
        <f>MAX(0,D873-AI873-AH873)</f>
        <v>0</v>
      </c>
      <c r="AK873" s="25">
        <f>IF(AB873&gt;0,AI873/AB873,0)</f>
        <v>1</v>
      </c>
      <c r="AL873">
        <f>IF(AB873=0,1,MIN(MATCH(MEDIAN(MinStable,AK873,1),FC_L,1),3))</f>
        <v>3</v>
      </c>
      <c r="AM873" s="25">
        <f>INDEX(FC_E1,$AL873)+(MEDIAN(MinStable,$AK873,1)-INDEX(FC_L,$AL873))*(INDEX(FC_E1,$AL873+1)-INDEX(FC_E1,$AL873))/(INDEX(FC_L,$AL873+1)-INDEX(FC_L,$AL873))</f>
        <v>0.42799999999999999</v>
      </c>
      <c r="AN873" s="25">
        <f>INDEX(FC_E2,$AL873)+(MEDIAN(MinStable,$AK873,1)-INDEX(FC_L,$AL873))*(INDEX(FC_E2,$AL873+1)-INDEX(FC_E2,$AL873))/(INDEX(FC_L,$AL873+1)-INDEX(FC_L,$AL873))</f>
        <v>0.42199999999999999</v>
      </c>
      <c r="AO873" s="25">
        <f>INDEX(FC_E3,$AL873)+(MEDIAN(MinStable,$AK873,1)-INDEX(FC_L,$AL873))*(INDEX(FC_E3,$AL873+1)-INDEX(FC_E3,$AL873))/(INDEX(FC_L,$AL873+1)-INDEX(FC_L,$AL873))</f>
        <v>0.41499999999999998</v>
      </c>
      <c r="AP873" s="26">
        <f>(IF(S873=1,Y873*AK873/AM873,0)+IF(T873=1,Z873*AK873/AN873,0)+IF(U873=1,AA873*AK873/AO873,0))*dt/60</f>
        <v>0.13434959664142687</v>
      </c>
      <c r="AQ873" s="25">
        <f>E873+(AG873*SQRT(RTE)-AH873/SQRT(RTE))*dt/60/E_nom</f>
        <v>0.62504816396803287</v>
      </c>
      <c r="AR873">
        <f>IF(R873=1,1,0)</f>
        <v>0</v>
      </c>
    </row>
    <row r="874" spans="1:44" x14ac:dyDescent="0.2">
      <c r="A874">
        <v>872</v>
      </c>
      <c r="B874" s="22">
        <f>A874/1440</f>
        <v>0.60555555555555551</v>
      </c>
      <c r="C874" s="23">
        <v>3.3159000000000001</v>
      </c>
      <c r="D874" s="24">
        <f>C874+P_aux</f>
        <v>3.3309000000000002</v>
      </c>
      <c r="E874" s="25">
        <f>AQ873</f>
        <v>0.62504816396803287</v>
      </c>
      <c r="F874" s="24">
        <f>AB873</f>
        <v>3.4</v>
      </c>
      <c r="G874">
        <f>IF(AND(S873=0,V873&gt;=MinOff),V873,-1)</f>
        <v>-1</v>
      </c>
      <c r="H874">
        <f>IF(AND(T873=0,W873&gt;=MinOff),W873,-1)</f>
        <v>-1</v>
      </c>
      <c r="I874">
        <f>IF(AND(U873=0,X873&gt;=MinOff),X873,-1)</f>
        <v>-1</v>
      </c>
      <c r="J874">
        <f>IF(AND(S873=1,V873&gt;=MinRun),V873,-1)</f>
        <v>649</v>
      </c>
      <c r="K874">
        <f>IF(AND(T873=1,W873&gt;=MinRun),W873,-1)</f>
        <v>648</v>
      </c>
      <c r="L874">
        <f>IF(AND(U873=1,X873&gt;=MinRun),X873,-1)</f>
        <v>307</v>
      </c>
      <c r="M874">
        <f>IF(MAX(G874:I874)&lt;0,0,MATCH(MAX(G874:I874),G874:I874,0))</f>
        <v>0</v>
      </c>
      <c r="N874">
        <f>IF(MAX(J874:L874)&lt;0,0,MATCH(MAX(J874:L874),J874:L874,0))</f>
        <v>1</v>
      </c>
      <c r="O874" s="24">
        <f>IF(N874=0,0,INDEX(CapVec,N874))</f>
        <v>1.2</v>
      </c>
      <c r="P874">
        <f>IF(OR(D874&gt;F874+StartMargin,E874&lt;SOC_startT),1,0)</f>
        <v>0</v>
      </c>
      <c r="Q874">
        <f>IF(AND(E874&gt;SOC_stopT,D874&lt;=F874-O874+StopMargin),1,0)</f>
        <v>0</v>
      </c>
      <c r="R874">
        <f>IF(AND(P874=1,M874&gt;0),1,IF(AND(P874=0,Q874=1,N874&gt;0),-1,0))</f>
        <v>0</v>
      </c>
      <c r="S874">
        <f>S873+IF(AND(R874=1,M874=1),1,0)-IF(AND(R874=-1,N874=1),1,0)</f>
        <v>1</v>
      </c>
      <c r="T874">
        <f>T873+IF(AND(R874=1,M874=2),1,0)-IF(AND(R874=-1,N874=2),1,0)</f>
        <v>1</v>
      </c>
      <c r="U874">
        <f>U873+IF(AND(R874=1,M874=3),1,0)-IF(AND(R874=-1,N874=3),1,0)</f>
        <v>1</v>
      </c>
      <c r="V874">
        <f>IF(S874&lt;&gt;S873,0,V873+dt)</f>
        <v>650</v>
      </c>
      <c r="W874">
        <f>IF(T874&lt;&gt;T873,0,W873+dt)</f>
        <v>649</v>
      </c>
      <c r="X874">
        <f>IF(U874&lt;&gt;U873,0,X873+dt)</f>
        <v>308</v>
      </c>
      <c r="Y874" s="24">
        <f>S874*Cap_1*MIN(1,(V874+dt)/StartRamp)</f>
        <v>1.2</v>
      </c>
      <c r="Z874" s="24">
        <f>T874*Cap_2*MIN(1,(W874+dt)/StartRamp)</f>
        <v>1.1000000000000001</v>
      </c>
      <c r="AA874" s="24">
        <f>U874*Cap_3*MIN(1,(X874+dt)/StartRamp)</f>
        <v>1.1000000000000001</v>
      </c>
      <c r="AB874" s="24">
        <f>SUM(Y874:AA874)</f>
        <v>3.4</v>
      </c>
      <c r="AC874" s="24">
        <f>AB874-D874</f>
        <v>6.9099999999999717E-2</v>
      </c>
      <c r="AD874" s="25">
        <f>MEDIAN(0,(TaperEnd-E874)/(TaperEnd-TaperStart),1)</f>
        <v>1</v>
      </c>
      <c r="AE874" s="24">
        <f>MIN(P_pcs*AD874,MAX(0,SOC_max-E874)*E_nom*60/dt/SQRT(RTE))</f>
        <v>2.5</v>
      </c>
      <c r="AF874" s="24">
        <f>MIN(P_pcs,MAX(0,E874-SOC_min)*E_nom*60/dt*SQRT(RTE))</f>
        <v>2.5</v>
      </c>
      <c r="AG874" s="24">
        <f>IF(AC874&gt;0,MIN(AC874,AE874),0)</f>
        <v>6.9099999999999717E-2</v>
      </c>
      <c r="AH874" s="24">
        <f>IF(AC874&lt;0,MIN(-AC874,AF874),0)</f>
        <v>0</v>
      </c>
      <c r="AI874" s="24">
        <f>IF(AC874&gt;0,D874+AG874,AB874)</f>
        <v>3.4</v>
      </c>
      <c r="AJ874" s="24">
        <f>MAX(0,D874-AI874-AH874)</f>
        <v>0</v>
      </c>
      <c r="AK874" s="25">
        <f>IF(AB874&gt;0,AI874/AB874,0)</f>
        <v>1</v>
      </c>
      <c r="AL874">
        <f>IF(AB874=0,1,MIN(MATCH(MEDIAN(MinStable,AK874,1),FC_L,1),3))</f>
        <v>3</v>
      </c>
      <c r="AM874" s="25">
        <f>INDEX(FC_E1,$AL874)+(MEDIAN(MinStable,$AK874,1)-INDEX(FC_L,$AL874))*(INDEX(FC_E1,$AL874+1)-INDEX(FC_E1,$AL874))/(INDEX(FC_L,$AL874+1)-INDEX(FC_L,$AL874))</f>
        <v>0.42799999999999999</v>
      </c>
      <c r="AN874" s="25">
        <f>INDEX(FC_E2,$AL874)+(MEDIAN(MinStable,$AK874,1)-INDEX(FC_L,$AL874))*(INDEX(FC_E2,$AL874+1)-INDEX(FC_E2,$AL874))/(INDEX(FC_L,$AL874+1)-INDEX(FC_L,$AL874))</f>
        <v>0.42199999999999999</v>
      </c>
      <c r="AO874" s="25">
        <f>INDEX(FC_E3,$AL874)+(MEDIAN(MinStable,$AK874,1)-INDEX(FC_L,$AL874))*(INDEX(FC_E3,$AL874+1)-INDEX(FC_E3,$AL874))/(INDEX(FC_L,$AL874+1)-INDEX(FC_L,$AL874))</f>
        <v>0.41499999999999998</v>
      </c>
      <c r="AP874" s="26">
        <f>(IF(S874=1,Y874*AK874/AM874,0)+IF(T874=1,Z874*AK874/AN874,0)+IF(U874=1,AA874*AK874/AO874,0))*dt/60</f>
        <v>0.13434959664142687</v>
      </c>
      <c r="AQ874" s="25">
        <f>E874+(AG874*SQRT(RTE)-AH874/SQRT(RTE))*dt/60/E_nom</f>
        <v>0.6252445928947018</v>
      </c>
      <c r="AR874">
        <f>IF(R874=1,1,0)</f>
        <v>0</v>
      </c>
    </row>
    <row r="875" spans="1:44" x14ac:dyDescent="0.2">
      <c r="A875">
        <v>873</v>
      </c>
      <c r="B875" s="22">
        <f>A875/1440</f>
        <v>0.60624999999999996</v>
      </c>
      <c r="C875" s="23">
        <v>3.3588</v>
      </c>
      <c r="D875" s="24">
        <f>C875+P_aux</f>
        <v>3.3738000000000001</v>
      </c>
      <c r="E875" s="25">
        <f>AQ874</f>
        <v>0.6252445928947018</v>
      </c>
      <c r="F875" s="24">
        <f>AB874</f>
        <v>3.4</v>
      </c>
      <c r="G875">
        <f>IF(AND(S874=0,V874&gt;=MinOff),V874,-1)</f>
        <v>-1</v>
      </c>
      <c r="H875">
        <f>IF(AND(T874=0,W874&gt;=MinOff),W874,-1)</f>
        <v>-1</v>
      </c>
      <c r="I875">
        <f>IF(AND(U874=0,X874&gt;=MinOff),X874,-1)</f>
        <v>-1</v>
      </c>
      <c r="J875">
        <f>IF(AND(S874=1,V874&gt;=MinRun),V874,-1)</f>
        <v>650</v>
      </c>
      <c r="K875">
        <f>IF(AND(T874=1,W874&gt;=MinRun),W874,-1)</f>
        <v>649</v>
      </c>
      <c r="L875">
        <f>IF(AND(U874=1,X874&gt;=MinRun),X874,-1)</f>
        <v>308</v>
      </c>
      <c r="M875">
        <f>IF(MAX(G875:I875)&lt;0,0,MATCH(MAX(G875:I875),G875:I875,0))</f>
        <v>0</v>
      </c>
      <c r="N875">
        <f>IF(MAX(J875:L875)&lt;0,0,MATCH(MAX(J875:L875),J875:L875,0))</f>
        <v>1</v>
      </c>
      <c r="O875" s="24">
        <f>IF(N875=0,0,INDEX(CapVec,N875))</f>
        <v>1.2</v>
      </c>
      <c r="P875">
        <f>IF(OR(D875&gt;F875+StartMargin,E875&lt;SOC_startT),1,0)</f>
        <v>0</v>
      </c>
      <c r="Q875">
        <f>IF(AND(E875&gt;SOC_stopT,D875&lt;=F875-O875+StopMargin),1,0)</f>
        <v>0</v>
      </c>
      <c r="R875">
        <f>IF(AND(P875=1,M875&gt;0),1,IF(AND(P875=0,Q875=1,N875&gt;0),-1,0))</f>
        <v>0</v>
      </c>
      <c r="S875">
        <f>S874+IF(AND(R875=1,M875=1),1,0)-IF(AND(R875=-1,N875=1),1,0)</f>
        <v>1</v>
      </c>
      <c r="T875">
        <f>T874+IF(AND(R875=1,M875=2),1,0)-IF(AND(R875=-1,N875=2),1,0)</f>
        <v>1</v>
      </c>
      <c r="U875">
        <f>U874+IF(AND(R875=1,M875=3),1,0)-IF(AND(R875=-1,N875=3),1,0)</f>
        <v>1</v>
      </c>
      <c r="V875">
        <f>IF(S875&lt;&gt;S874,0,V874+dt)</f>
        <v>651</v>
      </c>
      <c r="W875">
        <f>IF(T875&lt;&gt;T874,0,W874+dt)</f>
        <v>650</v>
      </c>
      <c r="X875">
        <f>IF(U875&lt;&gt;U874,0,X874+dt)</f>
        <v>309</v>
      </c>
      <c r="Y875" s="24">
        <f>S875*Cap_1*MIN(1,(V875+dt)/StartRamp)</f>
        <v>1.2</v>
      </c>
      <c r="Z875" s="24">
        <f>T875*Cap_2*MIN(1,(W875+dt)/StartRamp)</f>
        <v>1.1000000000000001</v>
      </c>
      <c r="AA875" s="24">
        <f>U875*Cap_3*MIN(1,(X875+dt)/StartRamp)</f>
        <v>1.1000000000000001</v>
      </c>
      <c r="AB875" s="24">
        <f>SUM(Y875:AA875)</f>
        <v>3.4</v>
      </c>
      <c r="AC875" s="24">
        <f>AB875-D875</f>
        <v>2.6199999999999779E-2</v>
      </c>
      <c r="AD875" s="25">
        <f>MEDIAN(0,(TaperEnd-E875)/(TaperEnd-TaperStart),1)</f>
        <v>1</v>
      </c>
      <c r="AE875" s="24">
        <f>MIN(P_pcs*AD875,MAX(0,SOC_max-E875)*E_nom*60/dt/SQRT(RTE))</f>
        <v>2.5</v>
      </c>
      <c r="AF875" s="24">
        <f>MIN(P_pcs,MAX(0,E875-SOC_min)*E_nom*60/dt*SQRT(RTE))</f>
        <v>2.5</v>
      </c>
      <c r="AG875" s="24">
        <f>IF(AC875&gt;0,MIN(AC875,AE875),0)</f>
        <v>2.6199999999999779E-2</v>
      </c>
      <c r="AH875" s="24">
        <f>IF(AC875&lt;0,MIN(-AC875,AF875),0)</f>
        <v>0</v>
      </c>
      <c r="AI875" s="24">
        <f>IF(AC875&gt;0,D875+AG875,AB875)</f>
        <v>3.4</v>
      </c>
      <c r="AJ875" s="24">
        <f>MAX(0,D875-AI875-AH875)</f>
        <v>0</v>
      </c>
      <c r="AK875" s="25">
        <f>IF(AB875&gt;0,AI875/AB875,0)</f>
        <v>1</v>
      </c>
      <c r="AL875">
        <f>IF(AB875=0,1,MIN(MATCH(MEDIAN(MinStable,AK875,1),FC_L,1),3))</f>
        <v>3</v>
      </c>
      <c r="AM875" s="25">
        <f>INDEX(FC_E1,$AL875)+(MEDIAN(MinStable,$AK875,1)-INDEX(FC_L,$AL875))*(INDEX(FC_E1,$AL875+1)-INDEX(FC_E1,$AL875))/(INDEX(FC_L,$AL875+1)-INDEX(FC_L,$AL875))</f>
        <v>0.42799999999999999</v>
      </c>
      <c r="AN875" s="25">
        <f>INDEX(FC_E2,$AL875)+(MEDIAN(MinStable,$AK875,1)-INDEX(FC_L,$AL875))*(INDEX(FC_E2,$AL875+1)-INDEX(FC_E2,$AL875))/(INDEX(FC_L,$AL875+1)-INDEX(FC_L,$AL875))</f>
        <v>0.42199999999999999</v>
      </c>
      <c r="AO875" s="25">
        <f>INDEX(FC_E3,$AL875)+(MEDIAN(MinStable,$AK875,1)-INDEX(FC_L,$AL875))*(INDEX(FC_E3,$AL875+1)-INDEX(FC_E3,$AL875))/(INDEX(FC_L,$AL875+1)-INDEX(FC_L,$AL875))</f>
        <v>0.41499999999999998</v>
      </c>
      <c r="AP875" s="26">
        <f>(IF(S875=1,Y875*AK875/AM875,0)+IF(T875=1,Z875*AK875/AN875,0)+IF(U875=1,AA875*AK875/AO875,0))*dt/60</f>
        <v>0.13434959664142687</v>
      </c>
      <c r="AQ875" s="25">
        <f>E875+(AG875*SQRT(RTE)-AH875/SQRT(RTE))*dt/60/E_nom</f>
        <v>0.62531907101161532</v>
      </c>
      <c r="AR875">
        <f>IF(R875=1,1,0)</f>
        <v>0</v>
      </c>
    </row>
    <row r="876" spans="1:44" x14ac:dyDescent="0.2">
      <c r="A876">
        <v>874</v>
      </c>
      <c r="B876" s="22">
        <f>A876/1440</f>
        <v>0.6069444444444444</v>
      </c>
      <c r="C876" s="23">
        <v>3.2774000000000001</v>
      </c>
      <c r="D876" s="24">
        <f>C876+P_aux</f>
        <v>3.2924000000000002</v>
      </c>
      <c r="E876" s="25">
        <f>AQ875</f>
        <v>0.62531907101161532</v>
      </c>
      <c r="F876" s="24">
        <f>AB875</f>
        <v>3.4</v>
      </c>
      <c r="G876">
        <f>IF(AND(S875=0,V875&gt;=MinOff),V875,-1)</f>
        <v>-1</v>
      </c>
      <c r="H876">
        <f>IF(AND(T875=0,W875&gt;=MinOff),W875,-1)</f>
        <v>-1</v>
      </c>
      <c r="I876">
        <f>IF(AND(U875=0,X875&gt;=MinOff),X875,-1)</f>
        <v>-1</v>
      </c>
      <c r="J876">
        <f>IF(AND(S875=1,V875&gt;=MinRun),V875,-1)</f>
        <v>651</v>
      </c>
      <c r="K876">
        <f>IF(AND(T875=1,W875&gt;=MinRun),W875,-1)</f>
        <v>650</v>
      </c>
      <c r="L876">
        <f>IF(AND(U875=1,X875&gt;=MinRun),X875,-1)</f>
        <v>309</v>
      </c>
      <c r="M876">
        <f>IF(MAX(G876:I876)&lt;0,0,MATCH(MAX(G876:I876),G876:I876,0))</f>
        <v>0</v>
      </c>
      <c r="N876">
        <f>IF(MAX(J876:L876)&lt;0,0,MATCH(MAX(J876:L876),J876:L876,0))</f>
        <v>1</v>
      </c>
      <c r="O876" s="24">
        <f>IF(N876=0,0,INDEX(CapVec,N876))</f>
        <v>1.2</v>
      </c>
      <c r="P876">
        <f>IF(OR(D876&gt;F876+StartMargin,E876&lt;SOC_startT),1,0)</f>
        <v>0</v>
      </c>
      <c r="Q876">
        <f>IF(AND(E876&gt;SOC_stopT,D876&lt;=F876-O876+StopMargin),1,0)</f>
        <v>0</v>
      </c>
      <c r="R876">
        <f>IF(AND(P876=1,M876&gt;0),1,IF(AND(P876=0,Q876=1,N876&gt;0),-1,0))</f>
        <v>0</v>
      </c>
      <c r="S876">
        <f>S875+IF(AND(R876=1,M876=1),1,0)-IF(AND(R876=-1,N876=1),1,0)</f>
        <v>1</v>
      </c>
      <c r="T876">
        <f>T875+IF(AND(R876=1,M876=2),1,0)-IF(AND(R876=-1,N876=2),1,0)</f>
        <v>1</v>
      </c>
      <c r="U876">
        <f>U875+IF(AND(R876=1,M876=3),1,0)-IF(AND(R876=-1,N876=3),1,0)</f>
        <v>1</v>
      </c>
      <c r="V876">
        <f>IF(S876&lt;&gt;S875,0,V875+dt)</f>
        <v>652</v>
      </c>
      <c r="W876">
        <f>IF(T876&lt;&gt;T875,0,W875+dt)</f>
        <v>651</v>
      </c>
      <c r="X876">
        <f>IF(U876&lt;&gt;U875,0,X875+dt)</f>
        <v>310</v>
      </c>
      <c r="Y876" s="24">
        <f>S876*Cap_1*MIN(1,(V876+dt)/StartRamp)</f>
        <v>1.2</v>
      </c>
      <c r="Z876" s="24">
        <f>T876*Cap_2*MIN(1,(W876+dt)/StartRamp)</f>
        <v>1.1000000000000001</v>
      </c>
      <c r="AA876" s="24">
        <f>U876*Cap_3*MIN(1,(X876+dt)/StartRamp)</f>
        <v>1.1000000000000001</v>
      </c>
      <c r="AB876" s="24">
        <f>SUM(Y876:AA876)</f>
        <v>3.4</v>
      </c>
      <c r="AC876" s="24">
        <f>AB876-D876</f>
        <v>0.1075999999999997</v>
      </c>
      <c r="AD876" s="25">
        <f>MEDIAN(0,(TaperEnd-E876)/(TaperEnd-TaperStart),1)</f>
        <v>1</v>
      </c>
      <c r="AE876" s="24">
        <f>MIN(P_pcs*AD876,MAX(0,SOC_max-E876)*E_nom*60/dt/SQRT(RTE))</f>
        <v>2.5</v>
      </c>
      <c r="AF876" s="24">
        <f>MIN(P_pcs,MAX(0,E876-SOC_min)*E_nom*60/dt*SQRT(RTE))</f>
        <v>2.5</v>
      </c>
      <c r="AG876" s="24">
        <f>IF(AC876&gt;0,MIN(AC876,AE876),0)</f>
        <v>0.1075999999999997</v>
      </c>
      <c r="AH876" s="24">
        <f>IF(AC876&lt;0,MIN(-AC876,AF876),0)</f>
        <v>0</v>
      </c>
      <c r="AI876" s="24">
        <f>IF(AC876&gt;0,D876+AG876,AB876)</f>
        <v>3.4</v>
      </c>
      <c r="AJ876" s="24">
        <f>MAX(0,D876-AI876-AH876)</f>
        <v>0</v>
      </c>
      <c r="AK876" s="25">
        <f>IF(AB876&gt;0,AI876/AB876,0)</f>
        <v>1</v>
      </c>
      <c r="AL876">
        <f>IF(AB876=0,1,MIN(MATCH(MEDIAN(MinStable,AK876,1),FC_L,1),3))</f>
        <v>3</v>
      </c>
      <c r="AM876" s="25">
        <f>INDEX(FC_E1,$AL876)+(MEDIAN(MinStable,$AK876,1)-INDEX(FC_L,$AL876))*(INDEX(FC_E1,$AL876+1)-INDEX(FC_E1,$AL876))/(INDEX(FC_L,$AL876+1)-INDEX(FC_L,$AL876))</f>
        <v>0.42799999999999999</v>
      </c>
      <c r="AN876" s="25">
        <f>INDEX(FC_E2,$AL876)+(MEDIAN(MinStable,$AK876,1)-INDEX(FC_L,$AL876))*(INDEX(FC_E2,$AL876+1)-INDEX(FC_E2,$AL876))/(INDEX(FC_L,$AL876+1)-INDEX(FC_L,$AL876))</f>
        <v>0.42199999999999999</v>
      </c>
      <c r="AO876" s="25">
        <f>INDEX(FC_E3,$AL876)+(MEDIAN(MinStable,$AK876,1)-INDEX(FC_L,$AL876))*(INDEX(FC_E3,$AL876+1)-INDEX(FC_E3,$AL876))/(INDEX(FC_L,$AL876+1)-INDEX(FC_L,$AL876))</f>
        <v>0.41499999999999998</v>
      </c>
      <c r="AP876" s="26">
        <f>(IF(S876=1,Y876*AK876/AM876,0)+IF(T876=1,Z876*AK876/AN876,0)+IF(U876=1,AA876*AK876/AO876,0))*dt/60</f>
        <v>0.13434959664142687</v>
      </c>
      <c r="AQ876" s="25">
        <f>E876+(AG876*SQRT(RTE)-AH876/SQRT(RTE))*dt/60/E_nom</f>
        <v>0.62562494297268012</v>
      </c>
      <c r="AR876">
        <f>IF(R876=1,1,0)</f>
        <v>0</v>
      </c>
    </row>
    <row r="877" spans="1:44" x14ac:dyDescent="0.2">
      <c r="A877">
        <v>875</v>
      </c>
      <c r="B877" s="22">
        <f>A877/1440</f>
        <v>0.60763888888888884</v>
      </c>
      <c r="C877" s="23">
        <v>3.3317999999999999</v>
      </c>
      <c r="D877" s="24">
        <f>C877+P_aux</f>
        <v>3.3468</v>
      </c>
      <c r="E877" s="25">
        <f>AQ876</f>
        <v>0.62562494297268012</v>
      </c>
      <c r="F877" s="24">
        <f>AB876</f>
        <v>3.4</v>
      </c>
      <c r="G877">
        <f>IF(AND(S876=0,V876&gt;=MinOff),V876,-1)</f>
        <v>-1</v>
      </c>
      <c r="H877">
        <f>IF(AND(T876=0,W876&gt;=MinOff),W876,-1)</f>
        <v>-1</v>
      </c>
      <c r="I877">
        <f>IF(AND(U876=0,X876&gt;=MinOff),X876,-1)</f>
        <v>-1</v>
      </c>
      <c r="J877">
        <f>IF(AND(S876=1,V876&gt;=MinRun),V876,-1)</f>
        <v>652</v>
      </c>
      <c r="K877">
        <f>IF(AND(T876=1,W876&gt;=MinRun),W876,-1)</f>
        <v>651</v>
      </c>
      <c r="L877">
        <f>IF(AND(U876=1,X876&gt;=MinRun),X876,-1)</f>
        <v>310</v>
      </c>
      <c r="M877">
        <f>IF(MAX(G877:I877)&lt;0,0,MATCH(MAX(G877:I877),G877:I877,0))</f>
        <v>0</v>
      </c>
      <c r="N877">
        <f>IF(MAX(J877:L877)&lt;0,0,MATCH(MAX(J877:L877),J877:L877,0))</f>
        <v>1</v>
      </c>
      <c r="O877" s="24">
        <f>IF(N877=0,0,INDEX(CapVec,N877))</f>
        <v>1.2</v>
      </c>
      <c r="P877">
        <f>IF(OR(D877&gt;F877+StartMargin,E877&lt;SOC_startT),1,0)</f>
        <v>0</v>
      </c>
      <c r="Q877">
        <f>IF(AND(E877&gt;SOC_stopT,D877&lt;=F877-O877+StopMargin),1,0)</f>
        <v>0</v>
      </c>
      <c r="R877">
        <f>IF(AND(P877=1,M877&gt;0),1,IF(AND(P877=0,Q877=1,N877&gt;0),-1,0))</f>
        <v>0</v>
      </c>
      <c r="S877">
        <f>S876+IF(AND(R877=1,M877=1),1,0)-IF(AND(R877=-1,N877=1),1,0)</f>
        <v>1</v>
      </c>
      <c r="T877">
        <f>T876+IF(AND(R877=1,M877=2),1,0)-IF(AND(R877=-1,N877=2),1,0)</f>
        <v>1</v>
      </c>
      <c r="U877">
        <f>U876+IF(AND(R877=1,M877=3),1,0)-IF(AND(R877=-1,N877=3),1,0)</f>
        <v>1</v>
      </c>
      <c r="V877">
        <f>IF(S877&lt;&gt;S876,0,V876+dt)</f>
        <v>653</v>
      </c>
      <c r="W877">
        <f>IF(T877&lt;&gt;T876,0,W876+dt)</f>
        <v>652</v>
      </c>
      <c r="X877">
        <f>IF(U877&lt;&gt;U876,0,X876+dt)</f>
        <v>311</v>
      </c>
      <c r="Y877" s="24">
        <f>S877*Cap_1*MIN(1,(V877+dt)/StartRamp)</f>
        <v>1.2</v>
      </c>
      <c r="Z877" s="24">
        <f>T877*Cap_2*MIN(1,(W877+dt)/StartRamp)</f>
        <v>1.1000000000000001</v>
      </c>
      <c r="AA877" s="24">
        <f>U877*Cap_3*MIN(1,(X877+dt)/StartRamp)</f>
        <v>1.1000000000000001</v>
      </c>
      <c r="AB877" s="24">
        <f>SUM(Y877:AA877)</f>
        <v>3.4</v>
      </c>
      <c r="AC877" s="24">
        <f>AB877-D877</f>
        <v>5.3199999999999914E-2</v>
      </c>
      <c r="AD877" s="25">
        <f>MEDIAN(0,(TaperEnd-E877)/(TaperEnd-TaperStart),1)</f>
        <v>1</v>
      </c>
      <c r="AE877" s="24">
        <f>MIN(P_pcs*AD877,MAX(0,SOC_max-E877)*E_nom*60/dt/SQRT(RTE))</f>
        <v>2.5</v>
      </c>
      <c r="AF877" s="24">
        <f>MIN(P_pcs,MAX(0,E877-SOC_min)*E_nom*60/dt*SQRT(RTE))</f>
        <v>2.5</v>
      </c>
      <c r="AG877" s="24">
        <f>IF(AC877&gt;0,MIN(AC877,AE877),0)</f>
        <v>5.3199999999999914E-2</v>
      </c>
      <c r="AH877" s="24">
        <f>IF(AC877&lt;0,MIN(-AC877,AF877),0)</f>
        <v>0</v>
      </c>
      <c r="AI877" s="24">
        <f>IF(AC877&gt;0,D877+AG877,AB877)</f>
        <v>3.4</v>
      </c>
      <c r="AJ877" s="24">
        <f>MAX(0,D877-AI877-AH877)</f>
        <v>0</v>
      </c>
      <c r="AK877" s="25">
        <f>IF(AB877&gt;0,AI877/AB877,0)</f>
        <v>1</v>
      </c>
      <c r="AL877">
        <f>IF(AB877=0,1,MIN(MATCH(MEDIAN(MinStable,AK877,1),FC_L,1),3))</f>
        <v>3</v>
      </c>
      <c r="AM877" s="25">
        <f>INDEX(FC_E1,$AL877)+(MEDIAN(MinStable,$AK877,1)-INDEX(FC_L,$AL877))*(INDEX(FC_E1,$AL877+1)-INDEX(FC_E1,$AL877))/(INDEX(FC_L,$AL877+1)-INDEX(FC_L,$AL877))</f>
        <v>0.42799999999999999</v>
      </c>
      <c r="AN877" s="25">
        <f>INDEX(FC_E2,$AL877)+(MEDIAN(MinStable,$AK877,1)-INDEX(FC_L,$AL877))*(INDEX(FC_E2,$AL877+1)-INDEX(FC_E2,$AL877))/(INDEX(FC_L,$AL877+1)-INDEX(FC_L,$AL877))</f>
        <v>0.42199999999999999</v>
      </c>
      <c r="AO877" s="25">
        <f>INDEX(FC_E3,$AL877)+(MEDIAN(MinStable,$AK877,1)-INDEX(FC_L,$AL877))*(INDEX(FC_E3,$AL877+1)-INDEX(FC_E3,$AL877))/(INDEX(FC_L,$AL877+1)-INDEX(FC_L,$AL877))</f>
        <v>0.41499999999999998</v>
      </c>
      <c r="AP877" s="26">
        <f>(IF(S877=1,Y877*AK877/AM877,0)+IF(T877=1,Z877*AK877/AN877,0)+IF(U877=1,AA877*AK877/AO877,0))*dt/60</f>
        <v>0.13434959664142687</v>
      </c>
      <c r="AQ877" s="25">
        <f>E877+(AG877*SQRT(RTE)-AH877/SQRT(RTE))*dt/60/E_nom</f>
        <v>0.6257761733474817</v>
      </c>
      <c r="AR877">
        <f>IF(R877=1,1,0)</f>
        <v>0</v>
      </c>
    </row>
    <row r="878" spans="1:44" x14ac:dyDescent="0.2">
      <c r="A878">
        <v>876</v>
      </c>
      <c r="B878" s="22">
        <f>A878/1440</f>
        <v>0.60833333333333328</v>
      </c>
      <c r="C878" s="23">
        <v>3.3896999999999999</v>
      </c>
      <c r="D878" s="24">
        <f>C878+P_aux</f>
        <v>3.4047000000000001</v>
      </c>
      <c r="E878" s="25">
        <f>AQ877</f>
        <v>0.6257761733474817</v>
      </c>
      <c r="F878" s="24">
        <f>AB877</f>
        <v>3.4</v>
      </c>
      <c r="G878">
        <f>IF(AND(S877=0,V877&gt;=MinOff),V877,-1)</f>
        <v>-1</v>
      </c>
      <c r="H878">
        <f>IF(AND(T877=0,W877&gt;=MinOff),W877,-1)</f>
        <v>-1</v>
      </c>
      <c r="I878">
        <f>IF(AND(U877=0,X877&gt;=MinOff),X877,-1)</f>
        <v>-1</v>
      </c>
      <c r="J878">
        <f>IF(AND(S877=1,V877&gt;=MinRun),V877,-1)</f>
        <v>653</v>
      </c>
      <c r="K878">
        <f>IF(AND(T877=1,W877&gt;=MinRun),W877,-1)</f>
        <v>652</v>
      </c>
      <c r="L878">
        <f>IF(AND(U877=1,X877&gt;=MinRun),X877,-1)</f>
        <v>311</v>
      </c>
      <c r="M878">
        <f>IF(MAX(G878:I878)&lt;0,0,MATCH(MAX(G878:I878),G878:I878,0))</f>
        <v>0</v>
      </c>
      <c r="N878">
        <f>IF(MAX(J878:L878)&lt;0,0,MATCH(MAX(J878:L878),J878:L878,0))</f>
        <v>1</v>
      </c>
      <c r="O878" s="24">
        <f>IF(N878=0,0,INDEX(CapVec,N878))</f>
        <v>1.2</v>
      </c>
      <c r="P878">
        <f>IF(OR(D878&gt;F878+StartMargin,E878&lt;SOC_startT),1,0)</f>
        <v>0</v>
      </c>
      <c r="Q878">
        <f>IF(AND(E878&gt;SOC_stopT,D878&lt;=F878-O878+StopMargin),1,0)</f>
        <v>0</v>
      </c>
      <c r="R878">
        <f>IF(AND(P878=1,M878&gt;0),1,IF(AND(P878=0,Q878=1,N878&gt;0),-1,0))</f>
        <v>0</v>
      </c>
      <c r="S878">
        <f>S877+IF(AND(R878=1,M878=1),1,0)-IF(AND(R878=-1,N878=1),1,0)</f>
        <v>1</v>
      </c>
      <c r="T878">
        <f>T877+IF(AND(R878=1,M878=2),1,0)-IF(AND(R878=-1,N878=2),1,0)</f>
        <v>1</v>
      </c>
      <c r="U878">
        <f>U877+IF(AND(R878=1,M878=3),1,0)-IF(AND(R878=-1,N878=3),1,0)</f>
        <v>1</v>
      </c>
      <c r="V878">
        <f>IF(S878&lt;&gt;S877,0,V877+dt)</f>
        <v>654</v>
      </c>
      <c r="W878">
        <f>IF(T878&lt;&gt;T877,0,W877+dt)</f>
        <v>653</v>
      </c>
      <c r="X878">
        <f>IF(U878&lt;&gt;U877,0,X877+dt)</f>
        <v>312</v>
      </c>
      <c r="Y878" s="24">
        <f>S878*Cap_1*MIN(1,(V878+dt)/StartRamp)</f>
        <v>1.2</v>
      </c>
      <c r="Z878" s="24">
        <f>T878*Cap_2*MIN(1,(W878+dt)/StartRamp)</f>
        <v>1.1000000000000001</v>
      </c>
      <c r="AA878" s="24">
        <f>U878*Cap_3*MIN(1,(X878+dt)/StartRamp)</f>
        <v>1.1000000000000001</v>
      </c>
      <c r="AB878" s="24">
        <f>SUM(Y878:AA878)</f>
        <v>3.4</v>
      </c>
      <c r="AC878" s="24">
        <f>AB878-D878</f>
        <v>-4.7000000000001485E-3</v>
      </c>
      <c r="AD878" s="25">
        <f>MEDIAN(0,(TaperEnd-E878)/(TaperEnd-TaperStart),1)</f>
        <v>1</v>
      </c>
      <c r="AE878" s="24">
        <f>MIN(P_pcs*AD878,MAX(0,SOC_max-E878)*E_nom*60/dt/SQRT(RTE))</f>
        <v>2.5</v>
      </c>
      <c r="AF878" s="24">
        <f>MIN(P_pcs,MAX(0,E878-SOC_min)*E_nom*60/dt*SQRT(RTE))</f>
        <v>2.5</v>
      </c>
      <c r="AG878" s="24">
        <f>IF(AC878&gt;0,MIN(AC878,AE878),0)</f>
        <v>0</v>
      </c>
      <c r="AH878" s="24">
        <f>IF(AC878&lt;0,MIN(-AC878,AF878),0)</f>
        <v>4.7000000000001485E-3</v>
      </c>
      <c r="AI878" s="24">
        <f>IF(AC878&gt;0,D878+AG878,AB878)</f>
        <v>3.4</v>
      </c>
      <c r="AJ878" s="24">
        <f>MAX(0,D878-AI878-AH878)</f>
        <v>0</v>
      </c>
      <c r="AK878" s="25">
        <f>IF(AB878&gt;0,AI878/AB878,0)</f>
        <v>1</v>
      </c>
      <c r="AL878">
        <f>IF(AB878=0,1,MIN(MATCH(MEDIAN(MinStable,AK878,1),FC_L,1),3))</f>
        <v>3</v>
      </c>
      <c r="AM878" s="25">
        <f>INDEX(FC_E1,$AL878)+(MEDIAN(MinStable,$AK878,1)-INDEX(FC_L,$AL878))*(INDEX(FC_E1,$AL878+1)-INDEX(FC_E1,$AL878))/(INDEX(FC_L,$AL878+1)-INDEX(FC_L,$AL878))</f>
        <v>0.42799999999999999</v>
      </c>
      <c r="AN878" s="25">
        <f>INDEX(FC_E2,$AL878)+(MEDIAN(MinStable,$AK878,1)-INDEX(FC_L,$AL878))*(INDEX(FC_E2,$AL878+1)-INDEX(FC_E2,$AL878))/(INDEX(FC_L,$AL878+1)-INDEX(FC_L,$AL878))</f>
        <v>0.42199999999999999</v>
      </c>
      <c r="AO878" s="25">
        <f>INDEX(FC_E3,$AL878)+(MEDIAN(MinStable,$AK878,1)-INDEX(FC_L,$AL878))*(INDEX(FC_E3,$AL878+1)-INDEX(FC_E3,$AL878))/(INDEX(FC_L,$AL878+1)-INDEX(FC_L,$AL878))</f>
        <v>0.41499999999999998</v>
      </c>
      <c r="AP878" s="26">
        <f>(IF(S878=1,Y878*AK878/AM878,0)+IF(T878=1,Z878*AK878/AN878,0)+IF(U878=1,AA878*AK878/AO878,0))*dt/60</f>
        <v>0.13434959664142687</v>
      </c>
      <c r="AQ878" s="25">
        <f>E878+(AG878*SQRT(RTE)-AH878/SQRT(RTE))*dt/60/E_nom</f>
        <v>0.62576099087222603</v>
      </c>
      <c r="AR878">
        <f>IF(R878=1,1,0)</f>
        <v>0</v>
      </c>
    </row>
    <row r="879" spans="1:44" x14ac:dyDescent="0.2">
      <c r="A879">
        <v>877</v>
      </c>
      <c r="B879" s="22">
        <f>A879/1440</f>
        <v>0.60902777777777772</v>
      </c>
      <c r="C879" s="23">
        <v>3.3014999999999999</v>
      </c>
      <c r="D879" s="24">
        <f>C879+P_aux</f>
        <v>3.3165</v>
      </c>
      <c r="E879" s="25">
        <f>AQ878</f>
        <v>0.62576099087222603</v>
      </c>
      <c r="F879" s="24">
        <f>AB878</f>
        <v>3.4</v>
      </c>
      <c r="G879">
        <f>IF(AND(S878=0,V878&gt;=MinOff),V878,-1)</f>
        <v>-1</v>
      </c>
      <c r="H879">
        <f>IF(AND(T878=0,W878&gt;=MinOff),W878,-1)</f>
        <v>-1</v>
      </c>
      <c r="I879">
        <f>IF(AND(U878=0,X878&gt;=MinOff),X878,-1)</f>
        <v>-1</v>
      </c>
      <c r="J879">
        <f>IF(AND(S878=1,V878&gt;=MinRun),V878,-1)</f>
        <v>654</v>
      </c>
      <c r="K879">
        <f>IF(AND(T878=1,W878&gt;=MinRun),W878,-1)</f>
        <v>653</v>
      </c>
      <c r="L879">
        <f>IF(AND(U878=1,X878&gt;=MinRun),X878,-1)</f>
        <v>312</v>
      </c>
      <c r="M879">
        <f>IF(MAX(G879:I879)&lt;0,0,MATCH(MAX(G879:I879),G879:I879,0))</f>
        <v>0</v>
      </c>
      <c r="N879">
        <f>IF(MAX(J879:L879)&lt;0,0,MATCH(MAX(J879:L879),J879:L879,0))</f>
        <v>1</v>
      </c>
      <c r="O879" s="24">
        <f>IF(N879=0,0,INDEX(CapVec,N879))</f>
        <v>1.2</v>
      </c>
      <c r="P879">
        <f>IF(OR(D879&gt;F879+StartMargin,E879&lt;SOC_startT),1,0)</f>
        <v>0</v>
      </c>
      <c r="Q879">
        <f>IF(AND(E879&gt;SOC_stopT,D879&lt;=F879-O879+StopMargin),1,0)</f>
        <v>0</v>
      </c>
      <c r="R879">
        <f>IF(AND(P879=1,M879&gt;0),1,IF(AND(P879=0,Q879=1,N879&gt;0),-1,0))</f>
        <v>0</v>
      </c>
      <c r="S879">
        <f>S878+IF(AND(R879=1,M879=1),1,0)-IF(AND(R879=-1,N879=1),1,0)</f>
        <v>1</v>
      </c>
      <c r="T879">
        <f>T878+IF(AND(R879=1,M879=2),1,0)-IF(AND(R879=-1,N879=2),1,0)</f>
        <v>1</v>
      </c>
      <c r="U879">
        <f>U878+IF(AND(R879=1,M879=3),1,0)-IF(AND(R879=-1,N879=3),1,0)</f>
        <v>1</v>
      </c>
      <c r="V879">
        <f>IF(S879&lt;&gt;S878,0,V878+dt)</f>
        <v>655</v>
      </c>
      <c r="W879">
        <f>IF(T879&lt;&gt;T878,0,W878+dt)</f>
        <v>654</v>
      </c>
      <c r="X879">
        <f>IF(U879&lt;&gt;U878,0,X878+dt)</f>
        <v>313</v>
      </c>
      <c r="Y879" s="24">
        <f>S879*Cap_1*MIN(1,(V879+dt)/StartRamp)</f>
        <v>1.2</v>
      </c>
      <c r="Z879" s="24">
        <f>T879*Cap_2*MIN(1,(W879+dt)/StartRamp)</f>
        <v>1.1000000000000001</v>
      </c>
      <c r="AA879" s="24">
        <f>U879*Cap_3*MIN(1,(X879+dt)/StartRamp)</f>
        <v>1.1000000000000001</v>
      </c>
      <c r="AB879" s="24">
        <f>SUM(Y879:AA879)</f>
        <v>3.4</v>
      </c>
      <c r="AC879" s="24">
        <f>AB879-D879</f>
        <v>8.3499999999999908E-2</v>
      </c>
      <c r="AD879" s="25">
        <f>MEDIAN(0,(TaperEnd-E879)/(TaperEnd-TaperStart),1)</f>
        <v>1</v>
      </c>
      <c r="AE879" s="24">
        <f>MIN(P_pcs*AD879,MAX(0,SOC_max-E879)*E_nom*60/dt/SQRT(RTE))</f>
        <v>2.5</v>
      </c>
      <c r="AF879" s="24">
        <f>MIN(P_pcs,MAX(0,E879-SOC_min)*E_nom*60/dt*SQRT(RTE))</f>
        <v>2.5</v>
      </c>
      <c r="AG879" s="24">
        <f>IF(AC879&gt;0,MIN(AC879,AE879),0)</f>
        <v>8.3499999999999908E-2</v>
      </c>
      <c r="AH879" s="24">
        <f>IF(AC879&lt;0,MIN(-AC879,AF879),0)</f>
        <v>0</v>
      </c>
      <c r="AI879" s="24">
        <f>IF(AC879&gt;0,D879+AG879,AB879)</f>
        <v>3.4</v>
      </c>
      <c r="AJ879" s="24">
        <f>MAX(0,D879-AI879-AH879)</f>
        <v>0</v>
      </c>
      <c r="AK879" s="25">
        <f>IF(AB879&gt;0,AI879/AB879,0)</f>
        <v>1</v>
      </c>
      <c r="AL879">
        <f>IF(AB879=0,1,MIN(MATCH(MEDIAN(MinStable,AK879,1),FC_L,1),3))</f>
        <v>3</v>
      </c>
      <c r="AM879" s="25">
        <f>INDEX(FC_E1,$AL879)+(MEDIAN(MinStable,$AK879,1)-INDEX(FC_L,$AL879))*(INDEX(FC_E1,$AL879+1)-INDEX(FC_E1,$AL879))/(INDEX(FC_L,$AL879+1)-INDEX(FC_L,$AL879))</f>
        <v>0.42799999999999999</v>
      </c>
      <c r="AN879" s="25">
        <f>INDEX(FC_E2,$AL879)+(MEDIAN(MinStable,$AK879,1)-INDEX(FC_L,$AL879))*(INDEX(FC_E2,$AL879+1)-INDEX(FC_E2,$AL879))/(INDEX(FC_L,$AL879+1)-INDEX(FC_L,$AL879))</f>
        <v>0.42199999999999999</v>
      </c>
      <c r="AO879" s="25">
        <f>INDEX(FC_E3,$AL879)+(MEDIAN(MinStable,$AK879,1)-INDEX(FC_L,$AL879))*(INDEX(FC_E3,$AL879+1)-INDEX(FC_E3,$AL879))/(INDEX(FC_L,$AL879+1)-INDEX(FC_L,$AL879))</f>
        <v>0.41499999999999998</v>
      </c>
      <c r="AP879" s="26">
        <f>(IF(S879=1,Y879*AK879/AM879,0)+IF(T879=1,Z879*AK879/AN879,0)+IF(U879=1,AA879*AK879/AO879,0))*dt/60</f>
        <v>0.13434959664142687</v>
      </c>
      <c r="AQ879" s="25">
        <f>E879+(AG879*SQRT(RTE)-AH879/SQRT(RTE))*dt/60/E_nom</f>
        <v>0.62599835433643525</v>
      </c>
      <c r="AR879">
        <f>IF(R879=1,1,0)</f>
        <v>0</v>
      </c>
    </row>
    <row r="880" spans="1:44" x14ac:dyDescent="0.2">
      <c r="A880">
        <v>878</v>
      </c>
      <c r="B880" s="22">
        <f>A880/1440</f>
        <v>0.60972222222222228</v>
      </c>
      <c r="C880" s="23">
        <v>3.3136999999999999</v>
      </c>
      <c r="D880" s="24">
        <f>C880+P_aux</f>
        <v>3.3287</v>
      </c>
      <c r="E880" s="25">
        <f>AQ879</f>
        <v>0.62599835433643525</v>
      </c>
      <c r="F880" s="24">
        <f>AB879</f>
        <v>3.4</v>
      </c>
      <c r="G880">
        <f>IF(AND(S879=0,V879&gt;=MinOff),V879,-1)</f>
        <v>-1</v>
      </c>
      <c r="H880">
        <f>IF(AND(T879=0,W879&gt;=MinOff),W879,-1)</f>
        <v>-1</v>
      </c>
      <c r="I880">
        <f>IF(AND(U879=0,X879&gt;=MinOff),X879,-1)</f>
        <v>-1</v>
      </c>
      <c r="J880">
        <f>IF(AND(S879=1,V879&gt;=MinRun),V879,-1)</f>
        <v>655</v>
      </c>
      <c r="K880">
        <f>IF(AND(T879=1,W879&gt;=MinRun),W879,-1)</f>
        <v>654</v>
      </c>
      <c r="L880">
        <f>IF(AND(U879=1,X879&gt;=MinRun),X879,-1)</f>
        <v>313</v>
      </c>
      <c r="M880">
        <f>IF(MAX(G880:I880)&lt;0,0,MATCH(MAX(G880:I880),G880:I880,0))</f>
        <v>0</v>
      </c>
      <c r="N880">
        <f>IF(MAX(J880:L880)&lt;0,0,MATCH(MAX(J880:L880),J880:L880,0))</f>
        <v>1</v>
      </c>
      <c r="O880" s="24">
        <f>IF(N880=0,0,INDEX(CapVec,N880))</f>
        <v>1.2</v>
      </c>
      <c r="P880">
        <f>IF(OR(D880&gt;F880+StartMargin,E880&lt;SOC_startT),1,0)</f>
        <v>0</v>
      </c>
      <c r="Q880">
        <f>IF(AND(E880&gt;SOC_stopT,D880&lt;=F880-O880+StopMargin),1,0)</f>
        <v>0</v>
      </c>
      <c r="R880">
        <f>IF(AND(P880=1,M880&gt;0),1,IF(AND(P880=0,Q880=1,N880&gt;0),-1,0))</f>
        <v>0</v>
      </c>
      <c r="S880">
        <f>S879+IF(AND(R880=1,M880=1),1,0)-IF(AND(R880=-1,N880=1),1,0)</f>
        <v>1</v>
      </c>
      <c r="T880">
        <f>T879+IF(AND(R880=1,M880=2),1,0)-IF(AND(R880=-1,N880=2),1,0)</f>
        <v>1</v>
      </c>
      <c r="U880">
        <f>U879+IF(AND(R880=1,M880=3),1,0)-IF(AND(R880=-1,N880=3),1,0)</f>
        <v>1</v>
      </c>
      <c r="V880">
        <f>IF(S880&lt;&gt;S879,0,V879+dt)</f>
        <v>656</v>
      </c>
      <c r="W880">
        <f>IF(T880&lt;&gt;T879,0,W879+dt)</f>
        <v>655</v>
      </c>
      <c r="X880">
        <f>IF(U880&lt;&gt;U879,0,X879+dt)</f>
        <v>314</v>
      </c>
      <c r="Y880" s="24">
        <f>S880*Cap_1*MIN(1,(V880+dt)/StartRamp)</f>
        <v>1.2</v>
      </c>
      <c r="Z880" s="24">
        <f>T880*Cap_2*MIN(1,(W880+dt)/StartRamp)</f>
        <v>1.1000000000000001</v>
      </c>
      <c r="AA880" s="24">
        <f>U880*Cap_3*MIN(1,(X880+dt)/StartRamp)</f>
        <v>1.1000000000000001</v>
      </c>
      <c r="AB880" s="24">
        <f>SUM(Y880:AA880)</f>
        <v>3.4</v>
      </c>
      <c r="AC880" s="24">
        <f>AB880-D880</f>
        <v>7.1299999999999919E-2</v>
      </c>
      <c r="AD880" s="25">
        <f>MEDIAN(0,(TaperEnd-E880)/(TaperEnd-TaperStart),1)</f>
        <v>1</v>
      </c>
      <c r="AE880" s="24">
        <f>MIN(P_pcs*AD880,MAX(0,SOC_max-E880)*E_nom*60/dt/SQRT(RTE))</f>
        <v>2.5</v>
      </c>
      <c r="AF880" s="24">
        <f>MIN(P_pcs,MAX(0,E880-SOC_min)*E_nom*60/dt*SQRT(RTE))</f>
        <v>2.5</v>
      </c>
      <c r="AG880" s="24">
        <f>IF(AC880&gt;0,MIN(AC880,AE880),0)</f>
        <v>7.1299999999999919E-2</v>
      </c>
      <c r="AH880" s="24">
        <f>IF(AC880&lt;0,MIN(-AC880,AF880),0)</f>
        <v>0</v>
      </c>
      <c r="AI880" s="24">
        <f>IF(AC880&gt;0,D880+AG880,AB880)</f>
        <v>3.4</v>
      </c>
      <c r="AJ880" s="24">
        <f>MAX(0,D880-AI880-AH880)</f>
        <v>0</v>
      </c>
      <c r="AK880" s="25">
        <f>IF(AB880&gt;0,AI880/AB880,0)</f>
        <v>1</v>
      </c>
      <c r="AL880">
        <f>IF(AB880=0,1,MIN(MATCH(MEDIAN(MinStable,AK880,1),FC_L,1),3))</f>
        <v>3</v>
      </c>
      <c r="AM880" s="25">
        <f>INDEX(FC_E1,$AL880)+(MEDIAN(MinStable,$AK880,1)-INDEX(FC_L,$AL880))*(INDEX(FC_E1,$AL880+1)-INDEX(FC_E1,$AL880))/(INDEX(FC_L,$AL880+1)-INDEX(FC_L,$AL880))</f>
        <v>0.42799999999999999</v>
      </c>
      <c r="AN880" s="25">
        <f>INDEX(FC_E2,$AL880)+(MEDIAN(MinStable,$AK880,1)-INDEX(FC_L,$AL880))*(INDEX(FC_E2,$AL880+1)-INDEX(FC_E2,$AL880))/(INDEX(FC_L,$AL880+1)-INDEX(FC_L,$AL880))</f>
        <v>0.42199999999999999</v>
      </c>
      <c r="AO880" s="25">
        <f>INDEX(FC_E3,$AL880)+(MEDIAN(MinStable,$AK880,1)-INDEX(FC_L,$AL880))*(INDEX(FC_E3,$AL880+1)-INDEX(FC_E3,$AL880))/(INDEX(FC_L,$AL880+1)-INDEX(FC_L,$AL880))</f>
        <v>0.41499999999999998</v>
      </c>
      <c r="AP880" s="26">
        <f>(IF(S880=1,Y880*AK880/AM880,0)+IF(T880=1,Z880*AK880/AN880,0)+IF(U880=1,AA880*AK880/AO880,0))*dt/60</f>
        <v>0.13434959664142687</v>
      </c>
      <c r="AQ880" s="25">
        <f>E880+(AG880*SQRT(RTE)-AH880/SQRT(RTE))*dt/60/E_nom</f>
        <v>0.62620103715078401</v>
      </c>
      <c r="AR880">
        <f>IF(R880=1,1,0)</f>
        <v>0</v>
      </c>
    </row>
    <row r="881" spans="1:44" x14ac:dyDescent="0.2">
      <c r="A881">
        <v>879</v>
      </c>
      <c r="B881" s="22">
        <f>A881/1440</f>
        <v>0.61041666666666672</v>
      </c>
      <c r="C881" s="23">
        <v>3.3580000000000001</v>
      </c>
      <c r="D881" s="24">
        <f>C881+P_aux</f>
        <v>3.3730000000000002</v>
      </c>
      <c r="E881" s="25">
        <f>AQ880</f>
        <v>0.62620103715078401</v>
      </c>
      <c r="F881" s="24">
        <f>AB880</f>
        <v>3.4</v>
      </c>
      <c r="G881">
        <f>IF(AND(S880=0,V880&gt;=MinOff),V880,-1)</f>
        <v>-1</v>
      </c>
      <c r="H881">
        <f>IF(AND(T880=0,W880&gt;=MinOff),W880,-1)</f>
        <v>-1</v>
      </c>
      <c r="I881">
        <f>IF(AND(U880=0,X880&gt;=MinOff),X880,-1)</f>
        <v>-1</v>
      </c>
      <c r="J881">
        <f>IF(AND(S880=1,V880&gt;=MinRun),V880,-1)</f>
        <v>656</v>
      </c>
      <c r="K881">
        <f>IF(AND(T880=1,W880&gt;=MinRun),W880,-1)</f>
        <v>655</v>
      </c>
      <c r="L881">
        <f>IF(AND(U880=1,X880&gt;=MinRun),X880,-1)</f>
        <v>314</v>
      </c>
      <c r="M881">
        <f>IF(MAX(G881:I881)&lt;0,0,MATCH(MAX(G881:I881),G881:I881,0))</f>
        <v>0</v>
      </c>
      <c r="N881">
        <f>IF(MAX(J881:L881)&lt;0,0,MATCH(MAX(J881:L881),J881:L881,0))</f>
        <v>1</v>
      </c>
      <c r="O881" s="24">
        <f>IF(N881=0,0,INDEX(CapVec,N881))</f>
        <v>1.2</v>
      </c>
      <c r="P881">
        <f>IF(OR(D881&gt;F881+StartMargin,E881&lt;SOC_startT),1,0)</f>
        <v>0</v>
      </c>
      <c r="Q881">
        <f>IF(AND(E881&gt;SOC_stopT,D881&lt;=F881-O881+StopMargin),1,0)</f>
        <v>0</v>
      </c>
      <c r="R881">
        <f>IF(AND(P881=1,M881&gt;0),1,IF(AND(P881=0,Q881=1,N881&gt;0),-1,0))</f>
        <v>0</v>
      </c>
      <c r="S881">
        <f>S880+IF(AND(R881=1,M881=1),1,0)-IF(AND(R881=-1,N881=1),1,0)</f>
        <v>1</v>
      </c>
      <c r="T881">
        <f>T880+IF(AND(R881=1,M881=2),1,0)-IF(AND(R881=-1,N881=2),1,0)</f>
        <v>1</v>
      </c>
      <c r="U881">
        <f>U880+IF(AND(R881=1,M881=3),1,0)-IF(AND(R881=-1,N881=3),1,0)</f>
        <v>1</v>
      </c>
      <c r="V881">
        <f>IF(S881&lt;&gt;S880,0,V880+dt)</f>
        <v>657</v>
      </c>
      <c r="W881">
        <f>IF(T881&lt;&gt;T880,0,W880+dt)</f>
        <v>656</v>
      </c>
      <c r="X881">
        <f>IF(U881&lt;&gt;U880,0,X880+dt)</f>
        <v>315</v>
      </c>
      <c r="Y881" s="24">
        <f>S881*Cap_1*MIN(1,(V881+dt)/StartRamp)</f>
        <v>1.2</v>
      </c>
      <c r="Z881" s="24">
        <f>T881*Cap_2*MIN(1,(W881+dt)/StartRamp)</f>
        <v>1.1000000000000001</v>
      </c>
      <c r="AA881" s="24">
        <f>U881*Cap_3*MIN(1,(X881+dt)/StartRamp)</f>
        <v>1.1000000000000001</v>
      </c>
      <c r="AB881" s="24">
        <f>SUM(Y881:AA881)</f>
        <v>3.4</v>
      </c>
      <c r="AC881" s="24">
        <f>AB881-D881</f>
        <v>2.6999999999999691E-2</v>
      </c>
      <c r="AD881" s="25">
        <f>MEDIAN(0,(TaperEnd-E881)/(TaperEnd-TaperStart),1)</f>
        <v>1</v>
      </c>
      <c r="AE881" s="24">
        <f>MIN(P_pcs*AD881,MAX(0,SOC_max-E881)*E_nom*60/dt/SQRT(RTE))</f>
        <v>2.5</v>
      </c>
      <c r="AF881" s="24">
        <f>MIN(P_pcs,MAX(0,E881-SOC_min)*E_nom*60/dt*SQRT(RTE))</f>
        <v>2.5</v>
      </c>
      <c r="AG881" s="24">
        <f>IF(AC881&gt;0,MIN(AC881,AE881),0)</f>
        <v>2.6999999999999691E-2</v>
      </c>
      <c r="AH881" s="24">
        <f>IF(AC881&lt;0,MIN(-AC881,AF881),0)</f>
        <v>0</v>
      </c>
      <c r="AI881" s="24">
        <f>IF(AC881&gt;0,D881+AG881,AB881)</f>
        <v>3.4</v>
      </c>
      <c r="AJ881" s="24">
        <f>MAX(0,D881-AI881-AH881)</f>
        <v>0</v>
      </c>
      <c r="AK881" s="25">
        <f>IF(AB881&gt;0,AI881/AB881,0)</f>
        <v>1</v>
      </c>
      <c r="AL881">
        <f>IF(AB881=0,1,MIN(MATCH(MEDIAN(MinStable,AK881,1),FC_L,1),3))</f>
        <v>3</v>
      </c>
      <c r="AM881" s="25">
        <f>INDEX(FC_E1,$AL881)+(MEDIAN(MinStable,$AK881,1)-INDEX(FC_L,$AL881))*(INDEX(FC_E1,$AL881+1)-INDEX(FC_E1,$AL881))/(INDEX(FC_L,$AL881+1)-INDEX(FC_L,$AL881))</f>
        <v>0.42799999999999999</v>
      </c>
      <c r="AN881" s="25">
        <f>INDEX(FC_E2,$AL881)+(MEDIAN(MinStable,$AK881,1)-INDEX(FC_L,$AL881))*(INDEX(FC_E2,$AL881+1)-INDEX(FC_E2,$AL881))/(INDEX(FC_L,$AL881+1)-INDEX(FC_L,$AL881))</f>
        <v>0.42199999999999999</v>
      </c>
      <c r="AO881" s="25">
        <f>INDEX(FC_E3,$AL881)+(MEDIAN(MinStable,$AK881,1)-INDEX(FC_L,$AL881))*(INDEX(FC_E3,$AL881+1)-INDEX(FC_E3,$AL881))/(INDEX(FC_L,$AL881+1)-INDEX(FC_L,$AL881))</f>
        <v>0.41499999999999998</v>
      </c>
      <c r="AP881" s="26">
        <f>(IF(S881=1,Y881*AK881/AM881,0)+IF(T881=1,Z881*AK881/AN881,0)+IF(U881=1,AA881*AK881/AO881,0))*dt/60</f>
        <v>0.13434959664142687</v>
      </c>
      <c r="AQ881" s="25">
        <f>E881+(AG881*SQRT(RTE)-AH881/SQRT(RTE))*dt/60/E_nom</f>
        <v>0.62627778940867207</v>
      </c>
      <c r="AR881">
        <f>IF(R881=1,1,0)</f>
        <v>0</v>
      </c>
    </row>
    <row r="882" spans="1:44" x14ac:dyDescent="0.2">
      <c r="A882">
        <v>880</v>
      </c>
      <c r="B882" s="22">
        <f>A882/1440</f>
        <v>0.61111111111111116</v>
      </c>
      <c r="C882" s="23">
        <v>3.2932999999999999</v>
      </c>
      <c r="D882" s="24">
        <f>C882+P_aux</f>
        <v>3.3083</v>
      </c>
      <c r="E882" s="25">
        <f>AQ881</f>
        <v>0.62627778940867207</v>
      </c>
      <c r="F882" s="24">
        <f>AB881</f>
        <v>3.4</v>
      </c>
      <c r="G882">
        <f>IF(AND(S881=0,V881&gt;=MinOff),V881,-1)</f>
        <v>-1</v>
      </c>
      <c r="H882">
        <f>IF(AND(T881=0,W881&gt;=MinOff),W881,-1)</f>
        <v>-1</v>
      </c>
      <c r="I882">
        <f>IF(AND(U881=0,X881&gt;=MinOff),X881,-1)</f>
        <v>-1</v>
      </c>
      <c r="J882">
        <f>IF(AND(S881=1,V881&gt;=MinRun),V881,-1)</f>
        <v>657</v>
      </c>
      <c r="K882">
        <f>IF(AND(T881=1,W881&gt;=MinRun),W881,-1)</f>
        <v>656</v>
      </c>
      <c r="L882">
        <f>IF(AND(U881=1,X881&gt;=MinRun),X881,-1)</f>
        <v>315</v>
      </c>
      <c r="M882">
        <f>IF(MAX(G882:I882)&lt;0,0,MATCH(MAX(G882:I882),G882:I882,0))</f>
        <v>0</v>
      </c>
      <c r="N882">
        <f>IF(MAX(J882:L882)&lt;0,0,MATCH(MAX(J882:L882),J882:L882,0))</f>
        <v>1</v>
      </c>
      <c r="O882" s="24">
        <f>IF(N882=0,0,INDEX(CapVec,N882))</f>
        <v>1.2</v>
      </c>
      <c r="P882">
        <f>IF(OR(D882&gt;F882+StartMargin,E882&lt;SOC_startT),1,0)</f>
        <v>0</v>
      </c>
      <c r="Q882">
        <f>IF(AND(E882&gt;SOC_stopT,D882&lt;=F882-O882+StopMargin),1,0)</f>
        <v>0</v>
      </c>
      <c r="R882">
        <f>IF(AND(P882=1,M882&gt;0),1,IF(AND(P882=0,Q882=1,N882&gt;0),-1,0))</f>
        <v>0</v>
      </c>
      <c r="S882">
        <f>S881+IF(AND(R882=1,M882=1),1,0)-IF(AND(R882=-1,N882=1),1,0)</f>
        <v>1</v>
      </c>
      <c r="T882">
        <f>T881+IF(AND(R882=1,M882=2),1,0)-IF(AND(R882=-1,N882=2),1,0)</f>
        <v>1</v>
      </c>
      <c r="U882">
        <f>U881+IF(AND(R882=1,M882=3),1,0)-IF(AND(R882=-1,N882=3),1,0)</f>
        <v>1</v>
      </c>
      <c r="V882">
        <f>IF(S882&lt;&gt;S881,0,V881+dt)</f>
        <v>658</v>
      </c>
      <c r="W882">
        <f>IF(T882&lt;&gt;T881,0,W881+dt)</f>
        <v>657</v>
      </c>
      <c r="X882">
        <f>IF(U882&lt;&gt;U881,0,X881+dt)</f>
        <v>316</v>
      </c>
      <c r="Y882" s="24">
        <f>S882*Cap_1*MIN(1,(V882+dt)/StartRamp)</f>
        <v>1.2</v>
      </c>
      <c r="Z882" s="24">
        <f>T882*Cap_2*MIN(1,(W882+dt)/StartRamp)</f>
        <v>1.1000000000000001</v>
      </c>
      <c r="AA882" s="24">
        <f>U882*Cap_3*MIN(1,(X882+dt)/StartRamp)</f>
        <v>1.1000000000000001</v>
      </c>
      <c r="AB882" s="24">
        <f>SUM(Y882:AA882)</f>
        <v>3.4</v>
      </c>
      <c r="AC882" s="24">
        <f>AB882-D882</f>
        <v>9.1699999999999893E-2</v>
      </c>
      <c r="AD882" s="25">
        <f>MEDIAN(0,(TaperEnd-E882)/(TaperEnd-TaperStart),1)</f>
        <v>1</v>
      </c>
      <c r="AE882" s="24">
        <f>MIN(P_pcs*AD882,MAX(0,SOC_max-E882)*E_nom*60/dt/SQRT(RTE))</f>
        <v>2.5</v>
      </c>
      <c r="AF882" s="24">
        <f>MIN(P_pcs,MAX(0,E882-SOC_min)*E_nom*60/dt*SQRT(RTE))</f>
        <v>2.5</v>
      </c>
      <c r="AG882" s="24">
        <f>IF(AC882&gt;0,MIN(AC882,AE882),0)</f>
        <v>9.1699999999999893E-2</v>
      </c>
      <c r="AH882" s="24">
        <f>IF(AC882&lt;0,MIN(-AC882,AF882),0)</f>
        <v>0</v>
      </c>
      <c r="AI882" s="24">
        <f>IF(AC882&gt;0,D882+AG882,AB882)</f>
        <v>3.4</v>
      </c>
      <c r="AJ882" s="24">
        <f>MAX(0,D882-AI882-AH882)</f>
        <v>0</v>
      </c>
      <c r="AK882" s="25">
        <f>IF(AB882&gt;0,AI882/AB882,0)</f>
        <v>1</v>
      </c>
      <c r="AL882">
        <f>IF(AB882=0,1,MIN(MATCH(MEDIAN(MinStable,AK882,1),FC_L,1),3))</f>
        <v>3</v>
      </c>
      <c r="AM882" s="25">
        <f>INDEX(FC_E1,$AL882)+(MEDIAN(MinStable,$AK882,1)-INDEX(FC_L,$AL882))*(INDEX(FC_E1,$AL882+1)-INDEX(FC_E1,$AL882))/(INDEX(FC_L,$AL882+1)-INDEX(FC_L,$AL882))</f>
        <v>0.42799999999999999</v>
      </c>
      <c r="AN882" s="25">
        <f>INDEX(FC_E2,$AL882)+(MEDIAN(MinStable,$AK882,1)-INDEX(FC_L,$AL882))*(INDEX(FC_E2,$AL882+1)-INDEX(FC_E2,$AL882))/(INDEX(FC_L,$AL882+1)-INDEX(FC_L,$AL882))</f>
        <v>0.42199999999999999</v>
      </c>
      <c r="AO882" s="25">
        <f>INDEX(FC_E3,$AL882)+(MEDIAN(MinStable,$AK882,1)-INDEX(FC_L,$AL882))*(INDEX(FC_E3,$AL882+1)-INDEX(FC_E3,$AL882))/(INDEX(FC_L,$AL882+1)-INDEX(FC_L,$AL882))</f>
        <v>0.41499999999999998</v>
      </c>
      <c r="AP882" s="26">
        <f>(IF(S882=1,Y882*AK882/AM882,0)+IF(T882=1,Z882*AK882/AN882,0)+IF(U882=1,AA882*AK882/AO882,0))*dt/60</f>
        <v>0.13434959664142687</v>
      </c>
      <c r="AQ882" s="25">
        <f>E882+(AG882*SQRT(RTE)-AH882/SQRT(RTE))*dt/60/E_nom</f>
        <v>0.62653846281786951</v>
      </c>
      <c r="AR882">
        <f>IF(R882=1,1,0)</f>
        <v>0</v>
      </c>
    </row>
    <row r="883" spans="1:44" x14ac:dyDescent="0.2">
      <c r="A883">
        <v>881</v>
      </c>
      <c r="B883" s="22">
        <f>A883/1440</f>
        <v>0.6118055555555556</v>
      </c>
      <c r="C883" s="23">
        <v>3.4256000000000002</v>
      </c>
      <c r="D883" s="24">
        <f>C883+P_aux</f>
        <v>3.4406000000000003</v>
      </c>
      <c r="E883" s="25">
        <f>AQ882</f>
        <v>0.62653846281786951</v>
      </c>
      <c r="F883" s="24">
        <f>AB882</f>
        <v>3.4</v>
      </c>
      <c r="G883">
        <f>IF(AND(S882=0,V882&gt;=MinOff),V882,-1)</f>
        <v>-1</v>
      </c>
      <c r="H883">
        <f>IF(AND(T882=0,W882&gt;=MinOff),W882,-1)</f>
        <v>-1</v>
      </c>
      <c r="I883">
        <f>IF(AND(U882=0,X882&gt;=MinOff),X882,-1)</f>
        <v>-1</v>
      </c>
      <c r="J883">
        <f>IF(AND(S882=1,V882&gt;=MinRun),V882,-1)</f>
        <v>658</v>
      </c>
      <c r="K883">
        <f>IF(AND(T882=1,W882&gt;=MinRun),W882,-1)</f>
        <v>657</v>
      </c>
      <c r="L883">
        <f>IF(AND(U882=1,X882&gt;=MinRun),X882,-1)</f>
        <v>316</v>
      </c>
      <c r="M883">
        <f>IF(MAX(G883:I883)&lt;0,0,MATCH(MAX(G883:I883),G883:I883,0))</f>
        <v>0</v>
      </c>
      <c r="N883">
        <f>IF(MAX(J883:L883)&lt;0,0,MATCH(MAX(J883:L883),J883:L883,0))</f>
        <v>1</v>
      </c>
      <c r="O883" s="24">
        <f>IF(N883=0,0,INDEX(CapVec,N883))</f>
        <v>1.2</v>
      </c>
      <c r="P883">
        <f>IF(OR(D883&gt;F883+StartMargin,E883&lt;SOC_startT),1,0)</f>
        <v>0</v>
      </c>
      <c r="Q883">
        <f>IF(AND(E883&gt;SOC_stopT,D883&lt;=F883-O883+StopMargin),1,0)</f>
        <v>0</v>
      </c>
      <c r="R883">
        <f>IF(AND(P883=1,M883&gt;0),1,IF(AND(P883=0,Q883=1,N883&gt;0),-1,0))</f>
        <v>0</v>
      </c>
      <c r="S883">
        <f>S882+IF(AND(R883=1,M883=1),1,0)-IF(AND(R883=-1,N883=1),1,0)</f>
        <v>1</v>
      </c>
      <c r="T883">
        <f>T882+IF(AND(R883=1,M883=2),1,0)-IF(AND(R883=-1,N883=2),1,0)</f>
        <v>1</v>
      </c>
      <c r="U883">
        <f>U882+IF(AND(R883=1,M883=3),1,0)-IF(AND(R883=-1,N883=3),1,0)</f>
        <v>1</v>
      </c>
      <c r="V883">
        <f>IF(S883&lt;&gt;S882,0,V882+dt)</f>
        <v>659</v>
      </c>
      <c r="W883">
        <f>IF(T883&lt;&gt;T882,0,W882+dt)</f>
        <v>658</v>
      </c>
      <c r="X883">
        <f>IF(U883&lt;&gt;U882,0,X882+dt)</f>
        <v>317</v>
      </c>
      <c r="Y883" s="24">
        <f>S883*Cap_1*MIN(1,(V883+dt)/StartRamp)</f>
        <v>1.2</v>
      </c>
      <c r="Z883" s="24">
        <f>T883*Cap_2*MIN(1,(W883+dt)/StartRamp)</f>
        <v>1.1000000000000001</v>
      </c>
      <c r="AA883" s="24">
        <f>U883*Cap_3*MIN(1,(X883+dt)/StartRamp)</f>
        <v>1.1000000000000001</v>
      </c>
      <c r="AB883" s="24">
        <f>SUM(Y883:AA883)</f>
        <v>3.4</v>
      </c>
      <c r="AC883" s="24">
        <f>AB883-D883</f>
        <v>-4.0600000000000414E-2</v>
      </c>
      <c r="AD883" s="25">
        <f>MEDIAN(0,(TaperEnd-E883)/(TaperEnd-TaperStart),1)</f>
        <v>1</v>
      </c>
      <c r="AE883" s="24">
        <f>MIN(P_pcs*AD883,MAX(0,SOC_max-E883)*E_nom*60/dt/SQRT(RTE))</f>
        <v>2.5</v>
      </c>
      <c r="AF883" s="24">
        <f>MIN(P_pcs,MAX(0,E883-SOC_min)*E_nom*60/dt*SQRT(RTE))</f>
        <v>2.5</v>
      </c>
      <c r="AG883" s="24">
        <f>IF(AC883&gt;0,MIN(AC883,AE883),0)</f>
        <v>0</v>
      </c>
      <c r="AH883" s="24">
        <f>IF(AC883&lt;0,MIN(-AC883,AF883),0)</f>
        <v>4.0600000000000414E-2</v>
      </c>
      <c r="AI883" s="24">
        <f>IF(AC883&gt;0,D883+AG883,AB883)</f>
        <v>3.4</v>
      </c>
      <c r="AJ883" s="24">
        <f>MAX(0,D883-AI883-AH883)</f>
        <v>0</v>
      </c>
      <c r="AK883" s="25">
        <f>IF(AB883&gt;0,AI883/AB883,0)</f>
        <v>1</v>
      </c>
      <c r="AL883">
        <f>IF(AB883=0,1,MIN(MATCH(MEDIAN(MinStable,AK883,1),FC_L,1),3))</f>
        <v>3</v>
      </c>
      <c r="AM883" s="25">
        <f>INDEX(FC_E1,$AL883)+(MEDIAN(MinStable,$AK883,1)-INDEX(FC_L,$AL883))*(INDEX(FC_E1,$AL883+1)-INDEX(FC_E1,$AL883))/(INDEX(FC_L,$AL883+1)-INDEX(FC_L,$AL883))</f>
        <v>0.42799999999999999</v>
      </c>
      <c r="AN883" s="25">
        <f>INDEX(FC_E2,$AL883)+(MEDIAN(MinStable,$AK883,1)-INDEX(FC_L,$AL883))*(INDEX(FC_E2,$AL883+1)-INDEX(FC_E2,$AL883))/(INDEX(FC_L,$AL883+1)-INDEX(FC_L,$AL883))</f>
        <v>0.42199999999999999</v>
      </c>
      <c r="AO883" s="25">
        <f>INDEX(FC_E3,$AL883)+(MEDIAN(MinStable,$AK883,1)-INDEX(FC_L,$AL883))*(INDEX(FC_E3,$AL883+1)-INDEX(FC_E3,$AL883))/(INDEX(FC_L,$AL883+1)-INDEX(FC_L,$AL883))</f>
        <v>0.41499999999999998</v>
      </c>
      <c r="AP883" s="26">
        <f>(IF(S883=1,Y883*AK883/AM883,0)+IF(T883=1,Z883*AK883/AN883,0)+IF(U883=1,AA883*AK883/AO883,0))*dt/60</f>
        <v>0.13434959664142687</v>
      </c>
      <c r="AQ883" s="25">
        <f>E883+(AG883*SQRT(RTE)-AH883/SQRT(RTE))*dt/60/E_nom</f>
        <v>0.626407312074172</v>
      </c>
      <c r="AR883">
        <f>IF(R883=1,1,0)</f>
        <v>0</v>
      </c>
    </row>
    <row r="884" spans="1:44" x14ac:dyDescent="0.2">
      <c r="A884">
        <v>882</v>
      </c>
      <c r="B884" s="22">
        <f>A884/1440</f>
        <v>0.61250000000000004</v>
      </c>
      <c r="C884" s="23">
        <v>3.2704</v>
      </c>
      <c r="D884" s="24">
        <f>C884+P_aux</f>
        <v>3.2854000000000001</v>
      </c>
      <c r="E884" s="25">
        <f>AQ883</f>
        <v>0.626407312074172</v>
      </c>
      <c r="F884" s="24">
        <f>AB883</f>
        <v>3.4</v>
      </c>
      <c r="G884">
        <f>IF(AND(S883=0,V883&gt;=MinOff),V883,-1)</f>
        <v>-1</v>
      </c>
      <c r="H884">
        <f>IF(AND(T883=0,W883&gt;=MinOff),W883,-1)</f>
        <v>-1</v>
      </c>
      <c r="I884">
        <f>IF(AND(U883=0,X883&gt;=MinOff),X883,-1)</f>
        <v>-1</v>
      </c>
      <c r="J884">
        <f>IF(AND(S883=1,V883&gt;=MinRun),V883,-1)</f>
        <v>659</v>
      </c>
      <c r="K884">
        <f>IF(AND(T883=1,W883&gt;=MinRun),W883,-1)</f>
        <v>658</v>
      </c>
      <c r="L884">
        <f>IF(AND(U883=1,X883&gt;=MinRun),X883,-1)</f>
        <v>317</v>
      </c>
      <c r="M884">
        <f>IF(MAX(G884:I884)&lt;0,0,MATCH(MAX(G884:I884),G884:I884,0))</f>
        <v>0</v>
      </c>
      <c r="N884">
        <f>IF(MAX(J884:L884)&lt;0,0,MATCH(MAX(J884:L884),J884:L884,0))</f>
        <v>1</v>
      </c>
      <c r="O884" s="24">
        <f>IF(N884=0,0,INDEX(CapVec,N884))</f>
        <v>1.2</v>
      </c>
      <c r="P884">
        <f>IF(OR(D884&gt;F884+StartMargin,E884&lt;SOC_startT),1,0)</f>
        <v>0</v>
      </c>
      <c r="Q884">
        <f>IF(AND(E884&gt;SOC_stopT,D884&lt;=F884-O884+StopMargin),1,0)</f>
        <v>0</v>
      </c>
      <c r="R884">
        <f>IF(AND(P884=1,M884&gt;0),1,IF(AND(P884=0,Q884=1,N884&gt;0),-1,0))</f>
        <v>0</v>
      </c>
      <c r="S884">
        <f>S883+IF(AND(R884=1,M884=1),1,0)-IF(AND(R884=-1,N884=1),1,0)</f>
        <v>1</v>
      </c>
      <c r="T884">
        <f>T883+IF(AND(R884=1,M884=2),1,0)-IF(AND(R884=-1,N884=2),1,0)</f>
        <v>1</v>
      </c>
      <c r="U884">
        <f>U883+IF(AND(R884=1,M884=3),1,0)-IF(AND(R884=-1,N884=3),1,0)</f>
        <v>1</v>
      </c>
      <c r="V884">
        <f>IF(S884&lt;&gt;S883,0,V883+dt)</f>
        <v>660</v>
      </c>
      <c r="W884">
        <f>IF(T884&lt;&gt;T883,0,W883+dt)</f>
        <v>659</v>
      </c>
      <c r="X884">
        <f>IF(U884&lt;&gt;U883,0,X883+dt)</f>
        <v>318</v>
      </c>
      <c r="Y884" s="24">
        <f>S884*Cap_1*MIN(1,(V884+dt)/StartRamp)</f>
        <v>1.2</v>
      </c>
      <c r="Z884" s="24">
        <f>T884*Cap_2*MIN(1,(W884+dt)/StartRamp)</f>
        <v>1.1000000000000001</v>
      </c>
      <c r="AA884" s="24">
        <f>U884*Cap_3*MIN(1,(X884+dt)/StartRamp)</f>
        <v>1.1000000000000001</v>
      </c>
      <c r="AB884" s="24">
        <f>SUM(Y884:AA884)</f>
        <v>3.4</v>
      </c>
      <c r="AC884" s="24">
        <f>AB884-D884</f>
        <v>0.11459999999999981</v>
      </c>
      <c r="AD884" s="25">
        <f>MEDIAN(0,(TaperEnd-E884)/(TaperEnd-TaperStart),1)</f>
        <v>1</v>
      </c>
      <c r="AE884" s="24">
        <f>MIN(P_pcs*AD884,MAX(0,SOC_max-E884)*E_nom*60/dt/SQRT(RTE))</f>
        <v>2.5</v>
      </c>
      <c r="AF884" s="24">
        <f>MIN(P_pcs,MAX(0,E884-SOC_min)*E_nom*60/dt*SQRT(RTE))</f>
        <v>2.5</v>
      </c>
      <c r="AG884" s="24">
        <f>IF(AC884&gt;0,MIN(AC884,AE884),0)</f>
        <v>0.11459999999999981</v>
      </c>
      <c r="AH884" s="24">
        <f>IF(AC884&lt;0,MIN(-AC884,AF884),0)</f>
        <v>0</v>
      </c>
      <c r="AI884" s="24">
        <f>IF(AC884&gt;0,D884+AG884,AB884)</f>
        <v>3.4</v>
      </c>
      <c r="AJ884" s="24">
        <f>MAX(0,D884-AI884-AH884)</f>
        <v>0</v>
      </c>
      <c r="AK884" s="25">
        <f>IF(AB884&gt;0,AI884/AB884,0)</f>
        <v>1</v>
      </c>
      <c r="AL884">
        <f>IF(AB884=0,1,MIN(MATCH(MEDIAN(MinStable,AK884,1),FC_L,1),3))</f>
        <v>3</v>
      </c>
      <c r="AM884" s="25">
        <f>INDEX(FC_E1,$AL884)+(MEDIAN(MinStable,$AK884,1)-INDEX(FC_L,$AL884))*(INDEX(FC_E1,$AL884+1)-INDEX(FC_E1,$AL884))/(INDEX(FC_L,$AL884+1)-INDEX(FC_L,$AL884))</f>
        <v>0.42799999999999999</v>
      </c>
      <c r="AN884" s="25">
        <f>INDEX(FC_E2,$AL884)+(MEDIAN(MinStable,$AK884,1)-INDEX(FC_L,$AL884))*(INDEX(FC_E2,$AL884+1)-INDEX(FC_E2,$AL884))/(INDEX(FC_L,$AL884+1)-INDEX(FC_L,$AL884))</f>
        <v>0.42199999999999999</v>
      </c>
      <c r="AO884" s="25">
        <f>INDEX(FC_E3,$AL884)+(MEDIAN(MinStable,$AK884,1)-INDEX(FC_L,$AL884))*(INDEX(FC_E3,$AL884+1)-INDEX(FC_E3,$AL884))/(INDEX(FC_L,$AL884+1)-INDEX(FC_L,$AL884))</f>
        <v>0.41499999999999998</v>
      </c>
      <c r="AP884" s="26">
        <f>(IF(S884=1,Y884*AK884/AM884,0)+IF(T884=1,Z884*AK884/AN884,0)+IF(U884=1,AA884*AK884/AO884,0))*dt/60</f>
        <v>0.13434959664142687</v>
      </c>
      <c r="AQ884" s="25">
        <f>E884+(AG884*SQRT(RTE)-AH884/SQRT(RTE))*dt/60/E_nom</f>
        <v>0.62673308276876338</v>
      </c>
      <c r="AR884">
        <f>IF(R884=1,1,0)</f>
        <v>0</v>
      </c>
    </row>
    <row r="885" spans="1:44" x14ac:dyDescent="0.2">
      <c r="A885">
        <v>883</v>
      </c>
      <c r="B885" s="22">
        <f>A885/1440</f>
        <v>0.61319444444444449</v>
      </c>
      <c r="C885" s="23">
        <v>3.2650000000000001</v>
      </c>
      <c r="D885" s="24">
        <f>C885+P_aux</f>
        <v>3.2800000000000002</v>
      </c>
      <c r="E885" s="25">
        <f>AQ884</f>
        <v>0.62673308276876338</v>
      </c>
      <c r="F885" s="24">
        <f>AB884</f>
        <v>3.4</v>
      </c>
      <c r="G885">
        <f>IF(AND(S884=0,V884&gt;=MinOff),V884,-1)</f>
        <v>-1</v>
      </c>
      <c r="H885">
        <f>IF(AND(T884=0,W884&gt;=MinOff),W884,-1)</f>
        <v>-1</v>
      </c>
      <c r="I885">
        <f>IF(AND(U884=0,X884&gt;=MinOff),X884,-1)</f>
        <v>-1</v>
      </c>
      <c r="J885">
        <f>IF(AND(S884=1,V884&gt;=MinRun),V884,-1)</f>
        <v>660</v>
      </c>
      <c r="K885">
        <f>IF(AND(T884=1,W884&gt;=MinRun),W884,-1)</f>
        <v>659</v>
      </c>
      <c r="L885">
        <f>IF(AND(U884=1,X884&gt;=MinRun),X884,-1)</f>
        <v>318</v>
      </c>
      <c r="M885">
        <f>IF(MAX(G885:I885)&lt;0,0,MATCH(MAX(G885:I885),G885:I885,0))</f>
        <v>0</v>
      </c>
      <c r="N885">
        <f>IF(MAX(J885:L885)&lt;0,0,MATCH(MAX(J885:L885),J885:L885,0))</f>
        <v>1</v>
      </c>
      <c r="O885" s="24">
        <f>IF(N885=0,0,INDEX(CapVec,N885))</f>
        <v>1.2</v>
      </c>
      <c r="P885">
        <f>IF(OR(D885&gt;F885+StartMargin,E885&lt;SOC_startT),1,0)</f>
        <v>0</v>
      </c>
      <c r="Q885">
        <f>IF(AND(E885&gt;SOC_stopT,D885&lt;=F885-O885+StopMargin),1,0)</f>
        <v>0</v>
      </c>
      <c r="R885">
        <f>IF(AND(P885=1,M885&gt;0),1,IF(AND(P885=0,Q885=1,N885&gt;0),-1,0))</f>
        <v>0</v>
      </c>
      <c r="S885">
        <f>S884+IF(AND(R885=1,M885=1),1,0)-IF(AND(R885=-1,N885=1),1,0)</f>
        <v>1</v>
      </c>
      <c r="T885">
        <f>T884+IF(AND(R885=1,M885=2),1,0)-IF(AND(R885=-1,N885=2),1,0)</f>
        <v>1</v>
      </c>
      <c r="U885">
        <f>U884+IF(AND(R885=1,M885=3),1,0)-IF(AND(R885=-1,N885=3),1,0)</f>
        <v>1</v>
      </c>
      <c r="V885">
        <f>IF(S885&lt;&gt;S884,0,V884+dt)</f>
        <v>661</v>
      </c>
      <c r="W885">
        <f>IF(T885&lt;&gt;T884,0,W884+dt)</f>
        <v>660</v>
      </c>
      <c r="X885">
        <f>IF(U885&lt;&gt;U884,0,X884+dt)</f>
        <v>319</v>
      </c>
      <c r="Y885" s="24">
        <f>S885*Cap_1*MIN(1,(V885+dt)/StartRamp)</f>
        <v>1.2</v>
      </c>
      <c r="Z885" s="24">
        <f>T885*Cap_2*MIN(1,(W885+dt)/StartRamp)</f>
        <v>1.1000000000000001</v>
      </c>
      <c r="AA885" s="24">
        <f>U885*Cap_3*MIN(1,(X885+dt)/StartRamp)</f>
        <v>1.1000000000000001</v>
      </c>
      <c r="AB885" s="24">
        <f>SUM(Y885:AA885)</f>
        <v>3.4</v>
      </c>
      <c r="AC885" s="24">
        <f>AB885-D885</f>
        <v>0.11999999999999966</v>
      </c>
      <c r="AD885" s="25">
        <f>MEDIAN(0,(TaperEnd-E885)/(TaperEnd-TaperStart),1)</f>
        <v>1</v>
      </c>
      <c r="AE885" s="24">
        <f>MIN(P_pcs*AD885,MAX(0,SOC_max-E885)*E_nom*60/dt/SQRT(RTE))</f>
        <v>2.5</v>
      </c>
      <c r="AF885" s="24">
        <f>MIN(P_pcs,MAX(0,E885-SOC_min)*E_nom*60/dt*SQRT(RTE))</f>
        <v>2.5</v>
      </c>
      <c r="AG885" s="24">
        <f>IF(AC885&gt;0,MIN(AC885,AE885),0)</f>
        <v>0.11999999999999966</v>
      </c>
      <c r="AH885" s="24">
        <f>IF(AC885&lt;0,MIN(-AC885,AF885),0)</f>
        <v>0</v>
      </c>
      <c r="AI885" s="24">
        <f>IF(AC885&gt;0,D885+AG885,AB885)</f>
        <v>3.4</v>
      </c>
      <c r="AJ885" s="24">
        <f>MAX(0,D885-AI885-AH885)</f>
        <v>0</v>
      </c>
      <c r="AK885" s="25">
        <f>IF(AB885&gt;0,AI885/AB885,0)</f>
        <v>1</v>
      </c>
      <c r="AL885">
        <f>IF(AB885=0,1,MIN(MATCH(MEDIAN(MinStable,AK885,1),FC_L,1),3))</f>
        <v>3</v>
      </c>
      <c r="AM885" s="25">
        <f>INDEX(FC_E1,$AL885)+(MEDIAN(MinStable,$AK885,1)-INDEX(FC_L,$AL885))*(INDEX(FC_E1,$AL885+1)-INDEX(FC_E1,$AL885))/(INDEX(FC_L,$AL885+1)-INDEX(FC_L,$AL885))</f>
        <v>0.42799999999999999</v>
      </c>
      <c r="AN885" s="25">
        <f>INDEX(FC_E2,$AL885)+(MEDIAN(MinStable,$AK885,1)-INDEX(FC_L,$AL885))*(INDEX(FC_E2,$AL885+1)-INDEX(FC_E2,$AL885))/(INDEX(FC_L,$AL885+1)-INDEX(FC_L,$AL885))</f>
        <v>0.42199999999999999</v>
      </c>
      <c r="AO885" s="25">
        <f>INDEX(FC_E3,$AL885)+(MEDIAN(MinStable,$AK885,1)-INDEX(FC_L,$AL885))*(INDEX(FC_E3,$AL885+1)-INDEX(FC_E3,$AL885))/(INDEX(FC_L,$AL885+1)-INDEX(FC_L,$AL885))</f>
        <v>0.41499999999999998</v>
      </c>
      <c r="AP885" s="26">
        <f>(IF(S885=1,Y885*AK885/AM885,0)+IF(T885=1,Z885*AK885/AN885,0)+IF(U885=1,AA885*AK885/AO885,0))*dt/60</f>
        <v>0.13434959664142687</v>
      </c>
      <c r="AQ885" s="25">
        <f>E885+(AG885*SQRT(RTE)-AH885/SQRT(RTE))*dt/60/E_nom</f>
        <v>0.6270742039149324</v>
      </c>
      <c r="AR885">
        <f>IF(R885=1,1,0)</f>
        <v>0</v>
      </c>
    </row>
    <row r="886" spans="1:44" x14ac:dyDescent="0.2">
      <c r="A886">
        <v>884</v>
      </c>
      <c r="B886" s="22">
        <f>A886/1440</f>
        <v>0.61388888888888893</v>
      </c>
      <c r="C886" s="23">
        <v>3.2966000000000002</v>
      </c>
      <c r="D886" s="24">
        <f>C886+P_aux</f>
        <v>3.3116000000000003</v>
      </c>
      <c r="E886" s="25">
        <f>AQ885</f>
        <v>0.6270742039149324</v>
      </c>
      <c r="F886" s="24">
        <f>AB885</f>
        <v>3.4</v>
      </c>
      <c r="G886">
        <f>IF(AND(S885=0,V885&gt;=MinOff),V885,-1)</f>
        <v>-1</v>
      </c>
      <c r="H886">
        <f>IF(AND(T885=0,W885&gt;=MinOff),W885,-1)</f>
        <v>-1</v>
      </c>
      <c r="I886">
        <f>IF(AND(U885=0,X885&gt;=MinOff),X885,-1)</f>
        <v>-1</v>
      </c>
      <c r="J886">
        <f>IF(AND(S885=1,V885&gt;=MinRun),V885,-1)</f>
        <v>661</v>
      </c>
      <c r="K886">
        <f>IF(AND(T885=1,W885&gt;=MinRun),W885,-1)</f>
        <v>660</v>
      </c>
      <c r="L886">
        <f>IF(AND(U885=1,X885&gt;=MinRun),X885,-1)</f>
        <v>319</v>
      </c>
      <c r="M886">
        <f>IF(MAX(G886:I886)&lt;0,0,MATCH(MAX(G886:I886),G886:I886,0))</f>
        <v>0</v>
      </c>
      <c r="N886">
        <f>IF(MAX(J886:L886)&lt;0,0,MATCH(MAX(J886:L886),J886:L886,0))</f>
        <v>1</v>
      </c>
      <c r="O886" s="24">
        <f>IF(N886=0,0,INDEX(CapVec,N886))</f>
        <v>1.2</v>
      </c>
      <c r="P886">
        <f>IF(OR(D886&gt;F886+StartMargin,E886&lt;SOC_startT),1,0)</f>
        <v>0</v>
      </c>
      <c r="Q886">
        <f>IF(AND(E886&gt;SOC_stopT,D886&lt;=F886-O886+StopMargin),1,0)</f>
        <v>0</v>
      </c>
      <c r="R886">
        <f>IF(AND(P886=1,M886&gt;0),1,IF(AND(P886=0,Q886=1,N886&gt;0),-1,0))</f>
        <v>0</v>
      </c>
      <c r="S886">
        <f>S885+IF(AND(R886=1,M886=1),1,0)-IF(AND(R886=-1,N886=1),1,0)</f>
        <v>1</v>
      </c>
      <c r="T886">
        <f>T885+IF(AND(R886=1,M886=2),1,0)-IF(AND(R886=-1,N886=2),1,0)</f>
        <v>1</v>
      </c>
      <c r="U886">
        <f>U885+IF(AND(R886=1,M886=3),1,0)-IF(AND(R886=-1,N886=3),1,0)</f>
        <v>1</v>
      </c>
      <c r="V886">
        <f>IF(S886&lt;&gt;S885,0,V885+dt)</f>
        <v>662</v>
      </c>
      <c r="W886">
        <f>IF(T886&lt;&gt;T885,0,W885+dt)</f>
        <v>661</v>
      </c>
      <c r="X886">
        <f>IF(U886&lt;&gt;U885,0,X885+dt)</f>
        <v>320</v>
      </c>
      <c r="Y886" s="24">
        <f>S886*Cap_1*MIN(1,(V886+dt)/StartRamp)</f>
        <v>1.2</v>
      </c>
      <c r="Z886" s="24">
        <f>T886*Cap_2*MIN(1,(W886+dt)/StartRamp)</f>
        <v>1.1000000000000001</v>
      </c>
      <c r="AA886" s="24">
        <f>U886*Cap_3*MIN(1,(X886+dt)/StartRamp)</f>
        <v>1.1000000000000001</v>
      </c>
      <c r="AB886" s="24">
        <f>SUM(Y886:AA886)</f>
        <v>3.4</v>
      </c>
      <c r="AC886" s="24">
        <f>AB886-D886</f>
        <v>8.839999999999959E-2</v>
      </c>
      <c r="AD886" s="25">
        <f>MEDIAN(0,(TaperEnd-E886)/(TaperEnd-TaperStart),1)</f>
        <v>1</v>
      </c>
      <c r="AE886" s="24">
        <f>MIN(P_pcs*AD886,MAX(0,SOC_max-E886)*E_nom*60/dt/SQRT(RTE))</f>
        <v>2.5</v>
      </c>
      <c r="AF886" s="24">
        <f>MIN(P_pcs,MAX(0,E886-SOC_min)*E_nom*60/dt*SQRT(RTE))</f>
        <v>2.5</v>
      </c>
      <c r="AG886" s="24">
        <f>IF(AC886&gt;0,MIN(AC886,AE886),0)</f>
        <v>8.839999999999959E-2</v>
      </c>
      <c r="AH886" s="24">
        <f>IF(AC886&lt;0,MIN(-AC886,AF886),0)</f>
        <v>0</v>
      </c>
      <c r="AI886" s="24">
        <f>IF(AC886&gt;0,D886+AG886,AB886)</f>
        <v>3.4</v>
      </c>
      <c r="AJ886" s="24">
        <f>MAX(0,D886-AI886-AH886)</f>
        <v>0</v>
      </c>
      <c r="AK886" s="25">
        <f>IF(AB886&gt;0,AI886/AB886,0)</f>
        <v>1</v>
      </c>
      <c r="AL886">
        <f>IF(AB886=0,1,MIN(MATCH(MEDIAN(MinStable,AK886,1),FC_L,1),3))</f>
        <v>3</v>
      </c>
      <c r="AM886" s="25">
        <f>INDEX(FC_E1,$AL886)+(MEDIAN(MinStable,$AK886,1)-INDEX(FC_L,$AL886))*(INDEX(FC_E1,$AL886+1)-INDEX(FC_E1,$AL886))/(INDEX(FC_L,$AL886+1)-INDEX(FC_L,$AL886))</f>
        <v>0.42799999999999999</v>
      </c>
      <c r="AN886" s="25">
        <f>INDEX(FC_E2,$AL886)+(MEDIAN(MinStable,$AK886,1)-INDEX(FC_L,$AL886))*(INDEX(FC_E2,$AL886+1)-INDEX(FC_E2,$AL886))/(INDEX(FC_L,$AL886+1)-INDEX(FC_L,$AL886))</f>
        <v>0.42199999999999999</v>
      </c>
      <c r="AO886" s="25">
        <f>INDEX(FC_E3,$AL886)+(MEDIAN(MinStable,$AK886,1)-INDEX(FC_L,$AL886))*(INDEX(FC_E3,$AL886+1)-INDEX(FC_E3,$AL886))/(INDEX(FC_L,$AL886+1)-INDEX(FC_L,$AL886))</f>
        <v>0.41499999999999998</v>
      </c>
      <c r="AP886" s="26">
        <f>(IF(S886=1,Y886*AK886/AM886,0)+IF(T886=1,Z886*AK886/AN886,0)+IF(U886=1,AA886*AK886/AO886,0))*dt/60</f>
        <v>0.13434959664142687</v>
      </c>
      <c r="AQ886" s="25">
        <f>E886+(AG886*SQRT(RTE)-AH886/SQRT(RTE))*dt/60/E_nom</f>
        <v>0.62732549649261027</v>
      </c>
      <c r="AR886">
        <f>IF(R886=1,1,0)</f>
        <v>0</v>
      </c>
    </row>
    <row r="887" spans="1:44" x14ac:dyDescent="0.2">
      <c r="A887">
        <v>885</v>
      </c>
      <c r="B887" s="22">
        <f>A887/1440</f>
        <v>0.61458333333333337</v>
      </c>
      <c r="C887" s="23">
        <v>3.3479000000000001</v>
      </c>
      <c r="D887" s="24">
        <f>C887+P_aux</f>
        <v>3.3629000000000002</v>
      </c>
      <c r="E887" s="25">
        <f>AQ886</f>
        <v>0.62732549649261027</v>
      </c>
      <c r="F887" s="24">
        <f>AB886</f>
        <v>3.4</v>
      </c>
      <c r="G887">
        <f>IF(AND(S886=0,V886&gt;=MinOff),V886,-1)</f>
        <v>-1</v>
      </c>
      <c r="H887">
        <f>IF(AND(T886=0,W886&gt;=MinOff),W886,-1)</f>
        <v>-1</v>
      </c>
      <c r="I887">
        <f>IF(AND(U886=0,X886&gt;=MinOff),X886,-1)</f>
        <v>-1</v>
      </c>
      <c r="J887">
        <f>IF(AND(S886=1,V886&gt;=MinRun),V886,-1)</f>
        <v>662</v>
      </c>
      <c r="K887">
        <f>IF(AND(T886=1,W886&gt;=MinRun),W886,-1)</f>
        <v>661</v>
      </c>
      <c r="L887">
        <f>IF(AND(U886=1,X886&gt;=MinRun),X886,-1)</f>
        <v>320</v>
      </c>
      <c r="M887">
        <f>IF(MAX(G887:I887)&lt;0,0,MATCH(MAX(G887:I887),G887:I887,0))</f>
        <v>0</v>
      </c>
      <c r="N887">
        <f>IF(MAX(J887:L887)&lt;0,0,MATCH(MAX(J887:L887),J887:L887,0))</f>
        <v>1</v>
      </c>
      <c r="O887" s="24">
        <f>IF(N887=0,0,INDEX(CapVec,N887))</f>
        <v>1.2</v>
      </c>
      <c r="P887">
        <f>IF(OR(D887&gt;F887+StartMargin,E887&lt;SOC_startT),1,0)</f>
        <v>0</v>
      </c>
      <c r="Q887">
        <f>IF(AND(E887&gt;SOC_stopT,D887&lt;=F887-O887+StopMargin),1,0)</f>
        <v>0</v>
      </c>
      <c r="R887">
        <f>IF(AND(P887=1,M887&gt;0),1,IF(AND(P887=0,Q887=1,N887&gt;0),-1,0))</f>
        <v>0</v>
      </c>
      <c r="S887">
        <f>S886+IF(AND(R887=1,M887=1),1,0)-IF(AND(R887=-1,N887=1),1,0)</f>
        <v>1</v>
      </c>
      <c r="T887">
        <f>T886+IF(AND(R887=1,M887=2),1,0)-IF(AND(R887=-1,N887=2),1,0)</f>
        <v>1</v>
      </c>
      <c r="U887">
        <f>U886+IF(AND(R887=1,M887=3),1,0)-IF(AND(R887=-1,N887=3),1,0)</f>
        <v>1</v>
      </c>
      <c r="V887">
        <f>IF(S887&lt;&gt;S886,0,V886+dt)</f>
        <v>663</v>
      </c>
      <c r="W887">
        <f>IF(T887&lt;&gt;T886,0,W886+dt)</f>
        <v>662</v>
      </c>
      <c r="X887">
        <f>IF(U887&lt;&gt;U886,0,X886+dt)</f>
        <v>321</v>
      </c>
      <c r="Y887" s="24">
        <f>S887*Cap_1*MIN(1,(V887+dt)/StartRamp)</f>
        <v>1.2</v>
      </c>
      <c r="Z887" s="24">
        <f>T887*Cap_2*MIN(1,(W887+dt)/StartRamp)</f>
        <v>1.1000000000000001</v>
      </c>
      <c r="AA887" s="24">
        <f>U887*Cap_3*MIN(1,(X887+dt)/StartRamp)</f>
        <v>1.1000000000000001</v>
      </c>
      <c r="AB887" s="24">
        <f>SUM(Y887:AA887)</f>
        <v>3.4</v>
      </c>
      <c r="AC887" s="24">
        <f>AB887-D887</f>
        <v>3.7099999999999689E-2</v>
      </c>
      <c r="AD887" s="25">
        <f>MEDIAN(0,(TaperEnd-E887)/(TaperEnd-TaperStart),1)</f>
        <v>1</v>
      </c>
      <c r="AE887" s="24">
        <f>MIN(P_pcs*AD887,MAX(0,SOC_max-E887)*E_nom*60/dt/SQRT(RTE))</f>
        <v>2.5</v>
      </c>
      <c r="AF887" s="24">
        <f>MIN(P_pcs,MAX(0,E887-SOC_min)*E_nom*60/dt*SQRT(RTE))</f>
        <v>2.5</v>
      </c>
      <c r="AG887" s="24">
        <f>IF(AC887&gt;0,MIN(AC887,AE887),0)</f>
        <v>3.7099999999999689E-2</v>
      </c>
      <c r="AH887" s="24">
        <f>IF(AC887&lt;0,MIN(-AC887,AF887),0)</f>
        <v>0</v>
      </c>
      <c r="AI887" s="24">
        <f>IF(AC887&gt;0,D887+AG887,AB887)</f>
        <v>3.4</v>
      </c>
      <c r="AJ887" s="24">
        <f>MAX(0,D887-AI887-AH887)</f>
        <v>0</v>
      </c>
      <c r="AK887" s="25">
        <f>IF(AB887&gt;0,AI887/AB887,0)</f>
        <v>1</v>
      </c>
      <c r="AL887">
        <f>IF(AB887=0,1,MIN(MATCH(MEDIAN(MinStable,AK887,1),FC_L,1),3))</f>
        <v>3</v>
      </c>
      <c r="AM887" s="25">
        <f>INDEX(FC_E1,$AL887)+(MEDIAN(MinStable,$AK887,1)-INDEX(FC_L,$AL887))*(INDEX(FC_E1,$AL887+1)-INDEX(FC_E1,$AL887))/(INDEX(FC_L,$AL887+1)-INDEX(FC_L,$AL887))</f>
        <v>0.42799999999999999</v>
      </c>
      <c r="AN887" s="25">
        <f>INDEX(FC_E2,$AL887)+(MEDIAN(MinStable,$AK887,1)-INDEX(FC_L,$AL887))*(INDEX(FC_E2,$AL887+1)-INDEX(FC_E2,$AL887))/(INDEX(FC_L,$AL887+1)-INDEX(FC_L,$AL887))</f>
        <v>0.42199999999999999</v>
      </c>
      <c r="AO887" s="25">
        <f>INDEX(FC_E3,$AL887)+(MEDIAN(MinStable,$AK887,1)-INDEX(FC_L,$AL887))*(INDEX(FC_E3,$AL887+1)-INDEX(FC_E3,$AL887))/(INDEX(FC_L,$AL887+1)-INDEX(FC_L,$AL887))</f>
        <v>0.41499999999999998</v>
      </c>
      <c r="AP887" s="26">
        <f>(IF(S887=1,Y887*AK887/AM887,0)+IF(T887=1,Z887*AK887/AN887,0)+IF(U887=1,AA887*AK887/AO887,0))*dt/60</f>
        <v>0.13434959664142687</v>
      </c>
      <c r="AQ887" s="25">
        <f>E887+(AG887*SQRT(RTE)-AH887/SQRT(RTE))*dt/60/E_nom</f>
        <v>0.62743095978030083</v>
      </c>
      <c r="AR887">
        <f>IF(R887=1,1,0)</f>
        <v>0</v>
      </c>
    </row>
    <row r="888" spans="1:44" x14ac:dyDescent="0.2">
      <c r="A888">
        <v>886</v>
      </c>
      <c r="B888" s="22">
        <f>A888/1440</f>
        <v>0.61527777777777781</v>
      </c>
      <c r="C888" s="23">
        <v>3.343</v>
      </c>
      <c r="D888" s="24">
        <f>C888+P_aux</f>
        <v>3.3580000000000001</v>
      </c>
      <c r="E888" s="25">
        <f>AQ887</f>
        <v>0.62743095978030083</v>
      </c>
      <c r="F888" s="24">
        <f>AB887</f>
        <v>3.4</v>
      </c>
      <c r="G888">
        <f>IF(AND(S887=0,V887&gt;=MinOff),V887,-1)</f>
        <v>-1</v>
      </c>
      <c r="H888">
        <f>IF(AND(T887=0,W887&gt;=MinOff),W887,-1)</f>
        <v>-1</v>
      </c>
      <c r="I888">
        <f>IF(AND(U887=0,X887&gt;=MinOff),X887,-1)</f>
        <v>-1</v>
      </c>
      <c r="J888">
        <f>IF(AND(S887=1,V887&gt;=MinRun),V887,-1)</f>
        <v>663</v>
      </c>
      <c r="K888">
        <f>IF(AND(T887=1,W887&gt;=MinRun),W887,-1)</f>
        <v>662</v>
      </c>
      <c r="L888">
        <f>IF(AND(U887=1,X887&gt;=MinRun),X887,-1)</f>
        <v>321</v>
      </c>
      <c r="M888">
        <f>IF(MAX(G888:I888)&lt;0,0,MATCH(MAX(G888:I888),G888:I888,0))</f>
        <v>0</v>
      </c>
      <c r="N888">
        <f>IF(MAX(J888:L888)&lt;0,0,MATCH(MAX(J888:L888),J888:L888,0))</f>
        <v>1</v>
      </c>
      <c r="O888" s="24">
        <f>IF(N888=0,0,INDEX(CapVec,N888))</f>
        <v>1.2</v>
      </c>
      <c r="P888">
        <f>IF(OR(D888&gt;F888+StartMargin,E888&lt;SOC_startT),1,0)</f>
        <v>0</v>
      </c>
      <c r="Q888">
        <f>IF(AND(E888&gt;SOC_stopT,D888&lt;=F888-O888+StopMargin),1,0)</f>
        <v>0</v>
      </c>
      <c r="R888">
        <f>IF(AND(P888=1,M888&gt;0),1,IF(AND(P888=0,Q888=1,N888&gt;0),-1,0))</f>
        <v>0</v>
      </c>
      <c r="S888">
        <f>S887+IF(AND(R888=1,M888=1),1,0)-IF(AND(R888=-1,N888=1),1,0)</f>
        <v>1</v>
      </c>
      <c r="T888">
        <f>T887+IF(AND(R888=1,M888=2),1,0)-IF(AND(R888=-1,N888=2),1,0)</f>
        <v>1</v>
      </c>
      <c r="U888">
        <f>U887+IF(AND(R888=1,M888=3),1,0)-IF(AND(R888=-1,N888=3),1,0)</f>
        <v>1</v>
      </c>
      <c r="V888">
        <f>IF(S888&lt;&gt;S887,0,V887+dt)</f>
        <v>664</v>
      </c>
      <c r="W888">
        <f>IF(T888&lt;&gt;T887,0,W887+dt)</f>
        <v>663</v>
      </c>
      <c r="X888">
        <f>IF(U888&lt;&gt;U887,0,X887+dt)</f>
        <v>322</v>
      </c>
      <c r="Y888" s="24">
        <f>S888*Cap_1*MIN(1,(V888+dt)/StartRamp)</f>
        <v>1.2</v>
      </c>
      <c r="Z888" s="24">
        <f>T888*Cap_2*MIN(1,(W888+dt)/StartRamp)</f>
        <v>1.1000000000000001</v>
      </c>
      <c r="AA888" s="24">
        <f>U888*Cap_3*MIN(1,(X888+dt)/StartRamp)</f>
        <v>1.1000000000000001</v>
      </c>
      <c r="AB888" s="24">
        <f>SUM(Y888:AA888)</f>
        <v>3.4</v>
      </c>
      <c r="AC888" s="24">
        <f>AB888-D888</f>
        <v>4.1999999999999815E-2</v>
      </c>
      <c r="AD888" s="25">
        <f>MEDIAN(0,(TaperEnd-E888)/(TaperEnd-TaperStart),1)</f>
        <v>1</v>
      </c>
      <c r="AE888" s="24">
        <f>MIN(P_pcs*AD888,MAX(0,SOC_max-E888)*E_nom*60/dt/SQRT(RTE))</f>
        <v>2.5</v>
      </c>
      <c r="AF888" s="24">
        <f>MIN(P_pcs,MAX(0,E888-SOC_min)*E_nom*60/dt*SQRT(RTE))</f>
        <v>2.5</v>
      </c>
      <c r="AG888" s="24">
        <f>IF(AC888&gt;0,MIN(AC888,AE888),0)</f>
        <v>4.1999999999999815E-2</v>
      </c>
      <c r="AH888" s="24">
        <f>IF(AC888&lt;0,MIN(-AC888,AF888),0)</f>
        <v>0</v>
      </c>
      <c r="AI888" s="24">
        <f>IF(AC888&gt;0,D888+AG888,AB888)</f>
        <v>3.4</v>
      </c>
      <c r="AJ888" s="24">
        <f>MAX(0,D888-AI888-AH888)</f>
        <v>0</v>
      </c>
      <c r="AK888" s="25">
        <f>IF(AB888&gt;0,AI888/AB888,0)</f>
        <v>1</v>
      </c>
      <c r="AL888">
        <f>IF(AB888=0,1,MIN(MATCH(MEDIAN(MinStable,AK888,1),FC_L,1),3))</f>
        <v>3</v>
      </c>
      <c r="AM888" s="25">
        <f>INDEX(FC_E1,$AL888)+(MEDIAN(MinStable,$AK888,1)-INDEX(FC_L,$AL888))*(INDEX(FC_E1,$AL888+1)-INDEX(FC_E1,$AL888))/(INDEX(FC_L,$AL888+1)-INDEX(FC_L,$AL888))</f>
        <v>0.42799999999999999</v>
      </c>
      <c r="AN888" s="25">
        <f>INDEX(FC_E2,$AL888)+(MEDIAN(MinStable,$AK888,1)-INDEX(FC_L,$AL888))*(INDEX(FC_E2,$AL888+1)-INDEX(FC_E2,$AL888))/(INDEX(FC_L,$AL888+1)-INDEX(FC_L,$AL888))</f>
        <v>0.42199999999999999</v>
      </c>
      <c r="AO888" s="25">
        <f>INDEX(FC_E3,$AL888)+(MEDIAN(MinStable,$AK888,1)-INDEX(FC_L,$AL888))*(INDEX(FC_E3,$AL888+1)-INDEX(FC_E3,$AL888))/(INDEX(FC_L,$AL888+1)-INDEX(FC_L,$AL888))</f>
        <v>0.41499999999999998</v>
      </c>
      <c r="AP888" s="26">
        <f>(IF(S888=1,Y888*AK888/AM888,0)+IF(T888=1,Z888*AK888/AN888,0)+IF(U888=1,AA888*AK888/AO888,0))*dt/60</f>
        <v>0.13434959664142687</v>
      </c>
      <c r="AQ888" s="25">
        <f>E888+(AG888*SQRT(RTE)-AH888/SQRT(RTE))*dt/60/E_nom</f>
        <v>0.62755035218145994</v>
      </c>
      <c r="AR888">
        <f>IF(R888=1,1,0)</f>
        <v>0</v>
      </c>
    </row>
    <row r="889" spans="1:44" x14ac:dyDescent="0.2">
      <c r="A889">
        <v>887</v>
      </c>
      <c r="B889" s="22">
        <f>A889/1440</f>
        <v>0.61597222222222225</v>
      </c>
      <c r="C889" s="23">
        <v>3.4098999999999999</v>
      </c>
      <c r="D889" s="24">
        <f>C889+P_aux</f>
        <v>3.4249000000000001</v>
      </c>
      <c r="E889" s="25">
        <f>AQ888</f>
        <v>0.62755035218145994</v>
      </c>
      <c r="F889" s="24">
        <f>AB888</f>
        <v>3.4</v>
      </c>
      <c r="G889">
        <f>IF(AND(S888=0,V888&gt;=MinOff),V888,-1)</f>
        <v>-1</v>
      </c>
      <c r="H889">
        <f>IF(AND(T888=0,W888&gt;=MinOff),W888,-1)</f>
        <v>-1</v>
      </c>
      <c r="I889">
        <f>IF(AND(U888=0,X888&gt;=MinOff),X888,-1)</f>
        <v>-1</v>
      </c>
      <c r="J889">
        <f>IF(AND(S888=1,V888&gt;=MinRun),V888,-1)</f>
        <v>664</v>
      </c>
      <c r="K889">
        <f>IF(AND(T888=1,W888&gt;=MinRun),W888,-1)</f>
        <v>663</v>
      </c>
      <c r="L889">
        <f>IF(AND(U888=1,X888&gt;=MinRun),X888,-1)</f>
        <v>322</v>
      </c>
      <c r="M889">
        <f>IF(MAX(G889:I889)&lt;0,0,MATCH(MAX(G889:I889),G889:I889,0))</f>
        <v>0</v>
      </c>
      <c r="N889">
        <f>IF(MAX(J889:L889)&lt;0,0,MATCH(MAX(J889:L889),J889:L889,0))</f>
        <v>1</v>
      </c>
      <c r="O889" s="24">
        <f>IF(N889=0,0,INDEX(CapVec,N889))</f>
        <v>1.2</v>
      </c>
      <c r="P889">
        <f>IF(OR(D889&gt;F889+StartMargin,E889&lt;SOC_startT),1,0)</f>
        <v>0</v>
      </c>
      <c r="Q889">
        <f>IF(AND(E889&gt;SOC_stopT,D889&lt;=F889-O889+StopMargin),1,0)</f>
        <v>0</v>
      </c>
      <c r="R889">
        <f>IF(AND(P889=1,M889&gt;0),1,IF(AND(P889=0,Q889=1,N889&gt;0),-1,0))</f>
        <v>0</v>
      </c>
      <c r="S889">
        <f>S888+IF(AND(R889=1,M889=1),1,0)-IF(AND(R889=-1,N889=1),1,0)</f>
        <v>1</v>
      </c>
      <c r="T889">
        <f>T888+IF(AND(R889=1,M889=2),1,0)-IF(AND(R889=-1,N889=2),1,0)</f>
        <v>1</v>
      </c>
      <c r="U889">
        <f>U888+IF(AND(R889=1,M889=3),1,0)-IF(AND(R889=-1,N889=3),1,0)</f>
        <v>1</v>
      </c>
      <c r="V889">
        <f>IF(S889&lt;&gt;S888,0,V888+dt)</f>
        <v>665</v>
      </c>
      <c r="W889">
        <f>IF(T889&lt;&gt;T888,0,W888+dt)</f>
        <v>664</v>
      </c>
      <c r="X889">
        <f>IF(U889&lt;&gt;U888,0,X888+dt)</f>
        <v>323</v>
      </c>
      <c r="Y889" s="24">
        <f>S889*Cap_1*MIN(1,(V889+dt)/StartRamp)</f>
        <v>1.2</v>
      </c>
      <c r="Z889" s="24">
        <f>T889*Cap_2*MIN(1,(W889+dt)/StartRamp)</f>
        <v>1.1000000000000001</v>
      </c>
      <c r="AA889" s="24">
        <f>U889*Cap_3*MIN(1,(X889+dt)/StartRamp)</f>
        <v>1.1000000000000001</v>
      </c>
      <c r="AB889" s="24">
        <f>SUM(Y889:AA889)</f>
        <v>3.4</v>
      </c>
      <c r="AC889" s="24">
        <f>AB889-D889</f>
        <v>-2.4900000000000144E-2</v>
      </c>
      <c r="AD889" s="25">
        <f>MEDIAN(0,(TaperEnd-E889)/(TaperEnd-TaperStart),1)</f>
        <v>1</v>
      </c>
      <c r="AE889" s="24">
        <f>MIN(P_pcs*AD889,MAX(0,SOC_max-E889)*E_nom*60/dt/SQRT(RTE))</f>
        <v>2.5</v>
      </c>
      <c r="AF889" s="24">
        <f>MIN(P_pcs,MAX(0,E889-SOC_min)*E_nom*60/dt*SQRT(RTE))</f>
        <v>2.5</v>
      </c>
      <c r="AG889" s="24">
        <f>IF(AC889&gt;0,MIN(AC889,AE889),0)</f>
        <v>0</v>
      </c>
      <c r="AH889" s="24">
        <f>IF(AC889&lt;0,MIN(-AC889,AF889),0)</f>
        <v>2.4900000000000144E-2</v>
      </c>
      <c r="AI889" s="24">
        <f>IF(AC889&gt;0,D889+AG889,AB889)</f>
        <v>3.4</v>
      </c>
      <c r="AJ889" s="24">
        <f>MAX(0,D889-AI889-AH889)</f>
        <v>0</v>
      </c>
      <c r="AK889" s="25">
        <f>IF(AB889&gt;0,AI889/AB889,0)</f>
        <v>1</v>
      </c>
      <c r="AL889">
        <f>IF(AB889=0,1,MIN(MATCH(MEDIAN(MinStable,AK889,1),FC_L,1),3))</f>
        <v>3</v>
      </c>
      <c r="AM889" s="25">
        <f>INDEX(FC_E1,$AL889)+(MEDIAN(MinStable,$AK889,1)-INDEX(FC_L,$AL889))*(INDEX(FC_E1,$AL889+1)-INDEX(FC_E1,$AL889))/(INDEX(FC_L,$AL889+1)-INDEX(FC_L,$AL889))</f>
        <v>0.42799999999999999</v>
      </c>
      <c r="AN889" s="25">
        <f>INDEX(FC_E2,$AL889)+(MEDIAN(MinStable,$AK889,1)-INDEX(FC_L,$AL889))*(INDEX(FC_E2,$AL889+1)-INDEX(FC_E2,$AL889))/(INDEX(FC_L,$AL889+1)-INDEX(FC_L,$AL889))</f>
        <v>0.42199999999999999</v>
      </c>
      <c r="AO889" s="25">
        <f>INDEX(FC_E3,$AL889)+(MEDIAN(MinStable,$AK889,1)-INDEX(FC_L,$AL889))*(INDEX(FC_E3,$AL889+1)-INDEX(FC_E3,$AL889))/(INDEX(FC_L,$AL889+1)-INDEX(FC_L,$AL889))</f>
        <v>0.41499999999999998</v>
      </c>
      <c r="AP889" s="26">
        <f>(IF(S889=1,Y889*AK889/AM889,0)+IF(T889=1,Z889*AK889/AN889,0)+IF(U889=1,AA889*AK889/AO889,0))*dt/60</f>
        <v>0.13434959664142687</v>
      </c>
      <c r="AQ889" s="25">
        <f>E889+(AG889*SQRT(RTE)-AH889/SQRT(RTE))*dt/60/E_nom</f>
        <v>0.62746991736574398</v>
      </c>
      <c r="AR889">
        <f>IF(R889=1,1,0)</f>
        <v>0</v>
      </c>
    </row>
    <row r="890" spans="1:44" x14ac:dyDescent="0.2">
      <c r="A890">
        <v>888</v>
      </c>
      <c r="B890" s="22">
        <f>A890/1440</f>
        <v>0.6166666666666667</v>
      </c>
      <c r="C890" s="23">
        <v>3.2803</v>
      </c>
      <c r="D890" s="24">
        <f>C890+P_aux</f>
        <v>3.2953000000000001</v>
      </c>
      <c r="E890" s="25">
        <f>AQ889</f>
        <v>0.62746991736574398</v>
      </c>
      <c r="F890" s="24">
        <f>AB889</f>
        <v>3.4</v>
      </c>
      <c r="G890">
        <f>IF(AND(S889=0,V889&gt;=MinOff),V889,-1)</f>
        <v>-1</v>
      </c>
      <c r="H890">
        <f>IF(AND(T889=0,W889&gt;=MinOff),W889,-1)</f>
        <v>-1</v>
      </c>
      <c r="I890">
        <f>IF(AND(U889=0,X889&gt;=MinOff),X889,-1)</f>
        <v>-1</v>
      </c>
      <c r="J890">
        <f>IF(AND(S889=1,V889&gt;=MinRun),V889,-1)</f>
        <v>665</v>
      </c>
      <c r="K890">
        <f>IF(AND(T889=1,W889&gt;=MinRun),W889,-1)</f>
        <v>664</v>
      </c>
      <c r="L890">
        <f>IF(AND(U889=1,X889&gt;=MinRun),X889,-1)</f>
        <v>323</v>
      </c>
      <c r="M890">
        <f>IF(MAX(G890:I890)&lt;0,0,MATCH(MAX(G890:I890),G890:I890,0))</f>
        <v>0</v>
      </c>
      <c r="N890">
        <f>IF(MAX(J890:L890)&lt;0,0,MATCH(MAX(J890:L890),J890:L890,0))</f>
        <v>1</v>
      </c>
      <c r="O890" s="24">
        <f>IF(N890=0,0,INDEX(CapVec,N890))</f>
        <v>1.2</v>
      </c>
      <c r="P890">
        <f>IF(OR(D890&gt;F890+StartMargin,E890&lt;SOC_startT),1,0)</f>
        <v>0</v>
      </c>
      <c r="Q890">
        <f>IF(AND(E890&gt;SOC_stopT,D890&lt;=F890-O890+StopMargin),1,0)</f>
        <v>0</v>
      </c>
      <c r="R890">
        <f>IF(AND(P890=1,M890&gt;0),1,IF(AND(P890=0,Q890=1,N890&gt;0),-1,0))</f>
        <v>0</v>
      </c>
      <c r="S890">
        <f>S889+IF(AND(R890=1,M890=1),1,0)-IF(AND(R890=-1,N890=1),1,0)</f>
        <v>1</v>
      </c>
      <c r="T890">
        <f>T889+IF(AND(R890=1,M890=2),1,0)-IF(AND(R890=-1,N890=2),1,0)</f>
        <v>1</v>
      </c>
      <c r="U890">
        <f>U889+IF(AND(R890=1,M890=3),1,0)-IF(AND(R890=-1,N890=3),1,0)</f>
        <v>1</v>
      </c>
      <c r="V890">
        <f>IF(S890&lt;&gt;S889,0,V889+dt)</f>
        <v>666</v>
      </c>
      <c r="W890">
        <f>IF(T890&lt;&gt;T889,0,W889+dt)</f>
        <v>665</v>
      </c>
      <c r="X890">
        <f>IF(U890&lt;&gt;U889,0,X889+dt)</f>
        <v>324</v>
      </c>
      <c r="Y890" s="24">
        <f>S890*Cap_1*MIN(1,(V890+dt)/StartRamp)</f>
        <v>1.2</v>
      </c>
      <c r="Z890" s="24">
        <f>T890*Cap_2*MIN(1,(W890+dt)/StartRamp)</f>
        <v>1.1000000000000001</v>
      </c>
      <c r="AA890" s="24">
        <f>U890*Cap_3*MIN(1,(X890+dt)/StartRamp)</f>
        <v>1.1000000000000001</v>
      </c>
      <c r="AB890" s="24">
        <f>SUM(Y890:AA890)</f>
        <v>3.4</v>
      </c>
      <c r="AC890" s="24">
        <f>AB890-D890</f>
        <v>0.10469999999999979</v>
      </c>
      <c r="AD890" s="25">
        <f>MEDIAN(0,(TaperEnd-E890)/(TaperEnd-TaperStart),1)</f>
        <v>1</v>
      </c>
      <c r="AE890" s="24">
        <f>MIN(P_pcs*AD890,MAX(0,SOC_max-E890)*E_nom*60/dt/SQRT(RTE))</f>
        <v>2.5</v>
      </c>
      <c r="AF890" s="24">
        <f>MIN(P_pcs,MAX(0,E890-SOC_min)*E_nom*60/dt*SQRT(RTE))</f>
        <v>2.5</v>
      </c>
      <c r="AG890" s="24">
        <f>IF(AC890&gt;0,MIN(AC890,AE890),0)</f>
        <v>0.10469999999999979</v>
      </c>
      <c r="AH890" s="24">
        <f>IF(AC890&lt;0,MIN(-AC890,AF890),0)</f>
        <v>0</v>
      </c>
      <c r="AI890" s="24">
        <f>IF(AC890&gt;0,D890+AG890,AB890)</f>
        <v>3.4</v>
      </c>
      <c r="AJ890" s="24">
        <f>MAX(0,D890-AI890-AH890)</f>
        <v>0</v>
      </c>
      <c r="AK890" s="25">
        <f>IF(AB890&gt;0,AI890/AB890,0)</f>
        <v>1</v>
      </c>
      <c r="AL890">
        <f>IF(AB890=0,1,MIN(MATCH(MEDIAN(MinStable,AK890,1),FC_L,1),3))</f>
        <v>3</v>
      </c>
      <c r="AM890" s="25">
        <f>INDEX(FC_E1,$AL890)+(MEDIAN(MinStable,$AK890,1)-INDEX(FC_L,$AL890))*(INDEX(FC_E1,$AL890+1)-INDEX(FC_E1,$AL890))/(INDEX(FC_L,$AL890+1)-INDEX(FC_L,$AL890))</f>
        <v>0.42799999999999999</v>
      </c>
      <c r="AN890" s="25">
        <f>INDEX(FC_E2,$AL890)+(MEDIAN(MinStable,$AK890,1)-INDEX(FC_L,$AL890))*(INDEX(FC_E2,$AL890+1)-INDEX(FC_E2,$AL890))/(INDEX(FC_L,$AL890+1)-INDEX(FC_L,$AL890))</f>
        <v>0.42199999999999999</v>
      </c>
      <c r="AO890" s="25">
        <f>INDEX(FC_E3,$AL890)+(MEDIAN(MinStable,$AK890,1)-INDEX(FC_L,$AL890))*(INDEX(FC_E3,$AL890+1)-INDEX(FC_E3,$AL890))/(INDEX(FC_L,$AL890+1)-INDEX(FC_L,$AL890))</f>
        <v>0.41499999999999998</v>
      </c>
      <c r="AP890" s="26">
        <f>(IF(S890=1,Y890*AK890/AM890,0)+IF(T890=1,Z890*AK890/AN890,0)+IF(U890=1,AA890*AK890/AO890,0))*dt/60</f>
        <v>0.13434959664142687</v>
      </c>
      <c r="AQ890" s="25">
        <f>E890+(AG890*SQRT(RTE)-AH890/SQRT(RTE))*dt/60/E_nom</f>
        <v>0.62776754556577641</v>
      </c>
      <c r="AR890">
        <f>IF(R890=1,1,0)</f>
        <v>0</v>
      </c>
    </row>
    <row r="891" spans="1:44" x14ac:dyDescent="0.2">
      <c r="A891">
        <v>889</v>
      </c>
      <c r="B891" s="22">
        <f>A891/1440</f>
        <v>0.61736111111111114</v>
      </c>
      <c r="C891" s="23">
        <v>3.3950999999999998</v>
      </c>
      <c r="D891" s="24">
        <f>C891+P_aux</f>
        <v>3.4100999999999999</v>
      </c>
      <c r="E891" s="25">
        <f>AQ890</f>
        <v>0.62776754556577641</v>
      </c>
      <c r="F891" s="24">
        <f>AB890</f>
        <v>3.4</v>
      </c>
      <c r="G891">
        <f>IF(AND(S890=0,V890&gt;=MinOff),V890,-1)</f>
        <v>-1</v>
      </c>
      <c r="H891">
        <f>IF(AND(T890=0,W890&gt;=MinOff),W890,-1)</f>
        <v>-1</v>
      </c>
      <c r="I891">
        <f>IF(AND(U890=0,X890&gt;=MinOff),X890,-1)</f>
        <v>-1</v>
      </c>
      <c r="J891">
        <f>IF(AND(S890=1,V890&gt;=MinRun),V890,-1)</f>
        <v>666</v>
      </c>
      <c r="K891">
        <f>IF(AND(T890=1,W890&gt;=MinRun),W890,-1)</f>
        <v>665</v>
      </c>
      <c r="L891">
        <f>IF(AND(U890=1,X890&gt;=MinRun),X890,-1)</f>
        <v>324</v>
      </c>
      <c r="M891">
        <f>IF(MAX(G891:I891)&lt;0,0,MATCH(MAX(G891:I891),G891:I891,0))</f>
        <v>0</v>
      </c>
      <c r="N891">
        <f>IF(MAX(J891:L891)&lt;0,0,MATCH(MAX(J891:L891),J891:L891,0))</f>
        <v>1</v>
      </c>
      <c r="O891" s="24">
        <f>IF(N891=0,0,INDEX(CapVec,N891))</f>
        <v>1.2</v>
      </c>
      <c r="P891">
        <f>IF(OR(D891&gt;F891+StartMargin,E891&lt;SOC_startT),1,0)</f>
        <v>0</v>
      </c>
      <c r="Q891">
        <f>IF(AND(E891&gt;SOC_stopT,D891&lt;=F891-O891+StopMargin),1,0)</f>
        <v>0</v>
      </c>
      <c r="R891">
        <f>IF(AND(P891=1,M891&gt;0),1,IF(AND(P891=0,Q891=1,N891&gt;0),-1,0))</f>
        <v>0</v>
      </c>
      <c r="S891">
        <f>S890+IF(AND(R891=1,M891=1),1,0)-IF(AND(R891=-1,N891=1),1,0)</f>
        <v>1</v>
      </c>
      <c r="T891">
        <f>T890+IF(AND(R891=1,M891=2),1,0)-IF(AND(R891=-1,N891=2),1,0)</f>
        <v>1</v>
      </c>
      <c r="U891">
        <f>U890+IF(AND(R891=1,M891=3),1,0)-IF(AND(R891=-1,N891=3),1,0)</f>
        <v>1</v>
      </c>
      <c r="V891">
        <f>IF(S891&lt;&gt;S890,0,V890+dt)</f>
        <v>667</v>
      </c>
      <c r="W891">
        <f>IF(T891&lt;&gt;T890,0,W890+dt)</f>
        <v>666</v>
      </c>
      <c r="X891">
        <f>IF(U891&lt;&gt;U890,0,X890+dt)</f>
        <v>325</v>
      </c>
      <c r="Y891" s="24">
        <f>S891*Cap_1*MIN(1,(V891+dt)/StartRamp)</f>
        <v>1.2</v>
      </c>
      <c r="Z891" s="24">
        <f>T891*Cap_2*MIN(1,(W891+dt)/StartRamp)</f>
        <v>1.1000000000000001</v>
      </c>
      <c r="AA891" s="24">
        <f>U891*Cap_3*MIN(1,(X891+dt)/StartRamp)</f>
        <v>1.1000000000000001</v>
      </c>
      <c r="AB891" s="24">
        <f>SUM(Y891:AA891)</f>
        <v>3.4</v>
      </c>
      <c r="AC891" s="24">
        <f>AB891-D891</f>
        <v>-1.0099999999999998E-2</v>
      </c>
      <c r="AD891" s="25">
        <f>MEDIAN(0,(TaperEnd-E891)/(TaperEnd-TaperStart),1)</f>
        <v>1</v>
      </c>
      <c r="AE891" s="24">
        <f>MIN(P_pcs*AD891,MAX(0,SOC_max-E891)*E_nom*60/dt/SQRT(RTE))</f>
        <v>2.5</v>
      </c>
      <c r="AF891" s="24">
        <f>MIN(P_pcs,MAX(0,E891-SOC_min)*E_nom*60/dt*SQRT(RTE))</f>
        <v>2.5</v>
      </c>
      <c r="AG891" s="24">
        <f>IF(AC891&gt;0,MIN(AC891,AE891),0)</f>
        <v>0</v>
      </c>
      <c r="AH891" s="24">
        <f>IF(AC891&lt;0,MIN(-AC891,AF891),0)</f>
        <v>1.0099999999999998E-2</v>
      </c>
      <c r="AI891" s="24">
        <f>IF(AC891&gt;0,D891+AG891,AB891)</f>
        <v>3.4</v>
      </c>
      <c r="AJ891" s="24">
        <f>MAX(0,D891-AI891-AH891)</f>
        <v>0</v>
      </c>
      <c r="AK891" s="25">
        <f>IF(AB891&gt;0,AI891/AB891,0)</f>
        <v>1</v>
      </c>
      <c r="AL891">
        <f>IF(AB891=0,1,MIN(MATCH(MEDIAN(MinStable,AK891,1),FC_L,1),3))</f>
        <v>3</v>
      </c>
      <c r="AM891" s="25">
        <f>INDEX(FC_E1,$AL891)+(MEDIAN(MinStable,$AK891,1)-INDEX(FC_L,$AL891))*(INDEX(FC_E1,$AL891+1)-INDEX(FC_E1,$AL891))/(INDEX(FC_L,$AL891+1)-INDEX(FC_L,$AL891))</f>
        <v>0.42799999999999999</v>
      </c>
      <c r="AN891" s="25">
        <f>INDEX(FC_E2,$AL891)+(MEDIAN(MinStable,$AK891,1)-INDEX(FC_L,$AL891))*(INDEX(FC_E2,$AL891+1)-INDEX(FC_E2,$AL891))/(INDEX(FC_L,$AL891+1)-INDEX(FC_L,$AL891))</f>
        <v>0.42199999999999999</v>
      </c>
      <c r="AO891" s="25">
        <f>INDEX(FC_E3,$AL891)+(MEDIAN(MinStable,$AK891,1)-INDEX(FC_L,$AL891))*(INDEX(FC_E3,$AL891+1)-INDEX(FC_E3,$AL891))/(INDEX(FC_L,$AL891+1)-INDEX(FC_L,$AL891))</f>
        <v>0.41499999999999998</v>
      </c>
      <c r="AP891" s="26">
        <f>(IF(S891=1,Y891*AK891/AM891,0)+IF(T891=1,Z891*AK891/AN891,0)+IF(U891=1,AA891*AK891/AO891,0))*dt/60</f>
        <v>0.13434959664142687</v>
      </c>
      <c r="AQ891" s="25">
        <f>E891+(AG891*SQRT(RTE)-AH891/SQRT(RTE))*dt/60/E_nom</f>
        <v>0.62773491939554626</v>
      </c>
      <c r="AR891">
        <f>IF(R891=1,1,0)</f>
        <v>0</v>
      </c>
    </row>
    <row r="892" spans="1:44" x14ac:dyDescent="0.2">
      <c r="A892">
        <v>890</v>
      </c>
      <c r="B892" s="22">
        <f>A892/1440</f>
        <v>0.61805555555555558</v>
      </c>
      <c r="C892" s="23">
        <v>3.4113000000000002</v>
      </c>
      <c r="D892" s="24">
        <f>C892+P_aux</f>
        <v>3.4263000000000003</v>
      </c>
      <c r="E892" s="25">
        <f>AQ891</f>
        <v>0.62773491939554626</v>
      </c>
      <c r="F892" s="24">
        <f>AB891</f>
        <v>3.4</v>
      </c>
      <c r="G892">
        <f>IF(AND(S891=0,V891&gt;=MinOff),V891,-1)</f>
        <v>-1</v>
      </c>
      <c r="H892">
        <f>IF(AND(T891=0,W891&gt;=MinOff),W891,-1)</f>
        <v>-1</v>
      </c>
      <c r="I892">
        <f>IF(AND(U891=0,X891&gt;=MinOff),X891,-1)</f>
        <v>-1</v>
      </c>
      <c r="J892">
        <f>IF(AND(S891=1,V891&gt;=MinRun),V891,-1)</f>
        <v>667</v>
      </c>
      <c r="K892">
        <f>IF(AND(T891=1,W891&gt;=MinRun),W891,-1)</f>
        <v>666</v>
      </c>
      <c r="L892">
        <f>IF(AND(U891=1,X891&gt;=MinRun),X891,-1)</f>
        <v>325</v>
      </c>
      <c r="M892">
        <f>IF(MAX(G892:I892)&lt;0,0,MATCH(MAX(G892:I892),G892:I892,0))</f>
        <v>0</v>
      </c>
      <c r="N892">
        <f>IF(MAX(J892:L892)&lt;0,0,MATCH(MAX(J892:L892),J892:L892,0))</f>
        <v>1</v>
      </c>
      <c r="O892" s="24">
        <f>IF(N892=0,0,INDEX(CapVec,N892))</f>
        <v>1.2</v>
      </c>
      <c r="P892">
        <f>IF(OR(D892&gt;F892+StartMargin,E892&lt;SOC_startT),1,0)</f>
        <v>0</v>
      </c>
      <c r="Q892">
        <f>IF(AND(E892&gt;SOC_stopT,D892&lt;=F892-O892+StopMargin),1,0)</f>
        <v>0</v>
      </c>
      <c r="R892">
        <f>IF(AND(P892=1,M892&gt;0),1,IF(AND(P892=0,Q892=1,N892&gt;0),-1,0))</f>
        <v>0</v>
      </c>
      <c r="S892">
        <f>S891+IF(AND(R892=1,M892=1),1,0)-IF(AND(R892=-1,N892=1),1,0)</f>
        <v>1</v>
      </c>
      <c r="T892">
        <f>T891+IF(AND(R892=1,M892=2),1,0)-IF(AND(R892=-1,N892=2),1,0)</f>
        <v>1</v>
      </c>
      <c r="U892">
        <f>U891+IF(AND(R892=1,M892=3),1,0)-IF(AND(R892=-1,N892=3),1,0)</f>
        <v>1</v>
      </c>
      <c r="V892">
        <f>IF(S892&lt;&gt;S891,0,V891+dt)</f>
        <v>668</v>
      </c>
      <c r="W892">
        <f>IF(T892&lt;&gt;T891,0,W891+dt)</f>
        <v>667</v>
      </c>
      <c r="X892">
        <f>IF(U892&lt;&gt;U891,0,X891+dt)</f>
        <v>326</v>
      </c>
      <c r="Y892" s="24">
        <f>S892*Cap_1*MIN(1,(V892+dt)/StartRamp)</f>
        <v>1.2</v>
      </c>
      <c r="Z892" s="24">
        <f>T892*Cap_2*MIN(1,(W892+dt)/StartRamp)</f>
        <v>1.1000000000000001</v>
      </c>
      <c r="AA892" s="24">
        <f>U892*Cap_3*MIN(1,(X892+dt)/StartRamp)</f>
        <v>1.1000000000000001</v>
      </c>
      <c r="AB892" s="24">
        <f>SUM(Y892:AA892)</f>
        <v>3.4</v>
      </c>
      <c r="AC892" s="24">
        <f>AB892-D892</f>
        <v>-2.6300000000000434E-2</v>
      </c>
      <c r="AD892" s="25">
        <f>MEDIAN(0,(TaperEnd-E892)/(TaperEnd-TaperStart),1)</f>
        <v>1</v>
      </c>
      <c r="AE892" s="24">
        <f>MIN(P_pcs*AD892,MAX(0,SOC_max-E892)*E_nom*60/dt/SQRT(RTE))</f>
        <v>2.5</v>
      </c>
      <c r="AF892" s="24">
        <f>MIN(P_pcs,MAX(0,E892-SOC_min)*E_nom*60/dt*SQRT(RTE))</f>
        <v>2.5</v>
      </c>
      <c r="AG892" s="24">
        <f>IF(AC892&gt;0,MIN(AC892,AE892),0)</f>
        <v>0</v>
      </c>
      <c r="AH892" s="24">
        <f>IF(AC892&lt;0,MIN(-AC892,AF892),0)</f>
        <v>2.6300000000000434E-2</v>
      </c>
      <c r="AI892" s="24">
        <f>IF(AC892&gt;0,D892+AG892,AB892)</f>
        <v>3.4</v>
      </c>
      <c r="AJ892" s="24">
        <f>MAX(0,D892-AI892-AH892)</f>
        <v>0</v>
      </c>
      <c r="AK892" s="25">
        <f>IF(AB892&gt;0,AI892/AB892,0)</f>
        <v>1</v>
      </c>
      <c r="AL892">
        <f>IF(AB892=0,1,MIN(MATCH(MEDIAN(MinStable,AK892,1),FC_L,1),3))</f>
        <v>3</v>
      </c>
      <c r="AM892" s="25">
        <f>INDEX(FC_E1,$AL892)+(MEDIAN(MinStable,$AK892,1)-INDEX(FC_L,$AL892))*(INDEX(FC_E1,$AL892+1)-INDEX(FC_E1,$AL892))/(INDEX(FC_L,$AL892+1)-INDEX(FC_L,$AL892))</f>
        <v>0.42799999999999999</v>
      </c>
      <c r="AN892" s="25">
        <f>INDEX(FC_E2,$AL892)+(MEDIAN(MinStable,$AK892,1)-INDEX(FC_L,$AL892))*(INDEX(FC_E2,$AL892+1)-INDEX(FC_E2,$AL892))/(INDEX(FC_L,$AL892+1)-INDEX(FC_L,$AL892))</f>
        <v>0.42199999999999999</v>
      </c>
      <c r="AO892" s="25">
        <f>INDEX(FC_E3,$AL892)+(MEDIAN(MinStable,$AK892,1)-INDEX(FC_L,$AL892))*(INDEX(FC_E3,$AL892+1)-INDEX(FC_E3,$AL892))/(INDEX(FC_L,$AL892+1)-INDEX(FC_L,$AL892))</f>
        <v>0.41499999999999998</v>
      </c>
      <c r="AP892" s="26">
        <f>(IF(S892=1,Y892*AK892/AM892,0)+IF(T892=1,Z892*AK892/AN892,0)+IF(U892=1,AA892*AK892/AO892,0))*dt/60</f>
        <v>0.13434959664142687</v>
      </c>
      <c r="AQ892" s="25">
        <f>E892+(AG892*SQRT(RTE)-AH892/SQRT(RTE))*dt/60/E_nom</f>
        <v>0.62764996214039248</v>
      </c>
      <c r="AR892">
        <f>IF(R892=1,1,0)</f>
        <v>0</v>
      </c>
    </row>
    <row r="893" spans="1:44" x14ac:dyDescent="0.2">
      <c r="A893">
        <v>891</v>
      </c>
      <c r="B893" s="22">
        <f>A893/1440</f>
        <v>0.61875000000000002</v>
      </c>
      <c r="C893" s="23">
        <v>3.4154</v>
      </c>
      <c r="D893" s="24">
        <f>C893+P_aux</f>
        <v>3.4304000000000001</v>
      </c>
      <c r="E893" s="25">
        <f>AQ892</f>
        <v>0.62764996214039248</v>
      </c>
      <c r="F893" s="24">
        <f>AB892</f>
        <v>3.4</v>
      </c>
      <c r="G893">
        <f>IF(AND(S892=0,V892&gt;=MinOff),V892,-1)</f>
        <v>-1</v>
      </c>
      <c r="H893">
        <f>IF(AND(T892=0,W892&gt;=MinOff),W892,-1)</f>
        <v>-1</v>
      </c>
      <c r="I893">
        <f>IF(AND(U892=0,X892&gt;=MinOff),X892,-1)</f>
        <v>-1</v>
      </c>
      <c r="J893">
        <f>IF(AND(S892=1,V892&gt;=MinRun),V892,-1)</f>
        <v>668</v>
      </c>
      <c r="K893">
        <f>IF(AND(T892=1,W892&gt;=MinRun),W892,-1)</f>
        <v>667</v>
      </c>
      <c r="L893">
        <f>IF(AND(U892=1,X892&gt;=MinRun),X892,-1)</f>
        <v>326</v>
      </c>
      <c r="M893">
        <f>IF(MAX(G893:I893)&lt;0,0,MATCH(MAX(G893:I893),G893:I893,0))</f>
        <v>0</v>
      </c>
      <c r="N893">
        <f>IF(MAX(J893:L893)&lt;0,0,MATCH(MAX(J893:L893),J893:L893,0))</f>
        <v>1</v>
      </c>
      <c r="O893" s="24">
        <f>IF(N893=0,0,INDEX(CapVec,N893))</f>
        <v>1.2</v>
      </c>
      <c r="P893">
        <f>IF(OR(D893&gt;F893+StartMargin,E893&lt;SOC_startT),1,0)</f>
        <v>0</v>
      </c>
      <c r="Q893">
        <f>IF(AND(E893&gt;SOC_stopT,D893&lt;=F893-O893+StopMargin),1,0)</f>
        <v>0</v>
      </c>
      <c r="R893">
        <f>IF(AND(P893=1,M893&gt;0),1,IF(AND(P893=0,Q893=1,N893&gt;0),-1,0))</f>
        <v>0</v>
      </c>
      <c r="S893">
        <f>S892+IF(AND(R893=1,M893=1),1,0)-IF(AND(R893=-1,N893=1),1,0)</f>
        <v>1</v>
      </c>
      <c r="T893">
        <f>T892+IF(AND(R893=1,M893=2),1,0)-IF(AND(R893=-1,N893=2),1,0)</f>
        <v>1</v>
      </c>
      <c r="U893">
        <f>U892+IF(AND(R893=1,M893=3),1,0)-IF(AND(R893=-1,N893=3),1,0)</f>
        <v>1</v>
      </c>
      <c r="V893">
        <f>IF(S893&lt;&gt;S892,0,V892+dt)</f>
        <v>669</v>
      </c>
      <c r="W893">
        <f>IF(T893&lt;&gt;T892,0,W892+dt)</f>
        <v>668</v>
      </c>
      <c r="X893">
        <f>IF(U893&lt;&gt;U892,0,X892+dt)</f>
        <v>327</v>
      </c>
      <c r="Y893" s="24">
        <f>S893*Cap_1*MIN(1,(V893+dt)/StartRamp)</f>
        <v>1.2</v>
      </c>
      <c r="Z893" s="24">
        <f>T893*Cap_2*MIN(1,(W893+dt)/StartRamp)</f>
        <v>1.1000000000000001</v>
      </c>
      <c r="AA893" s="24">
        <f>U893*Cap_3*MIN(1,(X893+dt)/StartRamp)</f>
        <v>1.1000000000000001</v>
      </c>
      <c r="AB893" s="24">
        <f>SUM(Y893:AA893)</f>
        <v>3.4</v>
      </c>
      <c r="AC893" s="24">
        <f>AB893-D893</f>
        <v>-3.0400000000000205E-2</v>
      </c>
      <c r="AD893" s="25">
        <f>MEDIAN(0,(TaperEnd-E893)/(TaperEnd-TaperStart),1)</f>
        <v>1</v>
      </c>
      <c r="AE893" s="24">
        <f>MIN(P_pcs*AD893,MAX(0,SOC_max-E893)*E_nom*60/dt/SQRT(RTE))</f>
        <v>2.5</v>
      </c>
      <c r="AF893" s="24">
        <f>MIN(P_pcs,MAX(0,E893-SOC_min)*E_nom*60/dt*SQRT(RTE))</f>
        <v>2.5</v>
      </c>
      <c r="AG893" s="24">
        <f>IF(AC893&gt;0,MIN(AC893,AE893),0)</f>
        <v>0</v>
      </c>
      <c r="AH893" s="24">
        <f>IF(AC893&lt;0,MIN(-AC893,AF893),0)</f>
        <v>3.0400000000000205E-2</v>
      </c>
      <c r="AI893" s="24">
        <f>IF(AC893&gt;0,D893+AG893,AB893)</f>
        <v>3.4</v>
      </c>
      <c r="AJ893" s="24">
        <f>MAX(0,D893-AI893-AH893)</f>
        <v>0</v>
      </c>
      <c r="AK893" s="25">
        <f>IF(AB893&gt;0,AI893/AB893,0)</f>
        <v>1</v>
      </c>
      <c r="AL893">
        <f>IF(AB893=0,1,MIN(MATCH(MEDIAN(MinStable,AK893,1),FC_L,1),3))</f>
        <v>3</v>
      </c>
      <c r="AM893" s="25">
        <f>INDEX(FC_E1,$AL893)+(MEDIAN(MinStable,$AK893,1)-INDEX(FC_L,$AL893))*(INDEX(FC_E1,$AL893+1)-INDEX(FC_E1,$AL893))/(INDEX(FC_L,$AL893+1)-INDEX(FC_L,$AL893))</f>
        <v>0.42799999999999999</v>
      </c>
      <c r="AN893" s="25">
        <f>INDEX(FC_E2,$AL893)+(MEDIAN(MinStable,$AK893,1)-INDEX(FC_L,$AL893))*(INDEX(FC_E2,$AL893+1)-INDEX(FC_E2,$AL893))/(INDEX(FC_L,$AL893+1)-INDEX(FC_L,$AL893))</f>
        <v>0.42199999999999999</v>
      </c>
      <c r="AO893" s="25">
        <f>INDEX(FC_E3,$AL893)+(MEDIAN(MinStable,$AK893,1)-INDEX(FC_L,$AL893))*(INDEX(FC_E3,$AL893+1)-INDEX(FC_E3,$AL893))/(INDEX(FC_L,$AL893+1)-INDEX(FC_L,$AL893))</f>
        <v>0.41499999999999998</v>
      </c>
      <c r="AP893" s="26">
        <f>(IF(S893=1,Y893*AK893/AM893,0)+IF(T893=1,Z893*AK893/AN893,0)+IF(U893=1,AA893*AK893/AO893,0))*dt/60</f>
        <v>0.13434959664142687</v>
      </c>
      <c r="AQ893" s="25">
        <f>E893+(AG893*SQRT(RTE)-AH893/SQRT(RTE))*dt/60/E_nom</f>
        <v>0.62755176059831352</v>
      </c>
      <c r="AR893">
        <f>IF(R893=1,1,0)</f>
        <v>0</v>
      </c>
    </row>
    <row r="894" spans="1:44" x14ac:dyDescent="0.2">
      <c r="A894">
        <v>892</v>
      </c>
      <c r="B894" s="22">
        <f>A894/1440</f>
        <v>0.61944444444444446</v>
      </c>
      <c r="C894" s="23">
        <v>3.3340000000000001</v>
      </c>
      <c r="D894" s="24">
        <f>C894+P_aux</f>
        <v>3.3490000000000002</v>
      </c>
      <c r="E894" s="25">
        <f>AQ893</f>
        <v>0.62755176059831352</v>
      </c>
      <c r="F894" s="24">
        <f>AB893</f>
        <v>3.4</v>
      </c>
      <c r="G894">
        <f>IF(AND(S893=0,V893&gt;=MinOff),V893,-1)</f>
        <v>-1</v>
      </c>
      <c r="H894">
        <f>IF(AND(T893=0,W893&gt;=MinOff),W893,-1)</f>
        <v>-1</v>
      </c>
      <c r="I894">
        <f>IF(AND(U893=0,X893&gt;=MinOff),X893,-1)</f>
        <v>-1</v>
      </c>
      <c r="J894">
        <f>IF(AND(S893=1,V893&gt;=MinRun),V893,-1)</f>
        <v>669</v>
      </c>
      <c r="K894">
        <f>IF(AND(T893=1,W893&gt;=MinRun),W893,-1)</f>
        <v>668</v>
      </c>
      <c r="L894">
        <f>IF(AND(U893=1,X893&gt;=MinRun),X893,-1)</f>
        <v>327</v>
      </c>
      <c r="M894">
        <f>IF(MAX(G894:I894)&lt;0,0,MATCH(MAX(G894:I894),G894:I894,0))</f>
        <v>0</v>
      </c>
      <c r="N894">
        <f>IF(MAX(J894:L894)&lt;0,0,MATCH(MAX(J894:L894),J894:L894,0))</f>
        <v>1</v>
      </c>
      <c r="O894" s="24">
        <f>IF(N894=0,0,INDEX(CapVec,N894))</f>
        <v>1.2</v>
      </c>
      <c r="P894">
        <f>IF(OR(D894&gt;F894+StartMargin,E894&lt;SOC_startT),1,0)</f>
        <v>0</v>
      </c>
      <c r="Q894">
        <f>IF(AND(E894&gt;SOC_stopT,D894&lt;=F894-O894+StopMargin),1,0)</f>
        <v>0</v>
      </c>
      <c r="R894">
        <f>IF(AND(P894=1,M894&gt;0),1,IF(AND(P894=0,Q894=1,N894&gt;0),-1,0))</f>
        <v>0</v>
      </c>
      <c r="S894">
        <f>S893+IF(AND(R894=1,M894=1),1,0)-IF(AND(R894=-1,N894=1),1,0)</f>
        <v>1</v>
      </c>
      <c r="T894">
        <f>T893+IF(AND(R894=1,M894=2),1,0)-IF(AND(R894=-1,N894=2),1,0)</f>
        <v>1</v>
      </c>
      <c r="U894">
        <f>U893+IF(AND(R894=1,M894=3),1,0)-IF(AND(R894=-1,N894=3),1,0)</f>
        <v>1</v>
      </c>
      <c r="V894">
        <f>IF(S894&lt;&gt;S893,0,V893+dt)</f>
        <v>670</v>
      </c>
      <c r="W894">
        <f>IF(T894&lt;&gt;T893,0,W893+dt)</f>
        <v>669</v>
      </c>
      <c r="X894">
        <f>IF(U894&lt;&gt;U893,0,X893+dt)</f>
        <v>328</v>
      </c>
      <c r="Y894" s="24">
        <f>S894*Cap_1*MIN(1,(V894+dt)/StartRamp)</f>
        <v>1.2</v>
      </c>
      <c r="Z894" s="24">
        <f>T894*Cap_2*MIN(1,(W894+dt)/StartRamp)</f>
        <v>1.1000000000000001</v>
      </c>
      <c r="AA894" s="24">
        <f>U894*Cap_3*MIN(1,(X894+dt)/StartRamp)</f>
        <v>1.1000000000000001</v>
      </c>
      <c r="AB894" s="24">
        <f>SUM(Y894:AA894)</f>
        <v>3.4</v>
      </c>
      <c r="AC894" s="24">
        <f>AB894-D894</f>
        <v>5.0999999999999712E-2</v>
      </c>
      <c r="AD894" s="25">
        <f>MEDIAN(0,(TaperEnd-E894)/(TaperEnd-TaperStart),1)</f>
        <v>1</v>
      </c>
      <c r="AE894" s="24">
        <f>MIN(P_pcs*AD894,MAX(0,SOC_max-E894)*E_nom*60/dt/SQRT(RTE))</f>
        <v>2.5</v>
      </c>
      <c r="AF894" s="24">
        <f>MIN(P_pcs,MAX(0,E894-SOC_min)*E_nom*60/dt*SQRT(RTE))</f>
        <v>2.5</v>
      </c>
      <c r="AG894" s="24">
        <f>IF(AC894&gt;0,MIN(AC894,AE894),0)</f>
        <v>5.0999999999999712E-2</v>
      </c>
      <c r="AH894" s="24">
        <f>IF(AC894&lt;0,MIN(-AC894,AF894),0)</f>
        <v>0</v>
      </c>
      <c r="AI894" s="24">
        <f>IF(AC894&gt;0,D894+AG894,AB894)</f>
        <v>3.4</v>
      </c>
      <c r="AJ894" s="24">
        <f>MAX(0,D894-AI894-AH894)</f>
        <v>0</v>
      </c>
      <c r="AK894" s="25">
        <f>IF(AB894&gt;0,AI894/AB894,0)</f>
        <v>1</v>
      </c>
      <c r="AL894">
        <f>IF(AB894=0,1,MIN(MATCH(MEDIAN(MinStable,AK894,1),FC_L,1),3))</f>
        <v>3</v>
      </c>
      <c r="AM894" s="25">
        <f>INDEX(FC_E1,$AL894)+(MEDIAN(MinStable,$AK894,1)-INDEX(FC_L,$AL894))*(INDEX(FC_E1,$AL894+1)-INDEX(FC_E1,$AL894))/(INDEX(FC_L,$AL894+1)-INDEX(FC_L,$AL894))</f>
        <v>0.42799999999999999</v>
      </c>
      <c r="AN894" s="25">
        <f>INDEX(FC_E2,$AL894)+(MEDIAN(MinStable,$AK894,1)-INDEX(FC_L,$AL894))*(INDEX(FC_E2,$AL894+1)-INDEX(FC_E2,$AL894))/(INDEX(FC_L,$AL894+1)-INDEX(FC_L,$AL894))</f>
        <v>0.42199999999999999</v>
      </c>
      <c r="AO894" s="25">
        <f>INDEX(FC_E3,$AL894)+(MEDIAN(MinStable,$AK894,1)-INDEX(FC_L,$AL894))*(INDEX(FC_E3,$AL894+1)-INDEX(FC_E3,$AL894))/(INDEX(FC_L,$AL894+1)-INDEX(FC_L,$AL894))</f>
        <v>0.41499999999999998</v>
      </c>
      <c r="AP894" s="26">
        <f>(IF(S894=1,Y894*AK894/AM894,0)+IF(T894=1,Z894*AK894/AN894,0)+IF(U894=1,AA894*AK894/AO894,0))*dt/60</f>
        <v>0.13434959664142687</v>
      </c>
      <c r="AQ894" s="25">
        <f>E894+(AG894*SQRT(RTE)-AH894/SQRT(RTE))*dt/60/E_nom</f>
        <v>0.62769673708543539</v>
      </c>
      <c r="AR894">
        <f>IF(R894=1,1,0)</f>
        <v>0</v>
      </c>
    </row>
    <row r="895" spans="1:44" x14ac:dyDescent="0.2">
      <c r="A895">
        <v>893</v>
      </c>
      <c r="B895" s="22">
        <f>A895/1440</f>
        <v>0.62013888888888891</v>
      </c>
      <c r="C895" s="23">
        <v>3.3109000000000002</v>
      </c>
      <c r="D895" s="24">
        <f>C895+P_aux</f>
        <v>3.3259000000000003</v>
      </c>
      <c r="E895" s="25">
        <f>AQ894</f>
        <v>0.62769673708543539</v>
      </c>
      <c r="F895" s="24">
        <f>AB894</f>
        <v>3.4</v>
      </c>
      <c r="G895">
        <f>IF(AND(S894=0,V894&gt;=MinOff),V894,-1)</f>
        <v>-1</v>
      </c>
      <c r="H895">
        <f>IF(AND(T894=0,W894&gt;=MinOff),W894,-1)</f>
        <v>-1</v>
      </c>
      <c r="I895">
        <f>IF(AND(U894=0,X894&gt;=MinOff),X894,-1)</f>
        <v>-1</v>
      </c>
      <c r="J895">
        <f>IF(AND(S894=1,V894&gt;=MinRun),V894,-1)</f>
        <v>670</v>
      </c>
      <c r="K895">
        <f>IF(AND(T894=1,W894&gt;=MinRun),W894,-1)</f>
        <v>669</v>
      </c>
      <c r="L895">
        <f>IF(AND(U894=1,X894&gt;=MinRun),X894,-1)</f>
        <v>328</v>
      </c>
      <c r="M895">
        <f>IF(MAX(G895:I895)&lt;0,0,MATCH(MAX(G895:I895),G895:I895,0))</f>
        <v>0</v>
      </c>
      <c r="N895">
        <f>IF(MAX(J895:L895)&lt;0,0,MATCH(MAX(J895:L895),J895:L895,0))</f>
        <v>1</v>
      </c>
      <c r="O895" s="24">
        <f>IF(N895=0,0,INDEX(CapVec,N895))</f>
        <v>1.2</v>
      </c>
      <c r="P895">
        <f>IF(OR(D895&gt;F895+StartMargin,E895&lt;SOC_startT),1,0)</f>
        <v>0</v>
      </c>
      <c r="Q895">
        <f>IF(AND(E895&gt;SOC_stopT,D895&lt;=F895-O895+StopMargin),1,0)</f>
        <v>0</v>
      </c>
      <c r="R895">
        <f>IF(AND(P895=1,M895&gt;0),1,IF(AND(P895=0,Q895=1,N895&gt;0),-1,0))</f>
        <v>0</v>
      </c>
      <c r="S895">
        <f>S894+IF(AND(R895=1,M895=1),1,0)-IF(AND(R895=-1,N895=1),1,0)</f>
        <v>1</v>
      </c>
      <c r="T895">
        <f>T894+IF(AND(R895=1,M895=2),1,0)-IF(AND(R895=-1,N895=2),1,0)</f>
        <v>1</v>
      </c>
      <c r="U895">
        <f>U894+IF(AND(R895=1,M895=3),1,0)-IF(AND(R895=-1,N895=3),1,0)</f>
        <v>1</v>
      </c>
      <c r="V895">
        <f>IF(S895&lt;&gt;S894,0,V894+dt)</f>
        <v>671</v>
      </c>
      <c r="W895">
        <f>IF(T895&lt;&gt;T894,0,W894+dt)</f>
        <v>670</v>
      </c>
      <c r="X895">
        <f>IF(U895&lt;&gt;U894,0,X894+dt)</f>
        <v>329</v>
      </c>
      <c r="Y895" s="24">
        <f>S895*Cap_1*MIN(1,(V895+dt)/StartRamp)</f>
        <v>1.2</v>
      </c>
      <c r="Z895" s="24">
        <f>T895*Cap_2*MIN(1,(W895+dt)/StartRamp)</f>
        <v>1.1000000000000001</v>
      </c>
      <c r="AA895" s="24">
        <f>U895*Cap_3*MIN(1,(X895+dt)/StartRamp)</f>
        <v>1.1000000000000001</v>
      </c>
      <c r="AB895" s="24">
        <f>SUM(Y895:AA895)</f>
        <v>3.4</v>
      </c>
      <c r="AC895" s="24">
        <f>AB895-D895</f>
        <v>7.4099999999999611E-2</v>
      </c>
      <c r="AD895" s="25">
        <f>MEDIAN(0,(TaperEnd-E895)/(TaperEnd-TaperStart),1)</f>
        <v>1</v>
      </c>
      <c r="AE895" s="24">
        <f>MIN(P_pcs*AD895,MAX(0,SOC_max-E895)*E_nom*60/dt/SQRT(RTE))</f>
        <v>2.5</v>
      </c>
      <c r="AF895" s="24">
        <f>MIN(P_pcs,MAX(0,E895-SOC_min)*E_nom*60/dt*SQRT(RTE))</f>
        <v>2.5</v>
      </c>
      <c r="AG895" s="24">
        <f>IF(AC895&gt;0,MIN(AC895,AE895),0)</f>
        <v>7.4099999999999611E-2</v>
      </c>
      <c r="AH895" s="24">
        <f>IF(AC895&lt;0,MIN(-AC895,AF895),0)</f>
        <v>0</v>
      </c>
      <c r="AI895" s="24">
        <f>IF(AC895&gt;0,D895+AG895,AB895)</f>
        <v>3.4</v>
      </c>
      <c r="AJ895" s="24">
        <f>MAX(0,D895-AI895-AH895)</f>
        <v>0</v>
      </c>
      <c r="AK895" s="25">
        <f>IF(AB895&gt;0,AI895/AB895,0)</f>
        <v>1</v>
      </c>
      <c r="AL895">
        <f>IF(AB895=0,1,MIN(MATCH(MEDIAN(MinStable,AK895,1),FC_L,1),3))</f>
        <v>3</v>
      </c>
      <c r="AM895" s="25">
        <f>INDEX(FC_E1,$AL895)+(MEDIAN(MinStable,$AK895,1)-INDEX(FC_L,$AL895))*(INDEX(FC_E1,$AL895+1)-INDEX(FC_E1,$AL895))/(INDEX(FC_L,$AL895+1)-INDEX(FC_L,$AL895))</f>
        <v>0.42799999999999999</v>
      </c>
      <c r="AN895" s="25">
        <f>INDEX(FC_E2,$AL895)+(MEDIAN(MinStable,$AK895,1)-INDEX(FC_L,$AL895))*(INDEX(FC_E2,$AL895+1)-INDEX(FC_E2,$AL895))/(INDEX(FC_L,$AL895+1)-INDEX(FC_L,$AL895))</f>
        <v>0.42199999999999999</v>
      </c>
      <c r="AO895" s="25">
        <f>INDEX(FC_E3,$AL895)+(MEDIAN(MinStable,$AK895,1)-INDEX(FC_L,$AL895))*(INDEX(FC_E3,$AL895+1)-INDEX(FC_E3,$AL895))/(INDEX(FC_L,$AL895+1)-INDEX(FC_L,$AL895))</f>
        <v>0.41499999999999998</v>
      </c>
      <c r="AP895" s="26">
        <f>(IF(S895=1,Y895*AK895/AM895,0)+IF(T895=1,Z895*AK895/AN895,0)+IF(U895=1,AA895*AK895/AO895,0))*dt/60</f>
        <v>0.13434959664142687</v>
      </c>
      <c r="AQ895" s="25">
        <f>E895+(AG895*SQRT(RTE)-AH895/SQRT(RTE))*dt/60/E_nom</f>
        <v>0.62790737939319474</v>
      </c>
      <c r="AR895">
        <f>IF(R895=1,1,0)</f>
        <v>0</v>
      </c>
    </row>
    <row r="896" spans="1:44" x14ac:dyDescent="0.2">
      <c r="A896">
        <v>894</v>
      </c>
      <c r="B896" s="22">
        <f>A896/1440</f>
        <v>0.62083333333333335</v>
      </c>
      <c r="C896" s="23">
        <v>3.2839999999999998</v>
      </c>
      <c r="D896" s="24">
        <f>C896+P_aux</f>
        <v>3.2989999999999999</v>
      </c>
      <c r="E896" s="25">
        <f>AQ895</f>
        <v>0.62790737939319474</v>
      </c>
      <c r="F896" s="24">
        <f>AB895</f>
        <v>3.4</v>
      </c>
      <c r="G896">
        <f>IF(AND(S895=0,V895&gt;=MinOff),V895,-1)</f>
        <v>-1</v>
      </c>
      <c r="H896">
        <f>IF(AND(T895=0,W895&gt;=MinOff),W895,-1)</f>
        <v>-1</v>
      </c>
      <c r="I896">
        <f>IF(AND(U895=0,X895&gt;=MinOff),X895,-1)</f>
        <v>-1</v>
      </c>
      <c r="J896">
        <f>IF(AND(S895=1,V895&gt;=MinRun),V895,-1)</f>
        <v>671</v>
      </c>
      <c r="K896">
        <f>IF(AND(T895=1,W895&gt;=MinRun),W895,-1)</f>
        <v>670</v>
      </c>
      <c r="L896">
        <f>IF(AND(U895=1,X895&gt;=MinRun),X895,-1)</f>
        <v>329</v>
      </c>
      <c r="M896">
        <f>IF(MAX(G896:I896)&lt;0,0,MATCH(MAX(G896:I896),G896:I896,0))</f>
        <v>0</v>
      </c>
      <c r="N896">
        <f>IF(MAX(J896:L896)&lt;0,0,MATCH(MAX(J896:L896),J896:L896,0))</f>
        <v>1</v>
      </c>
      <c r="O896" s="24">
        <f>IF(N896=0,0,INDEX(CapVec,N896))</f>
        <v>1.2</v>
      </c>
      <c r="P896">
        <f>IF(OR(D896&gt;F896+StartMargin,E896&lt;SOC_startT),1,0)</f>
        <v>0</v>
      </c>
      <c r="Q896">
        <f>IF(AND(E896&gt;SOC_stopT,D896&lt;=F896-O896+StopMargin),1,0)</f>
        <v>0</v>
      </c>
      <c r="R896">
        <f>IF(AND(P896=1,M896&gt;0),1,IF(AND(P896=0,Q896=1,N896&gt;0),-1,0))</f>
        <v>0</v>
      </c>
      <c r="S896">
        <f>S895+IF(AND(R896=1,M896=1),1,0)-IF(AND(R896=-1,N896=1),1,0)</f>
        <v>1</v>
      </c>
      <c r="T896">
        <f>T895+IF(AND(R896=1,M896=2),1,0)-IF(AND(R896=-1,N896=2),1,0)</f>
        <v>1</v>
      </c>
      <c r="U896">
        <f>U895+IF(AND(R896=1,M896=3),1,0)-IF(AND(R896=-1,N896=3),1,0)</f>
        <v>1</v>
      </c>
      <c r="V896">
        <f>IF(S896&lt;&gt;S895,0,V895+dt)</f>
        <v>672</v>
      </c>
      <c r="W896">
        <f>IF(T896&lt;&gt;T895,0,W895+dt)</f>
        <v>671</v>
      </c>
      <c r="X896">
        <f>IF(U896&lt;&gt;U895,0,X895+dt)</f>
        <v>330</v>
      </c>
      <c r="Y896" s="24">
        <f>S896*Cap_1*MIN(1,(V896+dt)/StartRamp)</f>
        <v>1.2</v>
      </c>
      <c r="Z896" s="24">
        <f>T896*Cap_2*MIN(1,(W896+dt)/StartRamp)</f>
        <v>1.1000000000000001</v>
      </c>
      <c r="AA896" s="24">
        <f>U896*Cap_3*MIN(1,(X896+dt)/StartRamp)</f>
        <v>1.1000000000000001</v>
      </c>
      <c r="AB896" s="24">
        <f>SUM(Y896:AA896)</f>
        <v>3.4</v>
      </c>
      <c r="AC896" s="24">
        <f>AB896-D896</f>
        <v>0.10099999999999998</v>
      </c>
      <c r="AD896" s="25">
        <f>MEDIAN(0,(TaperEnd-E896)/(TaperEnd-TaperStart),1)</f>
        <v>1</v>
      </c>
      <c r="AE896" s="24">
        <f>MIN(P_pcs*AD896,MAX(0,SOC_max-E896)*E_nom*60/dt/SQRT(RTE))</f>
        <v>2.5</v>
      </c>
      <c r="AF896" s="24">
        <f>MIN(P_pcs,MAX(0,E896-SOC_min)*E_nom*60/dt*SQRT(RTE))</f>
        <v>2.5</v>
      </c>
      <c r="AG896" s="24">
        <f>IF(AC896&gt;0,MIN(AC896,AE896),0)</f>
        <v>0.10099999999999998</v>
      </c>
      <c r="AH896" s="24">
        <f>IF(AC896&lt;0,MIN(-AC896,AF896),0)</f>
        <v>0</v>
      </c>
      <c r="AI896" s="24">
        <f>IF(AC896&gt;0,D896+AG896,AB896)</f>
        <v>3.4</v>
      </c>
      <c r="AJ896" s="24">
        <f>MAX(0,D896-AI896-AH896)</f>
        <v>0</v>
      </c>
      <c r="AK896" s="25">
        <f>IF(AB896&gt;0,AI896/AB896,0)</f>
        <v>1</v>
      </c>
      <c r="AL896">
        <f>IF(AB896=0,1,MIN(MATCH(MEDIAN(MinStable,AK896,1),FC_L,1),3))</f>
        <v>3</v>
      </c>
      <c r="AM896" s="25">
        <f>INDEX(FC_E1,$AL896)+(MEDIAN(MinStable,$AK896,1)-INDEX(FC_L,$AL896))*(INDEX(FC_E1,$AL896+1)-INDEX(FC_E1,$AL896))/(INDEX(FC_L,$AL896+1)-INDEX(FC_L,$AL896))</f>
        <v>0.42799999999999999</v>
      </c>
      <c r="AN896" s="25">
        <f>INDEX(FC_E2,$AL896)+(MEDIAN(MinStable,$AK896,1)-INDEX(FC_L,$AL896))*(INDEX(FC_E2,$AL896+1)-INDEX(FC_E2,$AL896))/(INDEX(FC_L,$AL896+1)-INDEX(FC_L,$AL896))</f>
        <v>0.42199999999999999</v>
      </c>
      <c r="AO896" s="25">
        <f>INDEX(FC_E3,$AL896)+(MEDIAN(MinStable,$AK896,1)-INDEX(FC_L,$AL896))*(INDEX(FC_E3,$AL896+1)-INDEX(FC_E3,$AL896))/(INDEX(FC_L,$AL896+1)-INDEX(FC_L,$AL896))</f>
        <v>0.41499999999999998</v>
      </c>
      <c r="AP896" s="26">
        <f>(IF(S896=1,Y896*AK896/AM896,0)+IF(T896=1,Z896*AK896/AN896,0)+IF(U896=1,AA896*AK896/AO896,0))*dt/60</f>
        <v>0.13434959664142687</v>
      </c>
      <c r="AQ896" s="25">
        <f>E896+(AG896*SQRT(RTE)-AH896/SQRT(RTE))*dt/60/E_nom</f>
        <v>0.62819448969122027</v>
      </c>
      <c r="AR896">
        <f>IF(R896=1,1,0)</f>
        <v>0</v>
      </c>
    </row>
    <row r="897" spans="1:44" x14ac:dyDescent="0.2">
      <c r="A897">
        <v>895</v>
      </c>
      <c r="B897" s="22">
        <f>A897/1440</f>
        <v>0.62152777777777779</v>
      </c>
      <c r="C897" s="23">
        <v>3.5053999999999998</v>
      </c>
      <c r="D897" s="24">
        <f>C897+P_aux</f>
        <v>3.5204</v>
      </c>
      <c r="E897" s="25">
        <f>AQ896</f>
        <v>0.62819448969122027</v>
      </c>
      <c r="F897" s="24">
        <f>AB896</f>
        <v>3.4</v>
      </c>
      <c r="G897">
        <f>IF(AND(S896=0,V896&gt;=MinOff),V896,-1)</f>
        <v>-1</v>
      </c>
      <c r="H897">
        <f>IF(AND(T896=0,W896&gt;=MinOff),W896,-1)</f>
        <v>-1</v>
      </c>
      <c r="I897">
        <f>IF(AND(U896=0,X896&gt;=MinOff),X896,-1)</f>
        <v>-1</v>
      </c>
      <c r="J897">
        <f>IF(AND(S896=1,V896&gt;=MinRun),V896,-1)</f>
        <v>672</v>
      </c>
      <c r="K897">
        <f>IF(AND(T896=1,W896&gt;=MinRun),W896,-1)</f>
        <v>671</v>
      </c>
      <c r="L897">
        <f>IF(AND(U896=1,X896&gt;=MinRun),X896,-1)</f>
        <v>330</v>
      </c>
      <c r="M897">
        <f>IF(MAX(G897:I897)&lt;0,0,MATCH(MAX(G897:I897),G897:I897,0))</f>
        <v>0</v>
      </c>
      <c r="N897">
        <f>IF(MAX(J897:L897)&lt;0,0,MATCH(MAX(J897:L897),J897:L897,0))</f>
        <v>1</v>
      </c>
      <c r="O897" s="24">
        <f>IF(N897=0,0,INDEX(CapVec,N897))</f>
        <v>1.2</v>
      </c>
      <c r="P897">
        <f>IF(OR(D897&gt;F897+StartMargin,E897&lt;SOC_startT),1,0)</f>
        <v>0</v>
      </c>
      <c r="Q897">
        <f>IF(AND(E897&gt;SOC_stopT,D897&lt;=F897-O897+StopMargin),1,0)</f>
        <v>0</v>
      </c>
      <c r="R897">
        <f>IF(AND(P897=1,M897&gt;0),1,IF(AND(P897=0,Q897=1,N897&gt;0),-1,0))</f>
        <v>0</v>
      </c>
      <c r="S897">
        <f>S896+IF(AND(R897=1,M897=1),1,0)-IF(AND(R897=-1,N897=1),1,0)</f>
        <v>1</v>
      </c>
      <c r="T897">
        <f>T896+IF(AND(R897=1,M897=2),1,0)-IF(AND(R897=-1,N897=2),1,0)</f>
        <v>1</v>
      </c>
      <c r="U897">
        <f>U896+IF(AND(R897=1,M897=3),1,0)-IF(AND(R897=-1,N897=3),1,0)</f>
        <v>1</v>
      </c>
      <c r="V897">
        <f>IF(S897&lt;&gt;S896,0,V896+dt)</f>
        <v>673</v>
      </c>
      <c r="W897">
        <f>IF(T897&lt;&gt;T896,0,W896+dt)</f>
        <v>672</v>
      </c>
      <c r="X897">
        <f>IF(U897&lt;&gt;U896,0,X896+dt)</f>
        <v>331</v>
      </c>
      <c r="Y897" s="24">
        <f>S897*Cap_1*MIN(1,(V897+dt)/StartRamp)</f>
        <v>1.2</v>
      </c>
      <c r="Z897" s="24">
        <f>T897*Cap_2*MIN(1,(W897+dt)/StartRamp)</f>
        <v>1.1000000000000001</v>
      </c>
      <c r="AA897" s="24">
        <f>U897*Cap_3*MIN(1,(X897+dt)/StartRamp)</f>
        <v>1.1000000000000001</v>
      </c>
      <c r="AB897" s="24">
        <f>SUM(Y897:AA897)</f>
        <v>3.4</v>
      </c>
      <c r="AC897" s="24">
        <f>AB897-D897</f>
        <v>-0.12040000000000006</v>
      </c>
      <c r="AD897" s="25">
        <f>MEDIAN(0,(TaperEnd-E897)/(TaperEnd-TaperStart),1)</f>
        <v>1</v>
      </c>
      <c r="AE897" s="24">
        <f>MIN(P_pcs*AD897,MAX(0,SOC_max-E897)*E_nom*60/dt/SQRT(RTE))</f>
        <v>2.5</v>
      </c>
      <c r="AF897" s="24">
        <f>MIN(P_pcs,MAX(0,E897-SOC_min)*E_nom*60/dt*SQRT(RTE))</f>
        <v>2.5</v>
      </c>
      <c r="AG897" s="24">
        <f>IF(AC897&gt;0,MIN(AC897,AE897),0)</f>
        <v>0</v>
      </c>
      <c r="AH897" s="24">
        <f>IF(AC897&lt;0,MIN(-AC897,AF897),0)</f>
        <v>0.12040000000000006</v>
      </c>
      <c r="AI897" s="24">
        <f>IF(AC897&gt;0,D897+AG897,AB897)</f>
        <v>3.4</v>
      </c>
      <c r="AJ897" s="24">
        <f>MAX(0,D897-AI897-AH897)</f>
        <v>0</v>
      </c>
      <c r="AK897" s="25">
        <f>IF(AB897&gt;0,AI897/AB897,0)</f>
        <v>1</v>
      </c>
      <c r="AL897">
        <f>IF(AB897=0,1,MIN(MATCH(MEDIAN(MinStable,AK897,1),FC_L,1),3))</f>
        <v>3</v>
      </c>
      <c r="AM897" s="25">
        <f>INDEX(FC_E1,$AL897)+(MEDIAN(MinStable,$AK897,1)-INDEX(FC_L,$AL897))*(INDEX(FC_E1,$AL897+1)-INDEX(FC_E1,$AL897))/(INDEX(FC_L,$AL897+1)-INDEX(FC_L,$AL897))</f>
        <v>0.42799999999999999</v>
      </c>
      <c r="AN897" s="25">
        <f>INDEX(FC_E2,$AL897)+(MEDIAN(MinStable,$AK897,1)-INDEX(FC_L,$AL897))*(INDEX(FC_E2,$AL897+1)-INDEX(FC_E2,$AL897))/(INDEX(FC_L,$AL897+1)-INDEX(FC_L,$AL897))</f>
        <v>0.42199999999999999</v>
      </c>
      <c r="AO897" s="25">
        <f>INDEX(FC_E3,$AL897)+(MEDIAN(MinStable,$AK897,1)-INDEX(FC_L,$AL897))*(INDEX(FC_E3,$AL897+1)-INDEX(FC_E3,$AL897))/(INDEX(FC_L,$AL897+1)-INDEX(FC_L,$AL897))</f>
        <v>0.41499999999999998</v>
      </c>
      <c r="AP897" s="26">
        <f>(IF(S897=1,Y897*AK897/AM897,0)+IF(T897=1,Z897*AK897/AN897,0)+IF(U897=1,AA897*AK897/AO897,0))*dt/60</f>
        <v>0.13434959664142687</v>
      </c>
      <c r="AQ897" s="25">
        <f>E897+(AG897*SQRT(RTE)-AH897/SQRT(RTE))*dt/60/E_nom</f>
        <v>0.62780555989956544</v>
      </c>
      <c r="AR897">
        <f>IF(R897=1,1,0)</f>
        <v>0</v>
      </c>
    </row>
    <row r="898" spans="1:44" x14ac:dyDescent="0.2">
      <c r="A898">
        <v>896</v>
      </c>
      <c r="B898" s="22">
        <f>A898/1440</f>
        <v>0.62222222222222223</v>
      </c>
      <c r="C898" s="23">
        <v>3.36</v>
      </c>
      <c r="D898" s="24">
        <f>C898+P_aux</f>
        <v>3.375</v>
      </c>
      <c r="E898" s="25">
        <f>AQ897</f>
        <v>0.62780555989956544</v>
      </c>
      <c r="F898" s="24">
        <f>AB897</f>
        <v>3.4</v>
      </c>
      <c r="G898">
        <f>IF(AND(S897=0,V897&gt;=MinOff),V897,-1)</f>
        <v>-1</v>
      </c>
      <c r="H898">
        <f>IF(AND(T897=0,W897&gt;=MinOff),W897,-1)</f>
        <v>-1</v>
      </c>
      <c r="I898">
        <f>IF(AND(U897=0,X897&gt;=MinOff),X897,-1)</f>
        <v>-1</v>
      </c>
      <c r="J898">
        <f>IF(AND(S897=1,V897&gt;=MinRun),V897,-1)</f>
        <v>673</v>
      </c>
      <c r="K898">
        <f>IF(AND(T897=1,W897&gt;=MinRun),W897,-1)</f>
        <v>672</v>
      </c>
      <c r="L898">
        <f>IF(AND(U897=1,X897&gt;=MinRun),X897,-1)</f>
        <v>331</v>
      </c>
      <c r="M898">
        <f>IF(MAX(G898:I898)&lt;0,0,MATCH(MAX(G898:I898),G898:I898,0))</f>
        <v>0</v>
      </c>
      <c r="N898">
        <f>IF(MAX(J898:L898)&lt;0,0,MATCH(MAX(J898:L898),J898:L898,0))</f>
        <v>1</v>
      </c>
      <c r="O898" s="24">
        <f>IF(N898=0,0,INDEX(CapVec,N898))</f>
        <v>1.2</v>
      </c>
      <c r="P898">
        <f>IF(OR(D898&gt;F898+StartMargin,E898&lt;SOC_startT),1,0)</f>
        <v>0</v>
      </c>
      <c r="Q898">
        <f>IF(AND(E898&gt;SOC_stopT,D898&lt;=F898-O898+StopMargin),1,0)</f>
        <v>0</v>
      </c>
      <c r="R898">
        <f>IF(AND(P898=1,M898&gt;0),1,IF(AND(P898=0,Q898=1,N898&gt;0),-1,0))</f>
        <v>0</v>
      </c>
      <c r="S898">
        <f>S897+IF(AND(R898=1,M898=1),1,0)-IF(AND(R898=-1,N898=1),1,0)</f>
        <v>1</v>
      </c>
      <c r="T898">
        <f>T897+IF(AND(R898=1,M898=2),1,0)-IF(AND(R898=-1,N898=2),1,0)</f>
        <v>1</v>
      </c>
      <c r="U898">
        <f>U897+IF(AND(R898=1,M898=3),1,0)-IF(AND(R898=-1,N898=3),1,0)</f>
        <v>1</v>
      </c>
      <c r="V898">
        <f>IF(S898&lt;&gt;S897,0,V897+dt)</f>
        <v>674</v>
      </c>
      <c r="W898">
        <f>IF(T898&lt;&gt;T897,0,W897+dt)</f>
        <v>673</v>
      </c>
      <c r="X898">
        <f>IF(U898&lt;&gt;U897,0,X897+dt)</f>
        <v>332</v>
      </c>
      <c r="Y898" s="24">
        <f>S898*Cap_1*MIN(1,(V898+dt)/StartRamp)</f>
        <v>1.2</v>
      </c>
      <c r="Z898" s="24">
        <f>T898*Cap_2*MIN(1,(W898+dt)/StartRamp)</f>
        <v>1.1000000000000001</v>
      </c>
      <c r="AA898" s="24">
        <f>U898*Cap_3*MIN(1,(X898+dt)/StartRamp)</f>
        <v>1.1000000000000001</v>
      </c>
      <c r="AB898" s="24">
        <f>SUM(Y898:AA898)</f>
        <v>3.4</v>
      </c>
      <c r="AC898" s="24">
        <f>AB898-D898</f>
        <v>2.4999999999999911E-2</v>
      </c>
      <c r="AD898" s="25">
        <f>MEDIAN(0,(TaperEnd-E898)/(TaperEnd-TaperStart),1)</f>
        <v>1</v>
      </c>
      <c r="AE898" s="24">
        <f>MIN(P_pcs*AD898,MAX(0,SOC_max-E898)*E_nom*60/dt/SQRT(RTE))</f>
        <v>2.5</v>
      </c>
      <c r="AF898" s="24">
        <f>MIN(P_pcs,MAX(0,E898-SOC_min)*E_nom*60/dt*SQRT(RTE))</f>
        <v>2.5</v>
      </c>
      <c r="AG898" s="24">
        <f>IF(AC898&gt;0,MIN(AC898,AE898),0)</f>
        <v>2.4999999999999911E-2</v>
      </c>
      <c r="AH898" s="24">
        <f>IF(AC898&lt;0,MIN(-AC898,AF898),0)</f>
        <v>0</v>
      </c>
      <c r="AI898" s="24">
        <f>IF(AC898&gt;0,D898+AG898,AB898)</f>
        <v>3.4</v>
      </c>
      <c r="AJ898" s="24">
        <f>MAX(0,D898-AI898-AH898)</f>
        <v>0</v>
      </c>
      <c r="AK898" s="25">
        <f>IF(AB898&gt;0,AI898/AB898,0)</f>
        <v>1</v>
      </c>
      <c r="AL898">
        <f>IF(AB898=0,1,MIN(MATCH(MEDIAN(MinStable,AK898,1),FC_L,1),3))</f>
        <v>3</v>
      </c>
      <c r="AM898" s="25">
        <f>INDEX(FC_E1,$AL898)+(MEDIAN(MinStable,$AK898,1)-INDEX(FC_L,$AL898))*(INDEX(FC_E1,$AL898+1)-INDEX(FC_E1,$AL898))/(INDEX(FC_L,$AL898+1)-INDEX(FC_L,$AL898))</f>
        <v>0.42799999999999999</v>
      </c>
      <c r="AN898" s="25">
        <f>INDEX(FC_E2,$AL898)+(MEDIAN(MinStable,$AK898,1)-INDEX(FC_L,$AL898))*(INDEX(FC_E2,$AL898+1)-INDEX(FC_E2,$AL898))/(INDEX(FC_L,$AL898+1)-INDEX(FC_L,$AL898))</f>
        <v>0.42199999999999999</v>
      </c>
      <c r="AO898" s="25">
        <f>INDEX(FC_E3,$AL898)+(MEDIAN(MinStable,$AK898,1)-INDEX(FC_L,$AL898))*(INDEX(FC_E3,$AL898+1)-INDEX(FC_E3,$AL898))/(INDEX(FC_L,$AL898+1)-INDEX(FC_L,$AL898))</f>
        <v>0.41499999999999998</v>
      </c>
      <c r="AP898" s="26">
        <f>(IF(S898=1,Y898*AK898/AM898,0)+IF(T898=1,Z898*AK898/AN898,0)+IF(U898=1,AA898*AK898/AO898,0))*dt/60</f>
        <v>0.13434959664142687</v>
      </c>
      <c r="AQ898" s="25">
        <f>E898+(AG898*SQRT(RTE)-AH898/SQRT(RTE))*dt/60/E_nom</f>
        <v>0.62787662680501732</v>
      </c>
      <c r="AR898">
        <f>IF(R898=1,1,0)</f>
        <v>0</v>
      </c>
    </row>
    <row r="899" spans="1:44" x14ac:dyDescent="0.2">
      <c r="A899">
        <v>897</v>
      </c>
      <c r="B899" s="22">
        <f>A899/1440</f>
        <v>0.62291666666666667</v>
      </c>
      <c r="C899" s="23">
        <v>3.3218000000000001</v>
      </c>
      <c r="D899" s="24">
        <f>C899+P_aux</f>
        <v>3.3368000000000002</v>
      </c>
      <c r="E899" s="25">
        <f>AQ898</f>
        <v>0.62787662680501732</v>
      </c>
      <c r="F899" s="24">
        <f>AB898</f>
        <v>3.4</v>
      </c>
      <c r="G899">
        <f>IF(AND(S898=0,V898&gt;=MinOff),V898,-1)</f>
        <v>-1</v>
      </c>
      <c r="H899">
        <f>IF(AND(T898=0,W898&gt;=MinOff),W898,-1)</f>
        <v>-1</v>
      </c>
      <c r="I899">
        <f>IF(AND(U898=0,X898&gt;=MinOff),X898,-1)</f>
        <v>-1</v>
      </c>
      <c r="J899">
        <f>IF(AND(S898=1,V898&gt;=MinRun),V898,-1)</f>
        <v>674</v>
      </c>
      <c r="K899">
        <f>IF(AND(T898=1,W898&gt;=MinRun),W898,-1)</f>
        <v>673</v>
      </c>
      <c r="L899">
        <f>IF(AND(U898=1,X898&gt;=MinRun),X898,-1)</f>
        <v>332</v>
      </c>
      <c r="M899">
        <f>IF(MAX(G899:I899)&lt;0,0,MATCH(MAX(G899:I899),G899:I899,0))</f>
        <v>0</v>
      </c>
      <c r="N899">
        <f>IF(MAX(J899:L899)&lt;0,0,MATCH(MAX(J899:L899),J899:L899,0))</f>
        <v>1</v>
      </c>
      <c r="O899" s="24">
        <f>IF(N899=0,0,INDEX(CapVec,N899))</f>
        <v>1.2</v>
      </c>
      <c r="P899">
        <f>IF(OR(D899&gt;F899+StartMargin,E899&lt;SOC_startT),1,0)</f>
        <v>0</v>
      </c>
      <c r="Q899">
        <f>IF(AND(E899&gt;SOC_stopT,D899&lt;=F899-O899+StopMargin),1,0)</f>
        <v>0</v>
      </c>
      <c r="R899">
        <f>IF(AND(P899=1,M899&gt;0),1,IF(AND(P899=0,Q899=1,N899&gt;0),-1,0))</f>
        <v>0</v>
      </c>
      <c r="S899">
        <f>S898+IF(AND(R899=1,M899=1),1,0)-IF(AND(R899=-1,N899=1),1,0)</f>
        <v>1</v>
      </c>
      <c r="T899">
        <f>T898+IF(AND(R899=1,M899=2),1,0)-IF(AND(R899=-1,N899=2),1,0)</f>
        <v>1</v>
      </c>
      <c r="U899">
        <f>U898+IF(AND(R899=1,M899=3),1,0)-IF(AND(R899=-1,N899=3),1,0)</f>
        <v>1</v>
      </c>
      <c r="V899">
        <f>IF(S899&lt;&gt;S898,0,V898+dt)</f>
        <v>675</v>
      </c>
      <c r="W899">
        <f>IF(T899&lt;&gt;T898,0,W898+dt)</f>
        <v>674</v>
      </c>
      <c r="X899">
        <f>IF(U899&lt;&gt;U898,0,X898+dt)</f>
        <v>333</v>
      </c>
      <c r="Y899" s="24">
        <f>S899*Cap_1*MIN(1,(V899+dt)/StartRamp)</f>
        <v>1.2</v>
      </c>
      <c r="Z899" s="24">
        <f>T899*Cap_2*MIN(1,(W899+dt)/StartRamp)</f>
        <v>1.1000000000000001</v>
      </c>
      <c r="AA899" s="24">
        <f>U899*Cap_3*MIN(1,(X899+dt)/StartRamp)</f>
        <v>1.1000000000000001</v>
      </c>
      <c r="AB899" s="24">
        <f>SUM(Y899:AA899)</f>
        <v>3.4</v>
      </c>
      <c r="AC899" s="24">
        <f>AB899-D899</f>
        <v>6.3199999999999701E-2</v>
      </c>
      <c r="AD899" s="25">
        <f>MEDIAN(0,(TaperEnd-E899)/(TaperEnd-TaperStart),1)</f>
        <v>1</v>
      </c>
      <c r="AE899" s="24">
        <f>MIN(P_pcs*AD899,MAX(0,SOC_max-E899)*E_nom*60/dt/SQRT(RTE))</f>
        <v>2.5</v>
      </c>
      <c r="AF899" s="24">
        <f>MIN(P_pcs,MAX(0,E899-SOC_min)*E_nom*60/dt*SQRT(RTE))</f>
        <v>2.5</v>
      </c>
      <c r="AG899" s="24">
        <f>IF(AC899&gt;0,MIN(AC899,AE899),0)</f>
        <v>6.3199999999999701E-2</v>
      </c>
      <c r="AH899" s="24">
        <f>IF(AC899&lt;0,MIN(-AC899,AF899),0)</f>
        <v>0</v>
      </c>
      <c r="AI899" s="24">
        <f>IF(AC899&gt;0,D899+AG899,AB899)</f>
        <v>3.4</v>
      </c>
      <c r="AJ899" s="24">
        <f>MAX(0,D899-AI899-AH899)</f>
        <v>0</v>
      </c>
      <c r="AK899" s="25">
        <f>IF(AB899&gt;0,AI899/AB899,0)</f>
        <v>1</v>
      </c>
      <c r="AL899">
        <f>IF(AB899=0,1,MIN(MATCH(MEDIAN(MinStable,AK899,1),FC_L,1),3))</f>
        <v>3</v>
      </c>
      <c r="AM899" s="25">
        <f>INDEX(FC_E1,$AL899)+(MEDIAN(MinStable,$AK899,1)-INDEX(FC_L,$AL899))*(INDEX(FC_E1,$AL899+1)-INDEX(FC_E1,$AL899))/(INDEX(FC_L,$AL899+1)-INDEX(FC_L,$AL899))</f>
        <v>0.42799999999999999</v>
      </c>
      <c r="AN899" s="25">
        <f>INDEX(FC_E2,$AL899)+(MEDIAN(MinStable,$AK899,1)-INDEX(FC_L,$AL899))*(INDEX(FC_E2,$AL899+1)-INDEX(FC_E2,$AL899))/(INDEX(FC_L,$AL899+1)-INDEX(FC_L,$AL899))</f>
        <v>0.42199999999999999</v>
      </c>
      <c r="AO899" s="25">
        <f>INDEX(FC_E3,$AL899)+(MEDIAN(MinStable,$AK899,1)-INDEX(FC_L,$AL899))*(INDEX(FC_E3,$AL899+1)-INDEX(FC_E3,$AL899))/(INDEX(FC_L,$AL899+1)-INDEX(FC_L,$AL899))</f>
        <v>0.41499999999999998</v>
      </c>
      <c r="AP899" s="26">
        <f>(IF(S899=1,Y899*AK899/AM899,0)+IF(T899=1,Z899*AK899/AN899,0)+IF(U899=1,AA899*AK899/AO899,0))*dt/60</f>
        <v>0.13434959664142687</v>
      </c>
      <c r="AQ899" s="25">
        <f>E899+(AG899*SQRT(RTE)-AH899/SQRT(RTE))*dt/60/E_nom</f>
        <v>0.62805628394199964</v>
      </c>
      <c r="AR899">
        <f>IF(R899=1,1,0)</f>
        <v>0</v>
      </c>
    </row>
    <row r="900" spans="1:44" x14ac:dyDescent="0.2">
      <c r="A900">
        <v>898</v>
      </c>
      <c r="B900" s="22">
        <f>A900/1440</f>
        <v>0.62361111111111112</v>
      </c>
      <c r="C900" s="23">
        <v>3.3597999999999999</v>
      </c>
      <c r="D900" s="24">
        <f>C900+P_aux</f>
        <v>3.3748</v>
      </c>
      <c r="E900" s="25">
        <f>AQ899</f>
        <v>0.62805628394199964</v>
      </c>
      <c r="F900" s="24">
        <f>AB899</f>
        <v>3.4</v>
      </c>
      <c r="G900">
        <f>IF(AND(S899=0,V899&gt;=MinOff),V899,-1)</f>
        <v>-1</v>
      </c>
      <c r="H900">
        <f>IF(AND(T899=0,W899&gt;=MinOff),W899,-1)</f>
        <v>-1</v>
      </c>
      <c r="I900">
        <f>IF(AND(U899=0,X899&gt;=MinOff),X899,-1)</f>
        <v>-1</v>
      </c>
      <c r="J900">
        <f>IF(AND(S899=1,V899&gt;=MinRun),V899,-1)</f>
        <v>675</v>
      </c>
      <c r="K900">
        <f>IF(AND(T899=1,W899&gt;=MinRun),W899,-1)</f>
        <v>674</v>
      </c>
      <c r="L900">
        <f>IF(AND(U899=1,X899&gt;=MinRun),X899,-1)</f>
        <v>333</v>
      </c>
      <c r="M900">
        <f>IF(MAX(G900:I900)&lt;0,0,MATCH(MAX(G900:I900),G900:I900,0))</f>
        <v>0</v>
      </c>
      <c r="N900">
        <f>IF(MAX(J900:L900)&lt;0,0,MATCH(MAX(J900:L900),J900:L900,0))</f>
        <v>1</v>
      </c>
      <c r="O900" s="24">
        <f>IF(N900=0,0,INDEX(CapVec,N900))</f>
        <v>1.2</v>
      </c>
      <c r="P900">
        <f>IF(OR(D900&gt;F900+StartMargin,E900&lt;SOC_startT),1,0)</f>
        <v>0</v>
      </c>
      <c r="Q900">
        <f>IF(AND(E900&gt;SOC_stopT,D900&lt;=F900-O900+StopMargin),1,0)</f>
        <v>0</v>
      </c>
      <c r="R900">
        <f>IF(AND(P900=1,M900&gt;0),1,IF(AND(P900=0,Q900=1,N900&gt;0),-1,0))</f>
        <v>0</v>
      </c>
      <c r="S900">
        <f>S899+IF(AND(R900=1,M900=1),1,0)-IF(AND(R900=-1,N900=1),1,0)</f>
        <v>1</v>
      </c>
      <c r="T900">
        <f>T899+IF(AND(R900=1,M900=2),1,0)-IF(AND(R900=-1,N900=2),1,0)</f>
        <v>1</v>
      </c>
      <c r="U900">
        <f>U899+IF(AND(R900=1,M900=3),1,0)-IF(AND(R900=-1,N900=3),1,0)</f>
        <v>1</v>
      </c>
      <c r="V900">
        <f>IF(S900&lt;&gt;S899,0,V899+dt)</f>
        <v>676</v>
      </c>
      <c r="W900">
        <f>IF(T900&lt;&gt;T899,0,W899+dt)</f>
        <v>675</v>
      </c>
      <c r="X900">
        <f>IF(U900&lt;&gt;U899,0,X899+dt)</f>
        <v>334</v>
      </c>
      <c r="Y900" s="24">
        <f>S900*Cap_1*MIN(1,(V900+dt)/StartRamp)</f>
        <v>1.2</v>
      </c>
      <c r="Z900" s="24">
        <f>T900*Cap_2*MIN(1,(W900+dt)/StartRamp)</f>
        <v>1.1000000000000001</v>
      </c>
      <c r="AA900" s="24">
        <f>U900*Cap_3*MIN(1,(X900+dt)/StartRamp)</f>
        <v>1.1000000000000001</v>
      </c>
      <c r="AB900" s="24">
        <f>SUM(Y900:AA900)</f>
        <v>3.4</v>
      </c>
      <c r="AC900" s="24">
        <f>AB900-D900</f>
        <v>2.5199999999999889E-2</v>
      </c>
      <c r="AD900" s="25">
        <f>MEDIAN(0,(TaperEnd-E900)/(TaperEnd-TaperStart),1)</f>
        <v>1</v>
      </c>
      <c r="AE900" s="24">
        <f>MIN(P_pcs*AD900,MAX(0,SOC_max-E900)*E_nom*60/dt/SQRT(RTE))</f>
        <v>2.5</v>
      </c>
      <c r="AF900" s="24">
        <f>MIN(P_pcs,MAX(0,E900-SOC_min)*E_nom*60/dt*SQRT(RTE))</f>
        <v>2.5</v>
      </c>
      <c r="AG900" s="24">
        <f>IF(AC900&gt;0,MIN(AC900,AE900),0)</f>
        <v>2.5199999999999889E-2</v>
      </c>
      <c r="AH900" s="24">
        <f>IF(AC900&lt;0,MIN(-AC900,AF900),0)</f>
        <v>0</v>
      </c>
      <c r="AI900" s="24">
        <f>IF(AC900&gt;0,D900+AG900,AB900)</f>
        <v>3.4</v>
      </c>
      <c r="AJ900" s="24">
        <f>MAX(0,D900-AI900-AH900)</f>
        <v>0</v>
      </c>
      <c r="AK900" s="25">
        <f>IF(AB900&gt;0,AI900/AB900,0)</f>
        <v>1</v>
      </c>
      <c r="AL900">
        <f>IF(AB900=0,1,MIN(MATCH(MEDIAN(MinStable,AK900,1),FC_L,1),3))</f>
        <v>3</v>
      </c>
      <c r="AM900" s="25">
        <f>INDEX(FC_E1,$AL900)+(MEDIAN(MinStable,$AK900,1)-INDEX(FC_L,$AL900))*(INDEX(FC_E1,$AL900+1)-INDEX(FC_E1,$AL900))/(INDEX(FC_L,$AL900+1)-INDEX(FC_L,$AL900))</f>
        <v>0.42799999999999999</v>
      </c>
      <c r="AN900" s="25">
        <f>INDEX(FC_E2,$AL900)+(MEDIAN(MinStable,$AK900,1)-INDEX(FC_L,$AL900))*(INDEX(FC_E2,$AL900+1)-INDEX(FC_E2,$AL900))/(INDEX(FC_L,$AL900+1)-INDEX(FC_L,$AL900))</f>
        <v>0.42199999999999999</v>
      </c>
      <c r="AO900" s="25">
        <f>INDEX(FC_E3,$AL900)+(MEDIAN(MinStable,$AK900,1)-INDEX(FC_L,$AL900))*(INDEX(FC_E3,$AL900+1)-INDEX(FC_E3,$AL900))/(INDEX(FC_L,$AL900+1)-INDEX(FC_L,$AL900))</f>
        <v>0.41499999999999998</v>
      </c>
      <c r="AP900" s="26">
        <f>(IF(S900=1,Y900*AK900/AM900,0)+IF(T900=1,Z900*AK900/AN900,0)+IF(U900=1,AA900*AK900/AO900,0))*dt/60</f>
        <v>0.13434959664142687</v>
      </c>
      <c r="AQ900" s="25">
        <f>E900+(AG900*SQRT(RTE)-AH900/SQRT(RTE))*dt/60/E_nom</f>
        <v>0.62812791938269508</v>
      </c>
      <c r="AR900">
        <f>IF(R900=1,1,0)</f>
        <v>0</v>
      </c>
    </row>
    <row r="901" spans="1:44" x14ac:dyDescent="0.2">
      <c r="A901">
        <v>899</v>
      </c>
      <c r="B901" s="22">
        <f>A901/1440</f>
        <v>0.62430555555555556</v>
      </c>
      <c r="C901" s="23">
        <v>3.3376999999999999</v>
      </c>
      <c r="D901" s="24">
        <f>C901+P_aux</f>
        <v>3.3527</v>
      </c>
      <c r="E901" s="25">
        <f>AQ900</f>
        <v>0.62812791938269508</v>
      </c>
      <c r="F901" s="24">
        <f>AB900</f>
        <v>3.4</v>
      </c>
      <c r="G901">
        <f>IF(AND(S900=0,V900&gt;=MinOff),V900,-1)</f>
        <v>-1</v>
      </c>
      <c r="H901">
        <f>IF(AND(T900=0,W900&gt;=MinOff),W900,-1)</f>
        <v>-1</v>
      </c>
      <c r="I901">
        <f>IF(AND(U900=0,X900&gt;=MinOff),X900,-1)</f>
        <v>-1</v>
      </c>
      <c r="J901">
        <f>IF(AND(S900=1,V900&gt;=MinRun),V900,-1)</f>
        <v>676</v>
      </c>
      <c r="K901">
        <f>IF(AND(T900=1,W900&gt;=MinRun),W900,-1)</f>
        <v>675</v>
      </c>
      <c r="L901">
        <f>IF(AND(U900=1,X900&gt;=MinRun),X900,-1)</f>
        <v>334</v>
      </c>
      <c r="M901">
        <f>IF(MAX(G901:I901)&lt;0,0,MATCH(MAX(G901:I901),G901:I901,0))</f>
        <v>0</v>
      </c>
      <c r="N901">
        <f>IF(MAX(J901:L901)&lt;0,0,MATCH(MAX(J901:L901),J901:L901,0))</f>
        <v>1</v>
      </c>
      <c r="O901" s="24">
        <f>IF(N901=0,0,INDEX(CapVec,N901))</f>
        <v>1.2</v>
      </c>
      <c r="P901">
        <f>IF(OR(D901&gt;F901+StartMargin,E901&lt;SOC_startT),1,0)</f>
        <v>0</v>
      </c>
      <c r="Q901">
        <f>IF(AND(E901&gt;SOC_stopT,D901&lt;=F901-O901+StopMargin),1,0)</f>
        <v>0</v>
      </c>
      <c r="R901">
        <f>IF(AND(P901=1,M901&gt;0),1,IF(AND(P901=0,Q901=1,N901&gt;0),-1,0))</f>
        <v>0</v>
      </c>
      <c r="S901">
        <f>S900+IF(AND(R901=1,M901=1),1,0)-IF(AND(R901=-1,N901=1),1,0)</f>
        <v>1</v>
      </c>
      <c r="T901">
        <f>T900+IF(AND(R901=1,M901=2),1,0)-IF(AND(R901=-1,N901=2),1,0)</f>
        <v>1</v>
      </c>
      <c r="U901">
        <f>U900+IF(AND(R901=1,M901=3),1,0)-IF(AND(R901=-1,N901=3),1,0)</f>
        <v>1</v>
      </c>
      <c r="V901">
        <f>IF(S901&lt;&gt;S900,0,V900+dt)</f>
        <v>677</v>
      </c>
      <c r="W901">
        <f>IF(T901&lt;&gt;T900,0,W900+dt)</f>
        <v>676</v>
      </c>
      <c r="X901">
        <f>IF(U901&lt;&gt;U900,0,X900+dt)</f>
        <v>335</v>
      </c>
      <c r="Y901" s="24">
        <f>S901*Cap_1*MIN(1,(V901+dt)/StartRamp)</f>
        <v>1.2</v>
      </c>
      <c r="Z901" s="24">
        <f>T901*Cap_2*MIN(1,(W901+dt)/StartRamp)</f>
        <v>1.1000000000000001</v>
      </c>
      <c r="AA901" s="24">
        <f>U901*Cap_3*MIN(1,(X901+dt)/StartRamp)</f>
        <v>1.1000000000000001</v>
      </c>
      <c r="AB901" s="24">
        <f>SUM(Y901:AA901)</f>
        <v>3.4</v>
      </c>
      <c r="AC901" s="24">
        <f>AB901-D901</f>
        <v>4.7299999999999898E-2</v>
      </c>
      <c r="AD901" s="25">
        <f>MEDIAN(0,(TaperEnd-E901)/(TaperEnd-TaperStart),1)</f>
        <v>1</v>
      </c>
      <c r="AE901" s="24">
        <f>MIN(P_pcs*AD901,MAX(0,SOC_max-E901)*E_nom*60/dt/SQRT(RTE))</f>
        <v>2.5</v>
      </c>
      <c r="AF901" s="24">
        <f>MIN(P_pcs,MAX(0,E901-SOC_min)*E_nom*60/dt*SQRT(RTE))</f>
        <v>2.5</v>
      </c>
      <c r="AG901" s="24">
        <f>IF(AC901&gt;0,MIN(AC901,AE901),0)</f>
        <v>4.7299999999999898E-2</v>
      </c>
      <c r="AH901" s="24">
        <f>IF(AC901&lt;0,MIN(-AC901,AF901),0)</f>
        <v>0</v>
      </c>
      <c r="AI901" s="24">
        <f>IF(AC901&gt;0,D901+AG901,AB901)</f>
        <v>3.4</v>
      </c>
      <c r="AJ901" s="24">
        <f>MAX(0,D901-AI901-AH901)</f>
        <v>0</v>
      </c>
      <c r="AK901" s="25">
        <f>IF(AB901&gt;0,AI901/AB901,0)</f>
        <v>1</v>
      </c>
      <c r="AL901">
        <f>IF(AB901=0,1,MIN(MATCH(MEDIAN(MinStable,AK901,1),FC_L,1),3))</f>
        <v>3</v>
      </c>
      <c r="AM901" s="25">
        <f>INDEX(FC_E1,$AL901)+(MEDIAN(MinStable,$AK901,1)-INDEX(FC_L,$AL901))*(INDEX(FC_E1,$AL901+1)-INDEX(FC_E1,$AL901))/(INDEX(FC_L,$AL901+1)-INDEX(FC_L,$AL901))</f>
        <v>0.42799999999999999</v>
      </c>
      <c r="AN901" s="25">
        <f>INDEX(FC_E2,$AL901)+(MEDIAN(MinStable,$AK901,1)-INDEX(FC_L,$AL901))*(INDEX(FC_E2,$AL901+1)-INDEX(FC_E2,$AL901))/(INDEX(FC_L,$AL901+1)-INDEX(FC_L,$AL901))</f>
        <v>0.42199999999999999</v>
      </c>
      <c r="AO901" s="25">
        <f>INDEX(FC_E3,$AL901)+(MEDIAN(MinStable,$AK901,1)-INDEX(FC_L,$AL901))*(INDEX(FC_E3,$AL901+1)-INDEX(FC_E3,$AL901))/(INDEX(FC_L,$AL901+1)-INDEX(FC_L,$AL901))</f>
        <v>0.41499999999999998</v>
      </c>
      <c r="AP901" s="26">
        <f>(IF(S901=1,Y901*AK901/AM901,0)+IF(T901=1,Z901*AK901/AN901,0)+IF(U901=1,AA901*AK901/AO901,0))*dt/60</f>
        <v>0.13434959664142687</v>
      </c>
      <c r="AQ901" s="25">
        <f>E901+(AG901*SQRT(RTE)-AH901/SQRT(RTE))*dt/60/E_nom</f>
        <v>0.62826237796781004</v>
      </c>
      <c r="AR901">
        <f>IF(R901=1,1,0)</f>
        <v>0</v>
      </c>
    </row>
    <row r="902" spans="1:44" x14ac:dyDescent="0.2">
      <c r="A902">
        <v>900</v>
      </c>
      <c r="B902" s="22">
        <f>A902/1440</f>
        <v>0.625</v>
      </c>
      <c r="C902" s="23">
        <v>3.3656999999999999</v>
      </c>
      <c r="D902" s="24">
        <f>C902+P_aux</f>
        <v>3.3807</v>
      </c>
      <c r="E902" s="25">
        <f>AQ901</f>
        <v>0.62826237796781004</v>
      </c>
      <c r="F902" s="24">
        <f>AB901</f>
        <v>3.4</v>
      </c>
      <c r="G902">
        <f>IF(AND(S901=0,V901&gt;=MinOff),V901,-1)</f>
        <v>-1</v>
      </c>
      <c r="H902">
        <f>IF(AND(T901=0,W901&gt;=MinOff),W901,-1)</f>
        <v>-1</v>
      </c>
      <c r="I902">
        <f>IF(AND(U901=0,X901&gt;=MinOff),X901,-1)</f>
        <v>-1</v>
      </c>
      <c r="J902">
        <f>IF(AND(S901=1,V901&gt;=MinRun),V901,-1)</f>
        <v>677</v>
      </c>
      <c r="K902">
        <f>IF(AND(T901=1,W901&gt;=MinRun),W901,-1)</f>
        <v>676</v>
      </c>
      <c r="L902">
        <f>IF(AND(U901=1,X901&gt;=MinRun),X901,-1)</f>
        <v>335</v>
      </c>
      <c r="M902">
        <f>IF(MAX(G902:I902)&lt;0,0,MATCH(MAX(G902:I902),G902:I902,0))</f>
        <v>0</v>
      </c>
      <c r="N902">
        <f>IF(MAX(J902:L902)&lt;0,0,MATCH(MAX(J902:L902),J902:L902,0))</f>
        <v>1</v>
      </c>
      <c r="O902" s="24">
        <f>IF(N902=0,0,INDEX(CapVec,N902))</f>
        <v>1.2</v>
      </c>
      <c r="P902">
        <f>IF(OR(D902&gt;F902+StartMargin,E902&lt;SOC_startT),1,0)</f>
        <v>0</v>
      </c>
      <c r="Q902">
        <f>IF(AND(E902&gt;SOC_stopT,D902&lt;=F902-O902+StopMargin),1,0)</f>
        <v>0</v>
      </c>
      <c r="R902">
        <f>IF(AND(P902=1,M902&gt;0),1,IF(AND(P902=0,Q902=1,N902&gt;0),-1,0))</f>
        <v>0</v>
      </c>
      <c r="S902">
        <f>S901+IF(AND(R902=1,M902=1),1,0)-IF(AND(R902=-1,N902=1),1,0)</f>
        <v>1</v>
      </c>
      <c r="T902">
        <f>T901+IF(AND(R902=1,M902=2),1,0)-IF(AND(R902=-1,N902=2),1,0)</f>
        <v>1</v>
      </c>
      <c r="U902">
        <f>U901+IF(AND(R902=1,M902=3),1,0)-IF(AND(R902=-1,N902=3),1,0)</f>
        <v>1</v>
      </c>
      <c r="V902">
        <f>IF(S902&lt;&gt;S901,0,V901+dt)</f>
        <v>678</v>
      </c>
      <c r="W902">
        <f>IF(T902&lt;&gt;T901,0,W901+dt)</f>
        <v>677</v>
      </c>
      <c r="X902">
        <f>IF(U902&lt;&gt;U901,0,X901+dt)</f>
        <v>336</v>
      </c>
      <c r="Y902" s="24">
        <f>S902*Cap_1*MIN(1,(V902+dt)/StartRamp)</f>
        <v>1.2</v>
      </c>
      <c r="Z902" s="24">
        <f>T902*Cap_2*MIN(1,(W902+dt)/StartRamp)</f>
        <v>1.1000000000000001</v>
      </c>
      <c r="AA902" s="24">
        <f>U902*Cap_3*MIN(1,(X902+dt)/StartRamp)</f>
        <v>1.1000000000000001</v>
      </c>
      <c r="AB902" s="24">
        <f>SUM(Y902:AA902)</f>
        <v>3.4</v>
      </c>
      <c r="AC902" s="24">
        <f>AB902-D902</f>
        <v>1.9299999999999873E-2</v>
      </c>
      <c r="AD902" s="25">
        <f>MEDIAN(0,(TaperEnd-E902)/(TaperEnd-TaperStart),1)</f>
        <v>1</v>
      </c>
      <c r="AE902" s="24">
        <f>MIN(P_pcs*AD902,MAX(0,SOC_max-E902)*E_nom*60/dt/SQRT(RTE))</f>
        <v>2.5</v>
      </c>
      <c r="AF902" s="24">
        <f>MIN(P_pcs,MAX(0,E902-SOC_min)*E_nom*60/dt*SQRT(RTE))</f>
        <v>2.5</v>
      </c>
      <c r="AG902" s="24">
        <f>IF(AC902&gt;0,MIN(AC902,AE902),0)</f>
        <v>1.9299999999999873E-2</v>
      </c>
      <c r="AH902" s="24">
        <f>IF(AC902&lt;0,MIN(-AC902,AF902),0)</f>
        <v>0</v>
      </c>
      <c r="AI902" s="24">
        <f>IF(AC902&gt;0,D902+AG902,AB902)</f>
        <v>3.4</v>
      </c>
      <c r="AJ902" s="24">
        <f>MAX(0,D902-AI902-AH902)</f>
        <v>0</v>
      </c>
      <c r="AK902" s="25">
        <f>IF(AB902&gt;0,AI902/AB902,0)</f>
        <v>1</v>
      </c>
      <c r="AL902">
        <f>IF(AB902=0,1,MIN(MATCH(MEDIAN(MinStable,AK902,1),FC_L,1),3))</f>
        <v>3</v>
      </c>
      <c r="AM902" s="25">
        <f>INDEX(FC_E1,$AL902)+(MEDIAN(MinStable,$AK902,1)-INDEX(FC_L,$AL902))*(INDEX(FC_E1,$AL902+1)-INDEX(FC_E1,$AL902))/(INDEX(FC_L,$AL902+1)-INDEX(FC_L,$AL902))</f>
        <v>0.42799999999999999</v>
      </c>
      <c r="AN902" s="25">
        <f>INDEX(FC_E2,$AL902)+(MEDIAN(MinStable,$AK902,1)-INDEX(FC_L,$AL902))*(INDEX(FC_E2,$AL902+1)-INDEX(FC_E2,$AL902))/(INDEX(FC_L,$AL902+1)-INDEX(FC_L,$AL902))</f>
        <v>0.42199999999999999</v>
      </c>
      <c r="AO902" s="25">
        <f>INDEX(FC_E3,$AL902)+(MEDIAN(MinStable,$AK902,1)-INDEX(FC_L,$AL902))*(INDEX(FC_E3,$AL902+1)-INDEX(FC_E3,$AL902))/(INDEX(FC_L,$AL902+1)-INDEX(FC_L,$AL902))</f>
        <v>0.41499999999999998</v>
      </c>
      <c r="AP902" s="26">
        <f>(IF(S902=1,Y902*AK902/AM902,0)+IF(T902=1,Z902*AK902/AN902,0)+IF(U902=1,AA902*AK902/AO902,0))*dt/60</f>
        <v>0.13434959664142687</v>
      </c>
      <c r="AQ902" s="25">
        <f>E902+(AG902*SQRT(RTE)-AH902/SQRT(RTE))*dt/60/E_nom</f>
        <v>0.62831724161881886</v>
      </c>
      <c r="AR902">
        <f>IF(R902=1,1,0)</f>
        <v>0</v>
      </c>
    </row>
    <row r="903" spans="1:44" x14ac:dyDescent="0.2">
      <c r="A903">
        <v>901</v>
      </c>
      <c r="B903" s="22">
        <f>A903/1440</f>
        <v>0.62569444444444444</v>
      </c>
      <c r="C903" s="23">
        <v>3.3279000000000001</v>
      </c>
      <c r="D903" s="24">
        <f>C903+P_aux</f>
        <v>3.3429000000000002</v>
      </c>
      <c r="E903" s="25">
        <f>AQ902</f>
        <v>0.62831724161881886</v>
      </c>
      <c r="F903" s="24">
        <f>AB902</f>
        <v>3.4</v>
      </c>
      <c r="G903">
        <f>IF(AND(S902=0,V902&gt;=MinOff),V902,-1)</f>
        <v>-1</v>
      </c>
      <c r="H903">
        <f>IF(AND(T902=0,W902&gt;=MinOff),W902,-1)</f>
        <v>-1</v>
      </c>
      <c r="I903">
        <f>IF(AND(U902=0,X902&gt;=MinOff),X902,-1)</f>
        <v>-1</v>
      </c>
      <c r="J903">
        <f>IF(AND(S902=1,V902&gt;=MinRun),V902,-1)</f>
        <v>678</v>
      </c>
      <c r="K903">
        <f>IF(AND(T902=1,W902&gt;=MinRun),W902,-1)</f>
        <v>677</v>
      </c>
      <c r="L903">
        <f>IF(AND(U902=1,X902&gt;=MinRun),X902,-1)</f>
        <v>336</v>
      </c>
      <c r="M903">
        <f>IF(MAX(G903:I903)&lt;0,0,MATCH(MAX(G903:I903),G903:I903,0))</f>
        <v>0</v>
      </c>
      <c r="N903">
        <f>IF(MAX(J903:L903)&lt;0,0,MATCH(MAX(J903:L903),J903:L903,0))</f>
        <v>1</v>
      </c>
      <c r="O903" s="24">
        <f>IF(N903=0,0,INDEX(CapVec,N903))</f>
        <v>1.2</v>
      </c>
      <c r="P903">
        <f>IF(OR(D903&gt;F903+StartMargin,E903&lt;SOC_startT),1,0)</f>
        <v>0</v>
      </c>
      <c r="Q903">
        <f>IF(AND(E903&gt;SOC_stopT,D903&lt;=F903-O903+StopMargin),1,0)</f>
        <v>0</v>
      </c>
      <c r="R903">
        <f>IF(AND(P903=1,M903&gt;0),1,IF(AND(P903=0,Q903=1,N903&gt;0),-1,0))</f>
        <v>0</v>
      </c>
      <c r="S903">
        <f>S902+IF(AND(R903=1,M903=1),1,0)-IF(AND(R903=-1,N903=1),1,0)</f>
        <v>1</v>
      </c>
      <c r="T903">
        <f>T902+IF(AND(R903=1,M903=2),1,0)-IF(AND(R903=-1,N903=2),1,0)</f>
        <v>1</v>
      </c>
      <c r="U903">
        <f>U902+IF(AND(R903=1,M903=3),1,0)-IF(AND(R903=-1,N903=3),1,0)</f>
        <v>1</v>
      </c>
      <c r="V903">
        <f>IF(S903&lt;&gt;S902,0,V902+dt)</f>
        <v>679</v>
      </c>
      <c r="W903">
        <f>IF(T903&lt;&gt;T902,0,W902+dt)</f>
        <v>678</v>
      </c>
      <c r="X903">
        <f>IF(U903&lt;&gt;U902,0,X902+dt)</f>
        <v>337</v>
      </c>
      <c r="Y903" s="24">
        <f>S903*Cap_1*MIN(1,(V903+dt)/StartRamp)</f>
        <v>1.2</v>
      </c>
      <c r="Z903" s="24">
        <f>T903*Cap_2*MIN(1,(W903+dt)/StartRamp)</f>
        <v>1.1000000000000001</v>
      </c>
      <c r="AA903" s="24">
        <f>U903*Cap_3*MIN(1,(X903+dt)/StartRamp)</f>
        <v>1.1000000000000001</v>
      </c>
      <c r="AB903" s="24">
        <f>SUM(Y903:AA903)</f>
        <v>3.4</v>
      </c>
      <c r="AC903" s="24">
        <f>AB903-D903</f>
        <v>5.7099999999999707E-2</v>
      </c>
      <c r="AD903" s="25">
        <f>MEDIAN(0,(TaperEnd-E903)/(TaperEnd-TaperStart),1)</f>
        <v>1</v>
      </c>
      <c r="AE903" s="24">
        <f>MIN(P_pcs*AD903,MAX(0,SOC_max-E903)*E_nom*60/dt/SQRT(RTE))</f>
        <v>2.5</v>
      </c>
      <c r="AF903" s="24">
        <f>MIN(P_pcs,MAX(0,E903-SOC_min)*E_nom*60/dt*SQRT(RTE))</f>
        <v>2.5</v>
      </c>
      <c r="AG903" s="24">
        <f>IF(AC903&gt;0,MIN(AC903,AE903),0)</f>
        <v>5.7099999999999707E-2</v>
      </c>
      <c r="AH903" s="24">
        <f>IF(AC903&lt;0,MIN(-AC903,AF903),0)</f>
        <v>0</v>
      </c>
      <c r="AI903" s="24">
        <f>IF(AC903&gt;0,D903+AG903,AB903)</f>
        <v>3.4</v>
      </c>
      <c r="AJ903" s="24">
        <f>MAX(0,D903-AI903-AH903)</f>
        <v>0</v>
      </c>
      <c r="AK903" s="25">
        <f>IF(AB903&gt;0,AI903/AB903,0)</f>
        <v>1</v>
      </c>
      <c r="AL903">
        <f>IF(AB903=0,1,MIN(MATCH(MEDIAN(MinStable,AK903,1),FC_L,1),3))</f>
        <v>3</v>
      </c>
      <c r="AM903" s="25">
        <f>INDEX(FC_E1,$AL903)+(MEDIAN(MinStable,$AK903,1)-INDEX(FC_L,$AL903))*(INDEX(FC_E1,$AL903+1)-INDEX(FC_E1,$AL903))/(INDEX(FC_L,$AL903+1)-INDEX(FC_L,$AL903))</f>
        <v>0.42799999999999999</v>
      </c>
      <c r="AN903" s="25">
        <f>INDEX(FC_E2,$AL903)+(MEDIAN(MinStable,$AK903,1)-INDEX(FC_L,$AL903))*(INDEX(FC_E2,$AL903+1)-INDEX(FC_E2,$AL903))/(INDEX(FC_L,$AL903+1)-INDEX(FC_L,$AL903))</f>
        <v>0.42199999999999999</v>
      </c>
      <c r="AO903" s="25">
        <f>INDEX(FC_E3,$AL903)+(MEDIAN(MinStable,$AK903,1)-INDEX(FC_L,$AL903))*(INDEX(FC_E3,$AL903+1)-INDEX(FC_E3,$AL903))/(INDEX(FC_L,$AL903+1)-INDEX(FC_L,$AL903))</f>
        <v>0.41499999999999998</v>
      </c>
      <c r="AP903" s="26">
        <f>(IF(S903=1,Y903*AK903/AM903,0)+IF(T903=1,Z903*AK903/AN903,0)+IF(U903=1,AA903*AK903/AO903,0))*dt/60</f>
        <v>0.13434959664142687</v>
      </c>
      <c r="AQ903" s="25">
        <f>E903+(AG903*SQRT(RTE)-AH903/SQRT(RTE))*dt/60/E_nom</f>
        <v>0.62847955843087089</v>
      </c>
      <c r="AR903">
        <f>IF(R903=1,1,0)</f>
        <v>0</v>
      </c>
    </row>
    <row r="904" spans="1:44" x14ac:dyDescent="0.2">
      <c r="A904">
        <v>902</v>
      </c>
      <c r="B904" s="22">
        <f>A904/1440</f>
        <v>0.62638888888888888</v>
      </c>
      <c r="C904" s="23">
        <v>3.4076</v>
      </c>
      <c r="D904" s="24">
        <f>C904+P_aux</f>
        <v>3.4226000000000001</v>
      </c>
      <c r="E904" s="25">
        <f>AQ903</f>
        <v>0.62847955843087089</v>
      </c>
      <c r="F904" s="24">
        <f>AB903</f>
        <v>3.4</v>
      </c>
      <c r="G904">
        <f>IF(AND(S903=0,V903&gt;=MinOff),V903,-1)</f>
        <v>-1</v>
      </c>
      <c r="H904">
        <f>IF(AND(T903=0,W903&gt;=MinOff),W903,-1)</f>
        <v>-1</v>
      </c>
      <c r="I904">
        <f>IF(AND(U903=0,X903&gt;=MinOff),X903,-1)</f>
        <v>-1</v>
      </c>
      <c r="J904">
        <f>IF(AND(S903=1,V903&gt;=MinRun),V903,-1)</f>
        <v>679</v>
      </c>
      <c r="K904">
        <f>IF(AND(T903=1,W903&gt;=MinRun),W903,-1)</f>
        <v>678</v>
      </c>
      <c r="L904">
        <f>IF(AND(U903=1,X903&gt;=MinRun),X903,-1)</f>
        <v>337</v>
      </c>
      <c r="M904">
        <f>IF(MAX(G904:I904)&lt;0,0,MATCH(MAX(G904:I904),G904:I904,0))</f>
        <v>0</v>
      </c>
      <c r="N904">
        <f>IF(MAX(J904:L904)&lt;0,0,MATCH(MAX(J904:L904),J904:L904,0))</f>
        <v>1</v>
      </c>
      <c r="O904" s="24">
        <f>IF(N904=0,0,INDEX(CapVec,N904))</f>
        <v>1.2</v>
      </c>
      <c r="P904">
        <f>IF(OR(D904&gt;F904+StartMargin,E904&lt;SOC_startT),1,0)</f>
        <v>0</v>
      </c>
      <c r="Q904">
        <f>IF(AND(E904&gt;SOC_stopT,D904&lt;=F904-O904+StopMargin),1,0)</f>
        <v>0</v>
      </c>
      <c r="R904">
        <f>IF(AND(P904=1,M904&gt;0),1,IF(AND(P904=0,Q904=1,N904&gt;0),-1,0))</f>
        <v>0</v>
      </c>
      <c r="S904">
        <f>S903+IF(AND(R904=1,M904=1),1,0)-IF(AND(R904=-1,N904=1),1,0)</f>
        <v>1</v>
      </c>
      <c r="T904">
        <f>T903+IF(AND(R904=1,M904=2),1,0)-IF(AND(R904=-1,N904=2),1,0)</f>
        <v>1</v>
      </c>
      <c r="U904">
        <f>U903+IF(AND(R904=1,M904=3),1,0)-IF(AND(R904=-1,N904=3),1,0)</f>
        <v>1</v>
      </c>
      <c r="V904">
        <f>IF(S904&lt;&gt;S903,0,V903+dt)</f>
        <v>680</v>
      </c>
      <c r="W904">
        <f>IF(T904&lt;&gt;T903,0,W903+dt)</f>
        <v>679</v>
      </c>
      <c r="X904">
        <f>IF(U904&lt;&gt;U903,0,X903+dt)</f>
        <v>338</v>
      </c>
      <c r="Y904" s="24">
        <f>S904*Cap_1*MIN(1,(V904+dt)/StartRamp)</f>
        <v>1.2</v>
      </c>
      <c r="Z904" s="24">
        <f>T904*Cap_2*MIN(1,(W904+dt)/StartRamp)</f>
        <v>1.1000000000000001</v>
      </c>
      <c r="AA904" s="24">
        <f>U904*Cap_3*MIN(1,(X904+dt)/StartRamp)</f>
        <v>1.1000000000000001</v>
      </c>
      <c r="AB904" s="24">
        <f>SUM(Y904:AA904)</f>
        <v>3.4</v>
      </c>
      <c r="AC904" s="24">
        <f>AB904-D904</f>
        <v>-2.2600000000000176E-2</v>
      </c>
      <c r="AD904" s="25">
        <f>MEDIAN(0,(TaperEnd-E904)/(TaperEnd-TaperStart),1)</f>
        <v>1</v>
      </c>
      <c r="AE904" s="24">
        <f>MIN(P_pcs*AD904,MAX(0,SOC_max-E904)*E_nom*60/dt/SQRT(RTE))</f>
        <v>2.5</v>
      </c>
      <c r="AF904" s="24">
        <f>MIN(P_pcs,MAX(0,E904-SOC_min)*E_nom*60/dt*SQRT(RTE))</f>
        <v>2.5</v>
      </c>
      <c r="AG904" s="24">
        <f>IF(AC904&gt;0,MIN(AC904,AE904),0)</f>
        <v>0</v>
      </c>
      <c r="AH904" s="24">
        <f>IF(AC904&lt;0,MIN(-AC904,AF904),0)</f>
        <v>2.2600000000000176E-2</v>
      </c>
      <c r="AI904" s="24">
        <f>IF(AC904&gt;0,D904+AG904,AB904)</f>
        <v>3.4</v>
      </c>
      <c r="AJ904" s="24">
        <f>MAX(0,D904-AI904-AH904)</f>
        <v>0</v>
      </c>
      <c r="AK904" s="25">
        <f>IF(AB904&gt;0,AI904/AB904,0)</f>
        <v>1</v>
      </c>
      <c r="AL904">
        <f>IF(AB904=0,1,MIN(MATCH(MEDIAN(MinStable,AK904,1),FC_L,1),3))</f>
        <v>3</v>
      </c>
      <c r="AM904" s="25">
        <f>INDEX(FC_E1,$AL904)+(MEDIAN(MinStable,$AK904,1)-INDEX(FC_L,$AL904))*(INDEX(FC_E1,$AL904+1)-INDEX(FC_E1,$AL904))/(INDEX(FC_L,$AL904+1)-INDEX(FC_L,$AL904))</f>
        <v>0.42799999999999999</v>
      </c>
      <c r="AN904" s="25">
        <f>INDEX(FC_E2,$AL904)+(MEDIAN(MinStable,$AK904,1)-INDEX(FC_L,$AL904))*(INDEX(FC_E2,$AL904+1)-INDEX(FC_E2,$AL904))/(INDEX(FC_L,$AL904+1)-INDEX(FC_L,$AL904))</f>
        <v>0.42199999999999999</v>
      </c>
      <c r="AO904" s="25">
        <f>INDEX(FC_E3,$AL904)+(MEDIAN(MinStable,$AK904,1)-INDEX(FC_L,$AL904))*(INDEX(FC_E3,$AL904+1)-INDEX(FC_E3,$AL904))/(INDEX(FC_L,$AL904+1)-INDEX(FC_L,$AL904))</f>
        <v>0.41499999999999998</v>
      </c>
      <c r="AP904" s="26">
        <f>(IF(S904=1,Y904*AK904/AM904,0)+IF(T904=1,Z904*AK904/AN904,0)+IF(U904=1,AA904*AK904/AO904,0))*dt/60</f>
        <v>0.13434959664142687</v>
      </c>
      <c r="AQ904" s="25">
        <f>E904+(AG904*SQRT(RTE)-AH904/SQRT(RTE))*dt/60/E_nom</f>
        <v>0.6284065533370885</v>
      </c>
      <c r="AR904">
        <f>IF(R904=1,1,0)</f>
        <v>0</v>
      </c>
    </row>
    <row r="905" spans="1:44" x14ac:dyDescent="0.2">
      <c r="A905">
        <v>903</v>
      </c>
      <c r="B905" s="22">
        <f>A905/1440</f>
        <v>0.62708333333333333</v>
      </c>
      <c r="C905" s="23">
        <v>3.2932999999999999</v>
      </c>
      <c r="D905" s="24">
        <f>C905+P_aux</f>
        <v>3.3083</v>
      </c>
      <c r="E905" s="25">
        <f>AQ904</f>
        <v>0.6284065533370885</v>
      </c>
      <c r="F905" s="24">
        <f>AB904</f>
        <v>3.4</v>
      </c>
      <c r="G905">
        <f>IF(AND(S904=0,V904&gt;=MinOff),V904,-1)</f>
        <v>-1</v>
      </c>
      <c r="H905">
        <f>IF(AND(T904=0,W904&gt;=MinOff),W904,-1)</f>
        <v>-1</v>
      </c>
      <c r="I905">
        <f>IF(AND(U904=0,X904&gt;=MinOff),X904,-1)</f>
        <v>-1</v>
      </c>
      <c r="J905">
        <f>IF(AND(S904=1,V904&gt;=MinRun),V904,-1)</f>
        <v>680</v>
      </c>
      <c r="K905">
        <f>IF(AND(T904=1,W904&gt;=MinRun),W904,-1)</f>
        <v>679</v>
      </c>
      <c r="L905">
        <f>IF(AND(U904=1,X904&gt;=MinRun),X904,-1)</f>
        <v>338</v>
      </c>
      <c r="M905">
        <f>IF(MAX(G905:I905)&lt;0,0,MATCH(MAX(G905:I905),G905:I905,0))</f>
        <v>0</v>
      </c>
      <c r="N905">
        <f>IF(MAX(J905:L905)&lt;0,0,MATCH(MAX(J905:L905),J905:L905,0))</f>
        <v>1</v>
      </c>
      <c r="O905" s="24">
        <f>IF(N905=0,0,INDEX(CapVec,N905))</f>
        <v>1.2</v>
      </c>
      <c r="P905">
        <f>IF(OR(D905&gt;F905+StartMargin,E905&lt;SOC_startT),1,0)</f>
        <v>0</v>
      </c>
      <c r="Q905">
        <f>IF(AND(E905&gt;SOC_stopT,D905&lt;=F905-O905+StopMargin),1,0)</f>
        <v>0</v>
      </c>
      <c r="R905">
        <f>IF(AND(P905=1,M905&gt;0),1,IF(AND(P905=0,Q905=1,N905&gt;0),-1,0))</f>
        <v>0</v>
      </c>
      <c r="S905">
        <f>S904+IF(AND(R905=1,M905=1),1,0)-IF(AND(R905=-1,N905=1),1,0)</f>
        <v>1</v>
      </c>
      <c r="T905">
        <f>T904+IF(AND(R905=1,M905=2),1,0)-IF(AND(R905=-1,N905=2),1,0)</f>
        <v>1</v>
      </c>
      <c r="U905">
        <f>U904+IF(AND(R905=1,M905=3),1,0)-IF(AND(R905=-1,N905=3),1,0)</f>
        <v>1</v>
      </c>
      <c r="V905">
        <f>IF(S905&lt;&gt;S904,0,V904+dt)</f>
        <v>681</v>
      </c>
      <c r="W905">
        <f>IF(T905&lt;&gt;T904,0,W904+dt)</f>
        <v>680</v>
      </c>
      <c r="X905">
        <f>IF(U905&lt;&gt;U904,0,X904+dt)</f>
        <v>339</v>
      </c>
      <c r="Y905" s="24">
        <f>S905*Cap_1*MIN(1,(V905+dt)/StartRamp)</f>
        <v>1.2</v>
      </c>
      <c r="Z905" s="24">
        <f>T905*Cap_2*MIN(1,(W905+dt)/StartRamp)</f>
        <v>1.1000000000000001</v>
      </c>
      <c r="AA905" s="24">
        <f>U905*Cap_3*MIN(1,(X905+dt)/StartRamp)</f>
        <v>1.1000000000000001</v>
      </c>
      <c r="AB905" s="24">
        <f>SUM(Y905:AA905)</f>
        <v>3.4</v>
      </c>
      <c r="AC905" s="24">
        <f>AB905-D905</f>
        <v>9.1699999999999893E-2</v>
      </c>
      <c r="AD905" s="25">
        <f>MEDIAN(0,(TaperEnd-E905)/(TaperEnd-TaperStart),1)</f>
        <v>1</v>
      </c>
      <c r="AE905" s="24">
        <f>MIN(P_pcs*AD905,MAX(0,SOC_max-E905)*E_nom*60/dt/SQRT(RTE))</f>
        <v>2.5</v>
      </c>
      <c r="AF905" s="24">
        <f>MIN(P_pcs,MAX(0,E905-SOC_min)*E_nom*60/dt*SQRT(RTE))</f>
        <v>2.5</v>
      </c>
      <c r="AG905" s="24">
        <f>IF(AC905&gt;0,MIN(AC905,AE905),0)</f>
        <v>9.1699999999999893E-2</v>
      </c>
      <c r="AH905" s="24">
        <f>IF(AC905&lt;0,MIN(-AC905,AF905),0)</f>
        <v>0</v>
      </c>
      <c r="AI905" s="24">
        <f>IF(AC905&gt;0,D905+AG905,AB905)</f>
        <v>3.4</v>
      </c>
      <c r="AJ905" s="24">
        <f>MAX(0,D905-AI905-AH905)</f>
        <v>0</v>
      </c>
      <c r="AK905" s="25">
        <f>IF(AB905&gt;0,AI905/AB905,0)</f>
        <v>1</v>
      </c>
      <c r="AL905">
        <f>IF(AB905=0,1,MIN(MATCH(MEDIAN(MinStable,AK905,1),FC_L,1),3))</f>
        <v>3</v>
      </c>
      <c r="AM905" s="25">
        <f>INDEX(FC_E1,$AL905)+(MEDIAN(MinStable,$AK905,1)-INDEX(FC_L,$AL905))*(INDEX(FC_E1,$AL905+1)-INDEX(FC_E1,$AL905))/(INDEX(FC_L,$AL905+1)-INDEX(FC_L,$AL905))</f>
        <v>0.42799999999999999</v>
      </c>
      <c r="AN905" s="25">
        <f>INDEX(FC_E2,$AL905)+(MEDIAN(MinStable,$AK905,1)-INDEX(FC_L,$AL905))*(INDEX(FC_E2,$AL905+1)-INDEX(FC_E2,$AL905))/(INDEX(FC_L,$AL905+1)-INDEX(FC_L,$AL905))</f>
        <v>0.42199999999999999</v>
      </c>
      <c r="AO905" s="25">
        <f>INDEX(FC_E3,$AL905)+(MEDIAN(MinStable,$AK905,1)-INDEX(FC_L,$AL905))*(INDEX(FC_E3,$AL905+1)-INDEX(FC_E3,$AL905))/(INDEX(FC_L,$AL905+1)-INDEX(FC_L,$AL905))</f>
        <v>0.41499999999999998</v>
      </c>
      <c r="AP905" s="26">
        <f>(IF(S905=1,Y905*AK905/AM905,0)+IF(T905=1,Z905*AK905/AN905,0)+IF(U905=1,AA905*AK905/AO905,0))*dt/60</f>
        <v>0.13434959664142687</v>
      </c>
      <c r="AQ905" s="25">
        <f>E905+(AG905*SQRT(RTE)-AH905/SQRT(RTE))*dt/60/E_nom</f>
        <v>0.62866722674628595</v>
      </c>
      <c r="AR905">
        <f>IF(R905=1,1,0)</f>
        <v>0</v>
      </c>
    </row>
    <row r="906" spans="1:44" x14ac:dyDescent="0.2">
      <c r="A906">
        <v>904</v>
      </c>
      <c r="B906" s="22">
        <f>A906/1440</f>
        <v>0.62777777777777777</v>
      </c>
      <c r="C906" s="23">
        <v>3.4264000000000001</v>
      </c>
      <c r="D906" s="24">
        <f>C906+P_aux</f>
        <v>3.4414000000000002</v>
      </c>
      <c r="E906" s="25">
        <f>AQ905</f>
        <v>0.62866722674628595</v>
      </c>
      <c r="F906" s="24">
        <f>AB905</f>
        <v>3.4</v>
      </c>
      <c r="G906">
        <f>IF(AND(S905=0,V905&gt;=MinOff),V905,-1)</f>
        <v>-1</v>
      </c>
      <c r="H906">
        <f>IF(AND(T905=0,W905&gt;=MinOff),W905,-1)</f>
        <v>-1</v>
      </c>
      <c r="I906">
        <f>IF(AND(U905=0,X905&gt;=MinOff),X905,-1)</f>
        <v>-1</v>
      </c>
      <c r="J906">
        <f>IF(AND(S905=1,V905&gt;=MinRun),V905,-1)</f>
        <v>681</v>
      </c>
      <c r="K906">
        <f>IF(AND(T905=1,W905&gt;=MinRun),W905,-1)</f>
        <v>680</v>
      </c>
      <c r="L906">
        <f>IF(AND(U905=1,X905&gt;=MinRun),X905,-1)</f>
        <v>339</v>
      </c>
      <c r="M906">
        <f>IF(MAX(G906:I906)&lt;0,0,MATCH(MAX(G906:I906),G906:I906,0))</f>
        <v>0</v>
      </c>
      <c r="N906">
        <f>IF(MAX(J906:L906)&lt;0,0,MATCH(MAX(J906:L906),J906:L906,0))</f>
        <v>1</v>
      </c>
      <c r="O906" s="24">
        <f>IF(N906=0,0,INDEX(CapVec,N906))</f>
        <v>1.2</v>
      </c>
      <c r="P906">
        <f>IF(OR(D906&gt;F906+StartMargin,E906&lt;SOC_startT),1,0)</f>
        <v>0</v>
      </c>
      <c r="Q906">
        <f>IF(AND(E906&gt;SOC_stopT,D906&lt;=F906-O906+StopMargin),1,0)</f>
        <v>0</v>
      </c>
      <c r="R906">
        <f>IF(AND(P906=1,M906&gt;0),1,IF(AND(P906=0,Q906=1,N906&gt;0),-1,0))</f>
        <v>0</v>
      </c>
      <c r="S906">
        <f>S905+IF(AND(R906=1,M906=1),1,0)-IF(AND(R906=-1,N906=1),1,0)</f>
        <v>1</v>
      </c>
      <c r="T906">
        <f>T905+IF(AND(R906=1,M906=2),1,0)-IF(AND(R906=-1,N906=2),1,0)</f>
        <v>1</v>
      </c>
      <c r="U906">
        <f>U905+IF(AND(R906=1,M906=3),1,0)-IF(AND(R906=-1,N906=3),1,0)</f>
        <v>1</v>
      </c>
      <c r="V906">
        <f>IF(S906&lt;&gt;S905,0,V905+dt)</f>
        <v>682</v>
      </c>
      <c r="W906">
        <f>IF(T906&lt;&gt;T905,0,W905+dt)</f>
        <v>681</v>
      </c>
      <c r="X906">
        <f>IF(U906&lt;&gt;U905,0,X905+dt)</f>
        <v>340</v>
      </c>
      <c r="Y906" s="24">
        <f>S906*Cap_1*MIN(1,(V906+dt)/StartRamp)</f>
        <v>1.2</v>
      </c>
      <c r="Z906" s="24">
        <f>T906*Cap_2*MIN(1,(W906+dt)/StartRamp)</f>
        <v>1.1000000000000001</v>
      </c>
      <c r="AA906" s="24">
        <f>U906*Cap_3*MIN(1,(X906+dt)/StartRamp)</f>
        <v>1.1000000000000001</v>
      </c>
      <c r="AB906" s="24">
        <f>SUM(Y906:AA906)</f>
        <v>3.4</v>
      </c>
      <c r="AC906" s="24">
        <f>AB906-D906</f>
        <v>-4.1400000000000325E-2</v>
      </c>
      <c r="AD906" s="25">
        <f>MEDIAN(0,(TaperEnd-E906)/(TaperEnd-TaperStart),1)</f>
        <v>1</v>
      </c>
      <c r="AE906" s="24">
        <f>MIN(P_pcs*AD906,MAX(0,SOC_max-E906)*E_nom*60/dt/SQRT(RTE))</f>
        <v>2.5</v>
      </c>
      <c r="AF906" s="24">
        <f>MIN(P_pcs,MAX(0,E906-SOC_min)*E_nom*60/dt*SQRT(RTE))</f>
        <v>2.5</v>
      </c>
      <c r="AG906" s="24">
        <f>IF(AC906&gt;0,MIN(AC906,AE906),0)</f>
        <v>0</v>
      </c>
      <c r="AH906" s="24">
        <f>IF(AC906&lt;0,MIN(-AC906,AF906),0)</f>
        <v>4.1400000000000325E-2</v>
      </c>
      <c r="AI906" s="24">
        <f>IF(AC906&gt;0,D906+AG906,AB906)</f>
        <v>3.4</v>
      </c>
      <c r="AJ906" s="24">
        <f>MAX(0,D906-AI906-AH906)</f>
        <v>0</v>
      </c>
      <c r="AK906" s="25">
        <f>IF(AB906&gt;0,AI906/AB906,0)</f>
        <v>1</v>
      </c>
      <c r="AL906">
        <f>IF(AB906=0,1,MIN(MATCH(MEDIAN(MinStable,AK906,1),FC_L,1),3))</f>
        <v>3</v>
      </c>
      <c r="AM906" s="25">
        <f>INDEX(FC_E1,$AL906)+(MEDIAN(MinStable,$AK906,1)-INDEX(FC_L,$AL906))*(INDEX(FC_E1,$AL906+1)-INDEX(FC_E1,$AL906))/(INDEX(FC_L,$AL906+1)-INDEX(FC_L,$AL906))</f>
        <v>0.42799999999999999</v>
      </c>
      <c r="AN906" s="25">
        <f>INDEX(FC_E2,$AL906)+(MEDIAN(MinStable,$AK906,1)-INDEX(FC_L,$AL906))*(INDEX(FC_E2,$AL906+1)-INDEX(FC_E2,$AL906))/(INDEX(FC_L,$AL906+1)-INDEX(FC_L,$AL906))</f>
        <v>0.42199999999999999</v>
      </c>
      <c r="AO906" s="25">
        <f>INDEX(FC_E3,$AL906)+(MEDIAN(MinStable,$AK906,1)-INDEX(FC_L,$AL906))*(INDEX(FC_E3,$AL906+1)-INDEX(FC_E3,$AL906))/(INDEX(FC_L,$AL906+1)-INDEX(FC_L,$AL906))</f>
        <v>0.41499999999999998</v>
      </c>
      <c r="AP906" s="26">
        <f>(IF(S906=1,Y906*AK906/AM906,0)+IF(T906=1,Z906*AK906/AN906,0)+IF(U906=1,AA906*AK906/AO906,0))*dt/60</f>
        <v>0.13434959664142687</v>
      </c>
      <c r="AQ906" s="25">
        <f>E906+(AG906*SQRT(RTE)-AH906/SQRT(RTE))*dt/60/E_nom</f>
        <v>0.6285334917514811</v>
      </c>
      <c r="AR906">
        <f>IF(R906=1,1,0)</f>
        <v>0</v>
      </c>
    </row>
    <row r="907" spans="1:44" x14ac:dyDescent="0.2">
      <c r="A907">
        <v>905</v>
      </c>
      <c r="B907" s="22">
        <f>A907/1440</f>
        <v>0.62847222222222221</v>
      </c>
      <c r="C907" s="23">
        <v>3.3748999999999998</v>
      </c>
      <c r="D907" s="24">
        <f>C907+P_aux</f>
        <v>3.3898999999999999</v>
      </c>
      <c r="E907" s="25">
        <f>AQ906</f>
        <v>0.6285334917514811</v>
      </c>
      <c r="F907" s="24">
        <f>AB906</f>
        <v>3.4</v>
      </c>
      <c r="G907">
        <f>IF(AND(S906=0,V906&gt;=MinOff),V906,-1)</f>
        <v>-1</v>
      </c>
      <c r="H907">
        <f>IF(AND(T906=0,W906&gt;=MinOff),W906,-1)</f>
        <v>-1</v>
      </c>
      <c r="I907">
        <f>IF(AND(U906=0,X906&gt;=MinOff),X906,-1)</f>
        <v>-1</v>
      </c>
      <c r="J907">
        <f>IF(AND(S906=1,V906&gt;=MinRun),V906,-1)</f>
        <v>682</v>
      </c>
      <c r="K907">
        <f>IF(AND(T906=1,W906&gt;=MinRun),W906,-1)</f>
        <v>681</v>
      </c>
      <c r="L907">
        <f>IF(AND(U906=1,X906&gt;=MinRun),X906,-1)</f>
        <v>340</v>
      </c>
      <c r="M907">
        <f>IF(MAX(G907:I907)&lt;0,0,MATCH(MAX(G907:I907),G907:I907,0))</f>
        <v>0</v>
      </c>
      <c r="N907">
        <f>IF(MAX(J907:L907)&lt;0,0,MATCH(MAX(J907:L907),J907:L907,0))</f>
        <v>1</v>
      </c>
      <c r="O907" s="24">
        <f>IF(N907=0,0,INDEX(CapVec,N907))</f>
        <v>1.2</v>
      </c>
      <c r="P907">
        <f>IF(OR(D907&gt;F907+StartMargin,E907&lt;SOC_startT),1,0)</f>
        <v>0</v>
      </c>
      <c r="Q907">
        <f>IF(AND(E907&gt;SOC_stopT,D907&lt;=F907-O907+StopMargin),1,0)</f>
        <v>0</v>
      </c>
      <c r="R907">
        <f>IF(AND(P907=1,M907&gt;0),1,IF(AND(P907=0,Q907=1,N907&gt;0),-1,0))</f>
        <v>0</v>
      </c>
      <c r="S907">
        <f>S906+IF(AND(R907=1,M907=1),1,0)-IF(AND(R907=-1,N907=1),1,0)</f>
        <v>1</v>
      </c>
      <c r="T907">
        <f>T906+IF(AND(R907=1,M907=2),1,0)-IF(AND(R907=-1,N907=2),1,0)</f>
        <v>1</v>
      </c>
      <c r="U907">
        <f>U906+IF(AND(R907=1,M907=3),1,0)-IF(AND(R907=-1,N907=3),1,0)</f>
        <v>1</v>
      </c>
      <c r="V907">
        <f>IF(S907&lt;&gt;S906,0,V906+dt)</f>
        <v>683</v>
      </c>
      <c r="W907">
        <f>IF(T907&lt;&gt;T906,0,W906+dt)</f>
        <v>682</v>
      </c>
      <c r="X907">
        <f>IF(U907&lt;&gt;U906,0,X906+dt)</f>
        <v>341</v>
      </c>
      <c r="Y907" s="24">
        <f>S907*Cap_1*MIN(1,(V907+dt)/StartRamp)</f>
        <v>1.2</v>
      </c>
      <c r="Z907" s="24">
        <f>T907*Cap_2*MIN(1,(W907+dt)/StartRamp)</f>
        <v>1.1000000000000001</v>
      </c>
      <c r="AA907" s="24">
        <f>U907*Cap_3*MIN(1,(X907+dt)/StartRamp)</f>
        <v>1.1000000000000001</v>
      </c>
      <c r="AB907" s="24">
        <f>SUM(Y907:AA907)</f>
        <v>3.4</v>
      </c>
      <c r="AC907" s="24">
        <f>AB907-D907</f>
        <v>1.0099999999999998E-2</v>
      </c>
      <c r="AD907" s="25">
        <f>MEDIAN(0,(TaperEnd-E907)/(TaperEnd-TaperStart),1)</f>
        <v>1</v>
      </c>
      <c r="AE907" s="24">
        <f>MIN(P_pcs*AD907,MAX(0,SOC_max-E907)*E_nom*60/dt/SQRT(RTE))</f>
        <v>2.5</v>
      </c>
      <c r="AF907" s="24">
        <f>MIN(P_pcs,MAX(0,E907-SOC_min)*E_nom*60/dt*SQRT(RTE))</f>
        <v>2.5</v>
      </c>
      <c r="AG907" s="24">
        <f>IF(AC907&gt;0,MIN(AC907,AE907),0)</f>
        <v>1.0099999999999998E-2</v>
      </c>
      <c r="AH907" s="24">
        <f>IF(AC907&lt;0,MIN(-AC907,AF907),0)</f>
        <v>0</v>
      </c>
      <c r="AI907" s="24">
        <f>IF(AC907&gt;0,D907+AG907,AB907)</f>
        <v>3.4</v>
      </c>
      <c r="AJ907" s="24">
        <f>MAX(0,D907-AI907-AH907)</f>
        <v>0</v>
      </c>
      <c r="AK907" s="25">
        <f>IF(AB907&gt;0,AI907/AB907,0)</f>
        <v>1</v>
      </c>
      <c r="AL907">
        <f>IF(AB907=0,1,MIN(MATCH(MEDIAN(MinStable,AK907,1),FC_L,1),3))</f>
        <v>3</v>
      </c>
      <c r="AM907" s="25">
        <f>INDEX(FC_E1,$AL907)+(MEDIAN(MinStable,$AK907,1)-INDEX(FC_L,$AL907))*(INDEX(FC_E1,$AL907+1)-INDEX(FC_E1,$AL907))/(INDEX(FC_L,$AL907+1)-INDEX(FC_L,$AL907))</f>
        <v>0.42799999999999999</v>
      </c>
      <c r="AN907" s="25">
        <f>INDEX(FC_E2,$AL907)+(MEDIAN(MinStable,$AK907,1)-INDEX(FC_L,$AL907))*(INDEX(FC_E2,$AL907+1)-INDEX(FC_E2,$AL907))/(INDEX(FC_L,$AL907+1)-INDEX(FC_L,$AL907))</f>
        <v>0.42199999999999999</v>
      </c>
      <c r="AO907" s="25">
        <f>INDEX(FC_E3,$AL907)+(MEDIAN(MinStable,$AK907,1)-INDEX(FC_L,$AL907))*(INDEX(FC_E3,$AL907+1)-INDEX(FC_E3,$AL907))/(INDEX(FC_L,$AL907+1)-INDEX(FC_L,$AL907))</f>
        <v>0.41499999999999998</v>
      </c>
      <c r="AP907" s="26">
        <f>(IF(S907=1,Y907*AK907/AM907,0)+IF(T907=1,Z907*AK907/AN907,0)+IF(U907=1,AA907*AK907/AO907,0))*dt/60</f>
        <v>0.13434959664142687</v>
      </c>
      <c r="AQ907" s="25">
        <f>E907+(AG907*SQRT(RTE)-AH907/SQRT(RTE))*dt/60/E_nom</f>
        <v>0.62856220278128361</v>
      </c>
      <c r="AR907">
        <f>IF(R907=1,1,0)</f>
        <v>0</v>
      </c>
    </row>
    <row r="908" spans="1:44" x14ac:dyDescent="0.2">
      <c r="A908">
        <v>906</v>
      </c>
      <c r="B908" s="22">
        <f>A908/1440</f>
        <v>0.62916666666666665</v>
      </c>
      <c r="C908" s="23">
        <v>3.4293</v>
      </c>
      <c r="D908" s="24">
        <f>C908+P_aux</f>
        <v>3.4443000000000001</v>
      </c>
      <c r="E908" s="25">
        <f>AQ907</f>
        <v>0.62856220278128361</v>
      </c>
      <c r="F908" s="24">
        <f>AB907</f>
        <v>3.4</v>
      </c>
      <c r="G908">
        <f>IF(AND(S907=0,V907&gt;=MinOff),V907,-1)</f>
        <v>-1</v>
      </c>
      <c r="H908">
        <f>IF(AND(T907=0,W907&gt;=MinOff),W907,-1)</f>
        <v>-1</v>
      </c>
      <c r="I908">
        <f>IF(AND(U907=0,X907&gt;=MinOff),X907,-1)</f>
        <v>-1</v>
      </c>
      <c r="J908">
        <f>IF(AND(S907=1,V907&gt;=MinRun),V907,-1)</f>
        <v>683</v>
      </c>
      <c r="K908">
        <f>IF(AND(T907=1,W907&gt;=MinRun),W907,-1)</f>
        <v>682</v>
      </c>
      <c r="L908">
        <f>IF(AND(U907=1,X907&gt;=MinRun),X907,-1)</f>
        <v>341</v>
      </c>
      <c r="M908">
        <f>IF(MAX(G908:I908)&lt;0,0,MATCH(MAX(G908:I908),G908:I908,0))</f>
        <v>0</v>
      </c>
      <c r="N908">
        <f>IF(MAX(J908:L908)&lt;0,0,MATCH(MAX(J908:L908),J908:L908,0))</f>
        <v>1</v>
      </c>
      <c r="O908" s="24">
        <f>IF(N908=0,0,INDEX(CapVec,N908))</f>
        <v>1.2</v>
      </c>
      <c r="P908">
        <f>IF(OR(D908&gt;F908+StartMargin,E908&lt;SOC_startT),1,0)</f>
        <v>0</v>
      </c>
      <c r="Q908">
        <f>IF(AND(E908&gt;SOC_stopT,D908&lt;=F908-O908+StopMargin),1,0)</f>
        <v>0</v>
      </c>
      <c r="R908">
        <f>IF(AND(P908=1,M908&gt;0),1,IF(AND(P908=0,Q908=1,N908&gt;0),-1,0))</f>
        <v>0</v>
      </c>
      <c r="S908">
        <f>S907+IF(AND(R908=1,M908=1),1,0)-IF(AND(R908=-1,N908=1),1,0)</f>
        <v>1</v>
      </c>
      <c r="T908">
        <f>T907+IF(AND(R908=1,M908=2),1,0)-IF(AND(R908=-1,N908=2),1,0)</f>
        <v>1</v>
      </c>
      <c r="U908">
        <f>U907+IF(AND(R908=1,M908=3),1,0)-IF(AND(R908=-1,N908=3),1,0)</f>
        <v>1</v>
      </c>
      <c r="V908">
        <f>IF(S908&lt;&gt;S907,0,V907+dt)</f>
        <v>684</v>
      </c>
      <c r="W908">
        <f>IF(T908&lt;&gt;T907,0,W907+dt)</f>
        <v>683</v>
      </c>
      <c r="X908">
        <f>IF(U908&lt;&gt;U907,0,X907+dt)</f>
        <v>342</v>
      </c>
      <c r="Y908" s="24">
        <f>S908*Cap_1*MIN(1,(V908+dt)/StartRamp)</f>
        <v>1.2</v>
      </c>
      <c r="Z908" s="24">
        <f>T908*Cap_2*MIN(1,(W908+dt)/StartRamp)</f>
        <v>1.1000000000000001</v>
      </c>
      <c r="AA908" s="24">
        <f>U908*Cap_3*MIN(1,(X908+dt)/StartRamp)</f>
        <v>1.1000000000000001</v>
      </c>
      <c r="AB908" s="24">
        <f>SUM(Y908:AA908)</f>
        <v>3.4</v>
      </c>
      <c r="AC908" s="24">
        <f>AB908-D908</f>
        <v>-4.4300000000000228E-2</v>
      </c>
      <c r="AD908" s="25">
        <f>MEDIAN(0,(TaperEnd-E908)/(TaperEnd-TaperStart),1)</f>
        <v>1</v>
      </c>
      <c r="AE908" s="24">
        <f>MIN(P_pcs*AD908,MAX(0,SOC_max-E908)*E_nom*60/dt/SQRT(RTE))</f>
        <v>2.5</v>
      </c>
      <c r="AF908" s="24">
        <f>MIN(P_pcs,MAX(0,E908-SOC_min)*E_nom*60/dt*SQRT(RTE))</f>
        <v>2.5</v>
      </c>
      <c r="AG908" s="24">
        <f>IF(AC908&gt;0,MIN(AC908,AE908),0)</f>
        <v>0</v>
      </c>
      <c r="AH908" s="24">
        <f>IF(AC908&lt;0,MIN(-AC908,AF908),0)</f>
        <v>4.4300000000000228E-2</v>
      </c>
      <c r="AI908" s="24">
        <f>IF(AC908&gt;0,D908+AG908,AB908)</f>
        <v>3.4</v>
      </c>
      <c r="AJ908" s="24">
        <f>MAX(0,D908-AI908-AH908)</f>
        <v>0</v>
      </c>
      <c r="AK908" s="25">
        <f>IF(AB908&gt;0,AI908/AB908,0)</f>
        <v>1</v>
      </c>
      <c r="AL908">
        <f>IF(AB908=0,1,MIN(MATCH(MEDIAN(MinStable,AK908,1),FC_L,1),3))</f>
        <v>3</v>
      </c>
      <c r="AM908" s="25">
        <f>INDEX(FC_E1,$AL908)+(MEDIAN(MinStable,$AK908,1)-INDEX(FC_L,$AL908))*(INDEX(FC_E1,$AL908+1)-INDEX(FC_E1,$AL908))/(INDEX(FC_L,$AL908+1)-INDEX(FC_L,$AL908))</f>
        <v>0.42799999999999999</v>
      </c>
      <c r="AN908" s="25">
        <f>INDEX(FC_E2,$AL908)+(MEDIAN(MinStable,$AK908,1)-INDEX(FC_L,$AL908))*(INDEX(FC_E2,$AL908+1)-INDEX(FC_E2,$AL908))/(INDEX(FC_L,$AL908+1)-INDEX(FC_L,$AL908))</f>
        <v>0.42199999999999999</v>
      </c>
      <c r="AO908" s="25">
        <f>INDEX(FC_E3,$AL908)+(MEDIAN(MinStable,$AK908,1)-INDEX(FC_L,$AL908))*(INDEX(FC_E3,$AL908+1)-INDEX(FC_E3,$AL908))/(INDEX(FC_L,$AL908+1)-INDEX(FC_L,$AL908))</f>
        <v>0.41499999999999998</v>
      </c>
      <c r="AP908" s="26">
        <f>(IF(S908=1,Y908*AK908/AM908,0)+IF(T908=1,Z908*AK908/AN908,0)+IF(U908=1,AA908*AK908/AO908,0))*dt/60</f>
        <v>0.13434959664142687</v>
      </c>
      <c r="AQ908" s="25">
        <f>E908+(AG908*SQRT(RTE)-AH908/SQRT(RTE))*dt/60/E_nom</f>
        <v>0.62841909987621458</v>
      </c>
      <c r="AR908">
        <f>IF(R908=1,1,0)</f>
        <v>0</v>
      </c>
    </row>
    <row r="909" spans="1:44" x14ac:dyDescent="0.2">
      <c r="A909">
        <v>907</v>
      </c>
      <c r="B909" s="22">
        <f>A909/1440</f>
        <v>0.62986111111111109</v>
      </c>
      <c r="C909" s="23">
        <v>3.3567</v>
      </c>
      <c r="D909" s="24">
        <f>C909+P_aux</f>
        <v>3.3717000000000001</v>
      </c>
      <c r="E909" s="25">
        <f>AQ908</f>
        <v>0.62841909987621458</v>
      </c>
      <c r="F909" s="24">
        <f>AB908</f>
        <v>3.4</v>
      </c>
      <c r="G909">
        <f>IF(AND(S908=0,V908&gt;=MinOff),V908,-1)</f>
        <v>-1</v>
      </c>
      <c r="H909">
        <f>IF(AND(T908=0,W908&gt;=MinOff),W908,-1)</f>
        <v>-1</v>
      </c>
      <c r="I909">
        <f>IF(AND(U908=0,X908&gt;=MinOff),X908,-1)</f>
        <v>-1</v>
      </c>
      <c r="J909">
        <f>IF(AND(S908=1,V908&gt;=MinRun),V908,-1)</f>
        <v>684</v>
      </c>
      <c r="K909">
        <f>IF(AND(T908=1,W908&gt;=MinRun),W908,-1)</f>
        <v>683</v>
      </c>
      <c r="L909">
        <f>IF(AND(U908=1,X908&gt;=MinRun),X908,-1)</f>
        <v>342</v>
      </c>
      <c r="M909">
        <f>IF(MAX(G909:I909)&lt;0,0,MATCH(MAX(G909:I909),G909:I909,0))</f>
        <v>0</v>
      </c>
      <c r="N909">
        <f>IF(MAX(J909:L909)&lt;0,0,MATCH(MAX(J909:L909),J909:L909,0))</f>
        <v>1</v>
      </c>
      <c r="O909" s="24">
        <f>IF(N909=0,0,INDEX(CapVec,N909))</f>
        <v>1.2</v>
      </c>
      <c r="P909">
        <f>IF(OR(D909&gt;F909+StartMargin,E909&lt;SOC_startT),1,0)</f>
        <v>0</v>
      </c>
      <c r="Q909">
        <f>IF(AND(E909&gt;SOC_stopT,D909&lt;=F909-O909+StopMargin),1,0)</f>
        <v>0</v>
      </c>
      <c r="R909">
        <f>IF(AND(P909=1,M909&gt;0),1,IF(AND(P909=0,Q909=1,N909&gt;0),-1,0))</f>
        <v>0</v>
      </c>
      <c r="S909">
        <f>S908+IF(AND(R909=1,M909=1),1,0)-IF(AND(R909=-1,N909=1),1,0)</f>
        <v>1</v>
      </c>
      <c r="T909">
        <f>T908+IF(AND(R909=1,M909=2),1,0)-IF(AND(R909=-1,N909=2),1,0)</f>
        <v>1</v>
      </c>
      <c r="U909">
        <f>U908+IF(AND(R909=1,M909=3),1,0)-IF(AND(R909=-1,N909=3),1,0)</f>
        <v>1</v>
      </c>
      <c r="V909">
        <f>IF(S909&lt;&gt;S908,0,V908+dt)</f>
        <v>685</v>
      </c>
      <c r="W909">
        <f>IF(T909&lt;&gt;T908,0,W908+dt)</f>
        <v>684</v>
      </c>
      <c r="X909">
        <f>IF(U909&lt;&gt;U908,0,X908+dt)</f>
        <v>343</v>
      </c>
      <c r="Y909" s="24">
        <f>S909*Cap_1*MIN(1,(V909+dt)/StartRamp)</f>
        <v>1.2</v>
      </c>
      <c r="Z909" s="24">
        <f>T909*Cap_2*MIN(1,(W909+dt)/StartRamp)</f>
        <v>1.1000000000000001</v>
      </c>
      <c r="AA909" s="24">
        <f>U909*Cap_3*MIN(1,(X909+dt)/StartRamp)</f>
        <v>1.1000000000000001</v>
      </c>
      <c r="AB909" s="24">
        <f>SUM(Y909:AA909)</f>
        <v>3.4</v>
      </c>
      <c r="AC909" s="24">
        <f>AB909-D909</f>
        <v>2.829999999999977E-2</v>
      </c>
      <c r="AD909" s="25">
        <f>MEDIAN(0,(TaperEnd-E909)/(TaperEnd-TaperStart),1)</f>
        <v>1</v>
      </c>
      <c r="AE909" s="24">
        <f>MIN(P_pcs*AD909,MAX(0,SOC_max-E909)*E_nom*60/dt/SQRT(RTE))</f>
        <v>2.5</v>
      </c>
      <c r="AF909" s="24">
        <f>MIN(P_pcs,MAX(0,E909-SOC_min)*E_nom*60/dt*SQRT(RTE))</f>
        <v>2.5</v>
      </c>
      <c r="AG909" s="24">
        <f>IF(AC909&gt;0,MIN(AC909,AE909),0)</f>
        <v>2.829999999999977E-2</v>
      </c>
      <c r="AH909" s="24">
        <f>IF(AC909&lt;0,MIN(-AC909,AF909),0)</f>
        <v>0</v>
      </c>
      <c r="AI909" s="24">
        <f>IF(AC909&gt;0,D909+AG909,AB909)</f>
        <v>3.4</v>
      </c>
      <c r="AJ909" s="24">
        <f>MAX(0,D909-AI909-AH909)</f>
        <v>0</v>
      </c>
      <c r="AK909" s="25">
        <f>IF(AB909&gt;0,AI909/AB909,0)</f>
        <v>1</v>
      </c>
      <c r="AL909">
        <f>IF(AB909=0,1,MIN(MATCH(MEDIAN(MinStable,AK909,1),FC_L,1),3))</f>
        <v>3</v>
      </c>
      <c r="AM909" s="25">
        <f>INDEX(FC_E1,$AL909)+(MEDIAN(MinStable,$AK909,1)-INDEX(FC_L,$AL909))*(INDEX(FC_E1,$AL909+1)-INDEX(FC_E1,$AL909))/(INDEX(FC_L,$AL909+1)-INDEX(FC_L,$AL909))</f>
        <v>0.42799999999999999</v>
      </c>
      <c r="AN909" s="25">
        <f>INDEX(FC_E2,$AL909)+(MEDIAN(MinStable,$AK909,1)-INDEX(FC_L,$AL909))*(INDEX(FC_E2,$AL909+1)-INDEX(FC_E2,$AL909))/(INDEX(FC_L,$AL909+1)-INDEX(FC_L,$AL909))</f>
        <v>0.42199999999999999</v>
      </c>
      <c r="AO909" s="25">
        <f>INDEX(FC_E3,$AL909)+(MEDIAN(MinStable,$AK909,1)-INDEX(FC_L,$AL909))*(INDEX(FC_E3,$AL909+1)-INDEX(FC_E3,$AL909))/(INDEX(FC_L,$AL909+1)-INDEX(FC_L,$AL909))</f>
        <v>0.41499999999999998</v>
      </c>
      <c r="AP909" s="26">
        <f>(IF(S909=1,Y909*AK909/AM909,0)+IF(T909=1,Z909*AK909/AN909,0)+IF(U909=1,AA909*AK909/AO909,0))*dt/60</f>
        <v>0.13434959664142687</v>
      </c>
      <c r="AQ909" s="25">
        <f>E909+(AG909*SQRT(RTE)-AH909/SQRT(RTE))*dt/60/E_nom</f>
        <v>0.62849954761318605</v>
      </c>
      <c r="AR909">
        <f>IF(R909=1,1,0)</f>
        <v>0</v>
      </c>
    </row>
    <row r="910" spans="1:44" x14ac:dyDescent="0.2">
      <c r="A910">
        <v>908</v>
      </c>
      <c r="B910" s="22">
        <f>A910/1440</f>
        <v>0.63055555555555554</v>
      </c>
      <c r="C910" s="23">
        <v>3.343</v>
      </c>
      <c r="D910" s="24">
        <f>C910+P_aux</f>
        <v>3.3580000000000001</v>
      </c>
      <c r="E910" s="25">
        <f>AQ909</f>
        <v>0.62849954761318605</v>
      </c>
      <c r="F910" s="24">
        <f>AB909</f>
        <v>3.4</v>
      </c>
      <c r="G910">
        <f>IF(AND(S909=0,V909&gt;=MinOff),V909,-1)</f>
        <v>-1</v>
      </c>
      <c r="H910">
        <f>IF(AND(T909=0,W909&gt;=MinOff),W909,-1)</f>
        <v>-1</v>
      </c>
      <c r="I910">
        <f>IF(AND(U909=0,X909&gt;=MinOff),X909,-1)</f>
        <v>-1</v>
      </c>
      <c r="J910">
        <f>IF(AND(S909=1,V909&gt;=MinRun),V909,-1)</f>
        <v>685</v>
      </c>
      <c r="K910">
        <f>IF(AND(T909=1,W909&gt;=MinRun),W909,-1)</f>
        <v>684</v>
      </c>
      <c r="L910">
        <f>IF(AND(U909=1,X909&gt;=MinRun),X909,-1)</f>
        <v>343</v>
      </c>
      <c r="M910">
        <f>IF(MAX(G910:I910)&lt;0,0,MATCH(MAX(G910:I910),G910:I910,0))</f>
        <v>0</v>
      </c>
      <c r="N910">
        <f>IF(MAX(J910:L910)&lt;0,0,MATCH(MAX(J910:L910),J910:L910,0))</f>
        <v>1</v>
      </c>
      <c r="O910" s="24">
        <f>IF(N910=0,0,INDEX(CapVec,N910))</f>
        <v>1.2</v>
      </c>
      <c r="P910">
        <f>IF(OR(D910&gt;F910+StartMargin,E910&lt;SOC_startT),1,0)</f>
        <v>0</v>
      </c>
      <c r="Q910">
        <f>IF(AND(E910&gt;SOC_stopT,D910&lt;=F910-O910+StopMargin),1,0)</f>
        <v>0</v>
      </c>
      <c r="R910">
        <f>IF(AND(P910=1,M910&gt;0),1,IF(AND(P910=0,Q910=1,N910&gt;0),-1,0))</f>
        <v>0</v>
      </c>
      <c r="S910">
        <f>S909+IF(AND(R910=1,M910=1),1,0)-IF(AND(R910=-1,N910=1),1,0)</f>
        <v>1</v>
      </c>
      <c r="T910">
        <f>T909+IF(AND(R910=1,M910=2),1,0)-IF(AND(R910=-1,N910=2),1,0)</f>
        <v>1</v>
      </c>
      <c r="U910">
        <f>U909+IF(AND(R910=1,M910=3),1,0)-IF(AND(R910=-1,N910=3),1,0)</f>
        <v>1</v>
      </c>
      <c r="V910">
        <f>IF(S910&lt;&gt;S909,0,V909+dt)</f>
        <v>686</v>
      </c>
      <c r="W910">
        <f>IF(T910&lt;&gt;T909,0,W909+dt)</f>
        <v>685</v>
      </c>
      <c r="X910">
        <f>IF(U910&lt;&gt;U909,0,X909+dt)</f>
        <v>344</v>
      </c>
      <c r="Y910" s="24">
        <f>S910*Cap_1*MIN(1,(V910+dt)/StartRamp)</f>
        <v>1.2</v>
      </c>
      <c r="Z910" s="24">
        <f>T910*Cap_2*MIN(1,(W910+dt)/StartRamp)</f>
        <v>1.1000000000000001</v>
      </c>
      <c r="AA910" s="24">
        <f>U910*Cap_3*MIN(1,(X910+dt)/StartRamp)</f>
        <v>1.1000000000000001</v>
      </c>
      <c r="AB910" s="24">
        <f>SUM(Y910:AA910)</f>
        <v>3.4</v>
      </c>
      <c r="AC910" s="24">
        <f>AB910-D910</f>
        <v>4.1999999999999815E-2</v>
      </c>
      <c r="AD910" s="25">
        <f>MEDIAN(0,(TaperEnd-E910)/(TaperEnd-TaperStart),1)</f>
        <v>1</v>
      </c>
      <c r="AE910" s="24">
        <f>MIN(P_pcs*AD910,MAX(0,SOC_max-E910)*E_nom*60/dt/SQRT(RTE))</f>
        <v>2.5</v>
      </c>
      <c r="AF910" s="24">
        <f>MIN(P_pcs,MAX(0,E910-SOC_min)*E_nom*60/dt*SQRT(RTE))</f>
        <v>2.5</v>
      </c>
      <c r="AG910" s="24">
        <f>IF(AC910&gt;0,MIN(AC910,AE910),0)</f>
        <v>4.1999999999999815E-2</v>
      </c>
      <c r="AH910" s="24">
        <f>IF(AC910&lt;0,MIN(-AC910,AF910),0)</f>
        <v>0</v>
      </c>
      <c r="AI910" s="24">
        <f>IF(AC910&gt;0,D910+AG910,AB910)</f>
        <v>3.4</v>
      </c>
      <c r="AJ910" s="24">
        <f>MAX(0,D910-AI910-AH910)</f>
        <v>0</v>
      </c>
      <c r="AK910" s="25">
        <f>IF(AB910&gt;0,AI910/AB910,0)</f>
        <v>1</v>
      </c>
      <c r="AL910">
        <f>IF(AB910=0,1,MIN(MATCH(MEDIAN(MinStable,AK910,1),FC_L,1),3))</f>
        <v>3</v>
      </c>
      <c r="AM910" s="25">
        <f>INDEX(FC_E1,$AL910)+(MEDIAN(MinStable,$AK910,1)-INDEX(FC_L,$AL910))*(INDEX(FC_E1,$AL910+1)-INDEX(FC_E1,$AL910))/(INDEX(FC_L,$AL910+1)-INDEX(FC_L,$AL910))</f>
        <v>0.42799999999999999</v>
      </c>
      <c r="AN910" s="25">
        <f>INDEX(FC_E2,$AL910)+(MEDIAN(MinStable,$AK910,1)-INDEX(FC_L,$AL910))*(INDEX(FC_E2,$AL910+1)-INDEX(FC_E2,$AL910))/(INDEX(FC_L,$AL910+1)-INDEX(FC_L,$AL910))</f>
        <v>0.42199999999999999</v>
      </c>
      <c r="AO910" s="25">
        <f>INDEX(FC_E3,$AL910)+(MEDIAN(MinStable,$AK910,1)-INDEX(FC_L,$AL910))*(INDEX(FC_E3,$AL910+1)-INDEX(FC_E3,$AL910))/(INDEX(FC_L,$AL910+1)-INDEX(FC_L,$AL910))</f>
        <v>0.41499999999999998</v>
      </c>
      <c r="AP910" s="26">
        <f>(IF(S910=1,Y910*AK910/AM910,0)+IF(T910=1,Z910*AK910/AN910,0)+IF(U910=1,AA910*AK910/AO910,0))*dt/60</f>
        <v>0.13434959664142687</v>
      </c>
      <c r="AQ910" s="25">
        <f>E910+(AG910*SQRT(RTE)-AH910/SQRT(RTE))*dt/60/E_nom</f>
        <v>0.62861894001434515</v>
      </c>
      <c r="AR910">
        <f>IF(R910=1,1,0)</f>
        <v>0</v>
      </c>
    </row>
    <row r="911" spans="1:44" x14ac:dyDescent="0.2">
      <c r="A911">
        <v>909</v>
      </c>
      <c r="B911" s="22">
        <f>A911/1440</f>
        <v>0.63124999999999998</v>
      </c>
      <c r="C911" s="23">
        <v>3.3022999999999998</v>
      </c>
      <c r="D911" s="24">
        <f>C911+P_aux</f>
        <v>3.3172999999999999</v>
      </c>
      <c r="E911" s="25">
        <f>AQ910</f>
        <v>0.62861894001434515</v>
      </c>
      <c r="F911" s="24">
        <f>AB910</f>
        <v>3.4</v>
      </c>
      <c r="G911">
        <f>IF(AND(S910=0,V910&gt;=MinOff),V910,-1)</f>
        <v>-1</v>
      </c>
      <c r="H911">
        <f>IF(AND(T910=0,W910&gt;=MinOff),W910,-1)</f>
        <v>-1</v>
      </c>
      <c r="I911">
        <f>IF(AND(U910=0,X910&gt;=MinOff),X910,-1)</f>
        <v>-1</v>
      </c>
      <c r="J911">
        <f>IF(AND(S910=1,V910&gt;=MinRun),V910,-1)</f>
        <v>686</v>
      </c>
      <c r="K911">
        <f>IF(AND(T910=1,W910&gt;=MinRun),W910,-1)</f>
        <v>685</v>
      </c>
      <c r="L911">
        <f>IF(AND(U910=1,X910&gt;=MinRun),X910,-1)</f>
        <v>344</v>
      </c>
      <c r="M911">
        <f>IF(MAX(G911:I911)&lt;0,0,MATCH(MAX(G911:I911),G911:I911,0))</f>
        <v>0</v>
      </c>
      <c r="N911">
        <f>IF(MAX(J911:L911)&lt;0,0,MATCH(MAX(J911:L911),J911:L911,0))</f>
        <v>1</v>
      </c>
      <c r="O911" s="24">
        <f>IF(N911=0,0,INDEX(CapVec,N911))</f>
        <v>1.2</v>
      </c>
      <c r="P911">
        <f>IF(OR(D911&gt;F911+StartMargin,E911&lt;SOC_startT),1,0)</f>
        <v>0</v>
      </c>
      <c r="Q911">
        <f>IF(AND(E911&gt;SOC_stopT,D911&lt;=F911-O911+StopMargin),1,0)</f>
        <v>0</v>
      </c>
      <c r="R911">
        <f>IF(AND(P911=1,M911&gt;0),1,IF(AND(P911=0,Q911=1,N911&gt;0),-1,0))</f>
        <v>0</v>
      </c>
      <c r="S911">
        <f>S910+IF(AND(R911=1,M911=1),1,0)-IF(AND(R911=-1,N911=1),1,0)</f>
        <v>1</v>
      </c>
      <c r="T911">
        <f>T910+IF(AND(R911=1,M911=2),1,0)-IF(AND(R911=-1,N911=2),1,0)</f>
        <v>1</v>
      </c>
      <c r="U911">
        <f>U910+IF(AND(R911=1,M911=3),1,0)-IF(AND(R911=-1,N911=3),1,0)</f>
        <v>1</v>
      </c>
      <c r="V911">
        <f>IF(S911&lt;&gt;S910,0,V910+dt)</f>
        <v>687</v>
      </c>
      <c r="W911">
        <f>IF(T911&lt;&gt;T910,0,W910+dt)</f>
        <v>686</v>
      </c>
      <c r="X911">
        <f>IF(U911&lt;&gt;U910,0,X910+dt)</f>
        <v>345</v>
      </c>
      <c r="Y911" s="24">
        <f>S911*Cap_1*MIN(1,(V911+dt)/StartRamp)</f>
        <v>1.2</v>
      </c>
      <c r="Z911" s="24">
        <f>T911*Cap_2*MIN(1,(W911+dt)/StartRamp)</f>
        <v>1.1000000000000001</v>
      </c>
      <c r="AA911" s="24">
        <f>U911*Cap_3*MIN(1,(X911+dt)/StartRamp)</f>
        <v>1.1000000000000001</v>
      </c>
      <c r="AB911" s="24">
        <f>SUM(Y911:AA911)</f>
        <v>3.4</v>
      </c>
      <c r="AC911" s="24">
        <f>AB911-D911</f>
        <v>8.2699999999999996E-2</v>
      </c>
      <c r="AD911" s="25">
        <f>MEDIAN(0,(TaperEnd-E911)/(TaperEnd-TaperStart),1)</f>
        <v>1</v>
      </c>
      <c r="AE911" s="24">
        <f>MIN(P_pcs*AD911,MAX(0,SOC_max-E911)*E_nom*60/dt/SQRT(RTE))</f>
        <v>2.5</v>
      </c>
      <c r="AF911" s="24">
        <f>MIN(P_pcs,MAX(0,E911-SOC_min)*E_nom*60/dt*SQRT(RTE))</f>
        <v>2.5</v>
      </c>
      <c r="AG911" s="24">
        <f>IF(AC911&gt;0,MIN(AC911,AE911),0)</f>
        <v>8.2699999999999996E-2</v>
      </c>
      <c r="AH911" s="24">
        <f>IF(AC911&lt;0,MIN(-AC911,AF911),0)</f>
        <v>0</v>
      </c>
      <c r="AI911" s="24">
        <f>IF(AC911&gt;0,D911+AG911,AB911)</f>
        <v>3.4</v>
      </c>
      <c r="AJ911" s="24">
        <f>MAX(0,D911-AI911-AH911)</f>
        <v>0</v>
      </c>
      <c r="AK911" s="25">
        <f>IF(AB911&gt;0,AI911/AB911,0)</f>
        <v>1</v>
      </c>
      <c r="AL911">
        <f>IF(AB911=0,1,MIN(MATCH(MEDIAN(MinStable,AK911,1),FC_L,1),3))</f>
        <v>3</v>
      </c>
      <c r="AM911" s="25">
        <f>INDEX(FC_E1,$AL911)+(MEDIAN(MinStable,$AK911,1)-INDEX(FC_L,$AL911))*(INDEX(FC_E1,$AL911+1)-INDEX(FC_E1,$AL911))/(INDEX(FC_L,$AL911+1)-INDEX(FC_L,$AL911))</f>
        <v>0.42799999999999999</v>
      </c>
      <c r="AN911" s="25">
        <f>INDEX(FC_E2,$AL911)+(MEDIAN(MinStable,$AK911,1)-INDEX(FC_L,$AL911))*(INDEX(FC_E2,$AL911+1)-INDEX(FC_E2,$AL911))/(INDEX(FC_L,$AL911+1)-INDEX(FC_L,$AL911))</f>
        <v>0.42199999999999999</v>
      </c>
      <c r="AO911" s="25">
        <f>INDEX(FC_E3,$AL911)+(MEDIAN(MinStable,$AK911,1)-INDEX(FC_L,$AL911))*(INDEX(FC_E3,$AL911+1)-INDEX(FC_E3,$AL911))/(INDEX(FC_L,$AL911+1)-INDEX(FC_L,$AL911))</f>
        <v>0.41499999999999998</v>
      </c>
      <c r="AP911" s="26">
        <f>(IF(S911=1,Y911*AK911/AM911,0)+IF(T911=1,Z911*AK911/AN911,0)+IF(U911=1,AA911*AK911/AO911,0))*dt/60</f>
        <v>0.13434959664142687</v>
      </c>
      <c r="AQ911" s="25">
        <f>E911+(AG911*SQRT(RTE)-AH911/SQRT(RTE))*dt/60/E_nom</f>
        <v>0.62885402933757995</v>
      </c>
      <c r="AR911">
        <f>IF(R911=1,1,0)</f>
        <v>0</v>
      </c>
    </row>
    <row r="912" spans="1:44" x14ac:dyDescent="0.2">
      <c r="A912">
        <v>910</v>
      </c>
      <c r="B912" s="22">
        <f>A912/1440</f>
        <v>0.63194444444444442</v>
      </c>
      <c r="C912" s="23">
        <v>3.3298000000000001</v>
      </c>
      <c r="D912" s="24">
        <f>C912+P_aux</f>
        <v>3.3448000000000002</v>
      </c>
      <c r="E912" s="25">
        <f>AQ911</f>
        <v>0.62885402933757995</v>
      </c>
      <c r="F912" s="24">
        <f>AB911</f>
        <v>3.4</v>
      </c>
      <c r="G912">
        <f>IF(AND(S911=0,V911&gt;=MinOff),V911,-1)</f>
        <v>-1</v>
      </c>
      <c r="H912">
        <f>IF(AND(T911=0,W911&gt;=MinOff),W911,-1)</f>
        <v>-1</v>
      </c>
      <c r="I912">
        <f>IF(AND(U911=0,X911&gt;=MinOff),X911,-1)</f>
        <v>-1</v>
      </c>
      <c r="J912">
        <f>IF(AND(S911=1,V911&gt;=MinRun),V911,-1)</f>
        <v>687</v>
      </c>
      <c r="K912">
        <f>IF(AND(T911=1,W911&gt;=MinRun),W911,-1)</f>
        <v>686</v>
      </c>
      <c r="L912">
        <f>IF(AND(U911=1,X911&gt;=MinRun),X911,-1)</f>
        <v>345</v>
      </c>
      <c r="M912">
        <f>IF(MAX(G912:I912)&lt;0,0,MATCH(MAX(G912:I912),G912:I912,0))</f>
        <v>0</v>
      </c>
      <c r="N912">
        <f>IF(MAX(J912:L912)&lt;0,0,MATCH(MAX(J912:L912),J912:L912,0))</f>
        <v>1</v>
      </c>
      <c r="O912" s="24">
        <f>IF(N912=0,0,INDEX(CapVec,N912))</f>
        <v>1.2</v>
      </c>
      <c r="P912">
        <f>IF(OR(D912&gt;F912+StartMargin,E912&lt;SOC_startT),1,0)</f>
        <v>0</v>
      </c>
      <c r="Q912">
        <f>IF(AND(E912&gt;SOC_stopT,D912&lt;=F912-O912+StopMargin),1,0)</f>
        <v>0</v>
      </c>
      <c r="R912">
        <f>IF(AND(P912=1,M912&gt;0),1,IF(AND(P912=0,Q912=1,N912&gt;0),-1,0))</f>
        <v>0</v>
      </c>
      <c r="S912">
        <f>S911+IF(AND(R912=1,M912=1),1,0)-IF(AND(R912=-1,N912=1),1,0)</f>
        <v>1</v>
      </c>
      <c r="T912">
        <f>T911+IF(AND(R912=1,M912=2),1,0)-IF(AND(R912=-1,N912=2),1,0)</f>
        <v>1</v>
      </c>
      <c r="U912">
        <f>U911+IF(AND(R912=1,M912=3),1,0)-IF(AND(R912=-1,N912=3),1,0)</f>
        <v>1</v>
      </c>
      <c r="V912">
        <f>IF(S912&lt;&gt;S911,0,V911+dt)</f>
        <v>688</v>
      </c>
      <c r="W912">
        <f>IF(T912&lt;&gt;T911,0,W911+dt)</f>
        <v>687</v>
      </c>
      <c r="X912">
        <f>IF(U912&lt;&gt;U911,0,X911+dt)</f>
        <v>346</v>
      </c>
      <c r="Y912" s="24">
        <f>S912*Cap_1*MIN(1,(V912+dt)/StartRamp)</f>
        <v>1.2</v>
      </c>
      <c r="Z912" s="24">
        <f>T912*Cap_2*MIN(1,(W912+dt)/StartRamp)</f>
        <v>1.1000000000000001</v>
      </c>
      <c r="AA912" s="24">
        <f>U912*Cap_3*MIN(1,(X912+dt)/StartRamp)</f>
        <v>1.1000000000000001</v>
      </c>
      <c r="AB912" s="24">
        <f>SUM(Y912:AA912)</f>
        <v>3.4</v>
      </c>
      <c r="AC912" s="24">
        <f>AB912-D912</f>
        <v>5.5199999999999694E-2</v>
      </c>
      <c r="AD912" s="25">
        <f>MEDIAN(0,(TaperEnd-E912)/(TaperEnd-TaperStart),1)</f>
        <v>1</v>
      </c>
      <c r="AE912" s="24">
        <f>MIN(P_pcs*AD912,MAX(0,SOC_max-E912)*E_nom*60/dt/SQRT(RTE))</f>
        <v>2.5</v>
      </c>
      <c r="AF912" s="24">
        <f>MIN(P_pcs,MAX(0,E912-SOC_min)*E_nom*60/dt*SQRT(RTE))</f>
        <v>2.5</v>
      </c>
      <c r="AG912" s="24">
        <f>IF(AC912&gt;0,MIN(AC912,AE912),0)</f>
        <v>5.5199999999999694E-2</v>
      </c>
      <c r="AH912" s="24">
        <f>IF(AC912&lt;0,MIN(-AC912,AF912),0)</f>
        <v>0</v>
      </c>
      <c r="AI912" s="24">
        <f>IF(AC912&gt;0,D912+AG912,AB912)</f>
        <v>3.4</v>
      </c>
      <c r="AJ912" s="24">
        <f>MAX(0,D912-AI912-AH912)</f>
        <v>0</v>
      </c>
      <c r="AK912" s="25">
        <f>IF(AB912&gt;0,AI912/AB912,0)</f>
        <v>1</v>
      </c>
      <c r="AL912">
        <f>IF(AB912=0,1,MIN(MATCH(MEDIAN(MinStable,AK912,1),FC_L,1),3))</f>
        <v>3</v>
      </c>
      <c r="AM912" s="25">
        <f>INDEX(FC_E1,$AL912)+(MEDIAN(MinStable,$AK912,1)-INDEX(FC_L,$AL912))*(INDEX(FC_E1,$AL912+1)-INDEX(FC_E1,$AL912))/(INDEX(FC_L,$AL912+1)-INDEX(FC_L,$AL912))</f>
        <v>0.42799999999999999</v>
      </c>
      <c r="AN912" s="25">
        <f>INDEX(FC_E2,$AL912)+(MEDIAN(MinStable,$AK912,1)-INDEX(FC_L,$AL912))*(INDEX(FC_E2,$AL912+1)-INDEX(FC_E2,$AL912))/(INDEX(FC_L,$AL912+1)-INDEX(FC_L,$AL912))</f>
        <v>0.42199999999999999</v>
      </c>
      <c r="AO912" s="25">
        <f>INDEX(FC_E3,$AL912)+(MEDIAN(MinStable,$AK912,1)-INDEX(FC_L,$AL912))*(INDEX(FC_E3,$AL912+1)-INDEX(FC_E3,$AL912))/(INDEX(FC_L,$AL912+1)-INDEX(FC_L,$AL912))</f>
        <v>0.41499999999999998</v>
      </c>
      <c r="AP912" s="26">
        <f>(IF(S912=1,Y912*AK912/AM912,0)+IF(T912=1,Z912*AK912/AN912,0)+IF(U912=1,AA912*AK912/AO912,0))*dt/60</f>
        <v>0.13434959664142687</v>
      </c>
      <c r="AQ912" s="25">
        <f>E912+(AG912*SQRT(RTE)-AH912/SQRT(RTE))*dt/60/E_nom</f>
        <v>0.62901094506481769</v>
      </c>
      <c r="AR912">
        <f>IF(R912=1,1,0)</f>
        <v>0</v>
      </c>
    </row>
    <row r="913" spans="1:44" x14ac:dyDescent="0.2">
      <c r="A913">
        <v>911</v>
      </c>
      <c r="B913" s="22">
        <f>A913/1440</f>
        <v>0.63263888888888886</v>
      </c>
      <c r="C913" s="23">
        <v>3.2766000000000002</v>
      </c>
      <c r="D913" s="24">
        <f>C913+P_aux</f>
        <v>3.2916000000000003</v>
      </c>
      <c r="E913" s="25">
        <f>AQ912</f>
        <v>0.62901094506481769</v>
      </c>
      <c r="F913" s="24">
        <f>AB912</f>
        <v>3.4</v>
      </c>
      <c r="G913">
        <f>IF(AND(S912=0,V912&gt;=MinOff),V912,-1)</f>
        <v>-1</v>
      </c>
      <c r="H913">
        <f>IF(AND(T912=0,W912&gt;=MinOff),W912,-1)</f>
        <v>-1</v>
      </c>
      <c r="I913">
        <f>IF(AND(U912=0,X912&gt;=MinOff),X912,-1)</f>
        <v>-1</v>
      </c>
      <c r="J913">
        <f>IF(AND(S912=1,V912&gt;=MinRun),V912,-1)</f>
        <v>688</v>
      </c>
      <c r="K913">
        <f>IF(AND(T912=1,W912&gt;=MinRun),W912,-1)</f>
        <v>687</v>
      </c>
      <c r="L913">
        <f>IF(AND(U912=1,X912&gt;=MinRun),X912,-1)</f>
        <v>346</v>
      </c>
      <c r="M913">
        <f>IF(MAX(G913:I913)&lt;0,0,MATCH(MAX(G913:I913),G913:I913,0))</f>
        <v>0</v>
      </c>
      <c r="N913">
        <f>IF(MAX(J913:L913)&lt;0,0,MATCH(MAX(J913:L913),J913:L913,0))</f>
        <v>1</v>
      </c>
      <c r="O913" s="24">
        <f>IF(N913=0,0,INDEX(CapVec,N913))</f>
        <v>1.2</v>
      </c>
      <c r="P913">
        <f>IF(OR(D913&gt;F913+StartMargin,E913&lt;SOC_startT),1,0)</f>
        <v>0</v>
      </c>
      <c r="Q913">
        <f>IF(AND(E913&gt;SOC_stopT,D913&lt;=F913-O913+StopMargin),1,0)</f>
        <v>0</v>
      </c>
      <c r="R913">
        <f>IF(AND(P913=1,M913&gt;0),1,IF(AND(P913=0,Q913=1,N913&gt;0),-1,0))</f>
        <v>0</v>
      </c>
      <c r="S913">
        <f>S912+IF(AND(R913=1,M913=1),1,0)-IF(AND(R913=-1,N913=1),1,0)</f>
        <v>1</v>
      </c>
      <c r="T913">
        <f>T912+IF(AND(R913=1,M913=2),1,0)-IF(AND(R913=-1,N913=2),1,0)</f>
        <v>1</v>
      </c>
      <c r="U913">
        <f>U912+IF(AND(R913=1,M913=3),1,0)-IF(AND(R913=-1,N913=3),1,0)</f>
        <v>1</v>
      </c>
      <c r="V913">
        <f>IF(S913&lt;&gt;S912,0,V912+dt)</f>
        <v>689</v>
      </c>
      <c r="W913">
        <f>IF(T913&lt;&gt;T912,0,W912+dt)</f>
        <v>688</v>
      </c>
      <c r="X913">
        <f>IF(U913&lt;&gt;U912,0,X912+dt)</f>
        <v>347</v>
      </c>
      <c r="Y913" s="24">
        <f>S913*Cap_1*MIN(1,(V913+dt)/StartRamp)</f>
        <v>1.2</v>
      </c>
      <c r="Z913" s="24">
        <f>T913*Cap_2*MIN(1,(W913+dt)/StartRamp)</f>
        <v>1.1000000000000001</v>
      </c>
      <c r="AA913" s="24">
        <f>U913*Cap_3*MIN(1,(X913+dt)/StartRamp)</f>
        <v>1.1000000000000001</v>
      </c>
      <c r="AB913" s="24">
        <f>SUM(Y913:AA913)</f>
        <v>3.4</v>
      </c>
      <c r="AC913" s="24">
        <f>AB913-D913</f>
        <v>0.10839999999999961</v>
      </c>
      <c r="AD913" s="25">
        <f>MEDIAN(0,(TaperEnd-E913)/(TaperEnd-TaperStart),1)</f>
        <v>1</v>
      </c>
      <c r="AE913" s="24">
        <f>MIN(P_pcs*AD913,MAX(0,SOC_max-E913)*E_nom*60/dt/SQRT(RTE))</f>
        <v>2.5</v>
      </c>
      <c r="AF913" s="24">
        <f>MIN(P_pcs,MAX(0,E913-SOC_min)*E_nom*60/dt*SQRT(RTE))</f>
        <v>2.5</v>
      </c>
      <c r="AG913" s="24">
        <f>IF(AC913&gt;0,MIN(AC913,AE913),0)</f>
        <v>0.10839999999999961</v>
      </c>
      <c r="AH913" s="24">
        <f>IF(AC913&lt;0,MIN(-AC913,AF913),0)</f>
        <v>0</v>
      </c>
      <c r="AI913" s="24">
        <f>IF(AC913&gt;0,D913+AG913,AB913)</f>
        <v>3.4</v>
      </c>
      <c r="AJ913" s="24">
        <f>MAX(0,D913-AI913-AH913)</f>
        <v>0</v>
      </c>
      <c r="AK913" s="25">
        <f>IF(AB913&gt;0,AI913/AB913,0)</f>
        <v>1</v>
      </c>
      <c r="AL913">
        <f>IF(AB913=0,1,MIN(MATCH(MEDIAN(MinStable,AK913,1),FC_L,1),3))</f>
        <v>3</v>
      </c>
      <c r="AM913" s="25">
        <f>INDEX(FC_E1,$AL913)+(MEDIAN(MinStable,$AK913,1)-INDEX(FC_L,$AL913))*(INDEX(FC_E1,$AL913+1)-INDEX(FC_E1,$AL913))/(INDEX(FC_L,$AL913+1)-INDEX(FC_L,$AL913))</f>
        <v>0.42799999999999999</v>
      </c>
      <c r="AN913" s="25">
        <f>INDEX(FC_E2,$AL913)+(MEDIAN(MinStable,$AK913,1)-INDEX(FC_L,$AL913))*(INDEX(FC_E2,$AL913+1)-INDEX(FC_E2,$AL913))/(INDEX(FC_L,$AL913+1)-INDEX(FC_L,$AL913))</f>
        <v>0.42199999999999999</v>
      </c>
      <c r="AO913" s="25">
        <f>INDEX(FC_E3,$AL913)+(MEDIAN(MinStable,$AK913,1)-INDEX(FC_L,$AL913))*(INDEX(FC_E3,$AL913+1)-INDEX(FC_E3,$AL913))/(INDEX(FC_L,$AL913+1)-INDEX(FC_L,$AL913))</f>
        <v>0.41499999999999998</v>
      </c>
      <c r="AP913" s="26">
        <f>(IF(S913=1,Y913*AK913/AM913,0)+IF(T913=1,Z913*AK913/AN913,0)+IF(U913=1,AA913*AK913/AO913,0))*dt/60</f>
        <v>0.13434959664142687</v>
      </c>
      <c r="AQ913" s="25">
        <f>E913+(AG913*SQRT(RTE)-AH913/SQRT(RTE))*dt/60/E_nom</f>
        <v>0.62931909116685703</v>
      </c>
      <c r="AR913">
        <f>IF(R913=1,1,0)</f>
        <v>0</v>
      </c>
    </row>
    <row r="914" spans="1:44" x14ac:dyDescent="0.2">
      <c r="A914">
        <v>912</v>
      </c>
      <c r="B914" s="22">
        <f>A914/1440</f>
        <v>0.6333333333333333</v>
      </c>
      <c r="C914" s="23">
        <v>3.4464999999999999</v>
      </c>
      <c r="D914" s="24">
        <f>C914+P_aux</f>
        <v>3.4615</v>
      </c>
      <c r="E914" s="25">
        <f>AQ913</f>
        <v>0.62931909116685703</v>
      </c>
      <c r="F914" s="24">
        <f>AB913</f>
        <v>3.4</v>
      </c>
      <c r="G914">
        <f>IF(AND(S913=0,V913&gt;=MinOff),V913,-1)</f>
        <v>-1</v>
      </c>
      <c r="H914">
        <f>IF(AND(T913=0,W913&gt;=MinOff),W913,-1)</f>
        <v>-1</v>
      </c>
      <c r="I914">
        <f>IF(AND(U913=0,X913&gt;=MinOff),X913,-1)</f>
        <v>-1</v>
      </c>
      <c r="J914">
        <f>IF(AND(S913=1,V913&gt;=MinRun),V913,-1)</f>
        <v>689</v>
      </c>
      <c r="K914">
        <f>IF(AND(T913=1,W913&gt;=MinRun),W913,-1)</f>
        <v>688</v>
      </c>
      <c r="L914">
        <f>IF(AND(U913=1,X913&gt;=MinRun),X913,-1)</f>
        <v>347</v>
      </c>
      <c r="M914">
        <f>IF(MAX(G914:I914)&lt;0,0,MATCH(MAX(G914:I914),G914:I914,0))</f>
        <v>0</v>
      </c>
      <c r="N914">
        <f>IF(MAX(J914:L914)&lt;0,0,MATCH(MAX(J914:L914),J914:L914,0))</f>
        <v>1</v>
      </c>
      <c r="O914" s="24">
        <f>IF(N914=0,0,INDEX(CapVec,N914))</f>
        <v>1.2</v>
      </c>
      <c r="P914">
        <f>IF(OR(D914&gt;F914+StartMargin,E914&lt;SOC_startT),1,0)</f>
        <v>0</v>
      </c>
      <c r="Q914">
        <f>IF(AND(E914&gt;SOC_stopT,D914&lt;=F914-O914+StopMargin),1,0)</f>
        <v>0</v>
      </c>
      <c r="R914">
        <f>IF(AND(P914=1,M914&gt;0),1,IF(AND(P914=0,Q914=1,N914&gt;0),-1,0))</f>
        <v>0</v>
      </c>
      <c r="S914">
        <f>S913+IF(AND(R914=1,M914=1),1,0)-IF(AND(R914=-1,N914=1),1,0)</f>
        <v>1</v>
      </c>
      <c r="T914">
        <f>T913+IF(AND(R914=1,M914=2),1,0)-IF(AND(R914=-1,N914=2),1,0)</f>
        <v>1</v>
      </c>
      <c r="U914">
        <f>U913+IF(AND(R914=1,M914=3),1,0)-IF(AND(R914=-1,N914=3),1,0)</f>
        <v>1</v>
      </c>
      <c r="V914">
        <f>IF(S914&lt;&gt;S913,0,V913+dt)</f>
        <v>690</v>
      </c>
      <c r="W914">
        <f>IF(T914&lt;&gt;T913,0,W913+dt)</f>
        <v>689</v>
      </c>
      <c r="X914">
        <f>IF(U914&lt;&gt;U913,0,X913+dt)</f>
        <v>348</v>
      </c>
      <c r="Y914" s="24">
        <f>S914*Cap_1*MIN(1,(V914+dt)/StartRamp)</f>
        <v>1.2</v>
      </c>
      <c r="Z914" s="24">
        <f>T914*Cap_2*MIN(1,(W914+dt)/StartRamp)</f>
        <v>1.1000000000000001</v>
      </c>
      <c r="AA914" s="24">
        <f>U914*Cap_3*MIN(1,(X914+dt)/StartRamp)</f>
        <v>1.1000000000000001</v>
      </c>
      <c r="AB914" s="24">
        <f>SUM(Y914:AA914)</f>
        <v>3.4</v>
      </c>
      <c r="AC914" s="24">
        <f>AB914-D914</f>
        <v>-6.150000000000011E-2</v>
      </c>
      <c r="AD914" s="25">
        <f>MEDIAN(0,(TaperEnd-E914)/(TaperEnd-TaperStart),1)</f>
        <v>1</v>
      </c>
      <c r="AE914" s="24">
        <f>MIN(P_pcs*AD914,MAX(0,SOC_max-E914)*E_nom*60/dt/SQRT(RTE))</f>
        <v>2.5</v>
      </c>
      <c r="AF914" s="24">
        <f>MIN(P_pcs,MAX(0,E914-SOC_min)*E_nom*60/dt*SQRT(RTE))</f>
        <v>2.5</v>
      </c>
      <c r="AG914" s="24">
        <f>IF(AC914&gt;0,MIN(AC914,AE914),0)</f>
        <v>0</v>
      </c>
      <c r="AH914" s="24">
        <f>IF(AC914&lt;0,MIN(-AC914,AF914),0)</f>
        <v>6.150000000000011E-2</v>
      </c>
      <c r="AI914" s="24">
        <f>IF(AC914&gt;0,D914+AG914,AB914)</f>
        <v>3.4</v>
      </c>
      <c r="AJ914" s="24">
        <f>MAX(0,D914-AI914-AH914)</f>
        <v>0</v>
      </c>
      <c r="AK914" s="25">
        <f>IF(AB914&gt;0,AI914/AB914,0)</f>
        <v>1</v>
      </c>
      <c r="AL914">
        <f>IF(AB914=0,1,MIN(MATCH(MEDIAN(MinStable,AK914,1),FC_L,1),3))</f>
        <v>3</v>
      </c>
      <c r="AM914" s="25">
        <f>INDEX(FC_E1,$AL914)+(MEDIAN(MinStable,$AK914,1)-INDEX(FC_L,$AL914))*(INDEX(FC_E1,$AL914+1)-INDEX(FC_E1,$AL914))/(INDEX(FC_L,$AL914+1)-INDEX(FC_L,$AL914))</f>
        <v>0.42799999999999999</v>
      </c>
      <c r="AN914" s="25">
        <f>INDEX(FC_E2,$AL914)+(MEDIAN(MinStable,$AK914,1)-INDEX(FC_L,$AL914))*(INDEX(FC_E2,$AL914+1)-INDEX(FC_E2,$AL914))/(INDEX(FC_L,$AL914+1)-INDEX(FC_L,$AL914))</f>
        <v>0.42199999999999999</v>
      </c>
      <c r="AO914" s="25">
        <f>INDEX(FC_E3,$AL914)+(MEDIAN(MinStable,$AK914,1)-INDEX(FC_L,$AL914))*(INDEX(FC_E3,$AL914+1)-INDEX(FC_E3,$AL914))/(INDEX(FC_L,$AL914+1)-INDEX(FC_L,$AL914))</f>
        <v>0.41499999999999998</v>
      </c>
      <c r="AP914" s="26">
        <f>(IF(S914=1,Y914*AK914/AM914,0)+IF(T914=1,Z914*AK914/AN914,0)+IF(U914=1,AA914*AK914/AO914,0))*dt/60</f>
        <v>0.13434959664142687</v>
      </c>
      <c r="AQ914" s="25">
        <f>E914+(AG914*SQRT(RTE)-AH914/SQRT(RTE))*dt/60/E_nom</f>
        <v>0.6291204268629802</v>
      </c>
      <c r="AR914">
        <f>IF(R914=1,1,0)</f>
        <v>0</v>
      </c>
    </row>
    <row r="915" spans="1:44" x14ac:dyDescent="0.2">
      <c r="A915">
        <v>913</v>
      </c>
      <c r="B915" s="22">
        <f>A915/1440</f>
        <v>0.63402777777777775</v>
      </c>
      <c r="C915" s="23">
        <v>3.3992</v>
      </c>
      <c r="D915" s="24">
        <f>C915+P_aux</f>
        <v>3.4142000000000001</v>
      </c>
      <c r="E915" s="25">
        <f>AQ914</f>
        <v>0.6291204268629802</v>
      </c>
      <c r="F915" s="24">
        <f>AB914</f>
        <v>3.4</v>
      </c>
      <c r="G915">
        <f>IF(AND(S914=0,V914&gt;=MinOff),V914,-1)</f>
        <v>-1</v>
      </c>
      <c r="H915">
        <f>IF(AND(T914=0,W914&gt;=MinOff),W914,-1)</f>
        <v>-1</v>
      </c>
      <c r="I915">
        <f>IF(AND(U914=0,X914&gt;=MinOff),X914,-1)</f>
        <v>-1</v>
      </c>
      <c r="J915">
        <f>IF(AND(S914=1,V914&gt;=MinRun),V914,-1)</f>
        <v>690</v>
      </c>
      <c r="K915">
        <f>IF(AND(T914=1,W914&gt;=MinRun),W914,-1)</f>
        <v>689</v>
      </c>
      <c r="L915">
        <f>IF(AND(U914=1,X914&gt;=MinRun),X914,-1)</f>
        <v>348</v>
      </c>
      <c r="M915">
        <f>IF(MAX(G915:I915)&lt;0,0,MATCH(MAX(G915:I915),G915:I915,0))</f>
        <v>0</v>
      </c>
      <c r="N915">
        <f>IF(MAX(J915:L915)&lt;0,0,MATCH(MAX(J915:L915),J915:L915,0))</f>
        <v>1</v>
      </c>
      <c r="O915" s="24">
        <f>IF(N915=0,0,INDEX(CapVec,N915))</f>
        <v>1.2</v>
      </c>
      <c r="P915">
        <f>IF(OR(D915&gt;F915+StartMargin,E915&lt;SOC_startT),1,0)</f>
        <v>0</v>
      </c>
      <c r="Q915">
        <f>IF(AND(E915&gt;SOC_stopT,D915&lt;=F915-O915+StopMargin),1,0)</f>
        <v>0</v>
      </c>
      <c r="R915">
        <f>IF(AND(P915=1,M915&gt;0),1,IF(AND(P915=0,Q915=1,N915&gt;0),-1,0))</f>
        <v>0</v>
      </c>
      <c r="S915">
        <f>S914+IF(AND(R915=1,M915=1),1,0)-IF(AND(R915=-1,N915=1),1,0)</f>
        <v>1</v>
      </c>
      <c r="T915">
        <f>T914+IF(AND(R915=1,M915=2),1,0)-IF(AND(R915=-1,N915=2),1,0)</f>
        <v>1</v>
      </c>
      <c r="U915">
        <f>U914+IF(AND(R915=1,M915=3),1,0)-IF(AND(R915=-1,N915=3),1,0)</f>
        <v>1</v>
      </c>
      <c r="V915">
        <f>IF(S915&lt;&gt;S914,0,V914+dt)</f>
        <v>691</v>
      </c>
      <c r="W915">
        <f>IF(T915&lt;&gt;T914,0,W914+dt)</f>
        <v>690</v>
      </c>
      <c r="X915">
        <f>IF(U915&lt;&gt;U914,0,X914+dt)</f>
        <v>349</v>
      </c>
      <c r="Y915" s="24">
        <f>S915*Cap_1*MIN(1,(V915+dt)/StartRamp)</f>
        <v>1.2</v>
      </c>
      <c r="Z915" s="24">
        <f>T915*Cap_2*MIN(1,(W915+dt)/StartRamp)</f>
        <v>1.1000000000000001</v>
      </c>
      <c r="AA915" s="24">
        <f>U915*Cap_3*MIN(1,(X915+dt)/StartRamp)</f>
        <v>1.1000000000000001</v>
      </c>
      <c r="AB915" s="24">
        <f>SUM(Y915:AA915)</f>
        <v>3.4</v>
      </c>
      <c r="AC915" s="24">
        <f>AB915-D915</f>
        <v>-1.4200000000000212E-2</v>
      </c>
      <c r="AD915" s="25">
        <f>MEDIAN(0,(TaperEnd-E915)/(TaperEnd-TaperStart),1)</f>
        <v>1</v>
      </c>
      <c r="AE915" s="24">
        <f>MIN(P_pcs*AD915,MAX(0,SOC_max-E915)*E_nom*60/dt/SQRT(RTE))</f>
        <v>2.5</v>
      </c>
      <c r="AF915" s="24">
        <f>MIN(P_pcs,MAX(0,E915-SOC_min)*E_nom*60/dt*SQRT(RTE))</f>
        <v>2.5</v>
      </c>
      <c r="AG915" s="24">
        <f>IF(AC915&gt;0,MIN(AC915,AE915),0)</f>
        <v>0</v>
      </c>
      <c r="AH915" s="24">
        <f>IF(AC915&lt;0,MIN(-AC915,AF915),0)</f>
        <v>1.4200000000000212E-2</v>
      </c>
      <c r="AI915" s="24">
        <f>IF(AC915&gt;0,D915+AG915,AB915)</f>
        <v>3.4</v>
      </c>
      <c r="AJ915" s="24">
        <f>MAX(0,D915-AI915-AH915)</f>
        <v>0</v>
      </c>
      <c r="AK915" s="25">
        <f>IF(AB915&gt;0,AI915/AB915,0)</f>
        <v>1</v>
      </c>
      <c r="AL915">
        <f>IF(AB915=0,1,MIN(MATCH(MEDIAN(MinStable,AK915,1),FC_L,1),3))</f>
        <v>3</v>
      </c>
      <c r="AM915" s="25">
        <f>INDEX(FC_E1,$AL915)+(MEDIAN(MinStable,$AK915,1)-INDEX(FC_L,$AL915))*(INDEX(FC_E1,$AL915+1)-INDEX(FC_E1,$AL915))/(INDEX(FC_L,$AL915+1)-INDEX(FC_L,$AL915))</f>
        <v>0.42799999999999999</v>
      </c>
      <c r="AN915" s="25">
        <f>INDEX(FC_E2,$AL915)+(MEDIAN(MinStable,$AK915,1)-INDEX(FC_L,$AL915))*(INDEX(FC_E2,$AL915+1)-INDEX(FC_E2,$AL915))/(INDEX(FC_L,$AL915+1)-INDEX(FC_L,$AL915))</f>
        <v>0.42199999999999999</v>
      </c>
      <c r="AO915" s="25">
        <f>INDEX(FC_E3,$AL915)+(MEDIAN(MinStable,$AK915,1)-INDEX(FC_L,$AL915))*(INDEX(FC_E3,$AL915+1)-INDEX(FC_E3,$AL915))/(INDEX(FC_L,$AL915+1)-INDEX(FC_L,$AL915))</f>
        <v>0.41499999999999998</v>
      </c>
      <c r="AP915" s="26">
        <f>(IF(S915=1,Y915*AK915/AM915,0)+IF(T915=1,Z915*AK915/AN915,0)+IF(U915=1,AA915*AK915/AO915,0))*dt/60</f>
        <v>0.13434959664142687</v>
      </c>
      <c r="AQ915" s="25">
        <f>E915+(AG915*SQRT(RTE)-AH915/SQRT(RTE))*dt/60/E_nom</f>
        <v>0.62907455640582488</v>
      </c>
      <c r="AR915">
        <f>IF(R915=1,1,0)</f>
        <v>0</v>
      </c>
    </row>
    <row r="916" spans="1:44" x14ac:dyDescent="0.2">
      <c r="A916">
        <v>914</v>
      </c>
      <c r="B916" s="22">
        <f>A916/1440</f>
        <v>0.63472222222222219</v>
      </c>
      <c r="C916" s="23">
        <v>3.3849</v>
      </c>
      <c r="D916" s="24">
        <f>C916+P_aux</f>
        <v>3.3999000000000001</v>
      </c>
      <c r="E916" s="25">
        <f>AQ915</f>
        <v>0.62907455640582488</v>
      </c>
      <c r="F916" s="24">
        <f>AB915</f>
        <v>3.4</v>
      </c>
      <c r="G916">
        <f>IF(AND(S915=0,V915&gt;=MinOff),V915,-1)</f>
        <v>-1</v>
      </c>
      <c r="H916">
        <f>IF(AND(T915=0,W915&gt;=MinOff),W915,-1)</f>
        <v>-1</v>
      </c>
      <c r="I916">
        <f>IF(AND(U915=0,X915&gt;=MinOff),X915,-1)</f>
        <v>-1</v>
      </c>
      <c r="J916">
        <f>IF(AND(S915=1,V915&gt;=MinRun),V915,-1)</f>
        <v>691</v>
      </c>
      <c r="K916">
        <f>IF(AND(T915=1,W915&gt;=MinRun),W915,-1)</f>
        <v>690</v>
      </c>
      <c r="L916">
        <f>IF(AND(U915=1,X915&gt;=MinRun),X915,-1)</f>
        <v>349</v>
      </c>
      <c r="M916">
        <f>IF(MAX(G916:I916)&lt;0,0,MATCH(MAX(G916:I916),G916:I916,0))</f>
        <v>0</v>
      </c>
      <c r="N916">
        <f>IF(MAX(J916:L916)&lt;0,0,MATCH(MAX(J916:L916),J916:L916,0))</f>
        <v>1</v>
      </c>
      <c r="O916" s="24">
        <f>IF(N916=0,0,INDEX(CapVec,N916))</f>
        <v>1.2</v>
      </c>
      <c r="P916">
        <f>IF(OR(D916&gt;F916+StartMargin,E916&lt;SOC_startT),1,0)</f>
        <v>0</v>
      </c>
      <c r="Q916">
        <f>IF(AND(E916&gt;SOC_stopT,D916&lt;=F916-O916+StopMargin),1,0)</f>
        <v>0</v>
      </c>
      <c r="R916">
        <f>IF(AND(P916=1,M916&gt;0),1,IF(AND(P916=0,Q916=1,N916&gt;0),-1,0))</f>
        <v>0</v>
      </c>
      <c r="S916">
        <f>S915+IF(AND(R916=1,M916=1),1,0)-IF(AND(R916=-1,N916=1),1,0)</f>
        <v>1</v>
      </c>
      <c r="T916">
        <f>T915+IF(AND(R916=1,M916=2),1,0)-IF(AND(R916=-1,N916=2),1,0)</f>
        <v>1</v>
      </c>
      <c r="U916">
        <f>U915+IF(AND(R916=1,M916=3),1,0)-IF(AND(R916=-1,N916=3),1,0)</f>
        <v>1</v>
      </c>
      <c r="V916">
        <f>IF(S916&lt;&gt;S915,0,V915+dt)</f>
        <v>692</v>
      </c>
      <c r="W916">
        <f>IF(T916&lt;&gt;T915,0,W915+dt)</f>
        <v>691</v>
      </c>
      <c r="X916">
        <f>IF(U916&lt;&gt;U915,0,X915+dt)</f>
        <v>350</v>
      </c>
      <c r="Y916" s="24">
        <f>S916*Cap_1*MIN(1,(V916+dt)/StartRamp)</f>
        <v>1.2</v>
      </c>
      <c r="Z916" s="24">
        <f>T916*Cap_2*MIN(1,(W916+dt)/StartRamp)</f>
        <v>1.1000000000000001</v>
      </c>
      <c r="AA916" s="24">
        <f>U916*Cap_3*MIN(1,(X916+dt)/StartRamp)</f>
        <v>1.1000000000000001</v>
      </c>
      <c r="AB916" s="24">
        <f>SUM(Y916:AA916)</f>
        <v>3.4</v>
      </c>
      <c r="AC916" s="24">
        <f>AB916-D916</f>
        <v>9.9999999999766942E-5</v>
      </c>
      <c r="AD916" s="25">
        <f>MEDIAN(0,(TaperEnd-E916)/(TaperEnd-TaperStart),1)</f>
        <v>1</v>
      </c>
      <c r="AE916" s="24">
        <f>MIN(P_pcs*AD916,MAX(0,SOC_max-E916)*E_nom*60/dt/SQRT(RTE))</f>
        <v>2.5</v>
      </c>
      <c r="AF916" s="24">
        <f>MIN(P_pcs,MAX(0,E916-SOC_min)*E_nom*60/dt*SQRT(RTE))</f>
        <v>2.5</v>
      </c>
      <c r="AG916" s="24">
        <f>IF(AC916&gt;0,MIN(AC916,AE916),0)</f>
        <v>9.9999999999766942E-5</v>
      </c>
      <c r="AH916" s="24">
        <f>IF(AC916&lt;0,MIN(-AC916,AF916),0)</f>
        <v>0</v>
      </c>
      <c r="AI916" s="24">
        <f>IF(AC916&gt;0,D916+AG916,AB916)</f>
        <v>3.4</v>
      </c>
      <c r="AJ916" s="24">
        <f>MAX(0,D916-AI916-AH916)</f>
        <v>0</v>
      </c>
      <c r="AK916" s="25">
        <f>IF(AB916&gt;0,AI916/AB916,0)</f>
        <v>1</v>
      </c>
      <c r="AL916">
        <f>IF(AB916=0,1,MIN(MATCH(MEDIAN(MinStable,AK916,1),FC_L,1),3))</f>
        <v>3</v>
      </c>
      <c r="AM916" s="25">
        <f>INDEX(FC_E1,$AL916)+(MEDIAN(MinStable,$AK916,1)-INDEX(FC_L,$AL916))*(INDEX(FC_E1,$AL916+1)-INDEX(FC_E1,$AL916))/(INDEX(FC_L,$AL916+1)-INDEX(FC_L,$AL916))</f>
        <v>0.42799999999999999</v>
      </c>
      <c r="AN916" s="25">
        <f>INDEX(FC_E2,$AL916)+(MEDIAN(MinStable,$AK916,1)-INDEX(FC_L,$AL916))*(INDEX(FC_E2,$AL916+1)-INDEX(FC_E2,$AL916))/(INDEX(FC_L,$AL916+1)-INDEX(FC_L,$AL916))</f>
        <v>0.42199999999999999</v>
      </c>
      <c r="AO916" s="25">
        <f>INDEX(FC_E3,$AL916)+(MEDIAN(MinStable,$AK916,1)-INDEX(FC_L,$AL916))*(INDEX(FC_E3,$AL916+1)-INDEX(FC_E3,$AL916))/(INDEX(FC_L,$AL916+1)-INDEX(FC_L,$AL916))</f>
        <v>0.41499999999999998</v>
      </c>
      <c r="AP916" s="26">
        <f>(IF(S916=1,Y916*AK916/AM916,0)+IF(T916=1,Z916*AK916/AN916,0)+IF(U916=1,AA916*AK916/AO916,0))*dt/60</f>
        <v>0.13434959664142687</v>
      </c>
      <c r="AQ916" s="25">
        <f>E916+(AG916*SQRT(RTE)-AH916/SQRT(RTE))*dt/60/E_nom</f>
        <v>0.62907484067344666</v>
      </c>
      <c r="AR916">
        <f>IF(R916=1,1,0)</f>
        <v>0</v>
      </c>
    </row>
    <row r="917" spans="1:44" x14ac:dyDescent="0.2">
      <c r="A917">
        <v>915</v>
      </c>
      <c r="B917" s="22">
        <f>A917/1440</f>
        <v>0.63541666666666663</v>
      </c>
      <c r="C917" s="23">
        <v>3.4409000000000001</v>
      </c>
      <c r="D917" s="24">
        <f>C917+P_aux</f>
        <v>3.4559000000000002</v>
      </c>
      <c r="E917" s="25">
        <f>AQ916</f>
        <v>0.62907484067344666</v>
      </c>
      <c r="F917" s="24">
        <f>AB916</f>
        <v>3.4</v>
      </c>
      <c r="G917">
        <f>IF(AND(S916=0,V916&gt;=MinOff),V916,-1)</f>
        <v>-1</v>
      </c>
      <c r="H917">
        <f>IF(AND(T916=0,W916&gt;=MinOff),W916,-1)</f>
        <v>-1</v>
      </c>
      <c r="I917">
        <f>IF(AND(U916=0,X916&gt;=MinOff),X916,-1)</f>
        <v>-1</v>
      </c>
      <c r="J917">
        <f>IF(AND(S916=1,V916&gt;=MinRun),V916,-1)</f>
        <v>692</v>
      </c>
      <c r="K917">
        <f>IF(AND(T916=1,W916&gt;=MinRun),W916,-1)</f>
        <v>691</v>
      </c>
      <c r="L917">
        <f>IF(AND(U916=1,X916&gt;=MinRun),X916,-1)</f>
        <v>350</v>
      </c>
      <c r="M917">
        <f>IF(MAX(G917:I917)&lt;0,0,MATCH(MAX(G917:I917),G917:I917,0))</f>
        <v>0</v>
      </c>
      <c r="N917">
        <f>IF(MAX(J917:L917)&lt;0,0,MATCH(MAX(J917:L917),J917:L917,0))</f>
        <v>1</v>
      </c>
      <c r="O917" s="24">
        <f>IF(N917=0,0,INDEX(CapVec,N917))</f>
        <v>1.2</v>
      </c>
      <c r="P917">
        <f>IF(OR(D917&gt;F917+StartMargin,E917&lt;SOC_startT),1,0)</f>
        <v>0</v>
      </c>
      <c r="Q917">
        <f>IF(AND(E917&gt;SOC_stopT,D917&lt;=F917-O917+StopMargin),1,0)</f>
        <v>0</v>
      </c>
      <c r="R917">
        <f>IF(AND(P917=1,M917&gt;0),1,IF(AND(P917=0,Q917=1,N917&gt;0),-1,0))</f>
        <v>0</v>
      </c>
      <c r="S917">
        <f>S916+IF(AND(R917=1,M917=1),1,0)-IF(AND(R917=-1,N917=1),1,0)</f>
        <v>1</v>
      </c>
      <c r="T917">
        <f>T916+IF(AND(R917=1,M917=2),1,0)-IF(AND(R917=-1,N917=2),1,0)</f>
        <v>1</v>
      </c>
      <c r="U917">
        <f>U916+IF(AND(R917=1,M917=3),1,0)-IF(AND(R917=-1,N917=3),1,0)</f>
        <v>1</v>
      </c>
      <c r="V917">
        <f>IF(S917&lt;&gt;S916,0,V916+dt)</f>
        <v>693</v>
      </c>
      <c r="W917">
        <f>IF(T917&lt;&gt;T916,0,W916+dt)</f>
        <v>692</v>
      </c>
      <c r="X917">
        <f>IF(U917&lt;&gt;U916,0,X916+dt)</f>
        <v>351</v>
      </c>
      <c r="Y917" s="24">
        <f>S917*Cap_1*MIN(1,(V917+dt)/StartRamp)</f>
        <v>1.2</v>
      </c>
      <c r="Z917" s="24">
        <f>T917*Cap_2*MIN(1,(W917+dt)/StartRamp)</f>
        <v>1.1000000000000001</v>
      </c>
      <c r="AA917" s="24">
        <f>U917*Cap_3*MIN(1,(X917+dt)/StartRamp)</f>
        <v>1.1000000000000001</v>
      </c>
      <c r="AB917" s="24">
        <f>SUM(Y917:AA917)</f>
        <v>3.4</v>
      </c>
      <c r="AC917" s="24">
        <f>AB917-D917</f>
        <v>-5.5900000000000283E-2</v>
      </c>
      <c r="AD917" s="25">
        <f>MEDIAN(0,(TaperEnd-E917)/(TaperEnd-TaperStart),1)</f>
        <v>1</v>
      </c>
      <c r="AE917" s="24">
        <f>MIN(P_pcs*AD917,MAX(0,SOC_max-E917)*E_nom*60/dt/SQRT(RTE))</f>
        <v>2.5</v>
      </c>
      <c r="AF917" s="24">
        <f>MIN(P_pcs,MAX(0,E917-SOC_min)*E_nom*60/dt*SQRT(RTE))</f>
        <v>2.5</v>
      </c>
      <c r="AG917" s="24">
        <f>IF(AC917&gt;0,MIN(AC917,AE917),0)</f>
        <v>0</v>
      </c>
      <c r="AH917" s="24">
        <f>IF(AC917&lt;0,MIN(-AC917,AF917),0)</f>
        <v>5.5900000000000283E-2</v>
      </c>
      <c r="AI917" s="24">
        <f>IF(AC917&gt;0,D917+AG917,AB917)</f>
        <v>3.4</v>
      </c>
      <c r="AJ917" s="24">
        <f>MAX(0,D917-AI917-AH917)</f>
        <v>0</v>
      </c>
      <c r="AK917" s="25">
        <f>IF(AB917&gt;0,AI917/AB917,0)</f>
        <v>1</v>
      </c>
      <c r="AL917">
        <f>IF(AB917=0,1,MIN(MATCH(MEDIAN(MinStable,AK917,1),FC_L,1),3))</f>
        <v>3</v>
      </c>
      <c r="AM917" s="25">
        <f>INDEX(FC_E1,$AL917)+(MEDIAN(MinStable,$AK917,1)-INDEX(FC_L,$AL917))*(INDEX(FC_E1,$AL917+1)-INDEX(FC_E1,$AL917))/(INDEX(FC_L,$AL917+1)-INDEX(FC_L,$AL917))</f>
        <v>0.42799999999999999</v>
      </c>
      <c r="AN917" s="25">
        <f>INDEX(FC_E2,$AL917)+(MEDIAN(MinStable,$AK917,1)-INDEX(FC_L,$AL917))*(INDEX(FC_E2,$AL917+1)-INDEX(FC_E2,$AL917))/(INDEX(FC_L,$AL917+1)-INDEX(FC_L,$AL917))</f>
        <v>0.42199999999999999</v>
      </c>
      <c r="AO917" s="25">
        <f>INDEX(FC_E3,$AL917)+(MEDIAN(MinStable,$AK917,1)-INDEX(FC_L,$AL917))*(INDEX(FC_E3,$AL917+1)-INDEX(FC_E3,$AL917))/(INDEX(FC_L,$AL917+1)-INDEX(FC_L,$AL917))</f>
        <v>0.41499999999999998</v>
      </c>
      <c r="AP917" s="26">
        <f>(IF(S917=1,Y917*AK917/AM917,0)+IF(T917=1,Z917*AK917/AN917,0)+IF(U917=1,AA917*AK917/AO917,0))*dt/60</f>
        <v>0.13434959664142687</v>
      </c>
      <c r="AQ917" s="25">
        <f>E917+(AG917*SQRT(RTE)-AH917/SQRT(RTE))*dt/60/E_nom</f>
        <v>0.62889426612732124</v>
      </c>
      <c r="AR917">
        <f>IF(R917=1,1,0)</f>
        <v>0</v>
      </c>
    </row>
    <row r="918" spans="1:44" x14ac:dyDescent="0.2">
      <c r="A918">
        <v>916</v>
      </c>
      <c r="B918" s="22">
        <f>A918/1440</f>
        <v>0.63611111111111107</v>
      </c>
      <c r="C918" s="23">
        <v>3.3862999999999999</v>
      </c>
      <c r="D918" s="24">
        <f>C918+P_aux</f>
        <v>3.4013</v>
      </c>
      <c r="E918" s="25">
        <f>AQ917</f>
        <v>0.62889426612732124</v>
      </c>
      <c r="F918" s="24">
        <f>AB917</f>
        <v>3.4</v>
      </c>
      <c r="G918">
        <f>IF(AND(S917=0,V917&gt;=MinOff),V917,-1)</f>
        <v>-1</v>
      </c>
      <c r="H918">
        <f>IF(AND(T917=0,W917&gt;=MinOff),W917,-1)</f>
        <v>-1</v>
      </c>
      <c r="I918">
        <f>IF(AND(U917=0,X917&gt;=MinOff),X917,-1)</f>
        <v>-1</v>
      </c>
      <c r="J918">
        <f>IF(AND(S917=1,V917&gt;=MinRun),V917,-1)</f>
        <v>693</v>
      </c>
      <c r="K918">
        <f>IF(AND(T917=1,W917&gt;=MinRun),W917,-1)</f>
        <v>692</v>
      </c>
      <c r="L918">
        <f>IF(AND(U917=1,X917&gt;=MinRun),X917,-1)</f>
        <v>351</v>
      </c>
      <c r="M918">
        <f>IF(MAX(G918:I918)&lt;0,0,MATCH(MAX(G918:I918),G918:I918,0))</f>
        <v>0</v>
      </c>
      <c r="N918">
        <f>IF(MAX(J918:L918)&lt;0,0,MATCH(MAX(J918:L918),J918:L918,0))</f>
        <v>1</v>
      </c>
      <c r="O918" s="24">
        <f>IF(N918=0,0,INDEX(CapVec,N918))</f>
        <v>1.2</v>
      </c>
      <c r="P918">
        <f>IF(OR(D918&gt;F918+StartMargin,E918&lt;SOC_startT),1,0)</f>
        <v>0</v>
      </c>
      <c r="Q918">
        <f>IF(AND(E918&gt;SOC_stopT,D918&lt;=F918-O918+StopMargin),1,0)</f>
        <v>0</v>
      </c>
      <c r="R918">
        <f>IF(AND(P918=1,M918&gt;0),1,IF(AND(P918=0,Q918=1,N918&gt;0),-1,0))</f>
        <v>0</v>
      </c>
      <c r="S918">
        <f>S917+IF(AND(R918=1,M918=1),1,0)-IF(AND(R918=-1,N918=1),1,0)</f>
        <v>1</v>
      </c>
      <c r="T918">
        <f>T917+IF(AND(R918=1,M918=2),1,0)-IF(AND(R918=-1,N918=2),1,0)</f>
        <v>1</v>
      </c>
      <c r="U918">
        <f>U917+IF(AND(R918=1,M918=3),1,0)-IF(AND(R918=-1,N918=3),1,0)</f>
        <v>1</v>
      </c>
      <c r="V918">
        <f>IF(S918&lt;&gt;S917,0,V917+dt)</f>
        <v>694</v>
      </c>
      <c r="W918">
        <f>IF(T918&lt;&gt;T917,0,W917+dt)</f>
        <v>693</v>
      </c>
      <c r="X918">
        <f>IF(U918&lt;&gt;U917,0,X917+dt)</f>
        <v>352</v>
      </c>
      <c r="Y918" s="24">
        <f>S918*Cap_1*MIN(1,(V918+dt)/StartRamp)</f>
        <v>1.2</v>
      </c>
      <c r="Z918" s="24">
        <f>T918*Cap_2*MIN(1,(W918+dt)/StartRamp)</f>
        <v>1.1000000000000001</v>
      </c>
      <c r="AA918" s="24">
        <f>U918*Cap_3*MIN(1,(X918+dt)/StartRamp)</f>
        <v>1.1000000000000001</v>
      </c>
      <c r="AB918" s="24">
        <f>SUM(Y918:AA918)</f>
        <v>3.4</v>
      </c>
      <c r="AC918" s="24">
        <f>AB918-D918</f>
        <v>-1.3000000000000789E-3</v>
      </c>
      <c r="AD918" s="25">
        <f>MEDIAN(0,(TaperEnd-E918)/(TaperEnd-TaperStart),1)</f>
        <v>1</v>
      </c>
      <c r="AE918" s="24">
        <f>MIN(P_pcs*AD918,MAX(0,SOC_max-E918)*E_nom*60/dt/SQRT(RTE))</f>
        <v>2.5</v>
      </c>
      <c r="AF918" s="24">
        <f>MIN(P_pcs,MAX(0,E918-SOC_min)*E_nom*60/dt*SQRT(RTE))</f>
        <v>2.5</v>
      </c>
      <c r="AG918" s="24">
        <f>IF(AC918&gt;0,MIN(AC918,AE918),0)</f>
        <v>0</v>
      </c>
      <c r="AH918" s="24">
        <f>IF(AC918&lt;0,MIN(-AC918,AF918),0)</f>
        <v>1.3000000000000789E-3</v>
      </c>
      <c r="AI918" s="24">
        <f>IF(AC918&gt;0,D918+AG918,AB918)</f>
        <v>3.4</v>
      </c>
      <c r="AJ918" s="24">
        <f>MAX(0,D918-AI918-AH918)</f>
        <v>0</v>
      </c>
      <c r="AK918" s="25">
        <f>IF(AB918&gt;0,AI918/AB918,0)</f>
        <v>1</v>
      </c>
      <c r="AL918">
        <f>IF(AB918=0,1,MIN(MATCH(MEDIAN(MinStable,AK918,1),FC_L,1),3))</f>
        <v>3</v>
      </c>
      <c r="AM918" s="25">
        <f>INDEX(FC_E1,$AL918)+(MEDIAN(MinStable,$AK918,1)-INDEX(FC_L,$AL918))*(INDEX(FC_E1,$AL918+1)-INDEX(FC_E1,$AL918))/(INDEX(FC_L,$AL918+1)-INDEX(FC_L,$AL918))</f>
        <v>0.42799999999999999</v>
      </c>
      <c r="AN918" s="25">
        <f>INDEX(FC_E2,$AL918)+(MEDIAN(MinStable,$AK918,1)-INDEX(FC_L,$AL918))*(INDEX(FC_E2,$AL918+1)-INDEX(FC_E2,$AL918))/(INDEX(FC_L,$AL918+1)-INDEX(FC_L,$AL918))</f>
        <v>0.42199999999999999</v>
      </c>
      <c r="AO918" s="25">
        <f>INDEX(FC_E3,$AL918)+(MEDIAN(MinStable,$AK918,1)-INDEX(FC_L,$AL918))*(INDEX(FC_E3,$AL918+1)-INDEX(FC_E3,$AL918))/(INDEX(FC_L,$AL918+1)-INDEX(FC_L,$AL918))</f>
        <v>0.41499999999999998</v>
      </c>
      <c r="AP918" s="26">
        <f>(IF(S918=1,Y918*AK918/AM918,0)+IF(T918=1,Z918*AK918/AN918,0)+IF(U918=1,AA918*AK918/AO918,0))*dt/60</f>
        <v>0.13434959664142687</v>
      </c>
      <c r="AQ918" s="25">
        <f>E918+(AG918*SQRT(RTE)-AH918/SQRT(RTE))*dt/60/E_nom</f>
        <v>0.62889006671927183</v>
      </c>
      <c r="AR918">
        <f>IF(R918=1,1,0)</f>
        <v>0</v>
      </c>
    </row>
    <row r="919" spans="1:44" x14ac:dyDescent="0.2">
      <c r="A919">
        <v>917</v>
      </c>
      <c r="B919" s="22">
        <f>A919/1440</f>
        <v>0.63680555555555551</v>
      </c>
      <c r="C919" s="23">
        <v>3.3816999999999999</v>
      </c>
      <c r="D919" s="24">
        <f>C919+P_aux</f>
        <v>3.3967000000000001</v>
      </c>
      <c r="E919" s="25">
        <f>AQ918</f>
        <v>0.62889006671927183</v>
      </c>
      <c r="F919" s="24">
        <f>AB918</f>
        <v>3.4</v>
      </c>
      <c r="G919">
        <f>IF(AND(S918=0,V918&gt;=MinOff),V918,-1)</f>
        <v>-1</v>
      </c>
      <c r="H919">
        <f>IF(AND(T918=0,W918&gt;=MinOff),W918,-1)</f>
        <v>-1</v>
      </c>
      <c r="I919">
        <f>IF(AND(U918=0,X918&gt;=MinOff),X918,-1)</f>
        <v>-1</v>
      </c>
      <c r="J919">
        <f>IF(AND(S918=1,V918&gt;=MinRun),V918,-1)</f>
        <v>694</v>
      </c>
      <c r="K919">
        <f>IF(AND(T918=1,W918&gt;=MinRun),W918,-1)</f>
        <v>693</v>
      </c>
      <c r="L919">
        <f>IF(AND(U918=1,X918&gt;=MinRun),X918,-1)</f>
        <v>352</v>
      </c>
      <c r="M919">
        <f>IF(MAX(G919:I919)&lt;0,0,MATCH(MAX(G919:I919),G919:I919,0))</f>
        <v>0</v>
      </c>
      <c r="N919">
        <f>IF(MAX(J919:L919)&lt;0,0,MATCH(MAX(J919:L919),J919:L919,0))</f>
        <v>1</v>
      </c>
      <c r="O919" s="24">
        <f>IF(N919=0,0,INDEX(CapVec,N919))</f>
        <v>1.2</v>
      </c>
      <c r="P919">
        <f>IF(OR(D919&gt;F919+StartMargin,E919&lt;SOC_startT),1,0)</f>
        <v>0</v>
      </c>
      <c r="Q919">
        <f>IF(AND(E919&gt;SOC_stopT,D919&lt;=F919-O919+StopMargin),1,0)</f>
        <v>0</v>
      </c>
      <c r="R919">
        <f>IF(AND(P919=1,M919&gt;0),1,IF(AND(P919=0,Q919=1,N919&gt;0),-1,0))</f>
        <v>0</v>
      </c>
      <c r="S919">
        <f>S918+IF(AND(R919=1,M919=1),1,0)-IF(AND(R919=-1,N919=1),1,0)</f>
        <v>1</v>
      </c>
      <c r="T919">
        <f>T918+IF(AND(R919=1,M919=2),1,0)-IF(AND(R919=-1,N919=2),1,0)</f>
        <v>1</v>
      </c>
      <c r="U919">
        <f>U918+IF(AND(R919=1,M919=3),1,0)-IF(AND(R919=-1,N919=3),1,0)</f>
        <v>1</v>
      </c>
      <c r="V919">
        <f>IF(S919&lt;&gt;S918,0,V918+dt)</f>
        <v>695</v>
      </c>
      <c r="W919">
        <f>IF(T919&lt;&gt;T918,0,W918+dt)</f>
        <v>694</v>
      </c>
      <c r="X919">
        <f>IF(U919&lt;&gt;U918,0,X918+dt)</f>
        <v>353</v>
      </c>
      <c r="Y919" s="24">
        <f>S919*Cap_1*MIN(1,(V919+dt)/StartRamp)</f>
        <v>1.2</v>
      </c>
      <c r="Z919" s="24">
        <f>T919*Cap_2*MIN(1,(W919+dt)/StartRamp)</f>
        <v>1.1000000000000001</v>
      </c>
      <c r="AA919" s="24">
        <f>U919*Cap_3*MIN(1,(X919+dt)/StartRamp)</f>
        <v>1.1000000000000001</v>
      </c>
      <c r="AB919" s="24">
        <f>SUM(Y919:AA919)</f>
        <v>3.4</v>
      </c>
      <c r="AC919" s="24">
        <f>AB919-D919</f>
        <v>3.2999999999998586E-3</v>
      </c>
      <c r="AD919" s="25">
        <f>MEDIAN(0,(TaperEnd-E919)/(TaperEnd-TaperStart),1)</f>
        <v>1</v>
      </c>
      <c r="AE919" s="24">
        <f>MIN(P_pcs*AD919,MAX(0,SOC_max-E919)*E_nom*60/dt/SQRT(RTE))</f>
        <v>2.5</v>
      </c>
      <c r="AF919" s="24">
        <f>MIN(P_pcs,MAX(0,E919-SOC_min)*E_nom*60/dt*SQRT(RTE))</f>
        <v>2.5</v>
      </c>
      <c r="AG919" s="24">
        <f>IF(AC919&gt;0,MIN(AC919,AE919),0)</f>
        <v>3.2999999999998586E-3</v>
      </c>
      <c r="AH919" s="24">
        <f>IF(AC919&lt;0,MIN(-AC919,AF919),0)</f>
        <v>0</v>
      </c>
      <c r="AI919" s="24">
        <f>IF(AC919&gt;0,D919+AG919,AB919)</f>
        <v>3.4</v>
      </c>
      <c r="AJ919" s="24">
        <f>MAX(0,D919-AI919-AH919)</f>
        <v>0</v>
      </c>
      <c r="AK919" s="25">
        <f>IF(AB919&gt;0,AI919/AB919,0)</f>
        <v>1</v>
      </c>
      <c r="AL919">
        <f>IF(AB919=0,1,MIN(MATCH(MEDIAN(MinStable,AK919,1),FC_L,1),3))</f>
        <v>3</v>
      </c>
      <c r="AM919" s="25">
        <f>INDEX(FC_E1,$AL919)+(MEDIAN(MinStable,$AK919,1)-INDEX(FC_L,$AL919))*(INDEX(FC_E1,$AL919+1)-INDEX(FC_E1,$AL919))/(INDEX(FC_L,$AL919+1)-INDEX(FC_L,$AL919))</f>
        <v>0.42799999999999999</v>
      </c>
      <c r="AN919" s="25">
        <f>INDEX(FC_E2,$AL919)+(MEDIAN(MinStable,$AK919,1)-INDEX(FC_L,$AL919))*(INDEX(FC_E2,$AL919+1)-INDEX(FC_E2,$AL919))/(INDEX(FC_L,$AL919+1)-INDEX(FC_L,$AL919))</f>
        <v>0.42199999999999999</v>
      </c>
      <c r="AO919" s="25">
        <f>INDEX(FC_E3,$AL919)+(MEDIAN(MinStable,$AK919,1)-INDEX(FC_L,$AL919))*(INDEX(FC_E3,$AL919+1)-INDEX(FC_E3,$AL919))/(INDEX(FC_L,$AL919+1)-INDEX(FC_L,$AL919))</f>
        <v>0.41499999999999998</v>
      </c>
      <c r="AP919" s="26">
        <f>(IF(S919=1,Y919*AK919/AM919,0)+IF(T919=1,Z919*AK919/AN919,0)+IF(U919=1,AA919*AK919/AO919,0))*dt/60</f>
        <v>0.13434959664142687</v>
      </c>
      <c r="AQ919" s="25">
        <f>E919+(AG919*SQRT(RTE)-AH919/SQRT(RTE))*dt/60/E_nom</f>
        <v>0.62889944755079152</v>
      </c>
      <c r="AR919">
        <f>IF(R919=1,1,0)</f>
        <v>0</v>
      </c>
    </row>
    <row r="920" spans="1:44" x14ac:dyDescent="0.2">
      <c r="A920">
        <v>918</v>
      </c>
      <c r="B920" s="22">
        <f>A920/1440</f>
        <v>0.63749999999999996</v>
      </c>
      <c r="C920" s="23">
        <v>3.3174000000000001</v>
      </c>
      <c r="D920" s="24">
        <f>C920+P_aux</f>
        <v>3.3324000000000003</v>
      </c>
      <c r="E920" s="25">
        <f>AQ919</f>
        <v>0.62889944755079152</v>
      </c>
      <c r="F920" s="24">
        <f>AB919</f>
        <v>3.4</v>
      </c>
      <c r="G920">
        <f>IF(AND(S919=0,V919&gt;=MinOff),V919,-1)</f>
        <v>-1</v>
      </c>
      <c r="H920">
        <f>IF(AND(T919=0,W919&gt;=MinOff),W919,-1)</f>
        <v>-1</v>
      </c>
      <c r="I920">
        <f>IF(AND(U919=0,X919&gt;=MinOff),X919,-1)</f>
        <v>-1</v>
      </c>
      <c r="J920">
        <f>IF(AND(S919=1,V919&gt;=MinRun),V919,-1)</f>
        <v>695</v>
      </c>
      <c r="K920">
        <f>IF(AND(T919=1,W919&gt;=MinRun),W919,-1)</f>
        <v>694</v>
      </c>
      <c r="L920">
        <f>IF(AND(U919=1,X919&gt;=MinRun),X919,-1)</f>
        <v>353</v>
      </c>
      <c r="M920">
        <f>IF(MAX(G920:I920)&lt;0,0,MATCH(MAX(G920:I920),G920:I920,0))</f>
        <v>0</v>
      </c>
      <c r="N920">
        <f>IF(MAX(J920:L920)&lt;0,0,MATCH(MAX(J920:L920),J920:L920,0))</f>
        <v>1</v>
      </c>
      <c r="O920" s="24">
        <f>IF(N920=0,0,INDEX(CapVec,N920))</f>
        <v>1.2</v>
      </c>
      <c r="P920">
        <f>IF(OR(D920&gt;F920+StartMargin,E920&lt;SOC_startT),1,0)</f>
        <v>0</v>
      </c>
      <c r="Q920">
        <f>IF(AND(E920&gt;SOC_stopT,D920&lt;=F920-O920+StopMargin),1,0)</f>
        <v>0</v>
      </c>
      <c r="R920">
        <f>IF(AND(P920=1,M920&gt;0),1,IF(AND(P920=0,Q920=1,N920&gt;0),-1,0))</f>
        <v>0</v>
      </c>
      <c r="S920">
        <f>S919+IF(AND(R920=1,M920=1),1,0)-IF(AND(R920=-1,N920=1),1,0)</f>
        <v>1</v>
      </c>
      <c r="T920">
        <f>T919+IF(AND(R920=1,M920=2),1,0)-IF(AND(R920=-1,N920=2),1,0)</f>
        <v>1</v>
      </c>
      <c r="U920">
        <f>U919+IF(AND(R920=1,M920=3),1,0)-IF(AND(R920=-1,N920=3),1,0)</f>
        <v>1</v>
      </c>
      <c r="V920">
        <f>IF(S920&lt;&gt;S919,0,V919+dt)</f>
        <v>696</v>
      </c>
      <c r="W920">
        <f>IF(T920&lt;&gt;T919,0,W919+dt)</f>
        <v>695</v>
      </c>
      <c r="X920">
        <f>IF(U920&lt;&gt;U919,0,X919+dt)</f>
        <v>354</v>
      </c>
      <c r="Y920" s="24">
        <f>S920*Cap_1*MIN(1,(V920+dt)/StartRamp)</f>
        <v>1.2</v>
      </c>
      <c r="Z920" s="24">
        <f>T920*Cap_2*MIN(1,(W920+dt)/StartRamp)</f>
        <v>1.1000000000000001</v>
      </c>
      <c r="AA920" s="24">
        <f>U920*Cap_3*MIN(1,(X920+dt)/StartRamp)</f>
        <v>1.1000000000000001</v>
      </c>
      <c r="AB920" s="24">
        <f>SUM(Y920:AA920)</f>
        <v>3.4</v>
      </c>
      <c r="AC920" s="24">
        <f>AB920-D920</f>
        <v>6.759999999999966E-2</v>
      </c>
      <c r="AD920" s="25">
        <f>MEDIAN(0,(TaperEnd-E920)/(TaperEnd-TaperStart),1)</f>
        <v>1</v>
      </c>
      <c r="AE920" s="24">
        <f>MIN(P_pcs*AD920,MAX(0,SOC_max-E920)*E_nom*60/dt/SQRT(RTE))</f>
        <v>2.5</v>
      </c>
      <c r="AF920" s="24">
        <f>MIN(P_pcs,MAX(0,E920-SOC_min)*E_nom*60/dt*SQRT(RTE))</f>
        <v>2.5</v>
      </c>
      <c r="AG920" s="24">
        <f>IF(AC920&gt;0,MIN(AC920,AE920),0)</f>
        <v>6.759999999999966E-2</v>
      </c>
      <c r="AH920" s="24">
        <f>IF(AC920&lt;0,MIN(-AC920,AF920),0)</f>
        <v>0</v>
      </c>
      <c r="AI920" s="24">
        <f>IF(AC920&gt;0,D920+AG920,AB920)</f>
        <v>3.4</v>
      </c>
      <c r="AJ920" s="24">
        <f>MAX(0,D920-AI920-AH920)</f>
        <v>0</v>
      </c>
      <c r="AK920" s="25">
        <f>IF(AB920&gt;0,AI920/AB920,0)</f>
        <v>1</v>
      </c>
      <c r="AL920">
        <f>IF(AB920=0,1,MIN(MATCH(MEDIAN(MinStable,AK920,1),FC_L,1),3))</f>
        <v>3</v>
      </c>
      <c r="AM920" s="25">
        <f>INDEX(FC_E1,$AL920)+(MEDIAN(MinStable,$AK920,1)-INDEX(FC_L,$AL920))*(INDEX(FC_E1,$AL920+1)-INDEX(FC_E1,$AL920))/(INDEX(FC_L,$AL920+1)-INDEX(FC_L,$AL920))</f>
        <v>0.42799999999999999</v>
      </c>
      <c r="AN920" s="25">
        <f>INDEX(FC_E2,$AL920)+(MEDIAN(MinStable,$AK920,1)-INDEX(FC_L,$AL920))*(INDEX(FC_E2,$AL920+1)-INDEX(FC_E2,$AL920))/(INDEX(FC_L,$AL920+1)-INDEX(FC_L,$AL920))</f>
        <v>0.42199999999999999</v>
      </c>
      <c r="AO920" s="25">
        <f>INDEX(FC_E3,$AL920)+(MEDIAN(MinStable,$AK920,1)-INDEX(FC_L,$AL920))*(INDEX(FC_E3,$AL920+1)-INDEX(FC_E3,$AL920))/(INDEX(FC_L,$AL920+1)-INDEX(FC_L,$AL920))</f>
        <v>0.41499999999999998</v>
      </c>
      <c r="AP920" s="26">
        <f>(IF(S920=1,Y920*AK920/AM920,0)+IF(T920=1,Z920*AK920/AN920,0)+IF(U920=1,AA920*AK920/AO920,0))*dt/60</f>
        <v>0.13434959664142687</v>
      </c>
      <c r="AQ920" s="25">
        <f>E920+(AG920*SQRT(RTE)-AH920/SQRT(RTE))*dt/60/E_nom</f>
        <v>0.62909161246313339</v>
      </c>
      <c r="AR920">
        <f>IF(R920=1,1,0)</f>
        <v>0</v>
      </c>
    </row>
    <row r="921" spans="1:44" x14ac:dyDescent="0.2">
      <c r="A921">
        <v>919</v>
      </c>
      <c r="B921" s="22">
        <f>A921/1440</f>
        <v>0.6381944444444444</v>
      </c>
      <c r="C921" s="23">
        <v>3.3033999999999999</v>
      </c>
      <c r="D921" s="24">
        <f>C921+P_aux</f>
        <v>3.3184</v>
      </c>
      <c r="E921" s="25">
        <f>AQ920</f>
        <v>0.62909161246313339</v>
      </c>
      <c r="F921" s="24">
        <f>AB920</f>
        <v>3.4</v>
      </c>
      <c r="G921">
        <f>IF(AND(S920=0,V920&gt;=MinOff),V920,-1)</f>
        <v>-1</v>
      </c>
      <c r="H921">
        <f>IF(AND(T920=0,W920&gt;=MinOff),W920,-1)</f>
        <v>-1</v>
      </c>
      <c r="I921">
        <f>IF(AND(U920=0,X920&gt;=MinOff),X920,-1)</f>
        <v>-1</v>
      </c>
      <c r="J921">
        <f>IF(AND(S920=1,V920&gt;=MinRun),V920,-1)</f>
        <v>696</v>
      </c>
      <c r="K921">
        <f>IF(AND(T920=1,W920&gt;=MinRun),W920,-1)</f>
        <v>695</v>
      </c>
      <c r="L921">
        <f>IF(AND(U920=1,X920&gt;=MinRun),X920,-1)</f>
        <v>354</v>
      </c>
      <c r="M921">
        <f>IF(MAX(G921:I921)&lt;0,0,MATCH(MAX(G921:I921),G921:I921,0))</f>
        <v>0</v>
      </c>
      <c r="N921">
        <f>IF(MAX(J921:L921)&lt;0,0,MATCH(MAX(J921:L921),J921:L921,0))</f>
        <v>1</v>
      </c>
      <c r="O921" s="24">
        <f>IF(N921=0,0,INDEX(CapVec,N921))</f>
        <v>1.2</v>
      </c>
      <c r="P921">
        <f>IF(OR(D921&gt;F921+StartMargin,E921&lt;SOC_startT),1,0)</f>
        <v>0</v>
      </c>
      <c r="Q921">
        <f>IF(AND(E921&gt;SOC_stopT,D921&lt;=F921-O921+StopMargin),1,0)</f>
        <v>0</v>
      </c>
      <c r="R921">
        <f>IF(AND(P921=1,M921&gt;0),1,IF(AND(P921=0,Q921=1,N921&gt;0),-1,0))</f>
        <v>0</v>
      </c>
      <c r="S921">
        <f>S920+IF(AND(R921=1,M921=1),1,0)-IF(AND(R921=-1,N921=1),1,0)</f>
        <v>1</v>
      </c>
      <c r="T921">
        <f>T920+IF(AND(R921=1,M921=2),1,0)-IF(AND(R921=-1,N921=2),1,0)</f>
        <v>1</v>
      </c>
      <c r="U921">
        <f>U920+IF(AND(R921=1,M921=3),1,0)-IF(AND(R921=-1,N921=3),1,0)</f>
        <v>1</v>
      </c>
      <c r="V921">
        <f>IF(S921&lt;&gt;S920,0,V920+dt)</f>
        <v>697</v>
      </c>
      <c r="W921">
        <f>IF(T921&lt;&gt;T920,0,W920+dt)</f>
        <v>696</v>
      </c>
      <c r="X921">
        <f>IF(U921&lt;&gt;U920,0,X920+dt)</f>
        <v>355</v>
      </c>
      <c r="Y921" s="24">
        <f>S921*Cap_1*MIN(1,(V921+dt)/StartRamp)</f>
        <v>1.2</v>
      </c>
      <c r="Z921" s="24">
        <f>T921*Cap_2*MIN(1,(W921+dt)/StartRamp)</f>
        <v>1.1000000000000001</v>
      </c>
      <c r="AA921" s="24">
        <f>U921*Cap_3*MIN(1,(X921+dt)/StartRamp)</f>
        <v>1.1000000000000001</v>
      </c>
      <c r="AB921" s="24">
        <f>SUM(Y921:AA921)</f>
        <v>3.4</v>
      </c>
      <c r="AC921" s="24">
        <f>AB921-D921</f>
        <v>8.1599999999999895E-2</v>
      </c>
      <c r="AD921" s="25">
        <f>MEDIAN(0,(TaperEnd-E921)/(TaperEnd-TaperStart),1)</f>
        <v>1</v>
      </c>
      <c r="AE921" s="24">
        <f>MIN(P_pcs*AD921,MAX(0,SOC_max-E921)*E_nom*60/dt/SQRT(RTE))</f>
        <v>2.5</v>
      </c>
      <c r="AF921" s="24">
        <f>MIN(P_pcs,MAX(0,E921-SOC_min)*E_nom*60/dt*SQRT(RTE))</f>
        <v>2.5</v>
      </c>
      <c r="AG921" s="24">
        <f>IF(AC921&gt;0,MIN(AC921,AE921),0)</f>
        <v>8.1599999999999895E-2</v>
      </c>
      <c r="AH921" s="24">
        <f>IF(AC921&lt;0,MIN(-AC921,AF921),0)</f>
        <v>0</v>
      </c>
      <c r="AI921" s="24">
        <f>IF(AC921&gt;0,D921+AG921,AB921)</f>
        <v>3.4</v>
      </c>
      <c r="AJ921" s="24">
        <f>MAX(0,D921-AI921-AH921)</f>
        <v>0</v>
      </c>
      <c r="AK921" s="25">
        <f>IF(AB921&gt;0,AI921/AB921,0)</f>
        <v>1</v>
      </c>
      <c r="AL921">
        <f>IF(AB921=0,1,MIN(MATCH(MEDIAN(MinStable,AK921,1),FC_L,1),3))</f>
        <v>3</v>
      </c>
      <c r="AM921" s="25">
        <f>INDEX(FC_E1,$AL921)+(MEDIAN(MinStable,$AK921,1)-INDEX(FC_L,$AL921))*(INDEX(FC_E1,$AL921+1)-INDEX(FC_E1,$AL921))/(INDEX(FC_L,$AL921+1)-INDEX(FC_L,$AL921))</f>
        <v>0.42799999999999999</v>
      </c>
      <c r="AN921" s="25">
        <f>INDEX(FC_E2,$AL921)+(MEDIAN(MinStable,$AK921,1)-INDEX(FC_L,$AL921))*(INDEX(FC_E2,$AL921+1)-INDEX(FC_E2,$AL921))/(INDEX(FC_L,$AL921+1)-INDEX(FC_L,$AL921))</f>
        <v>0.42199999999999999</v>
      </c>
      <c r="AO921" s="25">
        <f>INDEX(FC_E3,$AL921)+(MEDIAN(MinStable,$AK921,1)-INDEX(FC_L,$AL921))*(INDEX(FC_E3,$AL921+1)-INDEX(FC_E3,$AL921))/(INDEX(FC_L,$AL921+1)-INDEX(FC_L,$AL921))</f>
        <v>0.41499999999999998</v>
      </c>
      <c r="AP921" s="26">
        <f>(IF(S921=1,Y921*AK921/AM921,0)+IF(T921=1,Z921*AK921/AN921,0)+IF(U921=1,AA921*AK921/AO921,0))*dt/60</f>
        <v>0.13434959664142687</v>
      </c>
      <c r="AQ921" s="25">
        <f>E921+(AG921*SQRT(RTE)-AH921/SQRT(RTE))*dt/60/E_nom</f>
        <v>0.62932357484252832</v>
      </c>
      <c r="AR921">
        <f>IF(R921=1,1,0)</f>
        <v>0</v>
      </c>
    </row>
    <row r="922" spans="1:44" x14ac:dyDescent="0.2">
      <c r="A922">
        <v>920</v>
      </c>
      <c r="B922" s="22">
        <f>A922/1440</f>
        <v>0.63888888888888884</v>
      </c>
      <c r="C922" s="23">
        <v>3.2820999999999998</v>
      </c>
      <c r="D922" s="24">
        <f>C922+P_aux</f>
        <v>3.2970999999999999</v>
      </c>
      <c r="E922" s="25">
        <f>AQ921</f>
        <v>0.62932357484252832</v>
      </c>
      <c r="F922" s="24">
        <f>AB921</f>
        <v>3.4</v>
      </c>
      <c r="G922">
        <f>IF(AND(S921=0,V921&gt;=MinOff),V921,-1)</f>
        <v>-1</v>
      </c>
      <c r="H922">
        <f>IF(AND(T921=0,W921&gt;=MinOff),W921,-1)</f>
        <v>-1</v>
      </c>
      <c r="I922">
        <f>IF(AND(U921=0,X921&gt;=MinOff),X921,-1)</f>
        <v>-1</v>
      </c>
      <c r="J922">
        <f>IF(AND(S921=1,V921&gt;=MinRun),V921,-1)</f>
        <v>697</v>
      </c>
      <c r="K922">
        <f>IF(AND(T921=1,W921&gt;=MinRun),W921,-1)</f>
        <v>696</v>
      </c>
      <c r="L922">
        <f>IF(AND(U921=1,X921&gt;=MinRun),X921,-1)</f>
        <v>355</v>
      </c>
      <c r="M922">
        <f>IF(MAX(G922:I922)&lt;0,0,MATCH(MAX(G922:I922),G922:I922,0))</f>
        <v>0</v>
      </c>
      <c r="N922">
        <f>IF(MAX(J922:L922)&lt;0,0,MATCH(MAX(J922:L922),J922:L922,0))</f>
        <v>1</v>
      </c>
      <c r="O922" s="24">
        <f>IF(N922=0,0,INDEX(CapVec,N922))</f>
        <v>1.2</v>
      </c>
      <c r="P922">
        <f>IF(OR(D922&gt;F922+StartMargin,E922&lt;SOC_startT),1,0)</f>
        <v>0</v>
      </c>
      <c r="Q922">
        <f>IF(AND(E922&gt;SOC_stopT,D922&lt;=F922-O922+StopMargin),1,0)</f>
        <v>0</v>
      </c>
      <c r="R922">
        <f>IF(AND(P922=1,M922&gt;0),1,IF(AND(P922=0,Q922=1,N922&gt;0),-1,0))</f>
        <v>0</v>
      </c>
      <c r="S922">
        <f>S921+IF(AND(R922=1,M922=1),1,0)-IF(AND(R922=-1,N922=1),1,0)</f>
        <v>1</v>
      </c>
      <c r="T922">
        <f>T921+IF(AND(R922=1,M922=2),1,0)-IF(AND(R922=-1,N922=2),1,0)</f>
        <v>1</v>
      </c>
      <c r="U922">
        <f>U921+IF(AND(R922=1,M922=3),1,0)-IF(AND(R922=-1,N922=3),1,0)</f>
        <v>1</v>
      </c>
      <c r="V922">
        <f>IF(S922&lt;&gt;S921,0,V921+dt)</f>
        <v>698</v>
      </c>
      <c r="W922">
        <f>IF(T922&lt;&gt;T921,0,W921+dt)</f>
        <v>697</v>
      </c>
      <c r="X922">
        <f>IF(U922&lt;&gt;U921,0,X921+dt)</f>
        <v>356</v>
      </c>
      <c r="Y922" s="24">
        <f>S922*Cap_1*MIN(1,(V922+dt)/StartRamp)</f>
        <v>1.2</v>
      </c>
      <c r="Z922" s="24">
        <f>T922*Cap_2*MIN(1,(W922+dt)/StartRamp)</f>
        <v>1.1000000000000001</v>
      </c>
      <c r="AA922" s="24">
        <f>U922*Cap_3*MIN(1,(X922+dt)/StartRamp)</f>
        <v>1.1000000000000001</v>
      </c>
      <c r="AB922" s="24">
        <f>SUM(Y922:AA922)</f>
        <v>3.4</v>
      </c>
      <c r="AC922" s="24">
        <f>AB922-D922</f>
        <v>0.10289999999999999</v>
      </c>
      <c r="AD922" s="25">
        <f>MEDIAN(0,(TaperEnd-E922)/(TaperEnd-TaperStart),1)</f>
        <v>1</v>
      </c>
      <c r="AE922" s="24">
        <f>MIN(P_pcs*AD922,MAX(0,SOC_max-E922)*E_nom*60/dt/SQRT(RTE))</f>
        <v>2.5</v>
      </c>
      <c r="AF922" s="24">
        <f>MIN(P_pcs,MAX(0,E922-SOC_min)*E_nom*60/dt*SQRT(RTE))</f>
        <v>2.5</v>
      </c>
      <c r="AG922" s="24">
        <f>IF(AC922&gt;0,MIN(AC922,AE922),0)</f>
        <v>0.10289999999999999</v>
      </c>
      <c r="AH922" s="24">
        <f>IF(AC922&lt;0,MIN(-AC922,AF922),0)</f>
        <v>0</v>
      </c>
      <c r="AI922" s="24">
        <f>IF(AC922&gt;0,D922+AG922,AB922)</f>
        <v>3.4</v>
      </c>
      <c r="AJ922" s="24">
        <f>MAX(0,D922-AI922-AH922)</f>
        <v>0</v>
      </c>
      <c r="AK922" s="25">
        <f>IF(AB922&gt;0,AI922/AB922,0)</f>
        <v>1</v>
      </c>
      <c r="AL922">
        <f>IF(AB922=0,1,MIN(MATCH(MEDIAN(MinStable,AK922,1),FC_L,1),3))</f>
        <v>3</v>
      </c>
      <c r="AM922" s="25">
        <f>INDEX(FC_E1,$AL922)+(MEDIAN(MinStable,$AK922,1)-INDEX(FC_L,$AL922))*(INDEX(FC_E1,$AL922+1)-INDEX(FC_E1,$AL922))/(INDEX(FC_L,$AL922+1)-INDEX(FC_L,$AL922))</f>
        <v>0.42799999999999999</v>
      </c>
      <c r="AN922" s="25">
        <f>INDEX(FC_E2,$AL922)+(MEDIAN(MinStable,$AK922,1)-INDEX(FC_L,$AL922))*(INDEX(FC_E2,$AL922+1)-INDEX(FC_E2,$AL922))/(INDEX(FC_L,$AL922+1)-INDEX(FC_L,$AL922))</f>
        <v>0.42199999999999999</v>
      </c>
      <c r="AO922" s="25">
        <f>INDEX(FC_E3,$AL922)+(MEDIAN(MinStable,$AK922,1)-INDEX(FC_L,$AL922))*(INDEX(FC_E3,$AL922+1)-INDEX(FC_E3,$AL922))/(INDEX(FC_L,$AL922+1)-INDEX(FC_L,$AL922))</f>
        <v>0.41499999999999998</v>
      </c>
      <c r="AP922" s="26">
        <f>(IF(S922=1,Y922*AK922/AM922,0)+IF(T922=1,Z922*AK922/AN922,0)+IF(U922=1,AA922*AK922/AO922,0))*dt/60</f>
        <v>0.13434959664142687</v>
      </c>
      <c r="AQ922" s="25">
        <f>E922+(AG922*SQRT(RTE)-AH922/SQRT(RTE))*dt/60/E_nom</f>
        <v>0.62961608622536824</v>
      </c>
      <c r="AR922">
        <f>IF(R922=1,1,0)</f>
        <v>0</v>
      </c>
    </row>
    <row r="923" spans="1:44" x14ac:dyDescent="0.2">
      <c r="A923">
        <v>921</v>
      </c>
      <c r="B923" s="22">
        <f>A923/1440</f>
        <v>0.63958333333333328</v>
      </c>
      <c r="C923" s="23">
        <v>3.3065000000000002</v>
      </c>
      <c r="D923" s="24">
        <f>C923+P_aux</f>
        <v>3.3215000000000003</v>
      </c>
      <c r="E923" s="25">
        <f>AQ922</f>
        <v>0.62961608622536824</v>
      </c>
      <c r="F923" s="24">
        <f>AB922</f>
        <v>3.4</v>
      </c>
      <c r="G923">
        <f>IF(AND(S922=0,V922&gt;=MinOff),V922,-1)</f>
        <v>-1</v>
      </c>
      <c r="H923">
        <f>IF(AND(T922=0,W922&gt;=MinOff),W922,-1)</f>
        <v>-1</v>
      </c>
      <c r="I923">
        <f>IF(AND(U922=0,X922&gt;=MinOff),X922,-1)</f>
        <v>-1</v>
      </c>
      <c r="J923">
        <f>IF(AND(S922=1,V922&gt;=MinRun),V922,-1)</f>
        <v>698</v>
      </c>
      <c r="K923">
        <f>IF(AND(T922=1,W922&gt;=MinRun),W922,-1)</f>
        <v>697</v>
      </c>
      <c r="L923">
        <f>IF(AND(U922=1,X922&gt;=MinRun),X922,-1)</f>
        <v>356</v>
      </c>
      <c r="M923">
        <f>IF(MAX(G923:I923)&lt;0,0,MATCH(MAX(G923:I923),G923:I923,0))</f>
        <v>0</v>
      </c>
      <c r="N923">
        <f>IF(MAX(J923:L923)&lt;0,0,MATCH(MAX(J923:L923),J923:L923,0))</f>
        <v>1</v>
      </c>
      <c r="O923" s="24">
        <f>IF(N923=0,0,INDEX(CapVec,N923))</f>
        <v>1.2</v>
      </c>
      <c r="P923">
        <f>IF(OR(D923&gt;F923+StartMargin,E923&lt;SOC_startT),1,0)</f>
        <v>0</v>
      </c>
      <c r="Q923">
        <f>IF(AND(E923&gt;SOC_stopT,D923&lt;=F923-O923+StopMargin),1,0)</f>
        <v>0</v>
      </c>
      <c r="R923">
        <f>IF(AND(P923=1,M923&gt;0),1,IF(AND(P923=0,Q923=1,N923&gt;0),-1,0))</f>
        <v>0</v>
      </c>
      <c r="S923">
        <f>S922+IF(AND(R923=1,M923=1),1,0)-IF(AND(R923=-1,N923=1),1,0)</f>
        <v>1</v>
      </c>
      <c r="T923">
        <f>T922+IF(AND(R923=1,M923=2),1,0)-IF(AND(R923=-1,N923=2),1,0)</f>
        <v>1</v>
      </c>
      <c r="U923">
        <f>U922+IF(AND(R923=1,M923=3),1,0)-IF(AND(R923=-1,N923=3),1,0)</f>
        <v>1</v>
      </c>
      <c r="V923">
        <f>IF(S923&lt;&gt;S922,0,V922+dt)</f>
        <v>699</v>
      </c>
      <c r="W923">
        <f>IF(T923&lt;&gt;T922,0,W922+dt)</f>
        <v>698</v>
      </c>
      <c r="X923">
        <f>IF(U923&lt;&gt;U922,0,X922+dt)</f>
        <v>357</v>
      </c>
      <c r="Y923" s="24">
        <f>S923*Cap_1*MIN(1,(V923+dt)/StartRamp)</f>
        <v>1.2</v>
      </c>
      <c r="Z923" s="24">
        <f>T923*Cap_2*MIN(1,(W923+dt)/StartRamp)</f>
        <v>1.1000000000000001</v>
      </c>
      <c r="AA923" s="24">
        <f>U923*Cap_3*MIN(1,(X923+dt)/StartRamp)</f>
        <v>1.1000000000000001</v>
      </c>
      <c r="AB923" s="24">
        <f>SUM(Y923:AA923)</f>
        <v>3.4</v>
      </c>
      <c r="AC923" s="24">
        <f>AB923-D923</f>
        <v>7.849999999999957E-2</v>
      </c>
      <c r="AD923" s="25">
        <f>MEDIAN(0,(TaperEnd-E923)/(TaperEnd-TaperStart),1)</f>
        <v>1</v>
      </c>
      <c r="AE923" s="24">
        <f>MIN(P_pcs*AD923,MAX(0,SOC_max-E923)*E_nom*60/dt/SQRT(RTE))</f>
        <v>2.5</v>
      </c>
      <c r="AF923" s="24">
        <f>MIN(P_pcs,MAX(0,E923-SOC_min)*E_nom*60/dt*SQRT(RTE))</f>
        <v>2.5</v>
      </c>
      <c r="AG923" s="24">
        <f>IF(AC923&gt;0,MIN(AC923,AE923),0)</f>
        <v>7.849999999999957E-2</v>
      </c>
      <c r="AH923" s="24">
        <f>IF(AC923&lt;0,MIN(-AC923,AF923),0)</f>
        <v>0</v>
      </c>
      <c r="AI923" s="24">
        <f>IF(AC923&gt;0,D923+AG923,AB923)</f>
        <v>3.4</v>
      </c>
      <c r="AJ923" s="24">
        <f>MAX(0,D923-AI923-AH923)</f>
        <v>0</v>
      </c>
      <c r="AK923" s="25">
        <f>IF(AB923&gt;0,AI923/AB923,0)</f>
        <v>1</v>
      </c>
      <c r="AL923">
        <f>IF(AB923=0,1,MIN(MATCH(MEDIAN(MinStable,AK923,1),FC_L,1),3))</f>
        <v>3</v>
      </c>
      <c r="AM923" s="25">
        <f>INDEX(FC_E1,$AL923)+(MEDIAN(MinStable,$AK923,1)-INDEX(FC_L,$AL923))*(INDEX(FC_E1,$AL923+1)-INDEX(FC_E1,$AL923))/(INDEX(FC_L,$AL923+1)-INDEX(FC_L,$AL923))</f>
        <v>0.42799999999999999</v>
      </c>
      <c r="AN923" s="25">
        <f>INDEX(FC_E2,$AL923)+(MEDIAN(MinStable,$AK923,1)-INDEX(FC_L,$AL923))*(INDEX(FC_E2,$AL923+1)-INDEX(FC_E2,$AL923))/(INDEX(FC_L,$AL923+1)-INDEX(FC_L,$AL923))</f>
        <v>0.42199999999999999</v>
      </c>
      <c r="AO923" s="25">
        <f>INDEX(FC_E3,$AL923)+(MEDIAN(MinStable,$AK923,1)-INDEX(FC_L,$AL923))*(INDEX(FC_E3,$AL923+1)-INDEX(FC_E3,$AL923))/(INDEX(FC_L,$AL923+1)-INDEX(FC_L,$AL923))</f>
        <v>0.41499999999999998</v>
      </c>
      <c r="AP923" s="26">
        <f>(IF(S923=1,Y923*AK923/AM923,0)+IF(T923=1,Z923*AK923/AN923,0)+IF(U923=1,AA923*AK923/AO923,0))*dt/60</f>
        <v>0.13434959664142687</v>
      </c>
      <c r="AQ923" s="25">
        <f>E923+(AG923*SQRT(RTE)-AH923/SQRT(RTE))*dt/60/E_nom</f>
        <v>0.62983923630848715</v>
      </c>
      <c r="AR923">
        <f>IF(R923=1,1,0)</f>
        <v>0</v>
      </c>
    </row>
    <row r="924" spans="1:44" x14ac:dyDescent="0.2">
      <c r="A924">
        <v>922</v>
      </c>
      <c r="B924" s="22">
        <f>A924/1440</f>
        <v>0.64027777777777772</v>
      </c>
      <c r="C924" s="23">
        <v>3.3908</v>
      </c>
      <c r="D924" s="24">
        <f>C924+P_aux</f>
        <v>3.4058000000000002</v>
      </c>
      <c r="E924" s="25">
        <f>AQ923</f>
        <v>0.62983923630848715</v>
      </c>
      <c r="F924" s="24">
        <f>AB923</f>
        <v>3.4</v>
      </c>
      <c r="G924">
        <f>IF(AND(S923=0,V923&gt;=MinOff),V923,-1)</f>
        <v>-1</v>
      </c>
      <c r="H924">
        <f>IF(AND(T923=0,W923&gt;=MinOff),W923,-1)</f>
        <v>-1</v>
      </c>
      <c r="I924">
        <f>IF(AND(U923=0,X923&gt;=MinOff),X923,-1)</f>
        <v>-1</v>
      </c>
      <c r="J924">
        <f>IF(AND(S923=1,V923&gt;=MinRun),V923,-1)</f>
        <v>699</v>
      </c>
      <c r="K924">
        <f>IF(AND(T923=1,W923&gt;=MinRun),W923,-1)</f>
        <v>698</v>
      </c>
      <c r="L924">
        <f>IF(AND(U923=1,X923&gt;=MinRun),X923,-1)</f>
        <v>357</v>
      </c>
      <c r="M924">
        <f>IF(MAX(G924:I924)&lt;0,0,MATCH(MAX(G924:I924),G924:I924,0))</f>
        <v>0</v>
      </c>
      <c r="N924">
        <f>IF(MAX(J924:L924)&lt;0,0,MATCH(MAX(J924:L924),J924:L924,0))</f>
        <v>1</v>
      </c>
      <c r="O924" s="24">
        <f>IF(N924=0,0,INDEX(CapVec,N924))</f>
        <v>1.2</v>
      </c>
      <c r="P924">
        <f>IF(OR(D924&gt;F924+StartMargin,E924&lt;SOC_startT),1,0)</f>
        <v>0</v>
      </c>
      <c r="Q924">
        <f>IF(AND(E924&gt;SOC_stopT,D924&lt;=F924-O924+StopMargin),1,0)</f>
        <v>0</v>
      </c>
      <c r="R924">
        <f>IF(AND(P924=1,M924&gt;0),1,IF(AND(P924=0,Q924=1,N924&gt;0),-1,0))</f>
        <v>0</v>
      </c>
      <c r="S924">
        <f>S923+IF(AND(R924=1,M924=1),1,0)-IF(AND(R924=-1,N924=1),1,0)</f>
        <v>1</v>
      </c>
      <c r="T924">
        <f>T923+IF(AND(R924=1,M924=2),1,0)-IF(AND(R924=-1,N924=2),1,0)</f>
        <v>1</v>
      </c>
      <c r="U924">
        <f>U923+IF(AND(R924=1,M924=3),1,0)-IF(AND(R924=-1,N924=3),1,0)</f>
        <v>1</v>
      </c>
      <c r="V924">
        <f>IF(S924&lt;&gt;S923,0,V923+dt)</f>
        <v>700</v>
      </c>
      <c r="W924">
        <f>IF(T924&lt;&gt;T923,0,W923+dt)</f>
        <v>699</v>
      </c>
      <c r="X924">
        <f>IF(U924&lt;&gt;U923,0,X923+dt)</f>
        <v>358</v>
      </c>
      <c r="Y924" s="24">
        <f>S924*Cap_1*MIN(1,(V924+dt)/StartRamp)</f>
        <v>1.2</v>
      </c>
      <c r="Z924" s="24">
        <f>T924*Cap_2*MIN(1,(W924+dt)/StartRamp)</f>
        <v>1.1000000000000001</v>
      </c>
      <c r="AA924" s="24">
        <f>U924*Cap_3*MIN(1,(X924+dt)/StartRamp)</f>
        <v>1.1000000000000001</v>
      </c>
      <c r="AB924" s="24">
        <f>SUM(Y924:AA924)</f>
        <v>3.4</v>
      </c>
      <c r="AC924" s="24">
        <f>AB924-D924</f>
        <v>-5.8000000000002494E-3</v>
      </c>
      <c r="AD924" s="25">
        <f>MEDIAN(0,(TaperEnd-E924)/(TaperEnd-TaperStart),1)</f>
        <v>1</v>
      </c>
      <c r="AE924" s="24">
        <f>MIN(P_pcs*AD924,MAX(0,SOC_max-E924)*E_nom*60/dt/SQRT(RTE))</f>
        <v>2.5</v>
      </c>
      <c r="AF924" s="24">
        <f>MIN(P_pcs,MAX(0,E924-SOC_min)*E_nom*60/dt*SQRT(RTE))</f>
        <v>2.5</v>
      </c>
      <c r="AG924" s="24">
        <f>IF(AC924&gt;0,MIN(AC924,AE924),0)</f>
        <v>0</v>
      </c>
      <c r="AH924" s="24">
        <f>IF(AC924&lt;0,MIN(-AC924,AF924),0)</f>
        <v>5.8000000000002494E-3</v>
      </c>
      <c r="AI924" s="24">
        <f>IF(AC924&gt;0,D924+AG924,AB924)</f>
        <v>3.4</v>
      </c>
      <c r="AJ924" s="24">
        <f>MAX(0,D924-AI924-AH924)</f>
        <v>0</v>
      </c>
      <c r="AK924" s="25">
        <f>IF(AB924&gt;0,AI924/AB924,0)</f>
        <v>1</v>
      </c>
      <c r="AL924">
        <f>IF(AB924=0,1,MIN(MATCH(MEDIAN(MinStable,AK924,1),FC_L,1),3))</f>
        <v>3</v>
      </c>
      <c r="AM924" s="25">
        <f>INDEX(FC_E1,$AL924)+(MEDIAN(MinStable,$AK924,1)-INDEX(FC_L,$AL924))*(INDEX(FC_E1,$AL924+1)-INDEX(FC_E1,$AL924))/(INDEX(FC_L,$AL924+1)-INDEX(FC_L,$AL924))</f>
        <v>0.42799999999999999</v>
      </c>
      <c r="AN924" s="25">
        <f>INDEX(FC_E2,$AL924)+(MEDIAN(MinStable,$AK924,1)-INDEX(FC_L,$AL924))*(INDEX(FC_E2,$AL924+1)-INDEX(FC_E2,$AL924))/(INDEX(FC_L,$AL924+1)-INDEX(FC_L,$AL924))</f>
        <v>0.42199999999999999</v>
      </c>
      <c r="AO924" s="25">
        <f>INDEX(FC_E3,$AL924)+(MEDIAN(MinStable,$AK924,1)-INDEX(FC_L,$AL924))*(INDEX(FC_E3,$AL924+1)-INDEX(FC_E3,$AL924))/(INDEX(FC_L,$AL924+1)-INDEX(FC_L,$AL924))</f>
        <v>0.41499999999999998</v>
      </c>
      <c r="AP924" s="26">
        <f>(IF(S924=1,Y924*AK924/AM924,0)+IF(T924=1,Z924*AK924/AN924,0)+IF(U924=1,AA924*AK924/AO924,0))*dt/60</f>
        <v>0.13434959664142687</v>
      </c>
      <c r="AQ924" s="25">
        <f>E924+(AG924*SQRT(RTE)-AH924/SQRT(RTE))*dt/60/E_nom</f>
        <v>0.6298205004879589</v>
      </c>
      <c r="AR924">
        <f>IF(R924=1,1,0)</f>
        <v>0</v>
      </c>
    </row>
    <row r="925" spans="1:44" x14ac:dyDescent="0.2">
      <c r="A925">
        <v>923</v>
      </c>
      <c r="B925" s="22">
        <f>A925/1440</f>
        <v>0.64097222222222228</v>
      </c>
      <c r="C925" s="23">
        <v>3.4352</v>
      </c>
      <c r="D925" s="24">
        <f>C925+P_aux</f>
        <v>3.4502000000000002</v>
      </c>
      <c r="E925" s="25">
        <f>AQ924</f>
        <v>0.6298205004879589</v>
      </c>
      <c r="F925" s="24">
        <f>AB924</f>
        <v>3.4</v>
      </c>
      <c r="G925">
        <f>IF(AND(S924=0,V924&gt;=MinOff),V924,-1)</f>
        <v>-1</v>
      </c>
      <c r="H925">
        <f>IF(AND(T924=0,W924&gt;=MinOff),W924,-1)</f>
        <v>-1</v>
      </c>
      <c r="I925">
        <f>IF(AND(U924=0,X924&gt;=MinOff),X924,-1)</f>
        <v>-1</v>
      </c>
      <c r="J925">
        <f>IF(AND(S924=1,V924&gt;=MinRun),V924,-1)</f>
        <v>700</v>
      </c>
      <c r="K925">
        <f>IF(AND(T924=1,W924&gt;=MinRun),W924,-1)</f>
        <v>699</v>
      </c>
      <c r="L925">
        <f>IF(AND(U924=1,X924&gt;=MinRun),X924,-1)</f>
        <v>358</v>
      </c>
      <c r="M925">
        <f>IF(MAX(G925:I925)&lt;0,0,MATCH(MAX(G925:I925),G925:I925,0))</f>
        <v>0</v>
      </c>
      <c r="N925">
        <f>IF(MAX(J925:L925)&lt;0,0,MATCH(MAX(J925:L925),J925:L925,0))</f>
        <v>1</v>
      </c>
      <c r="O925" s="24">
        <f>IF(N925=0,0,INDEX(CapVec,N925))</f>
        <v>1.2</v>
      </c>
      <c r="P925">
        <f>IF(OR(D925&gt;F925+StartMargin,E925&lt;SOC_startT),1,0)</f>
        <v>0</v>
      </c>
      <c r="Q925">
        <f>IF(AND(E925&gt;SOC_stopT,D925&lt;=F925-O925+StopMargin),1,0)</f>
        <v>0</v>
      </c>
      <c r="R925">
        <f>IF(AND(P925=1,M925&gt;0),1,IF(AND(P925=0,Q925=1,N925&gt;0),-1,0))</f>
        <v>0</v>
      </c>
      <c r="S925">
        <f>S924+IF(AND(R925=1,M925=1),1,0)-IF(AND(R925=-1,N925=1),1,0)</f>
        <v>1</v>
      </c>
      <c r="T925">
        <f>T924+IF(AND(R925=1,M925=2),1,0)-IF(AND(R925=-1,N925=2),1,0)</f>
        <v>1</v>
      </c>
      <c r="U925">
        <f>U924+IF(AND(R925=1,M925=3),1,0)-IF(AND(R925=-1,N925=3),1,0)</f>
        <v>1</v>
      </c>
      <c r="V925">
        <f>IF(S925&lt;&gt;S924,0,V924+dt)</f>
        <v>701</v>
      </c>
      <c r="W925">
        <f>IF(T925&lt;&gt;T924,0,W924+dt)</f>
        <v>700</v>
      </c>
      <c r="X925">
        <f>IF(U925&lt;&gt;U924,0,X924+dt)</f>
        <v>359</v>
      </c>
      <c r="Y925" s="24">
        <f>S925*Cap_1*MIN(1,(V925+dt)/StartRamp)</f>
        <v>1.2</v>
      </c>
      <c r="Z925" s="24">
        <f>T925*Cap_2*MIN(1,(W925+dt)/StartRamp)</f>
        <v>1.1000000000000001</v>
      </c>
      <c r="AA925" s="24">
        <f>U925*Cap_3*MIN(1,(X925+dt)/StartRamp)</f>
        <v>1.1000000000000001</v>
      </c>
      <c r="AB925" s="24">
        <f>SUM(Y925:AA925)</f>
        <v>3.4</v>
      </c>
      <c r="AC925" s="24">
        <f>AB925-D925</f>
        <v>-5.0200000000000244E-2</v>
      </c>
      <c r="AD925" s="25">
        <f>MEDIAN(0,(TaperEnd-E925)/(TaperEnd-TaperStart),1)</f>
        <v>1</v>
      </c>
      <c r="AE925" s="24">
        <f>MIN(P_pcs*AD925,MAX(0,SOC_max-E925)*E_nom*60/dt/SQRT(RTE))</f>
        <v>2.5</v>
      </c>
      <c r="AF925" s="24">
        <f>MIN(P_pcs,MAX(0,E925-SOC_min)*E_nom*60/dt*SQRT(RTE))</f>
        <v>2.5</v>
      </c>
      <c r="AG925" s="24">
        <f>IF(AC925&gt;0,MIN(AC925,AE925),0)</f>
        <v>0</v>
      </c>
      <c r="AH925" s="24">
        <f>IF(AC925&lt;0,MIN(-AC925,AF925),0)</f>
        <v>5.0200000000000244E-2</v>
      </c>
      <c r="AI925" s="24">
        <f>IF(AC925&gt;0,D925+AG925,AB925)</f>
        <v>3.4</v>
      </c>
      <c r="AJ925" s="24">
        <f>MAX(0,D925-AI925-AH925)</f>
        <v>0</v>
      </c>
      <c r="AK925" s="25">
        <f>IF(AB925&gt;0,AI925/AB925,0)</f>
        <v>1</v>
      </c>
      <c r="AL925">
        <f>IF(AB925=0,1,MIN(MATCH(MEDIAN(MinStable,AK925,1),FC_L,1),3))</f>
        <v>3</v>
      </c>
      <c r="AM925" s="25">
        <f>INDEX(FC_E1,$AL925)+(MEDIAN(MinStable,$AK925,1)-INDEX(FC_L,$AL925))*(INDEX(FC_E1,$AL925+1)-INDEX(FC_E1,$AL925))/(INDEX(FC_L,$AL925+1)-INDEX(FC_L,$AL925))</f>
        <v>0.42799999999999999</v>
      </c>
      <c r="AN925" s="25">
        <f>INDEX(FC_E2,$AL925)+(MEDIAN(MinStable,$AK925,1)-INDEX(FC_L,$AL925))*(INDEX(FC_E2,$AL925+1)-INDEX(FC_E2,$AL925))/(INDEX(FC_L,$AL925+1)-INDEX(FC_L,$AL925))</f>
        <v>0.42199999999999999</v>
      </c>
      <c r="AO925" s="25">
        <f>INDEX(FC_E3,$AL925)+(MEDIAN(MinStable,$AK925,1)-INDEX(FC_L,$AL925))*(INDEX(FC_E3,$AL925+1)-INDEX(FC_E3,$AL925))/(INDEX(FC_L,$AL925+1)-INDEX(FC_L,$AL925))</f>
        <v>0.41499999999999998</v>
      </c>
      <c r="AP925" s="26">
        <f>(IF(S925=1,Y925*AK925/AM925,0)+IF(T925=1,Z925*AK925/AN925,0)+IF(U925=1,AA925*AK925/AO925,0))*dt/60</f>
        <v>0.13434959664142687</v>
      </c>
      <c r="AQ925" s="25">
        <f>E925+(AG925*SQRT(RTE)-AH925/SQRT(RTE))*dt/60/E_nom</f>
        <v>0.62965833873097332</v>
      </c>
      <c r="AR925">
        <f>IF(R925=1,1,0)</f>
        <v>0</v>
      </c>
    </row>
    <row r="926" spans="1:44" x14ac:dyDescent="0.2">
      <c r="A926">
        <v>924</v>
      </c>
      <c r="B926" s="22">
        <f>A926/1440</f>
        <v>0.64166666666666672</v>
      </c>
      <c r="C926" s="23">
        <v>3.3449</v>
      </c>
      <c r="D926" s="24">
        <f>C926+P_aux</f>
        <v>3.3599000000000001</v>
      </c>
      <c r="E926" s="25">
        <f>AQ925</f>
        <v>0.62965833873097332</v>
      </c>
      <c r="F926" s="24">
        <f>AB925</f>
        <v>3.4</v>
      </c>
      <c r="G926">
        <f>IF(AND(S925=0,V925&gt;=MinOff),V925,-1)</f>
        <v>-1</v>
      </c>
      <c r="H926">
        <f>IF(AND(T925=0,W925&gt;=MinOff),W925,-1)</f>
        <v>-1</v>
      </c>
      <c r="I926">
        <f>IF(AND(U925=0,X925&gt;=MinOff),X925,-1)</f>
        <v>-1</v>
      </c>
      <c r="J926">
        <f>IF(AND(S925=1,V925&gt;=MinRun),V925,-1)</f>
        <v>701</v>
      </c>
      <c r="K926">
        <f>IF(AND(T925=1,W925&gt;=MinRun),W925,-1)</f>
        <v>700</v>
      </c>
      <c r="L926">
        <f>IF(AND(U925=1,X925&gt;=MinRun),X925,-1)</f>
        <v>359</v>
      </c>
      <c r="M926">
        <f>IF(MAX(G926:I926)&lt;0,0,MATCH(MAX(G926:I926),G926:I926,0))</f>
        <v>0</v>
      </c>
      <c r="N926">
        <f>IF(MAX(J926:L926)&lt;0,0,MATCH(MAX(J926:L926),J926:L926,0))</f>
        <v>1</v>
      </c>
      <c r="O926" s="24">
        <f>IF(N926=0,0,INDEX(CapVec,N926))</f>
        <v>1.2</v>
      </c>
      <c r="P926">
        <f>IF(OR(D926&gt;F926+StartMargin,E926&lt;SOC_startT),1,0)</f>
        <v>0</v>
      </c>
      <c r="Q926">
        <f>IF(AND(E926&gt;SOC_stopT,D926&lt;=F926-O926+StopMargin),1,0)</f>
        <v>0</v>
      </c>
      <c r="R926">
        <f>IF(AND(P926=1,M926&gt;0),1,IF(AND(P926=0,Q926=1,N926&gt;0),-1,0))</f>
        <v>0</v>
      </c>
      <c r="S926">
        <f>S925+IF(AND(R926=1,M926=1),1,0)-IF(AND(R926=-1,N926=1),1,0)</f>
        <v>1</v>
      </c>
      <c r="T926">
        <f>T925+IF(AND(R926=1,M926=2),1,0)-IF(AND(R926=-1,N926=2),1,0)</f>
        <v>1</v>
      </c>
      <c r="U926">
        <f>U925+IF(AND(R926=1,M926=3),1,0)-IF(AND(R926=-1,N926=3),1,0)</f>
        <v>1</v>
      </c>
      <c r="V926">
        <f>IF(S926&lt;&gt;S925,0,V925+dt)</f>
        <v>702</v>
      </c>
      <c r="W926">
        <f>IF(T926&lt;&gt;T925,0,W925+dt)</f>
        <v>701</v>
      </c>
      <c r="X926">
        <f>IF(U926&lt;&gt;U925,0,X925+dt)</f>
        <v>360</v>
      </c>
      <c r="Y926" s="24">
        <f>S926*Cap_1*MIN(1,(V926+dt)/StartRamp)</f>
        <v>1.2</v>
      </c>
      <c r="Z926" s="24">
        <f>T926*Cap_2*MIN(1,(W926+dt)/StartRamp)</f>
        <v>1.1000000000000001</v>
      </c>
      <c r="AA926" s="24">
        <f>U926*Cap_3*MIN(1,(X926+dt)/StartRamp)</f>
        <v>1.1000000000000001</v>
      </c>
      <c r="AB926" s="24">
        <f>SUM(Y926:AA926)</f>
        <v>3.4</v>
      </c>
      <c r="AC926" s="24">
        <f>AB926-D926</f>
        <v>4.0099999999999802E-2</v>
      </c>
      <c r="AD926" s="25">
        <f>MEDIAN(0,(TaperEnd-E926)/(TaperEnd-TaperStart),1)</f>
        <v>1</v>
      </c>
      <c r="AE926" s="24">
        <f>MIN(P_pcs*AD926,MAX(0,SOC_max-E926)*E_nom*60/dt/SQRT(RTE))</f>
        <v>2.5</v>
      </c>
      <c r="AF926" s="24">
        <f>MIN(P_pcs,MAX(0,E926-SOC_min)*E_nom*60/dt*SQRT(RTE))</f>
        <v>2.5</v>
      </c>
      <c r="AG926" s="24">
        <f>IF(AC926&gt;0,MIN(AC926,AE926),0)</f>
        <v>4.0099999999999802E-2</v>
      </c>
      <c r="AH926" s="24">
        <f>IF(AC926&lt;0,MIN(-AC926,AF926),0)</f>
        <v>0</v>
      </c>
      <c r="AI926" s="24">
        <f>IF(AC926&gt;0,D926+AG926,AB926)</f>
        <v>3.4</v>
      </c>
      <c r="AJ926" s="24">
        <f>MAX(0,D926-AI926-AH926)</f>
        <v>0</v>
      </c>
      <c r="AK926" s="25">
        <f>IF(AB926&gt;0,AI926/AB926,0)</f>
        <v>1</v>
      </c>
      <c r="AL926">
        <f>IF(AB926=0,1,MIN(MATCH(MEDIAN(MinStable,AK926,1),FC_L,1),3))</f>
        <v>3</v>
      </c>
      <c r="AM926" s="25">
        <f>INDEX(FC_E1,$AL926)+(MEDIAN(MinStable,$AK926,1)-INDEX(FC_L,$AL926))*(INDEX(FC_E1,$AL926+1)-INDEX(FC_E1,$AL926))/(INDEX(FC_L,$AL926+1)-INDEX(FC_L,$AL926))</f>
        <v>0.42799999999999999</v>
      </c>
      <c r="AN926" s="25">
        <f>INDEX(FC_E2,$AL926)+(MEDIAN(MinStable,$AK926,1)-INDEX(FC_L,$AL926))*(INDEX(FC_E2,$AL926+1)-INDEX(FC_E2,$AL926))/(INDEX(FC_L,$AL926+1)-INDEX(FC_L,$AL926))</f>
        <v>0.42199999999999999</v>
      </c>
      <c r="AO926" s="25">
        <f>INDEX(FC_E3,$AL926)+(MEDIAN(MinStable,$AK926,1)-INDEX(FC_L,$AL926))*(INDEX(FC_E3,$AL926+1)-INDEX(FC_E3,$AL926))/(INDEX(FC_L,$AL926+1)-INDEX(FC_L,$AL926))</f>
        <v>0.41499999999999998</v>
      </c>
      <c r="AP926" s="26">
        <f>(IF(S926=1,Y926*AK926/AM926,0)+IF(T926=1,Z926*AK926/AN926,0)+IF(U926=1,AA926*AK926/AO926,0))*dt/60</f>
        <v>0.13434959664142687</v>
      </c>
      <c r="AQ926" s="25">
        <f>E926+(AG926*SQRT(RTE)-AH926/SQRT(RTE))*dt/60/E_nom</f>
        <v>0.62977233004731814</v>
      </c>
      <c r="AR926">
        <f>IF(R926=1,1,0)</f>
        <v>0</v>
      </c>
    </row>
    <row r="927" spans="1:44" x14ac:dyDescent="0.2">
      <c r="A927">
        <v>925</v>
      </c>
      <c r="B927" s="22">
        <f>A927/1440</f>
        <v>0.64236111111111116</v>
      </c>
      <c r="C927" s="23">
        <v>3.2707999999999999</v>
      </c>
      <c r="D927" s="24">
        <f>C927+P_aux</f>
        <v>3.2858000000000001</v>
      </c>
      <c r="E927" s="25">
        <f>AQ926</f>
        <v>0.62977233004731814</v>
      </c>
      <c r="F927" s="24">
        <f>AB926</f>
        <v>3.4</v>
      </c>
      <c r="G927">
        <f>IF(AND(S926=0,V926&gt;=MinOff),V926,-1)</f>
        <v>-1</v>
      </c>
      <c r="H927">
        <f>IF(AND(T926=0,W926&gt;=MinOff),W926,-1)</f>
        <v>-1</v>
      </c>
      <c r="I927">
        <f>IF(AND(U926=0,X926&gt;=MinOff),X926,-1)</f>
        <v>-1</v>
      </c>
      <c r="J927">
        <f>IF(AND(S926=1,V926&gt;=MinRun),V926,-1)</f>
        <v>702</v>
      </c>
      <c r="K927">
        <f>IF(AND(T926=1,W926&gt;=MinRun),W926,-1)</f>
        <v>701</v>
      </c>
      <c r="L927">
        <f>IF(AND(U926=1,X926&gt;=MinRun),X926,-1)</f>
        <v>360</v>
      </c>
      <c r="M927">
        <f>IF(MAX(G927:I927)&lt;0,0,MATCH(MAX(G927:I927),G927:I927,0))</f>
        <v>0</v>
      </c>
      <c r="N927">
        <f>IF(MAX(J927:L927)&lt;0,0,MATCH(MAX(J927:L927),J927:L927,0))</f>
        <v>1</v>
      </c>
      <c r="O927" s="24">
        <f>IF(N927=0,0,INDEX(CapVec,N927))</f>
        <v>1.2</v>
      </c>
      <c r="P927">
        <f>IF(OR(D927&gt;F927+StartMargin,E927&lt;SOC_startT),1,0)</f>
        <v>0</v>
      </c>
      <c r="Q927">
        <f>IF(AND(E927&gt;SOC_stopT,D927&lt;=F927-O927+StopMargin),1,0)</f>
        <v>0</v>
      </c>
      <c r="R927">
        <f>IF(AND(P927=1,M927&gt;0),1,IF(AND(P927=0,Q927=1,N927&gt;0),-1,0))</f>
        <v>0</v>
      </c>
      <c r="S927">
        <f>S926+IF(AND(R927=1,M927=1),1,0)-IF(AND(R927=-1,N927=1),1,0)</f>
        <v>1</v>
      </c>
      <c r="T927">
        <f>T926+IF(AND(R927=1,M927=2),1,0)-IF(AND(R927=-1,N927=2),1,0)</f>
        <v>1</v>
      </c>
      <c r="U927">
        <f>U926+IF(AND(R927=1,M927=3),1,0)-IF(AND(R927=-1,N927=3),1,0)</f>
        <v>1</v>
      </c>
      <c r="V927">
        <f>IF(S927&lt;&gt;S926,0,V926+dt)</f>
        <v>703</v>
      </c>
      <c r="W927">
        <f>IF(T927&lt;&gt;T926,0,W926+dt)</f>
        <v>702</v>
      </c>
      <c r="X927">
        <f>IF(U927&lt;&gt;U926,0,X926+dt)</f>
        <v>361</v>
      </c>
      <c r="Y927" s="24">
        <f>S927*Cap_1*MIN(1,(V927+dt)/StartRamp)</f>
        <v>1.2</v>
      </c>
      <c r="Z927" s="24">
        <f>T927*Cap_2*MIN(1,(W927+dt)/StartRamp)</f>
        <v>1.1000000000000001</v>
      </c>
      <c r="AA927" s="24">
        <f>U927*Cap_3*MIN(1,(X927+dt)/StartRamp)</f>
        <v>1.1000000000000001</v>
      </c>
      <c r="AB927" s="24">
        <f>SUM(Y927:AA927)</f>
        <v>3.4</v>
      </c>
      <c r="AC927" s="24">
        <f>AB927-D927</f>
        <v>0.11419999999999986</v>
      </c>
      <c r="AD927" s="25">
        <f>MEDIAN(0,(TaperEnd-E927)/(TaperEnd-TaperStart),1)</f>
        <v>1</v>
      </c>
      <c r="AE927" s="24">
        <f>MIN(P_pcs*AD927,MAX(0,SOC_max-E927)*E_nom*60/dt/SQRT(RTE))</f>
        <v>2.5</v>
      </c>
      <c r="AF927" s="24">
        <f>MIN(P_pcs,MAX(0,E927-SOC_min)*E_nom*60/dt*SQRT(RTE))</f>
        <v>2.5</v>
      </c>
      <c r="AG927" s="24">
        <f>IF(AC927&gt;0,MIN(AC927,AE927),0)</f>
        <v>0.11419999999999986</v>
      </c>
      <c r="AH927" s="24">
        <f>IF(AC927&lt;0,MIN(-AC927,AF927),0)</f>
        <v>0</v>
      </c>
      <c r="AI927" s="24">
        <f>IF(AC927&gt;0,D927+AG927,AB927)</f>
        <v>3.4</v>
      </c>
      <c r="AJ927" s="24">
        <f>MAX(0,D927-AI927-AH927)</f>
        <v>0</v>
      </c>
      <c r="AK927" s="25">
        <f>IF(AB927&gt;0,AI927/AB927,0)</f>
        <v>1</v>
      </c>
      <c r="AL927">
        <f>IF(AB927=0,1,MIN(MATCH(MEDIAN(MinStable,AK927,1),FC_L,1),3))</f>
        <v>3</v>
      </c>
      <c r="AM927" s="25">
        <f>INDEX(FC_E1,$AL927)+(MEDIAN(MinStable,$AK927,1)-INDEX(FC_L,$AL927))*(INDEX(FC_E1,$AL927+1)-INDEX(FC_E1,$AL927))/(INDEX(FC_L,$AL927+1)-INDEX(FC_L,$AL927))</f>
        <v>0.42799999999999999</v>
      </c>
      <c r="AN927" s="25">
        <f>INDEX(FC_E2,$AL927)+(MEDIAN(MinStable,$AK927,1)-INDEX(FC_L,$AL927))*(INDEX(FC_E2,$AL927+1)-INDEX(FC_E2,$AL927))/(INDEX(FC_L,$AL927+1)-INDEX(FC_L,$AL927))</f>
        <v>0.42199999999999999</v>
      </c>
      <c r="AO927" s="25">
        <f>INDEX(FC_E3,$AL927)+(MEDIAN(MinStable,$AK927,1)-INDEX(FC_L,$AL927))*(INDEX(FC_E3,$AL927+1)-INDEX(FC_E3,$AL927))/(INDEX(FC_L,$AL927+1)-INDEX(FC_L,$AL927))</f>
        <v>0.41499999999999998</v>
      </c>
      <c r="AP927" s="26">
        <f>(IF(S927=1,Y927*AK927/AM927,0)+IF(T927=1,Z927*AK927/AN927,0)+IF(U927=1,AA927*AK927/AO927,0))*dt/60</f>
        <v>0.13434959664142687</v>
      </c>
      <c r="AQ927" s="25">
        <f>E927+(AG927*SQRT(RTE)-AH927/SQRT(RTE))*dt/60/E_nom</f>
        <v>0.63009696367142232</v>
      </c>
      <c r="AR927">
        <f>IF(R927=1,1,0)</f>
        <v>0</v>
      </c>
    </row>
    <row r="928" spans="1:44" x14ac:dyDescent="0.2">
      <c r="A928">
        <v>926</v>
      </c>
      <c r="B928" s="22">
        <f>A928/1440</f>
        <v>0.6430555555555556</v>
      </c>
      <c r="C928" s="23">
        <v>3.2940999999999998</v>
      </c>
      <c r="D928" s="24">
        <f>C928+P_aux</f>
        <v>3.3090999999999999</v>
      </c>
      <c r="E928" s="25">
        <f>AQ927</f>
        <v>0.63009696367142232</v>
      </c>
      <c r="F928" s="24">
        <f>AB927</f>
        <v>3.4</v>
      </c>
      <c r="G928">
        <f>IF(AND(S927=0,V927&gt;=MinOff),V927,-1)</f>
        <v>-1</v>
      </c>
      <c r="H928">
        <f>IF(AND(T927=0,W927&gt;=MinOff),W927,-1)</f>
        <v>-1</v>
      </c>
      <c r="I928">
        <f>IF(AND(U927=0,X927&gt;=MinOff),X927,-1)</f>
        <v>-1</v>
      </c>
      <c r="J928">
        <f>IF(AND(S927=1,V927&gt;=MinRun),V927,-1)</f>
        <v>703</v>
      </c>
      <c r="K928">
        <f>IF(AND(T927=1,W927&gt;=MinRun),W927,-1)</f>
        <v>702</v>
      </c>
      <c r="L928">
        <f>IF(AND(U927=1,X927&gt;=MinRun),X927,-1)</f>
        <v>361</v>
      </c>
      <c r="M928">
        <f>IF(MAX(G928:I928)&lt;0,0,MATCH(MAX(G928:I928),G928:I928,0))</f>
        <v>0</v>
      </c>
      <c r="N928">
        <f>IF(MAX(J928:L928)&lt;0,0,MATCH(MAX(J928:L928),J928:L928,0))</f>
        <v>1</v>
      </c>
      <c r="O928" s="24">
        <f>IF(N928=0,0,INDEX(CapVec,N928))</f>
        <v>1.2</v>
      </c>
      <c r="P928">
        <f>IF(OR(D928&gt;F928+StartMargin,E928&lt;SOC_startT),1,0)</f>
        <v>0</v>
      </c>
      <c r="Q928">
        <f>IF(AND(E928&gt;SOC_stopT,D928&lt;=F928-O928+StopMargin),1,0)</f>
        <v>0</v>
      </c>
      <c r="R928">
        <f>IF(AND(P928=1,M928&gt;0),1,IF(AND(P928=0,Q928=1,N928&gt;0),-1,0))</f>
        <v>0</v>
      </c>
      <c r="S928">
        <f>S927+IF(AND(R928=1,M928=1),1,0)-IF(AND(R928=-1,N928=1),1,0)</f>
        <v>1</v>
      </c>
      <c r="T928">
        <f>T927+IF(AND(R928=1,M928=2),1,0)-IF(AND(R928=-1,N928=2),1,0)</f>
        <v>1</v>
      </c>
      <c r="U928">
        <f>U927+IF(AND(R928=1,M928=3),1,0)-IF(AND(R928=-1,N928=3),1,0)</f>
        <v>1</v>
      </c>
      <c r="V928">
        <f>IF(S928&lt;&gt;S927,0,V927+dt)</f>
        <v>704</v>
      </c>
      <c r="W928">
        <f>IF(T928&lt;&gt;T927,0,W927+dt)</f>
        <v>703</v>
      </c>
      <c r="X928">
        <f>IF(U928&lt;&gt;U927,0,X927+dt)</f>
        <v>362</v>
      </c>
      <c r="Y928" s="24">
        <f>S928*Cap_1*MIN(1,(V928+dt)/StartRamp)</f>
        <v>1.2</v>
      </c>
      <c r="Z928" s="24">
        <f>T928*Cap_2*MIN(1,(W928+dt)/StartRamp)</f>
        <v>1.1000000000000001</v>
      </c>
      <c r="AA928" s="24">
        <f>U928*Cap_3*MIN(1,(X928+dt)/StartRamp)</f>
        <v>1.1000000000000001</v>
      </c>
      <c r="AB928" s="24">
        <f>SUM(Y928:AA928)</f>
        <v>3.4</v>
      </c>
      <c r="AC928" s="24">
        <f>AB928-D928</f>
        <v>9.0899999999999981E-2</v>
      </c>
      <c r="AD928" s="25">
        <f>MEDIAN(0,(TaperEnd-E928)/(TaperEnd-TaperStart),1)</f>
        <v>1</v>
      </c>
      <c r="AE928" s="24">
        <f>MIN(P_pcs*AD928,MAX(0,SOC_max-E928)*E_nom*60/dt/SQRT(RTE))</f>
        <v>2.5</v>
      </c>
      <c r="AF928" s="24">
        <f>MIN(P_pcs,MAX(0,E928-SOC_min)*E_nom*60/dt*SQRT(RTE))</f>
        <v>2.5</v>
      </c>
      <c r="AG928" s="24">
        <f>IF(AC928&gt;0,MIN(AC928,AE928),0)</f>
        <v>9.0899999999999981E-2</v>
      </c>
      <c r="AH928" s="24">
        <f>IF(AC928&lt;0,MIN(-AC928,AF928),0)</f>
        <v>0</v>
      </c>
      <c r="AI928" s="24">
        <f>IF(AC928&gt;0,D928+AG928,AB928)</f>
        <v>3.4</v>
      </c>
      <c r="AJ928" s="24">
        <f>MAX(0,D928-AI928-AH928)</f>
        <v>0</v>
      </c>
      <c r="AK928" s="25">
        <f>IF(AB928&gt;0,AI928/AB928,0)</f>
        <v>1</v>
      </c>
      <c r="AL928">
        <f>IF(AB928=0,1,MIN(MATCH(MEDIAN(MinStable,AK928,1),FC_L,1),3))</f>
        <v>3</v>
      </c>
      <c r="AM928" s="25">
        <f>INDEX(FC_E1,$AL928)+(MEDIAN(MinStable,$AK928,1)-INDEX(FC_L,$AL928))*(INDEX(FC_E1,$AL928+1)-INDEX(FC_E1,$AL928))/(INDEX(FC_L,$AL928+1)-INDEX(FC_L,$AL928))</f>
        <v>0.42799999999999999</v>
      </c>
      <c r="AN928" s="25">
        <f>INDEX(FC_E2,$AL928)+(MEDIAN(MinStable,$AK928,1)-INDEX(FC_L,$AL928))*(INDEX(FC_E2,$AL928+1)-INDEX(FC_E2,$AL928))/(INDEX(FC_L,$AL928+1)-INDEX(FC_L,$AL928))</f>
        <v>0.42199999999999999</v>
      </c>
      <c r="AO928" s="25">
        <f>INDEX(FC_E3,$AL928)+(MEDIAN(MinStable,$AK928,1)-INDEX(FC_L,$AL928))*(INDEX(FC_E3,$AL928+1)-INDEX(FC_E3,$AL928))/(INDEX(FC_L,$AL928+1)-INDEX(FC_L,$AL928))</f>
        <v>0.41499999999999998</v>
      </c>
      <c r="AP928" s="26">
        <f>(IF(S928=1,Y928*AK928/AM928,0)+IF(T928=1,Z928*AK928/AN928,0)+IF(U928=1,AA928*AK928/AO928,0))*dt/60</f>
        <v>0.13434959664142687</v>
      </c>
      <c r="AQ928" s="25">
        <f>E928+(AG928*SQRT(RTE)-AH928/SQRT(RTE))*dt/60/E_nom</f>
        <v>0.63035536293964534</v>
      </c>
      <c r="AR928">
        <f>IF(R928=1,1,0)</f>
        <v>0</v>
      </c>
    </row>
    <row r="929" spans="1:44" x14ac:dyDescent="0.2">
      <c r="A929">
        <v>927</v>
      </c>
      <c r="B929" s="22">
        <f>A929/1440</f>
        <v>0.64375000000000004</v>
      </c>
      <c r="C929" s="23">
        <v>3.3304999999999998</v>
      </c>
      <c r="D929" s="24">
        <f>C929+P_aux</f>
        <v>3.3454999999999999</v>
      </c>
      <c r="E929" s="25">
        <f>AQ928</f>
        <v>0.63035536293964534</v>
      </c>
      <c r="F929" s="24">
        <f>AB928</f>
        <v>3.4</v>
      </c>
      <c r="G929">
        <f>IF(AND(S928=0,V928&gt;=MinOff),V928,-1)</f>
        <v>-1</v>
      </c>
      <c r="H929">
        <f>IF(AND(T928=0,W928&gt;=MinOff),W928,-1)</f>
        <v>-1</v>
      </c>
      <c r="I929">
        <f>IF(AND(U928=0,X928&gt;=MinOff),X928,-1)</f>
        <v>-1</v>
      </c>
      <c r="J929">
        <f>IF(AND(S928=1,V928&gt;=MinRun),V928,-1)</f>
        <v>704</v>
      </c>
      <c r="K929">
        <f>IF(AND(T928=1,W928&gt;=MinRun),W928,-1)</f>
        <v>703</v>
      </c>
      <c r="L929">
        <f>IF(AND(U928=1,X928&gt;=MinRun),X928,-1)</f>
        <v>362</v>
      </c>
      <c r="M929">
        <f>IF(MAX(G929:I929)&lt;0,0,MATCH(MAX(G929:I929),G929:I929,0))</f>
        <v>0</v>
      </c>
      <c r="N929">
        <f>IF(MAX(J929:L929)&lt;0,0,MATCH(MAX(J929:L929),J929:L929,0))</f>
        <v>1</v>
      </c>
      <c r="O929" s="24">
        <f>IF(N929=0,0,INDEX(CapVec,N929))</f>
        <v>1.2</v>
      </c>
      <c r="P929">
        <f>IF(OR(D929&gt;F929+StartMargin,E929&lt;SOC_startT),1,0)</f>
        <v>0</v>
      </c>
      <c r="Q929">
        <f>IF(AND(E929&gt;SOC_stopT,D929&lt;=F929-O929+StopMargin),1,0)</f>
        <v>0</v>
      </c>
      <c r="R929">
        <f>IF(AND(P929=1,M929&gt;0),1,IF(AND(P929=0,Q929=1,N929&gt;0),-1,0))</f>
        <v>0</v>
      </c>
      <c r="S929">
        <f>S928+IF(AND(R929=1,M929=1),1,0)-IF(AND(R929=-1,N929=1),1,0)</f>
        <v>1</v>
      </c>
      <c r="T929">
        <f>T928+IF(AND(R929=1,M929=2),1,0)-IF(AND(R929=-1,N929=2),1,0)</f>
        <v>1</v>
      </c>
      <c r="U929">
        <f>U928+IF(AND(R929=1,M929=3),1,0)-IF(AND(R929=-1,N929=3),1,0)</f>
        <v>1</v>
      </c>
      <c r="V929">
        <f>IF(S929&lt;&gt;S928,0,V928+dt)</f>
        <v>705</v>
      </c>
      <c r="W929">
        <f>IF(T929&lt;&gt;T928,0,W928+dt)</f>
        <v>704</v>
      </c>
      <c r="X929">
        <f>IF(U929&lt;&gt;U928,0,X928+dt)</f>
        <v>363</v>
      </c>
      <c r="Y929" s="24">
        <f>S929*Cap_1*MIN(1,(V929+dt)/StartRamp)</f>
        <v>1.2</v>
      </c>
      <c r="Z929" s="24">
        <f>T929*Cap_2*MIN(1,(W929+dt)/StartRamp)</f>
        <v>1.1000000000000001</v>
      </c>
      <c r="AA929" s="24">
        <f>U929*Cap_3*MIN(1,(X929+dt)/StartRamp)</f>
        <v>1.1000000000000001</v>
      </c>
      <c r="AB929" s="24">
        <f>SUM(Y929:AA929)</f>
        <v>3.4</v>
      </c>
      <c r="AC929" s="24">
        <f>AB929-D929</f>
        <v>5.4499999999999993E-2</v>
      </c>
      <c r="AD929" s="25">
        <f>MEDIAN(0,(TaperEnd-E929)/(TaperEnd-TaperStart),1)</f>
        <v>1</v>
      </c>
      <c r="AE929" s="24">
        <f>MIN(P_pcs*AD929,MAX(0,SOC_max-E929)*E_nom*60/dt/SQRT(RTE))</f>
        <v>2.5</v>
      </c>
      <c r="AF929" s="24">
        <f>MIN(P_pcs,MAX(0,E929-SOC_min)*E_nom*60/dt*SQRT(RTE))</f>
        <v>2.5</v>
      </c>
      <c r="AG929" s="24">
        <f>IF(AC929&gt;0,MIN(AC929,AE929),0)</f>
        <v>5.4499999999999993E-2</v>
      </c>
      <c r="AH929" s="24">
        <f>IF(AC929&lt;0,MIN(-AC929,AF929),0)</f>
        <v>0</v>
      </c>
      <c r="AI929" s="24">
        <f>IF(AC929&gt;0,D929+AG929,AB929)</f>
        <v>3.4</v>
      </c>
      <c r="AJ929" s="24">
        <f>MAX(0,D929-AI929-AH929)</f>
        <v>0</v>
      </c>
      <c r="AK929" s="25">
        <f>IF(AB929&gt;0,AI929/AB929,0)</f>
        <v>1</v>
      </c>
      <c r="AL929">
        <f>IF(AB929=0,1,MIN(MATCH(MEDIAN(MinStable,AK929,1),FC_L,1),3))</f>
        <v>3</v>
      </c>
      <c r="AM929" s="25">
        <f>INDEX(FC_E1,$AL929)+(MEDIAN(MinStable,$AK929,1)-INDEX(FC_L,$AL929))*(INDEX(FC_E1,$AL929+1)-INDEX(FC_E1,$AL929))/(INDEX(FC_L,$AL929+1)-INDEX(FC_L,$AL929))</f>
        <v>0.42799999999999999</v>
      </c>
      <c r="AN929" s="25">
        <f>INDEX(FC_E2,$AL929)+(MEDIAN(MinStable,$AK929,1)-INDEX(FC_L,$AL929))*(INDEX(FC_E2,$AL929+1)-INDEX(FC_E2,$AL929))/(INDEX(FC_L,$AL929+1)-INDEX(FC_L,$AL929))</f>
        <v>0.42199999999999999</v>
      </c>
      <c r="AO929" s="25">
        <f>INDEX(FC_E3,$AL929)+(MEDIAN(MinStable,$AK929,1)-INDEX(FC_L,$AL929))*(INDEX(FC_E3,$AL929+1)-INDEX(FC_E3,$AL929))/(INDEX(FC_L,$AL929+1)-INDEX(FC_L,$AL929))</f>
        <v>0.41499999999999998</v>
      </c>
      <c r="AP929" s="26">
        <f>(IF(S929=1,Y929*AK929/AM929,0)+IF(T929=1,Z929*AK929/AN929,0)+IF(U929=1,AA929*AK929/AO929,0))*dt/60</f>
        <v>0.13434959664142687</v>
      </c>
      <c r="AQ929" s="25">
        <f>E929+(AG929*SQRT(RTE)-AH929/SQRT(RTE))*dt/60/E_nom</f>
        <v>0.63051028879353044</v>
      </c>
      <c r="AR929">
        <f>IF(R929=1,1,0)</f>
        <v>0</v>
      </c>
    </row>
    <row r="930" spans="1:44" x14ac:dyDescent="0.2">
      <c r="A930">
        <v>928</v>
      </c>
      <c r="B930" s="22">
        <f>A930/1440</f>
        <v>0.64444444444444449</v>
      </c>
      <c r="C930" s="23">
        <v>3.3727</v>
      </c>
      <c r="D930" s="24">
        <f>C930+P_aux</f>
        <v>3.3877000000000002</v>
      </c>
      <c r="E930" s="25">
        <f>AQ929</f>
        <v>0.63051028879353044</v>
      </c>
      <c r="F930" s="24">
        <f>AB929</f>
        <v>3.4</v>
      </c>
      <c r="G930">
        <f>IF(AND(S929=0,V929&gt;=MinOff),V929,-1)</f>
        <v>-1</v>
      </c>
      <c r="H930">
        <f>IF(AND(T929=0,W929&gt;=MinOff),W929,-1)</f>
        <v>-1</v>
      </c>
      <c r="I930">
        <f>IF(AND(U929=0,X929&gt;=MinOff),X929,-1)</f>
        <v>-1</v>
      </c>
      <c r="J930">
        <f>IF(AND(S929=1,V929&gt;=MinRun),V929,-1)</f>
        <v>705</v>
      </c>
      <c r="K930">
        <f>IF(AND(T929=1,W929&gt;=MinRun),W929,-1)</f>
        <v>704</v>
      </c>
      <c r="L930">
        <f>IF(AND(U929=1,X929&gt;=MinRun),X929,-1)</f>
        <v>363</v>
      </c>
      <c r="M930">
        <f>IF(MAX(G930:I930)&lt;0,0,MATCH(MAX(G930:I930),G930:I930,0))</f>
        <v>0</v>
      </c>
      <c r="N930">
        <f>IF(MAX(J930:L930)&lt;0,0,MATCH(MAX(J930:L930),J930:L930,0))</f>
        <v>1</v>
      </c>
      <c r="O930" s="24">
        <f>IF(N930=0,0,INDEX(CapVec,N930))</f>
        <v>1.2</v>
      </c>
      <c r="P930">
        <f>IF(OR(D930&gt;F930+StartMargin,E930&lt;SOC_startT),1,0)</f>
        <v>0</v>
      </c>
      <c r="Q930">
        <f>IF(AND(E930&gt;SOC_stopT,D930&lt;=F930-O930+StopMargin),1,0)</f>
        <v>0</v>
      </c>
      <c r="R930">
        <f>IF(AND(P930=1,M930&gt;0),1,IF(AND(P930=0,Q930=1,N930&gt;0),-1,0))</f>
        <v>0</v>
      </c>
      <c r="S930">
        <f>S929+IF(AND(R930=1,M930=1),1,0)-IF(AND(R930=-1,N930=1),1,0)</f>
        <v>1</v>
      </c>
      <c r="T930">
        <f>T929+IF(AND(R930=1,M930=2),1,0)-IF(AND(R930=-1,N930=2),1,0)</f>
        <v>1</v>
      </c>
      <c r="U930">
        <f>U929+IF(AND(R930=1,M930=3),1,0)-IF(AND(R930=-1,N930=3),1,0)</f>
        <v>1</v>
      </c>
      <c r="V930">
        <f>IF(S930&lt;&gt;S929,0,V929+dt)</f>
        <v>706</v>
      </c>
      <c r="W930">
        <f>IF(T930&lt;&gt;T929,0,W929+dt)</f>
        <v>705</v>
      </c>
      <c r="X930">
        <f>IF(U930&lt;&gt;U929,0,X929+dt)</f>
        <v>364</v>
      </c>
      <c r="Y930" s="24">
        <f>S930*Cap_1*MIN(1,(V930+dt)/StartRamp)</f>
        <v>1.2</v>
      </c>
      <c r="Z930" s="24">
        <f>T930*Cap_2*MIN(1,(W930+dt)/StartRamp)</f>
        <v>1.1000000000000001</v>
      </c>
      <c r="AA930" s="24">
        <f>U930*Cap_3*MIN(1,(X930+dt)/StartRamp)</f>
        <v>1.1000000000000001</v>
      </c>
      <c r="AB930" s="24">
        <f>SUM(Y930:AA930)</f>
        <v>3.4</v>
      </c>
      <c r="AC930" s="24">
        <f>AB930-D930</f>
        <v>1.2299999999999756E-2</v>
      </c>
      <c r="AD930" s="25">
        <f>MEDIAN(0,(TaperEnd-E930)/(TaperEnd-TaperStart),1)</f>
        <v>1</v>
      </c>
      <c r="AE930" s="24">
        <f>MIN(P_pcs*AD930,MAX(0,SOC_max-E930)*E_nom*60/dt/SQRT(RTE))</f>
        <v>2.5</v>
      </c>
      <c r="AF930" s="24">
        <f>MIN(P_pcs,MAX(0,E930-SOC_min)*E_nom*60/dt*SQRT(RTE))</f>
        <v>2.5</v>
      </c>
      <c r="AG930" s="24">
        <f>IF(AC930&gt;0,MIN(AC930,AE930),0)</f>
        <v>1.2299999999999756E-2</v>
      </c>
      <c r="AH930" s="24">
        <f>IF(AC930&lt;0,MIN(-AC930,AF930),0)</f>
        <v>0</v>
      </c>
      <c r="AI930" s="24">
        <f>IF(AC930&gt;0,D930+AG930,AB930)</f>
        <v>3.4</v>
      </c>
      <c r="AJ930" s="24">
        <f>MAX(0,D930-AI930-AH930)</f>
        <v>0</v>
      </c>
      <c r="AK930" s="25">
        <f>IF(AB930&gt;0,AI930/AB930,0)</f>
        <v>1</v>
      </c>
      <c r="AL930">
        <f>IF(AB930=0,1,MIN(MATCH(MEDIAN(MinStable,AK930,1),FC_L,1),3))</f>
        <v>3</v>
      </c>
      <c r="AM930" s="25">
        <f>INDEX(FC_E1,$AL930)+(MEDIAN(MinStable,$AK930,1)-INDEX(FC_L,$AL930))*(INDEX(FC_E1,$AL930+1)-INDEX(FC_E1,$AL930))/(INDEX(FC_L,$AL930+1)-INDEX(FC_L,$AL930))</f>
        <v>0.42799999999999999</v>
      </c>
      <c r="AN930" s="25">
        <f>INDEX(FC_E2,$AL930)+(MEDIAN(MinStable,$AK930,1)-INDEX(FC_L,$AL930))*(INDEX(FC_E2,$AL930+1)-INDEX(FC_E2,$AL930))/(INDEX(FC_L,$AL930+1)-INDEX(FC_L,$AL930))</f>
        <v>0.42199999999999999</v>
      </c>
      <c r="AO930" s="25">
        <f>INDEX(FC_E3,$AL930)+(MEDIAN(MinStable,$AK930,1)-INDEX(FC_L,$AL930))*(INDEX(FC_E3,$AL930+1)-INDEX(FC_E3,$AL930))/(INDEX(FC_L,$AL930+1)-INDEX(FC_L,$AL930))</f>
        <v>0.41499999999999998</v>
      </c>
      <c r="AP930" s="26">
        <f>(IF(S930=1,Y930*AK930/AM930,0)+IF(T930=1,Z930*AK930/AN930,0)+IF(U930=1,AA930*AK930/AO930,0))*dt/60</f>
        <v>0.13434959664142687</v>
      </c>
      <c r="AQ930" s="25">
        <f>E930+(AG930*SQRT(RTE)-AH930/SQRT(RTE))*dt/60/E_nom</f>
        <v>0.63054525371101278</v>
      </c>
      <c r="AR930">
        <f>IF(R930=1,1,0)</f>
        <v>0</v>
      </c>
    </row>
    <row r="931" spans="1:44" x14ac:dyDescent="0.2">
      <c r="A931">
        <v>929</v>
      </c>
      <c r="B931" s="22">
        <f>A931/1440</f>
        <v>0.64513888888888893</v>
      </c>
      <c r="C931" s="23">
        <v>3.2869999999999999</v>
      </c>
      <c r="D931" s="24">
        <f>C931+P_aux</f>
        <v>3.302</v>
      </c>
      <c r="E931" s="25">
        <f>AQ930</f>
        <v>0.63054525371101278</v>
      </c>
      <c r="F931" s="24">
        <f>AB930</f>
        <v>3.4</v>
      </c>
      <c r="G931">
        <f>IF(AND(S930=0,V930&gt;=MinOff),V930,-1)</f>
        <v>-1</v>
      </c>
      <c r="H931">
        <f>IF(AND(T930=0,W930&gt;=MinOff),W930,-1)</f>
        <v>-1</v>
      </c>
      <c r="I931">
        <f>IF(AND(U930=0,X930&gt;=MinOff),X930,-1)</f>
        <v>-1</v>
      </c>
      <c r="J931">
        <f>IF(AND(S930=1,V930&gt;=MinRun),V930,-1)</f>
        <v>706</v>
      </c>
      <c r="K931">
        <f>IF(AND(T930=1,W930&gt;=MinRun),W930,-1)</f>
        <v>705</v>
      </c>
      <c r="L931">
        <f>IF(AND(U930=1,X930&gt;=MinRun),X930,-1)</f>
        <v>364</v>
      </c>
      <c r="M931">
        <f>IF(MAX(G931:I931)&lt;0,0,MATCH(MAX(G931:I931),G931:I931,0))</f>
        <v>0</v>
      </c>
      <c r="N931">
        <f>IF(MAX(J931:L931)&lt;0,0,MATCH(MAX(J931:L931),J931:L931,0))</f>
        <v>1</v>
      </c>
      <c r="O931" s="24">
        <f>IF(N931=0,0,INDEX(CapVec,N931))</f>
        <v>1.2</v>
      </c>
      <c r="P931">
        <f>IF(OR(D931&gt;F931+StartMargin,E931&lt;SOC_startT),1,0)</f>
        <v>0</v>
      </c>
      <c r="Q931">
        <f>IF(AND(E931&gt;SOC_stopT,D931&lt;=F931-O931+StopMargin),1,0)</f>
        <v>0</v>
      </c>
      <c r="R931">
        <f>IF(AND(P931=1,M931&gt;0),1,IF(AND(P931=0,Q931=1,N931&gt;0),-1,0))</f>
        <v>0</v>
      </c>
      <c r="S931">
        <f>S930+IF(AND(R931=1,M931=1),1,0)-IF(AND(R931=-1,N931=1),1,0)</f>
        <v>1</v>
      </c>
      <c r="T931">
        <f>T930+IF(AND(R931=1,M931=2),1,0)-IF(AND(R931=-1,N931=2),1,0)</f>
        <v>1</v>
      </c>
      <c r="U931">
        <f>U930+IF(AND(R931=1,M931=3),1,0)-IF(AND(R931=-1,N931=3),1,0)</f>
        <v>1</v>
      </c>
      <c r="V931">
        <f>IF(S931&lt;&gt;S930,0,V930+dt)</f>
        <v>707</v>
      </c>
      <c r="W931">
        <f>IF(T931&lt;&gt;T930,0,W930+dt)</f>
        <v>706</v>
      </c>
      <c r="X931">
        <f>IF(U931&lt;&gt;U930,0,X930+dt)</f>
        <v>365</v>
      </c>
      <c r="Y931" s="24">
        <f>S931*Cap_1*MIN(1,(V931+dt)/StartRamp)</f>
        <v>1.2</v>
      </c>
      <c r="Z931" s="24">
        <f>T931*Cap_2*MIN(1,(W931+dt)/StartRamp)</f>
        <v>1.1000000000000001</v>
      </c>
      <c r="AA931" s="24">
        <f>U931*Cap_3*MIN(1,(X931+dt)/StartRamp)</f>
        <v>1.1000000000000001</v>
      </c>
      <c r="AB931" s="24">
        <f>SUM(Y931:AA931)</f>
        <v>3.4</v>
      </c>
      <c r="AC931" s="24">
        <f>AB931-D931</f>
        <v>9.7999999999999865E-2</v>
      </c>
      <c r="AD931" s="25">
        <f>MEDIAN(0,(TaperEnd-E931)/(TaperEnd-TaperStart),1)</f>
        <v>1</v>
      </c>
      <c r="AE931" s="24">
        <f>MIN(P_pcs*AD931,MAX(0,SOC_max-E931)*E_nom*60/dt/SQRT(RTE))</f>
        <v>2.5</v>
      </c>
      <c r="AF931" s="24">
        <f>MIN(P_pcs,MAX(0,E931-SOC_min)*E_nom*60/dt*SQRT(RTE))</f>
        <v>2.5</v>
      </c>
      <c r="AG931" s="24">
        <f>IF(AC931&gt;0,MIN(AC931,AE931),0)</f>
        <v>9.7999999999999865E-2</v>
      </c>
      <c r="AH931" s="24">
        <f>IF(AC931&lt;0,MIN(-AC931,AF931),0)</f>
        <v>0</v>
      </c>
      <c r="AI931" s="24">
        <f>IF(AC931&gt;0,D931+AG931,AB931)</f>
        <v>3.4</v>
      </c>
      <c r="AJ931" s="24">
        <f>MAX(0,D931-AI931-AH931)</f>
        <v>0</v>
      </c>
      <c r="AK931" s="25">
        <f>IF(AB931&gt;0,AI931/AB931,0)</f>
        <v>1</v>
      </c>
      <c r="AL931">
        <f>IF(AB931=0,1,MIN(MATCH(MEDIAN(MinStable,AK931,1),FC_L,1),3))</f>
        <v>3</v>
      </c>
      <c r="AM931" s="25">
        <f>INDEX(FC_E1,$AL931)+(MEDIAN(MinStable,$AK931,1)-INDEX(FC_L,$AL931))*(INDEX(FC_E1,$AL931+1)-INDEX(FC_E1,$AL931))/(INDEX(FC_L,$AL931+1)-INDEX(FC_L,$AL931))</f>
        <v>0.42799999999999999</v>
      </c>
      <c r="AN931" s="25">
        <f>INDEX(FC_E2,$AL931)+(MEDIAN(MinStable,$AK931,1)-INDEX(FC_L,$AL931))*(INDEX(FC_E2,$AL931+1)-INDEX(FC_E2,$AL931))/(INDEX(FC_L,$AL931+1)-INDEX(FC_L,$AL931))</f>
        <v>0.42199999999999999</v>
      </c>
      <c r="AO931" s="25">
        <f>INDEX(FC_E3,$AL931)+(MEDIAN(MinStable,$AK931,1)-INDEX(FC_L,$AL931))*(INDEX(FC_E3,$AL931+1)-INDEX(FC_E3,$AL931))/(INDEX(FC_L,$AL931+1)-INDEX(FC_L,$AL931))</f>
        <v>0.41499999999999998</v>
      </c>
      <c r="AP931" s="26">
        <f>(IF(S931=1,Y931*AK931/AM931,0)+IF(T931=1,Z931*AK931/AN931,0)+IF(U931=1,AA931*AK931/AO931,0))*dt/60</f>
        <v>0.13434959664142687</v>
      </c>
      <c r="AQ931" s="25">
        <f>E931+(AG931*SQRT(RTE)-AH931/SQRT(RTE))*dt/60/E_nom</f>
        <v>0.63082383598038416</v>
      </c>
      <c r="AR931">
        <f>IF(R931=1,1,0)</f>
        <v>0</v>
      </c>
    </row>
    <row r="932" spans="1:44" x14ac:dyDescent="0.2">
      <c r="A932">
        <v>930</v>
      </c>
      <c r="B932" s="22">
        <f>A932/1440</f>
        <v>0.64583333333333337</v>
      </c>
      <c r="C932" s="23">
        <v>3.4443999999999999</v>
      </c>
      <c r="D932" s="24">
        <f>C932+P_aux</f>
        <v>3.4594</v>
      </c>
      <c r="E932" s="25">
        <f>AQ931</f>
        <v>0.63082383598038416</v>
      </c>
      <c r="F932" s="24">
        <f>AB931</f>
        <v>3.4</v>
      </c>
      <c r="G932">
        <f>IF(AND(S931=0,V931&gt;=MinOff),V931,-1)</f>
        <v>-1</v>
      </c>
      <c r="H932">
        <f>IF(AND(T931=0,W931&gt;=MinOff),W931,-1)</f>
        <v>-1</v>
      </c>
      <c r="I932">
        <f>IF(AND(U931=0,X931&gt;=MinOff),X931,-1)</f>
        <v>-1</v>
      </c>
      <c r="J932">
        <f>IF(AND(S931=1,V931&gt;=MinRun),V931,-1)</f>
        <v>707</v>
      </c>
      <c r="K932">
        <f>IF(AND(T931=1,W931&gt;=MinRun),W931,-1)</f>
        <v>706</v>
      </c>
      <c r="L932">
        <f>IF(AND(U931=1,X931&gt;=MinRun),X931,-1)</f>
        <v>365</v>
      </c>
      <c r="M932">
        <f>IF(MAX(G932:I932)&lt;0,0,MATCH(MAX(G932:I932),G932:I932,0))</f>
        <v>0</v>
      </c>
      <c r="N932">
        <f>IF(MAX(J932:L932)&lt;0,0,MATCH(MAX(J932:L932),J932:L932,0))</f>
        <v>1</v>
      </c>
      <c r="O932" s="24">
        <f>IF(N932=0,0,INDEX(CapVec,N932))</f>
        <v>1.2</v>
      </c>
      <c r="P932">
        <f>IF(OR(D932&gt;F932+StartMargin,E932&lt;SOC_startT),1,0)</f>
        <v>0</v>
      </c>
      <c r="Q932">
        <f>IF(AND(E932&gt;SOC_stopT,D932&lt;=F932-O932+StopMargin),1,0)</f>
        <v>0</v>
      </c>
      <c r="R932">
        <f>IF(AND(P932=1,M932&gt;0),1,IF(AND(P932=0,Q932=1,N932&gt;0),-1,0))</f>
        <v>0</v>
      </c>
      <c r="S932">
        <f>S931+IF(AND(R932=1,M932=1),1,0)-IF(AND(R932=-1,N932=1),1,0)</f>
        <v>1</v>
      </c>
      <c r="T932">
        <f>T931+IF(AND(R932=1,M932=2),1,0)-IF(AND(R932=-1,N932=2),1,0)</f>
        <v>1</v>
      </c>
      <c r="U932">
        <f>U931+IF(AND(R932=1,M932=3),1,0)-IF(AND(R932=-1,N932=3),1,0)</f>
        <v>1</v>
      </c>
      <c r="V932">
        <f>IF(S932&lt;&gt;S931,0,V931+dt)</f>
        <v>708</v>
      </c>
      <c r="W932">
        <f>IF(T932&lt;&gt;T931,0,W931+dt)</f>
        <v>707</v>
      </c>
      <c r="X932">
        <f>IF(U932&lt;&gt;U931,0,X931+dt)</f>
        <v>366</v>
      </c>
      <c r="Y932" s="24">
        <f>S932*Cap_1*MIN(1,(V932+dt)/StartRamp)</f>
        <v>1.2</v>
      </c>
      <c r="Z932" s="24">
        <f>T932*Cap_2*MIN(1,(W932+dt)/StartRamp)</f>
        <v>1.1000000000000001</v>
      </c>
      <c r="AA932" s="24">
        <f>U932*Cap_3*MIN(1,(X932+dt)/StartRamp)</f>
        <v>1.1000000000000001</v>
      </c>
      <c r="AB932" s="24">
        <f>SUM(Y932:AA932)</f>
        <v>3.4</v>
      </c>
      <c r="AC932" s="24">
        <f>AB932-D932</f>
        <v>-5.9400000000000119E-2</v>
      </c>
      <c r="AD932" s="25">
        <f>MEDIAN(0,(TaperEnd-E932)/(TaperEnd-TaperStart),1)</f>
        <v>1</v>
      </c>
      <c r="AE932" s="24">
        <f>MIN(P_pcs*AD932,MAX(0,SOC_max-E932)*E_nom*60/dt/SQRT(RTE))</f>
        <v>2.5</v>
      </c>
      <c r="AF932" s="24">
        <f>MIN(P_pcs,MAX(0,E932-SOC_min)*E_nom*60/dt*SQRT(RTE))</f>
        <v>2.5</v>
      </c>
      <c r="AG932" s="24">
        <f>IF(AC932&gt;0,MIN(AC932,AE932),0)</f>
        <v>0</v>
      </c>
      <c r="AH932" s="24">
        <f>IF(AC932&lt;0,MIN(-AC932,AF932),0)</f>
        <v>5.9400000000000119E-2</v>
      </c>
      <c r="AI932" s="24">
        <f>IF(AC932&gt;0,D932+AG932,AB932)</f>
        <v>3.4</v>
      </c>
      <c r="AJ932" s="24">
        <f>MAX(0,D932-AI932-AH932)</f>
        <v>0</v>
      </c>
      <c r="AK932" s="25">
        <f>IF(AB932&gt;0,AI932/AB932,0)</f>
        <v>1</v>
      </c>
      <c r="AL932">
        <f>IF(AB932=0,1,MIN(MATCH(MEDIAN(MinStable,AK932,1),FC_L,1),3))</f>
        <v>3</v>
      </c>
      <c r="AM932" s="25">
        <f>INDEX(FC_E1,$AL932)+(MEDIAN(MinStable,$AK932,1)-INDEX(FC_L,$AL932))*(INDEX(FC_E1,$AL932+1)-INDEX(FC_E1,$AL932))/(INDEX(FC_L,$AL932+1)-INDEX(FC_L,$AL932))</f>
        <v>0.42799999999999999</v>
      </c>
      <c r="AN932" s="25">
        <f>INDEX(FC_E2,$AL932)+(MEDIAN(MinStable,$AK932,1)-INDEX(FC_L,$AL932))*(INDEX(FC_E2,$AL932+1)-INDEX(FC_E2,$AL932))/(INDEX(FC_L,$AL932+1)-INDEX(FC_L,$AL932))</f>
        <v>0.42199999999999999</v>
      </c>
      <c r="AO932" s="25">
        <f>INDEX(FC_E3,$AL932)+(MEDIAN(MinStable,$AK932,1)-INDEX(FC_L,$AL932))*(INDEX(FC_E3,$AL932+1)-INDEX(FC_E3,$AL932))/(INDEX(FC_L,$AL932+1)-INDEX(FC_L,$AL932))</f>
        <v>0.41499999999999998</v>
      </c>
      <c r="AP932" s="26">
        <f>(IF(S932=1,Y932*AK932/AM932,0)+IF(T932=1,Z932*AK932/AN932,0)+IF(U932=1,AA932*AK932/AO932,0))*dt/60</f>
        <v>0.13434959664142687</v>
      </c>
      <c r="AQ932" s="25">
        <f>E932+(AG932*SQRT(RTE)-AH932/SQRT(RTE))*dt/60/E_nom</f>
        <v>0.63063195533566407</v>
      </c>
      <c r="AR932">
        <f>IF(R932=1,1,0)</f>
        <v>0</v>
      </c>
    </row>
    <row r="933" spans="1:44" x14ac:dyDescent="0.2">
      <c r="A933">
        <v>931</v>
      </c>
      <c r="B933" s="22">
        <f>A933/1440</f>
        <v>0.64652777777777781</v>
      </c>
      <c r="C933" s="23">
        <v>3.3224</v>
      </c>
      <c r="D933" s="24">
        <f>C933+P_aux</f>
        <v>3.3374000000000001</v>
      </c>
      <c r="E933" s="25">
        <f>AQ932</f>
        <v>0.63063195533566407</v>
      </c>
      <c r="F933" s="24">
        <f>AB932</f>
        <v>3.4</v>
      </c>
      <c r="G933">
        <f>IF(AND(S932=0,V932&gt;=MinOff),V932,-1)</f>
        <v>-1</v>
      </c>
      <c r="H933">
        <f>IF(AND(T932=0,W932&gt;=MinOff),W932,-1)</f>
        <v>-1</v>
      </c>
      <c r="I933">
        <f>IF(AND(U932=0,X932&gt;=MinOff),X932,-1)</f>
        <v>-1</v>
      </c>
      <c r="J933">
        <f>IF(AND(S932=1,V932&gt;=MinRun),V932,-1)</f>
        <v>708</v>
      </c>
      <c r="K933">
        <f>IF(AND(T932=1,W932&gt;=MinRun),W932,-1)</f>
        <v>707</v>
      </c>
      <c r="L933">
        <f>IF(AND(U932=1,X932&gt;=MinRun),X932,-1)</f>
        <v>366</v>
      </c>
      <c r="M933">
        <f>IF(MAX(G933:I933)&lt;0,0,MATCH(MAX(G933:I933),G933:I933,0))</f>
        <v>0</v>
      </c>
      <c r="N933">
        <f>IF(MAX(J933:L933)&lt;0,0,MATCH(MAX(J933:L933),J933:L933,0))</f>
        <v>1</v>
      </c>
      <c r="O933" s="24">
        <f>IF(N933=0,0,INDEX(CapVec,N933))</f>
        <v>1.2</v>
      </c>
      <c r="P933">
        <f>IF(OR(D933&gt;F933+StartMargin,E933&lt;SOC_startT),1,0)</f>
        <v>0</v>
      </c>
      <c r="Q933">
        <f>IF(AND(E933&gt;SOC_stopT,D933&lt;=F933-O933+StopMargin),1,0)</f>
        <v>0</v>
      </c>
      <c r="R933">
        <f>IF(AND(P933=1,M933&gt;0),1,IF(AND(P933=0,Q933=1,N933&gt;0),-1,0))</f>
        <v>0</v>
      </c>
      <c r="S933">
        <f>S932+IF(AND(R933=1,M933=1),1,0)-IF(AND(R933=-1,N933=1),1,0)</f>
        <v>1</v>
      </c>
      <c r="T933">
        <f>T932+IF(AND(R933=1,M933=2),1,0)-IF(AND(R933=-1,N933=2),1,0)</f>
        <v>1</v>
      </c>
      <c r="U933">
        <f>U932+IF(AND(R933=1,M933=3),1,0)-IF(AND(R933=-1,N933=3),1,0)</f>
        <v>1</v>
      </c>
      <c r="V933">
        <f>IF(S933&lt;&gt;S932,0,V932+dt)</f>
        <v>709</v>
      </c>
      <c r="W933">
        <f>IF(T933&lt;&gt;T932,0,W932+dt)</f>
        <v>708</v>
      </c>
      <c r="X933">
        <f>IF(U933&lt;&gt;U932,0,X932+dt)</f>
        <v>367</v>
      </c>
      <c r="Y933" s="24">
        <f>S933*Cap_1*MIN(1,(V933+dt)/StartRamp)</f>
        <v>1.2</v>
      </c>
      <c r="Z933" s="24">
        <f>T933*Cap_2*MIN(1,(W933+dt)/StartRamp)</f>
        <v>1.1000000000000001</v>
      </c>
      <c r="AA933" s="24">
        <f>U933*Cap_3*MIN(1,(X933+dt)/StartRamp)</f>
        <v>1.1000000000000001</v>
      </c>
      <c r="AB933" s="24">
        <f>SUM(Y933:AA933)</f>
        <v>3.4</v>
      </c>
      <c r="AC933" s="24">
        <f>AB933-D933</f>
        <v>6.2599999999999767E-2</v>
      </c>
      <c r="AD933" s="25">
        <f>MEDIAN(0,(TaperEnd-E933)/(TaperEnd-TaperStart),1)</f>
        <v>1</v>
      </c>
      <c r="AE933" s="24">
        <f>MIN(P_pcs*AD933,MAX(0,SOC_max-E933)*E_nom*60/dt/SQRT(RTE))</f>
        <v>2.5</v>
      </c>
      <c r="AF933" s="24">
        <f>MIN(P_pcs,MAX(0,E933-SOC_min)*E_nom*60/dt*SQRT(RTE))</f>
        <v>2.5</v>
      </c>
      <c r="AG933" s="24">
        <f>IF(AC933&gt;0,MIN(AC933,AE933),0)</f>
        <v>6.2599999999999767E-2</v>
      </c>
      <c r="AH933" s="24">
        <f>IF(AC933&lt;0,MIN(-AC933,AF933),0)</f>
        <v>0</v>
      </c>
      <c r="AI933" s="24">
        <f>IF(AC933&gt;0,D933+AG933,AB933)</f>
        <v>3.4</v>
      </c>
      <c r="AJ933" s="24">
        <f>MAX(0,D933-AI933-AH933)</f>
        <v>0</v>
      </c>
      <c r="AK933" s="25">
        <f>IF(AB933&gt;0,AI933/AB933,0)</f>
        <v>1</v>
      </c>
      <c r="AL933">
        <f>IF(AB933=0,1,MIN(MATCH(MEDIAN(MinStable,AK933,1),FC_L,1),3))</f>
        <v>3</v>
      </c>
      <c r="AM933" s="25">
        <f>INDEX(FC_E1,$AL933)+(MEDIAN(MinStable,$AK933,1)-INDEX(FC_L,$AL933))*(INDEX(FC_E1,$AL933+1)-INDEX(FC_E1,$AL933))/(INDEX(FC_L,$AL933+1)-INDEX(FC_L,$AL933))</f>
        <v>0.42799999999999999</v>
      </c>
      <c r="AN933" s="25">
        <f>INDEX(FC_E2,$AL933)+(MEDIAN(MinStable,$AK933,1)-INDEX(FC_L,$AL933))*(INDEX(FC_E2,$AL933+1)-INDEX(FC_E2,$AL933))/(INDEX(FC_L,$AL933+1)-INDEX(FC_L,$AL933))</f>
        <v>0.42199999999999999</v>
      </c>
      <c r="AO933" s="25">
        <f>INDEX(FC_E3,$AL933)+(MEDIAN(MinStable,$AK933,1)-INDEX(FC_L,$AL933))*(INDEX(FC_E3,$AL933+1)-INDEX(FC_E3,$AL933))/(INDEX(FC_L,$AL933+1)-INDEX(FC_L,$AL933))</f>
        <v>0.41499999999999998</v>
      </c>
      <c r="AP933" s="26">
        <f>(IF(S933=1,Y933*AK933/AM933,0)+IF(T933=1,Z933*AK933/AN933,0)+IF(U933=1,AA933*AK933/AO933,0))*dt/60</f>
        <v>0.13434959664142687</v>
      </c>
      <c r="AQ933" s="25">
        <f>E933+(AG933*SQRT(RTE)-AH933/SQRT(RTE))*dt/60/E_nom</f>
        <v>0.63080990686691552</v>
      </c>
      <c r="AR933">
        <f>IF(R933=1,1,0)</f>
        <v>0</v>
      </c>
    </row>
    <row r="934" spans="1:44" x14ac:dyDescent="0.2">
      <c r="A934">
        <v>932</v>
      </c>
      <c r="B934" s="22">
        <f>A934/1440</f>
        <v>0.64722222222222225</v>
      </c>
      <c r="C934" s="23">
        <v>3.4112</v>
      </c>
      <c r="D934" s="24">
        <f>C934+P_aux</f>
        <v>3.4262000000000001</v>
      </c>
      <c r="E934" s="25">
        <f>AQ933</f>
        <v>0.63080990686691552</v>
      </c>
      <c r="F934" s="24">
        <f>AB933</f>
        <v>3.4</v>
      </c>
      <c r="G934">
        <f>IF(AND(S933=0,V933&gt;=MinOff),V933,-1)</f>
        <v>-1</v>
      </c>
      <c r="H934">
        <f>IF(AND(T933=0,W933&gt;=MinOff),W933,-1)</f>
        <v>-1</v>
      </c>
      <c r="I934">
        <f>IF(AND(U933=0,X933&gt;=MinOff),X933,-1)</f>
        <v>-1</v>
      </c>
      <c r="J934">
        <f>IF(AND(S933=1,V933&gt;=MinRun),V933,-1)</f>
        <v>709</v>
      </c>
      <c r="K934">
        <f>IF(AND(T933=1,W933&gt;=MinRun),W933,-1)</f>
        <v>708</v>
      </c>
      <c r="L934">
        <f>IF(AND(U933=1,X933&gt;=MinRun),X933,-1)</f>
        <v>367</v>
      </c>
      <c r="M934">
        <f>IF(MAX(G934:I934)&lt;0,0,MATCH(MAX(G934:I934),G934:I934,0))</f>
        <v>0</v>
      </c>
      <c r="N934">
        <f>IF(MAX(J934:L934)&lt;0,0,MATCH(MAX(J934:L934),J934:L934,0))</f>
        <v>1</v>
      </c>
      <c r="O934" s="24">
        <f>IF(N934=0,0,INDEX(CapVec,N934))</f>
        <v>1.2</v>
      </c>
      <c r="P934">
        <f>IF(OR(D934&gt;F934+StartMargin,E934&lt;SOC_startT),1,0)</f>
        <v>0</v>
      </c>
      <c r="Q934">
        <f>IF(AND(E934&gt;SOC_stopT,D934&lt;=F934-O934+StopMargin),1,0)</f>
        <v>0</v>
      </c>
      <c r="R934">
        <f>IF(AND(P934=1,M934&gt;0),1,IF(AND(P934=0,Q934=1,N934&gt;0),-1,0))</f>
        <v>0</v>
      </c>
      <c r="S934">
        <f>S933+IF(AND(R934=1,M934=1),1,0)-IF(AND(R934=-1,N934=1),1,0)</f>
        <v>1</v>
      </c>
      <c r="T934">
        <f>T933+IF(AND(R934=1,M934=2),1,0)-IF(AND(R934=-1,N934=2),1,0)</f>
        <v>1</v>
      </c>
      <c r="U934">
        <f>U933+IF(AND(R934=1,M934=3),1,0)-IF(AND(R934=-1,N934=3),1,0)</f>
        <v>1</v>
      </c>
      <c r="V934">
        <f>IF(S934&lt;&gt;S933,0,V933+dt)</f>
        <v>710</v>
      </c>
      <c r="W934">
        <f>IF(T934&lt;&gt;T933,0,W933+dt)</f>
        <v>709</v>
      </c>
      <c r="X934">
        <f>IF(U934&lt;&gt;U933,0,X933+dt)</f>
        <v>368</v>
      </c>
      <c r="Y934" s="24">
        <f>S934*Cap_1*MIN(1,(V934+dt)/StartRamp)</f>
        <v>1.2</v>
      </c>
      <c r="Z934" s="24">
        <f>T934*Cap_2*MIN(1,(W934+dt)/StartRamp)</f>
        <v>1.1000000000000001</v>
      </c>
      <c r="AA934" s="24">
        <f>U934*Cap_3*MIN(1,(X934+dt)/StartRamp)</f>
        <v>1.1000000000000001</v>
      </c>
      <c r="AB934" s="24">
        <f>SUM(Y934:AA934)</f>
        <v>3.4</v>
      </c>
      <c r="AC934" s="24">
        <f>AB934-D934</f>
        <v>-2.6200000000000223E-2</v>
      </c>
      <c r="AD934" s="25">
        <f>MEDIAN(0,(TaperEnd-E934)/(TaperEnd-TaperStart),1)</f>
        <v>1</v>
      </c>
      <c r="AE934" s="24">
        <f>MIN(P_pcs*AD934,MAX(0,SOC_max-E934)*E_nom*60/dt/SQRT(RTE))</f>
        <v>2.5</v>
      </c>
      <c r="AF934" s="24">
        <f>MIN(P_pcs,MAX(0,E934-SOC_min)*E_nom*60/dt*SQRT(RTE))</f>
        <v>2.5</v>
      </c>
      <c r="AG934" s="24">
        <f>IF(AC934&gt;0,MIN(AC934,AE934),0)</f>
        <v>0</v>
      </c>
      <c r="AH934" s="24">
        <f>IF(AC934&lt;0,MIN(-AC934,AF934),0)</f>
        <v>2.6200000000000223E-2</v>
      </c>
      <c r="AI934" s="24">
        <f>IF(AC934&gt;0,D934+AG934,AB934)</f>
        <v>3.4</v>
      </c>
      <c r="AJ934" s="24">
        <f>MAX(0,D934-AI934-AH934)</f>
        <v>0</v>
      </c>
      <c r="AK934" s="25">
        <f>IF(AB934&gt;0,AI934/AB934,0)</f>
        <v>1</v>
      </c>
      <c r="AL934">
        <f>IF(AB934=0,1,MIN(MATCH(MEDIAN(MinStable,AK934,1),FC_L,1),3))</f>
        <v>3</v>
      </c>
      <c r="AM934" s="25">
        <f>INDEX(FC_E1,$AL934)+(MEDIAN(MinStable,$AK934,1)-INDEX(FC_L,$AL934))*(INDEX(FC_E1,$AL934+1)-INDEX(FC_E1,$AL934))/(INDEX(FC_L,$AL934+1)-INDEX(FC_L,$AL934))</f>
        <v>0.42799999999999999</v>
      </c>
      <c r="AN934" s="25">
        <f>INDEX(FC_E2,$AL934)+(MEDIAN(MinStable,$AK934,1)-INDEX(FC_L,$AL934))*(INDEX(FC_E2,$AL934+1)-INDEX(FC_E2,$AL934))/(INDEX(FC_L,$AL934+1)-INDEX(FC_L,$AL934))</f>
        <v>0.42199999999999999</v>
      </c>
      <c r="AO934" s="25">
        <f>INDEX(FC_E3,$AL934)+(MEDIAN(MinStable,$AK934,1)-INDEX(FC_L,$AL934))*(INDEX(FC_E3,$AL934+1)-INDEX(FC_E3,$AL934))/(INDEX(FC_L,$AL934+1)-INDEX(FC_L,$AL934))</f>
        <v>0.41499999999999998</v>
      </c>
      <c r="AP934" s="26">
        <f>(IF(S934=1,Y934*AK934/AM934,0)+IF(T934=1,Z934*AK934/AN934,0)+IF(U934=1,AA934*AK934/AO934,0))*dt/60</f>
        <v>0.13434959664142687</v>
      </c>
      <c r="AQ934" s="25">
        <f>E934+(AG934*SQRT(RTE)-AH934/SQRT(RTE))*dt/60/E_nom</f>
        <v>0.63072527264315015</v>
      </c>
      <c r="AR934">
        <f>IF(R934=1,1,0)</f>
        <v>0</v>
      </c>
    </row>
    <row r="935" spans="1:44" x14ac:dyDescent="0.2">
      <c r="A935">
        <v>933</v>
      </c>
      <c r="B935" s="22">
        <f>A935/1440</f>
        <v>0.6479166666666667</v>
      </c>
      <c r="C935" s="23">
        <v>3.3637999999999999</v>
      </c>
      <c r="D935" s="24">
        <f>C935+P_aux</f>
        <v>3.3788</v>
      </c>
      <c r="E935" s="25">
        <f>AQ934</f>
        <v>0.63072527264315015</v>
      </c>
      <c r="F935" s="24">
        <f>AB934</f>
        <v>3.4</v>
      </c>
      <c r="G935">
        <f>IF(AND(S934=0,V934&gt;=MinOff),V934,-1)</f>
        <v>-1</v>
      </c>
      <c r="H935">
        <f>IF(AND(T934=0,W934&gt;=MinOff),W934,-1)</f>
        <v>-1</v>
      </c>
      <c r="I935">
        <f>IF(AND(U934=0,X934&gt;=MinOff),X934,-1)</f>
        <v>-1</v>
      </c>
      <c r="J935">
        <f>IF(AND(S934=1,V934&gt;=MinRun),V934,-1)</f>
        <v>710</v>
      </c>
      <c r="K935">
        <f>IF(AND(T934=1,W934&gt;=MinRun),W934,-1)</f>
        <v>709</v>
      </c>
      <c r="L935">
        <f>IF(AND(U934=1,X934&gt;=MinRun),X934,-1)</f>
        <v>368</v>
      </c>
      <c r="M935">
        <f>IF(MAX(G935:I935)&lt;0,0,MATCH(MAX(G935:I935),G935:I935,0))</f>
        <v>0</v>
      </c>
      <c r="N935">
        <f>IF(MAX(J935:L935)&lt;0,0,MATCH(MAX(J935:L935),J935:L935,0))</f>
        <v>1</v>
      </c>
      <c r="O935" s="24">
        <f>IF(N935=0,0,INDEX(CapVec,N935))</f>
        <v>1.2</v>
      </c>
      <c r="P935">
        <f>IF(OR(D935&gt;F935+StartMargin,E935&lt;SOC_startT),1,0)</f>
        <v>0</v>
      </c>
      <c r="Q935">
        <f>IF(AND(E935&gt;SOC_stopT,D935&lt;=F935-O935+StopMargin),1,0)</f>
        <v>0</v>
      </c>
      <c r="R935">
        <f>IF(AND(P935=1,M935&gt;0),1,IF(AND(P935=0,Q935=1,N935&gt;0),-1,0))</f>
        <v>0</v>
      </c>
      <c r="S935">
        <f>S934+IF(AND(R935=1,M935=1),1,0)-IF(AND(R935=-1,N935=1),1,0)</f>
        <v>1</v>
      </c>
      <c r="T935">
        <f>T934+IF(AND(R935=1,M935=2),1,0)-IF(AND(R935=-1,N935=2),1,0)</f>
        <v>1</v>
      </c>
      <c r="U935">
        <f>U934+IF(AND(R935=1,M935=3),1,0)-IF(AND(R935=-1,N935=3),1,0)</f>
        <v>1</v>
      </c>
      <c r="V935">
        <f>IF(S935&lt;&gt;S934,0,V934+dt)</f>
        <v>711</v>
      </c>
      <c r="W935">
        <f>IF(T935&lt;&gt;T934,0,W934+dt)</f>
        <v>710</v>
      </c>
      <c r="X935">
        <f>IF(U935&lt;&gt;U934,0,X934+dt)</f>
        <v>369</v>
      </c>
      <c r="Y935" s="24">
        <f>S935*Cap_1*MIN(1,(V935+dt)/StartRamp)</f>
        <v>1.2</v>
      </c>
      <c r="Z935" s="24">
        <f>T935*Cap_2*MIN(1,(W935+dt)/StartRamp)</f>
        <v>1.1000000000000001</v>
      </c>
      <c r="AA935" s="24">
        <f>U935*Cap_3*MIN(1,(X935+dt)/StartRamp)</f>
        <v>1.1000000000000001</v>
      </c>
      <c r="AB935" s="24">
        <f>SUM(Y935:AA935)</f>
        <v>3.4</v>
      </c>
      <c r="AC935" s="24">
        <f>AB935-D935</f>
        <v>2.1199999999999886E-2</v>
      </c>
      <c r="AD935" s="25">
        <f>MEDIAN(0,(TaperEnd-E935)/(TaperEnd-TaperStart),1)</f>
        <v>1</v>
      </c>
      <c r="AE935" s="24">
        <f>MIN(P_pcs*AD935,MAX(0,SOC_max-E935)*E_nom*60/dt/SQRT(RTE))</f>
        <v>2.5</v>
      </c>
      <c r="AF935" s="24">
        <f>MIN(P_pcs,MAX(0,E935-SOC_min)*E_nom*60/dt*SQRT(RTE))</f>
        <v>2.5</v>
      </c>
      <c r="AG935" s="24">
        <f>IF(AC935&gt;0,MIN(AC935,AE935),0)</f>
        <v>2.1199999999999886E-2</v>
      </c>
      <c r="AH935" s="24">
        <f>IF(AC935&lt;0,MIN(-AC935,AF935),0)</f>
        <v>0</v>
      </c>
      <c r="AI935" s="24">
        <f>IF(AC935&gt;0,D935+AG935,AB935)</f>
        <v>3.4</v>
      </c>
      <c r="AJ935" s="24">
        <f>MAX(0,D935-AI935-AH935)</f>
        <v>0</v>
      </c>
      <c r="AK935" s="25">
        <f>IF(AB935&gt;0,AI935/AB935,0)</f>
        <v>1</v>
      </c>
      <c r="AL935">
        <f>IF(AB935=0,1,MIN(MATCH(MEDIAN(MinStable,AK935,1),FC_L,1),3))</f>
        <v>3</v>
      </c>
      <c r="AM935" s="25">
        <f>INDEX(FC_E1,$AL935)+(MEDIAN(MinStable,$AK935,1)-INDEX(FC_L,$AL935))*(INDEX(FC_E1,$AL935+1)-INDEX(FC_E1,$AL935))/(INDEX(FC_L,$AL935+1)-INDEX(FC_L,$AL935))</f>
        <v>0.42799999999999999</v>
      </c>
      <c r="AN935" s="25">
        <f>INDEX(FC_E2,$AL935)+(MEDIAN(MinStable,$AK935,1)-INDEX(FC_L,$AL935))*(INDEX(FC_E2,$AL935+1)-INDEX(FC_E2,$AL935))/(INDEX(FC_L,$AL935+1)-INDEX(FC_L,$AL935))</f>
        <v>0.42199999999999999</v>
      </c>
      <c r="AO935" s="25">
        <f>INDEX(FC_E3,$AL935)+(MEDIAN(MinStable,$AK935,1)-INDEX(FC_L,$AL935))*(INDEX(FC_E3,$AL935+1)-INDEX(FC_E3,$AL935))/(INDEX(FC_L,$AL935+1)-INDEX(FC_L,$AL935))</f>
        <v>0.41499999999999998</v>
      </c>
      <c r="AP935" s="26">
        <f>(IF(S935=1,Y935*AK935/AM935,0)+IF(T935=1,Z935*AK935/AN935,0)+IF(U935=1,AA935*AK935/AO935,0))*dt/60</f>
        <v>0.13434959664142687</v>
      </c>
      <c r="AQ935" s="25">
        <f>E935+(AG935*SQRT(RTE)-AH935/SQRT(RTE))*dt/60/E_nom</f>
        <v>0.63078553737897336</v>
      </c>
      <c r="AR935">
        <f>IF(R935=1,1,0)</f>
        <v>0</v>
      </c>
    </row>
    <row r="936" spans="1:44" x14ac:dyDescent="0.2">
      <c r="A936">
        <v>934</v>
      </c>
      <c r="B936" s="22">
        <f>A936/1440</f>
        <v>0.64861111111111114</v>
      </c>
      <c r="C936" s="23">
        <v>3.3647</v>
      </c>
      <c r="D936" s="24">
        <f>C936+P_aux</f>
        <v>3.3797000000000001</v>
      </c>
      <c r="E936" s="25">
        <f>AQ935</f>
        <v>0.63078553737897336</v>
      </c>
      <c r="F936" s="24">
        <f>AB935</f>
        <v>3.4</v>
      </c>
      <c r="G936">
        <f>IF(AND(S935=0,V935&gt;=MinOff),V935,-1)</f>
        <v>-1</v>
      </c>
      <c r="H936">
        <f>IF(AND(T935=0,W935&gt;=MinOff),W935,-1)</f>
        <v>-1</v>
      </c>
      <c r="I936">
        <f>IF(AND(U935=0,X935&gt;=MinOff),X935,-1)</f>
        <v>-1</v>
      </c>
      <c r="J936">
        <f>IF(AND(S935=1,V935&gt;=MinRun),V935,-1)</f>
        <v>711</v>
      </c>
      <c r="K936">
        <f>IF(AND(T935=1,W935&gt;=MinRun),W935,-1)</f>
        <v>710</v>
      </c>
      <c r="L936">
        <f>IF(AND(U935=1,X935&gt;=MinRun),X935,-1)</f>
        <v>369</v>
      </c>
      <c r="M936">
        <f>IF(MAX(G936:I936)&lt;0,0,MATCH(MAX(G936:I936),G936:I936,0))</f>
        <v>0</v>
      </c>
      <c r="N936">
        <f>IF(MAX(J936:L936)&lt;0,0,MATCH(MAX(J936:L936),J936:L936,0))</f>
        <v>1</v>
      </c>
      <c r="O936" s="24">
        <f>IF(N936=0,0,INDEX(CapVec,N936))</f>
        <v>1.2</v>
      </c>
      <c r="P936">
        <f>IF(OR(D936&gt;F936+StartMargin,E936&lt;SOC_startT),1,0)</f>
        <v>0</v>
      </c>
      <c r="Q936">
        <f>IF(AND(E936&gt;SOC_stopT,D936&lt;=F936-O936+StopMargin),1,0)</f>
        <v>0</v>
      </c>
      <c r="R936">
        <f>IF(AND(P936=1,M936&gt;0),1,IF(AND(P936=0,Q936=1,N936&gt;0),-1,0))</f>
        <v>0</v>
      </c>
      <c r="S936">
        <f>S935+IF(AND(R936=1,M936=1),1,0)-IF(AND(R936=-1,N936=1),1,0)</f>
        <v>1</v>
      </c>
      <c r="T936">
        <f>T935+IF(AND(R936=1,M936=2),1,0)-IF(AND(R936=-1,N936=2),1,0)</f>
        <v>1</v>
      </c>
      <c r="U936">
        <f>U935+IF(AND(R936=1,M936=3),1,0)-IF(AND(R936=-1,N936=3),1,0)</f>
        <v>1</v>
      </c>
      <c r="V936">
        <f>IF(S936&lt;&gt;S935,0,V935+dt)</f>
        <v>712</v>
      </c>
      <c r="W936">
        <f>IF(T936&lt;&gt;T935,0,W935+dt)</f>
        <v>711</v>
      </c>
      <c r="X936">
        <f>IF(U936&lt;&gt;U935,0,X935+dt)</f>
        <v>370</v>
      </c>
      <c r="Y936" s="24">
        <f>S936*Cap_1*MIN(1,(V936+dt)/StartRamp)</f>
        <v>1.2</v>
      </c>
      <c r="Z936" s="24">
        <f>T936*Cap_2*MIN(1,(W936+dt)/StartRamp)</f>
        <v>1.1000000000000001</v>
      </c>
      <c r="AA936" s="24">
        <f>U936*Cap_3*MIN(1,(X936+dt)/StartRamp)</f>
        <v>1.1000000000000001</v>
      </c>
      <c r="AB936" s="24">
        <f>SUM(Y936:AA936)</f>
        <v>3.4</v>
      </c>
      <c r="AC936" s="24">
        <f>AB936-D936</f>
        <v>2.0299999999999763E-2</v>
      </c>
      <c r="AD936" s="25">
        <f>MEDIAN(0,(TaperEnd-E936)/(TaperEnd-TaperStart),1)</f>
        <v>1</v>
      </c>
      <c r="AE936" s="24">
        <f>MIN(P_pcs*AD936,MAX(0,SOC_max-E936)*E_nom*60/dt/SQRT(RTE))</f>
        <v>2.5</v>
      </c>
      <c r="AF936" s="24">
        <f>MIN(P_pcs,MAX(0,E936-SOC_min)*E_nom*60/dt*SQRT(RTE))</f>
        <v>2.5</v>
      </c>
      <c r="AG936" s="24">
        <f>IF(AC936&gt;0,MIN(AC936,AE936),0)</f>
        <v>2.0299999999999763E-2</v>
      </c>
      <c r="AH936" s="24">
        <f>IF(AC936&lt;0,MIN(-AC936,AF936),0)</f>
        <v>0</v>
      </c>
      <c r="AI936" s="24">
        <f>IF(AC936&gt;0,D936+AG936,AB936)</f>
        <v>3.4</v>
      </c>
      <c r="AJ936" s="24">
        <f>MAX(0,D936-AI936-AH936)</f>
        <v>0</v>
      </c>
      <c r="AK936" s="25">
        <f>IF(AB936&gt;0,AI936/AB936,0)</f>
        <v>1</v>
      </c>
      <c r="AL936">
        <f>IF(AB936=0,1,MIN(MATCH(MEDIAN(MinStable,AK936,1),FC_L,1),3))</f>
        <v>3</v>
      </c>
      <c r="AM936" s="25">
        <f>INDEX(FC_E1,$AL936)+(MEDIAN(MinStable,$AK936,1)-INDEX(FC_L,$AL936))*(INDEX(FC_E1,$AL936+1)-INDEX(FC_E1,$AL936))/(INDEX(FC_L,$AL936+1)-INDEX(FC_L,$AL936))</f>
        <v>0.42799999999999999</v>
      </c>
      <c r="AN936" s="25">
        <f>INDEX(FC_E2,$AL936)+(MEDIAN(MinStable,$AK936,1)-INDEX(FC_L,$AL936))*(INDEX(FC_E2,$AL936+1)-INDEX(FC_E2,$AL936))/(INDEX(FC_L,$AL936+1)-INDEX(FC_L,$AL936))</f>
        <v>0.42199999999999999</v>
      </c>
      <c r="AO936" s="25">
        <f>INDEX(FC_E3,$AL936)+(MEDIAN(MinStable,$AK936,1)-INDEX(FC_L,$AL936))*(INDEX(FC_E3,$AL936+1)-INDEX(FC_E3,$AL936))/(INDEX(FC_L,$AL936+1)-INDEX(FC_L,$AL936))</f>
        <v>0.41499999999999998</v>
      </c>
      <c r="AP936" s="26">
        <f>(IF(S936=1,Y936*AK936/AM936,0)+IF(T936=1,Z936*AK936/AN936,0)+IF(U936=1,AA936*AK936/AO936,0))*dt/60</f>
        <v>0.13434959664142687</v>
      </c>
      <c r="AQ936" s="25">
        <f>E936+(AG936*SQRT(RTE)-AH936/SQRT(RTE))*dt/60/E_nom</f>
        <v>0.63084324370620026</v>
      </c>
      <c r="AR936">
        <f>IF(R936=1,1,0)</f>
        <v>0</v>
      </c>
    </row>
    <row r="937" spans="1:44" x14ac:dyDescent="0.2">
      <c r="A937">
        <v>935</v>
      </c>
      <c r="B937" s="22">
        <f>A937/1440</f>
        <v>0.64930555555555558</v>
      </c>
      <c r="C937" s="23">
        <v>3.3597999999999999</v>
      </c>
      <c r="D937" s="24">
        <f>C937+P_aux</f>
        <v>3.3748</v>
      </c>
      <c r="E937" s="25">
        <f>AQ936</f>
        <v>0.63084324370620026</v>
      </c>
      <c r="F937" s="24">
        <f>AB936</f>
        <v>3.4</v>
      </c>
      <c r="G937">
        <f>IF(AND(S936=0,V936&gt;=MinOff),V936,-1)</f>
        <v>-1</v>
      </c>
      <c r="H937">
        <f>IF(AND(T936=0,W936&gt;=MinOff),W936,-1)</f>
        <v>-1</v>
      </c>
      <c r="I937">
        <f>IF(AND(U936=0,X936&gt;=MinOff),X936,-1)</f>
        <v>-1</v>
      </c>
      <c r="J937">
        <f>IF(AND(S936=1,V936&gt;=MinRun),V936,-1)</f>
        <v>712</v>
      </c>
      <c r="K937">
        <f>IF(AND(T936=1,W936&gt;=MinRun),W936,-1)</f>
        <v>711</v>
      </c>
      <c r="L937">
        <f>IF(AND(U936=1,X936&gt;=MinRun),X936,-1)</f>
        <v>370</v>
      </c>
      <c r="M937">
        <f>IF(MAX(G937:I937)&lt;0,0,MATCH(MAX(G937:I937),G937:I937,0))</f>
        <v>0</v>
      </c>
      <c r="N937">
        <f>IF(MAX(J937:L937)&lt;0,0,MATCH(MAX(J937:L937),J937:L937,0))</f>
        <v>1</v>
      </c>
      <c r="O937" s="24">
        <f>IF(N937=0,0,INDEX(CapVec,N937))</f>
        <v>1.2</v>
      </c>
      <c r="P937">
        <f>IF(OR(D937&gt;F937+StartMargin,E937&lt;SOC_startT),1,0)</f>
        <v>0</v>
      </c>
      <c r="Q937">
        <f>IF(AND(E937&gt;SOC_stopT,D937&lt;=F937-O937+StopMargin),1,0)</f>
        <v>0</v>
      </c>
      <c r="R937">
        <f>IF(AND(P937=1,M937&gt;0),1,IF(AND(P937=0,Q937=1,N937&gt;0),-1,0))</f>
        <v>0</v>
      </c>
      <c r="S937">
        <f>S936+IF(AND(R937=1,M937=1),1,0)-IF(AND(R937=-1,N937=1),1,0)</f>
        <v>1</v>
      </c>
      <c r="T937">
        <f>T936+IF(AND(R937=1,M937=2),1,0)-IF(AND(R937=-1,N937=2),1,0)</f>
        <v>1</v>
      </c>
      <c r="U937">
        <f>U936+IF(AND(R937=1,M937=3),1,0)-IF(AND(R937=-1,N937=3),1,0)</f>
        <v>1</v>
      </c>
      <c r="V937">
        <f>IF(S937&lt;&gt;S936,0,V936+dt)</f>
        <v>713</v>
      </c>
      <c r="W937">
        <f>IF(T937&lt;&gt;T936,0,W936+dt)</f>
        <v>712</v>
      </c>
      <c r="X937">
        <f>IF(U937&lt;&gt;U936,0,X936+dt)</f>
        <v>371</v>
      </c>
      <c r="Y937" s="24">
        <f>S937*Cap_1*MIN(1,(V937+dt)/StartRamp)</f>
        <v>1.2</v>
      </c>
      <c r="Z937" s="24">
        <f>T937*Cap_2*MIN(1,(W937+dt)/StartRamp)</f>
        <v>1.1000000000000001</v>
      </c>
      <c r="AA937" s="24">
        <f>U937*Cap_3*MIN(1,(X937+dt)/StartRamp)</f>
        <v>1.1000000000000001</v>
      </c>
      <c r="AB937" s="24">
        <f>SUM(Y937:AA937)</f>
        <v>3.4</v>
      </c>
      <c r="AC937" s="24">
        <f>AB937-D937</f>
        <v>2.5199999999999889E-2</v>
      </c>
      <c r="AD937" s="25">
        <f>MEDIAN(0,(TaperEnd-E937)/(TaperEnd-TaperStart),1)</f>
        <v>1</v>
      </c>
      <c r="AE937" s="24">
        <f>MIN(P_pcs*AD937,MAX(0,SOC_max-E937)*E_nom*60/dt/SQRT(RTE))</f>
        <v>2.5</v>
      </c>
      <c r="AF937" s="24">
        <f>MIN(P_pcs,MAX(0,E937-SOC_min)*E_nom*60/dt*SQRT(RTE))</f>
        <v>2.5</v>
      </c>
      <c r="AG937" s="24">
        <f>IF(AC937&gt;0,MIN(AC937,AE937),0)</f>
        <v>2.5199999999999889E-2</v>
      </c>
      <c r="AH937" s="24">
        <f>IF(AC937&lt;0,MIN(-AC937,AF937),0)</f>
        <v>0</v>
      </c>
      <c r="AI937" s="24">
        <f>IF(AC937&gt;0,D937+AG937,AB937)</f>
        <v>3.4</v>
      </c>
      <c r="AJ937" s="24">
        <f>MAX(0,D937-AI937-AH937)</f>
        <v>0</v>
      </c>
      <c r="AK937" s="25">
        <f>IF(AB937&gt;0,AI937/AB937,0)</f>
        <v>1</v>
      </c>
      <c r="AL937">
        <f>IF(AB937=0,1,MIN(MATCH(MEDIAN(MinStable,AK937,1),FC_L,1),3))</f>
        <v>3</v>
      </c>
      <c r="AM937" s="25">
        <f>INDEX(FC_E1,$AL937)+(MEDIAN(MinStable,$AK937,1)-INDEX(FC_L,$AL937))*(INDEX(FC_E1,$AL937+1)-INDEX(FC_E1,$AL937))/(INDEX(FC_L,$AL937+1)-INDEX(FC_L,$AL937))</f>
        <v>0.42799999999999999</v>
      </c>
      <c r="AN937" s="25">
        <f>INDEX(FC_E2,$AL937)+(MEDIAN(MinStable,$AK937,1)-INDEX(FC_L,$AL937))*(INDEX(FC_E2,$AL937+1)-INDEX(FC_E2,$AL937))/(INDEX(FC_L,$AL937+1)-INDEX(FC_L,$AL937))</f>
        <v>0.42199999999999999</v>
      </c>
      <c r="AO937" s="25">
        <f>INDEX(FC_E3,$AL937)+(MEDIAN(MinStable,$AK937,1)-INDEX(FC_L,$AL937))*(INDEX(FC_E3,$AL937+1)-INDEX(FC_E3,$AL937))/(INDEX(FC_L,$AL937+1)-INDEX(FC_L,$AL937))</f>
        <v>0.41499999999999998</v>
      </c>
      <c r="AP937" s="26">
        <f>(IF(S937=1,Y937*AK937/AM937,0)+IF(T937=1,Z937*AK937/AN937,0)+IF(U937=1,AA937*AK937/AO937,0))*dt/60</f>
        <v>0.13434959664142687</v>
      </c>
      <c r="AQ937" s="25">
        <f>E937+(AG937*SQRT(RTE)-AH937/SQRT(RTE))*dt/60/E_nom</f>
        <v>0.6309148791468957</v>
      </c>
      <c r="AR937">
        <f>IF(R937=1,1,0)</f>
        <v>0</v>
      </c>
    </row>
    <row r="938" spans="1:44" x14ac:dyDescent="0.2">
      <c r="A938">
        <v>936</v>
      </c>
      <c r="B938" s="22">
        <f>A938/1440</f>
        <v>0.65</v>
      </c>
      <c r="C938" s="23">
        <v>3.3384999999999998</v>
      </c>
      <c r="D938" s="24">
        <f>C938+P_aux</f>
        <v>3.3534999999999999</v>
      </c>
      <c r="E938" s="25">
        <f>AQ937</f>
        <v>0.6309148791468957</v>
      </c>
      <c r="F938" s="24">
        <f>AB937</f>
        <v>3.4</v>
      </c>
      <c r="G938">
        <f>IF(AND(S937=0,V937&gt;=MinOff),V937,-1)</f>
        <v>-1</v>
      </c>
      <c r="H938">
        <f>IF(AND(T937=0,W937&gt;=MinOff),W937,-1)</f>
        <v>-1</v>
      </c>
      <c r="I938">
        <f>IF(AND(U937=0,X937&gt;=MinOff),X937,-1)</f>
        <v>-1</v>
      </c>
      <c r="J938">
        <f>IF(AND(S937=1,V937&gt;=MinRun),V937,-1)</f>
        <v>713</v>
      </c>
      <c r="K938">
        <f>IF(AND(T937=1,W937&gt;=MinRun),W937,-1)</f>
        <v>712</v>
      </c>
      <c r="L938">
        <f>IF(AND(U937=1,X937&gt;=MinRun),X937,-1)</f>
        <v>371</v>
      </c>
      <c r="M938">
        <f>IF(MAX(G938:I938)&lt;0,0,MATCH(MAX(G938:I938),G938:I938,0))</f>
        <v>0</v>
      </c>
      <c r="N938">
        <f>IF(MAX(J938:L938)&lt;0,0,MATCH(MAX(J938:L938),J938:L938,0))</f>
        <v>1</v>
      </c>
      <c r="O938" s="24">
        <f>IF(N938=0,0,INDEX(CapVec,N938))</f>
        <v>1.2</v>
      </c>
      <c r="P938">
        <f>IF(OR(D938&gt;F938+StartMargin,E938&lt;SOC_startT),1,0)</f>
        <v>0</v>
      </c>
      <c r="Q938">
        <f>IF(AND(E938&gt;SOC_stopT,D938&lt;=F938-O938+StopMargin),1,0)</f>
        <v>0</v>
      </c>
      <c r="R938">
        <f>IF(AND(P938=1,M938&gt;0),1,IF(AND(P938=0,Q938=1,N938&gt;0),-1,0))</f>
        <v>0</v>
      </c>
      <c r="S938">
        <f>S937+IF(AND(R938=1,M938=1),1,0)-IF(AND(R938=-1,N938=1),1,0)</f>
        <v>1</v>
      </c>
      <c r="T938">
        <f>T937+IF(AND(R938=1,M938=2),1,0)-IF(AND(R938=-1,N938=2),1,0)</f>
        <v>1</v>
      </c>
      <c r="U938">
        <f>U937+IF(AND(R938=1,M938=3),1,0)-IF(AND(R938=-1,N938=3),1,0)</f>
        <v>1</v>
      </c>
      <c r="V938">
        <f>IF(S938&lt;&gt;S937,0,V937+dt)</f>
        <v>714</v>
      </c>
      <c r="W938">
        <f>IF(T938&lt;&gt;T937,0,W937+dt)</f>
        <v>713</v>
      </c>
      <c r="X938">
        <f>IF(U938&lt;&gt;U937,0,X937+dt)</f>
        <v>372</v>
      </c>
      <c r="Y938" s="24">
        <f>S938*Cap_1*MIN(1,(V938+dt)/StartRamp)</f>
        <v>1.2</v>
      </c>
      <c r="Z938" s="24">
        <f>T938*Cap_2*MIN(1,(W938+dt)/StartRamp)</f>
        <v>1.1000000000000001</v>
      </c>
      <c r="AA938" s="24">
        <f>U938*Cap_3*MIN(1,(X938+dt)/StartRamp)</f>
        <v>1.1000000000000001</v>
      </c>
      <c r="AB938" s="24">
        <f>SUM(Y938:AA938)</f>
        <v>3.4</v>
      </c>
      <c r="AC938" s="24">
        <f>AB938-D938</f>
        <v>4.6499999999999986E-2</v>
      </c>
      <c r="AD938" s="25">
        <f>MEDIAN(0,(TaperEnd-E938)/(TaperEnd-TaperStart),1)</f>
        <v>1</v>
      </c>
      <c r="AE938" s="24">
        <f>MIN(P_pcs*AD938,MAX(0,SOC_max-E938)*E_nom*60/dt/SQRT(RTE))</f>
        <v>2.5</v>
      </c>
      <c r="AF938" s="24">
        <f>MIN(P_pcs,MAX(0,E938-SOC_min)*E_nom*60/dt*SQRT(RTE))</f>
        <v>2.5</v>
      </c>
      <c r="AG938" s="24">
        <f>IF(AC938&gt;0,MIN(AC938,AE938),0)</f>
        <v>4.6499999999999986E-2</v>
      </c>
      <c r="AH938" s="24">
        <f>IF(AC938&lt;0,MIN(-AC938,AF938),0)</f>
        <v>0</v>
      </c>
      <c r="AI938" s="24">
        <f>IF(AC938&gt;0,D938+AG938,AB938)</f>
        <v>3.4</v>
      </c>
      <c r="AJ938" s="24">
        <f>MAX(0,D938-AI938-AH938)</f>
        <v>0</v>
      </c>
      <c r="AK938" s="25">
        <f>IF(AB938&gt;0,AI938/AB938,0)</f>
        <v>1</v>
      </c>
      <c r="AL938">
        <f>IF(AB938=0,1,MIN(MATCH(MEDIAN(MinStable,AK938,1),FC_L,1),3))</f>
        <v>3</v>
      </c>
      <c r="AM938" s="25">
        <f>INDEX(FC_E1,$AL938)+(MEDIAN(MinStable,$AK938,1)-INDEX(FC_L,$AL938))*(INDEX(FC_E1,$AL938+1)-INDEX(FC_E1,$AL938))/(INDEX(FC_L,$AL938+1)-INDEX(FC_L,$AL938))</f>
        <v>0.42799999999999999</v>
      </c>
      <c r="AN938" s="25">
        <f>INDEX(FC_E2,$AL938)+(MEDIAN(MinStable,$AK938,1)-INDEX(FC_L,$AL938))*(INDEX(FC_E2,$AL938+1)-INDEX(FC_E2,$AL938))/(INDEX(FC_L,$AL938+1)-INDEX(FC_L,$AL938))</f>
        <v>0.42199999999999999</v>
      </c>
      <c r="AO938" s="25">
        <f>INDEX(FC_E3,$AL938)+(MEDIAN(MinStable,$AK938,1)-INDEX(FC_L,$AL938))*(INDEX(FC_E3,$AL938+1)-INDEX(FC_E3,$AL938))/(INDEX(FC_L,$AL938+1)-INDEX(FC_L,$AL938))</f>
        <v>0.41499999999999998</v>
      </c>
      <c r="AP938" s="26">
        <f>(IF(S938=1,Y938*AK938/AM938,0)+IF(T938=1,Z938*AK938/AN938,0)+IF(U938=1,AA938*AK938/AO938,0))*dt/60</f>
        <v>0.13434959664142687</v>
      </c>
      <c r="AQ938" s="25">
        <f>E938+(AG938*SQRT(RTE)-AH938/SQRT(RTE))*dt/60/E_nom</f>
        <v>0.63104706359103613</v>
      </c>
      <c r="AR938">
        <f>IF(R938=1,1,0)</f>
        <v>0</v>
      </c>
    </row>
    <row r="939" spans="1:44" x14ac:dyDescent="0.2">
      <c r="A939">
        <v>937</v>
      </c>
      <c r="B939" s="22">
        <f>A939/1440</f>
        <v>0.65069444444444446</v>
      </c>
      <c r="C939" s="23">
        <v>3.5720999999999998</v>
      </c>
      <c r="D939" s="24">
        <f>C939+P_aux</f>
        <v>3.5871</v>
      </c>
      <c r="E939" s="25">
        <f>AQ938</f>
        <v>0.63104706359103613</v>
      </c>
      <c r="F939" s="24">
        <f>AB938</f>
        <v>3.4</v>
      </c>
      <c r="G939">
        <f>IF(AND(S938=0,V938&gt;=MinOff),V938,-1)</f>
        <v>-1</v>
      </c>
      <c r="H939">
        <f>IF(AND(T938=0,W938&gt;=MinOff),W938,-1)</f>
        <v>-1</v>
      </c>
      <c r="I939">
        <f>IF(AND(U938=0,X938&gt;=MinOff),X938,-1)</f>
        <v>-1</v>
      </c>
      <c r="J939">
        <f>IF(AND(S938=1,V938&gt;=MinRun),V938,-1)</f>
        <v>714</v>
      </c>
      <c r="K939">
        <f>IF(AND(T938=1,W938&gt;=MinRun),W938,-1)</f>
        <v>713</v>
      </c>
      <c r="L939">
        <f>IF(AND(U938=1,X938&gt;=MinRun),X938,-1)</f>
        <v>372</v>
      </c>
      <c r="M939">
        <f>IF(MAX(G939:I939)&lt;0,0,MATCH(MAX(G939:I939),G939:I939,0))</f>
        <v>0</v>
      </c>
      <c r="N939">
        <f>IF(MAX(J939:L939)&lt;0,0,MATCH(MAX(J939:L939),J939:L939,0))</f>
        <v>1</v>
      </c>
      <c r="O939" s="24">
        <f>IF(N939=0,0,INDEX(CapVec,N939))</f>
        <v>1.2</v>
      </c>
      <c r="P939">
        <f>IF(OR(D939&gt;F939+StartMargin,E939&lt;SOC_startT),1,0)</f>
        <v>0</v>
      </c>
      <c r="Q939">
        <f>IF(AND(E939&gt;SOC_stopT,D939&lt;=F939-O939+StopMargin),1,0)</f>
        <v>0</v>
      </c>
      <c r="R939">
        <f>IF(AND(P939=1,M939&gt;0),1,IF(AND(P939=0,Q939=1,N939&gt;0),-1,0))</f>
        <v>0</v>
      </c>
      <c r="S939">
        <f>S938+IF(AND(R939=1,M939=1),1,0)-IF(AND(R939=-1,N939=1),1,0)</f>
        <v>1</v>
      </c>
      <c r="T939">
        <f>T938+IF(AND(R939=1,M939=2),1,0)-IF(AND(R939=-1,N939=2),1,0)</f>
        <v>1</v>
      </c>
      <c r="U939">
        <f>U938+IF(AND(R939=1,M939=3),1,0)-IF(AND(R939=-1,N939=3),1,0)</f>
        <v>1</v>
      </c>
      <c r="V939">
        <f>IF(S939&lt;&gt;S938,0,V938+dt)</f>
        <v>715</v>
      </c>
      <c r="W939">
        <f>IF(T939&lt;&gt;T938,0,W938+dt)</f>
        <v>714</v>
      </c>
      <c r="X939">
        <f>IF(U939&lt;&gt;U938,0,X938+dt)</f>
        <v>373</v>
      </c>
      <c r="Y939" s="24">
        <f>S939*Cap_1*MIN(1,(V939+dt)/StartRamp)</f>
        <v>1.2</v>
      </c>
      <c r="Z939" s="24">
        <f>T939*Cap_2*MIN(1,(W939+dt)/StartRamp)</f>
        <v>1.1000000000000001</v>
      </c>
      <c r="AA939" s="24">
        <f>U939*Cap_3*MIN(1,(X939+dt)/StartRamp)</f>
        <v>1.1000000000000001</v>
      </c>
      <c r="AB939" s="24">
        <f>SUM(Y939:AA939)</f>
        <v>3.4</v>
      </c>
      <c r="AC939" s="24">
        <f>AB939-D939</f>
        <v>-0.18710000000000004</v>
      </c>
      <c r="AD939" s="25">
        <f>MEDIAN(0,(TaperEnd-E939)/(TaperEnd-TaperStart),1)</f>
        <v>1</v>
      </c>
      <c r="AE939" s="24">
        <f>MIN(P_pcs*AD939,MAX(0,SOC_max-E939)*E_nom*60/dt/SQRT(RTE))</f>
        <v>2.5</v>
      </c>
      <c r="AF939" s="24">
        <f>MIN(P_pcs,MAX(0,E939-SOC_min)*E_nom*60/dt*SQRT(RTE))</f>
        <v>2.5</v>
      </c>
      <c r="AG939" s="24">
        <f>IF(AC939&gt;0,MIN(AC939,AE939),0)</f>
        <v>0</v>
      </c>
      <c r="AH939" s="24">
        <f>IF(AC939&lt;0,MIN(-AC939,AF939),0)</f>
        <v>0.18710000000000004</v>
      </c>
      <c r="AI939" s="24">
        <f>IF(AC939&gt;0,D939+AG939,AB939)</f>
        <v>3.4</v>
      </c>
      <c r="AJ939" s="24">
        <f>MAX(0,D939-AI939-AH939)</f>
        <v>0</v>
      </c>
      <c r="AK939" s="25">
        <f>IF(AB939&gt;0,AI939/AB939,0)</f>
        <v>1</v>
      </c>
      <c r="AL939">
        <f>IF(AB939=0,1,MIN(MATCH(MEDIAN(MinStable,AK939,1),FC_L,1),3))</f>
        <v>3</v>
      </c>
      <c r="AM939" s="25">
        <f>INDEX(FC_E1,$AL939)+(MEDIAN(MinStable,$AK939,1)-INDEX(FC_L,$AL939))*(INDEX(FC_E1,$AL939+1)-INDEX(FC_E1,$AL939))/(INDEX(FC_L,$AL939+1)-INDEX(FC_L,$AL939))</f>
        <v>0.42799999999999999</v>
      </c>
      <c r="AN939" s="25">
        <f>INDEX(FC_E2,$AL939)+(MEDIAN(MinStable,$AK939,1)-INDEX(FC_L,$AL939))*(INDEX(FC_E2,$AL939+1)-INDEX(FC_E2,$AL939))/(INDEX(FC_L,$AL939+1)-INDEX(FC_L,$AL939))</f>
        <v>0.42199999999999999</v>
      </c>
      <c r="AO939" s="25">
        <f>INDEX(FC_E3,$AL939)+(MEDIAN(MinStable,$AK939,1)-INDEX(FC_L,$AL939))*(INDEX(FC_E3,$AL939+1)-INDEX(FC_E3,$AL939))/(INDEX(FC_L,$AL939+1)-INDEX(FC_L,$AL939))</f>
        <v>0.41499999999999998</v>
      </c>
      <c r="AP939" s="26">
        <f>(IF(S939=1,Y939*AK939/AM939,0)+IF(T939=1,Z939*AK939/AN939,0)+IF(U939=1,AA939*AK939/AO939,0))*dt/60</f>
        <v>0.13434959664142687</v>
      </c>
      <c r="AQ939" s="25">
        <f>E939+(AG939*SQRT(RTE)-AH939/SQRT(RTE))*dt/60/E_nom</f>
        <v>0.63044267186330682</v>
      </c>
      <c r="AR939">
        <f>IF(R939=1,1,0)</f>
        <v>0</v>
      </c>
    </row>
    <row r="940" spans="1:44" x14ac:dyDescent="0.2">
      <c r="A940">
        <v>938</v>
      </c>
      <c r="B940" s="22">
        <f>A940/1440</f>
        <v>0.65138888888888891</v>
      </c>
      <c r="C940" s="23">
        <v>3.2732999999999999</v>
      </c>
      <c r="D940" s="24">
        <f>C940+P_aux</f>
        <v>3.2883</v>
      </c>
      <c r="E940" s="25">
        <f>AQ939</f>
        <v>0.63044267186330682</v>
      </c>
      <c r="F940" s="24">
        <f>AB939</f>
        <v>3.4</v>
      </c>
      <c r="G940">
        <f>IF(AND(S939=0,V939&gt;=MinOff),V939,-1)</f>
        <v>-1</v>
      </c>
      <c r="H940">
        <f>IF(AND(T939=0,W939&gt;=MinOff),W939,-1)</f>
        <v>-1</v>
      </c>
      <c r="I940">
        <f>IF(AND(U939=0,X939&gt;=MinOff),X939,-1)</f>
        <v>-1</v>
      </c>
      <c r="J940">
        <f>IF(AND(S939=1,V939&gt;=MinRun),V939,-1)</f>
        <v>715</v>
      </c>
      <c r="K940">
        <f>IF(AND(T939=1,W939&gt;=MinRun),W939,-1)</f>
        <v>714</v>
      </c>
      <c r="L940">
        <f>IF(AND(U939=1,X939&gt;=MinRun),X939,-1)</f>
        <v>373</v>
      </c>
      <c r="M940">
        <f>IF(MAX(G940:I940)&lt;0,0,MATCH(MAX(G940:I940),G940:I940,0))</f>
        <v>0</v>
      </c>
      <c r="N940">
        <f>IF(MAX(J940:L940)&lt;0,0,MATCH(MAX(J940:L940),J940:L940,0))</f>
        <v>1</v>
      </c>
      <c r="O940" s="24">
        <f>IF(N940=0,0,INDEX(CapVec,N940))</f>
        <v>1.2</v>
      </c>
      <c r="P940">
        <f>IF(OR(D940&gt;F940+StartMargin,E940&lt;SOC_startT),1,0)</f>
        <v>0</v>
      </c>
      <c r="Q940">
        <f>IF(AND(E940&gt;SOC_stopT,D940&lt;=F940-O940+StopMargin),1,0)</f>
        <v>0</v>
      </c>
      <c r="R940">
        <f>IF(AND(P940=1,M940&gt;0),1,IF(AND(P940=0,Q940=1,N940&gt;0),-1,0))</f>
        <v>0</v>
      </c>
      <c r="S940">
        <f>S939+IF(AND(R940=1,M940=1),1,0)-IF(AND(R940=-1,N940=1),1,0)</f>
        <v>1</v>
      </c>
      <c r="T940">
        <f>T939+IF(AND(R940=1,M940=2),1,0)-IF(AND(R940=-1,N940=2),1,0)</f>
        <v>1</v>
      </c>
      <c r="U940">
        <f>U939+IF(AND(R940=1,M940=3),1,0)-IF(AND(R940=-1,N940=3),1,0)</f>
        <v>1</v>
      </c>
      <c r="V940">
        <f>IF(S940&lt;&gt;S939,0,V939+dt)</f>
        <v>716</v>
      </c>
      <c r="W940">
        <f>IF(T940&lt;&gt;T939,0,W939+dt)</f>
        <v>715</v>
      </c>
      <c r="X940">
        <f>IF(U940&lt;&gt;U939,0,X939+dt)</f>
        <v>374</v>
      </c>
      <c r="Y940" s="24">
        <f>S940*Cap_1*MIN(1,(V940+dt)/StartRamp)</f>
        <v>1.2</v>
      </c>
      <c r="Z940" s="24">
        <f>T940*Cap_2*MIN(1,(W940+dt)/StartRamp)</f>
        <v>1.1000000000000001</v>
      </c>
      <c r="AA940" s="24">
        <f>U940*Cap_3*MIN(1,(X940+dt)/StartRamp)</f>
        <v>1.1000000000000001</v>
      </c>
      <c r="AB940" s="24">
        <f>SUM(Y940:AA940)</f>
        <v>3.4</v>
      </c>
      <c r="AC940" s="24">
        <f>AB940-D940</f>
        <v>0.11169999999999991</v>
      </c>
      <c r="AD940" s="25">
        <f>MEDIAN(0,(TaperEnd-E940)/(TaperEnd-TaperStart),1)</f>
        <v>1</v>
      </c>
      <c r="AE940" s="24">
        <f>MIN(P_pcs*AD940,MAX(0,SOC_max-E940)*E_nom*60/dt/SQRT(RTE))</f>
        <v>2.5</v>
      </c>
      <c r="AF940" s="24">
        <f>MIN(P_pcs,MAX(0,E940-SOC_min)*E_nom*60/dt*SQRT(RTE))</f>
        <v>2.5</v>
      </c>
      <c r="AG940" s="24">
        <f>IF(AC940&gt;0,MIN(AC940,AE940),0)</f>
        <v>0.11169999999999991</v>
      </c>
      <c r="AH940" s="24">
        <f>IF(AC940&lt;0,MIN(-AC940,AF940),0)</f>
        <v>0</v>
      </c>
      <c r="AI940" s="24">
        <f>IF(AC940&gt;0,D940+AG940,AB940)</f>
        <v>3.4</v>
      </c>
      <c r="AJ940" s="24">
        <f>MAX(0,D940-AI940-AH940)</f>
        <v>0</v>
      </c>
      <c r="AK940" s="25">
        <f>IF(AB940&gt;0,AI940/AB940,0)</f>
        <v>1</v>
      </c>
      <c r="AL940">
        <f>IF(AB940=0,1,MIN(MATCH(MEDIAN(MinStable,AK940,1),FC_L,1),3))</f>
        <v>3</v>
      </c>
      <c r="AM940" s="25">
        <f>INDEX(FC_E1,$AL940)+(MEDIAN(MinStable,$AK940,1)-INDEX(FC_L,$AL940))*(INDEX(FC_E1,$AL940+1)-INDEX(FC_E1,$AL940))/(INDEX(FC_L,$AL940+1)-INDEX(FC_L,$AL940))</f>
        <v>0.42799999999999999</v>
      </c>
      <c r="AN940" s="25">
        <f>INDEX(FC_E2,$AL940)+(MEDIAN(MinStable,$AK940,1)-INDEX(FC_L,$AL940))*(INDEX(FC_E2,$AL940+1)-INDEX(FC_E2,$AL940))/(INDEX(FC_L,$AL940+1)-INDEX(FC_L,$AL940))</f>
        <v>0.42199999999999999</v>
      </c>
      <c r="AO940" s="25">
        <f>INDEX(FC_E3,$AL940)+(MEDIAN(MinStable,$AK940,1)-INDEX(FC_L,$AL940))*(INDEX(FC_E3,$AL940+1)-INDEX(FC_E3,$AL940))/(INDEX(FC_L,$AL940+1)-INDEX(FC_L,$AL940))</f>
        <v>0.41499999999999998</v>
      </c>
      <c r="AP940" s="26">
        <f>(IF(S940=1,Y940*AK940/AM940,0)+IF(T940=1,Z940*AK940/AN940,0)+IF(U940=1,AA940*AK940/AO940,0))*dt/60</f>
        <v>0.13434959664142687</v>
      </c>
      <c r="AQ940" s="25">
        <f>E940+(AG940*SQRT(RTE)-AH940/SQRT(RTE))*dt/60/E_nom</f>
        <v>0.63076019879686573</v>
      </c>
      <c r="AR940">
        <f>IF(R940=1,1,0)</f>
        <v>0</v>
      </c>
    </row>
    <row r="941" spans="1:44" x14ac:dyDescent="0.2">
      <c r="A941">
        <v>939</v>
      </c>
      <c r="B941" s="22">
        <f>A941/1440</f>
        <v>0.65208333333333335</v>
      </c>
      <c r="C941" s="23">
        <v>3.2519</v>
      </c>
      <c r="D941" s="24">
        <f>C941+P_aux</f>
        <v>3.2669000000000001</v>
      </c>
      <c r="E941" s="25">
        <f>AQ940</f>
        <v>0.63076019879686573</v>
      </c>
      <c r="F941" s="24">
        <f>AB940</f>
        <v>3.4</v>
      </c>
      <c r="G941">
        <f>IF(AND(S940=0,V940&gt;=MinOff),V940,-1)</f>
        <v>-1</v>
      </c>
      <c r="H941">
        <f>IF(AND(T940=0,W940&gt;=MinOff),W940,-1)</f>
        <v>-1</v>
      </c>
      <c r="I941">
        <f>IF(AND(U940=0,X940&gt;=MinOff),X940,-1)</f>
        <v>-1</v>
      </c>
      <c r="J941">
        <f>IF(AND(S940=1,V940&gt;=MinRun),V940,-1)</f>
        <v>716</v>
      </c>
      <c r="K941">
        <f>IF(AND(T940=1,W940&gt;=MinRun),W940,-1)</f>
        <v>715</v>
      </c>
      <c r="L941">
        <f>IF(AND(U940=1,X940&gt;=MinRun),X940,-1)</f>
        <v>374</v>
      </c>
      <c r="M941">
        <f>IF(MAX(G941:I941)&lt;0,0,MATCH(MAX(G941:I941),G941:I941,0))</f>
        <v>0</v>
      </c>
      <c r="N941">
        <f>IF(MAX(J941:L941)&lt;0,0,MATCH(MAX(J941:L941),J941:L941,0))</f>
        <v>1</v>
      </c>
      <c r="O941" s="24">
        <f>IF(N941=0,0,INDEX(CapVec,N941))</f>
        <v>1.2</v>
      </c>
      <c r="P941">
        <f>IF(OR(D941&gt;F941+StartMargin,E941&lt;SOC_startT),1,0)</f>
        <v>0</v>
      </c>
      <c r="Q941">
        <f>IF(AND(E941&gt;SOC_stopT,D941&lt;=F941-O941+StopMargin),1,0)</f>
        <v>0</v>
      </c>
      <c r="R941">
        <f>IF(AND(P941=1,M941&gt;0),1,IF(AND(P941=0,Q941=1,N941&gt;0),-1,0))</f>
        <v>0</v>
      </c>
      <c r="S941">
        <f>S940+IF(AND(R941=1,M941=1),1,0)-IF(AND(R941=-1,N941=1),1,0)</f>
        <v>1</v>
      </c>
      <c r="T941">
        <f>T940+IF(AND(R941=1,M941=2),1,0)-IF(AND(R941=-1,N941=2),1,0)</f>
        <v>1</v>
      </c>
      <c r="U941">
        <f>U940+IF(AND(R941=1,M941=3),1,0)-IF(AND(R941=-1,N941=3),1,0)</f>
        <v>1</v>
      </c>
      <c r="V941">
        <f>IF(S941&lt;&gt;S940,0,V940+dt)</f>
        <v>717</v>
      </c>
      <c r="W941">
        <f>IF(T941&lt;&gt;T940,0,W940+dt)</f>
        <v>716</v>
      </c>
      <c r="X941">
        <f>IF(U941&lt;&gt;U940,0,X940+dt)</f>
        <v>375</v>
      </c>
      <c r="Y941" s="24">
        <f>S941*Cap_1*MIN(1,(V941+dt)/StartRamp)</f>
        <v>1.2</v>
      </c>
      <c r="Z941" s="24">
        <f>T941*Cap_2*MIN(1,(W941+dt)/StartRamp)</f>
        <v>1.1000000000000001</v>
      </c>
      <c r="AA941" s="24">
        <f>U941*Cap_3*MIN(1,(X941+dt)/StartRamp)</f>
        <v>1.1000000000000001</v>
      </c>
      <c r="AB941" s="24">
        <f>SUM(Y941:AA941)</f>
        <v>3.4</v>
      </c>
      <c r="AC941" s="24">
        <f>AB941-D941</f>
        <v>0.13309999999999977</v>
      </c>
      <c r="AD941" s="25">
        <f>MEDIAN(0,(TaperEnd-E941)/(TaperEnd-TaperStart),1)</f>
        <v>1</v>
      </c>
      <c r="AE941" s="24">
        <f>MIN(P_pcs*AD941,MAX(0,SOC_max-E941)*E_nom*60/dt/SQRT(RTE))</f>
        <v>2.5</v>
      </c>
      <c r="AF941" s="24">
        <f>MIN(P_pcs,MAX(0,E941-SOC_min)*E_nom*60/dt*SQRT(RTE))</f>
        <v>2.5</v>
      </c>
      <c r="AG941" s="24">
        <f>IF(AC941&gt;0,MIN(AC941,AE941),0)</f>
        <v>0.13309999999999977</v>
      </c>
      <c r="AH941" s="24">
        <f>IF(AC941&lt;0,MIN(-AC941,AF941),0)</f>
        <v>0</v>
      </c>
      <c r="AI941" s="24">
        <f>IF(AC941&gt;0,D941+AG941,AB941)</f>
        <v>3.4</v>
      </c>
      <c r="AJ941" s="24">
        <f>MAX(0,D941-AI941-AH941)</f>
        <v>0</v>
      </c>
      <c r="AK941" s="25">
        <f>IF(AB941&gt;0,AI941/AB941,0)</f>
        <v>1</v>
      </c>
      <c r="AL941">
        <f>IF(AB941=0,1,MIN(MATCH(MEDIAN(MinStable,AK941,1),FC_L,1),3))</f>
        <v>3</v>
      </c>
      <c r="AM941" s="25">
        <f>INDEX(FC_E1,$AL941)+(MEDIAN(MinStable,$AK941,1)-INDEX(FC_L,$AL941))*(INDEX(FC_E1,$AL941+1)-INDEX(FC_E1,$AL941))/(INDEX(FC_L,$AL941+1)-INDEX(FC_L,$AL941))</f>
        <v>0.42799999999999999</v>
      </c>
      <c r="AN941" s="25">
        <f>INDEX(FC_E2,$AL941)+(MEDIAN(MinStable,$AK941,1)-INDEX(FC_L,$AL941))*(INDEX(FC_E2,$AL941+1)-INDEX(FC_E2,$AL941))/(INDEX(FC_L,$AL941+1)-INDEX(FC_L,$AL941))</f>
        <v>0.42199999999999999</v>
      </c>
      <c r="AO941" s="25">
        <f>INDEX(FC_E3,$AL941)+(MEDIAN(MinStable,$AK941,1)-INDEX(FC_L,$AL941))*(INDEX(FC_E3,$AL941+1)-INDEX(FC_E3,$AL941))/(INDEX(FC_L,$AL941+1)-INDEX(FC_L,$AL941))</f>
        <v>0.41499999999999998</v>
      </c>
      <c r="AP941" s="26">
        <f>(IF(S941=1,Y941*AK941/AM941,0)+IF(T941=1,Z941*AK941/AN941,0)+IF(U941=1,AA941*AK941/AO941,0))*dt/60</f>
        <v>0.13434959664142687</v>
      </c>
      <c r="AQ941" s="25">
        <f>E941+(AG941*SQRT(RTE)-AH941/SQRT(RTE))*dt/60/E_nom</f>
        <v>0.63113855900149152</v>
      </c>
      <c r="AR941">
        <f>IF(R941=1,1,0)</f>
        <v>0</v>
      </c>
    </row>
    <row r="942" spans="1:44" x14ac:dyDescent="0.2">
      <c r="A942">
        <v>940</v>
      </c>
      <c r="B942" s="22">
        <f>A942/1440</f>
        <v>0.65277777777777779</v>
      </c>
      <c r="C942" s="23">
        <v>3.3759000000000001</v>
      </c>
      <c r="D942" s="24">
        <f>C942+P_aux</f>
        <v>3.3909000000000002</v>
      </c>
      <c r="E942" s="25">
        <f>AQ941</f>
        <v>0.63113855900149152</v>
      </c>
      <c r="F942" s="24">
        <f>AB941</f>
        <v>3.4</v>
      </c>
      <c r="G942">
        <f>IF(AND(S941=0,V941&gt;=MinOff),V941,-1)</f>
        <v>-1</v>
      </c>
      <c r="H942">
        <f>IF(AND(T941=0,W941&gt;=MinOff),W941,-1)</f>
        <v>-1</v>
      </c>
      <c r="I942">
        <f>IF(AND(U941=0,X941&gt;=MinOff),X941,-1)</f>
        <v>-1</v>
      </c>
      <c r="J942">
        <f>IF(AND(S941=1,V941&gt;=MinRun),V941,-1)</f>
        <v>717</v>
      </c>
      <c r="K942">
        <f>IF(AND(T941=1,W941&gt;=MinRun),W941,-1)</f>
        <v>716</v>
      </c>
      <c r="L942">
        <f>IF(AND(U941=1,X941&gt;=MinRun),X941,-1)</f>
        <v>375</v>
      </c>
      <c r="M942">
        <f>IF(MAX(G942:I942)&lt;0,0,MATCH(MAX(G942:I942),G942:I942,0))</f>
        <v>0</v>
      </c>
      <c r="N942">
        <f>IF(MAX(J942:L942)&lt;0,0,MATCH(MAX(J942:L942),J942:L942,0))</f>
        <v>1</v>
      </c>
      <c r="O942" s="24">
        <f>IF(N942=0,0,INDEX(CapVec,N942))</f>
        <v>1.2</v>
      </c>
      <c r="P942">
        <f>IF(OR(D942&gt;F942+StartMargin,E942&lt;SOC_startT),1,0)</f>
        <v>0</v>
      </c>
      <c r="Q942">
        <f>IF(AND(E942&gt;SOC_stopT,D942&lt;=F942-O942+StopMargin),1,0)</f>
        <v>0</v>
      </c>
      <c r="R942">
        <f>IF(AND(P942=1,M942&gt;0),1,IF(AND(P942=0,Q942=1,N942&gt;0),-1,0))</f>
        <v>0</v>
      </c>
      <c r="S942">
        <f>S941+IF(AND(R942=1,M942=1),1,0)-IF(AND(R942=-1,N942=1),1,0)</f>
        <v>1</v>
      </c>
      <c r="T942">
        <f>T941+IF(AND(R942=1,M942=2),1,0)-IF(AND(R942=-1,N942=2),1,0)</f>
        <v>1</v>
      </c>
      <c r="U942">
        <f>U941+IF(AND(R942=1,M942=3),1,0)-IF(AND(R942=-1,N942=3),1,0)</f>
        <v>1</v>
      </c>
      <c r="V942">
        <f>IF(S942&lt;&gt;S941,0,V941+dt)</f>
        <v>718</v>
      </c>
      <c r="W942">
        <f>IF(T942&lt;&gt;T941,0,W941+dt)</f>
        <v>717</v>
      </c>
      <c r="X942">
        <f>IF(U942&lt;&gt;U941,0,X941+dt)</f>
        <v>376</v>
      </c>
      <c r="Y942" s="24">
        <f>S942*Cap_1*MIN(1,(V942+dt)/StartRamp)</f>
        <v>1.2</v>
      </c>
      <c r="Z942" s="24">
        <f>T942*Cap_2*MIN(1,(W942+dt)/StartRamp)</f>
        <v>1.1000000000000001</v>
      </c>
      <c r="AA942" s="24">
        <f>U942*Cap_3*MIN(1,(X942+dt)/StartRamp)</f>
        <v>1.1000000000000001</v>
      </c>
      <c r="AB942" s="24">
        <f>SUM(Y942:AA942)</f>
        <v>3.4</v>
      </c>
      <c r="AC942" s="24">
        <f>AB942-D942</f>
        <v>9.0999999999996639E-3</v>
      </c>
      <c r="AD942" s="25">
        <f>MEDIAN(0,(TaperEnd-E942)/(TaperEnd-TaperStart),1)</f>
        <v>1</v>
      </c>
      <c r="AE942" s="24">
        <f>MIN(P_pcs*AD942,MAX(0,SOC_max-E942)*E_nom*60/dt/SQRT(RTE))</f>
        <v>2.5</v>
      </c>
      <c r="AF942" s="24">
        <f>MIN(P_pcs,MAX(0,E942-SOC_min)*E_nom*60/dt*SQRT(RTE))</f>
        <v>2.5</v>
      </c>
      <c r="AG942" s="24">
        <f>IF(AC942&gt;0,MIN(AC942,AE942),0)</f>
        <v>9.0999999999996639E-3</v>
      </c>
      <c r="AH942" s="24">
        <f>IF(AC942&lt;0,MIN(-AC942,AF942),0)</f>
        <v>0</v>
      </c>
      <c r="AI942" s="24">
        <f>IF(AC942&gt;0,D942+AG942,AB942)</f>
        <v>3.4</v>
      </c>
      <c r="AJ942" s="24">
        <f>MAX(0,D942-AI942-AH942)</f>
        <v>0</v>
      </c>
      <c r="AK942" s="25">
        <f>IF(AB942&gt;0,AI942/AB942,0)</f>
        <v>1</v>
      </c>
      <c r="AL942">
        <f>IF(AB942=0,1,MIN(MATCH(MEDIAN(MinStable,AK942,1),FC_L,1),3))</f>
        <v>3</v>
      </c>
      <c r="AM942" s="25">
        <f>INDEX(FC_E1,$AL942)+(MEDIAN(MinStable,$AK942,1)-INDEX(FC_L,$AL942))*(INDEX(FC_E1,$AL942+1)-INDEX(FC_E1,$AL942))/(INDEX(FC_L,$AL942+1)-INDEX(FC_L,$AL942))</f>
        <v>0.42799999999999999</v>
      </c>
      <c r="AN942" s="25">
        <f>INDEX(FC_E2,$AL942)+(MEDIAN(MinStable,$AK942,1)-INDEX(FC_L,$AL942))*(INDEX(FC_E2,$AL942+1)-INDEX(FC_E2,$AL942))/(INDEX(FC_L,$AL942+1)-INDEX(FC_L,$AL942))</f>
        <v>0.42199999999999999</v>
      </c>
      <c r="AO942" s="25">
        <f>INDEX(FC_E3,$AL942)+(MEDIAN(MinStable,$AK942,1)-INDEX(FC_L,$AL942))*(INDEX(FC_E3,$AL942+1)-INDEX(FC_E3,$AL942))/(INDEX(FC_L,$AL942+1)-INDEX(FC_L,$AL942))</f>
        <v>0.41499999999999998</v>
      </c>
      <c r="AP942" s="26">
        <f>(IF(S942=1,Y942*AK942/AM942,0)+IF(T942=1,Z942*AK942/AN942,0)+IF(U942=1,AA942*AK942/AO942,0))*dt/60</f>
        <v>0.13434959664142687</v>
      </c>
      <c r="AQ942" s="25">
        <f>E942+(AG942*SQRT(RTE)-AH942/SQRT(RTE))*dt/60/E_nom</f>
        <v>0.63116442735507605</v>
      </c>
      <c r="AR942">
        <f>IF(R942=1,1,0)</f>
        <v>0</v>
      </c>
    </row>
    <row r="943" spans="1:44" x14ac:dyDescent="0.2">
      <c r="A943">
        <v>941</v>
      </c>
      <c r="B943" s="22">
        <f>A943/1440</f>
        <v>0.65347222222222223</v>
      </c>
      <c r="C943" s="23">
        <v>3.4077000000000002</v>
      </c>
      <c r="D943" s="24">
        <f>C943+P_aux</f>
        <v>3.4227000000000003</v>
      </c>
      <c r="E943" s="25">
        <f>AQ942</f>
        <v>0.63116442735507605</v>
      </c>
      <c r="F943" s="24">
        <f>AB942</f>
        <v>3.4</v>
      </c>
      <c r="G943">
        <f>IF(AND(S942=0,V942&gt;=MinOff),V942,-1)</f>
        <v>-1</v>
      </c>
      <c r="H943">
        <f>IF(AND(T942=0,W942&gt;=MinOff),W942,-1)</f>
        <v>-1</v>
      </c>
      <c r="I943">
        <f>IF(AND(U942=0,X942&gt;=MinOff),X942,-1)</f>
        <v>-1</v>
      </c>
      <c r="J943">
        <f>IF(AND(S942=1,V942&gt;=MinRun),V942,-1)</f>
        <v>718</v>
      </c>
      <c r="K943">
        <f>IF(AND(T942=1,W942&gt;=MinRun),W942,-1)</f>
        <v>717</v>
      </c>
      <c r="L943">
        <f>IF(AND(U942=1,X942&gt;=MinRun),X942,-1)</f>
        <v>376</v>
      </c>
      <c r="M943">
        <f>IF(MAX(G943:I943)&lt;0,0,MATCH(MAX(G943:I943),G943:I943,0))</f>
        <v>0</v>
      </c>
      <c r="N943">
        <f>IF(MAX(J943:L943)&lt;0,0,MATCH(MAX(J943:L943),J943:L943,0))</f>
        <v>1</v>
      </c>
      <c r="O943" s="24">
        <f>IF(N943=0,0,INDEX(CapVec,N943))</f>
        <v>1.2</v>
      </c>
      <c r="P943">
        <f>IF(OR(D943&gt;F943+StartMargin,E943&lt;SOC_startT),1,0)</f>
        <v>0</v>
      </c>
      <c r="Q943">
        <f>IF(AND(E943&gt;SOC_stopT,D943&lt;=F943-O943+StopMargin),1,0)</f>
        <v>0</v>
      </c>
      <c r="R943">
        <f>IF(AND(P943=1,M943&gt;0),1,IF(AND(P943=0,Q943=1,N943&gt;0),-1,0))</f>
        <v>0</v>
      </c>
      <c r="S943">
        <f>S942+IF(AND(R943=1,M943=1),1,0)-IF(AND(R943=-1,N943=1),1,0)</f>
        <v>1</v>
      </c>
      <c r="T943">
        <f>T942+IF(AND(R943=1,M943=2),1,0)-IF(AND(R943=-1,N943=2),1,0)</f>
        <v>1</v>
      </c>
      <c r="U943">
        <f>U942+IF(AND(R943=1,M943=3),1,0)-IF(AND(R943=-1,N943=3),1,0)</f>
        <v>1</v>
      </c>
      <c r="V943">
        <f>IF(S943&lt;&gt;S942,0,V942+dt)</f>
        <v>719</v>
      </c>
      <c r="W943">
        <f>IF(T943&lt;&gt;T942,0,W942+dt)</f>
        <v>718</v>
      </c>
      <c r="X943">
        <f>IF(U943&lt;&gt;U942,0,X942+dt)</f>
        <v>377</v>
      </c>
      <c r="Y943" s="24">
        <f>S943*Cap_1*MIN(1,(V943+dt)/StartRamp)</f>
        <v>1.2</v>
      </c>
      <c r="Z943" s="24">
        <f>T943*Cap_2*MIN(1,(W943+dt)/StartRamp)</f>
        <v>1.1000000000000001</v>
      </c>
      <c r="AA943" s="24">
        <f>U943*Cap_3*MIN(1,(X943+dt)/StartRamp)</f>
        <v>1.1000000000000001</v>
      </c>
      <c r="AB943" s="24">
        <f>SUM(Y943:AA943)</f>
        <v>3.4</v>
      </c>
      <c r="AC943" s="24">
        <f>AB943-D943</f>
        <v>-2.2700000000000387E-2</v>
      </c>
      <c r="AD943" s="25">
        <f>MEDIAN(0,(TaperEnd-E943)/(TaperEnd-TaperStart),1)</f>
        <v>1</v>
      </c>
      <c r="AE943" s="24">
        <f>MIN(P_pcs*AD943,MAX(0,SOC_max-E943)*E_nom*60/dt/SQRT(RTE))</f>
        <v>2.5</v>
      </c>
      <c r="AF943" s="24">
        <f>MIN(P_pcs,MAX(0,E943-SOC_min)*E_nom*60/dt*SQRT(RTE))</f>
        <v>2.5</v>
      </c>
      <c r="AG943" s="24">
        <f>IF(AC943&gt;0,MIN(AC943,AE943),0)</f>
        <v>0</v>
      </c>
      <c r="AH943" s="24">
        <f>IF(AC943&lt;0,MIN(-AC943,AF943),0)</f>
        <v>2.2700000000000387E-2</v>
      </c>
      <c r="AI943" s="24">
        <f>IF(AC943&gt;0,D943+AG943,AB943)</f>
        <v>3.4</v>
      </c>
      <c r="AJ943" s="24">
        <f>MAX(0,D943-AI943-AH943)</f>
        <v>0</v>
      </c>
      <c r="AK943" s="25">
        <f>IF(AB943&gt;0,AI943/AB943,0)</f>
        <v>1</v>
      </c>
      <c r="AL943">
        <f>IF(AB943=0,1,MIN(MATCH(MEDIAN(MinStable,AK943,1),FC_L,1),3))</f>
        <v>3</v>
      </c>
      <c r="AM943" s="25">
        <f>INDEX(FC_E1,$AL943)+(MEDIAN(MinStable,$AK943,1)-INDEX(FC_L,$AL943))*(INDEX(FC_E1,$AL943+1)-INDEX(FC_E1,$AL943))/(INDEX(FC_L,$AL943+1)-INDEX(FC_L,$AL943))</f>
        <v>0.42799999999999999</v>
      </c>
      <c r="AN943" s="25">
        <f>INDEX(FC_E2,$AL943)+(MEDIAN(MinStable,$AK943,1)-INDEX(FC_L,$AL943))*(INDEX(FC_E2,$AL943+1)-INDEX(FC_E2,$AL943))/(INDEX(FC_L,$AL943+1)-INDEX(FC_L,$AL943))</f>
        <v>0.42199999999999999</v>
      </c>
      <c r="AO943" s="25">
        <f>INDEX(FC_E3,$AL943)+(MEDIAN(MinStable,$AK943,1)-INDEX(FC_L,$AL943))*(INDEX(FC_E3,$AL943+1)-INDEX(FC_E3,$AL943))/(INDEX(FC_L,$AL943+1)-INDEX(FC_L,$AL943))</f>
        <v>0.41499999999999998</v>
      </c>
      <c r="AP943" s="26">
        <f>(IF(S943=1,Y943*AK943/AM943,0)+IF(T943=1,Z943*AK943/AN943,0)+IF(U943=1,AA943*AK943/AO943,0))*dt/60</f>
        <v>0.13434959664142687</v>
      </c>
      <c r="AQ943" s="25">
        <f>E943+(AG943*SQRT(RTE)-AH943/SQRT(RTE))*dt/60/E_nom</f>
        <v>0.63109109922990525</v>
      </c>
      <c r="AR943">
        <f>IF(R943=1,1,0)</f>
        <v>0</v>
      </c>
    </row>
    <row r="944" spans="1:44" x14ac:dyDescent="0.2">
      <c r="A944">
        <v>942</v>
      </c>
      <c r="B944" s="22">
        <f>A944/1440</f>
        <v>0.65416666666666667</v>
      </c>
      <c r="C944" s="23">
        <v>3.3289</v>
      </c>
      <c r="D944" s="24">
        <f>C944+P_aux</f>
        <v>3.3439000000000001</v>
      </c>
      <c r="E944" s="25">
        <f>AQ943</f>
        <v>0.63109109922990525</v>
      </c>
      <c r="F944" s="24">
        <f>AB943</f>
        <v>3.4</v>
      </c>
      <c r="G944">
        <f>IF(AND(S943=0,V943&gt;=MinOff),V943,-1)</f>
        <v>-1</v>
      </c>
      <c r="H944">
        <f>IF(AND(T943=0,W943&gt;=MinOff),W943,-1)</f>
        <v>-1</v>
      </c>
      <c r="I944">
        <f>IF(AND(U943=0,X943&gt;=MinOff),X943,-1)</f>
        <v>-1</v>
      </c>
      <c r="J944">
        <f>IF(AND(S943=1,V943&gt;=MinRun),V943,-1)</f>
        <v>719</v>
      </c>
      <c r="K944">
        <f>IF(AND(T943=1,W943&gt;=MinRun),W943,-1)</f>
        <v>718</v>
      </c>
      <c r="L944">
        <f>IF(AND(U943=1,X943&gt;=MinRun),X943,-1)</f>
        <v>377</v>
      </c>
      <c r="M944">
        <f>IF(MAX(G944:I944)&lt;0,0,MATCH(MAX(G944:I944),G944:I944,0))</f>
        <v>0</v>
      </c>
      <c r="N944">
        <f>IF(MAX(J944:L944)&lt;0,0,MATCH(MAX(J944:L944),J944:L944,0))</f>
        <v>1</v>
      </c>
      <c r="O944" s="24">
        <f>IF(N944=0,0,INDEX(CapVec,N944))</f>
        <v>1.2</v>
      </c>
      <c r="P944">
        <f>IF(OR(D944&gt;F944+StartMargin,E944&lt;SOC_startT),1,0)</f>
        <v>0</v>
      </c>
      <c r="Q944">
        <f>IF(AND(E944&gt;SOC_stopT,D944&lt;=F944-O944+StopMargin),1,0)</f>
        <v>0</v>
      </c>
      <c r="R944">
        <f>IF(AND(P944=1,M944&gt;0),1,IF(AND(P944=0,Q944=1,N944&gt;0),-1,0))</f>
        <v>0</v>
      </c>
      <c r="S944">
        <f>S943+IF(AND(R944=1,M944=1),1,0)-IF(AND(R944=-1,N944=1),1,0)</f>
        <v>1</v>
      </c>
      <c r="T944">
        <f>T943+IF(AND(R944=1,M944=2),1,0)-IF(AND(R944=-1,N944=2),1,0)</f>
        <v>1</v>
      </c>
      <c r="U944">
        <f>U943+IF(AND(R944=1,M944=3),1,0)-IF(AND(R944=-1,N944=3),1,0)</f>
        <v>1</v>
      </c>
      <c r="V944">
        <f>IF(S944&lt;&gt;S943,0,V943+dt)</f>
        <v>720</v>
      </c>
      <c r="W944">
        <f>IF(T944&lt;&gt;T943,0,W943+dt)</f>
        <v>719</v>
      </c>
      <c r="X944">
        <f>IF(U944&lt;&gt;U943,0,X943+dt)</f>
        <v>378</v>
      </c>
      <c r="Y944" s="24">
        <f>S944*Cap_1*MIN(1,(V944+dt)/StartRamp)</f>
        <v>1.2</v>
      </c>
      <c r="Z944" s="24">
        <f>T944*Cap_2*MIN(1,(W944+dt)/StartRamp)</f>
        <v>1.1000000000000001</v>
      </c>
      <c r="AA944" s="24">
        <f>U944*Cap_3*MIN(1,(X944+dt)/StartRamp)</f>
        <v>1.1000000000000001</v>
      </c>
      <c r="AB944" s="24">
        <f>SUM(Y944:AA944)</f>
        <v>3.4</v>
      </c>
      <c r="AC944" s="24">
        <f>AB944-D944</f>
        <v>5.6099999999999817E-2</v>
      </c>
      <c r="AD944" s="25">
        <f>MEDIAN(0,(TaperEnd-E944)/(TaperEnd-TaperStart),1)</f>
        <v>1</v>
      </c>
      <c r="AE944" s="24">
        <f>MIN(P_pcs*AD944,MAX(0,SOC_max-E944)*E_nom*60/dt/SQRT(RTE))</f>
        <v>2.5</v>
      </c>
      <c r="AF944" s="24">
        <f>MIN(P_pcs,MAX(0,E944-SOC_min)*E_nom*60/dt*SQRT(RTE))</f>
        <v>2.5</v>
      </c>
      <c r="AG944" s="24">
        <f>IF(AC944&gt;0,MIN(AC944,AE944),0)</f>
        <v>5.6099999999999817E-2</v>
      </c>
      <c r="AH944" s="24">
        <f>IF(AC944&lt;0,MIN(-AC944,AF944),0)</f>
        <v>0</v>
      </c>
      <c r="AI944" s="24">
        <f>IF(AC944&gt;0,D944+AG944,AB944)</f>
        <v>3.4</v>
      </c>
      <c r="AJ944" s="24">
        <f>MAX(0,D944-AI944-AH944)</f>
        <v>0</v>
      </c>
      <c r="AK944" s="25">
        <f>IF(AB944&gt;0,AI944/AB944,0)</f>
        <v>1</v>
      </c>
      <c r="AL944">
        <f>IF(AB944=0,1,MIN(MATCH(MEDIAN(MinStable,AK944,1),FC_L,1),3))</f>
        <v>3</v>
      </c>
      <c r="AM944" s="25">
        <f>INDEX(FC_E1,$AL944)+(MEDIAN(MinStable,$AK944,1)-INDEX(FC_L,$AL944))*(INDEX(FC_E1,$AL944+1)-INDEX(FC_E1,$AL944))/(INDEX(FC_L,$AL944+1)-INDEX(FC_L,$AL944))</f>
        <v>0.42799999999999999</v>
      </c>
      <c r="AN944" s="25">
        <f>INDEX(FC_E2,$AL944)+(MEDIAN(MinStable,$AK944,1)-INDEX(FC_L,$AL944))*(INDEX(FC_E2,$AL944+1)-INDEX(FC_E2,$AL944))/(INDEX(FC_L,$AL944+1)-INDEX(FC_L,$AL944))</f>
        <v>0.42199999999999999</v>
      </c>
      <c r="AO944" s="25">
        <f>INDEX(FC_E3,$AL944)+(MEDIAN(MinStable,$AK944,1)-INDEX(FC_L,$AL944))*(INDEX(FC_E3,$AL944+1)-INDEX(FC_E3,$AL944))/(INDEX(FC_L,$AL944+1)-INDEX(FC_L,$AL944))</f>
        <v>0.41499999999999998</v>
      </c>
      <c r="AP944" s="26">
        <f>(IF(S944=1,Y944*AK944/AM944,0)+IF(T944=1,Z944*AK944/AN944,0)+IF(U944=1,AA944*AK944/AO944,0))*dt/60</f>
        <v>0.13434959664142687</v>
      </c>
      <c r="AQ944" s="25">
        <f>E944+(AG944*SQRT(RTE)-AH944/SQRT(RTE))*dt/60/E_nom</f>
        <v>0.6312505733657392</v>
      </c>
      <c r="AR944">
        <f>IF(R944=1,1,0)</f>
        <v>0</v>
      </c>
    </row>
    <row r="945" spans="1:44" x14ac:dyDescent="0.2">
      <c r="A945">
        <v>943</v>
      </c>
      <c r="B945" s="22">
        <f>A945/1440</f>
        <v>0.65486111111111112</v>
      </c>
      <c r="C945" s="23">
        <v>3.4237000000000002</v>
      </c>
      <c r="D945" s="24">
        <f>C945+P_aux</f>
        <v>3.4387000000000003</v>
      </c>
      <c r="E945" s="25">
        <f>AQ944</f>
        <v>0.6312505733657392</v>
      </c>
      <c r="F945" s="24">
        <f>AB944</f>
        <v>3.4</v>
      </c>
      <c r="G945">
        <f>IF(AND(S944=0,V944&gt;=MinOff),V944,-1)</f>
        <v>-1</v>
      </c>
      <c r="H945">
        <f>IF(AND(T944=0,W944&gt;=MinOff),W944,-1)</f>
        <v>-1</v>
      </c>
      <c r="I945">
        <f>IF(AND(U944=0,X944&gt;=MinOff),X944,-1)</f>
        <v>-1</v>
      </c>
      <c r="J945">
        <f>IF(AND(S944=1,V944&gt;=MinRun),V944,-1)</f>
        <v>720</v>
      </c>
      <c r="K945">
        <f>IF(AND(T944=1,W944&gt;=MinRun),W944,-1)</f>
        <v>719</v>
      </c>
      <c r="L945">
        <f>IF(AND(U944=1,X944&gt;=MinRun),X944,-1)</f>
        <v>378</v>
      </c>
      <c r="M945">
        <f>IF(MAX(G945:I945)&lt;0,0,MATCH(MAX(G945:I945),G945:I945,0))</f>
        <v>0</v>
      </c>
      <c r="N945">
        <f>IF(MAX(J945:L945)&lt;0,0,MATCH(MAX(J945:L945),J945:L945,0))</f>
        <v>1</v>
      </c>
      <c r="O945" s="24">
        <f>IF(N945=0,0,INDEX(CapVec,N945))</f>
        <v>1.2</v>
      </c>
      <c r="P945">
        <f>IF(OR(D945&gt;F945+StartMargin,E945&lt;SOC_startT),1,0)</f>
        <v>0</v>
      </c>
      <c r="Q945">
        <f>IF(AND(E945&gt;SOC_stopT,D945&lt;=F945-O945+StopMargin),1,0)</f>
        <v>0</v>
      </c>
      <c r="R945">
        <f>IF(AND(P945=1,M945&gt;0),1,IF(AND(P945=0,Q945=1,N945&gt;0),-1,0))</f>
        <v>0</v>
      </c>
      <c r="S945">
        <f>S944+IF(AND(R945=1,M945=1),1,0)-IF(AND(R945=-1,N945=1),1,0)</f>
        <v>1</v>
      </c>
      <c r="T945">
        <f>T944+IF(AND(R945=1,M945=2),1,0)-IF(AND(R945=-1,N945=2),1,0)</f>
        <v>1</v>
      </c>
      <c r="U945">
        <f>U944+IF(AND(R945=1,M945=3),1,0)-IF(AND(R945=-1,N945=3),1,0)</f>
        <v>1</v>
      </c>
      <c r="V945">
        <f>IF(S945&lt;&gt;S944,0,V944+dt)</f>
        <v>721</v>
      </c>
      <c r="W945">
        <f>IF(T945&lt;&gt;T944,0,W944+dt)</f>
        <v>720</v>
      </c>
      <c r="X945">
        <f>IF(U945&lt;&gt;U944,0,X944+dt)</f>
        <v>379</v>
      </c>
      <c r="Y945" s="24">
        <f>S945*Cap_1*MIN(1,(V945+dt)/StartRamp)</f>
        <v>1.2</v>
      </c>
      <c r="Z945" s="24">
        <f>T945*Cap_2*MIN(1,(W945+dt)/StartRamp)</f>
        <v>1.1000000000000001</v>
      </c>
      <c r="AA945" s="24">
        <f>U945*Cap_3*MIN(1,(X945+dt)/StartRamp)</f>
        <v>1.1000000000000001</v>
      </c>
      <c r="AB945" s="24">
        <f>SUM(Y945:AA945)</f>
        <v>3.4</v>
      </c>
      <c r="AC945" s="24">
        <f>AB945-D945</f>
        <v>-3.8700000000000401E-2</v>
      </c>
      <c r="AD945" s="25">
        <f>MEDIAN(0,(TaperEnd-E945)/(TaperEnd-TaperStart),1)</f>
        <v>1</v>
      </c>
      <c r="AE945" s="24">
        <f>MIN(P_pcs*AD945,MAX(0,SOC_max-E945)*E_nom*60/dt/SQRT(RTE))</f>
        <v>2.5</v>
      </c>
      <c r="AF945" s="24">
        <f>MIN(P_pcs,MAX(0,E945-SOC_min)*E_nom*60/dt*SQRT(RTE))</f>
        <v>2.5</v>
      </c>
      <c r="AG945" s="24">
        <f>IF(AC945&gt;0,MIN(AC945,AE945),0)</f>
        <v>0</v>
      </c>
      <c r="AH945" s="24">
        <f>IF(AC945&lt;0,MIN(-AC945,AF945),0)</f>
        <v>3.8700000000000401E-2</v>
      </c>
      <c r="AI945" s="24">
        <f>IF(AC945&gt;0,D945+AG945,AB945)</f>
        <v>3.4</v>
      </c>
      <c r="AJ945" s="24">
        <f>MAX(0,D945-AI945-AH945)</f>
        <v>0</v>
      </c>
      <c r="AK945" s="25">
        <f>IF(AB945&gt;0,AI945/AB945,0)</f>
        <v>1</v>
      </c>
      <c r="AL945">
        <f>IF(AB945=0,1,MIN(MATCH(MEDIAN(MinStable,AK945,1),FC_L,1),3))</f>
        <v>3</v>
      </c>
      <c r="AM945" s="25">
        <f>INDEX(FC_E1,$AL945)+(MEDIAN(MinStable,$AK945,1)-INDEX(FC_L,$AL945))*(INDEX(FC_E1,$AL945+1)-INDEX(FC_E1,$AL945))/(INDEX(FC_L,$AL945+1)-INDEX(FC_L,$AL945))</f>
        <v>0.42799999999999999</v>
      </c>
      <c r="AN945" s="25">
        <f>INDEX(FC_E2,$AL945)+(MEDIAN(MinStable,$AK945,1)-INDEX(FC_L,$AL945))*(INDEX(FC_E2,$AL945+1)-INDEX(FC_E2,$AL945))/(INDEX(FC_L,$AL945+1)-INDEX(FC_L,$AL945))</f>
        <v>0.42199999999999999</v>
      </c>
      <c r="AO945" s="25">
        <f>INDEX(FC_E3,$AL945)+(MEDIAN(MinStable,$AK945,1)-INDEX(FC_L,$AL945))*(INDEX(FC_E3,$AL945+1)-INDEX(FC_E3,$AL945))/(INDEX(FC_L,$AL945+1)-INDEX(FC_L,$AL945))</f>
        <v>0.41499999999999998</v>
      </c>
      <c r="AP945" s="26">
        <f>(IF(S945=1,Y945*AK945/AM945,0)+IF(T945=1,Z945*AK945/AN945,0)+IF(U945=1,AA945*AK945/AO945,0))*dt/60</f>
        <v>0.13434959664142687</v>
      </c>
      <c r="AQ945" s="25">
        <f>E945+(AG945*SQRT(RTE)-AH945/SQRT(RTE))*dt/60/E_nom</f>
        <v>0.63112556021842159</v>
      </c>
      <c r="AR945">
        <f>IF(R945=1,1,0)</f>
        <v>0</v>
      </c>
    </row>
    <row r="946" spans="1:44" x14ac:dyDescent="0.2">
      <c r="A946">
        <v>944</v>
      </c>
      <c r="B946" s="22">
        <f>A946/1440</f>
        <v>0.65555555555555556</v>
      </c>
      <c r="C946" s="23">
        <v>3.3007</v>
      </c>
      <c r="D946" s="24">
        <f>C946+P_aux</f>
        <v>3.3157000000000001</v>
      </c>
      <c r="E946" s="25">
        <f>AQ945</f>
        <v>0.63112556021842159</v>
      </c>
      <c r="F946" s="24">
        <f>AB945</f>
        <v>3.4</v>
      </c>
      <c r="G946">
        <f>IF(AND(S945=0,V945&gt;=MinOff),V945,-1)</f>
        <v>-1</v>
      </c>
      <c r="H946">
        <f>IF(AND(T945=0,W945&gt;=MinOff),W945,-1)</f>
        <v>-1</v>
      </c>
      <c r="I946">
        <f>IF(AND(U945=0,X945&gt;=MinOff),X945,-1)</f>
        <v>-1</v>
      </c>
      <c r="J946">
        <f>IF(AND(S945=1,V945&gt;=MinRun),V945,-1)</f>
        <v>721</v>
      </c>
      <c r="K946">
        <f>IF(AND(T945=1,W945&gt;=MinRun),W945,-1)</f>
        <v>720</v>
      </c>
      <c r="L946">
        <f>IF(AND(U945=1,X945&gt;=MinRun),X945,-1)</f>
        <v>379</v>
      </c>
      <c r="M946">
        <f>IF(MAX(G946:I946)&lt;0,0,MATCH(MAX(G946:I946),G946:I946,0))</f>
        <v>0</v>
      </c>
      <c r="N946">
        <f>IF(MAX(J946:L946)&lt;0,0,MATCH(MAX(J946:L946),J946:L946,0))</f>
        <v>1</v>
      </c>
      <c r="O946" s="24">
        <f>IF(N946=0,0,INDEX(CapVec,N946))</f>
        <v>1.2</v>
      </c>
      <c r="P946">
        <f>IF(OR(D946&gt;F946+StartMargin,E946&lt;SOC_startT),1,0)</f>
        <v>0</v>
      </c>
      <c r="Q946">
        <f>IF(AND(E946&gt;SOC_stopT,D946&lt;=F946-O946+StopMargin),1,0)</f>
        <v>0</v>
      </c>
      <c r="R946">
        <f>IF(AND(P946=1,M946&gt;0),1,IF(AND(P946=0,Q946=1,N946&gt;0),-1,0))</f>
        <v>0</v>
      </c>
      <c r="S946">
        <f>S945+IF(AND(R946=1,M946=1),1,0)-IF(AND(R946=-1,N946=1),1,0)</f>
        <v>1</v>
      </c>
      <c r="T946">
        <f>T945+IF(AND(R946=1,M946=2),1,0)-IF(AND(R946=-1,N946=2),1,0)</f>
        <v>1</v>
      </c>
      <c r="U946">
        <f>U945+IF(AND(R946=1,M946=3),1,0)-IF(AND(R946=-1,N946=3),1,0)</f>
        <v>1</v>
      </c>
      <c r="V946">
        <f>IF(S946&lt;&gt;S945,0,V945+dt)</f>
        <v>722</v>
      </c>
      <c r="W946">
        <f>IF(T946&lt;&gt;T945,0,W945+dt)</f>
        <v>721</v>
      </c>
      <c r="X946">
        <f>IF(U946&lt;&gt;U945,0,X945+dt)</f>
        <v>380</v>
      </c>
      <c r="Y946" s="24">
        <f>S946*Cap_1*MIN(1,(V946+dt)/StartRamp)</f>
        <v>1.2</v>
      </c>
      <c r="Z946" s="24">
        <f>T946*Cap_2*MIN(1,(W946+dt)/StartRamp)</f>
        <v>1.1000000000000001</v>
      </c>
      <c r="AA946" s="24">
        <f>U946*Cap_3*MIN(1,(X946+dt)/StartRamp)</f>
        <v>1.1000000000000001</v>
      </c>
      <c r="AB946" s="24">
        <f>SUM(Y946:AA946)</f>
        <v>3.4</v>
      </c>
      <c r="AC946" s="24">
        <f>AB946-D946</f>
        <v>8.429999999999982E-2</v>
      </c>
      <c r="AD946" s="25">
        <f>MEDIAN(0,(TaperEnd-E946)/(TaperEnd-TaperStart),1)</f>
        <v>1</v>
      </c>
      <c r="AE946" s="24">
        <f>MIN(P_pcs*AD946,MAX(0,SOC_max-E946)*E_nom*60/dt/SQRT(RTE))</f>
        <v>2.5</v>
      </c>
      <c r="AF946" s="24">
        <f>MIN(P_pcs,MAX(0,E946-SOC_min)*E_nom*60/dt*SQRT(RTE))</f>
        <v>2.5</v>
      </c>
      <c r="AG946" s="24">
        <f>IF(AC946&gt;0,MIN(AC946,AE946),0)</f>
        <v>8.429999999999982E-2</v>
      </c>
      <c r="AH946" s="24">
        <f>IF(AC946&lt;0,MIN(-AC946,AF946),0)</f>
        <v>0</v>
      </c>
      <c r="AI946" s="24">
        <f>IF(AC946&gt;0,D946+AG946,AB946)</f>
        <v>3.4</v>
      </c>
      <c r="AJ946" s="24">
        <f>MAX(0,D946-AI946-AH946)</f>
        <v>0</v>
      </c>
      <c r="AK946" s="25">
        <f>IF(AB946&gt;0,AI946/AB946,0)</f>
        <v>1</v>
      </c>
      <c r="AL946">
        <f>IF(AB946=0,1,MIN(MATCH(MEDIAN(MinStable,AK946,1),FC_L,1),3))</f>
        <v>3</v>
      </c>
      <c r="AM946" s="25">
        <f>INDEX(FC_E1,$AL946)+(MEDIAN(MinStable,$AK946,1)-INDEX(FC_L,$AL946))*(INDEX(FC_E1,$AL946+1)-INDEX(FC_E1,$AL946))/(INDEX(FC_L,$AL946+1)-INDEX(FC_L,$AL946))</f>
        <v>0.42799999999999999</v>
      </c>
      <c r="AN946" s="25">
        <f>INDEX(FC_E2,$AL946)+(MEDIAN(MinStable,$AK946,1)-INDEX(FC_L,$AL946))*(INDEX(FC_E2,$AL946+1)-INDEX(FC_E2,$AL946))/(INDEX(FC_L,$AL946+1)-INDEX(FC_L,$AL946))</f>
        <v>0.42199999999999999</v>
      </c>
      <c r="AO946" s="25">
        <f>INDEX(FC_E3,$AL946)+(MEDIAN(MinStable,$AK946,1)-INDEX(FC_L,$AL946))*(INDEX(FC_E3,$AL946+1)-INDEX(FC_E3,$AL946))/(INDEX(FC_L,$AL946+1)-INDEX(FC_L,$AL946))</f>
        <v>0.41499999999999998</v>
      </c>
      <c r="AP946" s="26">
        <f>(IF(S946=1,Y946*AK946/AM946,0)+IF(T946=1,Z946*AK946/AN946,0)+IF(U946=1,AA946*AK946/AO946,0))*dt/60</f>
        <v>0.13434959664142687</v>
      </c>
      <c r="AQ946" s="25">
        <f>E946+(AG946*SQRT(RTE)-AH946/SQRT(RTE))*dt/60/E_nom</f>
        <v>0.63136519782360534</v>
      </c>
      <c r="AR946">
        <f>IF(R946=1,1,0)</f>
        <v>0</v>
      </c>
    </row>
    <row r="947" spans="1:44" x14ac:dyDescent="0.2">
      <c r="A947">
        <v>945</v>
      </c>
      <c r="B947" s="22">
        <f>A947/1440</f>
        <v>0.65625</v>
      </c>
      <c r="C947" s="23">
        <v>3.3235000000000001</v>
      </c>
      <c r="D947" s="24">
        <f>C947+P_aux</f>
        <v>3.3385000000000002</v>
      </c>
      <c r="E947" s="25">
        <f>AQ946</f>
        <v>0.63136519782360534</v>
      </c>
      <c r="F947" s="24">
        <f>AB946</f>
        <v>3.4</v>
      </c>
      <c r="G947">
        <f>IF(AND(S946=0,V946&gt;=MinOff),V946,-1)</f>
        <v>-1</v>
      </c>
      <c r="H947">
        <f>IF(AND(T946=0,W946&gt;=MinOff),W946,-1)</f>
        <v>-1</v>
      </c>
      <c r="I947">
        <f>IF(AND(U946=0,X946&gt;=MinOff),X946,-1)</f>
        <v>-1</v>
      </c>
      <c r="J947">
        <f>IF(AND(S946=1,V946&gt;=MinRun),V946,-1)</f>
        <v>722</v>
      </c>
      <c r="K947">
        <f>IF(AND(T946=1,W946&gt;=MinRun),W946,-1)</f>
        <v>721</v>
      </c>
      <c r="L947">
        <f>IF(AND(U946=1,X946&gt;=MinRun),X946,-1)</f>
        <v>380</v>
      </c>
      <c r="M947">
        <f>IF(MAX(G947:I947)&lt;0,0,MATCH(MAX(G947:I947),G947:I947,0))</f>
        <v>0</v>
      </c>
      <c r="N947">
        <f>IF(MAX(J947:L947)&lt;0,0,MATCH(MAX(J947:L947),J947:L947,0))</f>
        <v>1</v>
      </c>
      <c r="O947" s="24">
        <f>IF(N947=0,0,INDEX(CapVec,N947))</f>
        <v>1.2</v>
      </c>
      <c r="P947">
        <f>IF(OR(D947&gt;F947+StartMargin,E947&lt;SOC_startT),1,0)</f>
        <v>0</v>
      </c>
      <c r="Q947">
        <f>IF(AND(E947&gt;SOC_stopT,D947&lt;=F947-O947+StopMargin),1,0)</f>
        <v>0</v>
      </c>
      <c r="R947">
        <f>IF(AND(P947=1,M947&gt;0),1,IF(AND(P947=0,Q947=1,N947&gt;0),-1,0))</f>
        <v>0</v>
      </c>
      <c r="S947">
        <f>S946+IF(AND(R947=1,M947=1),1,0)-IF(AND(R947=-1,N947=1),1,0)</f>
        <v>1</v>
      </c>
      <c r="T947">
        <f>T946+IF(AND(R947=1,M947=2),1,0)-IF(AND(R947=-1,N947=2),1,0)</f>
        <v>1</v>
      </c>
      <c r="U947">
        <f>U946+IF(AND(R947=1,M947=3),1,0)-IF(AND(R947=-1,N947=3),1,0)</f>
        <v>1</v>
      </c>
      <c r="V947">
        <f>IF(S947&lt;&gt;S946,0,V946+dt)</f>
        <v>723</v>
      </c>
      <c r="W947">
        <f>IF(T947&lt;&gt;T946,0,W946+dt)</f>
        <v>722</v>
      </c>
      <c r="X947">
        <f>IF(U947&lt;&gt;U946,0,X946+dt)</f>
        <v>381</v>
      </c>
      <c r="Y947" s="24">
        <f>S947*Cap_1*MIN(1,(V947+dt)/StartRamp)</f>
        <v>1.2</v>
      </c>
      <c r="Z947" s="24">
        <f>T947*Cap_2*MIN(1,(W947+dt)/StartRamp)</f>
        <v>1.1000000000000001</v>
      </c>
      <c r="AA947" s="24">
        <f>U947*Cap_3*MIN(1,(X947+dt)/StartRamp)</f>
        <v>1.1000000000000001</v>
      </c>
      <c r="AB947" s="24">
        <f>SUM(Y947:AA947)</f>
        <v>3.4</v>
      </c>
      <c r="AC947" s="24">
        <f>AB947-D947</f>
        <v>6.1499999999999666E-2</v>
      </c>
      <c r="AD947" s="25">
        <f>MEDIAN(0,(TaperEnd-E947)/(TaperEnd-TaperStart),1)</f>
        <v>1</v>
      </c>
      <c r="AE947" s="24">
        <f>MIN(P_pcs*AD947,MAX(0,SOC_max-E947)*E_nom*60/dt/SQRT(RTE))</f>
        <v>2.5</v>
      </c>
      <c r="AF947" s="24">
        <f>MIN(P_pcs,MAX(0,E947-SOC_min)*E_nom*60/dt*SQRT(RTE))</f>
        <v>2.5</v>
      </c>
      <c r="AG947" s="24">
        <f>IF(AC947&gt;0,MIN(AC947,AE947),0)</f>
        <v>6.1499999999999666E-2</v>
      </c>
      <c r="AH947" s="24">
        <f>IF(AC947&lt;0,MIN(-AC947,AF947),0)</f>
        <v>0</v>
      </c>
      <c r="AI947" s="24">
        <f>IF(AC947&gt;0,D947+AG947,AB947)</f>
        <v>3.4</v>
      </c>
      <c r="AJ947" s="24">
        <f>MAX(0,D947-AI947-AH947)</f>
        <v>0</v>
      </c>
      <c r="AK947" s="25">
        <f>IF(AB947&gt;0,AI947/AB947,0)</f>
        <v>1</v>
      </c>
      <c r="AL947">
        <f>IF(AB947=0,1,MIN(MATCH(MEDIAN(MinStable,AK947,1),FC_L,1),3))</f>
        <v>3</v>
      </c>
      <c r="AM947" s="25">
        <f>INDEX(FC_E1,$AL947)+(MEDIAN(MinStable,$AK947,1)-INDEX(FC_L,$AL947))*(INDEX(FC_E1,$AL947+1)-INDEX(FC_E1,$AL947))/(INDEX(FC_L,$AL947+1)-INDEX(FC_L,$AL947))</f>
        <v>0.42799999999999999</v>
      </c>
      <c r="AN947" s="25">
        <f>INDEX(FC_E2,$AL947)+(MEDIAN(MinStable,$AK947,1)-INDEX(FC_L,$AL947))*(INDEX(FC_E2,$AL947+1)-INDEX(FC_E2,$AL947))/(INDEX(FC_L,$AL947+1)-INDEX(FC_L,$AL947))</f>
        <v>0.42199999999999999</v>
      </c>
      <c r="AO947" s="25">
        <f>INDEX(FC_E3,$AL947)+(MEDIAN(MinStable,$AK947,1)-INDEX(FC_L,$AL947))*(INDEX(FC_E3,$AL947+1)-INDEX(FC_E3,$AL947))/(INDEX(FC_L,$AL947+1)-INDEX(FC_L,$AL947))</f>
        <v>0.41499999999999998</v>
      </c>
      <c r="AP947" s="26">
        <f>(IF(S947=1,Y947*AK947/AM947,0)+IF(T947=1,Z947*AK947/AN947,0)+IF(U947=1,AA947*AK947/AO947,0))*dt/60</f>
        <v>0.13434959664142687</v>
      </c>
      <c r="AQ947" s="25">
        <f>E947+(AG947*SQRT(RTE)-AH947/SQRT(RTE))*dt/60/E_nom</f>
        <v>0.63154002241101692</v>
      </c>
      <c r="AR947">
        <f>IF(R947=1,1,0)</f>
        <v>0</v>
      </c>
    </row>
    <row r="948" spans="1:44" x14ac:dyDescent="0.2">
      <c r="A948">
        <v>946</v>
      </c>
      <c r="B948" s="22">
        <f>A948/1440</f>
        <v>0.65694444444444444</v>
      </c>
      <c r="C948" s="23">
        <v>3.4119999999999999</v>
      </c>
      <c r="D948" s="24">
        <f>C948+P_aux</f>
        <v>3.427</v>
      </c>
      <c r="E948" s="25">
        <f>AQ947</f>
        <v>0.63154002241101692</v>
      </c>
      <c r="F948" s="24">
        <f>AB947</f>
        <v>3.4</v>
      </c>
      <c r="G948">
        <f>IF(AND(S947=0,V947&gt;=MinOff),V947,-1)</f>
        <v>-1</v>
      </c>
      <c r="H948">
        <f>IF(AND(T947=0,W947&gt;=MinOff),W947,-1)</f>
        <v>-1</v>
      </c>
      <c r="I948">
        <f>IF(AND(U947=0,X947&gt;=MinOff),X947,-1)</f>
        <v>-1</v>
      </c>
      <c r="J948">
        <f>IF(AND(S947=1,V947&gt;=MinRun),V947,-1)</f>
        <v>723</v>
      </c>
      <c r="K948">
        <f>IF(AND(T947=1,W947&gt;=MinRun),W947,-1)</f>
        <v>722</v>
      </c>
      <c r="L948">
        <f>IF(AND(U947=1,X947&gt;=MinRun),X947,-1)</f>
        <v>381</v>
      </c>
      <c r="M948">
        <f>IF(MAX(G948:I948)&lt;0,0,MATCH(MAX(G948:I948),G948:I948,0))</f>
        <v>0</v>
      </c>
      <c r="N948">
        <f>IF(MAX(J948:L948)&lt;0,0,MATCH(MAX(J948:L948),J948:L948,0))</f>
        <v>1</v>
      </c>
      <c r="O948" s="24">
        <f>IF(N948=0,0,INDEX(CapVec,N948))</f>
        <v>1.2</v>
      </c>
      <c r="P948">
        <f>IF(OR(D948&gt;F948+StartMargin,E948&lt;SOC_startT),1,0)</f>
        <v>0</v>
      </c>
      <c r="Q948">
        <f>IF(AND(E948&gt;SOC_stopT,D948&lt;=F948-O948+StopMargin),1,0)</f>
        <v>0</v>
      </c>
      <c r="R948">
        <f>IF(AND(P948=1,M948&gt;0),1,IF(AND(P948=0,Q948=1,N948&gt;0),-1,0))</f>
        <v>0</v>
      </c>
      <c r="S948">
        <f>S947+IF(AND(R948=1,M948=1),1,0)-IF(AND(R948=-1,N948=1),1,0)</f>
        <v>1</v>
      </c>
      <c r="T948">
        <f>T947+IF(AND(R948=1,M948=2),1,0)-IF(AND(R948=-1,N948=2),1,0)</f>
        <v>1</v>
      </c>
      <c r="U948">
        <f>U947+IF(AND(R948=1,M948=3),1,0)-IF(AND(R948=-1,N948=3),1,0)</f>
        <v>1</v>
      </c>
      <c r="V948">
        <f>IF(S948&lt;&gt;S947,0,V947+dt)</f>
        <v>724</v>
      </c>
      <c r="W948">
        <f>IF(T948&lt;&gt;T947,0,W947+dt)</f>
        <v>723</v>
      </c>
      <c r="X948">
        <f>IF(U948&lt;&gt;U947,0,X947+dt)</f>
        <v>382</v>
      </c>
      <c r="Y948" s="24">
        <f>S948*Cap_1*MIN(1,(V948+dt)/StartRamp)</f>
        <v>1.2</v>
      </c>
      <c r="Z948" s="24">
        <f>T948*Cap_2*MIN(1,(W948+dt)/StartRamp)</f>
        <v>1.1000000000000001</v>
      </c>
      <c r="AA948" s="24">
        <f>U948*Cap_3*MIN(1,(X948+dt)/StartRamp)</f>
        <v>1.1000000000000001</v>
      </c>
      <c r="AB948" s="24">
        <f>SUM(Y948:AA948)</f>
        <v>3.4</v>
      </c>
      <c r="AC948" s="24">
        <f>AB948-D948</f>
        <v>-2.7000000000000135E-2</v>
      </c>
      <c r="AD948" s="25">
        <f>MEDIAN(0,(TaperEnd-E948)/(TaperEnd-TaperStart),1)</f>
        <v>1</v>
      </c>
      <c r="AE948" s="24">
        <f>MIN(P_pcs*AD948,MAX(0,SOC_max-E948)*E_nom*60/dt/SQRT(RTE))</f>
        <v>2.5</v>
      </c>
      <c r="AF948" s="24">
        <f>MIN(P_pcs,MAX(0,E948-SOC_min)*E_nom*60/dt*SQRT(RTE))</f>
        <v>2.5</v>
      </c>
      <c r="AG948" s="24">
        <f>IF(AC948&gt;0,MIN(AC948,AE948),0)</f>
        <v>0</v>
      </c>
      <c r="AH948" s="24">
        <f>IF(AC948&lt;0,MIN(-AC948,AF948),0)</f>
        <v>2.7000000000000135E-2</v>
      </c>
      <c r="AI948" s="24">
        <f>IF(AC948&gt;0,D948+AG948,AB948)</f>
        <v>3.4</v>
      </c>
      <c r="AJ948" s="24">
        <f>MAX(0,D948-AI948-AH948)</f>
        <v>0</v>
      </c>
      <c r="AK948" s="25">
        <f>IF(AB948&gt;0,AI948/AB948,0)</f>
        <v>1</v>
      </c>
      <c r="AL948">
        <f>IF(AB948=0,1,MIN(MATCH(MEDIAN(MinStable,AK948,1),FC_L,1),3))</f>
        <v>3</v>
      </c>
      <c r="AM948" s="25">
        <f>INDEX(FC_E1,$AL948)+(MEDIAN(MinStable,$AK948,1)-INDEX(FC_L,$AL948))*(INDEX(FC_E1,$AL948+1)-INDEX(FC_E1,$AL948))/(INDEX(FC_L,$AL948+1)-INDEX(FC_L,$AL948))</f>
        <v>0.42799999999999999</v>
      </c>
      <c r="AN948" s="25">
        <f>INDEX(FC_E2,$AL948)+(MEDIAN(MinStable,$AK948,1)-INDEX(FC_L,$AL948))*(INDEX(FC_E2,$AL948+1)-INDEX(FC_E2,$AL948))/(INDEX(FC_L,$AL948+1)-INDEX(FC_L,$AL948))</f>
        <v>0.42199999999999999</v>
      </c>
      <c r="AO948" s="25">
        <f>INDEX(FC_E3,$AL948)+(MEDIAN(MinStable,$AK948,1)-INDEX(FC_L,$AL948))*(INDEX(FC_E3,$AL948+1)-INDEX(FC_E3,$AL948))/(INDEX(FC_L,$AL948+1)-INDEX(FC_L,$AL948))</f>
        <v>0.41499999999999998</v>
      </c>
      <c r="AP948" s="26">
        <f>(IF(S948=1,Y948*AK948/AM948,0)+IF(T948=1,Z948*AK948/AN948,0)+IF(U948=1,AA948*AK948/AO948,0))*dt/60</f>
        <v>0.13434959664142687</v>
      </c>
      <c r="AQ948" s="25">
        <f>E948+(AG948*SQRT(RTE)-AH948/SQRT(RTE))*dt/60/E_nom</f>
        <v>0.63145280393614422</v>
      </c>
      <c r="AR948">
        <f>IF(R948=1,1,0)</f>
        <v>0</v>
      </c>
    </row>
    <row r="949" spans="1:44" x14ac:dyDescent="0.2">
      <c r="A949">
        <v>947</v>
      </c>
      <c r="B949" s="22">
        <f>A949/1440</f>
        <v>0.65763888888888888</v>
      </c>
      <c r="C949" s="23">
        <v>3.3426999999999998</v>
      </c>
      <c r="D949" s="24">
        <f>C949+P_aux</f>
        <v>3.3576999999999999</v>
      </c>
      <c r="E949" s="25">
        <f>AQ948</f>
        <v>0.63145280393614422</v>
      </c>
      <c r="F949" s="24">
        <f>AB948</f>
        <v>3.4</v>
      </c>
      <c r="G949">
        <f>IF(AND(S948=0,V948&gt;=MinOff),V948,-1)</f>
        <v>-1</v>
      </c>
      <c r="H949">
        <f>IF(AND(T948=0,W948&gt;=MinOff),W948,-1)</f>
        <v>-1</v>
      </c>
      <c r="I949">
        <f>IF(AND(U948=0,X948&gt;=MinOff),X948,-1)</f>
        <v>-1</v>
      </c>
      <c r="J949">
        <f>IF(AND(S948=1,V948&gt;=MinRun),V948,-1)</f>
        <v>724</v>
      </c>
      <c r="K949">
        <f>IF(AND(T948=1,W948&gt;=MinRun),W948,-1)</f>
        <v>723</v>
      </c>
      <c r="L949">
        <f>IF(AND(U948=1,X948&gt;=MinRun),X948,-1)</f>
        <v>382</v>
      </c>
      <c r="M949">
        <f>IF(MAX(G949:I949)&lt;0,0,MATCH(MAX(G949:I949),G949:I949,0))</f>
        <v>0</v>
      </c>
      <c r="N949">
        <f>IF(MAX(J949:L949)&lt;0,0,MATCH(MAX(J949:L949),J949:L949,0))</f>
        <v>1</v>
      </c>
      <c r="O949" s="24">
        <f>IF(N949=0,0,INDEX(CapVec,N949))</f>
        <v>1.2</v>
      </c>
      <c r="P949">
        <f>IF(OR(D949&gt;F949+StartMargin,E949&lt;SOC_startT),1,0)</f>
        <v>0</v>
      </c>
      <c r="Q949">
        <f>IF(AND(E949&gt;SOC_stopT,D949&lt;=F949-O949+StopMargin),1,0)</f>
        <v>0</v>
      </c>
      <c r="R949">
        <f>IF(AND(P949=1,M949&gt;0),1,IF(AND(P949=0,Q949=1,N949&gt;0),-1,0))</f>
        <v>0</v>
      </c>
      <c r="S949">
        <f>S948+IF(AND(R949=1,M949=1),1,0)-IF(AND(R949=-1,N949=1),1,0)</f>
        <v>1</v>
      </c>
      <c r="T949">
        <f>T948+IF(AND(R949=1,M949=2),1,0)-IF(AND(R949=-1,N949=2),1,0)</f>
        <v>1</v>
      </c>
      <c r="U949">
        <f>U948+IF(AND(R949=1,M949=3),1,0)-IF(AND(R949=-1,N949=3),1,0)</f>
        <v>1</v>
      </c>
      <c r="V949">
        <f>IF(S949&lt;&gt;S948,0,V948+dt)</f>
        <v>725</v>
      </c>
      <c r="W949">
        <f>IF(T949&lt;&gt;T948,0,W948+dt)</f>
        <v>724</v>
      </c>
      <c r="X949">
        <f>IF(U949&lt;&gt;U948,0,X948+dt)</f>
        <v>383</v>
      </c>
      <c r="Y949" s="24">
        <f>S949*Cap_1*MIN(1,(V949+dt)/StartRamp)</f>
        <v>1.2</v>
      </c>
      <c r="Z949" s="24">
        <f>T949*Cap_2*MIN(1,(W949+dt)/StartRamp)</f>
        <v>1.1000000000000001</v>
      </c>
      <c r="AA949" s="24">
        <f>U949*Cap_3*MIN(1,(X949+dt)/StartRamp)</f>
        <v>1.1000000000000001</v>
      </c>
      <c r="AB949" s="24">
        <f>SUM(Y949:AA949)</f>
        <v>3.4</v>
      </c>
      <c r="AC949" s="24">
        <f>AB949-D949</f>
        <v>4.2300000000000004E-2</v>
      </c>
      <c r="AD949" s="25">
        <f>MEDIAN(0,(TaperEnd-E949)/(TaperEnd-TaperStart),1)</f>
        <v>1</v>
      </c>
      <c r="AE949" s="24">
        <f>MIN(P_pcs*AD949,MAX(0,SOC_max-E949)*E_nom*60/dt/SQRT(RTE))</f>
        <v>2.5</v>
      </c>
      <c r="AF949" s="24">
        <f>MIN(P_pcs,MAX(0,E949-SOC_min)*E_nom*60/dt*SQRT(RTE))</f>
        <v>2.5</v>
      </c>
      <c r="AG949" s="24">
        <f>IF(AC949&gt;0,MIN(AC949,AE949),0)</f>
        <v>4.2300000000000004E-2</v>
      </c>
      <c r="AH949" s="24">
        <f>IF(AC949&lt;0,MIN(-AC949,AF949),0)</f>
        <v>0</v>
      </c>
      <c r="AI949" s="24">
        <f>IF(AC949&gt;0,D949+AG949,AB949)</f>
        <v>3.4</v>
      </c>
      <c r="AJ949" s="24">
        <f>MAX(0,D949-AI949-AH949)</f>
        <v>0</v>
      </c>
      <c r="AK949" s="25">
        <f>IF(AB949&gt;0,AI949/AB949,0)</f>
        <v>1</v>
      </c>
      <c r="AL949">
        <f>IF(AB949=0,1,MIN(MATCH(MEDIAN(MinStable,AK949,1),FC_L,1),3))</f>
        <v>3</v>
      </c>
      <c r="AM949" s="25">
        <f>INDEX(FC_E1,$AL949)+(MEDIAN(MinStable,$AK949,1)-INDEX(FC_L,$AL949))*(INDEX(FC_E1,$AL949+1)-INDEX(FC_E1,$AL949))/(INDEX(FC_L,$AL949+1)-INDEX(FC_L,$AL949))</f>
        <v>0.42799999999999999</v>
      </c>
      <c r="AN949" s="25">
        <f>INDEX(FC_E2,$AL949)+(MEDIAN(MinStable,$AK949,1)-INDEX(FC_L,$AL949))*(INDEX(FC_E2,$AL949+1)-INDEX(FC_E2,$AL949))/(INDEX(FC_L,$AL949+1)-INDEX(FC_L,$AL949))</f>
        <v>0.42199999999999999</v>
      </c>
      <c r="AO949" s="25">
        <f>INDEX(FC_E3,$AL949)+(MEDIAN(MinStable,$AK949,1)-INDEX(FC_L,$AL949))*(INDEX(FC_E3,$AL949+1)-INDEX(FC_E3,$AL949))/(INDEX(FC_L,$AL949+1)-INDEX(FC_L,$AL949))</f>
        <v>0.41499999999999998</v>
      </c>
      <c r="AP949" s="26">
        <f>(IF(S949=1,Y949*AK949/AM949,0)+IF(T949=1,Z949*AK949/AN949,0)+IF(U949=1,AA949*AK949/AO949,0))*dt/60</f>
        <v>0.13434959664142687</v>
      </c>
      <c r="AQ949" s="25">
        <f>E949+(AG949*SQRT(RTE)-AH949/SQRT(RTE))*dt/60/E_nom</f>
        <v>0.63157304914016876</v>
      </c>
      <c r="AR949">
        <f>IF(R949=1,1,0)</f>
        <v>0</v>
      </c>
    </row>
    <row r="950" spans="1:44" x14ac:dyDescent="0.2">
      <c r="A950">
        <v>948</v>
      </c>
      <c r="B950" s="22">
        <f>A950/1440</f>
        <v>0.65833333333333333</v>
      </c>
      <c r="C950" s="23">
        <v>3.4274</v>
      </c>
      <c r="D950" s="24">
        <f>C950+P_aux</f>
        <v>3.4424000000000001</v>
      </c>
      <c r="E950" s="25">
        <f>AQ949</f>
        <v>0.63157304914016876</v>
      </c>
      <c r="F950" s="24">
        <f>AB949</f>
        <v>3.4</v>
      </c>
      <c r="G950">
        <f>IF(AND(S949=0,V949&gt;=MinOff),V949,-1)</f>
        <v>-1</v>
      </c>
      <c r="H950">
        <f>IF(AND(T949=0,W949&gt;=MinOff),W949,-1)</f>
        <v>-1</v>
      </c>
      <c r="I950">
        <f>IF(AND(U949=0,X949&gt;=MinOff),X949,-1)</f>
        <v>-1</v>
      </c>
      <c r="J950">
        <f>IF(AND(S949=1,V949&gt;=MinRun),V949,-1)</f>
        <v>725</v>
      </c>
      <c r="K950">
        <f>IF(AND(T949=1,W949&gt;=MinRun),W949,-1)</f>
        <v>724</v>
      </c>
      <c r="L950">
        <f>IF(AND(U949=1,X949&gt;=MinRun),X949,-1)</f>
        <v>383</v>
      </c>
      <c r="M950">
        <f>IF(MAX(G950:I950)&lt;0,0,MATCH(MAX(G950:I950),G950:I950,0))</f>
        <v>0</v>
      </c>
      <c r="N950">
        <f>IF(MAX(J950:L950)&lt;0,0,MATCH(MAX(J950:L950),J950:L950,0))</f>
        <v>1</v>
      </c>
      <c r="O950" s="24">
        <f>IF(N950=0,0,INDEX(CapVec,N950))</f>
        <v>1.2</v>
      </c>
      <c r="P950">
        <f>IF(OR(D950&gt;F950+StartMargin,E950&lt;SOC_startT),1,0)</f>
        <v>0</v>
      </c>
      <c r="Q950">
        <f>IF(AND(E950&gt;SOC_stopT,D950&lt;=F950-O950+StopMargin),1,0)</f>
        <v>0</v>
      </c>
      <c r="R950">
        <f>IF(AND(P950=1,M950&gt;0),1,IF(AND(P950=0,Q950=1,N950&gt;0),-1,0))</f>
        <v>0</v>
      </c>
      <c r="S950">
        <f>S949+IF(AND(R950=1,M950=1),1,0)-IF(AND(R950=-1,N950=1),1,0)</f>
        <v>1</v>
      </c>
      <c r="T950">
        <f>T949+IF(AND(R950=1,M950=2),1,0)-IF(AND(R950=-1,N950=2),1,0)</f>
        <v>1</v>
      </c>
      <c r="U950">
        <f>U949+IF(AND(R950=1,M950=3),1,0)-IF(AND(R950=-1,N950=3),1,0)</f>
        <v>1</v>
      </c>
      <c r="V950">
        <f>IF(S950&lt;&gt;S949,0,V949+dt)</f>
        <v>726</v>
      </c>
      <c r="W950">
        <f>IF(T950&lt;&gt;T949,0,W949+dt)</f>
        <v>725</v>
      </c>
      <c r="X950">
        <f>IF(U950&lt;&gt;U949,0,X949+dt)</f>
        <v>384</v>
      </c>
      <c r="Y950" s="24">
        <f>S950*Cap_1*MIN(1,(V950+dt)/StartRamp)</f>
        <v>1.2</v>
      </c>
      <c r="Z950" s="24">
        <f>T950*Cap_2*MIN(1,(W950+dt)/StartRamp)</f>
        <v>1.1000000000000001</v>
      </c>
      <c r="AA950" s="24">
        <f>U950*Cap_3*MIN(1,(X950+dt)/StartRamp)</f>
        <v>1.1000000000000001</v>
      </c>
      <c r="AB950" s="24">
        <f>SUM(Y950:AA950)</f>
        <v>3.4</v>
      </c>
      <c r="AC950" s="24">
        <f>AB950-D950</f>
        <v>-4.2400000000000215E-2</v>
      </c>
      <c r="AD950" s="25">
        <f>MEDIAN(0,(TaperEnd-E950)/(TaperEnd-TaperStart),1)</f>
        <v>1</v>
      </c>
      <c r="AE950" s="24">
        <f>MIN(P_pcs*AD950,MAX(0,SOC_max-E950)*E_nom*60/dt/SQRT(RTE))</f>
        <v>2.5</v>
      </c>
      <c r="AF950" s="24">
        <f>MIN(P_pcs,MAX(0,E950-SOC_min)*E_nom*60/dt*SQRT(RTE))</f>
        <v>2.5</v>
      </c>
      <c r="AG950" s="24">
        <f>IF(AC950&gt;0,MIN(AC950,AE950),0)</f>
        <v>0</v>
      </c>
      <c r="AH950" s="24">
        <f>IF(AC950&lt;0,MIN(-AC950,AF950),0)</f>
        <v>4.2400000000000215E-2</v>
      </c>
      <c r="AI950" s="24">
        <f>IF(AC950&gt;0,D950+AG950,AB950)</f>
        <v>3.4</v>
      </c>
      <c r="AJ950" s="24">
        <f>MAX(0,D950-AI950-AH950)</f>
        <v>0</v>
      </c>
      <c r="AK950" s="25">
        <f>IF(AB950&gt;0,AI950/AB950,0)</f>
        <v>1</v>
      </c>
      <c r="AL950">
        <f>IF(AB950=0,1,MIN(MATCH(MEDIAN(MinStable,AK950,1),FC_L,1),3))</f>
        <v>3</v>
      </c>
      <c r="AM950" s="25">
        <f>INDEX(FC_E1,$AL950)+(MEDIAN(MinStable,$AK950,1)-INDEX(FC_L,$AL950))*(INDEX(FC_E1,$AL950+1)-INDEX(FC_E1,$AL950))/(INDEX(FC_L,$AL950+1)-INDEX(FC_L,$AL950))</f>
        <v>0.42799999999999999</v>
      </c>
      <c r="AN950" s="25">
        <f>INDEX(FC_E2,$AL950)+(MEDIAN(MinStable,$AK950,1)-INDEX(FC_L,$AL950))*(INDEX(FC_E2,$AL950+1)-INDEX(FC_E2,$AL950))/(INDEX(FC_L,$AL950+1)-INDEX(FC_L,$AL950))</f>
        <v>0.42199999999999999</v>
      </c>
      <c r="AO950" s="25">
        <f>INDEX(FC_E3,$AL950)+(MEDIAN(MinStable,$AK950,1)-INDEX(FC_L,$AL950))*(INDEX(FC_E3,$AL950+1)-INDEX(FC_E3,$AL950))/(INDEX(FC_L,$AL950+1)-INDEX(FC_L,$AL950))</f>
        <v>0.41499999999999998</v>
      </c>
      <c r="AP950" s="26">
        <f>(IF(S950=1,Y950*AK950/AM950,0)+IF(T950=1,Z950*AK950/AN950,0)+IF(U950=1,AA950*AK950/AO950,0))*dt/60</f>
        <v>0.13434959664142687</v>
      </c>
      <c r="AQ950" s="25">
        <f>E950+(AG950*SQRT(RTE)-AH950/SQRT(RTE))*dt/60/E_nom</f>
        <v>0.63143608383147976</v>
      </c>
      <c r="AR950">
        <f>IF(R950=1,1,0)</f>
        <v>0</v>
      </c>
    </row>
    <row r="951" spans="1:44" x14ac:dyDescent="0.2">
      <c r="A951">
        <v>949</v>
      </c>
      <c r="B951" s="22">
        <f>A951/1440</f>
        <v>0.65902777777777777</v>
      </c>
      <c r="C951" s="23">
        <v>3.4238</v>
      </c>
      <c r="D951" s="24">
        <f>C951+P_aux</f>
        <v>3.4388000000000001</v>
      </c>
      <c r="E951" s="25">
        <f>AQ950</f>
        <v>0.63143608383147976</v>
      </c>
      <c r="F951" s="24">
        <f>AB950</f>
        <v>3.4</v>
      </c>
      <c r="G951">
        <f>IF(AND(S950=0,V950&gt;=MinOff),V950,-1)</f>
        <v>-1</v>
      </c>
      <c r="H951">
        <f>IF(AND(T950=0,W950&gt;=MinOff),W950,-1)</f>
        <v>-1</v>
      </c>
      <c r="I951">
        <f>IF(AND(U950=0,X950&gt;=MinOff),X950,-1)</f>
        <v>-1</v>
      </c>
      <c r="J951">
        <f>IF(AND(S950=1,V950&gt;=MinRun),V950,-1)</f>
        <v>726</v>
      </c>
      <c r="K951">
        <f>IF(AND(T950=1,W950&gt;=MinRun),W950,-1)</f>
        <v>725</v>
      </c>
      <c r="L951">
        <f>IF(AND(U950=1,X950&gt;=MinRun),X950,-1)</f>
        <v>384</v>
      </c>
      <c r="M951">
        <f>IF(MAX(G951:I951)&lt;0,0,MATCH(MAX(G951:I951),G951:I951,0))</f>
        <v>0</v>
      </c>
      <c r="N951">
        <f>IF(MAX(J951:L951)&lt;0,0,MATCH(MAX(J951:L951),J951:L951,0))</f>
        <v>1</v>
      </c>
      <c r="O951" s="24">
        <f>IF(N951=0,0,INDEX(CapVec,N951))</f>
        <v>1.2</v>
      </c>
      <c r="P951">
        <f>IF(OR(D951&gt;F951+StartMargin,E951&lt;SOC_startT),1,0)</f>
        <v>0</v>
      </c>
      <c r="Q951">
        <f>IF(AND(E951&gt;SOC_stopT,D951&lt;=F951-O951+StopMargin),1,0)</f>
        <v>0</v>
      </c>
      <c r="R951">
        <f>IF(AND(P951=1,M951&gt;0),1,IF(AND(P951=0,Q951=1,N951&gt;0),-1,0))</f>
        <v>0</v>
      </c>
      <c r="S951">
        <f>S950+IF(AND(R951=1,M951=1),1,0)-IF(AND(R951=-1,N951=1),1,0)</f>
        <v>1</v>
      </c>
      <c r="T951">
        <f>T950+IF(AND(R951=1,M951=2),1,0)-IF(AND(R951=-1,N951=2),1,0)</f>
        <v>1</v>
      </c>
      <c r="U951">
        <f>U950+IF(AND(R951=1,M951=3),1,0)-IF(AND(R951=-1,N951=3),1,0)</f>
        <v>1</v>
      </c>
      <c r="V951">
        <f>IF(S951&lt;&gt;S950,0,V950+dt)</f>
        <v>727</v>
      </c>
      <c r="W951">
        <f>IF(T951&lt;&gt;T950,0,W950+dt)</f>
        <v>726</v>
      </c>
      <c r="X951">
        <f>IF(U951&lt;&gt;U950,0,X950+dt)</f>
        <v>385</v>
      </c>
      <c r="Y951" s="24">
        <f>S951*Cap_1*MIN(1,(V951+dt)/StartRamp)</f>
        <v>1.2</v>
      </c>
      <c r="Z951" s="24">
        <f>T951*Cap_2*MIN(1,(W951+dt)/StartRamp)</f>
        <v>1.1000000000000001</v>
      </c>
      <c r="AA951" s="24">
        <f>U951*Cap_3*MIN(1,(X951+dt)/StartRamp)</f>
        <v>1.1000000000000001</v>
      </c>
      <c r="AB951" s="24">
        <f>SUM(Y951:AA951)</f>
        <v>3.4</v>
      </c>
      <c r="AC951" s="24">
        <f>AB951-D951</f>
        <v>-3.8800000000000168E-2</v>
      </c>
      <c r="AD951" s="25">
        <f>MEDIAN(0,(TaperEnd-E951)/(TaperEnd-TaperStart),1)</f>
        <v>1</v>
      </c>
      <c r="AE951" s="24">
        <f>MIN(P_pcs*AD951,MAX(0,SOC_max-E951)*E_nom*60/dt/SQRT(RTE))</f>
        <v>2.5</v>
      </c>
      <c r="AF951" s="24">
        <f>MIN(P_pcs,MAX(0,E951-SOC_min)*E_nom*60/dt*SQRT(RTE))</f>
        <v>2.5</v>
      </c>
      <c r="AG951" s="24">
        <f>IF(AC951&gt;0,MIN(AC951,AE951),0)</f>
        <v>0</v>
      </c>
      <c r="AH951" s="24">
        <f>IF(AC951&lt;0,MIN(-AC951,AF951),0)</f>
        <v>3.8800000000000168E-2</v>
      </c>
      <c r="AI951" s="24">
        <f>IF(AC951&gt;0,D951+AG951,AB951)</f>
        <v>3.4</v>
      </c>
      <c r="AJ951" s="24">
        <f>MAX(0,D951-AI951-AH951)</f>
        <v>0</v>
      </c>
      <c r="AK951" s="25">
        <f>IF(AB951&gt;0,AI951/AB951,0)</f>
        <v>1</v>
      </c>
      <c r="AL951">
        <f>IF(AB951=0,1,MIN(MATCH(MEDIAN(MinStable,AK951,1),FC_L,1),3))</f>
        <v>3</v>
      </c>
      <c r="AM951" s="25">
        <f>INDEX(FC_E1,$AL951)+(MEDIAN(MinStable,$AK951,1)-INDEX(FC_L,$AL951))*(INDEX(FC_E1,$AL951+1)-INDEX(FC_E1,$AL951))/(INDEX(FC_L,$AL951+1)-INDEX(FC_L,$AL951))</f>
        <v>0.42799999999999999</v>
      </c>
      <c r="AN951" s="25">
        <f>INDEX(FC_E2,$AL951)+(MEDIAN(MinStable,$AK951,1)-INDEX(FC_L,$AL951))*(INDEX(FC_E2,$AL951+1)-INDEX(FC_E2,$AL951))/(INDEX(FC_L,$AL951+1)-INDEX(FC_L,$AL951))</f>
        <v>0.42199999999999999</v>
      </c>
      <c r="AO951" s="25">
        <f>INDEX(FC_E3,$AL951)+(MEDIAN(MinStable,$AK951,1)-INDEX(FC_L,$AL951))*(INDEX(FC_E3,$AL951+1)-INDEX(FC_E3,$AL951))/(INDEX(FC_L,$AL951+1)-INDEX(FC_L,$AL951))</f>
        <v>0.41499999999999998</v>
      </c>
      <c r="AP951" s="26">
        <f>(IF(S951=1,Y951*AK951/AM951,0)+IF(T951=1,Z951*AK951/AN951,0)+IF(U951=1,AA951*AK951/AO951,0))*dt/60</f>
        <v>0.13434959664142687</v>
      </c>
      <c r="AQ951" s="25">
        <f>E951+(AG951*SQRT(RTE)-AH951/SQRT(RTE))*dt/60/E_nom</f>
        <v>0.63131074765277373</v>
      </c>
      <c r="AR951">
        <f>IF(R951=1,1,0)</f>
        <v>0</v>
      </c>
    </row>
    <row r="952" spans="1:44" x14ac:dyDescent="0.2">
      <c r="A952">
        <v>950</v>
      </c>
      <c r="B952" s="22">
        <f>A952/1440</f>
        <v>0.65972222222222221</v>
      </c>
      <c r="C952" s="23">
        <v>3.33</v>
      </c>
      <c r="D952" s="24">
        <f>C952+P_aux</f>
        <v>3.3450000000000002</v>
      </c>
      <c r="E952" s="25">
        <f>AQ951</f>
        <v>0.63131074765277373</v>
      </c>
      <c r="F952" s="24">
        <f>AB951</f>
        <v>3.4</v>
      </c>
      <c r="G952">
        <f>IF(AND(S951=0,V951&gt;=MinOff),V951,-1)</f>
        <v>-1</v>
      </c>
      <c r="H952">
        <f>IF(AND(T951=0,W951&gt;=MinOff),W951,-1)</f>
        <v>-1</v>
      </c>
      <c r="I952">
        <f>IF(AND(U951=0,X951&gt;=MinOff),X951,-1)</f>
        <v>-1</v>
      </c>
      <c r="J952">
        <f>IF(AND(S951=1,V951&gt;=MinRun),V951,-1)</f>
        <v>727</v>
      </c>
      <c r="K952">
        <f>IF(AND(T951=1,W951&gt;=MinRun),W951,-1)</f>
        <v>726</v>
      </c>
      <c r="L952">
        <f>IF(AND(U951=1,X951&gt;=MinRun),X951,-1)</f>
        <v>385</v>
      </c>
      <c r="M952">
        <f>IF(MAX(G952:I952)&lt;0,0,MATCH(MAX(G952:I952),G952:I952,0))</f>
        <v>0</v>
      </c>
      <c r="N952">
        <f>IF(MAX(J952:L952)&lt;0,0,MATCH(MAX(J952:L952),J952:L952,0))</f>
        <v>1</v>
      </c>
      <c r="O952" s="24">
        <f>IF(N952=0,0,INDEX(CapVec,N952))</f>
        <v>1.2</v>
      </c>
      <c r="P952">
        <f>IF(OR(D952&gt;F952+StartMargin,E952&lt;SOC_startT),1,0)</f>
        <v>0</v>
      </c>
      <c r="Q952">
        <f>IF(AND(E952&gt;SOC_stopT,D952&lt;=F952-O952+StopMargin),1,0)</f>
        <v>0</v>
      </c>
      <c r="R952">
        <f>IF(AND(P952=1,M952&gt;0),1,IF(AND(P952=0,Q952=1,N952&gt;0),-1,0))</f>
        <v>0</v>
      </c>
      <c r="S952">
        <f>S951+IF(AND(R952=1,M952=1),1,0)-IF(AND(R952=-1,N952=1),1,0)</f>
        <v>1</v>
      </c>
      <c r="T952">
        <f>T951+IF(AND(R952=1,M952=2),1,0)-IF(AND(R952=-1,N952=2),1,0)</f>
        <v>1</v>
      </c>
      <c r="U952">
        <f>U951+IF(AND(R952=1,M952=3),1,0)-IF(AND(R952=-1,N952=3),1,0)</f>
        <v>1</v>
      </c>
      <c r="V952">
        <f>IF(S952&lt;&gt;S951,0,V951+dt)</f>
        <v>728</v>
      </c>
      <c r="W952">
        <f>IF(T952&lt;&gt;T951,0,W951+dt)</f>
        <v>727</v>
      </c>
      <c r="X952">
        <f>IF(U952&lt;&gt;U951,0,X951+dt)</f>
        <v>386</v>
      </c>
      <c r="Y952" s="24">
        <f>S952*Cap_1*MIN(1,(V952+dt)/StartRamp)</f>
        <v>1.2</v>
      </c>
      <c r="Z952" s="24">
        <f>T952*Cap_2*MIN(1,(W952+dt)/StartRamp)</f>
        <v>1.1000000000000001</v>
      </c>
      <c r="AA952" s="24">
        <f>U952*Cap_3*MIN(1,(X952+dt)/StartRamp)</f>
        <v>1.1000000000000001</v>
      </c>
      <c r="AB952" s="24">
        <f>SUM(Y952:AA952)</f>
        <v>3.4</v>
      </c>
      <c r="AC952" s="24">
        <f>AB952-D952</f>
        <v>5.4999999999999716E-2</v>
      </c>
      <c r="AD952" s="25">
        <f>MEDIAN(0,(TaperEnd-E952)/(TaperEnd-TaperStart),1)</f>
        <v>1</v>
      </c>
      <c r="AE952" s="24">
        <f>MIN(P_pcs*AD952,MAX(0,SOC_max-E952)*E_nom*60/dt/SQRT(RTE))</f>
        <v>2.5</v>
      </c>
      <c r="AF952" s="24">
        <f>MIN(P_pcs,MAX(0,E952-SOC_min)*E_nom*60/dt*SQRT(RTE))</f>
        <v>2.5</v>
      </c>
      <c r="AG952" s="24">
        <f>IF(AC952&gt;0,MIN(AC952,AE952),0)</f>
        <v>5.4999999999999716E-2</v>
      </c>
      <c r="AH952" s="24">
        <f>IF(AC952&lt;0,MIN(-AC952,AF952),0)</f>
        <v>0</v>
      </c>
      <c r="AI952" s="24">
        <f>IF(AC952&gt;0,D952+AG952,AB952)</f>
        <v>3.4</v>
      </c>
      <c r="AJ952" s="24">
        <f>MAX(0,D952-AI952-AH952)</f>
        <v>0</v>
      </c>
      <c r="AK952" s="25">
        <f>IF(AB952&gt;0,AI952/AB952,0)</f>
        <v>1</v>
      </c>
      <c r="AL952">
        <f>IF(AB952=0,1,MIN(MATCH(MEDIAN(MinStable,AK952,1),FC_L,1),3))</f>
        <v>3</v>
      </c>
      <c r="AM952" s="25">
        <f>INDEX(FC_E1,$AL952)+(MEDIAN(MinStable,$AK952,1)-INDEX(FC_L,$AL952))*(INDEX(FC_E1,$AL952+1)-INDEX(FC_E1,$AL952))/(INDEX(FC_L,$AL952+1)-INDEX(FC_L,$AL952))</f>
        <v>0.42799999999999999</v>
      </c>
      <c r="AN952" s="25">
        <f>INDEX(FC_E2,$AL952)+(MEDIAN(MinStable,$AK952,1)-INDEX(FC_L,$AL952))*(INDEX(FC_E2,$AL952+1)-INDEX(FC_E2,$AL952))/(INDEX(FC_L,$AL952+1)-INDEX(FC_L,$AL952))</f>
        <v>0.42199999999999999</v>
      </c>
      <c r="AO952" s="25">
        <f>INDEX(FC_E3,$AL952)+(MEDIAN(MinStable,$AK952,1)-INDEX(FC_L,$AL952))*(INDEX(FC_E3,$AL952+1)-INDEX(FC_E3,$AL952))/(INDEX(FC_L,$AL952+1)-INDEX(FC_L,$AL952))</f>
        <v>0.41499999999999998</v>
      </c>
      <c r="AP952" s="26">
        <f>(IF(S952=1,Y952*AK952/AM952,0)+IF(T952=1,Z952*AK952/AN952,0)+IF(U952=1,AA952*AK952/AO952,0))*dt/60</f>
        <v>0.13434959664142687</v>
      </c>
      <c r="AQ952" s="25">
        <f>E952+(AG952*SQRT(RTE)-AH952/SQRT(RTE))*dt/60/E_nom</f>
        <v>0.63146709484476782</v>
      </c>
      <c r="AR952">
        <f>IF(R952=1,1,0)</f>
        <v>0</v>
      </c>
    </row>
    <row r="953" spans="1:44" x14ac:dyDescent="0.2">
      <c r="A953">
        <v>951</v>
      </c>
      <c r="B953" s="22">
        <f>A953/1440</f>
        <v>0.66041666666666665</v>
      </c>
      <c r="C953" s="23">
        <v>3.3727</v>
      </c>
      <c r="D953" s="24">
        <f>C953+P_aux</f>
        <v>3.3877000000000002</v>
      </c>
      <c r="E953" s="25">
        <f>AQ952</f>
        <v>0.63146709484476782</v>
      </c>
      <c r="F953" s="24">
        <f>AB952</f>
        <v>3.4</v>
      </c>
      <c r="G953">
        <f>IF(AND(S952=0,V952&gt;=MinOff),V952,-1)</f>
        <v>-1</v>
      </c>
      <c r="H953">
        <f>IF(AND(T952=0,W952&gt;=MinOff),W952,-1)</f>
        <v>-1</v>
      </c>
      <c r="I953">
        <f>IF(AND(U952=0,X952&gt;=MinOff),X952,-1)</f>
        <v>-1</v>
      </c>
      <c r="J953">
        <f>IF(AND(S952=1,V952&gt;=MinRun),V952,-1)</f>
        <v>728</v>
      </c>
      <c r="K953">
        <f>IF(AND(T952=1,W952&gt;=MinRun),W952,-1)</f>
        <v>727</v>
      </c>
      <c r="L953">
        <f>IF(AND(U952=1,X952&gt;=MinRun),X952,-1)</f>
        <v>386</v>
      </c>
      <c r="M953">
        <f>IF(MAX(G953:I953)&lt;0,0,MATCH(MAX(G953:I953),G953:I953,0))</f>
        <v>0</v>
      </c>
      <c r="N953">
        <f>IF(MAX(J953:L953)&lt;0,0,MATCH(MAX(J953:L953),J953:L953,0))</f>
        <v>1</v>
      </c>
      <c r="O953" s="24">
        <f>IF(N953=0,0,INDEX(CapVec,N953))</f>
        <v>1.2</v>
      </c>
      <c r="P953">
        <f>IF(OR(D953&gt;F953+StartMargin,E953&lt;SOC_startT),1,0)</f>
        <v>0</v>
      </c>
      <c r="Q953">
        <f>IF(AND(E953&gt;SOC_stopT,D953&lt;=F953-O953+StopMargin),1,0)</f>
        <v>0</v>
      </c>
      <c r="R953">
        <f>IF(AND(P953=1,M953&gt;0),1,IF(AND(P953=0,Q953=1,N953&gt;0),-1,0))</f>
        <v>0</v>
      </c>
      <c r="S953">
        <f>S952+IF(AND(R953=1,M953=1),1,0)-IF(AND(R953=-1,N953=1),1,0)</f>
        <v>1</v>
      </c>
      <c r="T953">
        <f>T952+IF(AND(R953=1,M953=2),1,0)-IF(AND(R953=-1,N953=2),1,0)</f>
        <v>1</v>
      </c>
      <c r="U953">
        <f>U952+IF(AND(R953=1,M953=3),1,0)-IF(AND(R953=-1,N953=3),1,0)</f>
        <v>1</v>
      </c>
      <c r="V953">
        <f>IF(S953&lt;&gt;S952,0,V952+dt)</f>
        <v>729</v>
      </c>
      <c r="W953">
        <f>IF(T953&lt;&gt;T952,0,W952+dt)</f>
        <v>728</v>
      </c>
      <c r="X953">
        <f>IF(U953&lt;&gt;U952,0,X952+dt)</f>
        <v>387</v>
      </c>
      <c r="Y953" s="24">
        <f>S953*Cap_1*MIN(1,(V953+dt)/StartRamp)</f>
        <v>1.2</v>
      </c>
      <c r="Z953" s="24">
        <f>T953*Cap_2*MIN(1,(W953+dt)/StartRamp)</f>
        <v>1.1000000000000001</v>
      </c>
      <c r="AA953" s="24">
        <f>U953*Cap_3*MIN(1,(X953+dt)/StartRamp)</f>
        <v>1.1000000000000001</v>
      </c>
      <c r="AB953" s="24">
        <f>SUM(Y953:AA953)</f>
        <v>3.4</v>
      </c>
      <c r="AC953" s="24">
        <f>AB953-D953</f>
        <v>1.2299999999999756E-2</v>
      </c>
      <c r="AD953" s="25">
        <f>MEDIAN(0,(TaperEnd-E953)/(TaperEnd-TaperStart),1)</f>
        <v>1</v>
      </c>
      <c r="AE953" s="24">
        <f>MIN(P_pcs*AD953,MAX(0,SOC_max-E953)*E_nom*60/dt/SQRT(RTE))</f>
        <v>2.5</v>
      </c>
      <c r="AF953" s="24">
        <f>MIN(P_pcs,MAX(0,E953-SOC_min)*E_nom*60/dt*SQRT(RTE))</f>
        <v>2.5</v>
      </c>
      <c r="AG953" s="24">
        <f>IF(AC953&gt;0,MIN(AC953,AE953),0)</f>
        <v>1.2299999999999756E-2</v>
      </c>
      <c r="AH953" s="24">
        <f>IF(AC953&lt;0,MIN(-AC953,AF953),0)</f>
        <v>0</v>
      </c>
      <c r="AI953" s="24">
        <f>IF(AC953&gt;0,D953+AG953,AB953)</f>
        <v>3.4</v>
      </c>
      <c r="AJ953" s="24">
        <f>MAX(0,D953-AI953-AH953)</f>
        <v>0</v>
      </c>
      <c r="AK953" s="25">
        <f>IF(AB953&gt;0,AI953/AB953,0)</f>
        <v>1</v>
      </c>
      <c r="AL953">
        <f>IF(AB953=0,1,MIN(MATCH(MEDIAN(MinStable,AK953,1),FC_L,1),3))</f>
        <v>3</v>
      </c>
      <c r="AM953" s="25">
        <f>INDEX(FC_E1,$AL953)+(MEDIAN(MinStable,$AK953,1)-INDEX(FC_L,$AL953))*(INDEX(FC_E1,$AL953+1)-INDEX(FC_E1,$AL953))/(INDEX(FC_L,$AL953+1)-INDEX(FC_L,$AL953))</f>
        <v>0.42799999999999999</v>
      </c>
      <c r="AN953" s="25">
        <f>INDEX(FC_E2,$AL953)+(MEDIAN(MinStable,$AK953,1)-INDEX(FC_L,$AL953))*(INDEX(FC_E2,$AL953+1)-INDEX(FC_E2,$AL953))/(INDEX(FC_L,$AL953+1)-INDEX(FC_L,$AL953))</f>
        <v>0.42199999999999999</v>
      </c>
      <c r="AO953" s="25">
        <f>INDEX(FC_E3,$AL953)+(MEDIAN(MinStable,$AK953,1)-INDEX(FC_L,$AL953))*(INDEX(FC_E3,$AL953+1)-INDEX(FC_E3,$AL953))/(INDEX(FC_L,$AL953+1)-INDEX(FC_L,$AL953))</f>
        <v>0.41499999999999998</v>
      </c>
      <c r="AP953" s="26">
        <f>(IF(S953=1,Y953*AK953/AM953,0)+IF(T953=1,Z953*AK953/AN953,0)+IF(U953=1,AA953*AK953/AO953,0))*dt/60</f>
        <v>0.13434959664142687</v>
      </c>
      <c r="AQ953" s="25">
        <f>E953+(AG953*SQRT(RTE)-AH953/SQRT(RTE))*dt/60/E_nom</f>
        <v>0.63150205976225016</v>
      </c>
      <c r="AR953">
        <f>IF(R953=1,1,0)</f>
        <v>0</v>
      </c>
    </row>
    <row r="954" spans="1:44" x14ac:dyDescent="0.2">
      <c r="A954">
        <v>952</v>
      </c>
      <c r="B954" s="22">
        <f>A954/1440</f>
        <v>0.66111111111111109</v>
      </c>
      <c r="C954" s="23">
        <v>3.3003</v>
      </c>
      <c r="D954" s="24">
        <f>C954+P_aux</f>
        <v>3.3153000000000001</v>
      </c>
      <c r="E954" s="25">
        <f>AQ953</f>
        <v>0.63150205976225016</v>
      </c>
      <c r="F954" s="24">
        <f>AB953</f>
        <v>3.4</v>
      </c>
      <c r="G954">
        <f>IF(AND(S953=0,V953&gt;=MinOff),V953,-1)</f>
        <v>-1</v>
      </c>
      <c r="H954">
        <f>IF(AND(T953=0,W953&gt;=MinOff),W953,-1)</f>
        <v>-1</v>
      </c>
      <c r="I954">
        <f>IF(AND(U953=0,X953&gt;=MinOff),X953,-1)</f>
        <v>-1</v>
      </c>
      <c r="J954">
        <f>IF(AND(S953=1,V953&gt;=MinRun),V953,-1)</f>
        <v>729</v>
      </c>
      <c r="K954">
        <f>IF(AND(T953=1,W953&gt;=MinRun),W953,-1)</f>
        <v>728</v>
      </c>
      <c r="L954">
        <f>IF(AND(U953=1,X953&gt;=MinRun),X953,-1)</f>
        <v>387</v>
      </c>
      <c r="M954">
        <f>IF(MAX(G954:I954)&lt;0,0,MATCH(MAX(G954:I954),G954:I954,0))</f>
        <v>0</v>
      </c>
      <c r="N954">
        <f>IF(MAX(J954:L954)&lt;0,0,MATCH(MAX(J954:L954),J954:L954,0))</f>
        <v>1</v>
      </c>
      <c r="O954" s="24">
        <f>IF(N954=0,0,INDEX(CapVec,N954))</f>
        <v>1.2</v>
      </c>
      <c r="P954">
        <f>IF(OR(D954&gt;F954+StartMargin,E954&lt;SOC_startT),1,0)</f>
        <v>0</v>
      </c>
      <c r="Q954">
        <f>IF(AND(E954&gt;SOC_stopT,D954&lt;=F954-O954+StopMargin),1,0)</f>
        <v>0</v>
      </c>
      <c r="R954">
        <f>IF(AND(P954=1,M954&gt;0),1,IF(AND(P954=0,Q954=1,N954&gt;0),-1,0))</f>
        <v>0</v>
      </c>
      <c r="S954">
        <f>S953+IF(AND(R954=1,M954=1),1,0)-IF(AND(R954=-1,N954=1),1,0)</f>
        <v>1</v>
      </c>
      <c r="T954">
        <f>T953+IF(AND(R954=1,M954=2),1,0)-IF(AND(R954=-1,N954=2),1,0)</f>
        <v>1</v>
      </c>
      <c r="U954">
        <f>U953+IF(AND(R954=1,M954=3),1,0)-IF(AND(R954=-1,N954=3),1,0)</f>
        <v>1</v>
      </c>
      <c r="V954">
        <f>IF(S954&lt;&gt;S953,0,V953+dt)</f>
        <v>730</v>
      </c>
      <c r="W954">
        <f>IF(T954&lt;&gt;T953,0,W953+dt)</f>
        <v>729</v>
      </c>
      <c r="X954">
        <f>IF(U954&lt;&gt;U953,0,X953+dt)</f>
        <v>388</v>
      </c>
      <c r="Y954" s="24">
        <f>S954*Cap_1*MIN(1,(V954+dt)/StartRamp)</f>
        <v>1.2</v>
      </c>
      <c r="Z954" s="24">
        <f>T954*Cap_2*MIN(1,(W954+dt)/StartRamp)</f>
        <v>1.1000000000000001</v>
      </c>
      <c r="AA954" s="24">
        <f>U954*Cap_3*MIN(1,(X954+dt)/StartRamp)</f>
        <v>1.1000000000000001</v>
      </c>
      <c r="AB954" s="24">
        <f>SUM(Y954:AA954)</f>
        <v>3.4</v>
      </c>
      <c r="AC954" s="24">
        <f>AB954-D954</f>
        <v>8.4699999999999775E-2</v>
      </c>
      <c r="AD954" s="25">
        <f>MEDIAN(0,(TaperEnd-E954)/(TaperEnd-TaperStart),1)</f>
        <v>1</v>
      </c>
      <c r="AE954" s="24">
        <f>MIN(P_pcs*AD954,MAX(0,SOC_max-E954)*E_nom*60/dt/SQRT(RTE))</f>
        <v>2.5</v>
      </c>
      <c r="AF954" s="24">
        <f>MIN(P_pcs,MAX(0,E954-SOC_min)*E_nom*60/dt*SQRT(RTE))</f>
        <v>2.5</v>
      </c>
      <c r="AG954" s="24">
        <f>IF(AC954&gt;0,MIN(AC954,AE954),0)</f>
        <v>8.4699999999999775E-2</v>
      </c>
      <c r="AH954" s="24">
        <f>IF(AC954&lt;0,MIN(-AC954,AF954),0)</f>
        <v>0</v>
      </c>
      <c r="AI954" s="24">
        <f>IF(AC954&gt;0,D954+AG954,AB954)</f>
        <v>3.4</v>
      </c>
      <c r="AJ954" s="24">
        <f>MAX(0,D954-AI954-AH954)</f>
        <v>0</v>
      </c>
      <c r="AK954" s="25">
        <f>IF(AB954&gt;0,AI954/AB954,0)</f>
        <v>1</v>
      </c>
      <c r="AL954">
        <f>IF(AB954=0,1,MIN(MATCH(MEDIAN(MinStable,AK954,1),FC_L,1),3))</f>
        <v>3</v>
      </c>
      <c r="AM954" s="25">
        <f>INDEX(FC_E1,$AL954)+(MEDIAN(MinStable,$AK954,1)-INDEX(FC_L,$AL954))*(INDEX(FC_E1,$AL954+1)-INDEX(FC_E1,$AL954))/(INDEX(FC_L,$AL954+1)-INDEX(FC_L,$AL954))</f>
        <v>0.42799999999999999</v>
      </c>
      <c r="AN954" s="25">
        <f>INDEX(FC_E2,$AL954)+(MEDIAN(MinStable,$AK954,1)-INDEX(FC_L,$AL954))*(INDEX(FC_E2,$AL954+1)-INDEX(FC_E2,$AL954))/(INDEX(FC_L,$AL954+1)-INDEX(FC_L,$AL954))</f>
        <v>0.42199999999999999</v>
      </c>
      <c r="AO954" s="25">
        <f>INDEX(FC_E3,$AL954)+(MEDIAN(MinStable,$AK954,1)-INDEX(FC_L,$AL954))*(INDEX(FC_E3,$AL954+1)-INDEX(FC_E3,$AL954))/(INDEX(FC_L,$AL954+1)-INDEX(FC_L,$AL954))</f>
        <v>0.41499999999999998</v>
      </c>
      <c r="AP954" s="26">
        <f>(IF(S954=1,Y954*AK954/AM954,0)+IF(T954=1,Z954*AK954/AN954,0)+IF(U954=1,AA954*AK954/AO954,0))*dt/60</f>
        <v>0.13434959664142687</v>
      </c>
      <c r="AQ954" s="25">
        <f>E954+(AG954*SQRT(RTE)-AH954/SQRT(RTE))*dt/60/E_nom</f>
        <v>0.63174283443792112</v>
      </c>
      <c r="AR954">
        <f>IF(R954=1,1,0)</f>
        <v>0</v>
      </c>
    </row>
    <row r="955" spans="1:44" x14ac:dyDescent="0.2">
      <c r="A955">
        <v>953</v>
      </c>
      <c r="B955" s="22">
        <f>A955/1440</f>
        <v>0.66180555555555554</v>
      </c>
      <c r="C955" s="23">
        <v>3.4361999999999999</v>
      </c>
      <c r="D955" s="24">
        <f>C955+P_aux</f>
        <v>3.4512</v>
      </c>
      <c r="E955" s="25">
        <f>AQ954</f>
        <v>0.63174283443792112</v>
      </c>
      <c r="F955" s="24">
        <f>AB954</f>
        <v>3.4</v>
      </c>
      <c r="G955">
        <f>IF(AND(S954=0,V954&gt;=MinOff),V954,-1)</f>
        <v>-1</v>
      </c>
      <c r="H955">
        <f>IF(AND(T954=0,W954&gt;=MinOff),W954,-1)</f>
        <v>-1</v>
      </c>
      <c r="I955">
        <f>IF(AND(U954=0,X954&gt;=MinOff),X954,-1)</f>
        <v>-1</v>
      </c>
      <c r="J955">
        <f>IF(AND(S954=1,V954&gt;=MinRun),V954,-1)</f>
        <v>730</v>
      </c>
      <c r="K955">
        <f>IF(AND(T954=1,W954&gt;=MinRun),W954,-1)</f>
        <v>729</v>
      </c>
      <c r="L955">
        <f>IF(AND(U954=1,X954&gt;=MinRun),X954,-1)</f>
        <v>388</v>
      </c>
      <c r="M955">
        <f>IF(MAX(G955:I955)&lt;0,0,MATCH(MAX(G955:I955),G955:I955,0))</f>
        <v>0</v>
      </c>
      <c r="N955">
        <f>IF(MAX(J955:L955)&lt;0,0,MATCH(MAX(J955:L955),J955:L955,0))</f>
        <v>1</v>
      </c>
      <c r="O955" s="24">
        <f>IF(N955=0,0,INDEX(CapVec,N955))</f>
        <v>1.2</v>
      </c>
      <c r="P955">
        <f>IF(OR(D955&gt;F955+StartMargin,E955&lt;SOC_startT),1,0)</f>
        <v>0</v>
      </c>
      <c r="Q955">
        <f>IF(AND(E955&gt;SOC_stopT,D955&lt;=F955-O955+StopMargin),1,0)</f>
        <v>0</v>
      </c>
      <c r="R955">
        <f>IF(AND(P955=1,M955&gt;0),1,IF(AND(P955=0,Q955=1,N955&gt;0),-1,0))</f>
        <v>0</v>
      </c>
      <c r="S955">
        <f>S954+IF(AND(R955=1,M955=1),1,0)-IF(AND(R955=-1,N955=1),1,0)</f>
        <v>1</v>
      </c>
      <c r="T955">
        <f>T954+IF(AND(R955=1,M955=2),1,0)-IF(AND(R955=-1,N955=2),1,0)</f>
        <v>1</v>
      </c>
      <c r="U955">
        <f>U954+IF(AND(R955=1,M955=3),1,0)-IF(AND(R955=-1,N955=3),1,0)</f>
        <v>1</v>
      </c>
      <c r="V955">
        <f>IF(S955&lt;&gt;S954,0,V954+dt)</f>
        <v>731</v>
      </c>
      <c r="W955">
        <f>IF(T955&lt;&gt;T954,0,W954+dt)</f>
        <v>730</v>
      </c>
      <c r="X955">
        <f>IF(U955&lt;&gt;U954,0,X954+dt)</f>
        <v>389</v>
      </c>
      <c r="Y955" s="24">
        <f>S955*Cap_1*MIN(1,(V955+dt)/StartRamp)</f>
        <v>1.2</v>
      </c>
      <c r="Z955" s="24">
        <f>T955*Cap_2*MIN(1,(W955+dt)/StartRamp)</f>
        <v>1.1000000000000001</v>
      </c>
      <c r="AA955" s="24">
        <f>U955*Cap_3*MIN(1,(X955+dt)/StartRamp)</f>
        <v>1.1000000000000001</v>
      </c>
      <c r="AB955" s="24">
        <f>SUM(Y955:AA955)</f>
        <v>3.4</v>
      </c>
      <c r="AC955" s="24">
        <f>AB955-D955</f>
        <v>-5.1200000000000134E-2</v>
      </c>
      <c r="AD955" s="25">
        <f>MEDIAN(0,(TaperEnd-E955)/(TaperEnd-TaperStart),1)</f>
        <v>1</v>
      </c>
      <c r="AE955" s="24">
        <f>MIN(P_pcs*AD955,MAX(0,SOC_max-E955)*E_nom*60/dt/SQRT(RTE))</f>
        <v>2.5</v>
      </c>
      <c r="AF955" s="24">
        <f>MIN(P_pcs,MAX(0,E955-SOC_min)*E_nom*60/dt*SQRT(RTE))</f>
        <v>2.5</v>
      </c>
      <c r="AG955" s="24">
        <f>IF(AC955&gt;0,MIN(AC955,AE955),0)</f>
        <v>0</v>
      </c>
      <c r="AH955" s="24">
        <f>IF(AC955&lt;0,MIN(-AC955,AF955),0)</f>
        <v>5.1200000000000134E-2</v>
      </c>
      <c r="AI955" s="24">
        <f>IF(AC955&gt;0,D955+AG955,AB955)</f>
        <v>3.4</v>
      </c>
      <c r="AJ955" s="24">
        <f>MAX(0,D955-AI955-AH955)</f>
        <v>0</v>
      </c>
      <c r="AK955" s="25">
        <f>IF(AB955&gt;0,AI955/AB955,0)</f>
        <v>1</v>
      </c>
      <c r="AL955">
        <f>IF(AB955=0,1,MIN(MATCH(MEDIAN(MinStable,AK955,1),FC_L,1),3))</f>
        <v>3</v>
      </c>
      <c r="AM955" s="25">
        <f>INDEX(FC_E1,$AL955)+(MEDIAN(MinStable,$AK955,1)-INDEX(FC_L,$AL955))*(INDEX(FC_E1,$AL955+1)-INDEX(FC_E1,$AL955))/(INDEX(FC_L,$AL955+1)-INDEX(FC_L,$AL955))</f>
        <v>0.42799999999999999</v>
      </c>
      <c r="AN955" s="25">
        <f>INDEX(FC_E2,$AL955)+(MEDIAN(MinStable,$AK955,1)-INDEX(FC_L,$AL955))*(INDEX(FC_E2,$AL955+1)-INDEX(FC_E2,$AL955))/(INDEX(FC_L,$AL955+1)-INDEX(FC_L,$AL955))</f>
        <v>0.42199999999999999</v>
      </c>
      <c r="AO955" s="25">
        <f>INDEX(FC_E3,$AL955)+(MEDIAN(MinStable,$AK955,1)-INDEX(FC_L,$AL955))*(INDEX(FC_E3,$AL955+1)-INDEX(FC_E3,$AL955))/(INDEX(FC_L,$AL955+1)-INDEX(FC_L,$AL955))</f>
        <v>0.41499999999999998</v>
      </c>
      <c r="AP955" s="26">
        <f>(IF(S955=1,Y955*AK955/AM955,0)+IF(T955=1,Z955*AK955/AN955,0)+IF(U955=1,AA955*AK955/AO955,0))*dt/60</f>
        <v>0.13434959664142687</v>
      </c>
      <c r="AQ955" s="25">
        <f>E955+(AG955*SQRT(RTE)-AH955/SQRT(RTE))*dt/60/E_nom</f>
        <v>0.63157744236705127</v>
      </c>
      <c r="AR955">
        <f>IF(R955=1,1,0)</f>
        <v>0</v>
      </c>
    </row>
    <row r="956" spans="1:44" x14ac:dyDescent="0.2">
      <c r="A956">
        <v>954</v>
      </c>
      <c r="B956" s="22">
        <f>A956/1440</f>
        <v>0.66249999999999998</v>
      </c>
      <c r="C956" s="23">
        <v>3.2778999999999998</v>
      </c>
      <c r="D956" s="24">
        <f>C956+P_aux</f>
        <v>3.2928999999999999</v>
      </c>
      <c r="E956" s="25">
        <f>AQ955</f>
        <v>0.63157744236705127</v>
      </c>
      <c r="F956" s="24">
        <f>AB955</f>
        <v>3.4</v>
      </c>
      <c r="G956">
        <f>IF(AND(S955=0,V955&gt;=MinOff),V955,-1)</f>
        <v>-1</v>
      </c>
      <c r="H956">
        <f>IF(AND(T955=0,W955&gt;=MinOff),W955,-1)</f>
        <v>-1</v>
      </c>
      <c r="I956">
        <f>IF(AND(U955=0,X955&gt;=MinOff),X955,-1)</f>
        <v>-1</v>
      </c>
      <c r="J956">
        <f>IF(AND(S955=1,V955&gt;=MinRun),V955,-1)</f>
        <v>731</v>
      </c>
      <c r="K956">
        <f>IF(AND(T955=1,W955&gt;=MinRun),W955,-1)</f>
        <v>730</v>
      </c>
      <c r="L956">
        <f>IF(AND(U955=1,X955&gt;=MinRun),X955,-1)</f>
        <v>389</v>
      </c>
      <c r="M956">
        <f>IF(MAX(G956:I956)&lt;0,0,MATCH(MAX(G956:I956),G956:I956,0))</f>
        <v>0</v>
      </c>
      <c r="N956">
        <f>IF(MAX(J956:L956)&lt;0,0,MATCH(MAX(J956:L956),J956:L956,0))</f>
        <v>1</v>
      </c>
      <c r="O956" s="24">
        <f>IF(N956=0,0,INDEX(CapVec,N956))</f>
        <v>1.2</v>
      </c>
      <c r="P956">
        <f>IF(OR(D956&gt;F956+StartMargin,E956&lt;SOC_startT),1,0)</f>
        <v>0</v>
      </c>
      <c r="Q956">
        <f>IF(AND(E956&gt;SOC_stopT,D956&lt;=F956-O956+StopMargin),1,0)</f>
        <v>0</v>
      </c>
      <c r="R956">
        <f>IF(AND(P956=1,M956&gt;0),1,IF(AND(P956=0,Q956=1,N956&gt;0),-1,0))</f>
        <v>0</v>
      </c>
      <c r="S956">
        <f>S955+IF(AND(R956=1,M956=1),1,0)-IF(AND(R956=-1,N956=1),1,0)</f>
        <v>1</v>
      </c>
      <c r="T956">
        <f>T955+IF(AND(R956=1,M956=2),1,0)-IF(AND(R956=-1,N956=2),1,0)</f>
        <v>1</v>
      </c>
      <c r="U956">
        <f>U955+IF(AND(R956=1,M956=3),1,0)-IF(AND(R956=-1,N956=3),1,0)</f>
        <v>1</v>
      </c>
      <c r="V956">
        <f>IF(S956&lt;&gt;S955,0,V955+dt)</f>
        <v>732</v>
      </c>
      <c r="W956">
        <f>IF(T956&lt;&gt;T955,0,W955+dt)</f>
        <v>731</v>
      </c>
      <c r="X956">
        <f>IF(U956&lt;&gt;U955,0,X955+dt)</f>
        <v>390</v>
      </c>
      <c r="Y956" s="24">
        <f>S956*Cap_1*MIN(1,(V956+dt)/StartRamp)</f>
        <v>1.2</v>
      </c>
      <c r="Z956" s="24">
        <f>T956*Cap_2*MIN(1,(W956+dt)/StartRamp)</f>
        <v>1.1000000000000001</v>
      </c>
      <c r="AA956" s="24">
        <f>U956*Cap_3*MIN(1,(X956+dt)/StartRamp)</f>
        <v>1.1000000000000001</v>
      </c>
      <c r="AB956" s="24">
        <f>SUM(Y956:AA956)</f>
        <v>3.4</v>
      </c>
      <c r="AC956" s="24">
        <f>AB956-D956</f>
        <v>0.10709999999999997</v>
      </c>
      <c r="AD956" s="25">
        <f>MEDIAN(0,(TaperEnd-E956)/(TaperEnd-TaperStart),1)</f>
        <v>1</v>
      </c>
      <c r="AE956" s="24">
        <f>MIN(P_pcs*AD956,MAX(0,SOC_max-E956)*E_nom*60/dt/SQRT(RTE))</f>
        <v>2.5</v>
      </c>
      <c r="AF956" s="24">
        <f>MIN(P_pcs,MAX(0,E956-SOC_min)*E_nom*60/dt*SQRT(RTE))</f>
        <v>2.5</v>
      </c>
      <c r="AG956" s="24">
        <f>IF(AC956&gt;0,MIN(AC956,AE956),0)</f>
        <v>0.10709999999999997</v>
      </c>
      <c r="AH956" s="24">
        <f>IF(AC956&lt;0,MIN(-AC956,AF956),0)</f>
        <v>0</v>
      </c>
      <c r="AI956" s="24">
        <f>IF(AC956&gt;0,D956+AG956,AB956)</f>
        <v>3.4</v>
      </c>
      <c r="AJ956" s="24">
        <f>MAX(0,D956-AI956-AH956)</f>
        <v>0</v>
      </c>
      <c r="AK956" s="25">
        <f>IF(AB956&gt;0,AI956/AB956,0)</f>
        <v>1</v>
      </c>
      <c r="AL956">
        <f>IF(AB956=0,1,MIN(MATCH(MEDIAN(MinStable,AK956,1),FC_L,1),3))</f>
        <v>3</v>
      </c>
      <c r="AM956" s="25">
        <f>INDEX(FC_E1,$AL956)+(MEDIAN(MinStable,$AK956,1)-INDEX(FC_L,$AL956))*(INDEX(FC_E1,$AL956+1)-INDEX(FC_E1,$AL956))/(INDEX(FC_L,$AL956+1)-INDEX(FC_L,$AL956))</f>
        <v>0.42799999999999999</v>
      </c>
      <c r="AN956" s="25">
        <f>INDEX(FC_E2,$AL956)+(MEDIAN(MinStable,$AK956,1)-INDEX(FC_L,$AL956))*(INDEX(FC_E2,$AL956+1)-INDEX(FC_E2,$AL956))/(INDEX(FC_L,$AL956+1)-INDEX(FC_L,$AL956))</f>
        <v>0.42199999999999999</v>
      </c>
      <c r="AO956" s="25">
        <f>INDEX(FC_E3,$AL956)+(MEDIAN(MinStable,$AK956,1)-INDEX(FC_L,$AL956))*(INDEX(FC_E3,$AL956+1)-INDEX(FC_E3,$AL956))/(INDEX(FC_L,$AL956+1)-INDEX(FC_L,$AL956))</f>
        <v>0.41499999999999998</v>
      </c>
      <c r="AP956" s="26">
        <f>(IF(S956=1,Y956*AK956/AM956,0)+IF(T956=1,Z956*AK956/AN956,0)+IF(U956=1,AA956*AK956/AO956,0))*dt/60</f>
        <v>0.13434959664142687</v>
      </c>
      <c r="AQ956" s="25">
        <f>E956+(AG956*SQRT(RTE)-AH956/SQRT(RTE))*dt/60/E_nom</f>
        <v>0.63188189299000708</v>
      </c>
      <c r="AR956">
        <f>IF(R956=1,1,0)</f>
        <v>0</v>
      </c>
    </row>
    <row r="957" spans="1:44" x14ac:dyDescent="0.2">
      <c r="A957">
        <v>955</v>
      </c>
      <c r="B957" s="22">
        <f>A957/1440</f>
        <v>0.66319444444444442</v>
      </c>
      <c r="C957" s="23">
        <v>3.3327</v>
      </c>
      <c r="D957" s="24">
        <f>C957+P_aux</f>
        <v>3.3477000000000001</v>
      </c>
      <c r="E957" s="25">
        <f>AQ956</f>
        <v>0.63188189299000708</v>
      </c>
      <c r="F957" s="24">
        <f>AB956</f>
        <v>3.4</v>
      </c>
      <c r="G957">
        <f>IF(AND(S956=0,V956&gt;=MinOff),V956,-1)</f>
        <v>-1</v>
      </c>
      <c r="H957">
        <f>IF(AND(T956=0,W956&gt;=MinOff),W956,-1)</f>
        <v>-1</v>
      </c>
      <c r="I957">
        <f>IF(AND(U956=0,X956&gt;=MinOff),X956,-1)</f>
        <v>-1</v>
      </c>
      <c r="J957">
        <f>IF(AND(S956=1,V956&gt;=MinRun),V956,-1)</f>
        <v>732</v>
      </c>
      <c r="K957">
        <f>IF(AND(T956=1,W956&gt;=MinRun),W956,-1)</f>
        <v>731</v>
      </c>
      <c r="L957">
        <f>IF(AND(U956=1,X956&gt;=MinRun),X956,-1)</f>
        <v>390</v>
      </c>
      <c r="M957">
        <f>IF(MAX(G957:I957)&lt;0,0,MATCH(MAX(G957:I957),G957:I957,0))</f>
        <v>0</v>
      </c>
      <c r="N957">
        <f>IF(MAX(J957:L957)&lt;0,0,MATCH(MAX(J957:L957),J957:L957,0))</f>
        <v>1</v>
      </c>
      <c r="O957" s="24">
        <f>IF(N957=0,0,INDEX(CapVec,N957))</f>
        <v>1.2</v>
      </c>
      <c r="P957">
        <f>IF(OR(D957&gt;F957+StartMargin,E957&lt;SOC_startT),1,0)</f>
        <v>0</v>
      </c>
      <c r="Q957">
        <f>IF(AND(E957&gt;SOC_stopT,D957&lt;=F957-O957+StopMargin),1,0)</f>
        <v>0</v>
      </c>
      <c r="R957">
        <f>IF(AND(P957=1,M957&gt;0),1,IF(AND(P957=0,Q957=1,N957&gt;0),-1,0))</f>
        <v>0</v>
      </c>
      <c r="S957">
        <f>S956+IF(AND(R957=1,M957=1),1,0)-IF(AND(R957=-1,N957=1),1,0)</f>
        <v>1</v>
      </c>
      <c r="T957">
        <f>T956+IF(AND(R957=1,M957=2),1,0)-IF(AND(R957=-1,N957=2),1,0)</f>
        <v>1</v>
      </c>
      <c r="U957">
        <f>U956+IF(AND(R957=1,M957=3),1,0)-IF(AND(R957=-1,N957=3),1,0)</f>
        <v>1</v>
      </c>
      <c r="V957">
        <f>IF(S957&lt;&gt;S956,0,V956+dt)</f>
        <v>733</v>
      </c>
      <c r="W957">
        <f>IF(T957&lt;&gt;T956,0,W956+dt)</f>
        <v>732</v>
      </c>
      <c r="X957">
        <f>IF(U957&lt;&gt;U956,0,X956+dt)</f>
        <v>391</v>
      </c>
      <c r="Y957" s="24">
        <f>S957*Cap_1*MIN(1,(V957+dt)/StartRamp)</f>
        <v>1.2</v>
      </c>
      <c r="Z957" s="24">
        <f>T957*Cap_2*MIN(1,(W957+dt)/StartRamp)</f>
        <v>1.1000000000000001</v>
      </c>
      <c r="AA957" s="24">
        <f>U957*Cap_3*MIN(1,(X957+dt)/StartRamp)</f>
        <v>1.1000000000000001</v>
      </c>
      <c r="AB957" s="24">
        <f>SUM(Y957:AA957)</f>
        <v>3.4</v>
      </c>
      <c r="AC957" s="24">
        <f>AB957-D957</f>
        <v>5.2299999999999791E-2</v>
      </c>
      <c r="AD957" s="25">
        <f>MEDIAN(0,(TaperEnd-E957)/(TaperEnd-TaperStart),1)</f>
        <v>1</v>
      </c>
      <c r="AE957" s="24">
        <f>MIN(P_pcs*AD957,MAX(0,SOC_max-E957)*E_nom*60/dt/SQRT(RTE))</f>
        <v>2.5</v>
      </c>
      <c r="AF957" s="24">
        <f>MIN(P_pcs,MAX(0,E957-SOC_min)*E_nom*60/dt*SQRT(RTE))</f>
        <v>2.5</v>
      </c>
      <c r="AG957" s="24">
        <f>IF(AC957&gt;0,MIN(AC957,AE957),0)</f>
        <v>5.2299999999999791E-2</v>
      </c>
      <c r="AH957" s="24">
        <f>IF(AC957&lt;0,MIN(-AC957,AF957),0)</f>
        <v>0</v>
      </c>
      <c r="AI957" s="24">
        <f>IF(AC957&gt;0,D957+AG957,AB957)</f>
        <v>3.4</v>
      </c>
      <c r="AJ957" s="24">
        <f>MAX(0,D957-AI957-AH957)</f>
        <v>0</v>
      </c>
      <c r="AK957" s="25">
        <f>IF(AB957&gt;0,AI957/AB957,0)</f>
        <v>1</v>
      </c>
      <c r="AL957">
        <f>IF(AB957=0,1,MIN(MATCH(MEDIAN(MinStable,AK957,1),FC_L,1),3))</f>
        <v>3</v>
      </c>
      <c r="AM957" s="25">
        <f>INDEX(FC_E1,$AL957)+(MEDIAN(MinStable,$AK957,1)-INDEX(FC_L,$AL957))*(INDEX(FC_E1,$AL957+1)-INDEX(FC_E1,$AL957))/(INDEX(FC_L,$AL957+1)-INDEX(FC_L,$AL957))</f>
        <v>0.42799999999999999</v>
      </c>
      <c r="AN957" s="25">
        <f>INDEX(FC_E2,$AL957)+(MEDIAN(MinStable,$AK957,1)-INDEX(FC_L,$AL957))*(INDEX(FC_E2,$AL957+1)-INDEX(FC_E2,$AL957))/(INDEX(FC_L,$AL957+1)-INDEX(FC_L,$AL957))</f>
        <v>0.42199999999999999</v>
      </c>
      <c r="AO957" s="25">
        <f>INDEX(FC_E3,$AL957)+(MEDIAN(MinStable,$AK957,1)-INDEX(FC_L,$AL957))*(INDEX(FC_E3,$AL957+1)-INDEX(FC_E3,$AL957))/(INDEX(FC_L,$AL957+1)-INDEX(FC_L,$AL957))</f>
        <v>0.41499999999999998</v>
      </c>
      <c r="AP957" s="26">
        <f>(IF(S957=1,Y957*AK957/AM957,0)+IF(T957=1,Z957*AK957/AN957,0)+IF(U957=1,AA957*AK957/AO957,0))*dt/60</f>
        <v>0.13434959664142687</v>
      </c>
      <c r="AQ957" s="25">
        <f>E957+(AG957*SQRT(RTE)-AH957/SQRT(RTE))*dt/60/E_nom</f>
        <v>0.63203056495621235</v>
      </c>
      <c r="AR957">
        <f>IF(R957=1,1,0)</f>
        <v>0</v>
      </c>
    </row>
    <row r="958" spans="1:44" x14ac:dyDescent="0.2">
      <c r="A958">
        <v>956</v>
      </c>
      <c r="B958" s="22">
        <f>A958/1440</f>
        <v>0.66388888888888886</v>
      </c>
      <c r="C958" s="23">
        <v>3.3435999999999999</v>
      </c>
      <c r="D958" s="24">
        <f>C958+P_aux</f>
        <v>3.3586</v>
      </c>
      <c r="E958" s="25">
        <f>AQ957</f>
        <v>0.63203056495621235</v>
      </c>
      <c r="F958" s="24">
        <f>AB957</f>
        <v>3.4</v>
      </c>
      <c r="G958">
        <f>IF(AND(S957=0,V957&gt;=MinOff),V957,-1)</f>
        <v>-1</v>
      </c>
      <c r="H958">
        <f>IF(AND(T957=0,W957&gt;=MinOff),W957,-1)</f>
        <v>-1</v>
      </c>
      <c r="I958">
        <f>IF(AND(U957=0,X957&gt;=MinOff),X957,-1)</f>
        <v>-1</v>
      </c>
      <c r="J958">
        <f>IF(AND(S957=1,V957&gt;=MinRun),V957,-1)</f>
        <v>733</v>
      </c>
      <c r="K958">
        <f>IF(AND(T957=1,W957&gt;=MinRun),W957,-1)</f>
        <v>732</v>
      </c>
      <c r="L958">
        <f>IF(AND(U957=1,X957&gt;=MinRun),X957,-1)</f>
        <v>391</v>
      </c>
      <c r="M958">
        <f>IF(MAX(G958:I958)&lt;0,0,MATCH(MAX(G958:I958),G958:I958,0))</f>
        <v>0</v>
      </c>
      <c r="N958">
        <f>IF(MAX(J958:L958)&lt;0,0,MATCH(MAX(J958:L958),J958:L958,0))</f>
        <v>1</v>
      </c>
      <c r="O958" s="24">
        <f>IF(N958=0,0,INDEX(CapVec,N958))</f>
        <v>1.2</v>
      </c>
      <c r="P958">
        <f>IF(OR(D958&gt;F958+StartMargin,E958&lt;SOC_startT),1,0)</f>
        <v>0</v>
      </c>
      <c r="Q958">
        <f>IF(AND(E958&gt;SOC_stopT,D958&lt;=F958-O958+StopMargin),1,0)</f>
        <v>0</v>
      </c>
      <c r="R958">
        <f>IF(AND(P958=1,M958&gt;0),1,IF(AND(P958=0,Q958=1,N958&gt;0),-1,0))</f>
        <v>0</v>
      </c>
      <c r="S958">
        <f>S957+IF(AND(R958=1,M958=1),1,0)-IF(AND(R958=-1,N958=1),1,0)</f>
        <v>1</v>
      </c>
      <c r="T958">
        <f>T957+IF(AND(R958=1,M958=2),1,0)-IF(AND(R958=-1,N958=2),1,0)</f>
        <v>1</v>
      </c>
      <c r="U958">
        <f>U957+IF(AND(R958=1,M958=3),1,0)-IF(AND(R958=-1,N958=3),1,0)</f>
        <v>1</v>
      </c>
      <c r="V958">
        <f>IF(S958&lt;&gt;S957,0,V957+dt)</f>
        <v>734</v>
      </c>
      <c r="W958">
        <f>IF(T958&lt;&gt;T957,0,W957+dt)</f>
        <v>733</v>
      </c>
      <c r="X958">
        <f>IF(U958&lt;&gt;U957,0,X957+dt)</f>
        <v>392</v>
      </c>
      <c r="Y958" s="24">
        <f>S958*Cap_1*MIN(1,(V958+dt)/StartRamp)</f>
        <v>1.2</v>
      </c>
      <c r="Z958" s="24">
        <f>T958*Cap_2*MIN(1,(W958+dt)/StartRamp)</f>
        <v>1.1000000000000001</v>
      </c>
      <c r="AA958" s="24">
        <f>U958*Cap_3*MIN(1,(X958+dt)/StartRamp)</f>
        <v>1.1000000000000001</v>
      </c>
      <c r="AB958" s="24">
        <f>SUM(Y958:AA958)</f>
        <v>3.4</v>
      </c>
      <c r="AC958" s="24">
        <f>AB958-D958</f>
        <v>4.1399999999999881E-2</v>
      </c>
      <c r="AD958" s="25">
        <f>MEDIAN(0,(TaperEnd-E958)/(TaperEnd-TaperStart),1)</f>
        <v>1</v>
      </c>
      <c r="AE958" s="24">
        <f>MIN(P_pcs*AD958,MAX(0,SOC_max-E958)*E_nom*60/dt/SQRT(RTE))</f>
        <v>2.5</v>
      </c>
      <c r="AF958" s="24">
        <f>MIN(P_pcs,MAX(0,E958-SOC_min)*E_nom*60/dt*SQRT(RTE))</f>
        <v>2.5</v>
      </c>
      <c r="AG958" s="24">
        <f>IF(AC958&gt;0,MIN(AC958,AE958),0)</f>
        <v>4.1399999999999881E-2</v>
      </c>
      <c r="AH958" s="24">
        <f>IF(AC958&lt;0,MIN(-AC958,AF958),0)</f>
        <v>0</v>
      </c>
      <c r="AI958" s="24">
        <f>IF(AC958&gt;0,D958+AG958,AB958)</f>
        <v>3.4</v>
      </c>
      <c r="AJ958" s="24">
        <f>MAX(0,D958-AI958-AH958)</f>
        <v>0</v>
      </c>
      <c r="AK958" s="25">
        <f>IF(AB958&gt;0,AI958/AB958,0)</f>
        <v>1</v>
      </c>
      <c r="AL958">
        <f>IF(AB958=0,1,MIN(MATCH(MEDIAN(MinStable,AK958,1),FC_L,1),3))</f>
        <v>3</v>
      </c>
      <c r="AM958" s="25">
        <f>INDEX(FC_E1,$AL958)+(MEDIAN(MinStable,$AK958,1)-INDEX(FC_L,$AL958))*(INDEX(FC_E1,$AL958+1)-INDEX(FC_E1,$AL958))/(INDEX(FC_L,$AL958+1)-INDEX(FC_L,$AL958))</f>
        <v>0.42799999999999999</v>
      </c>
      <c r="AN958" s="25">
        <f>INDEX(FC_E2,$AL958)+(MEDIAN(MinStable,$AK958,1)-INDEX(FC_L,$AL958))*(INDEX(FC_E2,$AL958+1)-INDEX(FC_E2,$AL958))/(INDEX(FC_L,$AL958+1)-INDEX(FC_L,$AL958))</f>
        <v>0.42199999999999999</v>
      </c>
      <c r="AO958" s="25">
        <f>INDEX(FC_E3,$AL958)+(MEDIAN(MinStable,$AK958,1)-INDEX(FC_L,$AL958))*(INDEX(FC_E3,$AL958+1)-INDEX(FC_E3,$AL958))/(INDEX(FC_L,$AL958+1)-INDEX(FC_L,$AL958))</f>
        <v>0.41499999999999998</v>
      </c>
      <c r="AP958" s="26">
        <f>(IF(S958=1,Y958*AK958/AM958,0)+IF(T958=1,Z958*AK958/AN958,0)+IF(U958=1,AA958*AK958/AO958,0))*dt/60</f>
        <v>0.13434959664142687</v>
      </c>
      <c r="AQ958" s="25">
        <f>E958+(AG958*SQRT(RTE)-AH958/SQRT(RTE))*dt/60/E_nom</f>
        <v>0.63214825175164069</v>
      </c>
      <c r="AR958">
        <f>IF(R958=1,1,0)</f>
        <v>0</v>
      </c>
    </row>
    <row r="959" spans="1:44" x14ac:dyDescent="0.2">
      <c r="A959">
        <v>957</v>
      </c>
      <c r="B959" s="22">
        <f>A959/1440</f>
        <v>0.6645833333333333</v>
      </c>
      <c r="C959" s="23">
        <v>3.3546</v>
      </c>
      <c r="D959" s="24">
        <f>C959+P_aux</f>
        <v>3.3696000000000002</v>
      </c>
      <c r="E959" s="25">
        <f>AQ958</f>
        <v>0.63214825175164069</v>
      </c>
      <c r="F959" s="24">
        <f>AB958</f>
        <v>3.4</v>
      </c>
      <c r="G959">
        <f>IF(AND(S958=0,V958&gt;=MinOff),V958,-1)</f>
        <v>-1</v>
      </c>
      <c r="H959">
        <f>IF(AND(T958=0,W958&gt;=MinOff),W958,-1)</f>
        <v>-1</v>
      </c>
      <c r="I959">
        <f>IF(AND(U958=0,X958&gt;=MinOff),X958,-1)</f>
        <v>-1</v>
      </c>
      <c r="J959">
        <f>IF(AND(S958=1,V958&gt;=MinRun),V958,-1)</f>
        <v>734</v>
      </c>
      <c r="K959">
        <f>IF(AND(T958=1,W958&gt;=MinRun),W958,-1)</f>
        <v>733</v>
      </c>
      <c r="L959">
        <f>IF(AND(U958=1,X958&gt;=MinRun),X958,-1)</f>
        <v>392</v>
      </c>
      <c r="M959">
        <f>IF(MAX(G959:I959)&lt;0,0,MATCH(MAX(G959:I959),G959:I959,0))</f>
        <v>0</v>
      </c>
      <c r="N959">
        <f>IF(MAX(J959:L959)&lt;0,0,MATCH(MAX(J959:L959),J959:L959,0))</f>
        <v>1</v>
      </c>
      <c r="O959" s="24">
        <f>IF(N959=0,0,INDEX(CapVec,N959))</f>
        <v>1.2</v>
      </c>
      <c r="P959">
        <f>IF(OR(D959&gt;F959+StartMargin,E959&lt;SOC_startT),1,0)</f>
        <v>0</v>
      </c>
      <c r="Q959">
        <f>IF(AND(E959&gt;SOC_stopT,D959&lt;=F959-O959+StopMargin),1,0)</f>
        <v>0</v>
      </c>
      <c r="R959">
        <f>IF(AND(P959=1,M959&gt;0),1,IF(AND(P959=0,Q959=1,N959&gt;0),-1,0))</f>
        <v>0</v>
      </c>
      <c r="S959">
        <f>S958+IF(AND(R959=1,M959=1),1,0)-IF(AND(R959=-1,N959=1),1,0)</f>
        <v>1</v>
      </c>
      <c r="T959">
        <f>T958+IF(AND(R959=1,M959=2),1,0)-IF(AND(R959=-1,N959=2),1,0)</f>
        <v>1</v>
      </c>
      <c r="U959">
        <f>U958+IF(AND(R959=1,M959=3),1,0)-IF(AND(R959=-1,N959=3),1,0)</f>
        <v>1</v>
      </c>
      <c r="V959">
        <f>IF(S959&lt;&gt;S958,0,V958+dt)</f>
        <v>735</v>
      </c>
      <c r="W959">
        <f>IF(T959&lt;&gt;T958,0,W958+dt)</f>
        <v>734</v>
      </c>
      <c r="X959">
        <f>IF(U959&lt;&gt;U958,0,X958+dt)</f>
        <v>393</v>
      </c>
      <c r="Y959" s="24">
        <f>S959*Cap_1*MIN(1,(V959+dt)/StartRamp)</f>
        <v>1.2</v>
      </c>
      <c r="Z959" s="24">
        <f>T959*Cap_2*MIN(1,(W959+dt)/StartRamp)</f>
        <v>1.1000000000000001</v>
      </c>
      <c r="AA959" s="24">
        <f>U959*Cap_3*MIN(1,(X959+dt)/StartRamp)</f>
        <v>1.1000000000000001</v>
      </c>
      <c r="AB959" s="24">
        <f>SUM(Y959:AA959)</f>
        <v>3.4</v>
      </c>
      <c r="AC959" s="24">
        <f>AB959-D959</f>
        <v>3.0399999999999761E-2</v>
      </c>
      <c r="AD959" s="25">
        <f>MEDIAN(0,(TaperEnd-E959)/(TaperEnd-TaperStart),1)</f>
        <v>1</v>
      </c>
      <c r="AE959" s="24">
        <f>MIN(P_pcs*AD959,MAX(0,SOC_max-E959)*E_nom*60/dt/SQRT(RTE))</f>
        <v>2.5</v>
      </c>
      <c r="AF959" s="24">
        <f>MIN(P_pcs,MAX(0,E959-SOC_min)*E_nom*60/dt*SQRT(RTE))</f>
        <v>2.5</v>
      </c>
      <c r="AG959" s="24">
        <f>IF(AC959&gt;0,MIN(AC959,AE959),0)</f>
        <v>3.0399999999999761E-2</v>
      </c>
      <c r="AH959" s="24">
        <f>IF(AC959&lt;0,MIN(-AC959,AF959),0)</f>
        <v>0</v>
      </c>
      <c r="AI959" s="24">
        <f>IF(AC959&gt;0,D959+AG959,AB959)</f>
        <v>3.4</v>
      </c>
      <c r="AJ959" s="24">
        <f>MAX(0,D959-AI959-AH959)</f>
        <v>0</v>
      </c>
      <c r="AK959" s="25">
        <f>IF(AB959&gt;0,AI959/AB959,0)</f>
        <v>1</v>
      </c>
      <c r="AL959">
        <f>IF(AB959=0,1,MIN(MATCH(MEDIAN(MinStable,AK959,1),FC_L,1),3))</f>
        <v>3</v>
      </c>
      <c r="AM959" s="25">
        <f>INDEX(FC_E1,$AL959)+(MEDIAN(MinStable,$AK959,1)-INDEX(FC_L,$AL959))*(INDEX(FC_E1,$AL959+1)-INDEX(FC_E1,$AL959))/(INDEX(FC_L,$AL959+1)-INDEX(FC_L,$AL959))</f>
        <v>0.42799999999999999</v>
      </c>
      <c r="AN959" s="25">
        <f>INDEX(FC_E2,$AL959)+(MEDIAN(MinStable,$AK959,1)-INDEX(FC_L,$AL959))*(INDEX(FC_E2,$AL959+1)-INDEX(FC_E2,$AL959))/(INDEX(FC_L,$AL959+1)-INDEX(FC_L,$AL959))</f>
        <v>0.42199999999999999</v>
      </c>
      <c r="AO959" s="25">
        <f>INDEX(FC_E3,$AL959)+(MEDIAN(MinStable,$AK959,1)-INDEX(FC_L,$AL959))*(INDEX(FC_E3,$AL959+1)-INDEX(FC_E3,$AL959))/(INDEX(FC_L,$AL959+1)-INDEX(FC_L,$AL959))</f>
        <v>0.41499999999999998</v>
      </c>
      <c r="AP959" s="26">
        <f>(IF(S959=1,Y959*AK959/AM959,0)+IF(T959=1,Z959*AK959/AN959,0)+IF(U959=1,AA959*AK959/AO959,0))*dt/60</f>
        <v>0.13434959664142687</v>
      </c>
      <c r="AQ959" s="25">
        <f>E959+(AG959*SQRT(RTE)-AH959/SQRT(RTE))*dt/60/E_nom</f>
        <v>0.63223466910867021</v>
      </c>
      <c r="AR959">
        <f>IF(R959=1,1,0)</f>
        <v>0</v>
      </c>
    </row>
    <row r="960" spans="1:44" x14ac:dyDescent="0.2">
      <c r="A960">
        <v>958</v>
      </c>
      <c r="B960" s="22">
        <f>A960/1440</f>
        <v>0.66527777777777775</v>
      </c>
      <c r="C960" s="23">
        <v>3.1970999999999998</v>
      </c>
      <c r="D960" s="24">
        <f>C960+P_aux</f>
        <v>3.2121</v>
      </c>
      <c r="E960" s="25">
        <f>AQ959</f>
        <v>0.63223466910867021</v>
      </c>
      <c r="F960" s="24">
        <f>AB959</f>
        <v>3.4</v>
      </c>
      <c r="G960">
        <f>IF(AND(S959=0,V959&gt;=MinOff),V959,-1)</f>
        <v>-1</v>
      </c>
      <c r="H960">
        <f>IF(AND(T959=0,W959&gt;=MinOff),W959,-1)</f>
        <v>-1</v>
      </c>
      <c r="I960">
        <f>IF(AND(U959=0,X959&gt;=MinOff),X959,-1)</f>
        <v>-1</v>
      </c>
      <c r="J960">
        <f>IF(AND(S959=1,V959&gt;=MinRun),V959,-1)</f>
        <v>735</v>
      </c>
      <c r="K960">
        <f>IF(AND(T959=1,W959&gt;=MinRun),W959,-1)</f>
        <v>734</v>
      </c>
      <c r="L960">
        <f>IF(AND(U959=1,X959&gt;=MinRun),X959,-1)</f>
        <v>393</v>
      </c>
      <c r="M960">
        <f>IF(MAX(G960:I960)&lt;0,0,MATCH(MAX(G960:I960),G960:I960,0))</f>
        <v>0</v>
      </c>
      <c r="N960">
        <f>IF(MAX(J960:L960)&lt;0,0,MATCH(MAX(J960:L960),J960:L960,0))</f>
        <v>1</v>
      </c>
      <c r="O960" s="24">
        <f>IF(N960=0,0,INDEX(CapVec,N960))</f>
        <v>1.2</v>
      </c>
      <c r="P960">
        <f>IF(OR(D960&gt;F960+StartMargin,E960&lt;SOC_startT),1,0)</f>
        <v>0</v>
      </c>
      <c r="Q960">
        <f>IF(AND(E960&gt;SOC_stopT,D960&lt;=F960-O960+StopMargin),1,0)</f>
        <v>0</v>
      </c>
      <c r="R960">
        <f>IF(AND(P960=1,M960&gt;0),1,IF(AND(P960=0,Q960=1,N960&gt;0),-1,0))</f>
        <v>0</v>
      </c>
      <c r="S960">
        <f>S959+IF(AND(R960=1,M960=1),1,0)-IF(AND(R960=-1,N960=1),1,0)</f>
        <v>1</v>
      </c>
      <c r="T960">
        <f>T959+IF(AND(R960=1,M960=2),1,0)-IF(AND(R960=-1,N960=2),1,0)</f>
        <v>1</v>
      </c>
      <c r="U960">
        <f>U959+IF(AND(R960=1,M960=3),1,0)-IF(AND(R960=-1,N960=3),1,0)</f>
        <v>1</v>
      </c>
      <c r="V960">
        <f>IF(S960&lt;&gt;S959,0,V959+dt)</f>
        <v>736</v>
      </c>
      <c r="W960">
        <f>IF(T960&lt;&gt;T959,0,W959+dt)</f>
        <v>735</v>
      </c>
      <c r="X960">
        <f>IF(U960&lt;&gt;U959,0,X959+dt)</f>
        <v>394</v>
      </c>
      <c r="Y960" s="24">
        <f>S960*Cap_1*MIN(1,(V960+dt)/StartRamp)</f>
        <v>1.2</v>
      </c>
      <c r="Z960" s="24">
        <f>T960*Cap_2*MIN(1,(W960+dt)/StartRamp)</f>
        <v>1.1000000000000001</v>
      </c>
      <c r="AA960" s="24">
        <f>U960*Cap_3*MIN(1,(X960+dt)/StartRamp)</f>
        <v>1.1000000000000001</v>
      </c>
      <c r="AB960" s="24">
        <f>SUM(Y960:AA960)</f>
        <v>3.4</v>
      </c>
      <c r="AC960" s="24">
        <f>AB960-D960</f>
        <v>0.18789999999999996</v>
      </c>
      <c r="AD960" s="25">
        <f>MEDIAN(0,(TaperEnd-E960)/(TaperEnd-TaperStart),1)</f>
        <v>1</v>
      </c>
      <c r="AE960" s="24">
        <f>MIN(P_pcs*AD960,MAX(0,SOC_max-E960)*E_nom*60/dt/SQRT(RTE))</f>
        <v>2.5</v>
      </c>
      <c r="AF960" s="24">
        <f>MIN(P_pcs,MAX(0,E960-SOC_min)*E_nom*60/dt*SQRT(RTE))</f>
        <v>2.5</v>
      </c>
      <c r="AG960" s="24">
        <f>IF(AC960&gt;0,MIN(AC960,AE960),0)</f>
        <v>0.18789999999999996</v>
      </c>
      <c r="AH960" s="24">
        <f>IF(AC960&lt;0,MIN(-AC960,AF960),0)</f>
        <v>0</v>
      </c>
      <c r="AI960" s="24">
        <f>IF(AC960&gt;0,D960+AG960,AB960)</f>
        <v>3.4</v>
      </c>
      <c r="AJ960" s="24">
        <f>MAX(0,D960-AI960-AH960)</f>
        <v>0</v>
      </c>
      <c r="AK960" s="25">
        <f>IF(AB960&gt;0,AI960/AB960,0)</f>
        <v>1</v>
      </c>
      <c r="AL960">
        <f>IF(AB960=0,1,MIN(MATCH(MEDIAN(MinStable,AK960,1),FC_L,1),3))</f>
        <v>3</v>
      </c>
      <c r="AM960" s="25">
        <f>INDEX(FC_E1,$AL960)+(MEDIAN(MinStable,$AK960,1)-INDEX(FC_L,$AL960))*(INDEX(FC_E1,$AL960+1)-INDEX(FC_E1,$AL960))/(INDEX(FC_L,$AL960+1)-INDEX(FC_L,$AL960))</f>
        <v>0.42799999999999999</v>
      </c>
      <c r="AN960" s="25">
        <f>INDEX(FC_E2,$AL960)+(MEDIAN(MinStable,$AK960,1)-INDEX(FC_L,$AL960))*(INDEX(FC_E2,$AL960+1)-INDEX(FC_E2,$AL960))/(INDEX(FC_L,$AL960+1)-INDEX(FC_L,$AL960))</f>
        <v>0.42199999999999999</v>
      </c>
      <c r="AO960" s="25">
        <f>INDEX(FC_E3,$AL960)+(MEDIAN(MinStable,$AK960,1)-INDEX(FC_L,$AL960))*(INDEX(FC_E3,$AL960+1)-INDEX(FC_E3,$AL960))/(INDEX(FC_L,$AL960+1)-INDEX(FC_L,$AL960))</f>
        <v>0.41499999999999998</v>
      </c>
      <c r="AP960" s="26">
        <f>(IF(S960=1,Y960*AK960/AM960,0)+IF(T960=1,Z960*AK960/AN960,0)+IF(U960=1,AA960*AK960/AO960,0))*dt/60</f>
        <v>0.13434959664142687</v>
      </c>
      <c r="AQ960" s="25">
        <f>E960+(AG960*SQRT(RTE)-AH960/SQRT(RTE))*dt/60/E_nom</f>
        <v>0.63276880797004642</v>
      </c>
      <c r="AR960">
        <f>IF(R960=1,1,0)</f>
        <v>0</v>
      </c>
    </row>
    <row r="961" spans="1:44" x14ac:dyDescent="0.2">
      <c r="A961">
        <v>959</v>
      </c>
      <c r="B961" s="22">
        <f>A961/1440</f>
        <v>0.66597222222222219</v>
      </c>
      <c r="C961" s="23">
        <v>3.2210000000000001</v>
      </c>
      <c r="D961" s="24">
        <f>C961+P_aux</f>
        <v>3.2360000000000002</v>
      </c>
      <c r="E961" s="25">
        <f>AQ960</f>
        <v>0.63276880797004642</v>
      </c>
      <c r="F961" s="24">
        <f>AB960</f>
        <v>3.4</v>
      </c>
      <c r="G961">
        <f>IF(AND(S960=0,V960&gt;=MinOff),V960,-1)</f>
        <v>-1</v>
      </c>
      <c r="H961">
        <f>IF(AND(T960=0,W960&gt;=MinOff),W960,-1)</f>
        <v>-1</v>
      </c>
      <c r="I961">
        <f>IF(AND(U960=0,X960&gt;=MinOff),X960,-1)</f>
        <v>-1</v>
      </c>
      <c r="J961">
        <f>IF(AND(S960=1,V960&gt;=MinRun),V960,-1)</f>
        <v>736</v>
      </c>
      <c r="K961">
        <f>IF(AND(T960=1,W960&gt;=MinRun),W960,-1)</f>
        <v>735</v>
      </c>
      <c r="L961">
        <f>IF(AND(U960=1,X960&gt;=MinRun),X960,-1)</f>
        <v>394</v>
      </c>
      <c r="M961">
        <f>IF(MAX(G961:I961)&lt;0,0,MATCH(MAX(G961:I961),G961:I961,0))</f>
        <v>0</v>
      </c>
      <c r="N961">
        <f>IF(MAX(J961:L961)&lt;0,0,MATCH(MAX(J961:L961),J961:L961,0))</f>
        <v>1</v>
      </c>
      <c r="O961" s="24">
        <f>IF(N961=0,0,INDEX(CapVec,N961))</f>
        <v>1.2</v>
      </c>
      <c r="P961">
        <f>IF(OR(D961&gt;F961+StartMargin,E961&lt;SOC_startT),1,0)</f>
        <v>0</v>
      </c>
      <c r="Q961">
        <f>IF(AND(E961&gt;SOC_stopT,D961&lt;=F961-O961+StopMargin),1,0)</f>
        <v>0</v>
      </c>
      <c r="R961">
        <f>IF(AND(P961=1,M961&gt;0),1,IF(AND(P961=0,Q961=1,N961&gt;0),-1,0))</f>
        <v>0</v>
      </c>
      <c r="S961">
        <f>S960+IF(AND(R961=1,M961=1),1,0)-IF(AND(R961=-1,N961=1),1,0)</f>
        <v>1</v>
      </c>
      <c r="T961">
        <f>T960+IF(AND(R961=1,M961=2),1,0)-IF(AND(R961=-1,N961=2),1,0)</f>
        <v>1</v>
      </c>
      <c r="U961">
        <f>U960+IF(AND(R961=1,M961=3),1,0)-IF(AND(R961=-1,N961=3),1,0)</f>
        <v>1</v>
      </c>
      <c r="V961">
        <f>IF(S961&lt;&gt;S960,0,V960+dt)</f>
        <v>737</v>
      </c>
      <c r="W961">
        <f>IF(T961&lt;&gt;T960,0,W960+dt)</f>
        <v>736</v>
      </c>
      <c r="X961">
        <f>IF(U961&lt;&gt;U960,0,X960+dt)</f>
        <v>395</v>
      </c>
      <c r="Y961" s="24">
        <f>S961*Cap_1*MIN(1,(V961+dt)/StartRamp)</f>
        <v>1.2</v>
      </c>
      <c r="Z961" s="24">
        <f>T961*Cap_2*MIN(1,(W961+dt)/StartRamp)</f>
        <v>1.1000000000000001</v>
      </c>
      <c r="AA961" s="24">
        <f>U961*Cap_3*MIN(1,(X961+dt)/StartRamp)</f>
        <v>1.1000000000000001</v>
      </c>
      <c r="AB961" s="24">
        <f>SUM(Y961:AA961)</f>
        <v>3.4</v>
      </c>
      <c r="AC961" s="24">
        <f>AB961-D961</f>
        <v>0.1639999999999997</v>
      </c>
      <c r="AD961" s="25">
        <f>MEDIAN(0,(TaperEnd-E961)/(TaperEnd-TaperStart),1)</f>
        <v>1</v>
      </c>
      <c r="AE961" s="24">
        <f>MIN(P_pcs*AD961,MAX(0,SOC_max-E961)*E_nom*60/dt/SQRT(RTE))</f>
        <v>2.5</v>
      </c>
      <c r="AF961" s="24">
        <f>MIN(P_pcs,MAX(0,E961-SOC_min)*E_nom*60/dt*SQRT(RTE))</f>
        <v>2.5</v>
      </c>
      <c r="AG961" s="24">
        <f>IF(AC961&gt;0,MIN(AC961,AE961),0)</f>
        <v>0.1639999999999997</v>
      </c>
      <c r="AH961" s="24">
        <f>IF(AC961&lt;0,MIN(-AC961,AF961),0)</f>
        <v>0</v>
      </c>
      <c r="AI961" s="24">
        <f>IF(AC961&gt;0,D961+AG961,AB961)</f>
        <v>3.4</v>
      </c>
      <c r="AJ961" s="24">
        <f>MAX(0,D961-AI961-AH961)</f>
        <v>0</v>
      </c>
      <c r="AK961" s="25">
        <f>IF(AB961&gt;0,AI961/AB961,0)</f>
        <v>1</v>
      </c>
      <c r="AL961">
        <f>IF(AB961=0,1,MIN(MATCH(MEDIAN(MinStable,AK961,1),FC_L,1),3))</f>
        <v>3</v>
      </c>
      <c r="AM961" s="25">
        <f>INDEX(FC_E1,$AL961)+(MEDIAN(MinStable,$AK961,1)-INDEX(FC_L,$AL961))*(INDEX(FC_E1,$AL961+1)-INDEX(FC_E1,$AL961))/(INDEX(FC_L,$AL961+1)-INDEX(FC_L,$AL961))</f>
        <v>0.42799999999999999</v>
      </c>
      <c r="AN961" s="25">
        <f>INDEX(FC_E2,$AL961)+(MEDIAN(MinStable,$AK961,1)-INDEX(FC_L,$AL961))*(INDEX(FC_E2,$AL961+1)-INDEX(FC_E2,$AL961))/(INDEX(FC_L,$AL961+1)-INDEX(FC_L,$AL961))</f>
        <v>0.42199999999999999</v>
      </c>
      <c r="AO961" s="25">
        <f>INDEX(FC_E3,$AL961)+(MEDIAN(MinStable,$AK961,1)-INDEX(FC_L,$AL961))*(INDEX(FC_E3,$AL961+1)-INDEX(FC_E3,$AL961))/(INDEX(FC_L,$AL961+1)-INDEX(FC_L,$AL961))</f>
        <v>0.41499999999999998</v>
      </c>
      <c r="AP961" s="26">
        <f>(IF(S961=1,Y961*AK961/AM961,0)+IF(T961=1,Z961*AK961/AN961,0)+IF(U961=1,AA961*AK961/AO961,0))*dt/60</f>
        <v>0.13434959664142687</v>
      </c>
      <c r="AQ961" s="25">
        <f>E961+(AG961*SQRT(RTE)-AH961/SQRT(RTE))*dt/60/E_nom</f>
        <v>0.63323500686981071</v>
      </c>
      <c r="AR961">
        <f>IF(R961=1,1,0)</f>
        <v>0</v>
      </c>
    </row>
    <row r="962" spans="1:44" x14ac:dyDescent="0.2">
      <c r="A962">
        <v>960</v>
      </c>
      <c r="B962" s="22">
        <f>A962/1440</f>
        <v>0.66666666666666663</v>
      </c>
      <c r="C962" s="23">
        <v>3.3022999999999998</v>
      </c>
      <c r="D962" s="24">
        <f>C962+P_aux</f>
        <v>3.3172999999999999</v>
      </c>
      <c r="E962" s="25">
        <f>AQ961</f>
        <v>0.63323500686981071</v>
      </c>
      <c r="F962" s="24">
        <f>AB961</f>
        <v>3.4</v>
      </c>
      <c r="G962">
        <f>IF(AND(S961=0,V961&gt;=MinOff),V961,-1)</f>
        <v>-1</v>
      </c>
      <c r="H962">
        <f>IF(AND(T961=0,W961&gt;=MinOff),W961,-1)</f>
        <v>-1</v>
      </c>
      <c r="I962">
        <f>IF(AND(U961=0,X961&gt;=MinOff),X961,-1)</f>
        <v>-1</v>
      </c>
      <c r="J962">
        <f>IF(AND(S961=1,V961&gt;=MinRun),V961,-1)</f>
        <v>737</v>
      </c>
      <c r="K962">
        <f>IF(AND(T961=1,W961&gt;=MinRun),W961,-1)</f>
        <v>736</v>
      </c>
      <c r="L962">
        <f>IF(AND(U961=1,X961&gt;=MinRun),X961,-1)</f>
        <v>395</v>
      </c>
      <c r="M962">
        <f>IF(MAX(G962:I962)&lt;0,0,MATCH(MAX(G962:I962),G962:I962,0))</f>
        <v>0</v>
      </c>
      <c r="N962">
        <f>IF(MAX(J962:L962)&lt;0,0,MATCH(MAX(J962:L962),J962:L962,0))</f>
        <v>1</v>
      </c>
      <c r="O962" s="24">
        <f>IF(N962=0,0,INDEX(CapVec,N962))</f>
        <v>1.2</v>
      </c>
      <c r="P962">
        <f>IF(OR(D962&gt;F962+StartMargin,E962&lt;SOC_startT),1,0)</f>
        <v>0</v>
      </c>
      <c r="Q962">
        <f>IF(AND(E962&gt;SOC_stopT,D962&lt;=F962-O962+StopMargin),1,0)</f>
        <v>0</v>
      </c>
      <c r="R962">
        <f>IF(AND(P962=1,M962&gt;0),1,IF(AND(P962=0,Q962=1,N962&gt;0),-1,0))</f>
        <v>0</v>
      </c>
      <c r="S962">
        <f>S961+IF(AND(R962=1,M962=1),1,0)-IF(AND(R962=-1,N962=1),1,0)</f>
        <v>1</v>
      </c>
      <c r="T962">
        <f>T961+IF(AND(R962=1,M962=2),1,0)-IF(AND(R962=-1,N962=2),1,0)</f>
        <v>1</v>
      </c>
      <c r="U962">
        <f>U961+IF(AND(R962=1,M962=3),1,0)-IF(AND(R962=-1,N962=3),1,0)</f>
        <v>1</v>
      </c>
      <c r="V962">
        <f>IF(S962&lt;&gt;S961,0,V961+dt)</f>
        <v>738</v>
      </c>
      <c r="W962">
        <f>IF(T962&lt;&gt;T961,0,W961+dt)</f>
        <v>737</v>
      </c>
      <c r="X962">
        <f>IF(U962&lt;&gt;U961,0,X961+dt)</f>
        <v>396</v>
      </c>
      <c r="Y962" s="24">
        <f>S962*Cap_1*MIN(1,(V962+dt)/StartRamp)</f>
        <v>1.2</v>
      </c>
      <c r="Z962" s="24">
        <f>T962*Cap_2*MIN(1,(W962+dt)/StartRamp)</f>
        <v>1.1000000000000001</v>
      </c>
      <c r="AA962" s="24">
        <f>U962*Cap_3*MIN(1,(X962+dt)/StartRamp)</f>
        <v>1.1000000000000001</v>
      </c>
      <c r="AB962" s="24">
        <f>SUM(Y962:AA962)</f>
        <v>3.4</v>
      </c>
      <c r="AC962" s="24">
        <f>AB962-D962</f>
        <v>8.2699999999999996E-2</v>
      </c>
      <c r="AD962" s="25">
        <f>MEDIAN(0,(TaperEnd-E962)/(TaperEnd-TaperStart),1)</f>
        <v>1</v>
      </c>
      <c r="AE962" s="24">
        <f>MIN(P_pcs*AD962,MAX(0,SOC_max-E962)*E_nom*60/dt/SQRT(RTE))</f>
        <v>2.5</v>
      </c>
      <c r="AF962" s="24">
        <f>MIN(P_pcs,MAX(0,E962-SOC_min)*E_nom*60/dt*SQRT(RTE))</f>
        <v>2.5</v>
      </c>
      <c r="AG962" s="24">
        <f>IF(AC962&gt;0,MIN(AC962,AE962),0)</f>
        <v>8.2699999999999996E-2</v>
      </c>
      <c r="AH962" s="24">
        <f>IF(AC962&lt;0,MIN(-AC962,AF962),0)</f>
        <v>0</v>
      </c>
      <c r="AI962" s="24">
        <f>IF(AC962&gt;0,D962+AG962,AB962)</f>
        <v>3.4</v>
      </c>
      <c r="AJ962" s="24">
        <f>MAX(0,D962-AI962-AH962)</f>
        <v>0</v>
      </c>
      <c r="AK962" s="25">
        <f>IF(AB962&gt;0,AI962/AB962,0)</f>
        <v>1</v>
      </c>
      <c r="AL962">
        <f>IF(AB962=0,1,MIN(MATCH(MEDIAN(MinStable,AK962,1),FC_L,1),3))</f>
        <v>3</v>
      </c>
      <c r="AM962" s="25">
        <f>INDEX(FC_E1,$AL962)+(MEDIAN(MinStable,$AK962,1)-INDEX(FC_L,$AL962))*(INDEX(FC_E1,$AL962+1)-INDEX(FC_E1,$AL962))/(INDEX(FC_L,$AL962+1)-INDEX(FC_L,$AL962))</f>
        <v>0.42799999999999999</v>
      </c>
      <c r="AN962" s="25">
        <f>INDEX(FC_E2,$AL962)+(MEDIAN(MinStable,$AK962,1)-INDEX(FC_L,$AL962))*(INDEX(FC_E2,$AL962+1)-INDEX(FC_E2,$AL962))/(INDEX(FC_L,$AL962+1)-INDEX(FC_L,$AL962))</f>
        <v>0.42199999999999999</v>
      </c>
      <c r="AO962" s="25">
        <f>INDEX(FC_E3,$AL962)+(MEDIAN(MinStable,$AK962,1)-INDEX(FC_L,$AL962))*(INDEX(FC_E3,$AL962+1)-INDEX(FC_E3,$AL962))/(INDEX(FC_L,$AL962+1)-INDEX(FC_L,$AL962))</f>
        <v>0.41499999999999998</v>
      </c>
      <c r="AP962" s="26">
        <f>(IF(S962=1,Y962*AK962/AM962,0)+IF(T962=1,Z962*AK962/AN962,0)+IF(U962=1,AA962*AK962/AO962,0))*dt/60</f>
        <v>0.13434959664142687</v>
      </c>
      <c r="AQ962" s="25">
        <f>E962+(AG962*SQRT(RTE)-AH962/SQRT(RTE))*dt/60/E_nom</f>
        <v>0.63347009619304551</v>
      </c>
      <c r="AR962">
        <f>IF(R962=1,1,0)</f>
        <v>0</v>
      </c>
    </row>
    <row r="963" spans="1:44" x14ac:dyDescent="0.2">
      <c r="A963">
        <v>961</v>
      </c>
      <c r="B963" s="22">
        <f>A963/1440</f>
        <v>0.66736111111111107</v>
      </c>
      <c r="C963" s="23">
        <v>3.3117999999999999</v>
      </c>
      <c r="D963" s="24">
        <f>C963+P_aux</f>
        <v>3.3268</v>
      </c>
      <c r="E963" s="25">
        <f>AQ962</f>
        <v>0.63347009619304551</v>
      </c>
      <c r="F963" s="24">
        <f>AB962</f>
        <v>3.4</v>
      </c>
      <c r="G963">
        <f>IF(AND(S962=0,V962&gt;=MinOff),V962,-1)</f>
        <v>-1</v>
      </c>
      <c r="H963">
        <f>IF(AND(T962=0,W962&gt;=MinOff),W962,-1)</f>
        <v>-1</v>
      </c>
      <c r="I963">
        <f>IF(AND(U962=0,X962&gt;=MinOff),X962,-1)</f>
        <v>-1</v>
      </c>
      <c r="J963">
        <f>IF(AND(S962=1,V962&gt;=MinRun),V962,-1)</f>
        <v>738</v>
      </c>
      <c r="K963">
        <f>IF(AND(T962=1,W962&gt;=MinRun),W962,-1)</f>
        <v>737</v>
      </c>
      <c r="L963">
        <f>IF(AND(U962=1,X962&gt;=MinRun),X962,-1)</f>
        <v>396</v>
      </c>
      <c r="M963">
        <f>IF(MAX(G963:I963)&lt;0,0,MATCH(MAX(G963:I963),G963:I963,0))</f>
        <v>0</v>
      </c>
      <c r="N963">
        <f>IF(MAX(J963:L963)&lt;0,0,MATCH(MAX(J963:L963),J963:L963,0))</f>
        <v>1</v>
      </c>
      <c r="O963" s="24">
        <f>IF(N963=0,0,INDEX(CapVec,N963))</f>
        <v>1.2</v>
      </c>
      <c r="P963">
        <f>IF(OR(D963&gt;F963+StartMargin,E963&lt;SOC_startT),1,0)</f>
        <v>0</v>
      </c>
      <c r="Q963">
        <f>IF(AND(E963&gt;SOC_stopT,D963&lt;=F963-O963+StopMargin),1,0)</f>
        <v>0</v>
      </c>
      <c r="R963">
        <f>IF(AND(P963=1,M963&gt;0),1,IF(AND(P963=0,Q963=1,N963&gt;0),-1,0))</f>
        <v>0</v>
      </c>
      <c r="S963">
        <f>S962+IF(AND(R963=1,M963=1),1,0)-IF(AND(R963=-1,N963=1),1,0)</f>
        <v>1</v>
      </c>
      <c r="T963">
        <f>T962+IF(AND(R963=1,M963=2),1,0)-IF(AND(R963=-1,N963=2),1,0)</f>
        <v>1</v>
      </c>
      <c r="U963">
        <f>U962+IF(AND(R963=1,M963=3),1,0)-IF(AND(R963=-1,N963=3),1,0)</f>
        <v>1</v>
      </c>
      <c r="V963">
        <f>IF(S963&lt;&gt;S962,0,V962+dt)</f>
        <v>739</v>
      </c>
      <c r="W963">
        <f>IF(T963&lt;&gt;T962,0,W962+dt)</f>
        <v>738</v>
      </c>
      <c r="X963">
        <f>IF(U963&lt;&gt;U962,0,X962+dt)</f>
        <v>397</v>
      </c>
      <c r="Y963" s="24">
        <f>S963*Cap_1*MIN(1,(V963+dt)/StartRamp)</f>
        <v>1.2</v>
      </c>
      <c r="Z963" s="24">
        <f>T963*Cap_2*MIN(1,(W963+dt)/StartRamp)</f>
        <v>1.1000000000000001</v>
      </c>
      <c r="AA963" s="24">
        <f>U963*Cap_3*MIN(1,(X963+dt)/StartRamp)</f>
        <v>1.1000000000000001</v>
      </c>
      <c r="AB963" s="24">
        <f>SUM(Y963:AA963)</f>
        <v>3.4</v>
      </c>
      <c r="AC963" s="24">
        <f>AB963-D963</f>
        <v>7.3199999999999932E-2</v>
      </c>
      <c r="AD963" s="25">
        <f>MEDIAN(0,(TaperEnd-E963)/(TaperEnd-TaperStart),1)</f>
        <v>1</v>
      </c>
      <c r="AE963" s="24">
        <f>MIN(P_pcs*AD963,MAX(0,SOC_max-E963)*E_nom*60/dt/SQRT(RTE))</f>
        <v>2.5</v>
      </c>
      <c r="AF963" s="24">
        <f>MIN(P_pcs,MAX(0,E963-SOC_min)*E_nom*60/dt*SQRT(RTE))</f>
        <v>2.5</v>
      </c>
      <c r="AG963" s="24">
        <f>IF(AC963&gt;0,MIN(AC963,AE963),0)</f>
        <v>7.3199999999999932E-2</v>
      </c>
      <c r="AH963" s="24">
        <f>IF(AC963&lt;0,MIN(-AC963,AF963),0)</f>
        <v>0</v>
      </c>
      <c r="AI963" s="24">
        <f>IF(AC963&gt;0,D963+AG963,AB963)</f>
        <v>3.4</v>
      </c>
      <c r="AJ963" s="24">
        <f>MAX(0,D963-AI963-AH963)</f>
        <v>0</v>
      </c>
      <c r="AK963" s="25">
        <f>IF(AB963&gt;0,AI963/AB963,0)</f>
        <v>1</v>
      </c>
      <c r="AL963">
        <f>IF(AB963=0,1,MIN(MATCH(MEDIAN(MinStable,AK963,1),FC_L,1),3))</f>
        <v>3</v>
      </c>
      <c r="AM963" s="25">
        <f>INDEX(FC_E1,$AL963)+(MEDIAN(MinStable,$AK963,1)-INDEX(FC_L,$AL963))*(INDEX(FC_E1,$AL963+1)-INDEX(FC_E1,$AL963))/(INDEX(FC_L,$AL963+1)-INDEX(FC_L,$AL963))</f>
        <v>0.42799999999999999</v>
      </c>
      <c r="AN963" s="25">
        <f>INDEX(FC_E2,$AL963)+(MEDIAN(MinStable,$AK963,1)-INDEX(FC_L,$AL963))*(INDEX(FC_E2,$AL963+1)-INDEX(FC_E2,$AL963))/(INDEX(FC_L,$AL963+1)-INDEX(FC_L,$AL963))</f>
        <v>0.42199999999999999</v>
      </c>
      <c r="AO963" s="25">
        <f>INDEX(FC_E3,$AL963)+(MEDIAN(MinStable,$AK963,1)-INDEX(FC_L,$AL963))*(INDEX(FC_E3,$AL963+1)-INDEX(FC_E3,$AL963))/(INDEX(FC_L,$AL963+1)-INDEX(FC_L,$AL963))</f>
        <v>0.41499999999999998</v>
      </c>
      <c r="AP963" s="26">
        <f>(IF(S963=1,Y963*AK963/AM963,0)+IF(T963=1,Z963*AK963/AN963,0)+IF(U963=1,AA963*AK963/AO963,0))*dt/60</f>
        <v>0.13434959664142687</v>
      </c>
      <c r="AQ963" s="25">
        <f>E963+(AG963*SQRT(RTE)-AH963/SQRT(RTE))*dt/60/E_nom</f>
        <v>0.63367818009220855</v>
      </c>
      <c r="AR963">
        <f>IF(R963=1,1,0)</f>
        <v>0</v>
      </c>
    </row>
    <row r="964" spans="1:44" x14ac:dyDescent="0.2">
      <c r="A964">
        <v>962</v>
      </c>
      <c r="B964" s="22">
        <f>A964/1440</f>
        <v>0.66805555555555551</v>
      </c>
      <c r="C964" s="23">
        <v>3.3422999999999998</v>
      </c>
      <c r="D964" s="24">
        <f>C964+P_aux</f>
        <v>3.3573</v>
      </c>
      <c r="E964" s="25">
        <f>AQ963</f>
        <v>0.63367818009220855</v>
      </c>
      <c r="F964" s="24">
        <f>AB963</f>
        <v>3.4</v>
      </c>
      <c r="G964">
        <f>IF(AND(S963=0,V963&gt;=MinOff),V963,-1)</f>
        <v>-1</v>
      </c>
      <c r="H964">
        <f>IF(AND(T963=0,W963&gt;=MinOff),W963,-1)</f>
        <v>-1</v>
      </c>
      <c r="I964">
        <f>IF(AND(U963=0,X963&gt;=MinOff),X963,-1)</f>
        <v>-1</v>
      </c>
      <c r="J964">
        <f>IF(AND(S963=1,V963&gt;=MinRun),V963,-1)</f>
        <v>739</v>
      </c>
      <c r="K964">
        <f>IF(AND(T963=1,W963&gt;=MinRun),W963,-1)</f>
        <v>738</v>
      </c>
      <c r="L964">
        <f>IF(AND(U963=1,X963&gt;=MinRun),X963,-1)</f>
        <v>397</v>
      </c>
      <c r="M964">
        <f>IF(MAX(G964:I964)&lt;0,0,MATCH(MAX(G964:I964),G964:I964,0))</f>
        <v>0</v>
      </c>
      <c r="N964">
        <f>IF(MAX(J964:L964)&lt;0,0,MATCH(MAX(J964:L964),J964:L964,0))</f>
        <v>1</v>
      </c>
      <c r="O964" s="24">
        <f>IF(N964=0,0,INDEX(CapVec,N964))</f>
        <v>1.2</v>
      </c>
      <c r="P964">
        <f>IF(OR(D964&gt;F964+StartMargin,E964&lt;SOC_startT),1,0)</f>
        <v>0</v>
      </c>
      <c r="Q964">
        <f>IF(AND(E964&gt;SOC_stopT,D964&lt;=F964-O964+StopMargin),1,0)</f>
        <v>0</v>
      </c>
      <c r="R964">
        <f>IF(AND(P964=1,M964&gt;0),1,IF(AND(P964=0,Q964=1,N964&gt;0),-1,0))</f>
        <v>0</v>
      </c>
      <c r="S964">
        <f>S963+IF(AND(R964=1,M964=1),1,0)-IF(AND(R964=-1,N964=1),1,0)</f>
        <v>1</v>
      </c>
      <c r="T964">
        <f>T963+IF(AND(R964=1,M964=2),1,0)-IF(AND(R964=-1,N964=2),1,0)</f>
        <v>1</v>
      </c>
      <c r="U964">
        <f>U963+IF(AND(R964=1,M964=3),1,0)-IF(AND(R964=-1,N964=3),1,0)</f>
        <v>1</v>
      </c>
      <c r="V964">
        <f>IF(S964&lt;&gt;S963,0,V963+dt)</f>
        <v>740</v>
      </c>
      <c r="W964">
        <f>IF(T964&lt;&gt;T963,0,W963+dt)</f>
        <v>739</v>
      </c>
      <c r="X964">
        <f>IF(U964&lt;&gt;U963,0,X963+dt)</f>
        <v>398</v>
      </c>
      <c r="Y964" s="24">
        <f>S964*Cap_1*MIN(1,(V964+dt)/StartRamp)</f>
        <v>1.2</v>
      </c>
      <c r="Z964" s="24">
        <f>T964*Cap_2*MIN(1,(W964+dt)/StartRamp)</f>
        <v>1.1000000000000001</v>
      </c>
      <c r="AA964" s="24">
        <f>U964*Cap_3*MIN(1,(X964+dt)/StartRamp)</f>
        <v>1.1000000000000001</v>
      </c>
      <c r="AB964" s="24">
        <f>SUM(Y964:AA964)</f>
        <v>3.4</v>
      </c>
      <c r="AC964" s="24">
        <f>AB964-D964</f>
        <v>4.269999999999996E-2</v>
      </c>
      <c r="AD964" s="25">
        <f>MEDIAN(0,(TaperEnd-E964)/(TaperEnd-TaperStart),1)</f>
        <v>1</v>
      </c>
      <c r="AE964" s="24">
        <f>MIN(P_pcs*AD964,MAX(0,SOC_max-E964)*E_nom*60/dt/SQRT(RTE))</f>
        <v>2.5</v>
      </c>
      <c r="AF964" s="24">
        <f>MIN(P_pcs,MAX(0,E964-SOC_min)*E_nom*60/dt*SQRT(RTE))</f>
        <v>2.5</v>
      </c>
      <c r="AG964" s="24">
        <f>IF(AC964&gt;0,MIN(AC964,AE964),0)</f>
        <v>4.269999999999996E-2</v>
      </c>
      <c r="AH964" s="24">
        <f>IF(AC964&lt;0,MIN(-AC964,AF964),0)</f>
        <v>0</v>
      </c>
      <c r="AI964" s="24">
        <f>IF(AC964&gt;0,D964+AG964,AB964)</f>
        <v>3.4</v>
      </c>
      <c r="AJ964" s="24">
        <f>MAX(0,D964-AI964-AH964)</f>
        <v>0</v>
      </c>
      <c r="AK964" s="25">
        <f>IF(AB964&gt;0,AI964/AB964,0)</f>
        <v>1</v>
      </c>
      <c r="AL964">
        <f>IF(AB964=0,1,MIN(MATCH(MEDIAN(MinStable,AK964,1),FC_L,1),3))</f>
        <v>3</v>
      </c>
      <c r="AM964" s="25">
        <f>INDEX(FC_E1,$AL964)+(MEDIAN(MinStable,$AK964,1)-INDEX(FC_L,$AL964))*(INDEX(FC_E1,$AL964+1)-INDEX(FC_E1,$AL964))/(INDEX(FC_L,$AL964+1)-INDEX(FC_L,$AL964))</f>
        <v>0.42799999999999999</v>
      </c>
      <c r="AN964" s="25">
        <f>INDEX(FC_E2,$AL964)+(MEDIAN(MinStable,$AK964,1)-INDEX(FC_L,$AL964))*(INDEX(FC_E2,$AL964+1)-INDEX(FC_E2,$AL964))/(INDEX(FC_L,$AL964+1)-INDEX(FC_L,$AL964))</f>
        <v>0.42199999999999999</v>
      </c>
      <c r="AO964" s="25">
        <f>INDEX(FC_E3,$AL964)+(MEDIAN(MinStable,$AK964,1)-INDEX(FC_L,$AL964))*(INDEX(FC_E3,$AL964+1)-INDEX(FC_E3,$AL964))/(INDEX(FC_L,$AL964+1)-INDEX(FC_L,$AL964))</f>
        <v>0.41499999999999998</v>
      </c>
      <c r="AP964" s="26">
        <f>(IF(S964=1,Y964*AK964/AM964,0)+IF(T964=1,Z964*AK964/AN964,0)+IF(U964=1,AA964*AK964/AO964,0))*dt/60</f>
        <v>0.13434959664142687</v>
      </c>
      <c r="AQ964" s="25">
        <f>E964+(AG964*SQRT(RTE)-AH964/SQRT(RTE))*dt/60/E_nom</f>
        <v>0.6337995623667203</v>
      </c>
      <c r="AR964">
        <f>IF(R964=1,1,0)</f>
        <v>0</v>
      </c>
    </row>
    <row r="965" spans="1:44" x14ac:dyDescent="0.2">
      <c r="A965">
        <v>963</v>
      </c>
      <c r="B965" s="22">
        <f>A965/1440</f>
        <v>0.66874999999999996</v>
      </c>
      <c r="C965" s="23">
        <v>3.3527999999999998</v>
      </c>
      <c r="D965" s="24">
        <f>C965+P_aux</f>
        <v>3.3677999999999999</v>
      </c>
      <c r="E965" s="25">
        <f>AQ964</f>
        <v>0.6337995623667203</v>
      </c>
      <c r="F965" s="24">
        <f>AB964</f>
        <v>3.4</v>
      </c>
      <c r="G965">
        <f>IF(AND(S964=0,V964&gt;=MinOff),V964,-1)</f>
        <v>-1</v>
      </c>
      <c r="H965">
        <f>IF(AND(T964=0,W964&gt;=MinOff),W964,-1)</f>
        <v>-1</v>
      </c>
      <c r="I965">
        <f>IF(AND(U964=0,X964&gt;=MinOff),X964,-1)</f>
        <v>-1</v>
      </c>
      <c r="J965">
        <f>IF(AND(S964=1,V964&gt;=MinRun),V964,-1)</f>
        <v>740</v>
      </c>
      <c r="K965">
        <f>IF(AND(T964=1,W964&gt;=MinRun),W964,-1)</f>
        <v>739</v>
      </c>
      <c r="L965">
        <f>IF(AND(U964=1,X964&gt;=MinRun),X964,-1)</f>
        <v>398</v>
      </c>
      <c r="M965">
        <f>IF(MAX(G965:I965)&lt;0,0,MATCH(MAX(G965:I965),G965:I965,0))</f>
        <v>0</v>
      </c>
      <c r="N965">
        <f>IF(MAX(J965:L965)&lt;0,0,MATCH(MAX(J965:L965),J965:L965,0))</f>
        <v>1</v>
      </c>
      <c r="O965" s="24">
        <f>IF(N965=0,0,INDEX(CapVec,N965))</f>
        <v>1.2</v>
      </c>
      <c r="P965">
        <f>IF(OR(D965&gt;F965+StartMargin,E965&lt;SOC_startT),1,0)</f>
        <v>0</v>
      </c>
      <c r="Q965">
        <f>IF(AND(E965&gt;SOC_stopT,D965&lt;=F965-O965+StopMargin),1,0)</f>
        <v>0</v>
      </c>
      <c r="R965">
        <f>IF(AND(P965=1,M965&gt;0),1,IF(AND(P965=0,Q965=1,N965&gt;0),-1,0))</f>
        <v>0</v>
      </c>
      <c r="S965">
        <f>S964+IF(AND(R965=1,M965=1),1,0)-IF(AND(R965=-1,N965=1),1,0)</f>
        <v>1</v>
      </c>
      <c r="T965">
        <f>T964+IF(AND(R965=1,M965=2),1,0)-IF(AND(R965=-1,N965=2),1,0)</f>
        <v>1</v>
      </c>
      <c r="U965">
        <f>U964+IF(AND(R965=1,M965=3),1,0)-IF(AND(R965=-1,N965=3),1,0)</f>
        <v>1</v>
      </c>
      <c r="V965">
        <f>IF(S965&lt;&gt;S964,0,V964+dt)</f>
        <v>741</v>
      </c>
      <c r="W965">
        <f>IF(T965&lt;&gt;T964,0,W964+dt)</f>
        <v>740</v>
      </c>
      <c r="X965">
        <f>IF(U965&lt;&gt;U964,0,X964+dt)</f>
        <v>399</v>
      </c>
      <c r="Y965" s="24">
        <f>S965*Cap_1*MIN(1,(V965+dt)/StartRamp)</f>
        <v>1.2</v>
      </c>
      <c r="Z965" s="24">
        <f>T965*Cap_2*MIN(1,(W965+dt)/StartRamp)</f>
        <v>1.1000000000000001</v>
      </c>
      <c r="AA965" s="24">
        <f>U965*Cap_3*MIN(1,(X965+dt)/StartRamp)</f>
        <v>1.1000000000000001</v>
      </c>
      <c r="AB965" s="24">
        <f>SUM(Y965:AA965)</f>
        <v>3.4</v>
      </c>
      <c r="AC965" s="24">
        <f>AB965-D965</f>
        <v>3.2200000000000006E-2</v>
      </c>
      <c r="AD965" s="25">
        <f>MEDIAN(0,(TaperEnd-E965)/(TaperEnd-TaperStart),1)</f>
        <v>1</v>
      </c>
      <c r="AE965" s="24">
        <f>MIN(P_pcs*AD965,MAX(0,SOC_max-E965)*E_nom*60/dt/SQRT(RTE))</f>
        <v>2.5</v>
      </c>
      <c r="AF965" s="24">
        <f>MIN(P_pcs,MAX(0,E965-SOC_min)*E_nom*60/dt*SQRT(RTE))</f>
        <v>2.5</v>
      </c>
      <c r="AG965" s="24">
        <f>IF(AC965&gt;0,MIN(AC965,AE965),0)</f>
        <v>3.2200000000000006E-2</v>
      </c>
      <c r="AH965" s="24">
        <f>IF(AC965&lt;0,MIN(-AC965,AF965),0)</f>
        <v>0</v>
      </c>
      <c r="AI965" s="24">
        <f>IF(AC965&gt;0,D965+AG965,AB965)</f>
        <v>3.4</v>
      </c>
      <c r="AJ965" s="24">
        <f>MAX(0,D965-AI965-AH965)</f>
        <v>0</v>
      </c>
      <c r="AK965" s="25">
        <f>IF(AB965&gt;0,AI965/AB965,0)</f>
        <v>1</v>
      </c>
      <c r="AL965">
        <f>IF(AB965=0,1,MIN(MATCH(MEDIAN(MinStable,AK965,1),FC_L,1),3))</f>
        <v>3</v>
      </c>
      <c r="AM965" s="25">
        <f>INDEX(FC_E1,$AL965)+(MEDIAN(MinStable,$AK965,1)-INDEX(FC_L,$AL965))*(INDEX(FC_E1,$AL965+1)-INDEX(FC_E1,$AL965))/(INDEX(FC_L,$AL965+1)-INDEX(FC_L,$AL965))</f>
        <v>0.42799999999999999</v>
      </c>
      <c r="AN965" s="25">
        <f>INDEX(FC_E2,$AL965)+(MEDIAN(MinStable,$AK965,1)-INDEX(FC_L,$AL965))*(INDEX(FC_E2,$AL965+1)-INDEX(FC_E2,$AL965))/(INDEX(FC_L,$AL965+1)-INDEX(FC_L,$AL965))</f>
        <v>0.42199999999999999</v>
      </c>
      <c r="AO965" s="25">
        <f>INDEX(FC_E3,$AL965)+(MEDIAN(MinStable,$AK965,1)-INDEX(FC_L,$AL965))*(INDEX(FC_E3,$AL965+1)-INDEX(FC_E3,$AL965))/(INDEX(FC_L,$AL965+1)-INDEX(FC_L,$AL965))</f>
        <v>0.41499999999999998</v>
      </c>
      <c r="AP965" s="26">
        <f>(IF(S965=1,Y965*AK965/AM965,0)+IF(T965=1,Z965*AK965/AN965,0)+IF(U965=1,AA965*AK965/AO965,0))*dt/60</f>
        <v>0.13434959664142687</v>
      </c>
      <c r="AQ965" s="25">
        <f>E965+(AG965*SQRT(RTE)-AH965/SQRT(RTE))*dt/60/E_nom</f>
        <v>0.63389109654094233</v>
      </c>
      <c r="AR965">
        <f>IF(R965=1,1,0)</f>
        <v>0</v>
      </c>
    </row>
    <row r="966" spans="1:44" x14ac:dyDescent="0.2">
      <c r="A966">
        <v>964</v>
      </c>
      <c r="B966" s="22">
        <f>A966/1440</f>
        <v>0.6694444444444444</v>
      </c>
      <c r="C966" s="23">
        <v>3.4199000000000002</v>
      </c>
      <c r="D966" s="24">
        <f>C966+P_aux</f>
        <v>3.4349000000000003</v>
      </c>
      <c r="E966" s="25">
        <f>AQ965</f>
        <v>0.63389109654094233</v>
      </c>
      <c r="F966" s="24">
        <f>AB965</f>
        <v>3.4</v>
      </c>
      <c r="G966">
        <f>IF(AND(S965=0,V965&gt;=MinOff),V965,-1)</f>
        <v>-1</v>
      </c>
      <c r="H966">
        <f>IF(AND(T965=0,W965&gt;=MinOff),W965,-1)</f>
        <v>-1</v>
      </c>
      <c r="I966">
        <f>IF(AND(U965=0,X965&gt;=MinOff),X965,-1)</f>
        <v>-1</v>
      </c>
      <c r="J966">
        <f>IF(AND(S965=1,V965&gt;=MinRun),V965,-1)</f>
        <v>741</v>
      </c>
      <c r="K966">
        <f>IF(AND(T965=1,W965&gt;=MinRun),W965,-1)</f>
        <v>740</v>
      </c>
      <c r="L966">
        <f>IF(AND(U965=1,X965&gt;=MinRun),X965,-1)</f>
        <v>399</v>
      </c>
      <c r="M966">
        <f>IF(MAX(G966:I966)&lt;0,0,MATCH(MAX(G966:I966),G966:I966,0))</f>
        <v>0</v>
      </c>
      <c r="N966">
        <f>IF(MAX(J966:L966)&lt;0,0,MATCH(MAX(J966:L966),J966:L966,0))</f>
        <v>1</v>
      </c>
      <c r="O966" s="24">
        <f>IF(N966=0,0,INDEX(CapVec,N966))</f>
        <v>1.2</v>
      </c>
      <c r="P966">
        <f>IF(OR(D966&gt;F966+StartMargin,E966&lt;SOC_startT),1,0)</f>
        <v>0</v>
      </c>
      <c r="Q966">
        <f>IF(AND(E966&gt;SOC_stopT,D966&lt;=F966-O966+StopMargin),1,0)</f>
        <v>0</v>
      </c>
      <c r="R966">
        <f>IF(AND(P966=1,M966&gt;0),1,IF(AND(P966=0,Q966=1,N966&gt;0),-1,0))</f>
        <v>0</v>
      </c>
      <c r="S966">
        <f>S965+IF(AND(R966=1,M966=1),1,0)-IF(AND(R966=-1,N966=1),1,0)</f>
        <v>1</v>
      </c>
      <c r="T966">
        <f>T965+IF(AND(R966=1,M966=2),1,0)-IF(AND(R966=-1,N966=2),1,0)</f>
        <v>1</v>
      </c>
      <c r="U966">
        <f>U965+IF(AND(R966=1,M966=3),1,0)-IF(AND(R966=-1,N966=3),1,0)</f>
        <v>1</v>
      </c>
      <c r="V966">
        <f>IF(S966&lt;&gt;S965,0,V965+dt)</f>
        <v>742</v>
      </c>
      <c r="W966">
        <f>IF(T966&lt;&gt;T965,0,W965+dt)</f>
        <v>741</v>
      </c>
      <c r="X966">
        <f>IF(U966&lt;&gt;U965,0,X965+dt)</f>
        <v>400</v>
      </c>
      <c r="Y966" s="24">
        <f>S966*Cap_1*MIN(1,(V966+dt)/StartRamp)</f>
        <v>1.2</v>
      </c>
      <c r="Z966" s="24">
        <f>T966*Cap_2*MIN(1,(W966+dt)/StartRamp)</f>
        <v>1.1000000000000001</v>
      </c>
      <c r="AA966" s="24">
        <f>U966*Cap_3*MIN(1,(X966+dt)/StartRamp)</f>
        <v>1.1000000000000001</v>
      </c>
      <c r="AB966" s="24">
        <f>SUM(Y966:AA966)</f>
        <v>3.4</v>
      </c>
      <c r="AC966" s="24">
        <f>AB966-D966</f>
        <v>-3.4900000000000375E-2</v>
      </c>
      <c r="AD966" s="25">
        <f>MEDIAN(0,(TaperEnd-E966)/(TaperEnd-TaperStart),1)</f>
        <v>1</v>
      </c>
      <c r="AE966" s="24">
        <f>MIN(P_pcs*AD966,MAX(0,SOC_max-E966)*E_nom*60/dt/SQRT(RTE))</f>
        <v>2.5</v>
      </c>
      <c r="AF966" s="24">
        <f>MIN(P_pcs,MAX(0,E966-SOC_min)*E_nom*60/dt*SQRT(RTE))</f>
        <v>2.5</v>
      </c>
      <c r="AG966" s="24">
        <f>IF(AC966&gt;0,MIN(AC966,AE966),0)</f>
        <v>0</v>
      </c>
      <c r="AH966" s="24">
        <f>IF(AC966&lt;0,MIN(-AC966,AF966),0)</f>
        <v>3.4900000000000375E-2</v>
      </c>
      <c r="AI966" s="24">
        <f>IF(AC966&gt;0,D966+AG966,AB966)</f>
        <v>3.4</v>
      </c>
      <c r="AJ966" s="24">
        <f>MAX(0,D966-AI966-AH966)</f>
        <v>0</v>
      </c>
      <c r="AK966" s="25">
        <f>IF(AB966&gt;0,AI966/AB966,0)</f>
        <v>1</v>
      </c>
      <c r="AL966">
        <f>IF(AB966=0,1,MIN(MATCH(MEDIAN(MinStable,AK966,1),FC_L,1),3))</f>
        <v>3</v>
      </c>
      <c r="AM966" s="25">
        <f>INDEX(FC_E1,$AL966)+(MEDIAN(MinStable,$AK966,1)-INDEX(FC_L,$AL966))*(INDEX(FC_E1,$AL966+1)-INDEX(FC_E1,$AL966))/(INDEX(FC_L,$AL966+1)-INDEX(FC_L,$AL966))</f>
        <v>0.42799999999999999</v>
      </c>
      <c r="AN966" s="25">
        <f>INDEX(FC_E2,$AL966)+(MEDIAN(MinStable,$AK966,1)-INDEX(FC_L,$AL966))*(INDEX(FC_E2,$AL966+1)-INDEX(FC_E2,$AL966))/(INDEX(FC_L,$AL966+1)-INDEX(FC_L,$AL966))</f>
        <v>0.42199999999999999</v>
      </c>
      <c r="AO966" s="25">
        <f>INDEX(FC_E3,$AL966)+(MEDIAN(MinStable,$AK966,1)-INDEX(FC_L,$AL966))*(INDEX(FC_E3,$AL966+1)-INDEX(FC_E3,$AL966))/(INDEX(FC_L,$AL966+1)-INDEX(FC_L,$AL966))</f>
        <v>0.41499999999999998</v>
      </c>
      <c r="AP966" s="26">
        <f>(IF(S966=1,Y966*AK966/AM966,0)+IF(T966=1,Z966*AK966/AN966,0)+IF(U966=1,AA966*AK966/AO966,0))*dt/60</f>
        <v>0.13434959664142687</v>
      </c>
      <c r="AQ966" s="25">
        <f>E966+(AG966*SQRT(RTE)-AH966/SQRT(RTE))*dt/60/E_nom</f>
        <v>0.63377835858638454</v>
      </c>
      <c r="AR966">
        <f>IF(R966=1,1,0)</f>
        <v>0</v>
      </c>
    </row>
    <row r="967" spans="1:44" x14ac:dyDescent="0.2">
      <c r="A967">
        <v>965</v>
      </c>
      <c r="B967" s="22">
        <f>A967/1440</f>
        <v>0.67013888888888884</v>
      </c>
      <c r="C967" s="23">
        <v>3.2824</v>
      </c>
      <c r="D967" s="24">
        <f>C967+P_aux</f>
        <v>3.2974000000000001</v>
      </c>
      <c r="E967" s="25">
        <f>AQ966</f>
        <v>0.63377835858638454</v>
      </c>
      <c r="F967" s="24">
        <f>AB966</f>
        <v>3.4</v>
      </c>
      <c r="G967">
        <f>IF(AND(S966=0,V966&gt;=MinOff),V966,-1)</f>
        <v>-1</v>
      </c>
      <c r="H967">
        <f>IF(AND(T966=0,W966&gt;=MinOff),W966,-1)</f>
        <v>-1</v>
      </c>
      <c r="I967">
        <f>IF(AND(U966=0,X966&gt;=MinOff),X966,-1)</f>
        <v>-1</v>
      </c>
      <c r="J967">
        <f>IF(AND(S966=1,V966&gt;=MinRun),V966,-1)</f>
        <v>742</v>
      </c>
      <c r="K967">
        <f>IF(AND(T966=1,W966&gt;=MinRun),W966,-1)</f>
        <v>741</v>
      </c>
      <c r="L967">
        <f>IF(AND(U966=1,X966&gt;=MinRun),X966,-1)</f>
        <v>400</v>
      </c>
      <c r="M967">
        <f>IF(MAX(G967:I967)&lt;0,0,MATCH(MAX(G967:I967),G967:I967,0))</f>
        <v>0</v>
      </c>
      <c r="N967">
        <f>IF(MAX(J967:L967)&lt;0,0,MATCH(MAX(J967:L967),J967:L967,0))</f>
        <v>1</v>
      </c>
      <c r="O967" s="24">
        <f>IF(N967=0,0,INDEX(CapVec,N967))</f>
        <v>1.2</v>
      </c>
      <c r="P967">
        <f>IF(OR(D967&gt;F967+StartMargin,E967&lt;SOC_startT),1,0)</f>
        <v>0</v>
      </c>
      <c r="Q967">
        <f>IF(AND(E967&gt;SOC_stopT,D967&lt;=F967-O967+StopMargin),1,0)</f>
        <v>0</v>
      </c>
      <c r="R967">
        <f>IF(AND(P967=1,M967&gt;0),1,IF(AND(P967=0,Q967=1,N967&gt;0),-1,0))</f>
        <v>0</v>
      </c>
      <c r="S967">
        <f>S966+IF(AND(R967=1,M967=1),1,0)-IF(AND(R967=-1,N967=1),1,0)</f>
        <v>1</v>
      </c>
      <c r="T967">
        <f>T966+IF(AND(R967=1,M967=2),1,0)-IF(AND(R967=-1,N967=2),1,0)</f>
        <v>1</v>
      </c>
      <c r="U967">
        <f>U966+IF(AND(R967=1,M967=3),1,0)-IF(AND(R967=-1,N967=3),1,0)</f>
        <v>1</v>
      </c>
      <c r="V967">
        <f>IF(S967&lt;&gt;S966,0,V966+dt)</f>
        <v>743</v>
      </c>
      <c r="W967">
        <f>IF(T967&lt;&gt;T966,0,W966+dt)</f>
        <v>742</v>
      </c>
      <c r="X967">
        <f>IF(U967&lt;&gt;U966,0,X966+dt)</f>
        <v>401</v>
      </c>
      <c r="Y967" s="24">
        <f>S967*Cap_1*MIN(1,(V967+dt)/StartRamp)</f>
        <v>1.2</v>
      </c>
      <c r="Z967" s="24">
        <f>T967*Cap_2*MIN(1,(W967+dt)/StartRamp)</f>
        <v>1.1000000000000001</v>
      </c>
      <c r="AA967" s="24">
        <f>U967*Cap_3*MIN(1,(X967+dt)/StartRamp)</f>
        <v>1.1000000000000001</v>
      </c>
      <c r="AB967" s="24">
        <f>SUM(Y967:AA967)</f>
        <v>3.4</v>
      </c>
      <c r="AC967" s="24">
        <f>AB967-D967</f>
        <v>0.1025999999999998</v>
      </c>
      <c r="AD967" s="25">
        <f>MEDIAN(0,(TaperEnd-E967)/(TaperEnd-TaperStart),1)</f>
        <v>1</v>
      </c>
      <c r="AE967" s="24">
        <f>MIN(P_pcs*AD967,MAX(0,SOC_max-E967)*E_nom*60/dt/SQRT(RTE))</f>
        <v>2.5</v>
      </c>
      <c r="AF967" s="24">
        <f>MIN(P_pcs,MAX(0,E967-SOC_min)*E_nom*60/dt*SQRT(RTE))</f>
        <v>2.5</v>
      </c>
      <c r="AG967" s="24">
        <f>IF(AC967&gt;0,MIN(AC967,AE967),0)</f>
        <v>0.1025999999999998</v>
      </c>
      <c r="AH967" s="24">
        <f>IF(AC967&lt;0,MIN(-AC967,AF967),0)</f>
        <v>0</v>
      </c>
      <c r="AI967" s="24">
        <f>IF(AC967&gt;0,D967+AG967,AB967)</f>
        <v>3.4</v>
      </c>
      <c r="AJ967" s="24">
        <f>MAX(0,D967-AI967-AH967)</f>
        <v>0</v>
      </c>
      <c r="AK967" s="25">
        <f>IF(AB967&gt;0,AI967/AB967,0)</f>
        <v>1</v>
      </c>
      <c r="AL967">
        <f>IF(AB967=0,1,MIN(MATCH(MEDIAN(MinStable,AK967,1),FC_L,1),3))</f>
        <v>3</v>
      </c>
      <c r="AM967" s="25">
        <f>INDEX(FC_E1,$AL967)+(MEDIAN(MinStable,$AK967,1)-INDEX(FC_L,$AL967))*(INDEX(FC_E1,$AL967+1)-INDEX(FC_E1,$AL967))/(INDEX(FC_L,$AL967+1)-INDEX(FC_L,$AL967))</f>
        <v>0.42799999999999999</v>
      </c>
      <c r="AN967" s="25">
        <f>INDEX(FC_E2,$AL967)+(MEDIAN(MinStable,$AK967,1)-INDEX(FC_L,$AL967))*(INDEX(FC_E2,$AL967+1)-INDEX(FC_E2,$AL967))/(INDEX(FC_L,$AL967+1)-INDEX(FC_L,$AL967))</f>
        <v>0.42199999999999999</v>
      </c>
      <c r="AO967" s="25">
        <f>INDEX(FC_E3,$AL967)+(MEDIAN(MinStable,$AK967,1)-INDEX(FC_L,$AL967))*(INDEX(FC_E3,$AL967+1)-INDEX(FC_E3,$AL967))/(INDEX(FC_L,$AL967+1)-INDEX(FC_L,$AL967))</f>
        <v>0.41499999999999998</v>
      </c>
      <c r="AP967" s="26">
        <f>(IF(S967=1,Y967*AK967/AM967,0)+IF(T967=1,Z967*AK967/AN967,0)+IF(U967=1,AA967*AK967/AO967,0))*dt/60</f>
        <v>0.13434959664142687</v>
      </c>
      <c r="AQ967" s="25">
        <f>E967+(AG967*SQRT(RTE)-AH967/SQRT(RTE))*dt/60/E_nom</f>
        <v>0.63407001716635902</v>
      </c>
      <c r="AR967">
        <f>IF(R967=1,1,0)</f>
        <v>0</v>
      </c>
    </row>
    <row r="968" spans="1:44" x14ac:dyDescent="0.2">
      <c r="A968">
        <v>966</v>
      </c>
      <c r="B968" s="22">
        <f>A968/1440</f>
        <v>0.67083333333333328</v>
      </c>
      <c r="C968" s="23">
        <v>3.3020999999999998</v>
      </c>
      <c r="D968" s="24">
        <f>C968+P_aux</f>
        <v>3.3170999999999999</v>
      </c>
      <c r="E968" s="25">
        <f>AQ967</f>
        <v>0.63407001716635902</v>
      </c>
      <c r="F968" s="24">
        <f>AB967</f>
        <v>3.4</v>
      </c>
      <c r="G968">
        <f>IF(AND(S967=0,V967&gt;=MinOff),V967,-1)</f>
        <v>-1</v>
      </c>
      <c r="H968">
        <f>IF(AND(T967=0,W967&gt;=MinOff),W967,-1)</f>
        <v>-1</v>
      </c>
      <c r="I968">
        <f>IF(AND(U967=0,X967&gt;=MinOff),X967,-1)</f>
        <v>-1</v>
      </c>
      <c r="J968">
        <f>IF(AND(S967=1,V967&gt;=MinRun),V967,-1)</f>
        <v>743</v>
      </c>
      <c r="K968">
        <f>IF(AND(T967=1,W967&gt;=MinRun),W967,-1)</f>
        <v>742</v>
      </c>
      <c r="L968">
        <f>IF(AND(U967=1,X967&gt;=MinRun),X967,-1)</f>
        <v>401</v>
      </c>
      <c r="M968">
        <f>IF(MAX(G968:I968)&lt;0,0,MATCH(MAX(G968:I968),G968:I968,0))</f>
        <v>0</v>
      </c>
      <c r="N968">
        <f>IF(MAX(J968:L968)&lt;0,0,MATCH(MAX(J968:L968),J968:L968,0))</f>
        <v>1</v>
      </c>
      <c r="O968" s="24">
        <f>IF(N968=0,0,INDEX(CapVec,N968))</f>
        <v>1.2</v>
      </c>
      <c r="P968">
        <f>IF(OR(D968&gt;F968+StartMargin,E968&lt;SOC_startT),1,0)</f>
        <v>0</v>
      </c>
      <c r="Q968">
        <f>IF(AND(E968&gt;SOC_stopT,D968&lt;=F968-O968+StopMargin),1,0)</f>
        <v>0</v>
      </c>
      <c r="R968">
        <f>IF(AND(P968=1,M968&gt;0),1,IF(AND(P968=0,Q968=1,N968&gt;0),-1,0))</f>
        <v>0</v>
      </c>
      <c r="S968">
        <f>S967+IF(AND(R968=1,M968=1),1,0)-IF(AND(R968=-1,N968=1),1,0)</f>
        <v>1</v>
      </c>
      <c r="T968">
        <f>T967+IF(AND(R968=1,M968=2),1,0)-IF(AND(R968=-1,N968=2),1,0)</f>
        <v>1</v>
      </c>
      <c r="U968">
        <f>U967+IF(AND(R968=1,M968=3),1,0)-IF(AND(R968=-1,N968=3),1,0)</f>
        <v>1</v>
      </c>
      <c r="V968">
        <f>IF(S968&lt;&gt;S967,0,V967+dt)</f>
        <v>744</v>
      </c>
      <c r="W968">
        <f>IF(T968&lt;&gt;T967,0,W967+dt)</f>
        <v>743</v>
      </c>
      <c r="X968">
        <f>IF(U968&lt;&gt;U967,0,X967+dt)</f>
        <v>402</v>
      </c>
      <c r="Y968" s="24">
        <f>S968*Cap_1*MIN(1,(V968+dt)/StartRamp)</f>
        <v>1.2</v>
      </c>
      <c r="Z968" s="24">
        <f>T968*Cap_2*MIN(1,(W968+dt)/StartRamp)</f>
        <v>1.1000000000000001</v>
      </c>
      <c r="AA968" s="24">
        <f>U968*Cap_3*MIN(1,(X968+dt)/StartRamp)</f>
        <v>1.1000000000000001</v>
      </c>
      <c r="AB968" s="24">
        <f>SUM(Y968:AA968)</f>
        <v>3.4</v>
      </c>
      <c r="AC968" s="24">
        <f>AB968-D968</f>
        <v>8.2899999999999974E-2</v>
      </c>
      <c r="AD968" s="25">
        <f>MEDIAN(0,(TaperEnd-E968)/(TaperEnd-TaperStart),1)</f>
        <v>1</v>
      </c>
      <c r="AE968" s="24">
        <f>MIN(P_pcs*AD968,MAX(0,SOC_max-E968)*E_nom*60/dt/SQRT(RTE))</f>
        <v>2.5</v>
      </c>
      <c r="AF968" s="24">
        <f>MIN(P_pcs,MAX(0,E968-SOC_min)*E_nom*60/dt*SQRT(RTE))</f>
        <v>2.5</v>
      </c>
      <c r="AG968" s="24">
        <f>IF(AC968&gt;0,MIN(AC968,AE968),0)</f>
        <v>8.2899999999999974E-2</v>
      </c>
      <c r="AH968" s="24">
        <f>IF(AC968&lt;0,MIN(-AC968,AF968),0)</f>
        <v>0</v>
      </c>
      <c r="AI968" s="24">
        <f>IF(AC968&gt;0,D968+AG968,AB968)</f>
        <v>3.4</v>
      </c>
      <c r="AJ968" s="24">
        <f>MAX(0,D968-AI968-AH968)</f>
        <v>0</v>
      </c>
      <c r="AK968" s="25">
        <f>IF(AB968&gt;0,AI968/AB968,0)</f>
        <v>1</v>
      </c>
      <c r="AL968">
        <f>IF(AB968=0,1,MIN(MATCH(MEDIAN(MinStable,AK968,1),FC_L,1),3))</f>
        <v>3</v>
      </c>
      <c r="AM968" s="25">
        <f>INDEX(FC_E1,$AL968)+(MEDIAN(MinStable,$AK968,1)-INDEX(FC_L,$AL968))*(INDEX(FC_E1,$AL968+1)-INDEX(FC_E1,$AL968))/(INDEX(FC_L,$AL968+1)-INDEX(FC_L,$AL968))</f>
        <v>0.42799999999999999</v>
      </c>
      <c r="AN968" s="25">
        <f>INDEX(FC_E2,$AL968)+(MEDIAN(MinStable,$AK968,1)-INDEX(FC_L,$AL968))*(INDEX(FC_E2,$AL968+1)-INDEX(FC_E2,$AL968))/(INDEX(FC_L,$AL968+1)-INDEX(FC_L,$AL968))</f>
        <v>0.42199999999999999</v>
      </c>
      <c r="AO968" s="25">
        <f>INDEX(FC_E3,$AL968)+(MEDIAN(MinStable,$AK968,1)-INDEX(FC_L,$AL968))*(INDEX(FC_E3,$AL968+1)-INDEX(FC_E3,$AL968))/(INDEX(FC_L,$AL968+1)-INDEX(FC_L,$AL968))</f>
        <v>0.41499999999999998</v>
      </c>
      <c r="AP968" s="26">
        <f>(IF(S968=1,Y968*AK968/AM968,0)+IF(T968=1,Z968*AK968/AN968,0)+IF(U968=1,AA968*AK968/AO968,0))*dt/60</f>
        <v>0.13434959664142687</v>
      </c>
      <c r="AQ968" s="25">
        <f>E968+(AG968*SQRT(RTE)-AH968/SQRT(RTE))*dt/60/E_nom</f>
        <v>0.63430567502483748</v>
      </c>
      <c r="AR968">
        <f>IF(R968=1,1,0)</f>
        <v>0</v>
      </c>
    </row>
    <row r="969" spans="1:44" x14ac:dyDescent="0.2">
      <c r="A969">
        <v>967</v>
      </c>
      <c r="B969" s="22">
        <f>A969/1440</f>
        <v>0.67152777777777772</v>
      </c>
      <c r="C969" s="23">
        <v>3.3719000000000001</v>
      </c>
      <c r="D969" s="24">
        <f>C969+P_aux</f>
        <v>3.3869000000000002</v>
      </c>
      <c r="E969" s="25">
        <f>AQ968</f>
        <v>0.63430567502483748</v>
      </c>
      <c r="F969" s="24">
        <f>AB968</f>
        <v>3.4</v>
      </c>
      <c r="G969">
        <f>IF(AND(S968=0,V968&gt;=MinOff),V968,-1)</f>
        <v>-1</v>
      </c>
      <c r="H969">
        <f>IF(AND(T968=0,W968&gt;=MinOff),W968,-1)</f>
        <v>-1</v>
      </c>
      <c r="I969">
        <f>IF(AND(U968=0,X968&gt;=MinOff),X968,-1)</f>
        <v>-1</v>
      </c>
      <c r="J969">
        <f>IF(AND(S968=1,V968&gt;=MinRun),V968,-1)</f>
        <v>744</v>
      </c>
      <c r="K969">
        <f>IF(AND(T968=1,W968&gt;=MinRun),W968,-1)</f>
        <v>743</v>
      </c>
      <c r="L969">
        <f>IF(AND(U968=1,X968&gt;=MinRun),X968,-1)</f>
        <v>402</v>
      </c>
      <c r="M969">
        <f>IF(MAX(G969:I969)&lt;0,0,MATCH(MAX(G969:I969),G969:I969,0))</f>
        <v>0</v>
      </c>
      <c r="N969">
        <f>IF(MAX(J969:L969)&lt;0,0,MATCH(MAX(J969:L969),J969:L969,0))</f>
        <v>1</v>
      </c>
      <c r="O969" s="24">
        <f>IF(N969=0,0,INDEX(CapVec,N969))</f>
        <v>1.2</v>
      </c>
      <c r="P969">
        <f>IF(OR(D969&gt;F969+StartMargin,E969&lt;SOC_startT),1,0)</f>
        <v>0</v>
      </c>
      <c r="Q969">
        <f>IF(AND(E969&gt;SOC_stopT,D969&lt;=F969-O969+StopMargin),1,0)</f>
        <v>0</v>
      </c>
      <c r="R969">
        <f>IF(AND(P969=1,M969&gt;0),1,IF(AND(P969=0,Q969=1,N969&gt;0),-1,0))</f>
        <v>0</v>
      </c>
      <c r="S969">
        <f>S968+IF(AND(R969=1,M969=1),1,0)-IF(AND(R969=-1,N969=1),1,0)</f>
        <v>1</v>
      </c>
      <c r="T969">
        <f>T968+IF(AND(R969=1,M969=2),1,0)-IF(AND(R969=-1,N969=2),1,0)</f>
        <v>1</v>
      </c>
      <c r="U969">
        <f>U968+IF(AND(R969=1,M969=3),1,0)-IF(AND(R969=-1,N969=3),1,0)</f>
        <v>1</v>
      </c>
      <c r="V969">
        <f>IF(S969&lt;&gt;S968,0,V968+dt)</f>
        <v>745</v>
      </c>
      <c r="W969">
        <f>IF(T969&lt;&gt;T968,0,W968+dt)</f>
        <v>744</v>
      </c>
      <c r="X969">
        <f>IF(U969&lt;&gt;U968,0,X968+dt)</f>
        <v>403</v>
      </c>
      <c r="Y969" s="24">
        <f>S969*Cap_1*MIN(1,(V969+dt)/StartRamp)</f>
        <v>1.2</v>
      </c>
      <c r="Z969" s="24">
        <f>T969*Cap_2*MIN(1,(W969+dt)/StartRamp)</f>
        <v>1.1000000000000001</v>
      </c>
      <c r="AA969" s="24">
        <f>U969*Cap_3*MIN(1,(X969+dt)/StartRamp)</f>
        <v>1.1000000000000001</v>
      </c>
      <c r="AB969" s="24">
        <f>SUM(Y969:AA969)</f>
        <v>3.4</v>
      </c>
      <c r="AC969" s="24">
        <f>AB969-D969</f>
        <v>1.3099999999999667E-2</v>
      </c>
      <c r="AD969" s="25">
        <f>MEDIAN(0,(TaperEnd-E969)/(TaperEnd-TaperStart),1)</f>
        <v>1</v>
      </c>
      <c r="AE969" s="24">
        <f>MIN(P_pcs*AD969,MAX(0,SOC_max-E969)*E_nom*60/dt/SQRT(RTE))</f>
        <v>2.5</v>
      </c>
      <c r="AF969" s="24">
        <f>MIN(P_pcs,MAX(0,E969-SOC_min)*E_nom*60/dt*SQRT(RTE))</f>
        <v>2.5</v>
      </c>
      <c r="AG969" s="24">
        <f>IF(AC969&gt;0,MIN(AC969,AE969),0)</f>
        <v>1.3099999999999667E-2</v>
      </c>
      <c r="AH969" s="24">
        <f>IF(AC969&lt;0,MIN(-AC969,AF969),0)</f>
        <v>0</v>
      </c>
      <c r="AI969" s="24">
        <f>IF(AC969&gt;0,D969+AG969,AB969)</f>
        <v>3.4</v>
      </c>
      <c r="AJ969" s="24">
        <f>MAX(0,D969-AI969-AH969)</f>
        <v>0</v>
      </c>
      <c r="AK969" s="25">
        <f>IF(AB969&gt;0,AI969/AB969,0)</f>
        <v>1</v>
      </c>
      <c r="AL969">
        <f>IF(AB969=0,1,MIN(MATCH(MEDIAN(MinStable,AK969,1),FC_L,1),3))</f>
        <v>3</v>
      </c>
      <c r="AM969" s="25">
        <f>INDEX(FC_E1,$AL969)+(MEDIAN(MinStable,$AK969,1)-INDEX(FC_L,$AL969))*(INDEX(FC_E1,$AL969+1)-INDEX(FC_E1,$AL969))/(INDEX(FC_L,$AL969+1)-INDEX(FC_L,$AL969))</f>
        <v>0.42799999999999999</v>
      </c>
      <c r="AN969" s="25">
        <f>INDEX(FC_E2,$AL969)+(MEDIAN(MinStable,$AK969,1)-INDEX(FC_L,$AL969))*(INDEX(FC_E2,$AL969+1)-INDEX(FC_E2,$AL969))/(INDEX(FC_L,$AL969+1)-INDEX(FC_L,$AL969))</f>
        <v>0.42199999999999999</v>
      </c>
      <c r="AO969" s="25">
        <f>INDEX(FC_E3,$AL969)+(MEDIAN(MinStable,$AK969,1)-INDEX(FC_L,$AL969))*(INDEX(FC_E3,$AL969+1)-INDEX(FC_E3,$AL969))/(INDEX(FC_L,$AL969+1)-INDEX(FC_L,$AL969))</f>
        <v>0.41499999999999998</v>
      </c>
      <c r="AP969" s="26">
        <f>(IF(S969=1,Y969*AK969/AM969,0)+IF(T969=1,Z969*AK969/AN969,0)+IF(U969=1,AA969*AK969/AO969,0))*dt/60</f>
        <v>0.13434959664142687</v>
      </c>
      <c r="AQ969" s="25">
        <f>E969+(AG969*SQRT(RTE)-AH969/SQRT(RTE))*dt/60/E_nom</f>
        <v>0.63434291408329424</v>
      </c>
      <c r="AR969">
        <f>IF(R969=1,1,0)</f>
        <v>0</v>
      </c>
    </row>
    <row r="970" spans="1:44" x14ac:dyDescent="0.2">
      <c r="A970">
        <v>968</v>
      </c>
      <c r="B970" s="22">
        <f>A970/1440</f>
        <v>0.67222222222222228</v>
      </c>
      <c r="C970" s="23">
        <v>3.2505999999999999</v>
      </c>
      <c r="D970" s="24">
        <f>C970+P_aux</f>
        <v>3.2656000000000001</v>
      </c>
      <c r="E970" s="25">
        <f>AQ969</f>
        <v>0.63434291408329424</v>
      </c>
      <c r="F970" s="24">
        <f>AB969</f>
        <v>3.4</v>
      </c>
      <c r="G970">
        <f>IF(AND(S969=0,V969&gt;=MinOff),V969,-1)</f>
        <v>-1</v>
      </c>
      <c r="H970">
        <f>IF(AND(T969=0,W969&gt;=MinOff),W969,-1)</f>
        <v>-1</v>
      </c>
      <c r="I970">
        <f>IF(AND(U969=0,X969&gt;=MinOff),X969,-1)</f>
        <v>-1</v>
      </c>
      <c r="J970">
        <f>IF(AND(S969=1,V969&gt;=MinRun),V969,-1)</f>
        <v>745</v>
      </c>
      <c r="K970">
        <f>IF(AND(T969=1,W969&gt;=MinRun),W969,-1)</f>
        <v>744</v>
      </c>
      <c r="L970">
        <f>IF(AND(U969=1,X969&gt;=MinRun),X969,-1)</f>
        <v>403</v>
      </c>
      <c r="M970">
        <f>IF(MAX(G970:I970)&lt;0,0,MATCH(MAX(G970:I970),G970:I970,0))</f>
        <v>0</v>
      </c>
      <c r="N970">
        <f>IF(MAX(J970:L970)&lt;0,0,MATCH(MAX(J970:L970),J970:L970,0))</f>
        <v>1</v>
      </c>
      <c r="O970" s="24">
        <f>IF(N970=0,0,INDEX(CapVec,N970))</f>
        <v>1.2</v>
      </c>
      <c r="P970">
        <f>IF(OR(D970&gt;F970+StartMargin,E970&lt;SOC_startT),1,0)</f>
        <v>0</v>
      </c>
      <c r="Q970">
        <f>IF(AND(E970&gt;SOC_stopT,D970&lt;=F970-O970+StopMargin),1,0)</f>
        <v>0</v>
      </c>
      <c r="R970">
        <f>IF(AND(P970=1,M970&gt;0),1,IF(AND(P970=0,Q970=1,N970&gt;0),-1,0))</f>
        <v>0</v>
      </c>
      <c r="S970">
        <f>S969+IF(AND(R970=1,M970=1),1,0)-IF(AND(R970=-1,N970=1),1,0)</f>
        <v>1</v>
      </c>
      <c r="T970">
        <f>T969+IF(AND(R970=1,M970=2),1,0)-IF(AND(R970=-1,N970=2),1,0)</f>
        <v>1</v>
      </c>
      <c r="U970">
        <f>U969+IF(AND(R970=1,M970=3),1,0)-IF(AND(R970=-1,N970=3),1,0)</f>
        <v>1</v>
      </c>
      <c r="V970">
        <f>IF(S970&lt;&gt;S969,0,V969+dt)</f>
        <v>746</v>
      </c>
      <c r="W970">
        <f>IF(T970&lt;&gt;T969,0,W969+dt)</f>
        <v>745</v>
      </c>
      <c r="X970">
        <f>IF(U970&lt;&gt;U969,0,X969+dt)</f>
        <v>404</v>
      </c>
      <c r="Y970" s="24">
        <f>S970*Cap_1*MIN(1,(V970+dt)/StartRamp)</f>
        <v>1.2</v>
      </c>
      <c r="Z970" s="24">
        <f>T970*Cap_2*MIN(1,(W970+dt)/StartRamp)</f>
        <v>1.1000000000000001</v>
      </c>
      <c r="AA970" s="24">
        <f>U970*Cap_3*MIN(1,(X970+dt)/StartRamp)</f>
        <v>1.1000000000000001</v>
      </c>
      <c r="AB970" s="24">
        <f>SUM(Y970:AA970)</f>
        <v>3.4</v>
      </c>
      <c r="AC970" s="24">
        <f>AB970-D970</f>
        <v>0.13439999999999985</v>
      </c>
      <c r="AD970" s="25">
        <f>MEDIAN(0,(TaperEnd-E970)/(TaperEnd-TaperStart),1)</f>
        <v>1</v>
      </c>
      <c r="AE970" s="24">
        <f>MIN(P_pcs*AD970,MAX(0,SOC_max-E970)*E_nom*60/dt/SQRT(RTE))</f>
        <v>2.5</v>
      </c>
      <c r="AF970" s="24">
        <f>MIN(P_pcs,MAX(0,E970-SOC_min)*E_nom*60/dt*SQRT(RTE))</f>
        <v>2.5</v>
      </c>
      <c r="AG970" s="24">
        <f>IF(AC970&gt;0,MIN(AC970,AE970),0)</f>
        <v>0.13439999999999985</v>
      </c>
      <c r="AH970" s="24">
        <f>IF(AC970&lt;0,MIN(-AC970,AF970),0)</f>
        <v>0</v>
      </c>
      <c r="AI970" s="24">
        <f>IF(AC970&gt;0,D970+AG970,AB970)</f>
        <v>3.4</v>
      </c>
      <c r="AJ970" s="24">
        <f>MAX(0,D970-AI970-AH970)</f>
        <v>0</v>
      </c>
      <c r="AK970" s="25">
        <f>IF(AB970&gt;0,AI970/AB970,0)</f>
        <v>1</v>
      </c>
      <c r="AL970">
        <f>IF(AB970=0,1,MIN(MATCH(MEDIAN(MinStable,AK970,1),FC_L,1),3))</f>
        <v>3</v>
      </c>
      <c r="AM970" s="25">
        <f>INDEX(FC_E1,$AL970)+(MEDIAN(MinStable,$AK970,1)-INDEX(FC_L,$AL970))*(INDEX(FC_E1,$AL970+1)-INDEX(FC_E1,$AL970))/(INDEX(FC_L,$AL970+1)-INDEX(FC_L,$AL970))</f>
        <v>0.42799999999999999</v>
      </c>
      <c r="AN970" s="25">
        <f>INDEX(FC_E2,$AL970)+(MEDIAN(MinStable,$AK970,1)-INDEX(FC_L,$AL970))*(INDEX(FC_E2,$AL970+1)-INDEX(FC_E2,$AL970))/(INDEX(FC_L,$AL970+1)-INDEX(FC_L,$AL970))</f>
        <v>0.42199999999999999</v>
      </c>
      <c r="AO970" s="25">
        <f>INDEX(FC_E3,$AL970)+(MEDIAN(MinStable,$AK970,1)-INDEX(FC_L,$AL970))*(INDEX(FC_E3,$AL970+1)-INDEX(FC_E3,$AL970))/(INDEX(FC_L,$AL970+1)-INDEX(FC_L,$AL970))</f>
        <v>0.41499999999999998</v>
      </c>
      <c r="AP970" s="26">
        <f>(IF(S970=1,Y970*AK970/AM970,0)+IF(T970=1,Z970*AK970/AN970,0)+IF(U970=1,AA970*AK970/AO970,0))*dt/60</f>
        <v>0.13434959664142687</v>
      </c>
      <c r="AQ970" s="25">
        <f>E970+(AG970*SQRT(RTE)-AH970/SQRT(RTE))*dt/60/E_nom</f>
        <v>0.63472496976700354</v>
      </c>
      <c r="AR970">
        <f>IF(R970=1,1,0)</f>
        <v>0</v>
      </c>
    </row>
    <row r="971" spans="1:44" x14ac:dyDescent="0.2">
      <c r="A971">
        <v>969</v>
      </c>
      <c r="B971" s="22">
        <f>A971/1440</f>
        <v>0.67291666666666672</v>
      </c>
      <c r="C971" s="23">
        <v>3.3290999999999999</v>
      </c>
      <c r="D971" s="24">
        <f>C971+P_aux</f>
        <v>3.3441000000000001</v>
      </c>
      <c r="E971" s="25">
        <f>AQ970</f>
        <v>0.63472496976700354</v>
      </c>
      <c r="F971" s="24">
        <f>AB970</f>
        <v>3.4</v>
      </c>
      <c r="G971">
        <f>IF(AND(S970=0,V970&gt;=MinOff),V970,-1)</f>
        <v>-1</v>
      </c>
      <c r="H971">
        <f>IF(AND(T970=0,W970&gt;=MinOff),W970,-1)</f>
        <v>-1</v>
      </c>
      <c r="I971">
        <f>IF(AND(U970=0,X970&gt;=MinOff),X970,-1)</f>
        <v>-1</v>
      </c>
      <c r="J971">
        <f>IF(AND(S970=1,V970&gt;=MinRun),V970,-1)</f>
        <v>746</v>
      </c>
      <c r="K971">
        <f>IF(AND(T970=1,W970&gt;=MinRun),W970,-1)</f>
        <v>745</v>
      </c>
      <c r="L971">
        <f>IF(AND(U970=1,X970&gt;=MinRun),X970,-1)</f>
        <v>404</v>
      </c>
      <c r="M971">
        <f>IF(MAX(G971:I971)&lt;0,0,MATCH(MAX(G971:I971),G971:I971,0))</f>
        <v>0</v>
      </c>
      <c r="N971">
        <f>IF(MAX(J971:L971)&lt;0,0,MATCH(MAX(J971:L971),J971:L971,0))</f>
        <v>1</v>
      </c>
      <c r="O971" s="24">
        <f>IF(N971=0,0,INDEX(CapVec,N971))</f>
        <v>1.2</v>
      </c>
      <c r="P971">
        <f>IF(OR(D971&gt;F971+StartMargin,E971&lt;SOC_startT),1,0)</f>
        <v>0</v>
      </c>
      <c r="Q971">
        <f>IF(AND(E971&gt;SOC_stopT,D971&lt;=F971-O971+StopMargin),1,0)</f>
        <v>0</v>
      </c>
      <c r="R971">
        <f>IF(AND(P971=1,M971&gt;0),1,IF(AND(P971=0,Q971=1,N971&gt;0),-1,0))</f>
        <v>0</v>
      </c>
      <c r="S971">
        <f>S970+IF(AND(R971=1,M971=1),1,0)-IF(AND(R971=-1,N971=1),1,0)</f>
        <v>1</v>
      </c>
      <c r="T971">
        <f>T970+IF(AND(R971=1,M971=2),1,0)-IF(AND(R971=-1,N971=2),1,0)</f>
        <v>1</v>
      </c>
      <c r="U971">
        <f>U970+IF(AND(R971=1,M971=3),1,0)-IF(AND(R971=-1,N971=3),1,0)</f>
        <v>1</v>
      </c>
      <c r="V971">
        <f>IF(S971&lt;&gt;S970,0,V970+dt)</f>
        <v>747</v>
      </c>
      <c r="W971">
        <f>IF(T971&lt;&gt;T970,0,W970+dt)</f>
        <v>746</v>
      </c>
      <c r="X971">
        <f>IF(U971&lt;&gt;U970,0,X970+dt)</f>
        <v>405</v>
      </c>
      <c r="Y971" s="24">
        <f>S971*Cap_1*MIN(1,(V971+dt)/StartRamp)</f>
        <v>1.2</v>
      </c>
      <c r="Z971" s="24">
        <f>T971*Cap_2*MIN(1,(W971+dt)/StartRamp)</f>
        <v>1.1000000000000001</v>
      </c>
      <c r="AA971" s="24">
        <f>U971*Cap_3*MIN(1,(X971+dt)/StartRamp)</f>
        <v>1.1000000000000001</v>
      </c>
      <c r="AB971" s="24">
        <f>SUM(Y971:AA971)</f>
        <v>3.4</v>
      </c>
      <c r="AC971" s="24">
        <f>AB971-D971</f>
        <v>5.5899999999999839E-2</v>
      </c>
      <c r="AD971" s="25">
        <f>MEDIAN(0,(TaperEnd-E971)/(TaperEnd-TaperStart),1)</f>
        <v>1</v>
      </c>
      <c r="AE971" s="24">
        <f>MIN(P_pcs*AD971,MAX(0,SOC_max-E971)*E_nom*60/dt/SQRT(RTE))</f>
        <v>2.5</v>
      </c>
      <c r="AF971" s="24">
        <f>MIN(P_pcs,MAX(0,E971-SOC_min)*E_nom*60/dt*SQRT(RTE))</f>
        <v>2.5</v>
      </c>
      <c r="AG971" s="24">
        <f>IF(AC971&gt;0,MIN(AC971,AE971),0)</f>
        <v>5.5899999999999839E-2</v>
      </c>
      <c r="AH971" s="24">
        <f>IF(AC971&lt;0,MIN(-AC971,AF971),0)</f>
        <v>0</v>
      </c>
      <c r="AI971" s="24">
        <f>IF(AC971&gt;0,D971+AG971,AB971)</f>
        <v>3.4</v>
      </c>
      <c r="AJ971" s="24">
        <f>MAX(0,D971-AI971-AH971)</f>
        <v>0</v>
      </c>
      <c r="AK971" s="25">
        <f>IF(AB971&gt;0,AI971/AB971,0)</f>
        <v>1</v>
      </c>
      <c r="AL971">
        <f>IF(AB971=0,1,MIN(MATCH(MEDIAN(MinStable,AK971,1),FC_L,1),3))</f>
        <v>3</v>
      </c>
      <c r="AM971" s="25">
        <f>INDEX(FC_E1,$AL971)+(MEDIAN(MinStable,$AK971,1)-INDEX(FC_L,$AL971))*(INDEX(FC_E1,$AL971+1)-INDEX(FC_E1,$AL971))/(INDEX(FC_L,$AL971+1)-INDEX(FC_L,$AL971))</f>
        <v>0.42799999999999999</v>
      </c>
      <c r="AN971" s="25">
        <f>INDEX(FC_E2,$AL971)+(MEDIAN(MinStable,$AK971,1)-INDEX(FC_L,$AL971))*(INDEX(FC_E2,$AL971+1)-INDEX(FC_E2,$AL971))/(INDEX(FC_L,$AL971+1)-INDEX(FC_L,$AL971))</f>
        <v>0.42199999999999999</v>
      </c>
      <c r="AO971" s="25">
        <f>INDEX(FC_E3,$AL971)+(MEDIAN(MinStable,$AK971,1)-INDEX(FC_L,$AL971))*(INDEX(FC_E3,$AL971+1)-INDEX(FC_E3,$AL971))/(INDEX(FC_L,$AL971+1)-INDEX(FC_L,$AL971))</f>
        <v>0.41499999999999998</v>
      </c>
      <c r="AP971" s="26">
        <f>(IF(S971=1,Y971*AK971/AM971,0)+IF(T971=1,Z971*AK971/AN971,0)+IF(U971=1,AA971*AK971/AO971,0))*dt/60</f>
        <v>0.13434959664142687</v>
      </c>
      <c r="AQ971" s="25">
        <f>E971+(AG971*SQRT(RTE)-AH971/SQRT(RTE))*dt/60/E_nom</f>
        <v>0.63488387536759394</v>
      </c>
      <c r="AR971">
        <f>IF(R971=1,1,0)</f>
        <v>0</v>
      </c>
    </row>
    <row r="972" spans="1:44" x14ac:dyDescent="0.2">
      <c r="A972">
        <v>970</v>
      </c>
      <c r="B972" s="22">
        <f>A972/1440</f>
        <v>0.67361111111111116</v>
      </c>
      <c r="C972" s="23">
        <v>3.3209</v>
      </c>
      <c r="D972" s="24">
        <f>C972+P_aux</f>
        <v>3.3359000000000001</v>
      </c>
      <c r="E972" s="25">
        <f>AQ971</f>
        <v>0.63488387536759394</v>
      </c>
      <c r="F972" s="24">
        <f>AB971</f>
        <v>3.4</v>
      </c>
      <c r="G972">
        <f>IF(AND(S971=0,V971&gt;=MinOff),V971,-1)</f>
        <v>-1</v>
      </c>
      <c r="H972">
        <f>IF(AND(T971=0,W971&gt;=MinOff),W971,-1)</f>
        <v>-1</v>
      </c>
      <c r="I972">
        <f>IF(AND(U971=0,X971&gt;=MinOff),X971,-1)</f>
        <v>-1</v>
      </c>
      <c r="J972">
        <f>IF(AND(S971=1,V971&gt;=MinRun),V971,-1)</f>
        <v>747</v>
      </c>
      <c r="K972">
        <f>IF(AND(T971=1,W971&gt;=MinRun),W971,-1)</f>
        <v>746</v>
      </c>
      <c r="L972">
        <f>IF(AND(U971=1,X971&gt;=MinRun),X971,-1)</f>
        <v>405</v>
      </c>
      <c r="M972">
        <f>IF(MAX(G972:I972)&lt;0,0,MATCH(MAX(G972:I972),G972:I972,0))</f>
        <v>0</v>
      </c>
      <c r="N972">
        <f>IF(MAX(J972:L972)&lt;0,0,MATCH(MAX(J972:L972),J972:L972,0))</f>
        <v>1</v>
      </c>
      <c r="O972" s="24">
        <f>IF(N972=0,0,INDEX(CapVec,N972))</f>
        <v>1.2</v>
      </c>
      <c r="P972">
        <f>IF(OR(D972&gt;F972+StartMargin,E972&lt;SOC_startT),1,0)</f>
        <v>0</v>
      </c>
      <c r="Q972">
        <f>IF(AND(E972&gt;SOC_stopT,D972&lt;=F972-O972+StopMargin),1,0)</f>
        <v>0</v>
      </c>
      <c r="R972">
        <f>IF(AND(P972=1,M972&gt;0),1,IF(AND(P972=0,Q972=1,N972&gt;0),-1,0))</f>
        <v>0</v>
      </c>
      <c r="S972">
        <f>S971+IF(AND(R972=1,M972=1),1,0)-IF(AND(R972=-1,N972=1),1,0)</f>
        <v>1</v>
      </c>
      <c r="T972">
        <f>T971+IF(AND(R972=1,M972=2),1,0)-IF(AND(R972=-1,N972=2),1,0)</f>
        <v>1</v>
      </c>
      <c r="U972">
        <f>U971+IF(AND(R972=1,M972=3),1,0)-IF(AND(R972=-1,N972=3),1,0)</f>
        <v>1</v>
      </c>
      <c r="V972">
        <f>IF(S972&lt;&gt;S971,0,V971+dt)</f>
        <v>748</v>
      </c>
      <c r="W972">
        <f>IF(T972&lt;&gt;T971,0,W971+dt)</f>
        <v>747</v>
      </c>
      <c r="X972">
        <f>IF(U972&lt;&gt;U971,0,X971+dt)</f>
        <v>406</v>
      </c>
      <c r="Y972" s="24">
        <f>S972*Cap_1*MIN(1,(V972+dt)/StartRamp)</f>
        <v>1.2</v>
      </c>
      <c r="Z972" s="24">
        <f>T972*Cap_2*MIN(1,(W972+dt)/StartRamp)</f>
        <v>1.1000000000000001</v>
      </c>
      <c r="AA972" s="24">
        <f>U972*Cap_3*MIN(1,(X972+dt)/StartRamp)</f>
        <v>1.1000000000000001</v>
      </c>
      <c r="AB972" s="24">
        <f>SUM(Y972:AA972)</f>
        <v>3.4</v>
      </c>
      <c r="AC972" s="24">
        <f>AB972-D972</f>
        <v>6.4099999999999824E-2</v>
      </c>
      <c r="AD972" s="25">
        <f>MEDIAN(0,(TaperEnd-E972)/(TaperEnd-TaperStart),1)</f>
        <v>1</v>
      </c>
      <c r="AE972" s="24">
        <f>MIN(P_pcs*AD972,MAX(0,SOC_max-E972)*E_nom*60/dt/SQRT(RTE))</f>
        <v>2.5</v>
      </c>
      <c r="AF972" s="24">
        <f>MIN(P_pcs,MAX(0,E972-SOC_min)*E_nom*60/dt*SQRT(RTE))</f>
        <v>2.5</v>
      </c>
      <c r="AG972" s="24">
        <f>IF(AC972&gt;0,MIN(AC972,AE972),0)</f>
        <v>6.4099999999999824E-2</v>
      </c>
      <c r="AH972" s="24">
        <f>IF(AC972&lt;0,MIN(-AC972,AF972),0)</f>
        <v>0</v>
      </c>
      <c r="AI972" s="24">
        <f>IF(AC972&gt;0,D972+AG972,AB972)</f>
        <v>3.4</v>
      </c>
      <c r="AJ972" s="24">
        <f>MAX(0,D972-AI972-AH972)</f>
        <v>0</v>
      </c>
      <c r="AK972" s="25">
        <f>IF(AB972&gt;0,AI972/AB972,0)</f>
        <v>1</v>
      </c>
      <c r="AL972">
        <f>IF(AB972=0,1,MIN(MATCH(MEDIAN(MinStable,AK972,1),FC_L,1),3))</f>
        <v>3</v>
      </c>
      <c r="AM972" s="25">
        <f>INDEX(FC_E1,$AL972)+(MEDIAN(MinStable,$AK972,1)-INDEX(FC_L,$AL972))*(INDEX(FC_E1,$AL972+1)-INDEX(FC_E1,$AL972))/(INDEX(FC_L,$AL972+1)-INDEX(FC_L,$AL972))</f>
        <v>0.42799999999999999</v>
      </c>
      <c r="AN972" s="25">
        <f>INDEX(FC_E2,$AL972)+(MEDIAN(MinStable,$AK972,1)-INDEX(FC_L,$AL972))*(INDEX(FC_E2,$AL972+1)-INDEX(FC_E2,$AL972))/(INDEX(FC_L,$AL972+1)-INDEX(FC_L,$AL972))</f>
        <v>0.42199999999999999</v>
      </c>
      <c r="AO972" s="25">
        <f>INDEX(FC_E3,$AL972)+(MEDIAN(MinStable,$AK972,1)-INDEX(FC_L,$AL972))*(INDEX(FC_E3,$AL972+1)-INDEX(FC_E3,$AL972))/(INDEX(FC_L,$AL972+1)-INDEX(FC_L,$AL972))</f>
        <v>0.41499999999999998</v>
      </c>
      <c r="AP972" s="26">
        <f>(IF(S972=1,Y972*AK972/AM972,0)+IF(T972=1,Z972*AK972/AN972,0)+IF(U972=1,AA972*AK972/AO972,0))*dt/60</f>
        <v>0.13434959664142687</v>
      </c>
      <c r="AQ972" s="25">
        <f>E972+(AG972*SQRT(RTE)-AH972/SQRT(RTE))*dt/60/E_nom</f>
        <v>0.63506609091317257</v>
      </c>
      <c r="AR972">
        <f>IF(R972=1,1,0)</f>
        <v>0</v>
      </c>
    </row>
    <row r="973" spans="1:44" x14ac:dyDescent="0.2">
      <c r="A973">
        <v>971</v>
      </c>
      <c r="B973" s="22">
        <f>A973/1440</f>
        <v>0.6743055555555556</v>
      </c>
      <c r="C973" s="23">
        <v>3.3252000000000002</v>
      </c>
      <c r="D973" s="24">
        <f>C973+P_aux</f>
        <v>3.3402000000000003</v>
      </c>
      <c r="E973" s="25">
        <f>AQ972</f>
        <v>0.63506609091317257</v>
      </c>
      <c r="F973" s="24">
        <f>AB972</f>
        <v>3.4</v>
      </c>
      <c r="G973">
        <f>IF(AND(S972=0,V972&gt;=MinOff),V972,-1)</f>
        <v>-1</v>
      </c>
      <c r="H973">
        <f>IF(AND(T972=0,W972&gt;=MinOff),W972,-1)</f>
        <v>-1</v>
      </c>
      <c r="I973">
        <f>IF(AND(U972=0,X972&gt;=MinOff),X972,-1)</f>
        <v>-1</v>
      </c>
      <c r="J973">
        <f>IF(AND(S972=1,V972&gt;=MinRun),V972,-1)</f>
        <v>748</v>
      </c>
      <c r="K973">
        <f>IF(AND(T972=1,W972&gt;=MinRun),W972,-1)</f>
        <v>747</v>
      </c>
      <c r="L973">
        <f>IF(AND(U972=1,X972&gt;=MinRun),X972,-1)</f>
        <v>406</v>
      </c>
      <c r="M973">
        <f>IF(MAX(G973:I973)&lt;0,0,MATCH(MAX(G973:I973),G973:I973,0))</f>
        <v>0</v>
      </c>
      <c r="N973">
        <f>IF(MAX(J973:L973)&lt;0,0,MATCH(MAX(J973:L973),J973:L973,0))</f>
        <v>1</v>
      </c>
      <c r="O973" s="24">
        <f>IF(N973=0,0,INDEX(CapVec,N973))</f>
        <v>1.2</v>
      </c>
      <c r="P973">
        <f>IF(OR(D973&gt;F973+StartMargin,E973&lt;SOC_startT),1,0)</f>
        <v>0</v>
      </c>
      <c r="Q973">
        <f>IF(AND(E973&gt;SOC_stopT,D973&lt;=F973-O973+StopMargin),1,0)</f>
        <v>0</v>
      </c>
      <c r="R973">
        <f>IF(AND(P973=1,M973&gt;0),1,IF(AND(P973=0,Q973=1,N973&gt;0),-1,0))</f>
        <v>0</v>
      </c>
      <c r="S973">
        <f>S972+IF(AND(R973=1,M973=1),1,0)-IF(AND(R973=-1,N973=1),1,0)</f>
        <v>1</v>
      </c>
      <c r="T973">
        <f>T972+IF(AND(R973=1,M973=2),1,0)-IF(AND(R973=-1,N973=2),1,0)</f>
        <v>1</v>
      </c>
      <c r="U973">
        <f>U972+IF(AND(R973=1,M973=3),1,0)-IF(AND(R973=-1,N973=3),1,0)</f>
        <v>1</v>
      </c>
      <c r="V973">
        <f>IF(S973&lt;&gt;S972,0,V972+dt)</f>
        <v>749</v>
      </c>
      <c r="W973">
        <f>IF(T973&lt;&gt;T972,0,W972+dt)</f>
        <v>748</v>
      </c>
      <c r="X973">
        <f>IF(U973&lt;&gt;U972,0,X972+dt)</f>
        <v>407</v>
      </c>
      <c r="Y973" s="24">
        <f>S973*Cap_1*MIN(1,(V973+dt)/StartRamp)</f>
        <v>1.2</v>
      </c>
      <c r="Z973" s="24">
        <f>T973*Cap_2*MIN(1,(W973+dt)/StartRamp)</f>
        <v>1.1000000000000001</v>
      </c>
      <c r="AA973" s="24">
        <f>U973*Cap_3*MIN(1,(X973+dt)/StartRamp)</f>
        <v>1.1000000000000001</v>
      </c>
      <c r="AB973" s="24">
        <f>SUM(Y973:AA973)</f>
        <v>3.4</v>
      </c>
      <c r="AC973" s="24">
        <f>AB973-D973</f>
        <v>5.9799999999999631E-2</v>
      </c>
      <c r="AD973" s="25">
        <f>MEDIAN(0,(TaperEnd-E973)/(TaperEnd-TaperStart),1)</f>
        <v>1</v>
      </c>
      <c r="AE973" s="24">
        <f>MIN(P_pcs*AD973,MAX(0,SOC_max-E973)*E_nom*60/dt/SQRT(RTE))</f>
        <v>2.5</v>
      </c>
      <c r="AF973" s="24">
        <f>MIN(P_pcs,MAX(0,E973-SOC_min)*E_nom*60/dt*SQRT(RTE))</f>
        <v>2.5</v>
      </c>
      <c r="AG973" s="24">
        <f>IF(AC973&gt;0,MIN(AC973,AE973),0)</f>
        <v>5.9799999999999631E-2</v>
      </c>
      <c r="AH973" s="24">
        <f>IF(AC973&lt;0,MIN(-AC973,AF973),0)</f>
        <v>0</v>
      </c>
      <c r="AI973" s="24">
        <f>IF(AC973&gt;0,D973+AG973,AB973)</f>
        <v>3.4</v>
      </c>
      <c r="AJ973" s="24">
        <f>MAX(0,D973-AI973-AH973)</f>
        <v>0</v>
      </c>
      <c r="AK973" s="25">
        <f>IF(AB973&gt;0,AI973/AB973,0)</f>
        <v>1</v>
      </c>
      <c r="AL973">
        <f>IF(AB973=0,1,MIN(MATCH(MEDIAN(MinStable,AK973,1),FC_L,1),3))</f>
        <v>3</v>
      </c>
      <c r="AM973" s="25">
        <f>INDEX(FC_E1,$AL973)+(MEDIAN(MinStable,$AK973,1)-INDEX(FC_L,$AL973))*(INDEX(FC_E1,$AL973+1)-INDEX(FC_E1,$AL973))/(INDEX(FC_L,$AL973+1)-INDEX(FC_L,$AL973))</f>
        <v>0.42799999999999999</v>
      </c>
      <c r="AN973" s="25">
        <f>INDEX(FC_E2,$AL973)+(MEDIAN(MinStable,$AK973,1)-INDEX(FC_L,$AL973))*(INDEX(FC_E2,$AL973+1)-INDEX(FC_E2,$AL973))/(INDEX(FC_L,$AL973+1)-INDEX(FC_L,$AL973))</f>
        <v>0.42199999999999999</v>
      </c>
      <c r="AO973" s="25">
        <f>INDEX(FC_E3,$AL973)+(MEDIAN(MinStable,$AK973,1)-INDEX(FC_L,$AL973))*(INDEX(FC_E3,$AL973+1)-INDEX(FC_E3,$AL973))/(INDEX(FC_L,$AL973+1)-INDEX(FC_L,$AL973))</f>
        <v>0.41499999999999998</v>
      </c>
      <c r="AP973" s="26">
        <f>(IF(S973=1,Y973*AK973/AM973,0)+IF(T973=1,Z973*AK973/AN973,0)+IF(U973=1,AA973*AK973/AO973,0))*dt/60</f>
        <v>0.13434959664142687</v>
      </c>
      <c r="AQ973" s="25">
        <f>E973+(AG973*SQRT(RTE)-AH973/SQRT(RTE))*dt/60/E_nom</f>
        <v>0.63523608295101341</v>
      </c>
      <c r="AR973">
        <f>IF(R973=1,1,0)</f>
        <v>0</v>
      </c>
    </row>
    <row r="974" spans="1:44" x14ac:dyDescent="0.2">
      <c r="A974">
        <v>972</v>
      </c>
      <c r="B974" s="22">
        <f>A974/1440</f>
        <v>0.67500000000000004</v>
      </c>
      <c r="C974" s="23">
        <v>3.3976000000000002</v>
      </c>
      <c r="D974" s="24">
        <f>C974+P_aux</f>
        <v>3.4126000000000003</v>
      </c>
      <c r="E974" s="25">
        <f>AQ973</f>
        <v>0.63523608295101341</v>
      </c>
      <c r="F974" s="24">
        <f>AB973</f>
        <v>3.4</v>
      </c>
      <c r="G974">
        <f>IF(AND(S973=0,V973&gt;=MinOff),V973,-1)</f>
        <v>-1</v>
      </c>
      <c r="H974">
        <f>IF(AND(T973=0,W973&gt;=MinOff),W973,-1)</f>
        <v>-1</v>
      </c>
      <c r="I974">
        <f>IF(AND(U973=0,X973&gt;=MinOff),X973,-1)</f>
        <v>-1</v>
      </c>
      <c r="J974">
        <f>IF(AND(S973=1,V973&gt;=MinRun),V973,-1)</f>
        <v>749</v>
      </c>
      <c r="K974">
        <f>IF(AND(T973=1,W973&gt;=MinRun),W973,-1)</f>
        <v>748</v>
      </c>
      <c r="L974">
        <f>IF(AND(U973=1,X973&gt;=MinRun),X973,-1)</f>
        <v>407</v>
      </c>
      <c r="M974">
        <f>IF(MAX(G974:I974)&lt;0,0,MATCH(MAX(G974:I974),G974:I974,0))</f>
        <v>0</v>
      </c>
      <c r="N974">
        <f>IF(MAX(J974:L974)&lt;0,0,MATCH(MAX(J974:L974),J974:L974,0))</f>
        <v>1</v>
      </c>
      <c r="O974" s="24">
        <f>IF(N974=0,0,INDEX(CapVec,N974))</f>
        <v>1.2</v>
      </c>
      <c r="P974">
        <f>IF(OR(D974&gt;F974+StartMargin,E974&lt;SOC_startT),1,0)</f>
        <v>0</v>
      </c>
      <c r="Q974">
        <f>IF(AND(E974&gt;SOC_stopT,D974&lt;=F974-O974+StopMargin),1,0)</f>
        <v>0</v>
      </c>
      <c r="R974">
        <f>IF(AND(P974=1,M974&gt;0),1,IF(AND(P974=0,Q974=1,N974&gt;0),-1,0))</f>
        <v>0</v>
      </c>
      <c r="S974">
        <f>S973+IF(AND(R974=1,M974=1),1,0)-IF(AND(R974=-1,N974=1),1,0)</f>
        <v>1</v>
      </c>
      <c r="T974">
        <f>T973+IF(AND(R974=1,M974=2),1,0)-IF(AND(R974=-1,N974=2),1,0)</f>
        <v>1</v>
      </c>
      <c r="U974">
        <f>U973+IF(AND(R974=1,M974=3),1,0)-IF(AND(R974=-1,N974=3),1,0)</f>
        <v>1</v>
      </c>
      <c r="V974">
        <f>IF(S974&lt;&gt;S973,0,V973+dt)</f>
        <v>750</v>
      </c>
      <c r="W974">
        <f>IF(T974&lt;&gt;T973,0,W973+dt)</f>
        <v>749</v>
      </c>
      <c r="X974">
        <f>IF(U974&lt;&gt;U973,0,X973+dt)</f>
        <v>408</v>
      </c>
      <c r="Y974" s="24">
        <f>S974*Cap_1*MIN(1,(V974+dt)/StartRamp)</f>
        <v>1.2</v>
      </c>
      <c r="Z974" s="24">
        <f>T974*Cap_2*MIN(1,(W974+dt)/StartRamp)</f>
        <v>1.1000000000000001</v>
      </c>
      <c r="AA974" s="24">
        <f>U974*Cap_3*MIN(1,(X974+dt)/StartRamp)</f>
        <v>1.1000000000000001</v>
      </c>
      <c r="AB974" s="24">
        <f>SUM(Y974:AA974)</f>
        <v>3.4</v>
      </c>
      <c r="AC974" s="24">
        <f>AB974-D974</f>
        <v>-1.2600000000000389E-2</v>
      </c>
      <c r="AD974" s="25">
        <f>MEDIAN(0,(TaperEnd-E974)/(TaperEnd-TaperStart),1)</f>
        <v>1</v>
      </c>
      <c r="AE974" s="24">
        <f>MIN(P_pcs*AD974,MAX(0,SOC_max-E974)*E_nom*60/dt/SQRT(RTE))</f>
        <v>2.5</v>
      </c>
      <c r="AF974" s="24">
        <f>MIN(P_pcs,MAX(0,E974-SOC_min)*E_nom*60/dt*SQRT(RTE))</f>
        <v>2.5</v>
      </c>
      <c r="AG974" s="24">
        <f>IF(AC974&gt;0,MIN(AC974,AE974),0)</f>
        <v>0</v>
      </c>
      <c r="AH974" s="24">
        <f>IF(AC974&lt;0,MIN(-AC974,AF974),0)</f>
        <v>1.2600000000000389E-2</v>
      </c>
      <c r="AI974" s="24">
        <f>IF(AC974&gt;0,D974+AG974,AB974)</f>
        <v>3.4</v>
      </c>
      <c r="AJ974" s="24">
        <f>MAX(0,D974-AI974-AH974)</f>
        <v>0</v>
      </c>
      <c r="AK974" s="25">
        <f>IF(AB974&gt;0,AI974/AB974,0)</f>
        <v>1</v>
      </c>
      <c r="AL974">
        <f>IF(AB974=0,1,MIN(MATCH(MEDIAN(MinStable,AK974,1),FC_L,1),3))</f>
        <v>3</v>
      </c>
      <c r="AM974" s="25">
        <f>INDEX(FC_E1,$AL974)+(MEDIAN(MinStable,$AK974,1)-INDEX(FC_L,$AL974))*(INDEX(FC_E1,$AL974+1)-INDEX(FC_E1,$AL974))/(INDEX(FC_L,$AL974+1)-INDEX(FC_L,$AL974))</f>
        <v>0.42799999999999999</v>
      </c>
      <c r="AN974" s="25">
        <f>INDEX(FC_E2,$AL974)+(MEDIAN(MinStable,$AK974,1)-INDEX(FC_L,$AL974))*(INDEX(FC_E2,$AL974+1)-INDEX(FC_E2,$AL974))/(INDEX(FC_L,$AL974+1)-INDEX(FC_L,$AL974))</f>
        <v>0.42199999999999999</v>
      </c>
      <c r="AO974" s="25">
        <f>INDEX(FC_E3,$AL974)+(MEDIAN(MinStable,$AK974,1)-INDEX(FC_L,$AL974))*(INDEX(FC_E3,$AL974+1)-INDEX(FC_E3,$AL974))/(INDEX(FC_L,$AL974+1)-INDEX(FC_L,$AL974))</f>
        <v>0.41499999999999998</v>
      </c>
      <c r="AP974" s="26">
        <f>(IF(S974=1,Y974*AK974/AM974,0)+IF(T974=1,Z974*AK974/AN974,0)+IF(U974=1,AA974*AK974/AO974,0))*dt/60</f>
        <v>0.13434959664142687</v>
      </c>
      <c r="AQ974" s="25">
        <f>E974+(AG974*SQRT(RTE)-AH974/SQRT(RTE))*dt/60/E_nom</f>
        <v>0.63519538099607276</v>
      </c>
      <c r="AR974">
        <f>IF(R974=1,1,0)</f>
        <v>0</v>
      </c>
    </row>
    <row r="975" spans="1:44" x14ac:dyDescent="0.2">
      <c r="A975">
        <v>973</v>
      </c>
      <c r="B975" s="22">
        <f>A975/1440</f>
        <v>0.67569444444444449</v>
      </c>
      <c r="C975" s="23">
        <v>3.9053</v>
      </c>
      <c r="D975" s="24">
        <f>C975+P_aux</f>
        <v>3.9203000000000001</v>
      </c>
      <c r="E975" s="25">
        <f>AQ974</f>
        <v>0.63519538099607276</v>
      </c>
      <c r="F975" s="24">
        <f>AB974</f>
        <v>3.4</v>
      </c>
      <c r="G975">
        <f>IF(AND(S974=0,V974&gt;=MinOff),V974,-1)</f>
        <v>-1</v>
      </c>
      <c r="H975">
        <f>IF(AND(T974=0,W974&gt;=MinOff),W974,-1)</f>
        <v>-1</v>
      </c>
      <c r="I975">
        <f>IF(AND(U974=0,X974&gt;=MinOff),X974,-1)</f>
        <v>-1</v>
      </c>
      <c r="J975">
        <f>IF(AND(S974=1,V974&gt;=MinRun),V974,-1)</f>
        <v>750</v>
      </c>
      <c r="K975">
        <f>IF(AND(T974=1,W974&gt;=MinRun),W974,-1)</f>
        <v>749</v>
      </c>
      <c r="L975">
        <f>IF(AND(U974=1,X974&gt;=MinRun),X974,-1)</f>
        <v>408</v>
      </c>
      <c r="M975">
        <f>IF(MAX(G975:I975)&lt;0,0,MATCH(MAX(G975:I975),G975:I975,0))</f>
        <v>0</v>
      </c>
      <c r="N975">
        <f>IF(MAX(J975:L975)&lt;0,0,MATCH(MAX(J975:L975),J975:L975,0))</f>
        <v>1</v>
      </c>
      <c r="O975" s="24">
        <f>IF(N975=0,0,INDEX(CapVec,N975))</f>
        <v>1.2</v>
      </c>
      <c r="P975">
        <f>IF(OR(D975&gt;F975+StartMargin,E975&lt;SOC_startT),1,0)</f>
        <v>0</v>
      </c>
      <c r="Q975">
        <f>IF(AND(E975&gt;SOC_stopT,D975&lt;=F975-O975+StopMargin),1,0)</f>
        <v>0</v>
      </c>
      <c r="R975">
        <f>IF(AND(P975=1,M975&gt;0),1,IF(AND(P975=0,Q975=1,N975&gt;0),-1,0))</f>
        <v>0</v>
      </c>
      <c r="S975">
        <f>S974+IF(AND(R975=1,M975=1),1,0)-IF(AND(R975=-1,N975=1),1,0)</f>
        <v>1</v>
      </c>
      <c r="T975">
        <f>T974+IF(AND(R975=1,M975=2),1,0)-IF(AND(R975=-1,N975=2),1,0)</f>
        <v>1</v>
      </c>
      <c r="U975">
        <f>U974+IF(AND(R975=1,M975=3),1,0)-IF(AND(R975=-1,N975=3),1,0)</f>
        <v>1</v>
      </c>
      <c r="V975">
        <f>IF(S975&lt;&gt;S974,0,V974+dt)</f>
        <v>751</v>
      </c>
      <c r="W975">
        <f>IF(T975&lt;&gt;T974,0,W974+dt)</f>
        <v>750</v>
      </c>
      <c r="X975">
        <f>IF(U975&lt;&gt;U974,0,X974+dt)</f>
        <v>409</v>
      </c>
      <c r="Y975" s="24">
        <f>S975*Cap_1*MIN(1,(V975+dt)/StartRamp)</f>
        <v>1.2</v>
      </c>
      <c r="Z975" s="24">
        <f>T975*Cap_2*MIN(1,(W975+dt)/StartRamp)</f>
        <v>1.1000000000000001</v>
      </c>
      <c r="AA975" s="24">
        <f>U975*Cap_3*MIN(1,(X975+dt)/StartRamp)</f>
        <v>1.1000000000000001</v>
      </c>
      <c r="AB975" s="24">
        <f>SUM(Y975:AA975)</f>
        <v>3.4</v>
      </c>
      <c r="AC975" s="24">
        <f>AB975-D975</f>
        <v>-0.52030000000000021</v>
      </c>
      <c r="AD975" s="25">
        <f>MEDIAN(0,(TaperEnd-E975)/(TaperEnd-TaperStart),1)</f>
        <v>1</v>
      </c>
      <c r="AE975" s="24">
        <f>MIN(P_pcs*AD975,MAX(0,SOC_max-E975)*E_nom*60/dt/SQRT(RTE))</f>
        <v>2.5</v>
      </c>
      <c r="AF975" s="24">
        <f>MIN(P_pcs,MAX(0,E975-SOC_min)*E_nom*60/dt*SQRT(RTE))</f>
        <v>2.5</v>
      </c>
      <c r="AG975" s="24">
        <f>IF(AC975&gt;0,MIN(AC975,AE975),0)</f>
        <v>0</v>
      </c>
      <c r="AH975" s="24">
        <f>IF(AC975&lt;0,MIN(-AC975,AF975),0)</f>
        <v>0.52030000000000021</v>
      </c>
      <c r="AI975" s="24">
        <f>IF(AC975&gt;0,D975+AG975,AB975)</f>
        <v>3.4</v>
      </c>
      <c r="AJ975" s="24">
        <f>MAX(0,D975-AI975-AH975)</f>
        <v>0</v>
      </c>
      <c r="AK975" s="25">
        <f>IF(AB975&gt;0,AI975/AB975,0)</f>
        <v>1</v>
      </c>
      <c r="AL975">
        <f>IF(AB975=0,1,MIN(MATCH(MEDIAN(MinStable,AK975,1),FC_L,1),3))</f>
        <v>3</v>
      </c>
      <c r="AM975" s="25">
        <f>INDEX(FC_E1,$AL975)+(MEDIAN(MinStable,$AK975,1)-INDEX(FC_L,$AL975))*(INDEX(FC_E1,$AL975+1)-INDEX(FC_E1,$AL975))/(INDEX(FC_L,$AL975+1)-INDEX(FC_L,$AL975))</f>
        <v>0.42799999999999999</v>
      </c>
      <c r="AN975" s="25">
        <f>INDEX(FC_E2,$AL975)+(MEDIAN(MinStable,$AK975,1)-INDEX(FC_L,$AL975))*(INDEX(FC_E2,$AL975+1)-INDEX(FC_E2,$AL975))/(INDEX(FC_L,$AL975+1)-INDEX(FC_L,$AL975))</f>
        <v>0.42199999999999999</v>
      </c>
      <c r="AO975" s="25">
        <f>INDEX(FC_E3,$AL975)+(MEDIAN(MinStable,$AK975,1)-INDEX(FC_L,$AL975))*(INDEX(FC_E3,$AL975+1)-INDEX(FC_E3,$AL975))/(INDEX(FC_L,$AL975+1)-INDEX(FC_L,$AL975))</f>
        <v>0.41499999999999998</v>
      </c>
      <c r="AP975" s="26">
        <f>(IF(S975=1,Y975*AK975/AM975,0)+IF(T975=1,Z975*AK975/AN975,0)+IF(U975=1,AA975*AK975/AO975,0))*dt/60</f>
        <v>0.13434959664142687</v>
      </c>
      <c r="AQ975" s="25">
        <f>E975+(AG975*SQRT(RTE)-AH975/SQRT(RTE))*dt/60/E_nom</f>
        <v>0.63351464868213603</v>
      </c>
      <c r="AR975">
        <f>IF(R975=1,1,0)</f>
        <v>0</v>
      </c>
    </row>
    <row r="976" spans="1:44" x14ac:dyDescent="0.2">
      <c r="A976">
        <v>974</v>
      </c>
      <c r="B976" s="22">
        <f>A976/1440</f>
        <v>0.67638888888888893</v>
      </c>
      <c r="C976" s="23">
        <v>3.8822999999999999</v>
      </c>
      <c r="D976" s="24">
        <f>C976+P_aux</f>
        <v>3.8973</v>
      </c>
      <c r="E976" s="25">
        <f>AQ975</f>
        <v>0.63351464868213603</v>
      </c>
      <c r="F976" s="24">
        <f>AB975</f>
        <v>3.4</v>
      </c>
      <c r="G976">
        <f>IF(AND(S975=0,V975&gt;=MinOff),V975,-1)</f>
        <v>-1</v>
      </c>
      <c r="H976">
        <f>IF(AND(T975=0,W975&gt;=MinOff),W975,-1)</f>
        <v>-1</v>
      </c>
      <c r="I976">
        <f>IF(AND(U975=0,X975&gt;=MinOff),X975,-1)</f>
        <v>-1</v>
      </c>
      <c r="J976">
        <f>IF(AND(S975=1,V975&gt;=MinRun),V975,-1)</f>
        <v>751</v>
      </c>
      <c r="K976">
        <f>IF(AND(T975=1,W975&gt;=MinRun),W975,-1)</f>
        <v>750</v>
      </c>
      <c r="L976">
        <f>IF(AND(U975=1,X975&gt;=MinRun),X975,-1)</f>
        <v>409</v>
      </c>
      <c r="M976">
        <f>IF(MAX(G976:I976)&lt;0,0,MATCH(MAX(G976:I976),G976:I976,0))</f>
        <v>0</v>
      </c>
      <c r="N976">
        <f>IF(MAX(J976:L976)&lt;0,0,MATCH(MAX(J976:L976),J976:L976,0))</f>
        <v>1</v>
      </c>
      <c r="O976" s="24">
        <f>IF(N976=0,0,INDEX(CapVec,N976))</f>
        <v>1.2</v>
      </c>
      <c r="P976">
        <f>IF(OR(D976&gt;F976+StartMargin,E976&lt;SOC_startT),1,0)</f>
        <v>0</v>
      </c>
      <c r="Q976">
        <f>IF(AND(E976&gt;SOC_stopT,D976&lt;=F976-O976+StopMargin),1,0)</f>
        <v>0</v>
      </c>
      <c r="R976">
        <f>IF(AND(P976=1,M976&gt;0),1,IF(AND(P976=0,Q976=1,N976&gt;0),-1,0))</f>
        <v>0</v>
      </c>
      <c r="S976">
        <f>S975+IF(AND(R976=1,M976=1),1,0)-IF(AND(R976=-1,N976=1),1,0)</f>
        <v>1</v>
      </c>
      <c r="T976">
        <f>T975+IF(AND(R976=1,M976=2),1,0)-IF(AND(R976=-1,N976=2),1,0)</f>
        <v>1</v>
      </c>
      <c r="U976">
        <f>U975+IF(AND(R976=1,M976=3),1,0)-IF(AND(R976=-1,N976=3),1,0)</f>
        <v>1</v>
      </c>
      <c r="V976">
        <f>IF(S976&lt;&gt;S975,0,V975+dt)</f>
        <v>752</v>
      </c>
      <c r="W976">
        <f>IF(T976&lt;&gt;T975,0,W975+dt)</f>
        <v>751</v>
      </c>
      <c r="X976">
        <f>IF(U976&lt;&gt;U975,0,X975+dt)</f>
        <v>410</v>
      </c>
      <c r="Y976" s="24">
        <f>S976*Cap_1*MIN(1,(V976+dt)/StartRamp)</f>
        <v>1.2</v>
      </c>
      <c r="Z976" s="24">
        <f>T976*Cap_2*MIN(1,(W976+dt)/StartRamp)</f>
        <v>1.1000000000000001</v>
      </c>
      <c r="AA976" s="24">
        <f>U976*Cap_3*MIN(1,(X976+dt)/StartRamp)</f>
        <v>1.1000000000000001</v>
      </c>
      <c r="AB976" s="24">
        <f>SUM(Y976:AA976)</f>
        <v>3.4</v>
      </c>
      <c r="AC976" s="24">
        <f>AB976-D976</f>
        <v>-0.49730000000000008</v>
      </c>
      <c r="AD976" s="25">
        <f>MEDIAN(0,(TaperEnd-E976)/(TaperEnd-TaperStart),1)</f>
        <v>1</v>
      </c>
      <c r="AE976" s="24">
        <f>MIN(P_pcs*AD976,MAX(0,SOC_max-E976)*E_nom*60/dt/SQRT(RTE))</f>
        <v>2.5</v>
      </c>
      <c r="AF976" s="24">
        <f>MIN(P_pcs,MAX(0,E976-SOC_min)*E_nom*60/dt*SQRT(RTE))</f>
        <v>2.5</v>
      </c>
      <c r="AG976" s="24">
        <f>IF(AC976&gt;0,MIN(AC976,AE976),0)</f>
        <v>0</v>
      </c>
      <c r="AH976" s="24">
        <f>IF(AC976&lt;0,MIN(-AC976,AF976),0)</f>
        <v>0.49730000000000008</v>
      </c>
      <c r="AI976" s="24">
        <f>IF(AC976&gt;0,D976+AG976,AB976)</f>
        <v>3.4</v>
      </c>
      <c r="AJ976" s="24">
        <f>MAX(0,D976-AI976-AH976)</f>
        <v>0</v>
      </c>
      <c r="AK976" s="25">
        <f>IF(AB976&gt;0,AI976/AB976,0)</f>
        <v>1</v>
      </c>
      <c r="AL976">
        <f>IF(AB976=0,1,MIN(MATCH(MEDIAN(MinStable,AK976,1),FC_L,1),3))</f>
        <v>3</v>
      </c>
      <c r="AM976" s="25">
        <f>INDEX(FC_E1,$AL976)+(MEDIAN(MinStable,$AK976,1)-INDEX(FC_L,$AL976))*(INDEX(FC_E1,$AL976+1)-INDEX(FC_E1,$AL976))/(INDEX(FC_L,$AL976+1)-INDEX(FC_L,$AL976))</f>
        <v>0.42799999999999999</v>
      </c>
      <c r="AN976" s="25">
        <f>INDEX(FC_E2,$AL976)+(MEDIAN(MinStable,$AK976,1)-INDEX(FC_L,$AL976))*(INDEX(FC_E2,$AL976+1)-INDEX(FC_E2,$AL976))/(INDEX(FC_L,$AL976+1)-INDEX(FC_L,$AL976))</f>
        <v>0.42199999999999999</v>
      </c>
      <c r="AO976" s="25">
        <f>INDEX(FC_E3,$AL976)+(MEDIAN(MinStable,$AK976,1)-INDEX(FC_L,$AL976))*(INDEX(FC_E3,$AL976+1)-INDEX(FC_E3,$AL976))/(INDEX(FC_L,$AL976+1)-INDEX(FC_L,$AL976))</f>
        <v>0.41499999999999998</v>
      </c>
      <c r="AP976" s="26">
        <f>(IF(S976=1,Y976*AK976/AM976,0)+IF(T976=1,Z976*AK976/AN976,0)+IF(U976=1,AA976*AK976/AO976,0))*dt/60</f>
        <v>0.13434959664142687</v>
      </c>
      <c r="AQ976" s="25">
        <f>E976+(AG976*SQRT(RTE)-AH976/SQRT(RTE))*dt/60/E_nom</f>
        <v>0.63190821358753535</v>
      </c>
      <c r="AR976">
        <f>IF(R976=1,1,0)</f>
        <v>0</v>
      </c>
    </row>
    <row r="977" spans="1:44" x14ac:dyDescent="0.2">
      <c r="A977">
        <v>975</v>
      </c>
      <c r="B977" s="22">
        <f>A977/1440</f>
        <v>0.67708333333333337</v>
      </c>
      <c r="C977" s="23">
        <v>3.3978999999999999</v>
      </c>
      <c r="D977" s="24">
        <f>C977+P_aux</f>
        <v>3.4129</v>
      </c>
      <c r="E977" s="25">
        <f>AQ976</f>
        <v>0.63190821358753535</v>
      </c>
      <c r="F977" s="24">
        <f>AB976</f>
        <v>3.4</v>
      </c>
      <c r="G977">
        <f>IF(AND(S976=0,V976&gt;=MinOff),V976,-1)</f>
        <v>-1</v>
      </c>
      <c r="H977">
        <f>IF(AND(T976=0,W976&gt;=MinOff),W976,-1)</f>
        <v>-1</v>
      </c>
      <c r="I977">
        <f>IF(AND(U976=0,X976&gt;=MinOff),X976,-1)</f>
        <v>-1</v>
      </c>
      <c r="J977">
        <f>IF(AND(S976=1,V976&gt;=MinRun),V976,-1)</f>
        <v>752</v>
      </c>
      <c r="K977">
        <f>IF(AND(T976=1,W976&gt;=MinRun),W976,-1)</f>
        <v>751</v>
      </c>
      <c r="L977">
        <f>IF(AND(U976=1,X976&gt;=MinRun),X976,-1)</f>
        <v>410</v>
      </c>
      <c r="M977">
        <f>IF(MAX(G977:I977)&lt;0,0,MATCH(MAX(G977:I977),G977:I977,0))</f>
        <v>0</v>
      </c>
      <c r="N977">
        <f>IF(MAX(J977:L977)&lt;0,0,MATCH(MAX(J977:L977),J977:L977,0))</f>
        <v>1</v>
      </c>
      <c r="O977" s="24">
        <f>IF(N977=0,0,INDEX(CapVec,N977))</f>
        <v>1.2</v>
      </c>
      <c r="P977">
        <f>IF(OR(D977&gt;F977+StartMargin,E977&lt;SOC_startT),1,0)</f>
        <v>0</v>
      </c>
      <c r="Q977">
        <f>IF(AND(E977&gt;SOC_stopT,D977&lt;=F977-O977+StopMargin),1,0)</f>
        <v>0</v>
      </c>
      <c r="R977">
        <f>IF(AND(P977=1,M977&gt;0),1,IF(AND(P977=0,Q977=1,N977&gt;0),-1,0))</f>
        <v>0</v>
      </c>
      <c r="S977">
        <f>S976+IF(AND(R977=1,M977=1),1,0)-IF(AND(R977=-1,N977=1),1,0)</f>
        <v>1</v>
      </c>
      <c r="T977">
        <f>T976+IF(AND(R977=1,M977=2),1,0)-IF(AND(R977=-1,N977=2),1,0)</f>
        <v>1</v>
      </c>
      <c r="U977">
        <f>U976+IF(AND(R977=1,M977=3),1,0)-IF(AND(R977=-1,N977=3),1,0)</f>
        <v>1</v>
      </c>
      <c r="V977">
        <f>IF(S977&lt;&gt;S976,0,V976+dt)</f>
        <v>753</v>
      </c>
      <c r="W977">
        <f>IF(T977&lt;&gt;T976,0,W976+dt)</f>
        <v>752</v>
      </c>
      <c r="X977">
        <f>IF(U977&lt;&gt;U976,0,X976+dt)</f>
        <v>411</v>
      </c>
      <c r="Y977" s="24">
        <f>S977*Cap_1*MIN(1,(V977+dt)/StartRamp)</f>
        <v>1.2</v>
      </c>
      <c r="Z977" s="24">
        <f>T977*Cap_2*MIN(1,(W977+dt)/StartRamp)</f>
        <v>1.1000000000000001</v>
      </c>
      <c r="AA977" s="24">
        <f>U977*Cap_3*MIN(1,(X977+dt)/StartRamp)</f>
        <v>1.1000000000000001</v>
      </c>
      <c r="AB977" s="24">
        <f>SUM(Y977:AA977)</f>
        <v>3.4</v>
      </c>
      <c r="AC977" s="24">
        <f>AB977-D977</f>
        <v>-1.2900000000000134E-2</v>
      </c>
      <c r="AD977" s="25">
        <f>MEDIAN(0,(TaperEnd-E977)/(TaperEnd-TaperStart),1)</f>
        <v>1</v>
      </c>
      <c r="AE977" s="24">
        <f>MIN(P_pcs*AD977,MAX(0,SOC_max-E977)*E_nom*60/dt/SQRT(RTE))</f>
        <v>2.5</v>
      </c>
      <c r="AF977" s="24">
        <f>MIN(P_pcs,MAX(0,E977-SOC_min)*E_nom*60/dt*SQRT(RTE))</f>
        <v>2.5</v>
      </c>
      <c r="AG977" s="24">
        <f>IF(AC977&gt;0,MIN(AC977,AE977),0)</f>
        <v>0</v>
      </c>
      <c r="AH977" s="24">
        <f>IF(AC977&lt;0,MIN(-AC977,AF977),0)</f>
        <v>1.2900000000000134E-2</v>
      </c>
      <c r="AI977" s="24">
        <f>IF(AC977&gt;0,D977+AG977,AB977)</f>
        <v>3.4</v>
      </c>
      <c r="AJ977" s="24">
        <f>MAX(0,D977-AI977-AH977)</f>
        <v>0</v>
      </c>
      <c r="AK977" s="25">
        <f>IF(AB977&gt;0,AI977/AB977,0)</f>
        <v>1</v>
      </c>
      <c r="AL977">
        <f>IF(AB977=0,1,MIN(MATCH(MEDIAN(MinStable,AK977,1),FC_L,1),3))</f>
        <v>3</v>
      </c>
      <c r="AM977" s="25">
        <f>INDEX(FC_E1,$AL977)+(MEDIAN(MinStable,$AK977,1)-INDEX(FC_L,$AL977))*(INDEX(FC_E1,$AL977+1)-INDEX(FC_E1,$AL977))/(INDEX(FC_L,$AL977+1)-INDEX(FC_L,$AL977))</f>
        <v>0.42799999999999999</v>
      </c>
      <c r="AN977" s="25">
        <f>INDEX(FC_E2,$AL977)+(MEDIAN(MinStable,$AK977,1)-INDEX(FC_L,$AL977))*(INDEX(FC_E2,$AL977+1)-INDEX(FC_E2,$AL977))/(INDEX(FC_L,$AL977+1)-INDEX(FC_L,$AL977))</f>
        <v>0.42199999999999999</v>
      </c>
      <c r="AO977" s="25">
        <f>INDEX(FC_E3,$AL977)+(MEDIAN(MinStable,$AK977,1)-INDEX(FC_L,$AL977))*(INDEX(FC_E3,$AL977+1)-INDEX(FC_E3,$AL977))/(INDEX(FC_L,$AL977+1)-INDEX(FC_L,$AL977))</f>
        <v>0.41499999999999998</v>
      </c>
      <c r="AP977" s="26">
        <f>(IF(S977=1,Y977*AK977/AM977,0)+IF(T977=1,Z977*AK977/AN977,0)+IF(U977=1,AA977*AK977/AO977,0))*dt/60</f>
        <v>0.13434959664142687</v>
      </c>
      <c r="AQ977" s="25">
        <f>E977+(AG977*SQRT(RTE)-AH977/SQRT(RTE))*dt/60/E_nom</f>
        <v>0.63186654253842944</v>
      </c>
      <c r="AR977">
        <f>IF(R977=1,1,0)</f>
        <v>0</v>
      </c>
    </row>
    <row r="978" spans="1:44" x14ac:dyDescent="0.2">
      <c r="A978">
        <v>976</v>
      </c>
      <c r="B978" s="22">
        <f>A978/1440</f>
        <v>0.67777777777777781</v>
      </c>
      <c r="C978" s="23">
        <v>3.4558</v>
      </c>
      <c r="D978" s="24">
        <f>C978+P_aux</f>
        <v>3.4708000000000001</v>
      </c>
      <c r="E978" s="25">
        <f>AQ977</f>
        <v>0.63186654253842944</v>
      </c>
      <c r="F978" s="24">
        <f>AB977</f>
        <v>3.4</v>
      </c>
      <c r="G978">
        <f>IF(AND(S977=0,V977&gt;=MinOff),V977,-1)</f>
        <v>-1</v>
      </c>
      <c r="H978">
        <f>IF(AND(T977=0,W977&gt;=MinOff),W977,-1)</f>
        <v>-1</v>
      </c>
      <c r="I978">
        <f>IF(AND(U977=0,X977&gt;=MinOff),X977,-1)</f>
        <v>-1</v>
      </c>
      <c r="J978">
        <f>IF(AND(S977=1,V977&gt;=MinRun),V977,-1)</f>
        <v>753</v>
      </c>
      <c r="K978">
        <f>IF(AND(T977=1,W977&gt;=MinRun),W977,-1)</f>
        <v>752</v>
      </c>
      <c r="L978">
        <f>IF(AND(U977=1,X977&gt;=MinRun),X977,-1)</f>
        <v>411</v>
      </c>
      <c r="M978">
        <f>IF(MAX(G978:I978)&lt;0,0,MATCH(MAX(G978:I978),G978:I978,0))</f>
        <v>0</v>
      </c>
      <c r="N978">
        <f>IF(MAX(J978:L978)&lt;0,0,MATCH(MAX(J978:L978),J978:L978,0))</f>
        <v>1</v>
      </c>
      <c r="O978" s="24">
        <f>IF(N978=0,0,INDEX(CapVec,N978))</f>
        <v>1.2</v>
      </c>
      <c r="P978">
        <f>IF(OR(D978&gt;F978+StartMargin,E978&lt;SOC_startT),1,0)</f>
        <v>0</v>
      </c>
      <c r="Q978">
        <f>IF(AND(E978&gt;SOC_stopT,D978&lt;=F978-O978+StopMargin),1,0)</f>
        <v>0</v>
      </c>
      <c r="R978">
        <f>IF(AND(P978=1,M978&gt;0),1,IF(AND(P978=0,Q978=1,N978&gt;0),-1,0))</f>
        <v>0</v>
      </c>
      <c r="S978">
        <f>S977+IF(AND(R978=1,M978=1),1,0)-IF(AND(R978=-1,N978=1),1,0)</f>
        <v>1</v>
      </c>
      <c r="T978">
        <f>T977+IF(AND(R978=1,M978=2),1,0)-IF(AND(R978=-1,N978=2),1,0)</f>
        <v>1</v>
      </c>
      <c r="U978">
        <f>U977+IF(AND(R978=1,M978=3),1,0)-IF(AND(R978=-1,N978=3),1,0)</f>
        <v>1</v>
      </c>
      <c r="V978">
        <f>IF(S978&lt;&gt;S977,0,V977+dt)</f>
        <v>754</v>
      </c>
      <c r="W978">
        <f>IF(T978&lt;&gt;T977,0,W977+dt)</f>
        <v>753</v>
      </c>
      <c r="X978">
        <f>IF(U978&lt;&gt;U977,0,X977+dt)</f>
        <v>412</v>
      </c>
      <c r="Y978" s="24">
        <f>S978*Cap_1*MIN(1,(V978+dt)/StartRamp)</f>
        <v>1.2</v>
      </c>
      <c r="Z978" s="24">
        <f>T978*Cap_2*MIN(1,(W978+dt)/StartRamp)</f>
        <v>1.1000000000000001</v>
      </c>
      <c r="AA978" s="24">
        <f>U978*Cap_3*MIN(1,(X978+dt)/StartRamp)</f>
        <v>1.1000000000000001</v>
      </c>
      <c r="AB978" s="24">
        <f>SUM(Y978:AA978)</f>
        <v>3.4</v>
      </c>
      <c r="AC978" s="24">
        <f>AB978-D978</f>
        <v>-7.0800000000000196E-2</v>
      </c>
      <c r="AD978" s="25">
        <f>MEDIAN(0,(TaperEnd-E978)/(TaperEnd-TaperStart),1)</f>
        <v>1</v>
      </c>
      <c r="AE978" s="24">
        <f>MIN(P_pcs*AD978,MAX(0,SOC_max-E978)*E_nom*60/dt/SQRT(RTE))</f>
        <v>2.5</v>
      </c>
      <c r="AF978" s="24">
        <f>MIN(P_pcs,MAX(0,E978-SOC_min)*E_nom*60/dt*SQRT(RTE))</f>
        <v>2.5</v>
      </c>
      <c r="AG978" s="24">
        <f>IF(AC978&gt;0,MIN(AC978,AE978),0)</f>
        <v>0</v>
      </c>
      <c r="AH978" s="24">
        <f>IF(AC978&lt;0,MIN(-AC978,AF978),0)</f>
        <v>7.0800000000000196E-2</v>
      </c>
      <c r="AI978" s="24">
        <f>IF(AC978&gt;0,D978+AG978,AB978)</f>
        <v>3.4</v>
      </c>
      <c r="AJ978" s="24">
        <f>MAX(0,D978-AI978-AH978)</f>
        <v>0</v>
      </c>
      <c r="AK978" s="25">
        <f>IF(AB978&gt;0,AI978/AB978,0)</f>
        <v>1</v>
      </c>
      <c r="AL978">
        <f>IF(AB978=0,1,MIN(MATCH(MEDIAN(MinStable,AK978,1),FC_L,1),3))</f>
        <v>3</v>
      </c>
      <c r="AM978" s="25">
        <f>INDEX(FC_E1,$AL978)+(MEDIAN(MinStable,$AK978,1)-INDEX(FC_L,$AL978))*(INDEX(FC_E1,$AL978+1)-INDEX(FC_E1,$AL978))/(INDEX(FC_L,$AL978+1)-INDEX(FC_L,$AL978))</f>
        <v>0.42799999999999999</v>
      </c>
      <c r="AN978" s="25">
        <f>INDEX(FC_E2,$AL978)+(MEDIAN(MinStable,$AK978,1)-INDEX(FC_L,$AL978))*(INDEX(FC_E2,$AL978+1)-INDEX(FC_E2,$AL978))/(INDEX(FC_L,$AL978+1)-INDEX(FC_L,$AL978))</f>
        <v>0.42199999999999999</v>
      </c>
      <c r="AO978" s="25">
        <f>INDEX(FC_E3,$AL978)+(MEDIAN(MinStable,$AK978,1)-INDEX(FC_L,$AL978))*(INDEX(FC_E3,$AL978+1)-INDEX(FC_E3,$AL978))/(INDEX(FC_L,$AL978+1)-INDEX(FC_L,$AL978))</f>
        <v>0.41499999999999998</v>
      </c>
      <c r="AP978" s="26">
        <f>(IF(S978=1,Y978*AK978/AM978,0)+IF(T978=1,Z978*AK978/AN978,0)+IF(U978=1,AA978*AK978/AO978,0))*dt/60</f>
        <v>0.13434959664142687</v>
      </c>
      <c r="AQ978" s="25">
        <f>E978+(AG978*SQRT(RTE)-AH978/SQRT(RTE))*dt/60/E_nom</f>
        <v>0.6316378363154298</v>
      </c>
      <c r="AR978">
        <f>IF(R978=1,1,0)</f>
        <v>0</v>
      </c>
    </row>
    <row r="979" spans="1:44" x14ac:dyDescent="0.2">
      <c r="A979">
        <v>977</v>
      </c>
      <c r="B979" s="22">
        <f>A979/1440</f>
        <v>0.67847222222222225</v>
      </c>
      <c r="C979" s="23">
        <v>3.2688999999999999</v>
      </c>
      <c r="D979" s="24">
        <f>C979+P_aux</f>
        <v>3.2839</v>
      </c>
      <c r="E979" s="25">
        <f>AQ978</f>
        <v>0.6316378363154298</v>
      </c>
      <c r="F979" s="24">
        <f>AB978</f>
        <v>3.4</v>
      </c>
      <c r="G979">
        <f>IF(AND(S978=0,V978&gt;=MinOff),V978,-1)</f>
        <v>-1</v>
      </c>
      <c r="H979">
        <f>IF(AND(T978=0,W978&gt;=MinOff),W978,-1)</f>
        <v>-1</v>
      </c>
      <c r="I979">
        <f>IF(AND(U978=0,X978&gt;=MinOff),X978,-1)</f>
        <v>-1</v>
      </c>
      <c r="J979">
        <f>IF(AND(S978=1,V978&gt;=MinRun),V978,-1)</f>
        <v>754</v>
      </c>
      <c r="K979">
        <f>IF(AND(T978=1,W978&gt;=MinRun),W978,-1)</f>
        <v>753</v>
      </c>
      <c r="L979">
        <f>IF(AND(U978=1,X978&gt;=MinRun),X978,-1)</f>
        <v>412</v>
      </c>
      <c r="M979">
        <f>IF(MAX(G979:I979)&lt;0,0,MATCH(MAX(G979:I979),G979:I979,0))</f>
        <v>0</v>
      </c>
      <c r="N979">
        <f>IF(MAX(J979:L979)&lt;0,0,MATCH(MAX(J979:L979),J979:L979,0))</f>
        <v>1</v>
      </c>
      <c r="O979" s="24">
        <f>IF(N979=0,0,INDEX(CapVec,N979))</f>
        <v>1.2</v>
      </c>
      <c r="P979">
        <f>IF(OR(D979&gt;F979+StartMargin,E979&lt;SOC_startT),1,0)</f>
        <v>0</v>
      </c>
      <c r="Q979">
        <f>IF(AND(E979&gt;SOC_stopT,D979&lt;=F979-O979+StopMargin),1,0)</f>
        <v>0</v>
      </c>
      <c r="R979">
        <f>IF(AND(P979=1,M979&gt;0),1,IF(AND(P979=0,Q979=1,N979&gt;0),-1,0))</f>
        <v>0</v>
      </c>
      <c r="S979">
        <f>S978+IF(AND(R979=1,M979=1),1,0)-IF(AND(R979=-1,N979=1),1,0)</f>
        <v>1</v>
      </c>
      <c r="T979">
        <f>T978+IF(AND(R979=1,M979=2),1,0)-IF(AND(R979=-1,N979=2),1,0)</f>
        <v>1</v>
      </c>
      <c r="U979">
        <f>U978+IF(AND(R979=1,M979=3),1,0)-IF(AND(R979=-1,N979=3),1,0)</f>
        <v>1</v>
      </c>
      <c r="V979">
        <f>IF(S979&lt;&gt;S978,0,V978+dt)</f>
        <v>755</v>
      </c>
      <c r="W979">
        <f>IF(T979&lt;&gt;T978,0,W978+dt)</f>
        <v>754</v>
      </c>
      <c r="X979">
        <f>IF(U979&lt;&gt;U978,0,X978+dt)</f>
        <v>413</v>
      </c>
      <c r="Y979" s="24">
        <f>S979*Cap_1*MIN(1,(V979+dt)/StartRamp)</f>
        <v>1.2</v>
      </c>
      <c r="Z979" s="24">
        <f>T979*Cap_2*MIN(1,(W979+dt)/StartRamp)</f>
        <v>1.1000000000000001</v>
      </c>
      <c r="AA979" s="24">
        <f>U979*Cap_3*MIN(1,(X979+dt)/StartRamp)</f>
        <v>1.1000000000000001</v>
      </c>
      <c r="AB979" s="24">
        <f>SUM(Y979:AA979)</f>
        <v>3.4</v>
      </c>
      <c r="AC979" s="24">
        <f>AB979-D979</f>
        <v>0.11609999999999987</v>
      </c>
      <c r="AD979" s="25">
        <f>MEDIAN(0,(TaperEnd-E979)/(TaperEnd-TaperStart),1)</f>
        <v>1</v>
      </c>
      <c r="AE979" s="24">
        <f>MIN(P_pcs*AD979,MAX(0,SOC_max-E979)*E_nom*60/dt/SQRT(RTE))</f>
        <v>2.5</v>
      </c>
      <c r="AF979" s="24">
        <f>MIN(P_pcs,MAX(0,E979-SOC_min)*E_nom*60/dt*SQRT(RTE))</f>
        <v>2.5</v>
      </c>
      <c r="AG979" s="24">
        <f>IF(AC979&gt;0,MIN(AC979,AE979),0)</f>
        <v>0.11609999999999987</v>
      </c>
      <c r="AH979" s="24">
        <f>IF(AC979&lt;0,MIN(-AC979,AF979),0)</f>
        <v>0</v>
      </c>
      <c r="AI979" s="24">
        <f>IF(AC979&gt;0,D979+AG979,AB979)</f>
        <v>3.4</v>
      </c>
      <c r="AJ979" s="24">
        <f>MAX(0,D979-AI979-AH979)</f>
        <v>0</v>
      </c>
      <c r="AK979" s="25">
        <f>IF(AB979&gt;0,AI979/AB979,0)</f>
        <v>1</v>
      </c>
      <c r="AL979">
        <f>IF(AB979=0,1,MIN(MATCH(MEDIAN(MinStable,AK979,1),FC_L,1),3))</f>
        <v>3</v>
      </c>
      <c r="AM979" s="25">
        <f>INDEX(FC_E1,$AL979)+(MEDIAN(MinStable,$AK979,1)-INDEX(FC_L,$AL979))*(INDEX(FC_E1,$AL979+1)-INDEX(FC_E1,$AL979))/(INDEX(FC_L,$AL979+1)-INDEX(FC_L,$AL979))</f>
        <v>0.42799999999999999</v>
      </c>
      <c r="AN979" s="25">
        <f>INDEX(FC_E2,$AL979)+(MEDIAN(MinStable,$AK979,1)-INDEX(FC_L,$AL979))*(INDEX(FC_E2,$AL979+1)-INDEX(FC_E2,$AL979))/(INDEX(FC_L,$AL979+1)-INDEX(FC_L,$AL979))</f>
        <v>0.42199999999999999</v>
      </c>
      <c r="AO979" s="25">
        <f>INDEX(FC_E3,$AL979)+(MEDIAN(MinStable,$AK979,1)-INDEX(FC_L,$AL979))*(INDEX(FC_E3,$AL979+1)-INDEX(FC_E3,$AL979))/(INDEX(FC_L,$AL979+1)-INDEX(FC_L,$AL979))</f>
        <v>0.41499999999999998</v>
      </c>
      <c r="AP979" s="26">
        <f>(IF(S979=1,Y979*AK979/AM979,0)+IF(T979=1,Z979*AK979/AN979,0)+IF(U979=1,AA979*AK979/AO979,0))*dt/60</f>
        <v>0.13434959664142687</v>
      </c>
      <c r="AQ979" s="25">
        <f>E979+(AG979*SQRT(RTE)-AH979/SQRT(RTE))*dt/60/E_nom</f>
        <v>0.63196787102434826</v>
      </c>
      <c r="AR979">
        <f>IF(R979=1,1,0)</f>
        <v>0</v>
      </c>
    </row>
    <row r="980" spans="1:44" x14ac:dyDescent="0.2">
      <c r="A980">
        <v>978</v>
      </c>
      <c r="B980" s="22">
        <f>A980/1440</f>
        <v>0.6791666666666667</v>
      </c>
      <c r="C980" s="23">
        <v>3.9319000000000002</v>
      </c>
      <c r="D980" s="24">
        <f>C980+P_aux</f>
        <v>3.9469000000000003</v>
      </c>
      <c r="E980" s="25">
        <f>AQ979</f>
        <v>0.63196787102434826</v>
      </c>
      <c r="F980" s="24">
        <f>AB979</f>
        <v>3.4</v>
      </c>
      <c r="G980">
        <f>IF(AND(S979=0,V979&gt;=MinOff),V979,-1)</f>
        <v>-1</v>
      </c>
      <c r="H980">
        <f>IF(AND(T979=0,W979&gt;=MinOff),W979,-1)</f>
        <v>-1</v>
      </c>
      <c r="I980">
        <f>IF(AND(U979=0,X979&gt;=MinOff),X979,-1)</f>
        <v>-1</v>
      </c>
      <c r="J980">
        <f>IF(AND(S979=1,V979&gt;=MinRun),V979,-1)</f>
        <v>755</v>
      </c>
      <c r="K980">
        <f>IF(AND(T979=1,W979&gt;=MinRun),W979,-1)</f>
        <v>754</v>
      </c>
      <c r="L980">
        <f>IF(AND(U979=1,X979&gt;=MinRun),X979,-1)</f>
        <v>413</v>
      </c>
      <c r="M980">
        <f>IF(MAX(G980:I980)&lt;0,0,MATCH(MAX(G980:I980),G980:I980,0))</f>
        <v>0</v>
      </c>
      <c r="N980">
        <f>IF(MAX(J980:L980)&lt;0,0,MATCH(MAX(J980:L980),J980:L980,0))</f>
        <v>1</v>
      </c>
      <c r="O980" s="24">
        <f>IF(N980=0,0,INDEX(CapVec,N980))</f>
        <v>1.2</v>
      </c>
      <c r="P980">
        <f>IF(OR(D980&gt;F980+StartMargin,E980&lt;SOC_startT),1,0)</f>
        <v>0</v>
      </c>
      <c r="Q980">
        <f>IF(AND(E980&gt;SOC_stopT,D980&lt;=F980-O980+StopMargin),1,0)</f>
        <v>0</v>
      </c>
      <c r="R980">
        <f>IF(AND(P980=1,M980&gt;0),1,IF(AND(P980=0,Q980=1,N980&gt;0),-1,0))</f>
        <v>0</v>
      </c>
      <c r="S980">
        <f>S979+IF(AND(R980=1,M980=1),1,0)-IF(AND(R980=-1,N980=1),1,0)</f>
        <v>1</v>
      </c>
      <c r="T980">
        <f>T979+IF(AND(R980=1,M980=2),1,0)-IF(AND(R980=-1,N980=2),1,0)</f>
        <v>1</v>
      </c>
      <c r="U980">
        <f>U979+IF(AND(R980=1,M980=3),1,0)-IF(AND(R980=-1,N980=3),1,0)</f>
        <v>1</v>
      </c>
      <c r="V980">
        <f>IF(S980&lt;&gt;S979,0,V979+dt)</f>
        <v>756</v>
      </c>
      <c r="W980">
        <f>IF(T980&lt;&gt;T979,0,W979+dt)</f>
        <v>755</v>
      </c>
      <c r="X980">
        <f>IF(U980&lt;&gt;U979,0,X979+dt)</f>
        <v>414</v>
      </c>
      <c r="Y980" s="24">
        <f>S980*Cap_1*MIN(1,(V980+dt)/StartRamp)</f>
        <v>1.2</v>
      </c>
      <c r="Z980" s="24">
        <f>T980*Cap_2*MIN(1,(W980+dt)/StartRamp)</f>
        <v>1.1000000000000001</v>
      </c>
      <c r="AA980" s="24">
        <f>U980*Cap_3*MIN(1,(X980+dt)/StartRamp)</f>
        <v>1.1000000000000001</v>
      </c>
      <c r="AB980" s="24">
        <f>SUM(Y980:AA980)</f>
        <v>3.4</v>
      </c>
      <c r="AC980" s="24">
        <f>AB980-D980</f>
        <v>-0.54690000000000039</v>
      </c>
      <c r="AD980" s="25">
        <f>MEDIAN(0,(TaperEnd-E980)/(TaperEnd-TaperStart),1)</f>
        <v>1</v>
      </c>
      <c r="AE980" s="24">
        <f>MIN(P_pcs*AD980,MAX(0,SOC_max-E980)*E_nom*60/dt/SQRT(RTE))</f>
        <v>2.5</v>
      </c>
      <c r="AF980" s="24">
        <f>MIN(P_pcs,MAX(0,E980-SOC_min)*E_nom*60/dt*SQRT(RTE))</f>
        <v>2.5</v>
      </c>
      <c r="AG980" s="24">
        <f>IF(AC980&gt;0,MIN(AC980,AE980),0)</f>
        <v>0</v>
      </c>
      <c r="AH980" s="24">
        <f>IF(AC980&lt;0,MIN(-AC980,AF980),0)</f>
        <v>0.54690000000000039</v>
      </c>
      <c r="AI980" s="24">
        <f>IF(AC980&gt;0,D980+AG980,AB980)</f>
        <v>3.4</v>
      </c>
      <c r="AJ980" s="24">
        <f>MAX(0,D980-AI980-AH980)</f>
        <v>0</v>
      </c>
      <c r="AK980" s="25">
        <f>IF(AB980&gt;0,AI980/AB980,0)</f>
        <v>1</v>
      </c>
      <c r="AL980">
        <f>IF(AB980=0,1,MIN(MATCH(MEDIAN(MinStable,AK980,1),FC_L,1),3))</f>
        <v>3</v>
      </c>
      <c r="AM980" s="25">
        <f>INDEX(FC_E1,$AL980)+(MEDIAN(MinStable,$AK980,1)-INDEX(FC_L,$AL980))*(INDEX(FC_E1,$AL980+1)-INDEX(FC_E1,$AL980))/(INDEX(FC_L,$AL980+1)-INDEX(FC_L,$AL980))</f>
        <v>0.42799999999999999</v>
      </c>
      <c r="AN980" s="25">
        <f>INDEX(FC_E2,$AL980)+(MEDIAN(MinStable,$AK980,1)-INDEX(FC_L,$AL980))*(INDEX(FC_E2,$AL980+1)-INDEX(FC_E2,$AL980))/(INDEX(FC_L,$AL980+1)-INDEX(FC_L,$AL980))</f>
        <v>0.42199999999999999</v>
      </c>
      <c r="AO980" s="25">
        <f>INDEX(FC_E3,$AL980)+(MEDIAN(MinStable,$AK980,1)-INDEX(FC_L,$AL980))*(INDEX(FC_E3,$AL980+1)-INDEX(FC_E3,$AL980))/(INDEX(FC_L,$AL980+1)-INDEX(FC_L,$AL980))</f>
        <v>0.41499999999999998</v>
      </c>
      <c r="AP980" s="26">
        <f>(IF(S980=1,Y980*AK980/AM980,0)+IF(T980=1,Z980*AK980/AN980,0)+IF(U980=1,AA980*AK980/AO980,0))*dt/60</f>
        <v>0.13434959664142687</v>
      </c>
      <c r="AQ980" s="25">
        <f>E980+(AG980*SQRT(RTE)-AH980/SQRT(RTE))*dt/60/E_nom</f>
        <v>0.6302012123610925</v>
      </c>
      <c r="AR980">
        <f>IF(R980=1,1,0)</f>
        <v>0</v>
      </c>
    </row>
    <row r="981" spans="1:44" x14ac:dyDescent="0.2">
      <c r="A981">
        <v>979</v>
      </c>
      <c r="B981" s="22">
        <f>A981/1440</f>
        <v>0.67986111111111114</v>
      </c>
      <c r="C981" s="23">
        <v>3.8936000000000002</v>
      </c>
      <c r="D981" s="24">
        <f>C981+P_aux</f>
        <v>3.9086000000000003</v>
      </c>
      <c r="E981" s="25">
        <f>AQ980</f>
        <v>0.6302012123610925</v>
      </c>
      <c r="F981" s="24">
        <f>AB980</f>
        <v>3.4</v>
      </c>
      <c r="G981">
        <f>IF(AND(S980=0,V980&gt;=MinOff),V980,-1)</f>
        <v>-1</v>
      </c>
      <c r="H981">
        <f>IF(AND(T980=0,W980&gt;=MinOff),W980,-1)</f>
        <v>-1</v>
      </c>
      <c r="I981">
        <f>IF(AND(U980=0,X980&gt;=MinOff),X980,-1)</f>
        <v>-1</v>
      </c>
      <c r="J981">
        <f>IF(AND(S980=1,V980&gt;=MinRun),V980,-1)</f>
        <v>756</v>
      </c>
      <c r="K981">
        <f>IF(AND(T980=1,W980&gt;=MinRun),W980,-1)</f>
        <v>755</v>
      </c>
      <c r="L981">
        <f>IF(AND(U980=1,X980&gt;=MinRun),X980,-1)</f>
        <v>414</v>
      </c>
      <c r="M981">
        <f>IF(MAX(G981:I981)&lt;0,0,MATCH(MAX(G981:I981),G981:I981,0))</f>
        <v>0</v>
      </c>
      <c r="N981">
        <f>IF(MAX(J981:L981)&lt;0,0,MATCH(MAX(J981:L981),J981:L981,0))</f>
        <v>1</v>
      </c>
      <c r="O981" s="24">
        <f>IF(N981=0,0,INDEX(CapVec,N981))</f>
        <v>1.2</v>
      </c>
      <c r="P981">
        <f>IF(OR(D981&gt;F981+StartMargin,E981&lt;SOC_startT),1,0)</f>
        <v>0</v>
      </c>
      <c r="Q981">
        <f>IF(AND(E981&gt;SOC_stopT,D981&lt;=F981-O981+StopMargin),1,0)</f>
        <v>0</v>
      </c>
      <c r="R981">
        <f>IF(AND(P981=1,M981&gt;0),1,IF(AND(P981=0,Q981=1,N981&gt;0),-1,0))</f>
        <v>0</v>
      </c>
      <c r="S981">
        <f>S980+IF(AND(R981=1,M981=1),1,0)-IF(AND(R981=-1,N981=1),1,0)</f>
        <v>1</v>
      </c>
      <c r="T981">
        <f>T980+IF(AND(R981=1,M981=2),1,0)-IF(AND(R981=-1,N981=2),1,0)</f>
        <v>1</v>
      </c>
      <c r="U981">
        <f>U980+IF(AND(R981=1,M981=3),1,0)-IF(AND(R981=-1,N981=3),1,0)</f>
        <v>1</v>
      </c>
      <c r="V981">
        <f>IF(S981&lt;&gt;S980,0,V980+dt)</f>
        <v>757</v>
      </c>
      <c r="W981">
        <f>IF(T981&lt;&gt;T980,0,W980+dt)</f>
        <v>756</v>
      </c>
      <c r="X981">
        <f>IF(U981&lt;&gt;U980,0,X980+dt)</f>
        <v>415</v>
      </c>
      <c r="Y981" s="24">
        <f>S981*Cap_1*MIN(1,(V981+dt)/StartRamp)</f>
        <v>1.2</v>
      </c>
      <c r="Z981" s="24">
        <f>T981*Cap_2*MIN(1,(W981+dt)/StartRamp)</f>
        <v>1.1000000000000001</v>
      </c>
      <c r="AA981" s="24">
        <f>U981*Cap_3*MIN(1,(X981+dt)/StartRamp)</f>
        <v>1.1000000000000001</v>
      </c>
      <c r="AB981" s="24">
        <f>SUM(Y981:AA981)</f>
        <v>3.4</v>
      </c>
      <c r="AC981" s="24">
        <f>AB981-D981</f>
        <v>-0.50860000000000039</v>
      </c>
      <c r="AD981" s="25">
        <f>MEDIAN(0,(TaperEnd-E981)/(TaperEnd-TaperStart),1)</f>
        <v>1</v>
      </c>
      <c r="AE981" s="24">
        <f>MIN(P_pcs*AD981,MAX(0,SOC_max-E981)*E_nom*60/dt/SQRT(RTE))</f>
        <v>2.5</v>
      </c>
      <c r="AF981" s="24">
        <f>MIN(P_pcs,MAX(0,E981-SOC_min)*E_nom*60/dt*SQRT(RTE))</f>
        <v>2.5</v>
      </c>
      <c r="AG981" s="24">
        <f>IF(AC981&gt;0,MIN(AC981,AE981),0)</f>
        <v>0</v>
      </c>
      <c r="AH981" s="24">
        <f>IF(AC981&lt;0,MIN(-AC981,AF981),0)</f>
        <v>0.50860000000000039</v>
      </c>
      <c r="AI981" s="24">
        <f>IF(AC981&gt;0,D981+AG981,AB981)</f>
        <v>3.4</v>
      </c>
      <c r="AJ981" s="24">
        <f>MAX(0,D981-AI981-AH981)</f>
        <v>0</v>
      </c>
      <c r="AK981" s="25">
        <f>IF(AB981&gt;0,AI981/AB981,0)</f>
        <v>1</v>
      </c>
      <c r="AL981">
        <f>IF(AB981=0,1,MIN(MATCH(MEDIAN(MinStable,AK981,1),FC_L,1),3))</f>
        <v>3</v>
      </c>
      <c r="AM981" s="25">
        <f>INDEX(FC_E1,$AL981)+(MEDIAN(MinStable,$AK981,1)-INDEX(FC_L,$AL981))*(INDEX(FC_E1,$AL981+1)-INDEX(FC_E1,$AL981))/(INDEX(FC_L,$AL981+1)-INDEX(FC_L,$AL981))</f>
        <v>0.42799999999999999</v>
      </c>
      <c r="AN981" s="25">
        <f>INDEX(FC_E2,$AL981)+(MEDIAN(MinStable,$AK981,1)-INDEX(FC_L,$AL981))*(INDEX(FC_E2,$AL981+1)-INDEX(FC_E2,$AL981))/(INDEX(FC_L,$AL981+1)-INDEX(FC_L,$AL981))</f>
        <v>0.42199999999999999</v>
      </c>
      <c r="AO981" s="25">
        <f>INDEX(FC_E3,$AL981)+(MEDIAN(MinStable,$AK981,1)-INDEX(FC_L,$AL981))*(INDEX(FC_E3,$AL981+1)-INDEX(FC_E3,$AL981))/(INDEX(FC_L,$AL981+1)-INDEX(FC_L,$AL981))</f>
        <v>0.41499999999999998</v>
      </c>
      <c r="AP981" s="26">
        <f>(IF(S981=1,Y981*AK981/AM981,0)+IF(T981=1,Z981*AK981/AN981,0)+IF(U981=1,AA981*AK981/AO981,0))*dt/60</f>
        <v>0.13434959664142687</v>
      </c>
      <c r="AQ981" s="25">
        <f>E981+(AG981*SQRT(RTE)-AH981/SQRT(RTE))*dt/60/E_nom</f>
        <v>0.62855827471960057</v>
      </c>
      <c r="AR981">
        <f>IF(R981=1,1,0)</f>
        <v>0</v>
      </c>
    </row>
    <row r="982" spans="1:44" x14ac:dyDescent="0.2">
      <c r="A982">
        <v>980</v>
      </c>
      <c r="B982" s="22">
        <f>A982/1440</f>
        <v>0.68055555555555558</v>
      </c>
      <c r="C982" s="23">
        <v>3.8572000000000002</v>
      </c>
      <c r="D982" s="24">
        <f>C982+P_aux</f>
        <v>3.8722000000000003</v>
      </c>
      <c r="E982" s="25">
        <f>AQ981</f>
        <v>0.62855827471960057</v>
      </c>
      <c r="F982" s="24">
        <f>AB981</f>
        <v>3.4</v>
      </c>
      <c r="G982">
        <f>IF(AND(S981=0,V981&gt;=MinOff),V981,-1)</f>
        <v>-1</v>
      </c>
      <c r="H982">
        <f>IF(AND(T981=0,W981&gt;=MinOff),W981,-1)</f>
        <v>-1</v>
      </c>
      <c r="I982">
        <f>IF(AND(U981=0,X981&gt;=MinOff),X981,-1)</f>
        <v>-1</v>
      </c>
      <c r="J982">
        <f>IF(AND(S981=1,V981&gt;=MinRun),V981,-1)</f>
        <v>757</v>
      </c>
      <c r="K982">
        <f>IF(AND(T981=1,W981&gt;=MinRun),W981,-1)</f>
        <v>756</v>
      </c>
      <c r="L982">
        <f>IF(AND(U981=1,X981&gt;=MinRun),X981,-1)</f>
        <v>415</v>
      </c>
      <c r="M982">
        <f>IF(MAX(G982:I982)&lt;0,0,MATCH(MAX(G982:I982),G982:I982,0))</f>
        <v>0</v>
      </c>
      <c r="N982">
        <f>IF(MAX(J982:L982)&lt;0,0,MATCH(MAX(J982:L982),J982:L982,0))</f>
        <v>1</v>
      </c>
      <c r="O982" s="24">
        <f>IF(N982=0,0,INDEX(CapVec,N982))</f>
        <v>1.2</v>
      </c>
      <c r="P982">
        <f>IF(OR(D982&gt;F982+StartMargin,E982&lt;SOC_startT),1,0)</f>
        <v>0</v>
      </c>
      <c r="Q982">
        <f>IF(AND(E982&gt;SOC_stopT,D982&lt;=F982-O982+StopMargin),1,0)</f>
        <v>0</v>
      </c>
      <c r="R982">
        <f>IF(AND(P982=1,M982&gt;0),1,IF(AND(P982=0,Q982=1,N982&gt;0),-1,0))</f>
        <v>0</v>
      </c>
      <c r="S982">
        <f>S981+IF(AND(R982=1,M982=1),1,0)-IF(AND(R982=-1,N982=1),1,0)</f>
        <v>1</v>
      </c>
      <c r="T982">
        <f>T981+IF(AND(R982=1,M982=2),1,0)-IF(AND(R982=-1,N982=2),1,0)</f>
        <v>1</v>
      </c>
      <c r="U982">
        <f>U981+IF(AND(R982=1,M982=3),1,0)-IF(AND(R982=-1,N982=3),1,0)</f>
        <v>1</v>
      </c>
      <c r="V982">
        <f>IF(S982&lt;&gt;S981,0,V981+dt)</f>
        <v>758</v>
      </c>
      <c r="W982">
        <f>IF(T982&lt;&gt;T981,0,W981+dt)</f>
        <v>757</v>
      </c>
      <c r="X982">
        <f>IF(U982&lt;&gt;U981,0,X981+dt)</f>
        <v>416</v>
      </c>
      <c r="Y982" s="24">
        <f>S982*Cap_1*MIN(1,(V982+dt)/StartRamp)</f>
        <v>1.2</v>
      </c>
      <c r="Z982" s="24">
        <f>T982*Cap_2*MIN(1,(W982+dt)/StartRamp)</f>
        <v>1.1000000000000001</v>
      </c>
      <c r="AA982" s="24">
        <f>U982*Cap_3*MIN(1,(X982+dt)/StartRamp)</f>
        <v>1.1000000000000001</v>
      </c>
      <c r="AB982" s="24">
        <f>SUM(Y982:AA982)</f>
        <v>3.4</v>
      </c>
      <c r="AC982" s="24">
        <f>AB982-D982</f>
        <v>-0.4722000000000004</v>
      </c>
      <c r="AD982" s="25">
        <f>MEDIAN(0,(TaperEnd-E982)/(TaperEnd-TaperStart),1)</f>
        <v>1</v>
      </c>
      <c r="AE982" s="24">
        <f>MIN(P_pcs*AD982,MAX(0,SOC_max-E982)*E_nom*60/dt/SQRT(RTE))</f>
        <v>2.5</v>
      </c>
      <c r="AF982" s="24">
        <f>MIN(P_pcs,MAX(0,E982-SOC_min)*E_nom*60/dt*SQRT(RTE))</f>
        <v>2.5</v>
      </c>
      <c r="AG982" s="24">
        <f>IF(AC982&gt;0,MIN(AC982,AE982),0)</f>
        <v>0</v>
      </c>
      <c r="AH982" s="24">
        <f>IF(AC982&lt;0,MIN(-AC982,AF982),0)</f>
        <v>0.4722000000000004</v>
      </c>
      <c r="AI982" s="24">
        <f>IF(AC982&gt;0,D982+AG982,AB982)</f>
        <v>3.4</v>
      </c>
      <c r="AJ982" s="24">
        <f>MAX(0,D982-AI982-AH982)</f>
        <v>0</v>
      </c>
      <c r="AK982" s="25">
        <f>IF(AB982&gt;0,AI982/AB982,0)</f>
        <v>1</v>
      </c>
      <c r="AL982">
        <f>IF(AB982=0,1,MIN(MATCH(MEDIAN(MinStable,AK982,1),FC_L,1),3))</f>
        <v>3</v>
      </c>
      <c r="AM982" s="25">
        <f>INDEX(FC_E1,$AL982)+(MEDIAN(MinStable,$AK982,1)-INDEX(FC_L,$AL982))*(INDEX(FC_E1,$AL982+1)-INDEX(FC_E1,$AL982))/(INDEX(FC_L,$AL982+1)-INDEX(FC_L,$AL982))</f>
        <v>0.42799999999999999</v>
      </c>
      <c r="AN982" s="25">
        <f>INDEX(FC_E2,$AL982)+(MEDIAN(MinStable,$AK982,1)-INDEX(FC_L,$AL982))*(INDEX(FC_E2,$AL982+1)-INDEX(FC_E2,$AL982))/(INDEX(FC_L,$AL982+1)-INDEX(FC_L,$AL982))</f>
        <v>0.42199999999999999</v>
      </c>
      <c r="AO982" s="25">
        <f>INDEX(FC_E3,$AL982)+(MEDIAN(MinStable,$AK982,1)-INDEX(FC_L,$AL982))*(INDEX(FC_E3,$AL982+1)-INDEX(FC_E3,$AL982))/(INDEX(FC_L,$AL982+1)-INDEX(FC_L,$AL982))</f>
        <v>0.41499999999999998</v>
      </c>
      <c r="AP982" s="26">
        <f>(IF(S982=1,Y982*AK982/AM982,0)+IF(T982=1,Z982*AK982/AN982,0)+IF(U982=1,AA982*AK982/AO982,0))*dt/60</f>
        <v>0.13434959664142687</v>
      </c>
      <c r="AQ982" s="25">
        <f>E982+(AG982*SQRT(RTE)-AH982/SQRT(RTE))*dt/60/E_nom</f>
        <v>0.62703292050349269</v>
      </c>
      <c r="AR982">
        <f>IF(R982=1,1,0)</f>
        <v>0</v>
      </c>
    </row>
    <row r="983" spans="1:44" x14ac:dyDescent="0.2">
      <c r="A983">
        <v>981</v>
      </c>
      <c r="B983" s="22">
        <f>A983/1440</f>
        <v>0.68125000000000002</v>
      </c>
      <c r="C983" s="23">
        <v>3.8519999999999999</v>
      </c>
      <c r="D983" s="24">
        <f>C983+P_aux</f>
        <v>3.867</v>
      </c>
      <c r="E983" s="25">
        <f>AQ982</f>
        <v>0.62703292050349269</v>
      </c>
      <c r="F983" s="24">
        <f>AB982</f>
        <v>3.4</v>
      </c>
      <c r="G983">
        <f>IF(AND(S982=0,V982&gt;=MinOff),V982,-1)</f>
        <v>-1</v>
      </c>
      <c r="H983">
        <f>IF(AND(T982=0,W982&gt;=MinOff),W982,-1)</f>
        <v>-1</v>
      </c>
      <c r="I983">
        <f>IF(AND(U982=0,X982&gt;=MinOff),X982,-1)</f>
        <v>-1</v>
      </c>
      <c r="J983">
        <f>IF(AND(S982=1,V982&gt;=MinRun),V982,-1)</f>
        <v>758</v>
      </c>
      <c r="K983">
        <f>IF(AND(T982=1,W982&gt;=MinRun),W982,-1)</f>
        <v>757</v>
      </c>
      <c r="L983">
        <f>IF(AND(U982=1,X982&gt;=MinRun),X982,-1)</f>
        <v>416</v>
      </c>
      <c r="M983">
        <f>IF(MAX(G983:I983)&lt;0,0,MATCH(MAX(G983:I983),G983:I983,0))</f>
        <v>0</v>
      </c>
      <c r="N983">
        <f>IF(MAX(J983:L983)&lt;0,0,MATCH(MAX(J983:L983),J983:L983,0))</f>
        <v>1</v>
      </c>
      <c r="O983" s="24">
        <f>IF(N983=0,0,INDEX(CapVec,N983))</f>
        <v>1.2</v>
      </c>
      <c r="P983">
        <f>IF(OR(D983&gt;F983+StartMargin,E983&lt;SOC_startT),1,0)</f>
        <v>0</v>
      </c>
      <c r="Q983">
        <f>IF(AND(E983&gt;SOC_stopT,D983&lt;=F983-O983+StopMargin),1,0)</f>
        <v>0</v>
      </c>
      <c r="R983">
        <f>IF(AND(P983=1,M983&gt;0),1,IF(AND(P983=0,Q983=1,N983&gt;0),-1,0))</f>
        <v>0</v>
      </c>
      <c r="S983">
        <f>S982+IF(AND(R983=1,M983=1),1,0)-IF(AND(R983=-1,N983=1),1,0)</f>
        <v>1</v>
      </c>
      <c r="T983">
        <f>T982+IF(AND(R983=1,M983=2),1,0)-IF(AND(R983=-1,N983=2),1,0)</f>
        <v>1</v>
      </c>
      <c r="U983">
        <f>U982+IF(AND(R983=1,M983=3),1,0)-IF(AND(R983=-1,N983=3),1,0)</f>
        <v>1</v>
      </c>
      <c r="V983">
        <f>IF(S983&lt;&gt;S982,0,V982+dt)</f>
        <v>759</v>
      </c>
      <c r="W983">
        <f>IF(T983&lt;&gt;T982,0,W982+dt)</f>
        <v>758</v>
      </c>
      <c r="X983">
        <f>IF(U983&lt;&gt;U982,0,X982+dt)</f>
        <v>417</v>
      </c>
      <c r="Y983" s="24">
        <f>S983*Cap_1*MIN(1,(V983+dt)/StartRamp)</f>
        <v>1.2</v>
      </c>
      <c r="Z983" s="24">
        <f>T983*Cap_2*MIN(1,(W983+dt)/StartRamp)</f>
        <v>1.1000000000000001</v>
      </c>
      <c r="AA983" s="24">
        <f>U983*Cap_3*MIN(1,(X983+dt)/StartRamp)</f>
        <v>1.1000000000000001</v>
      </c>
      <c r="AB983" s="24">
        <f>SUM(Y983:AA983)</f>
        <v>3.4</v>
      </c>
      <c r="AC983" s="24">
        <f>AB983-D983</f>
        <v>-0.46700000000000008</v>
      </c>
      <c r="AD983" s="25">
        <f>MEDIAN(0,(TaperEnd-E983)/(TaperEnd-TaperStart),1)</f>
        <v>1</v>
      </c>
      <c r="AE983" s="24">
        <f>MIN(P_pcs*AD983,MAX(0,SOC_max-E983)*E_nom*60/dt/SQRT(RTE))</f>
        <v>2.5</v>
      </c>
      <c r="AF983" s="24">
        <f>MIN(P_pcs,MAX(0,E983-SOC_min)*E_nom*60/dt*SQRT(RTE))</f>
        <v>2.5</v>
      </c>
      <c r="AG983" s="24">
        <f>IF(AC983&gt;0,MIN(AC983,AE983),0)</f>
        <v>0</v>
      </c>
      <c r="AH983" s="24">
        <f>IF(AC983&lt;0,MIN(-AC983,AF983),0)</f>
        <v>0.46700000000000008</v>
      </c>
      <c r="AI983" s="24">
        <f>IF(AC983&gt;0,D983+AG983,AB983)</f>
        <v>3.4</v>
      </c>
      <c r="AJ983" s="24">
        <f>MAX(0,D983-AI983-AH983)</f>
        <v>0</v>
      </c>
      <c r="AK983" s="25">
        <f>IF(AB983&gt;0,AI983/AB983,0)</f>
        <v>1</v>
      </c>
      <c r="AL983">
        <f>IF(AB983=0,1,MIN(MATCH(MEDIAN(MinStable,AK983,1),FC_L,1),3))</f>
        <v>3</v>
      </c>
      <c r="AM983" s="25">
        <f>INDEX(FC_E1,$AL983)+(MEDIAN(MinStable,$AK983,1)-INDEX(FC_L,$AL983))*(INDEX(FC_E1,$AL983+1)-INDEX(FC_E1,$AL983))/(INDEX(FC_L,$AL983+1)-INDEX(FC_L,$AL983))</f>
        <v>0.42799999999999999</v>
      </c>
      <c r="AN983" s="25">
        <f>INDEX(FC_E2,$AL983)+(MEDIAN(MinStable,$AK983,1)-INDEX(FC_L,$AL983))*(INDEX(FC_E2,$AL983+1)-INDEX(FC_E2,$AL983))/(INDEX(FC_L,$AL983+1)-INDEX(FC_L,$AL983))</f>
        <v>0.42199999999999999</v>
      </c>
      <c r="AO983" s="25">
        <f>INDEX(FC_E3,$AL983)+(MEDIAN(MinStable,$AK983,1)-INDEX(FC_L,$AL983))*(INDEX(FC_E3,$AL983+1)-INDEX(FC_E3,$AL983))/(INDEX(FC_L,$AL983+1)-INDEX(FC_L,$AL983))</f>
        <v>0.41499999999999998</v>
      </c>
      <c r="AP983" s="26">
        <f>(IF(S983=1,Y983*AK983/AM983,0)+IF(T983=1,Z983*AK983/AN983,0)+IF(U983=1,AA983*AK983/AO983,0))*dt/60</f>
        <v>0.13434959664142687</v>
      </c>
      <c r="AQ983" s="25">
        <f>E983+(AG983*SQRT(RTE)-AH983/SQRT(RTE))*dt/60/E_nom</f>
        <v>0.62552436391958255</v>
      </c>
      <c r="AR983">
        <f>IF(R983=1,1,0)</f>
        <v>0</v>
      </c>
    </row>
    <row r="984" spans="1:44" x14ac:dyDescent="0.2">
      <c r="A984">
        <v>982</v>
      </c>
      <c r="B984" s="22">
        <f>A984/1440</f>
        <v>0.68194444444444446</v>
      </c>
      <c r="C984" s="23">
        <v>3.3805999999999998</v>
      </c>
      <c r="D984" s="24">
        <f>C984+P_aux</f>
        <v>3.3956</v>
      </c>
      <c r="E984" s="25">
        <f>AQ983</f>
        <v>0.62552436391958255</v>
      </c>
      <c r="F984" s="24">
        <f>AB983</f>
        <v>3.4</v>
      </c>
      <c r="G984">
        <f>IF(AND(S983=0,V983&gt;=MinOff),V983,-1)</f>
        <v>-1</v>
      </c>
      <c r="H984">
        <f>IF(AND(T983=0,W983&gt;=MinOff),W983,-1)</f>
        <v>-1</v>
      </c>
      <c r="I984">
        <f>IF(AND(U983=0,X983&gt;=MinOff),X983,-1)</f>
        <v>-1</v>
      </c>
      <c r="J984">
        <f>IF(AND(S983=1,V983&gt;=MinRun),V983,-1)</f>
        <v>759</v>
      </c>
      <c r="K984">
        <f>IF(AND(T983=1,W983&gt;=MinRun),W983,-1)</f>
        <v>758</v>
      </c>
      <c r="L984">
        <f>IF(AND(U983=1,X983&gt;=MinRun),X983,-1)</f>
        <v>417</v>
      </c>
      <c r="M984">
        <f>IF(MAX(G984:I984)&lt;0,0,MATCH(MAX(G984:I984),G984:I984,0))</f>
        <v>0</v>
      </c>
      <c r="N984">
        <f>IF(MAX(J984:L984)&lt;0,0,MATCH(MAX(J984:L984),J984:L984,0))</f>
        <v>1</v>
      </c>
      <c r="O984" s="24">
        <f>IF(N984=0,0,INDEX(CapVec,N984))</f>
        <v>1.2</v>
      </c>
      <c r="P984">
        <f>IF(OR(D984&gt;F984+StartMargin,E984&lt;SOC_startT),1,0)</f>
        <v>0</v>
      </c>
      <c r="Q984">
        <f>IF(AND(E984&gt;SOC_stopT,D984&lt;=F984-O984+StopMargin),1,0)</f>
        <v>0</v>
      </c>
      <c r="R984">
        <f>IF(AND(P984=1,M984&gt;0),1,IF(AND(P984=0,Q984=1,N984&gt;0),-1,0))</f>
        <v>0</v>
      </c>
      <c r="S984">
        <f>S983+IF(AND(R984=1,M984=1),1,0)-IF(AND(R984=-1,N984=1),1,0)</f>
        <v>1</v>
      </c>
      <c r="T984">
        <f>T983+IF(AND(R984=1,M984=2),1,0)-IF(AND(R984=-1,N984=2),1,0)</f>
        <v>1</v>
      </c>
      <c r="U984">
        <f>U983+IF(AND(R984=1,M984=3),1,0)-IF(AND(R984=-1,N984=3),1,0)</f>
        <v>1</v>
      </c>
      <c r="V984">
        <f>IF(S984&lt;&gt;S983,0,V983+dt)</f>
        <v>760</v>
      </c>
      <c r="W984">
        <f>IF(T984&lt;&gt;T983,0,W983+dt)</f>
        <v>759</v>
      </c>
      <c r="X984">
        <f>IF(U984&lt;&gt;U983,0,X983+dt)</f>
        <v>418</v>
      </c>
      <c r="Y984" s="24">
        <f>S984*Cap_1*MIN(1,(V984+dt)/StartRamp)</f>
        <v>1.2</v>
      </c>
      <c r="Z984" s="24">
        <f>T984*Cap_2*MIN(1,(W984+dt)/StartRamp)</f>
        <v>1.1000000000000001</v>
      </c>
      <c r="AA984" s="24">
        <f>U984*Cap_3*MIN(1,(X984+dt)/StartRamp)</f>
        <v>1.1000000000000001</v>
      </c>
      <c r="AB984" s="24">
        <f>SUM(Y984:AA984)</f>
        <v>3.4</v>
      </c>
      <c r="AC984" s="24">
        <f>AB984-D984</f>
        <v>4.3999999999999595E-3</v>
      </c>
      <c r="AD984" s="25">
        <f>MEDIAN(0,(TaperEnd-E984)/(TaperEnd-TaperStart),1)</f>
        <v>1</v>
      </c>
      <c r="AE984" s="24">
        <f>MIN(P_pcs*AD984,MAX(0,SOC_max-E984)*E_nom*60/dt/SQRT(RTE))</f>
        <v>2.5</v>
      </c>
      <c r="AF984" s="24">
        <f>MIN(P_pcs,MAX(0,E984-SOC_min)*E_nom*60/dt*SQRT(RTE))</f>
        <v>2.5</v>
      </c>
      <c r="AG984" s="24">
        <f>IF(AC984&gt;0,MIN(AC984,AE984),0)</f>
        <v>4.3999999999999595E-3</v>
      </c>
      <c r="AH984" s="24">
        <f>IF(AC984&lt;0,MIN(-AC984,AF984),0)</f>
        <v>0</v>
      </c>
      <c r="AI984" s="24">
        <f>IF(AC984&gt;0,D984+AG984,AB984)</f>
        <v>3.4</v>
      </c>
      <c r="AJ984" s="24">
        <f>MAX(0,D984-AI984-AH984)</f>
        <v>0</v>
      </c>
      <c r="AK984" s="25">
        <f>IF(AB984&gt;0,AI984/AB984,0)</f>
        <v>1</v>
      </c>
      <c r="AL984">
        <f>IF(AB984=0,1,MIN(MATCH(MEDIAN(MinStable,AK984,1),FC_L,1),3))</f>
        <v>3</v>
      </c>
      <c r="AM984" s="25">
        <f>INDEX(FC_E1,$AL984)+(MEDIAN(MinStable,$AK984,1)-INDEX(FC_L,$AL984))*(INDEX(FC_E1,$AL984+1)-INDEX(FC_E1,$AL984))/(INDEX(FC_L,$AL984+1)-INDEX(FC_L,$AL984))</f>
        <v>0.42799999999999999</v>
      </c>
      <c r="AN984" s="25">
        <f>INDEX(FC_E2,$AL984)+(MEDIAN(MinStable,$AK984,1)-INDEX(FC_L,$AL984))*(INDEX(FC_E2,$AL984+1)-INDEX(FC_E2,$AL984))/(INDEX(FC_L,$AL984+1)-INDEX(FC_L,$AL984))</f>
        <v>0.42199999999999999</v>
      </c>
      <c r="AO984" s="25">
        <f>INDEX(FC_E3,$AL984)+(MEDIAN(MinStable,$AK984,1)-INDEX(FC_L,$AL984))*(INDEX(FC_E3,$AL984+1)-INDEX(FC_E3,$AL984))/(INDEX(FC_L,$AL984+1)-INDEX(FC_L,$AL984))</f>
        <v>0.41499999999999998</v>
      </c>
      <c r="AP984" s="26">
        <f>(IF(S984=1,Y984*AK984/AM984,0)+IF(T984=1,Z984*AK984/AN984,0)+IF(U984=1,AA984*AK984/AO984,0))*dt/60</f>
        <v>0.13434959664142687</v>
      </c>
      <c r="AQ984" s="25">
        <f>E984+(AG984*SQRT(RTE)-AH984/SQRT(RTE))*dt/60/E_nom</f>
        <v>0.6255368716949421</v>
      </c>
      <c r="AR984">
        <f>IF(R984=1,1,0)</f>
        <v>0</v>
      </c>
    </row>
    <row r="985" spans="1:44" x14ac:dyDescent="0.2">
      <c r="A985">
        <v>983</v>
      </c>
      <c r="B985" s="22">
        <f>A985/1440</f>
        <v>0.68263888888888891</v>
      </c>
      <c r="C985" s="23">
        <v>3.3454999999999999</v>
      </c>
      <c r="D985" s="24">
        <f>C985+P_aux</f>
        <v>3.3605</v>
      </c>
      <c r="E985" s="25">
        <f>AQ984</f>
        <v>0.6255368716949421</v>
      </c>
      <c r="F985" s="24">
        <f>AB984</f>
        <v>3.4</v>
      </c>
      <c r="G985">
        <f>IF(AND(S984=0,V984&gt;=MinOff),V984,-1)</f>
        <v>-1</v>
      </c>
      <c r="H985">
        <f>IF(AND(T984=0,W984&gt;=MinOff),W984,-1)</f>
        <v>-1</v>
      </c>
      <c r="I985">
        <f>IF(AND(U984=0,X984&gt;=MinOff),X984,-1)</f>
        <v>-1</v>
      </c>
      <c r="J985">
        <f>IF(AND(S984=1,V984&gt;=MinRun),V984,-1)</f>
        <v>760</v>
      </c>
      <c r="K985">
        <f>IF(AND(T984=1,W984&gt;=MinRun),W984,-1)</f>
        <v>759</v>
      </c>
      <c r="L985">
        <f>IF(AND(U984=1,X984&gt;=MinRun),X984,-1)</f>
        <v>418</v>
      </c>
      <c r="M985">
        <f>IF(MAX(G985:I985)&lt;0,0,MATCH(MAX(G985:I985),G985:I985,0))</f>
        <v>0</v>
      </c>
      <c r="N985">
        <f>IF(MAX(J985:L985)&lt;0,0,MATCH(MAX(J985:L985),J985:L985,0))</f>
        <v>1</v>
      </c>
      <c r="O985" s="24">
        <f>IF(N985=0,0,INDEX(CapVec,N985))</f>
        <v>1.2</v>
      </c>
      <c r="P985">
        <f>IF(OR(D985&gt;F985+StartMargin,E985&lt;SOC_startT),1,0)</f>
        <v>0</v>
      </c>
      <c r="Q985">
        <f>IF(AND(E985&gt;SOC_stopT,D985&lt;=F985-O985+StopMargin),1,0)</f>
        <v>0</v>
      </c>
      <c r="R985">
        <f>IF(AND(P985=1,M985&gt;0),1,IF(AND(P985=0,Q985=1,N985&gt;0),-1,0))</f>
        <v>0</v>
      </c>
      <c r="S985">
        <f>S984+IF(AND(R985=1,M985=1),1,0)-IF(AND(R985=-1,N985=1),1,0)</f>
        <v>1</v>
      </c>
      <c r="T985">
        <f>T984+IF(AND(R985=1,M985=2),1,0)-IF(AND(R985=-1,N985=2),1,0)</f>
        <v>1</v>
      </c>
      <c r="U985">
        <f>U984+IF(AND(R985=1,M985=3),1,0)-IF(AND(R985=-1,N985=3),1,0)</f>
        <v>1</v>
      </c>
      <c r="V985">
        <f>IF(S985&lt;&gt;S984,0,V984+dt)</f>
        <v>761</v>
      </c>
      <c r="W985">
        <f>IF(T985&lt;&gt;T984,0,W984+dt)</f>
        <v>760</v>
      </c>
      <c r="X985">
        <f>IF(U985&lt;&gt;U984,0,X984+dt)</f>
        <v>419</v>
      </c>
      <c r="Y985" s="24">
        <f>S985*Cap_1*MIN(1,(V985+dt)/StartRamp)</f>
        <v>1.2</v>
      </c>
      <c r="Z985" s="24">
        <f>T985*Cap_2*MIN(1,(W985+dt)/StartRamp)</f>
        <v>1.1000000000000001</v>
      </c>
      <c r="AA985" s="24">
        <f>U985*Cap_3*MIN(1,(X985+dt)/StartRamp)</f>
        <v>1.1000000000000001</v>
      </c>
      <c r="AB985" s="24">
        <f>SUM(Y985:AA985)</f>
        <v>3.4</v>
      </c>
      <c r="AC985" s="24">
        <f>AB985-D985</f>
        <v>3.9499999999999869E-2</v>
      </c>
      <c r="AD985" s="25">
        <f>MEDIAN(0,(TaperEnd-E985)/(TaperEnd-TaperStart),1)</f>
        <v>1</v>
      </c>
      <c r="AE985" s="24">
        <f>MIN(P_pcs*AD985,MAX(0,SOC_max-E985)*E_nom*60/dt/SQRT(RTE))</f>
        <v>2.5</v>
      </c>
      <c r="AF985" s="24">
        <f>MIN(P_pcs,MAX(0,E985-SOC_min)*E_nom*60/dt*SQRT(RTE))</f>
        <v>2.5</v>
      </c>
      <c r="AG985" s="24">
        <f>IF(AC985&gt;0,MIN(AC985,AE985),0)</f>
        <v>3.9499999999999869E-2</v>
      </c>
      <c r="AH985" s="24">
        <f>IF(AC985&lt;0,MIN(-AC985,AF985),0)</f>
        <v>0</v>
      </c>
      <c r="AI985" s="24">
        <f>IF(AC985&gt;0,D985+AG985,AB985)</f>
        <v>3.4</v>
      </c>
      <c r="AJ985" s="24">
        <f>MAX(0,D985-AI985-AH985)</f>
        <v>0</v>
      </c>
      <c r="AK985" s="25">
        <f>IF(AB985&gt;0,AI985/AB985,0)</f>
        <v>1</v>
      </c>
      <c r="AL985">
        <f>IF(AB985=0,1,MIN(MATCH(MEDIAN(MinStable,AK985,1),FC_L,1),3))</f>
        <v>3</v>
      </c>
      <c r="AM985" s="25">
        <f>INDEX(FC_E1,$AL985)+(MEDIAN(MinStable,$AK985,1)-INDEX(FC_L,$AL985))*(INDEX(FC_E1,$AL985+1)-INDEX(FC_E1,$AL985))/(INDEX(FC_L,$AL985+1)-INDEX(FC_L,$AL985))</f>
        <v>0.42799999999999999</v>
      </c>
      <c r="AN985" s="25">
        <f>INDEX(FC_E2,$AL985)+(MEDIAN(MinStable,$AK985,1)-INDEX(FC_L,$AL985))*(INDEX(FC_E2,$AL985+1)-INDEX(FC_E2,$AL985))/(INDEX(FC_L,$AL985+1)-INDEX(FC_L,$AL985))</f>
        <v>0.42199999999999999</v>
      </c>
      <c r="AO985" s="25">
        <f>INDEX(FC_E3,$AL985)+(MEDIAN(MinStable,$AK985,1)-INDEX(FC_L,$AL985))*(INDEX(FC_E3,$AL985+1)-INDEX(FC_E3,$AL985))/(INDEX(FC_L,$AL985+1)-INDEX(FC_L,$AL985))</f>
        <v>0.41499999999999998</v>
      </c>
      <c r="AP985" s="26">
        <f>(IF(S985=1,Y985*AK985/AM985,0)+IF(T985=1,Z985*AK985/AN985,0)+IF(U985=1,AA985*AK985/AO985,0))*dt/60</f>
        <v>0.13434959664142687</v>
      </c>
      <c r="AQ985" s="25">
        <f>E985+(AG985*SQRT(RTE)-AH985/SQRT(RTE))*dt/60/E_nom</f>
        <v>0.62564915740555604</v>
      </c>
      <c r="AR985">
        <f>IF(R985=1,1,0)</f>
        <v>0</v>
      </c>
    </row>
    <row r="986" spans="1:44" x14ac:dyDescent="0.2">
      <c r="A986">
        <v>984</v>
      </c>
      <c r="B986" s="22">
        <f>A986/1440</f>
        <v>0.68333333333333335</v>
      </c>
      <c r="C986" s="23">
        <v>3.4365999999999999</v>
      </c>
      <c r="D986" s="24">
        <f>C986+P_aux</f>
        <v>3.4516</v>
      </c>
      <c r="E986" s="25">
        <f>AQ985</f>
        <v>0.62564915740555604</v>
      </c>
      <c r="F986" s="24">
        <f>AB985</f>
        <v>3.4</v>
      </c>
      <c r="G986">
        <f>IF(AND(S985=0,V985&gt;=MinOff),V985,-1)</f>
        <v>-1</v>
      </c>
      <c r="H986">
        <f>IF(AND(T985=0,W985&gt;=MinOff),W985,-1)</f>
        <v>-1</v>
      </c>
      <c r="I986">
        <f>IF(AND(U985=0,X985&gt;=MinOff),X985,-1)</f>
        <v>-1</v>
      </c>
      <c r="J986">
        <f>IF(AND(S985=1,V985&gt;=MinRun),V985,-1)</f>
        <v>761</v>
      </c>
      <c r="K986">
        <f>IF(AND(T985=1,W985&gt;=MinRun),W985,-1)</f>
        <v>760</v>
      </c>
      <c r="L986">
        <f>IF(AND(U985=1,X985&gt;=MinRun),X985,-1)</f>
        <v>419</v>
      </c>
      <c r="M986">
        <f>IF(MAX(G986:I986)&lt;0,0,MATCH(MAX(G986:I986),G986:I986,0))</f>
        <v>0</v>
      </c>
      <c r="N986">
        <f>IF(MAX(J986:L986)&lt;0,0,MATCH(MAX(J986:L986),J986:L986,0))</f>
        <v>1</v>
      </c>
      <c r="O986" s="24">
        <f>IF(N986=0,0,INDEX(CapVec,N986))</f>
        <v>1.2</v>
      </c>
      <c r="P986">
        <f>IF(OR(D986&gt;F986+StartMargin,E986&lt;SOC_startT),1,0)</f>
        <v>0</v>
      </c>
      <c r="Q986">
        <f>IF(AND(E986&gt;SOC_stopT,D986&lt;=F986-O986+StopMargin),1,0)</f>
        <v>0</v>
      </c>
      <c r="R986">
        <f>IF(AND(P986=1,M986&gt;0),1,IF(AND(P986=0,Q986=1,N986&gt;0),-1,0))</f>
        <v>0</v>
      </c>
      <c r="S986">
        <f>S985+IF(AND(R986=1,M986=1),1,0)-IF(AND(R986=-1,N986=1),1,0)</f>
        <v>1</v>
      </c>
      <c r="T986">
        <f>T985+IF(AND(R986=1,M986=2),1,0)-IF(AND(R986=-1,N986=2),1,0)</f>
        <v>1</v>
      </c>
      <c r="U986">
        <f>U985+IF(AND(R986=1,M986=3),1,0)-IF(AND(R986=-1,N986=3),1,0)</f>
        <v>1</v>
      </c>
      <c r="V986">
        <f>IF(S986&lt;&gt;S985,0,V985+dt)</f>
        <v>762</v>
      </c>
      <c r="W986">
        <f>IF(T986&lt;&gt;T985,0,W985+dt)</f>
        <v>761</v>
      </c>
      <c r="X986">
        <f>IF(U986&lt;&gt;U985,0,X985+dt)</f>
        <v>420</v>
      </c>
      <c r="Y986" s="24">
        <f>S986*Cap_1*MIN(1,(V986+dt)/StartRamp)</f>
        <v>1.2</v>
      </c>
      <c r="Z986" s="24">
        <f>T986*Cap_2*MIN(1,(W986+dt)/StartRamp)</f>
        <v>1.1000000000000001</v>
      </c>
      <c r="AA986" s="24">
        <f>U986*Cap_3*MIN(1,(X986+dt)/StartRamp)</f>
        <v>1.1000000000000001</v>
      </c>
      <c r="AB986" s="24">
        <f>SUM(Y986:AA986)</f>
        <v>3.4</v>
      </c>
      <c r="AC986" s="24">
        <f>AB986-D986</f>
        <v>-5.160000000000009E-2</v>
      </c>
      <c r="AD986" s="25">
        <f>MEDIAN(0,(TaperEnd-E986)/(TaperEnd-TaperStart),1)</f>
        <v>1</v>
      </c>
      <c r="AE986" s="24">
        <f>MIN(P_pcs*AD986,MAX(0,SOC_max-E986)*E_nom*60/dt/SQRT(RTE))</f>
        <v>2.5</v>
      </c>
      <c r="AF986" s="24">
        <f>MIN(P_pcs,MAX(0,E986-SOC_min)*E_nom*60/dt*SQRT(RTE))</f>
        <v>2.5</v>
      </c>
      <c r="AG986" s="24">
        <f>IF(AC986&gt;0,MIN(AC986,AE986),0)</f>
        <v>0</v>
      </c>
      <c r="AH986" s="24">
        <f>IF(AC986&lt;0,MIN(-AC986,AF986),0)</f>
        <v>5.160000000000009E-2</v>
      </c>
      <c r="AI986" s="24">
        <f>IF(AC986&gt;0,D986+AG986,AB986)</f>
        <v>3.4</v>
      </c>
      <c r="AJ986" s="24">
        <f>MAX(0,D986-AI986-AH986)</f>
        <v>0</v>
      </c>
      <c r="AK986" s="25">
        <f>IF(AB986&gt;0,AI986/AB986,0)</f>
        <v>1</v>
      </c>
      <c r="AL986">
        <f>IF(AB986=0,1,MIN(MATCH(MEDIAN(MinStable,AK986,1),FC_L,1),3))</f>
        <v>3</v>
      </c>
      <c r="AM986" s="25">
        <f>INDEX(FC_E1,$AL986)+(MEDIAN(MinStable,$AK986,1)-INDEX(FC_L,$AL986))*(INDEX(FC_E1,$AL986+1)-INDEX(FC_E1,$AL986))/(INDEX(FC_L,$AL986+1)-INDEX(FC_L,$AL986))</f>
        <v>0.42799999999999999</v>
      </c>
      <c r="AN986" s="25">
        <f>INDEX(FC_E2,$AL986)+(MEDIAN(MinStable,$AK986,1)-INDEX(FC_L,$AL986))*(INDEX(FC_E2,$AL986+1)-INDEX(FC_E2,$AL986))/(INDEX(FC_L,$AL986+1)-INDEX(FC_L,$AL986))</f>
        <v>0.42199999999999999</v>
      </c>
      <c r="AO986" s="25">
        <f>INDEX(FC_E3,$AL986)+(MEDIAN(MinStable,$AK986,1)-INDEX(FC_L,$AL986))*(INDEX(FC_E3,$AL986+1)-INDEX(FC_E3,$AL986))/(INDEX(FC_L,$AL986+1)-INDEX(FC_L,$AL986))</f>
        <v>0.41499999999999998</v>
      </c>
      <c r="AP986" s="26">
        <f>(IF(S986=1,Y986*AK986/AM986,0)+IF(T986=1,Z986*AK986/AN986,0)+IF(U986=1,AA986*AK986/AO986,0))*dt/60</f>
        <v>0.13434959664142687</v>
      </c>
      <c r="AQ986" s="25">
        <f>E986+(AG986*SQRT(RTE)-AH986/SQRT(RTE))*dt/60/E_nom</f>
        <v>0.62548247320913253</v>
      </c>
      <c r="AR986">
        <f>IF(R986=1,1,0)</f>
        <v>0</v>
      </c>
    </row>
    <row r="987" spans="1:44" x14ac:dyDescent="0.2">
      <c r="A987">
        <v>985</v>
      </c>
      <c r="B987" s="22">
        <f>A987/1440</f>
        <v>0.68402777777777779</v>
      </c>
      <c r="C987" s="23">
        <v>3.2728000000000002</v>
      </c>
      <c r="D987" s="24">
        <f>C987+P_aux</f>
        <v>3.2878000000000003</v>
      </c>
      <c r="E987" s="25">
        <f>AQ986</f>
        <v>0.62548247320913253</v>
      </c>
      <c r="F987" s="24">
        <f>AB986</f>
        <v>3.4</v>
      </c>
      <c r="G987">
        <f>IF(AND(S986=0,V986&gt;=MinOff),V986,-1)</f>
        <v>-1</v>
      </c>
      <c r="H987">
        <f>IF(AND(T986=0,W986&gt;=MinOff),W986,-1)</f>
        <v>-1</v>
      </c>
      <c r="I987">
        <f>IF(AND(U986=0,X986&gt;=MinOff),X986,-1)</f>
        <v>-1</v>
      </c>
      <c r="J987">
        <f>IF(AND(S986=1,V986&gt;=MinRun),V986,-1)</f>
        <v>762</v>
      </c>
      <c r="K987">
        <f>IF(AND(T986=1,W986&gt;=MinRun),W986,-1)</f>
        <v>761</v>
      </c>
      <c r="L987">
        <f>IF(AND(U986=1,X986&gt;=MinRun),X986,-1)</f>
        <v>420</v>
      </c>
      <c r="M987">
        <f>IF(MAX(G987:I987)&lt;0,0,MATCH(MAX(G987:I987),G987:I987,0))</f>
        <v>0</v>
      </c>
      <c r="N987">
        <f>IF(MAX(J987:L987)&lt;0,0,MATCH(MAX(J987:L987),J987:L987,0))</f>
        <v>1</v>
      </c>
      <c r="O987" s="24">
        <f>IF(N987=0,0,INDEX(CapVec,N987))</f>
        <v>1.2</v>
      </c>
      <c r="P987">
        <f>IF(OR(D987&gt;F987+StartMargin,E987&lt;SOC_startT),1,0)</f>
        <v>0</v>
      </c>
      <c r="Q987">
        <f>IF(AND(E987&gt;SOC_stopT,D987&lt;=F987-O987+StopMargin),1,0)</f>
        <v>0</v>
      </c>
      <c r="R987">
        <f>IF(AND(P987=1,M987&gt;0),1,IF(AND(P987=0,Q987=1,N987&gt;0),-1,0))</f>
        <v>0</v>
      </c>
      <c r="S987">
        <f>S986+IF(AND(R987=1,M987=1),1,0)-IF(AND(R987=-1,N987=1),1,0)</f>
        <v>1</v>
      </c>
      <c r="T987">
        <f>T986+IF(AND(R987=1,M987=2),1,0)-IF(AND(R987=-1,N987=2),1,0)</f>
        <v>1</v>
      </c>
      <c r="U987">
        <f>U986+IF(AND(R987=1,M987=3),1,0)-IF(AND(R987=-1,N987=3),1,0)</f>
        <v>1</v>
      </c>
      <c r="V987">
        <f>IF(S987&lt;&gt;S986,0,V986+dt)</f>
        <v>763</v>
      </c>
      <c r="W987">
        <f>IF(T987&lt;&gt;T986,0,W986+dt)</f>
        <v>762</v>
      </c>
      <c r="X987">
        <f>IF(U987&lt;&gt;U986,0,X986+dt)</f>
        <v>421</v>
      </c>
      <c r="Y987" s="24">
        <f>S987*Cap_1*MIN(1,(V987+dt)/StartRamp)</f>
        <v>1.2</v>
      </c>
      <c r="Z987" s="24">
        <f>T987*Cap_2*MIN(1,(W987+dt)/StartRamp)</f>
        <v>1.1000000000000001</v>
      </c>
      <c r="AA987" s="24">
        <f>U987*Cap_3*MIN(1,(X987+dt)/StartRamp)</f>
        <v>1.1000000000000001</v>
      </c>
      <c r="AB987" s="24">
        <f>SUM(Y987:AA987)</f>
        <v>3.4</v>
      </c>
      <c r="AC987" s="24">
        <f>AB987-D987</f>
        <v>0.11219999999999963</v>
      </c>
      <c r="AD987" s="25">
        <f>MEDIAN(0,(TaperEnd-E987)/(TaperEnd-TaperStart),1)</f>
        <v>1</v>
      </c>
      <c r="AE987" s="24">
        <f>MIN(P_pcs*AD987,MAX(0,SOC_max-E987)*E_nom*60/dt/SQRT(RTE))</f>
        <v>2.5</v>
      </c>
      <c r="AF987" s="24">
        <f>MIN(P_pcs,MAX(0,E987-SOC_min)*E_nom*60/dt*SQRT(RTE))</f>
        <v>2.5</v>
      </c>
      <c r="AG987" s="24">
        <f>IF(AC987&gt;0,MIN(AC987,AE987),0)</f>
        <v>0.11219999999999963</v>
      </c>
      <c r="AH987" s="24">
        <f>IF(AC987&lt;0,MIN(-AC987,AF987),0)</f>
        <v>0</v>
      </c>
      <c r="AI987" s="24">
        <f>IF(AC987&gt;0,D987+AG987,AB987)</f>
        <v>3.4</v>
      </c>
      <c r="AJ987" s="24">
        <f>MAX(0,D987-AI987-AH987)</f>
        <v>0</v>
      </c>
      <c r="AK987" s="25">
        <f>IF(AB987&gt;0,AI987/AB987,0)</f>
        <v>1</v>
      </c>
      <c r="AL987">
        <f>IF(AB987=0,1,MIN(MATCH(MEDIAN(MinStable,AK987,1),FC_L,1),3))</f>
        <v>3</v>
      </c>
      <c r="AM987" s="25">
        <f>INDEX(FC_E1,$AL987)+(MEDIAN(MinStable,$AK987,1)-INDEX(FC_L,$AL987))*(INDEX(FC_E1,$AL987+1)-INDEX(FC_E1,$AL987))/(INDEX(FC_L,$AL987+1)-INDEX(FC_L,$AL987))</f>
        <v>0.42799999999999999</v>
      </c>
      <c r="AN987" s="25">
        <f>INDEX(FC_E2,$AL987)+(MEDIAN(MinStable,$AK987,1)-INDEX(FC_L,$AL987))*(INDEX(FC_E2,$AL987+1)-INDEX(FC_E2,$AL987))/(INDEX(FC_L,$AL987+1)-INDEX(FC_L,$AL987))</f>
        <v>0.42199999999999999</v>
      </c>
      <c r="AO987" s="25">
        <f>INDEX(FC_E3,$AL987)+(MEDIAN(MinStable,$AK987,1)-INDEX(FC_L,$AL987))*(INDEX(FC_E3,$AL987+1)-INDEX(FC_E3,$AL987))/(INDEX(FC_L,$AL987+1)-INDEX(FC_L,$AL987))</f>
        <v>0.41499999999999998</v>
      </c>
      <c r="AP987" s="26">
        <f>(IF(S987=1,Y987*AK987/AM987,0)+IF(T987=1,Z987*AK987/AN987,0)+IF(U987=1,AA987*AK987/AO987,0))*dt/60</f>
        <v>0.13434959664142687</v>
      </c>
      <c r="AQ987" s="25">
        <f>E987+(AG987*SQRT(RTE)-AH987/SQRT(RTE))*dt/60/E_nom</f>
        <v>0.62580142148080053</v>
      </c>
      <c r="AR987">
        <f>IF(R987=1,1,0)</f>
        <v>0</v>
      </c>
    </row>
    <row r="988" spans="1:44" x14ac:dyDescent="0.2">
      <c r="A988">
        <v>986</v>
      </c>
      <c r="B988" s="22">
        <f>A988/1440</f>
        <v>0.68472222222222223</v>
      </c>
      <c r="C988" s="23">
        <v>3.2241</v>
      </c>
      <c r="D988" s="24">
        <f>C988+P_aux</f>
        <v>3.2391000000000001</v>
      </c>
      <c r="E988" s="25">
        <f>AQ987</f>
        <v>0.62580142148080053</v>
      </c>
      <c r="F988" s="24">
        <f>AB987</f>
        <v>3.4</v>
      </c>
      <c r="G988">
        <f>IF(AND(S987=0,V987&gt;=MinOff),V987,-1)</f>
        <v>-1</v>
      </c>
      <c r="H988">
        <f>IF(AND(T987=0,W987&gt;=MinOff),W987,-1)</f>
        <v>-1</v>
      </c>
      <c r="I988">
        <f>IF(AND(U987=0,X987&gt;=MinOff),X987,-1)</f>
        <v>-1</v>
      </c>
      <c r="J988">
        <f>IF(AND(S987=1,V987&gt;=MinRun),V987,-1)</f>
        <v>763</v>
      </c>
      <c r="K988">
        <f>IF(AND(T987=1,W987&gt;=MinRun),W987,-1)</f>
        <v>762</v>
      </c>
      <c r="L988">
        <f>IF(AND(U987=1,X987&gt;=MinRun),X987,-1)</f>
        <v>421</v>
      </c>
      <c r="M988">
        <f>IF(MAX(G988:I988)&lt;0,0,MATCH(MAX(G988:I988),G988:I988,0))</f>
        <v>0</v>
      </c>
      <c r="N988">
        <f>IF(MAX(J988:L988)&lt;0,0,MATCH(MAX(J988:L988),J988:L988,0))</f>
        <v>1</v>
      </c>
      <c r="O988" s="24">
        <f>IF(N988=0,0,INDEX(CapVec,N988))</f>
        <v>1.2</v>
      </c>
      <c r="P988">
        <f>IF(OR(D988&gt;F988+StartMargin,E988&lt;SOC_startT),1,0)</f>
        <v>0</v>
      </c>
      <c r="Q988">
        <f>IF(AND(E988&gt;SOC_stopT,D988&lt;=F988-O988+StopMargin),1,0)</f>
        <v>0</v>
      </c>
      <c r="R988">
        <f>IF(AND(P988=1,M988&gt;0),1,IF(AND(P988=0,Q988=1,N988&gt;0),-1,0))</f>
        <v>0</v>
      </c>
      <c r="S988">
        <f>S987+IF(AND(R988=1,M988=1),1,0)-IF(AND(R988=-1,N988=1),1,0)</f>
        <v>1</v>
      </c>
      <c r="T988">
        <f>T987+IF(AND(R988=1,M988=2),1,0)-IF(AND(R988=-1,N988=2),1,0)</f>
        <v>1</v>
      </c>
      <c r="U988">
        <f>U987+IF(AND(R988=1,M988=3),1,0)-IF(AND(R988=-1,N988=3),1,0)</f>
        <v>1</v>
      </c>
      <c r="V988">
        <f>IF(S988&lt;&gt;S987,0,V987+dt)</f>
        <v>764</v>
      </c>
      <c r="W988">
        <f>IF(T988&lt;&gt;T987,0,W987+dt)</f>
        <v>763</v>
      </c>
      <c r="X988">
        <f>IF(U988&lt;&gt;U987,0,X987+dt)</f>
        <v>422</v>
      </c>
      <c r="Y988" s="24">
        <f>S988*Cap_1*MIN(1,(V988+dt)/StartRamp)</f>
        <v>1.2</v>
      </c>
      <c r="Z988" s="24">
        <f>T988*Cap_2*MIN(1,(W988+dt)/StartRamp)</f>
        <v>1.1000000000000001</v>
      </c>
      <c r="AA988" s="24">
        <f>U988*Cap_3*MIN(1,(X988+dt)/StartRamp)</f>
        <v>1.1000000000000001</v>
      </c>
      <c r="AB988" s="24">
        <f>SUM(Y988:AA988)</f>
        <v>3.4</v>
      </c>
      <c r="AC988" s="24">
        <f>AB988-D988</f>
        <v>0.16089999999999982</v>
      </c>
      <c r="AD988" s="25">
        <f>MEDIAN(0,(TaperEnd-E988)/(TaperEnd-TaperStart),1)</f>
        <v>1</v>
      </c>
      <c r="AE988" s="24">
        <f>MIN(P_pcs*AD988,MAX(0,SOC_max-E988)*E_nom*60/dt/SQRT(RTE))</f>
        <v>2.5</v>
      </c>
      <c r="AF988" s="24">
        <f>MIN(P_pcs,MAX(0,E988-SOC_min)*E_nom*60/dt*SQRT(RTE))</f>
        <v>2.5</v>
      </c>
      <c r="AG988" s="24">
        <f>IF(AC988&gt;0,MIN(AC988,AE988),0)</f>
        <v>0.16089999999999982</v>
      </c>
      <c r="AH988" s="24">
        <f>IF(AC988&lt;0,MIN(-AC988,AF988),0)</f>
        <v>0</v>
      </c>
      <c r="AI988" s="24">
        <f>IF(AC988&gt;0,D988+AG988,AB988)</f>
        <v>3.4</v>
      </c>
      <c r="AJ988" s="24">
        <f>MAX(0,D988-AI988-AH988)</f>
        <v>0</v>
      </c>
      <c r="AK988" s="25">
        <f>IF(AB988&gt;0,AI988/AB988,0)</f>
        <v>1</v>
      </c>
      <c r="AL988">
        <f>IF(AB988=0,1,MIN(MATCH(MEDIAN(MinStable,AK988,1),FC_L,1),3))</f>
        <v>3</v>
      </c>
      <c r="AM988" s="25">
        <f>INDEX(FC_E1,$AL988)+(MEDIAN(MinStable,$AK988,1)-INDEX(FC_L,$AL988))*(INDEX(FC_E1,$AL988+1)-INDEX(FC_E1,$AL988))/(INDEX(FC_L,$AL988+1)-INDEX(FC_L,$AL988))</f>
        <v>0.42799999999999999</v>
      </c>
      <c r="AN988" s="25">
        <f>INDEX(FC_E2,$AL988)+(MEDIAN(MinStable,$AK988,1)-INDEX(FC_L,$AL988))*(INDEX(FC_E2,$AL988+1)-INDEX(FC_E2,$AL988))/(INDEX(FC_L,$AL988+1)-INDEX(FC_L,$AL988))</f>
        <v>0.42199999999999999</v>
      </c>
      <c r="AO988" s="25">
        <f>INDEX(FC_E3,$AL988)+(MEDIAN(MinStable,$AK988,1)-INDEX(FC_L,$AL988))*(INDEX(FC_E3,$AL988+1)-INDEX(FC_E3,$AL988))/(INDEX(FC_L,$AL988+1)-INDEX(FC_L,$AL988))</f>
        <v>0.41499999999999998</v>
      </c>
      <c r="AP988" s="26">
        <f>(IF(S988=1,Y988*AK988/AM988,0)+IF(T988=1,Z988*AK988/AN988,0)+IF(U988=1,AA988*AK988/AO988,0))*dt/60</f>
        <v>0.13434959664142687</v>
      </c>
      <c r="AQ988" s="25">
        <f>E988+(AG988*SQRT(RTE)-AH988/SQRT(RTE))*dt/60/E_nom</f>
        <v>0.6262588080842888</v>
      </c>
      <c r="AR988">
        <f>IF(R988=1,1,0)</f>
        <v>0</v>
      </c>
    </row>
    <row r="989" spans="1:44" x14ac:dyDescent="0.2">
      <c r="A989">
        <v>987</v>
      </c>
      <c r="B989" s="22">
        <f>A989/1440</f>
        <v>0.68541666666666667</v>
      </c>
      <c r="C989" s="23">
        <v>3.3026</v>
      </c>
      <c r="D989" s="24">
        <f>C989+P_aux</f>
        <v>3.3176000000000001</v>
      </c>
      <c r="E989" s="25">
        <f>AQ988</f>
        <v>0.6262588080842888</v>
      </c>
      <c r="F989" s="24">
        <f>AB988</f>
        <v>3.4</v>
      </c>
      <c r="G989">
        <f>IF(AND(S988=0,V988&gt;=MinOff),V988,-1)</f>
        <v>-1</v>
      </c>
      <c r="H989">
        <f>IF(AND(T988=0,W988&gt;=MinOff),W988,-1)</f>
        <v>-1</v>
      </c>
      <c r="I989">
        <f>IF(AND(U988=0,X988&gt;=MinOff),X988,-1)</f>
        <v>-1</v>
      </c>
      <c r="J989">
        <f>IF(AND(S988=1,V988&gt;=MinRun),V988,-1)</f>
        <v>764</v>
      </c>
      <c r="K989">
        <f>IF(AND(T988=1,W988&gt;=MinRun),W988,-1)</f>
        <v>763</v>
      </c>
      <c r="L989">
        <f>IF(AND(U988=1,X988&gt;=MinRun),X988,-1)</f>
        <v>422</v>
      </c>
      <c r="M989">
        <f>IF(MAX(G989:I989)&lt;0,0,MATCH(MAX(G989:I989),G989:I989,0))</f>
        <v>0</v>
      </c>
      <c r="N989">
        <f>IF(MAX(J989:L989)&lt;0,0,MATCH(MAX(J989:L989),J989:L989,0))</f>
        <v>1</v>
      </c>
      <c r="O989" s="24">
        <f>IF(N989=0,0,INDEX(CapVec,N989))</f>
        <v>1.2</v>
      </c>
      <c r="P989">
        <f>IF(OR(D989&gt;F989+StartMargin,E989&lt;SOC_startT),1,0)</f>
        <v>0</v>
      </c>
      <c r="Q989">
        <f>IF(AND(E989&gt;SOC_stopT,D989&lt;=F989-O989+StopMargin),1,0)</f>
        <v>0</v>
      </c>
      <c r="R989">
        <f>IF(AND(P989=1,M989&gt;0),1,IF(AND(P989=0,Q989=1,N989&gt;0),-1,0))</f>
        <v>0</v>
      </c>
      <c r="S989">
        <f>S988+IF(AND(R989=1,M989=1),1,0)-IF(AND(R989=-1,N989=1),1,0)</f>
        <v>1</v>
      </c>
      <c r="T989">
        <f>T988+IF(AND(R989=1,M989=2),1,0)-IF(AND(R989=-1,N989=2),1,0)</f>
        <v>1</v>
      </c>
      <c r="U989">
        <f>U988+IF(AND(R989=1,M989=3),1,0)-IF(AND(R989=-1,N989=3),1,0)</f>
        <v>1</v>
      </c>
      <c r="V989">
        <f>IF(S989&lt;&gt;S988,0,V988+dt)</f>
        <v>765</v>
      </c>
      <c r="W989">
        <f>IF(T989&lt;&gt;T988,0,W988+dt)</f>
        <v>764</v>
      </c>
      <c r="X989">
        <f>IF(U989&lt;&gt;U988,0,X988+dt)</f>
        <v>423</v>
      </c>
      <c r="Y989" s="24">
        <f>S989*Cap_1*MIN(1,(V989+dt)/StartRamp)</f>
        <v>1.2</v>
      </c>
      <c r="Z989" s="24">
        <f>T989*Cap_2*MIN(1,(W989+dt)/StartRamp)</f>
        <v>1.1000000000000001</v>
      </c>
      <c r="AA989" s="24">
        <f>U989*Cap_3*MIN(1,(X989+dt)/StartRamp)</f>
        <v>1.1000000000000001</v>
      </c>
      <c r="AB989" s="24">
        <f>SUM(Y989:AA989)</f>
        <v>3.4</v>
      </c>
      <c r="AC989" s="24">
        <f>AB989-D989</f>
        <v>8.2399999999999807E-2</v>
      </c>
      <c r="AD989" s="25">
        <f>MEDIAN(0,(TaperEnd-E989)/(TaperEnd-TaperStart),1)</f>
        <v>1</v>
      </c>
      <c r="AE989" s="24">
        <f>MIN(P_pcs*AD989,MAX(0,SOC_max-E989)*E_nom*60/dt/SQRT(RTE))</f>
        <v>2.5</v>
      </c>
      <c r="AF989" s="24">
        <f>MIN(P_pcs,MAX(0,E989-SOC_min)*E_nom*60/dt*SQRT(RTE))</f>
        <v>2.5</v>
      </c>
      <c r="AG989" s="24">
        <f>IF(AC989&gt;0,MIN(AC989,AE989),0)</f>
        <v>8.2399999999999807E-2</v>
      </c>
      <c r="AH989" s="24">
        <f>IF(AC989&lt;0,MIN(-AC989,AF989),0)</f>
        <v>0</v>
      </c>
      <c r="AI989" s="24">
        <f>IF(AC989&gt;0,D989+AG989,AB989)</f>
        <v>3.4</v>
      </c>
      <c r="AJ989" s="24">
        <f>MAX(0,D989-AI989-AH989)</f>
        <v>0</v>
      </c>
      <c r="AK989" s="25">
        <f>IF(AB989&gt;0,AI989/AB989,0)</f>
        <v>1</v>
      </c>
      <c r="AL989">
        <f>IF(AB989=0,1,MIN(MATCH(MEDIAN(MinStable,AK989,1),FC_L,1),3))</f>
        <v>3</v>
      </c>
      <c r="AM989" s="25">
        <f>INDEX(FC_E1,$AL989)+(MEDIAN(MinStable,$AK989,1)-INDEX(FC_L,$AL989))*(INDEX(FC_E1,$AL989+1)-INDEX(FC_E1,$AL989))/(INDEX(FC_L,$AL989+1)-INDEX(FC_L,$AL989))</f>
        <v>0.42799999999999999</v>
      </c>
      <c r="AN989" s="25">
        <f>INDEX(FC_E2,$AL989)+(MEDIAN(MinStable,$AK989,1)-INDEX(FC_L,$AL989))*(INDEX(FC_E2,$AL989+1)-INDEX(FC_E2,$AL989))/(INDEX(FC_L,$AL989+1)-INDEX(FC_L,$AL989))</f>
        <v>0.42199999999999999</v>
      </c>
      <c r="AO989" s="25">
        <f>INDEX(FC_E3,$AL989)+(MEDIAN(MinStable,$AK989,1)-INDEX(FC_L,$AL989))*(INDEX(FC_E3,$AL989+1)-INDEX(FC_E3,$AL989))/(INDEX(FC_L,$AL989+1)-INDEX(FC_L,$AL989))</f>
        <v>0.41499999999999998</v>
      </c>
      <c r="AP989" s="26">
        <f>(IF(S989=1,Y989*AK989/AM989,0)+IF(T989=1,Z989*AK989/AN989,0)+IF(U989=1,AA989*AK989/AO989,0))*dt/60</f>
        <v>0.13434959664142687</v>
      </c>
      <c r="AQ989" s="25">
        <f>E989+(AG989*SQRT(RTE)-AH989/SQRT(RTE))*dt/60/E_nom</f>
        <v>0.62649304460465816</v>
      </c>
      <c r="AR989">
        <f>IF(R989=1,1,0)</f>
        <v>0</v>
      </c>
    </row>
    <row r="990" spans="1:44" x14ac:dyDescent="0.2">
      <c r="A990">
        <v>988</v>
      </c>
      <c r="B990" s="22">
        <f>A990/1440</f>
        <v>0.68611111111111112</v>
      </c>
      <c r="C990" s="23">
        <v>3.4045999999999998</v>
      </c>
      <c r="D990" s="24">
        <f>C990+P_aux</f>
        <v>3.4196</v>
      </c>
      <c r="E990" s="25">
        <f>AQ989</f>
        <v>0.62649304460465816</v>
      </c>
      <c r="F990" s="24">
        <f>AB989</f>
        <v>3.4</v>
      </c>
      <c r="G990">
        <f>IF(AND(S989=0,V989&gt;=MinOff),V989,-1)</f>
        <v>-1</v>
      </c>
      <c r="H990">
        <f>IF(AND(T989=0,W989&gt;=MinOff),W989,-1)</f>
        <v>-1</v>
      </c>
      <c r="I990">
        <f>IF(AND(U989=0,X989&gt;=MinOff),X989,-1)</f>
        <v>-1</v>
      </c>
      <c r="J990">
        <f>IF(AND(S989=1,V989&gt;=MinRun),V989,-1)</f>
        <v>765</v>
      </c>
      <c r="K990">
        <f>IF(AND(T989=1,W989&gt;=MinRun),W989,-1)</f>
        <v>764</v>
      </c>
      <c r="L990">
        <f>IF(AND(U989=1,X989&gt;=MinRun),X989,-1)</f>
        <v>423</v>
      </c>
      <c r="M990">
        <f>IF(MAX(G990:I990)&lt;0,0,MATCH(MAX(G990:I990),G990:I990,0))</f>
        <v>0</v>
      </c>
      <c r="N990">
        <f>IF(MAX(J990:L990)&lt;0,0,MATCH(MAX(J990:L990),J990:L990,0))</f>
        <v>1</v>
      </c>
      <c r="O990" s="24">
        <f>IF(N990=0,0,INDEX(CapVec,N990))</f>
        <v>1.2</v>
      </c>
      <c r="P990">
        <f>IF(OR(D990&gt;F990+StartMargin,E990&lt;SOC_startT),1,0)</f>
        <v>0</v>
      </c>
      <c r="Q990">
        <f>IF(AND(E990&gt;SOC_stopT,D990&lt;=F990-O990+StopMargin),1,0)</f>
        <v>0</v>
      </c>
      <c r="R990">
        <f>IF(AND(P990=1,M990&gt;0),1,IF(AND(P990=0,Q990=1,N990&gt;0),-1,0))</f>
        <v>0</v>
      </c>
      <c r="S990">
        <f>S989+IF(AND(R990=1,M990=1),1,0)-IF(AND(R990=-1,N990=1),1,0)</f>
        <v>1</v>
      </c>
      <c r="T990">
        <f>T989+IF(AND(R990=1,M990=2),1,0)-IF(AND(R990=-1,N990=2),1,0)</f>
        <v>1</v>
      </c>
      <c r="U990">
        <f>U989+IF(AND(R990=1,M990=3),1,0)-IF(AND(R990=-1,N990=3),1,0)</f>
        <v>1</v>
      </c>
      <c r="V990">
        <f>IF(S990&lt;&gt;S989,0,V989+dt)</f>
        <v>766</v>
      </c>
      <c r="W990">
        <f>IF(T990&lt;&gt;T989,0,W989+dt)</f>
        <v>765</v>
      </c>
      <c r="X990">
        <f>IF(U990&lt;&gt;U989,0,X989+dt)</f>
        <v>424</v>
      </c>
      <c r="Y990" s="24">
        <f>S990*Cap_1*MIN(1,(V990+dt)/StartRamp)</f>
        <v>1.2</v>
      </c>
      <c r="Z990" s="24">
        <f>T990*Cap_2*MIN(1,(W990+dt)/StartRamp)</f>
        <v>1.1000000000000001</v>
      </c>
      <c r="AA990" s="24">
        <f>U990*Cap_3*MIN(1,(X990+dt)/StartRamp)</f>
        <v>1.1000000000000001</v>
      </c>
      <c r="AB990" s="24">
        <f>SUM(Y990:AA990)</f>
        <v>3.4</v>
      </c>
      <c r="AC990" s="24">
        <f>AB990-D990</f>
        <v>-1.9600000000000062E-2</v>
      </c>
      <c r="AD990" s="25">
        <f>MEDIAN(0,(TaperEnd-E990)/(TaperEnd-TaperStart),1)</f>
        <v>1</v>
      </c>
      <c r="AE990" s="24">
        <f>MIN(P_pcs*AD990,MAX(0,SOC_max-E990)*E_nom*60/dt/SQRT(RTE))</f>
        <v>2.5</v>
      </c>
      <c r="AF990" s="24">
        <f>MIN(P_pcs,MAX(0,E990-SOC_min)*E_nom*60/dt*SQRT(RTE))</f>
        <v>2.5</v>
      </c>
      <c r="AG990" s="24">
        <f>IF(AC990&gt;0,MIN(AC990,AE990),0)</f>
        <v>0</v>
      </c>
      <c r="AH990" s="24">
        <f>IF(AC990&lt;0,MIN(-AC990,AF990),0)</f>
        <v>1.9600000000000062E-2</v>
      </c>
      <c r="AI990" s="24">
        <f>IF(AC990&gt;0,D990+AG990,AB990)</f>
        <v>3.4</v>
      </c>
      <c r="AJ990" s="24">
        <f>MAX(0,D990-AI990-AH990)</f>
        <v>0</v>
      </c>
      <c r="AK990" s="25">
        <f>IF(AB990&gt;0,AI990/AB990,0)</f>
        <v>1</v>
      </c>
      <c r="AL990">
        <f>IF(AB990=0,1,MIN(MATCH(MEDIAN(MinStable,AK990,1),FC_L,1),3))</f>
        <v>3</v>
      </c>
      <c r="AM990" s="25">
        <f>INDEX(FC_E1,$AL990)+(MEDIAN(MinStable,$AK990,1)-INDEX(FC_L,$AL990))*(INDEX(FC_E1,$AL990+1)-INDEX(FC_E1,$AL990))/(INDEX(FC_L,$AL990+1)-INDEX(FC_L,$AL990))</f>
        <v>0.42799999999999999</v>
      </c>
      <c r="AN990" s="25">
        <f>INDEX(FC_E2,$AL990)+(MEDIAN(MinStable,$AK990,1)-INDEX(FC_L,$AL990))*(INDEX(FC_E2,$AL990+1)-INDEX(FC_E2,$AL990))/(INDEX(FC_L,$AL990+1)-INDEX(FC_L,$AL990))</f>
        <v>0.42199999999999999</v>
      </c>
      <c r="AO990" s="25">
        <f>INDEX(FC_E3,$AL990)+(MEDIAN(MinStable,$AK990,1)-INDEX(FC_L,$AL990))*(INDEX(FC_E3,$AL990+1)-INDEX(FC_E3,$AL990))/(INDEX(FC_L,$AL990+1)-INDEX(FC_L,$AL990))</f>
        <v>0.41499999999999998</v>
      </c>
      <c r="AP990" s="26">
        <f>(IF(S990=1,Y990*AK990/AM990,0)+IF(T990=1,Z990*AK990/AN990,0)+IF(U990=1,AA990*AK990/AO990,0))*dt/60</f>
        <v>0.13434959664142687</v>
      </c>
      <c r="AQ990" s="25">
        <f>E990+(AG990*SQRT(RTE)-AH990/SQRT(RTE))*dt/60/E_nom</f>
        <v>0.62642973045252826</v>
      </c>
      <c r="AR990">
        <f>IF(R990=1,1,0)</f>
        <v>0</v>
      </c>
    </row>
    <row r="991" spans="1:44" x14ac:dyDescent="0.2">
      <c r="A991">
        <v>989</v>
      </c>
      <c r="B991" s="22">
        <f>A991/1440</f>
        <v>0.68680555555555556</v>
      </c>
      <c r="C991" s="23">
        <v>3.3639000000000001</v>
      </c>
      <c r="D991" s="24">
        <f>C991+P_aux</f>
        <v>3.3789000000000002</v>
      </c>
      <c r="E991" s="25">
        <f>AQ990</f>
        <v>0.62642973045252826</v>
      </c>
      <c r="F991" s="24">
        <f>AB990</f>
        <v>3.4</v>
      </c>
      <c r="G991">
        <f>IF(AND(S990=0,V990&gt;=MinOff),V990,-1)</f>
        <v>-1</v>
      </c>
      <c r="H991">
        <f>IF(AND(T990=0,W990&gt;=MinOff),W990,-1)</f>
        <v>-1</v>
      </c>
      <c r="I991">
        <f>IF(AND(U990=0,X990&gt;=MinOff),X990,-1)</f>
        <v>-1</v>
      </c>
      <c r="J991">
        <f>IF(AND(S990=1,V990&gt;=MinRun),V990,-1)</f>
        <v>766</v>
      </c>
      <c r="K991">
        <f>IF(AND(T990=1,W990&gt;=MinRun),W990,-1)</f>
        <v>765</v>
      </c>
      <c r="L991">
        <f>IF(AND(U990=1,X990&gt;=MinRun),X990,-1)</f>
        <v>424</v>
      </c>
      <c r="M991">
        <f>IF(MAX(G991:I991)&lt;0,0,MATCH(MAX(G991:I991),G991:I991,0))</f>
        <v>0</v>
      </c>
      <c r="N991">
        <f>IF(MAX(J991:L991)&lt;0,0,MATCH(MAX(J991:L991),J991:L991,0))</f>
        <v>1</v>
      </c>
      <c r="O991" s="24">
        <f>IF(N991=0,0,INDEX(CapVec,N991))</f>
        <v>1.2</v>
      </c>
      <c r="P991">
        <f>IF(OR(D991&gt;F991+StartMargin,E991&lt;SOC_startT),1,0)</f>
        <v>0</v>
      </c>
      <c r="Q991">
        <f>IF(AND(E991&gt;SOC_stopT,D991&lt;=F991-O991+StopMargin),1,0)</f>
        <v>0</v>
      </c>
      <c r="R991">
        <f>IF(AND(P991=1,M991&gt;0),1,IF(AND(P991=0,Q991=1,N991&gt;0),-1,0))</f>
        <v>0</v>
      </c>
      <c r="S991">
        <f>S990+IF(AND(R991=1,M991=1),1,0)-IF(AND(R991=-1,N991=1),1,0)</f>
        <v>1</v>
      </c>
      <c r="T991">
        <f>T990+IF(AND(R991=1,M991=2),1,0)-IF(AND(R991=-1,N991=2),1,0)</f>
        <v>1</v>
      </c>
      <c r="U991">
        <f>U990+IF(AND(R991=1,M991=3),1,0)-IF(AND(R991=-1,N991=3),1,0)</f>
        <v>1</v>
      </c>
      <c r="V991">
        <f>IF(S991&lt;&gt;S990,0,V990+dt)</f>
        <v>767</v>
      </c>
      <c r="W991">
        <f>IF(T991&lt;&gt;T990,0,W990+dt)</f>
        <v>766</v>
      </c>
      <c r="X991">
        <f>IF(U991&lt;&gt;U990,0,X990+dt)</f>
        <v>425</v>
      </c>
      <c r="Y991" s="24">
        <f>S991*Cap_1*MIN(1,(V991+dt)/StartRamp)</f>
        <v>1.2</v>
      </c>
      <c r="Z991" s="24">
        <f>T991*Cap_2*MIN(1,(W991+dt)/StartRamp)</f>
        <v>1.1000000000000001</v>
      </c>
      <c r="AA991" s="24">
        <f>U991*Cap_3*MIN(1,(X991+dt)/StartRamp)</f>
        <v>1.1000000000000001</v>
      </c>
      <c r="AB991" s="24">
        <f>SUM(Y991:AA991)</f>
        <v>3.4</v>
      </c>
      <c r="AC991" s="24">
        <f>AB991-D991</f>
        <v>2.1099999999999675E-2</v>
      </c>
      <c r="AD991" s="25">
        <f>MEDIAN(0,(TaperEnd-E991)/(TaperEnd-TaperStart),1)</f>
        <v>1</v>
      </c>
      <c r="AE991" s="24">
        <f>MIN(P_pcs*AD991,MAX(0,SOC_max-E991)*E_nom*60/dt/SQRT(RTE))</f>
        <v>2.5</v>
      </c>
      <c r="AF991" s="24">
        <f>MIN(P_pcs,MAX(0,E991-SOC_min)*E_nom*60/dt*SQRT(RTE))</f>
        <v>2.5</v>
      </c>
      <c r="AG991" s="24">
        <f>IF(AC991&gt;0,MIN(AC991,AE991),0)</f>
        <v>2.1099999999999675E-2</v>
      </c>
      <c r="AH991" s="24">
        <f>IF(AC991&lt;0,MIN(-AC991,AF991),0)</f>
        <v>0</v>
      </c>
      <c r="AI991" s="24">
        <f>IF(AC991&gt;0,D991+AG991,AB991)</f>
        <v>3.4</v>
      </c>
      <c r="AJ991" s="24">
        <f>MAX(0,D991-AI991-AH991)</f>
        <v>0</v>
      </c>
      <c r="AK991" s="25">
        <f>IF(AB991&gt;0,AI991/AB991,0)</f>
        <v>1</v>
      </c>
      <c r="AL991">
        <f>IF(AB991=0,1,MIN(MATCH(MEDIAN(MinStable,AK991,1),FC_L,1),3))</f>
        <v>3</v>
      </c>
      <c r="AM991" s="25">
        <f>INDEX(FC_E1,$AL991)+(MEDIAN(MinStable,$AK991,1)-INDEX(FC_L,$AL991))*(INDEX(FC_E1,$AL991+1)-INDEX(FC_E1,$AL991))/(INDEX(FC_L,$AL991+1)-INDEX(FC_L,$AL991))</f>
        <v>0.42799999999999999</v>
      </c>
      <c r="AN991" s="25">
        <f>INDEX(FC_E2,$AL991)+(MEDIAN(MinStable,$AK991,1)-INDEX(FC_L,$AL991))*(INDEX(FC_E2,$AL991+1)-INDEX(FC_E2,$AL991))/(INDEX(FC_L,$AL991+1)-INDEX(FC_L,$AL991))</f>
        <v>0.42199999999999999</v>
      </c>
      <c r="AO991" s="25">
        <f>INDEX(FC_E3,$AL991)+(MEDIAN(MinStable,$AK991,1)-INDEX(FC_L,$AL991))*(INDEX(FC_E3,$AL991+1)-INDEX(FC_E3,$AL991))/(INDEX(FC_L,$AL991+1)-INDEX(FC_L,$AL991))</f>
        <v>0.41499999999999998</v>
      </c>
      <c r="AP991" s="26">
        <f>(IF(S991=1,Y991*AK991/AM991,0)+IF(T991=1,Z991*AK991/AN991,0)+IF(U991=1,AA991*AK991/AO991,0))*dt/60</f>
        <v>0.13434959664142687</v>
      </c>
      <c r="AQ991" s="25">
        <f>E991+(AG991*SQRT(RTE)-AH991/SQRT(RTE))*dt/60/E_nom</f>
        <v>0.62648971092072958</v>
      </c>
      <c r="AR991">
        <f>IF(R991=1,1,0)</f>
        <v>0</v>
      </c>
    </row>
    <row r="992" spans="1:44" x14ac:dyDescent="0.2">
      <c r="A992">
        <v>990</v>
      </c>
      <c r="B992" s="22">
        <f>A992/1440</f>
        <v>0.6875</v>
      </c>
      <c r="C992" s="23">
        <v>3.3950999999999998</v>
      </c>
      <c r="D992" s="24">
        <f>C992+P_aux</f>
        <v>3.4100999999999999</v>
      </c>
      <c r="E992" s="25">
        <f>AQ991</f>
        <v>0.62648971092072958</v>
      </c>
      <c r="F992" s="24">
        <f>AB991</f>
        <v>3.4</v>
      </c>
      <c r="G992">
        <f>IF(AND(S991=0,V991&gt;=MinOff),V991,-1)</f>
        <v>-1</v>
      </c>
      <c r="H992">
        <f>IF(AND(T991=0,W991&gt;=MinOff),W991,-1)</f>
        <v>-1</v>
      </c>
      <c r="I992">
        <f>IF(AND(U991=0,X991&gt;=MinOff),X991,-1)</f>
        <v>-1</v>
      </c>
      <c r="J992">
        <f>IF(AND(S991=1,V991&gt;=MinRun),V991,-1)</f>
        <v>767</v>
      </c>
      <c r="K992">
        <f>IF(AND(T991=1,W991&gt;=MinRun),W991,-1)</f>
        <v>766</v>
      </c>
      <c r="L992">
        <f>IF(AND(U991=1,X991&gt;=MinRun),X991,-1)</f>
        <v>425</v>
      </c>
      <c r="M992">
        <f>IF(MAX(G992:I992)&lt;0,0,MATCH(MAX(G992:I992),G992:I992,0))</f>
        <v>0</v>
      </c>
      <c r="N992">
        <f>IF(MAX(J992:L992)&lt;0,0,MATCH(MAX(J992:L992),J992:L992,0))</f>
        <v>1</v>
      </c>
      <c r="O992" s="24">
        <f>IF(N992=0,0,INDEX(CapVec,N992))</f>
        <v>1.2</v>
      </c>
      <c r="P992">
        <f>IF(OR(D992&gt;F992+StartMargin,E992&lt;SOC_startT),1,0)</f>
        <v>0</v>
      </c>
      <c r="Q992">
        <f>IF(AND(E992&gt;SOC_stopT,D992&lt;=F992-O992+StopMargin),1,0)</f>
        <v>0</v>
      </c>
      <c r="R992">
        <f>IF(AND(P992=1,M992&gt;0),1,IF(AND(P992=0,Q992=1,N992&gt;0),-1,0))</f>
        <v>0</v>
      </c>
      <c r="S992">
        <f>S991+IF(AND(R992=1,M992=1),1,0)-IF(AND(R992=-1,N992=1),1,0)</f>
        <v>1</v>
      </c>
      <c r="T992">
        <f>T991+IF(AND(R992=1,M992=2),1,0)-IF(AND(R992=-1,N992=2),1,0)</f>
        <v>1</v>
      </c>
      <c r="U992">
        <f>U991+IF(AND(R992=1,M992=3),1,0)-IF(AND(R992=-1,N992=3),1,0)</f>
        <v>1</v>
      </c>
      <c r="V992">
        <f>IF(S992&lt;&gt;S991,0,V991+dt)</f>
        <v>768</v>
      </c>
      <c r="W992">
        <f>IF(T992&lt;&gt;T991,0,W991+dt)</f>
        <v>767</v>
      </c>
      <c r="X992">
        <f>IF(U992&lt;&gt;U991,0,X991+dt)</f>
        <v>426</v>
      </c>
      <c r="Y992" s="24">
        <f>S992*Cap_1*MIN(1,(V992+dt)/StartRamp)</f>
        <v>1.2</v>
      </c>
      <c r="Z992" s="24">
        <f>T992*Cap_2*MIN(1,(W992+dt)/StartRamp)</f>
        <v>1.1000000000000001</v>
      </c>
      <c r="AA992" s="24">
        <f>U992*Cap_3*MIN(1,(X992+dt)/StartRamp)</f>
        <v>1.1000000000000001</v>
      </c>
      <c r="AB992" s="24">
        <f>SUM(Y992:AA992)</f>
        <v>3.4</v>
      </c>
      <c r="AC992" s="24">
        <f>AB992-D992</f>
        <v>-1.0099999999999998E-2</v>
      </c>
      <c r="AD992" s="25">
        <f>MEDIAN(0,(TaperEnd-E992)/(TaperEnd-TaperStart),1)</f>
        <v>1</v>
      </c>
      <c r="AE992" s="24">
        <f>MIN(P_pcs*AD992,MAX(0,SOC_max-E992)*E_nom*60/dt/SQRT(RTE))</f>
        <v>2.5</v>
      </c>
      <c r="AF992" s="24">
        <f>MIN(P_pcs,MAX(0,E992-SOC_min)*E_nom*60/dt*SQRT(RTE))</f>
        <v>2.5</v>
      </c>
      <c r="AG992" s="24">
        <f>IF(AC992&gt;0,MIN(AC992,AE992),0)</f>
        <v>0</v>
      </c>
      <c r="AH992" s="24">
        <f>IF(AC992&lt;0,MIN(-AC992,AF992),0)</f>
        <v>1.0099999999999998E-2</v>
      </c>
      <c r="AI992" s="24">
        <f>IF(AC992&gt;0,D992+AG992,AB992)</f>
        <v>3.4</v>
      </c>
      <c r="AJ992" s="24">
        <f>MAX(0,D992-AI992-AH992)</f>
        <v>0</v>
      </c>
      <c r="AK992" s="25">
        <f>IF(AB992&gt;0,AI992/AB992,0)</f>
        <v>1</v>
      </c>
      <c r="AL992">
        <f>IF(AB992=0,1,MIN(MATCH(MEDIAN(MinStable,AK992,1),FC_L,1),3))</f>
        <v>3</v>
      </c>
      <c r="AM992" s="25">
        <f>INDEX(FC_E1,$AL992)+(MEDIAN(MinStable,$AK992,1)-INDEX(FC_L,$AL992))*(INDEX(FC_E1,$AL992+1)-INDEX(FC_E1,$AL992))/(INDEX(FC_L,$AL992+1)-INDEX(FC_L,$AL992))</f>
        <v>0.42799999999999999</v>
      </c>
      <c r="AN992" s="25">
        <f>INDEX(FC_E2,$AL992)+(MEDIAN(MinStable,$AK992,1)-INDEX(FC_L,$AL992))*(INDEX(FC_E2,$AL992+1)-INDEX(FC_E2,$AL992))/(INDEX(FC_L,$AL992+1)-INDEX(FC_L,$AL992))</f>
        <v>0.42199999999999999</v>
      </c>
      <c r="AO992" s="25">
        <f>INDEX(FC_E3,$AL992)+(MEDIAN(MinStable,$AK992,1)-INDEX(FC_L,$AL992))*(INDEX(FC_E3,$AL992+1)-INDEX(FC_E3,$AL992))/(INDEX(FC_L,$AL992+1)-INDEX(FC_L,$AL992))</f>
        <v>0.41499999999999998</v>
      </c>
      <c r="AP992" s="26">
        <f>(IF(S992=1,Y992*AK992/AM992,0)+IF(T992=1,Z992*AK992/AN992,0)+IF(U992=1,AA992*AK992/AO992,0))*dt/60</f>
        <v>0.13434959664142687</v>
      </c>
      <c r="AQ992" s="25">
        <f>E992+(AG992*SQRT(RTE)-AH992/SQRT(RTE))*dt/60/E_nom</f>
        <v>0.62645708475049944</v>
      </c>
      <c r="AR992">
        <f>IF(R992=1,1,0)</f>
        <v>0</v>
      </c>
    </row>
    <row r="993" spans="1:44" x14ac:dyDescent="0.2">
      <c r="A993">
        <v>991</v>
      </c>
      <c r="B993" s="22">
        <f>A993/1440</f>
        <v>0.68819444444444444</v>
      </c>
      <c r="C993" s="23">
        <v>3.4230999999999998</v>
      </c>
      <c r="D993" s="24">
        <f>C993+P_aux</f>
        <v>3.4380999999999999</v>
      </c>
      <c r="E993" s="25">
        <f>AQ992</f>
        <v>0.62645708475049944</v>
      </c>
      <c r="F993" s="24">
        <f>AB992</f>
        <v>3.4</v>
      </c>
      <c r="G993">
        <f>IF(AND(S992=0,V992&gt;=MinOff),V992,-1)</f>
        <v>-1</v>
      </c>
      <c r="H993">
        <f>IF(AND(T992=0,W992&gt;=MinOff),W992,-1)</f>
        <v>-1</v>
      </c>
      <c r="I993">
        <f>IF(AND(U992=0,X992&gt;=MinOff),X992,-1)</f>
        <v>-1</v>
      </c>
      <c r="J993">
        <f>IF(AND(S992=1,V992&gt;=MinRun),V992,-1)</f>
        <v>768</v>
      </c>
      <c r="K993">
        <f>IF(AND(T992=1,W992&gt;=MinRun),W992,-1)</f>
        <v>767</v>
      </c>
      <c r="L993">
        <f>IF(AND(U992=1,X992&gt;=MinRun),X992,-1)</f>
        <v>426</v>
      </c>
      <c r="M993">
        <f>IF(MAX(G993:I993)&lt;0,0,MATCH(MAX(G993:I993),G993:I993,0))</f>
        <v>0</v>
      </c>
      <c r="N993">
        <f>IF(MAX(J993:L993)&lt;0,0,MATCH(MAX(J993:L993),J993:L993,0))</f>
        <v>1</v>
      </c>
      <c r="O993" s="24">
        <f>IF(N993=0,0,INDEX(CapVec,N993))</f>
        <v>1.2</v>
      </c>
      <c r="P993">
        <f>IF(OR(D993&gt;F993+StartMargin,E993&lt;SOC_startT),1,0)</f>
        <v>0</v>
      </c>
      <c r="Q993">
        <f>IF(AND(E993&gt;SOC_stopT,D993&lt;=F993-O993+StopMargin),1,0)</f>
        <v>0</v>
      </c>
      <c r="R993">
        <f>IF(AND(P993=1,M993&gt;0),1,IF(AND(P993=0,Q993=1,N993&gt;0),-1,0))</f>
        <v>0</v>
      </c>
      <c r="S993">
        <f>S992+IF(AND(R993=1,M993=1),1,0)-IF(AND(R993=-1,N993=1),1,0)</f>
        <v>1</v>
      </c>
      <c r="T993">
        <f>T992+IF(AND(R993=1,M993=2),1,0)-IF(AND(R993=-1,N993=2),1,0)</f>
        <v>1</v>
      </c>
      <c r="U993">
        <f>U992+IF(AND(R993=1,M993=3),1,0)-IF(AND(R993=-1,N993=3),1,0)</f>
        <v>1</v>
      </c>
      <c r="V993">
        <f>IF(S993&lt;&gt;S992,0,V992+dt)</f>
        <v>769</v>
      </c>
      <c r="W993">
        <f>IF(T993&lt;&gt;T992,0,W992+dt)</f>
        <v>768</v>
      </c>
      <c r="X993">
        <f>IF(U993&lt;&gt;U992,0,X992+dt)</f>
        <v>427</v>
      </c>
      <c r="Y993" s="24">
        <f>S993*Cap_1*MIN(1,(V993+dt)/StartRamp)</f>
        <v>1.2</v>
      </c>
      <c r="Z993" s="24">
        <f>T993*Cap_2*MIN(1,(W993+dt)/StartRamp)</f>
        <v>1.1000000000000001</v>
      </c>
      <c r="AA993" s="24">
        <f>U993*Cap_3*MIN(1,(X993+dt)/StartRamp)</f>
        <v>1.1000000000000001</v>
      </c>
      <c r="AB993" s="24">
        <f>SUM(Y993:AA993)</f>
        <v>3.4</v>
      </c>
      <c r="AC993" s="24">
        <f>AB993-D993</f>
        <v>-3.8100000000000023E-2</v>
      </c>
      <c r="AD993" s="25">
        <f>MEDIAN(0,(TaperEnd-E993)/(TaperEnd-TaperStart),1)</f>
        <v>1</v>
      </c>
      <c r="AE993" s="24">
        <f>MIN(P_pcs*AD993,MAX(0,SOC_max-E993)*E_nom*60/dt/SQRT(RTE))</f>
        <v>2.5</v>
      </c>
      <c r="AF993" s="24">
        <f>MIN(P_pcs,MAX(0,E993-SOC_min)*E_nom*60/dt*SQRT(RTE))</f>
        <v>2.5</v>
      </c>
      <c r="AG993" s="24">
        <f>IF(AC993&gt;0,MIN(AC993,AE993),0)</f>
        <v>0</v>
      </c>
      <c r="AH993" s="24">
        <f>IF(AC993&lt;0,MIN(-AC993,AF993),0)</f>
        <v>3.8100000000000023E-2</v>
      </c>
      <c r="AI993" s="24">
        <f>IF(AC993&gt;0,D993+AG993,AB993)</f>
        <v>3.4</v>
      </c>
      <c r="AJ993" s="24">
        <f>MAX(0,D993-AI993-AH993)</f>
        <v>0</v>
      </c>
      <c r="AK993" s="25">
        <f>IF(AB993&gt;0,AI993/AB993,0)</f>
        <v>1</v>
      </c>
      <c r="AL993">
        <f>IF(AB993=0,1,MIN(MATCH(MEDIAN(MinStable,AK993,1),FC_L,1),3))</f>
        <v>3</v>
      </c>
      <c r="AM993" s="25">
        <f>INDEX(FC_E1,$AL993)+(MEDIAN(MinStable,$AK993,1)-INDEX(FC_L,$AL993))*(INDEX(FC_E1,$AL993+1)-INDEX(FC_E1,$AL993))/(INDEX(FC_L,$AL993+1)-INDEX(FC_L,$AL993))</f>
        <v>0.42799999999999999</v>
      </c>
      <c r="AN993" s="25">
        <f>INDEX(FC_E2,$AL993)+(MEDIAN(MinStable,$AK993,1)-INDEX(FC_L,$AL993))*(INDEX(FC_E2,$AL993+1)-INDEX(FC_E2,$AL993))/(INDEX(FC_L,$AL993+1)-INDEX(FC_L,$AL993))</f>
        <v>0.42199999999999999</v>
      </c>
      <c r="AO993" s="25">
        <f>INDEX(FC_E3,$AL993)+(MEDIAN(MinStable,$AK993,1)-INDEX(FC_L,$AL993))*(INDEX(FC_E3,$AL993+1)-INDEX(FC_E3,$AL993))/(INDEX(FC_L,$AL993+1)-INDEX(FC_L,$AL993))</f>
        <v>0.41499999999999998</v>
      </c>
      <c r="AP993" s="26">
        <f>(IF(S993=1,Y993*AK993/AM993,0)+IF(T993=1,Z993*AK993/AN993,0)+IF(U993=1,AA993*AK993/AO993,0))*dt/60</f>
        <v>0.13434959664142687</v>
      </c>
      <c r="AQ993" s="25">
        <f>E993+(AG993*SQRT(RTE)-AH993/SQRT(RTE))*dt/60/E_nom</f>
        <v>0.62633400979151233</v>
      </c>
      <c r="AR993">
        <f>IF(R993=1,1,0)</f>
        <v>0</v>
      </c>
    </row>
    <row r="994" spans="1:44" x14ac:dyDescent="0.2">
      <c r="A994">
        <v>992</v>
      </c>
      <c r="B994" s="22">
        <f>A994/1440</f>
        <v>0.68888888888888888</v>
      </c>
      <c r="C994" s="23">
        <v>3.4041000000000001</v>
      </c>
      <c r="D994" s="24">
        <f>C994+P_aux</f>
        <v>3.4191000000000003</v>
      </c>
      <c r="E994" s="25">
        <f>AQ993</f>
        <v>0.62633400979151233</v>
      </c>
      <c r="F994" s="24">
        <f>AB993</f>
        <v>3.4</v>
      </c>
      <c r="G994">
        <f>IF(AND(S993=0,V993&gt;=MinOff),V993,-1)</f>
        <v>-1</v>
      </c>
      <c r="H994">
        <f>IF(AND(T993=0,W993&gt;=MinOff),W993,-1)</f>
        <v>-1</v>
      </c>
      <c r="I994">
        <f>IF(AND(U993=0,X993&gt;=MinOff),X993,-1)</f>
        <v>-1</v>
      </c>
      <c r="J994">
        <f>IF(AND(S993=1,V993&gt;=MinRun),V993,-1)</f>
        <v>769</v>
      </c>
      <c r="K994">
        <f>IF(AND(T993=1,W993&gt;=MinRun),W993,-1)</f>
        <v>768</v>
      </c>
      <c r="L994">
        <f>IF(AND(U993=1,X993&gt;=MinRun),X993,-1)</f>
        <v>427</v>
      </c>
      <c r="M994">
        <f>IF(MAX(G994:I994)&lt;0,0,MATCH(MAX(G994:I994),G994:I994,0))</f>
        <v>0</v>
      </c>
      <c r="N994">
        <f>IF(MAX(J994:L994)&lt;0,0,MATCH(MAX(J994:L994),J994:L994,0))</f>
        <v>1</v>
      </c>
      <c r="O994" s="24">
        <f>IF(N994=0,0,INDEX(CapVec,N994))</f>
        <v>1.2</v>
      </c>
      <c r="P994">
        <f>IF(OR(D994&gt;F994+StartMargin,E994&lt;SOC_startT),1,0)</f>
        <v>0</v>
      </c>
      <c r="Q994">
        <f>IF(AND(E994&gt;SOC_stopT,D994&lt;=F994-O994+StopMargin),1,0)</f>
        <v>0</v>
      </c>
      <c r="R994">
        <f>IF(AND(P994=1,M994&gt;0),1,IF(AND(P994=0,Q994=1,N994&gt;0),-1,0))</f>
        <v>0</v>
      </c>
      <c r="S994">
        <f>S993+IF(AND(R994=1,M994=1),1,0)-IF(AND(R994=-1,N994=1),1,0)</f>
        <v>1</v>
      </c>
      <c r="T994">
        <f>T993+IF(AND(R994=1,M994=2),1,0)-IF(AND(R994=-1,N994=2),1,0)</f>
        <v>1</v>
      </c>
      <c r="U994">
        <f>U993+IF(AND(R994=1,M994=3),1,0)-IF(AND(R994=-1,N994=3),1,0)</f>
        <v>1</v>
      </c>
      <c r="V994">
        <f>IF(S994&lt;&gt;S993,0,V993+dt)</f>
        <v>770</v>
      </c>
      <c r="W994">
        <f>IF(T994&lt;&gt;T993,0,W993+dt)</f>
        <v>769</v>
      </c>
      <c r="X994">
        <f>IF(U994&lt;&gt;U993,0,X993+dt)</f>
        <v>428</v>
      </c>
      <c r="Y994" s="24">
        <f>S994*Cap_1*MIN(1,(V994+dt)/StartRamp)</f>
        <v>1.2</v>
      </c>
      <c r="Z994" s="24">
        <f>T994*Cap_2*MIN(1,(W994+dt)/StartRamp)</f>
        <v>1.1000000000000001</v>
      </c>
      <c r="AA994" s="24">
        <f>U994*Cap_3*MIN(1,(X994+dt)/StartRamp)</f>
        <v>1.1000000000000001</v>
      </c>
      <c r="AB994" s="24">
        <f>SUM(Y994:AA994)</f>
        <v>3.4</v>
      </c>
      <c r="AC994" s="24">
        <f>AB994-D994</f>
        <v>-1.9100000000000339E-2</v>
      </c>
      <c r="AD994" s="25">
        <f>MEDIAN(0,(TaperEnd-E994)/(TaperEnd-TaperStart),1)</f>
        <v>1</v>
      </c>
      <c r="AE994" s="24">
        <f>MIN(P_pcs*AD994,MAX(0,SOC_max-E994)*E_nom*60/dt/SQRT(RTE))</f>
        <v>2.5</v>
      </c>
      <c r="AF994" s="24">
        <f>MIN(P_pcs,MAX(0,E994-SOC_min)*E_nom*60/dt*SQRT(RTE))</f>
        <v>2.5</v>
      </c>
      <c r="AG994" s="24">
        <f>IF(AC994&gt;0,MIN(AC994,AE994),0)</f>
        <v>0</v>
      </c>
      <c r="AH994" s="24">
        <f>IF(AC994&lt;0,MIN(-AC994,AF994),0)</f>
        <v>1.9100000000000339E-2</v>
      </c>
      <c r="AI994" s="24">
        <f>IF(AC994&gt;0,D994+AG994,AB994)</f>
        <v>3.4</v>
      </c>
      <c r="AJ994" s="24">
        <f>MAX(0,D994-AI994-AH994)</f>
        <v>0</v>
      </c>
      <c r="AK994" s="25">
        <f>IF(AB994&gt;0,AI994/AB994,0)</f>
        <v>1</v>
      </c>
      <c r="AL994">
        <f>IF(AB994=0,1,MIN(MATCH(MEDIAN(MinStable,AK994,1),FC_L,1),3))</f>
        <v>3</v>
      </c>
      <c r="AM994" s="25">
        <f>INDEX(FC_E1,$AL994)+(MEDIAN(MinStable,$AK994,1)-INDEX(FC_L,$AL994))*(INDEX(FC_E1,$AL994+1)-INDEX(FC_E1,$AL994))/(INDEX(FC_L,$AL994+1)-INDEX(FC_L,$AL994))</f>
        <v>0.42799999999999999</v>
      </c>
      <c r="AN994" s="25">
        <f>INDEX(FC_E2,$AL994)+(MEDIAN(MinStable,$AK994,1)-INDEX(FC_L,$AL994))*(INDEX(FC_E2,$AL994+1)-INDEX(FC_E2,$AL994))/(INDEX(FC_L,$AL994+1)-INDEX(FC_L,$AL994))</f>
        <v>0.42199999999999999</v>
      </c>
      <c r="AO994" s="25">
        <f>INDEX(FC_E3,$AL994)+(MEDIAN(MinStable,$AK994,1)-INDEX(FC_L,$AL994))*(INDEX(FC_E3,$AL994+1)-INDEX(FC_E3,$AL994))/(INDEX(FC_L,$AL994+1)-INDEX(FC_L,$AL994))</f>
        <v>0.41499999999999998</v>
      </c>
      <c r="AP994" s="26">
        <f>(IF(S994=1,Y994*AK994/AM994,0)+IF(T994=1,Z994*AK994/AN994,0)+IF(U994=1,AA994*AK994/AO994,0))*dt/60</f>
        <v>0.13434959664142687</v>
      </c>
      <c r="AQ994" s="25">
        <f>E994+(AG994*SQRT(RTE)-AH994/SQRT(RTE))*dt/60/E_nom</f>
        <v>0.62627231079632462</v>
      </c>
      <c r="AR994">
        <f>IF(R994=1,1,0)</f>
        <v>0</v>
      </c>
    </row>
    <row r="995" spans="1:44" x14ac:dyDescent="0.2">
      <c r="A995">
        <v>993</v>
      </c>
      <c r="B995" s="22">
        <f>A995/1440</f>
        <v>0.68958333333333333</v>
      </c>
      <c r="C995" s="23">
        <v>3.3408000000000002</v>
      </c>
      <c r="D995" s="24">
        <f>C995+P_aux</f>
        <v>3.3558000000000003</v>
      </c>
      <c r="E995" s="25">
        <f>AQ994</f>
        <v>0.62627231079632462</v>
      </c>
      <c r="F995" s="24">
        <f>AB994</f>
        <v>3.4</v>
      </c>
      <c r="G995">
        <f>IF(AND(S994=0,V994&gt;=MinOff),V994,-1)</f>
        <v>-1</v>
      </c>
      <c r="H995">
        <f>IF(AND(T994=0,W994&gt;=MinOff),W994,-1)</f>
        <v>-1</v>
      </c>
      <c r="I995">
        <f>IF(AND(U994=0,X994&gt;=MinOff),X994,-1)</f>
        <v>-1</v>
      </c>
      <c r="J995">
        <f>IF(AND(S994=1,V994&gt;=MinRun),V994,-1)</f>
        <v>770</v>
      </c>
      <c r="K995">
        <f>IF(AND(T994=1,W994&gt;=MinRun),W994,-1)</f>
        <v>769</v>
      </c>
      <c r="L995">
        <f>IF(AND(U994=1,X994&gt;=MinRun),X994,-1)</f>
        <v>428</v>
      </c>
      <c r="M995">
        <f>IF(MAX(G995:I995)&lt;0,0,MATCH(MAX(G995:I995),G995:I995,0))</f>
        <v>0</v>
      </c>
      <c r="N995">
        <f>IF(MAX(J995:L995)&lt;0,0,MATCH(MAX(J995:L995),J995:L995,0))</f>
        <v>1</v>
      </c>
      <c r="O995" s="24">
        <f>IF(N995=0,0,INDEX(CapVec,N995))</f>
        <v>1.2</v>
      </c>
      <c r="P995">
        <f>IF(OR(D995&gt;F995+StartMargin,E995&lt;SOC_startT),1,0)</f>
        <v>0</v>
      </c>
      <c r="Q995">
        <f>IF(AND(E995&gt;SOC_stopT,D995&lt;=F995-O995+StopMargin),1,0)</f>
        <v>0</v>
      </c>
      <c r="R995">
        <f>IF(AND(P995=1,M995&gt;0),1,IF(AND(P995=0,Q995=1,N995&gt;0),-1,0))</f>
        <v>0</v>
      </c>
      <c r="S995">
        <f>S994+IF(AND(R995=1,M995=1),1,0)-IF(AND(R995=-1,N995=1),1,0)</f>
        <v>1</v>
      </c>
      <c r="T995">
        <f>T994+IF(AND(R995=1,M995=2),1,0)-IF(AND(R995=-1,N995=2),1,0)</f>
        <v>1</v>
      </c>
      <c r="U995">
        <f>U994+IF(AND(R995=1,M995=3),1,0)-IF(AND(R995=-1,N995=3),1,0)</f>
        <v>1</v>
      </c>
      <c r="V995">
        <f>IF(S995&lt;&gt;S994,0,V994+dt)</f>
        <v>771</v>
      </c>
      <c r="W995">
        <f>IF(T995&lt;&gt;T994,0,W994+dt)</f>
        <v>770</v>
      </c>
      <c r="X995">
        <f>IF(U995&lt;&gt;U994,0,X994+dt)</f>
        <v>429</v>
      </c>
      <c r="Y995" s="24">
        <f>S995*Cap_1*MIN(1,(V995+dt)/StartRamp)</f>
        <v>1.2</v>
      </c>
      <c r="Z995" s="24">
        <f>T995*Cap_2*MIN(1,(W995+dt)/StartRamp)</f>
        <v>1.1000000000000001</v>
      </c>
      <c r="AA995" s="24">
        <f>U995*Cap_3*MIN(1,(X995+dt)/StartRamp)</f>
        <v>1.1000000000000001</v>
      </c>
      <c r="AB995" s="24">
        <f>SUM(Y995:AA995)</f>
        <v>3.4</v>
      </c>
      <c r="AC995" s="24">
        <f>AB995-D995</f>
        <v>4.4199999999999573E-2</v>
      </c>
      <c r="AD995" s="25">
        <f>MEDIAN(0,(TaperEnd-E995)/(TaperEnd-TaperStart),1)</f>
        <v>1</v>
      </c>
      <c r="AE995" s="24">
        <f>MIN(P_pcs*AD995,MAX(0,SOC_max-E995)*E_nom*60/dt/SQRT(RTE))</f>
        <v>2.5</v>
      </c>
      <c r="AF995" s="24">
        <f>MIN(P_pcs,MAX(0,E995-SOC_min)*E_nom*60/dt*SQRT(RTE))</f>
        <v>2.5</v>
      </c>
      <c r="AG995" s="24">
        <f>IF(AC995&gt;0,MIN(AC995,AE995),0)</f>
        <v>4.4199999999999573E-2</v>
      </c>
      <c r="AH995" s="24">
        <f>IF(AC995&lt;0,MIN(-AC995,AF995),0)</f>
        <v>0</v>
      </c>
      <c r="AI995" s="24">
        <f>IF(AC995&gt;0,D995+AG995,AB995)</f>
        <v>3.4</v>
      </c>
      <c r="AJ995" s="24">
        <f>MAX(0,D995-AI995-AH995)</f>
        <v>0</v>
      </c>
      <c r="AK995" s="25">
        <f>IF(AB995&gt;0,AI995/AB995,0)</f>
        <v>1</v>
      </c>
      <c r="AL995">
        <f>IF(AB995=0,1,MIN(MATCH(MEDIAN(MinStable,AK995,1),FC_L,1),3))</f>
        <v>3</v>
      </c>
      <c r="AM995" s="25">
        <f>INDEX(FC_E1,$AL995)+(MEDIAN(MinStable,$AK995,1)-INDEX(FC_L,$AL995))*(INDEX(FC_E1,$AL995+1)-INDEX(FC_E1,$AL995))/(INDEX(FC_L,$AL995+1)-INDEX(FC_L,$AL995))</f>
        <v>0.42799999999999999</v>
      </c>
      <c r="AN995" s="25">
        <f>INDEX(FC_E2,$AL995)+(MEDIAN(MinStable,$AK995,1)-INDEX(FC_L,$AL995))*(INDEX(FC_E2,$AL995+1)-INDEX(FC_E2,$AL995))/(INDEX(FC_L,$AL995+1)-INDEX(FC_L,$AL995))</f>
        <v>0.42199999999999999</v>
      </c>
      <c r="AO995" s="25">
        <f>INDEX(FC_E3,$AL995)+(MEDIAN(MinStable,$AK995,1)-INDEX(FC_L,$AL995))*(INDEX(FC_E3,$AL995+1)-INDEX(FC_E3,$AL995))/(INDEX(FC_L,$AL995+1)-INDEX(FC_L,$AL995))</f>
        <v>0.41499999999999998</v>
      </c>
      <c r="AP995" s="26">
        <f>(IF(S995=1,Y995*AK995/AM995,0)+IF(T995=1,Z995*AK995/AN995,0)+IF(U995=1,AA995*AK995/AO995,0))*dt/60</f>
        <v>0.13434959664142687</v>
      </c>
      <c r="AQ995" s="25">
        <f>E995+(AG995*SQRT(RTE)-AH995/SQRT(RTE))*dt/60/E_nom</f>
        <v>0.62639795708516355</v>
      </c>
      <c r="AR995">
        <f>IF(R995=1,1,0)</f>
        <v>0</v>
      </c>
    </row>
    <row r="996" spans="1:44" x14ac:dyDescent="0.2">
      <c r="A996">
        <v>994</v>
      </c>
      <c r="B996" s="22">
        <f>A996/1440</f>
        <v>0.69027777777777777</v>
      </c>
      <c r="C996" s="23">
        <v>3.3650000000000002</v>
      </c>
      <c r="D996" s="24">
        <f>C996+P_aux</f>
        <v>3.3800000000000003</v>
      </c>
      <c r="E996" s="25">
        <f>AQ995</f>
        <v>0.62639795708516355</v>
      </c>
      <c r="F996" s="24">
        <f>AB995</f>
        <v>3.4</v>
      </c>
      <c r="G996">
        <f>IF(AND(S995=0,V995&gt;=MinOff),V995,-1)</f>
        <v>-1</v>
      </c>
      <c r="H996">
        <f>IF(AND(T995=0,W995&gt;=MinOff),W995,-1)</f>
        <v>-1</v>
      </c>
      <c r="I996">
        <f>IF(AND(U995=0,X995&gt;=MinOff),X995,-1)</f>
        <v>-1</v>
      </c>
      <c r="J996">
        <f>IF(AND(S995=1,V995&gt;=MinRun),V995,-1)</f>
        <v>771</v>
      </c>
      <c r="K996">
        <f>IF(AND(T995=1,W995&gt;=MinRun),W995,-1)</f>
        <v>770</v>
      </c>
      <c r="L996">
        <f>IF(AND(U995=1,X995&gt;=MinRun),X995,-1)</f>
        <v>429</v>
      </c>
      <c r="M996">
        <f>IF(MAX(G996:I996)&lt;0,0,MATCH(MAX(G996:I996),G996:I996,0))</f>
        <v>0</v>
      </c>
      <c r="N996">
        <f>IF(MAX(J996:L996)&lt;0,0,MATCH(MAX(J996:L996),J996:L996,0))</f>
        <v>1</v>
      </c>
      <c r="O996" s="24">
        <f>IF(N996=0,0,INDEX(CapVec,N996))</f>
        <v>1.2</v>
      </c>
      <c r="P996">
        <f>IF(OR(D996&gt;F996+StartMargin,E996&lt;SOC_startT),1,0)</f>
        <v>0</v>
      </c>
      <c r="Q996">
        <f>IF(AND(E996&gt;SOC_stopT,D996&lt;=F996-O996+StopMargin),1,0)</f>
        <v>0</v>
      </c>
      <c r="R996">
        <f>IF(AND(P996=1,M996&gt;0),1,IF(AND(P996=0,Q996=1,N996&gt;0),-1,0))</f>
        <v>0</v>
      </c>
      <c r="S996">
        <f>S995+IF(AND(R996=1,M996=1),1,0)-IF(AND(R996=-1,N996=1),1,0)</f>
        <v>1</v>
      </c>
      <c r="T996">
        <f>T995+IF(AND(R996=1,M996=2),1,0)-IF(AND(R996=-1,N996=2),1,0)</f>
        <v>1</v>
      </c>
      <c r="U996">
        <f>U995+IF(AND(R996=1,M996=3),1,0)-IF(AND(R996=-1,N996=3),1,0)</f>
        <v>1</v>
      </c>
      <c r="V996">
        <f>IF(S996&lt;&gt;S995,0,V995+dt)</f>
        <v>772</v>
      </c>
      <c r="W996">
        <f>IF(T996&lt;&gt;T995,0,W995+dt)</f>
        <v>771</v>
      </c>
      <c r="X996">
        <f>IF(U996&lt;&gt;U995,0,X995+dt)</f>
        <v>430</v>
      </c>
      <c r="Y996" s="24">
        <f>S996*Cap_1*MIN(1,(V996+dt)/StartRamp)</f>
        <v>1.2</v>
      </c>
      <c r="Z996" s="24">
        <f>T996*Cap_2*MIN(1,(W996+dt)/StartRamp)</f>
        <v>1.1000000000000001</v>
      </c>
      <c r="AA996" s="24">
        <f>U996*Cap_3*MIN(1,(X996+dt)/StartRamp)</f>
        <v>1.1000000000000001</v>
      </c>
      <c r="AB996" s="24">
        <f>SUM(Y996:AA996)</f>
        <v>3.4</v>
      </c>
      <c r="AC996" s="24">
        <f>AB996-D996</f>
        <v>1.9999999999999574E-2</v>
      </c>
      <c r="AD996" s="25">
        <f>MEDIAN(0,(TaperEnd-E996)/(TaperEnd-TaperStart),1)</f>
        <v>1</v>
      </c>
      <c r="AE996" s="24">
        <f>MIN(P_pcs*AD996,MAX(0,SOC_max-E996)*E_nom*60/dt/SQRT(RTE))</f>
        <v>2.5</v>
      </c>
      <c r="AF996" s="24">
        <f>MIN(P_pcs,MAX(0,E996-SOC_min)*E_nom*60/dt*SQRT(RTE))</f>
        <v>2.5</v>
      </c>
      <c r="AG996" s="24">
        <f>IF(AC996&gt;0,MIN(AC996,AE996),0)</f>
        <v>1.9999999999999574E-2</v>
      </c>
      <c r="AH996" s="24">
        <f>IF(AC996&lt;0,MIN(-AC996,AF996),0)</f>
        <v>0</v>
      </c>
      <c r="AI996" s="24">
        <f>IF(AC996&gt;0,D996+AG996,AB996)</f>
        <v>3.4</v>
      </c>
      <c r="AJ996" s="24">
        <f>MAX(0,D996-AI996-AH996)</f>
        <v>0</v>
      </c>
      <c r="AK996" s="25">
        <f>IF(AB996&gt;0,AI996/AB996,0)</f>
        <v>1</v>
      </c>
      <c r="AL996">
        <f>IF(AB996=0,1,MIN(MATCH(MEDIAN(MinStable,AK996,1),FC_L,1),3))</f>
        <v>3</v>
      </c>
      <c r="AM996" s="25">
        <f>INDEX(FC_E1,$AL996)+(MEDIAN(MinStable,$AK996,1)-INDEX(FC_L,$AL996))*(INDEX(FC_E1,$AL996+1)-INDEX(FC_E1,$AL996))/(INDEX(FC_L,$AL996+1)-INDEX(FC_L,$AL996))</f>
        <v>0.42799999999999999</v>
      </c>
      <c r="AN996" s="25">
        <f>INDEX(FC_E2,$AL996)+(MEDIAN(MinStable,$AK996,1)-INDEX(FC_L,$AL996))*(INDEX(FC_E2,$AL996+1)-INDEX(FC_E2,$AL996))/(INDEX(FC_L,$AL996+1)-INDEX(FC_L,$AL996))</f>
        <v>0.42199999999999999</v>
      </c>
      <c r="AO996" s="25">
        <f>INDEX(FC_E3,$AL996)+(MEDIAN(MinStable,$AK996,1)-INDEX(FC_L,$AL996))*(INDEX(FC_E3,$AL996+1)-INDEX(FC_E3,$AL996))/(INDEX(FC_L,$AL996+1)-INDEX(FC_L,$AL996))</f>
        <v>0.41499999999999998</v>
      </c>
      <c r="AP996" s="26">
        <f>(IF(S996=1,Y996*AK996/AM996,0)+IF(T996=1,Z996*AK996/AN996,0)+IF(U996=1,AA996*AK996/AO996,0))*dt/60</f>
        <v>0.13434959664142687</v>
      </c>
      <c r="AQ996" s="25">
        <f>E996+(AG996*SQRT(RTE)-AH996/SQRT(RTE))*dt/60/E_nom</f>
        <v>0.62645481060952501</v>
      </c>
      <c r="AR996">
        <f>IF(R996=1,1,0)</f>
        <v>0</v>
      </c>
    </row>
    <row r="997" spans="1:44" x14ac:dyDescent="0.2">
      <c r="A997">
        <v>995</v>
      </c>
      <c r="B997" s="22">
        <f>A997/1440</f>
        <v>0.69097222222222221</v>
      </c>
      <c r="C997" s="23">
        <v>3.3058000000000001</v>
      </c>
      <c r="D997" s="24">
        <f>C997+P_aux</f>
        <v>3.3208000000000002</v>
      </c>
      <c r="E997" s="25">
        <f>AQ996</f>
        <v>0.62645481060952501</v>
      </c>
      <c r="F997" s="24">
        <f>AB996</f>
        <v>3.4</v>
      </c>
      <c r="G997">
        <f>IF(AND(S996=0,V996&gt;=MinOff),V996,-1)</f>
        <v>-1</v>
      </c>
      <c r="H997">
        <f>IF(AND(T996=0,W996&gt;=MinOff),W996,-1)</f>
        <v>-1</v>
      </c>
      <c r="I997">
        <f>IF(AND(U996=0,X996&gt;=MinOff),X996,-1)</f>
        <v>-1</v>
      </c>
      <c r="J997">
        <f>IF(AND(S996=1,V996&gt;=MinRun),V996,-1)</f>
        <v>772</v>
      </c>
      <c r="K997">
        <f>IF(AND(T996=1,W996&gt;=MinRun),W996,-1)</f>
        <v>771</v>
      </c>
      <c r="L997">
        <f>IF(AND(U996=1,X996&gt;=MinRun),X996,-1)</f>
        <v>430</v>
      </c>
      <c r="M997">
        <f>IF(MAX(G997:I997)&lt;0,0,MATCH(MAX(G997:I997),G997:I997,0))</f>
        <v>0</v>
      </c>
      <c r="N997">
        <f>IF(MAX(J997:L997)&lt;0,0,MATCH(MAX(J997:L997),J997:L997,0))</f>
        <v>1</v>
      </c>
      <c r="O997" s="24">
        <f>IF(N997=0,0,INDEX(CapVec,N997))</f>
        <v>1.2</v>
      </c>
      <c r="P997">
        <f>IF(OR(D997&gt;F997+StartMargin,E997&lt;SOC_startT),1,0)</f>
        <v>0</v>
      </c>
      <c r="Q997">
        <f>IF(AND(E997&gt;SOC_stopT,D997&lt;=F997-O997+StopMargin),1,0)</f>
        <v>0</v>
      </c>
      <c r="R997">
        <f>IF(AND(P997=1,M997&gt;0),1,IF(AND(P997=0,Q997=1,N997&gt;0),-1,0))</f>
        <v>0</v>
      </c>
      <c r="S997">
        <f>S996+IF(AND(R997=1,M997=1),1,0)-IF(AND(R997=-1,N997=1),1,0)</f>
        <v>1</v>
      </c>
      <c r="T997">
        <f>T996+IF(AND(R997=1,M997=2),1,0)-IF(AND(R997=-1,N997=2),1,0)</f>
        <v>1</v>
      </c>
      <c r="U997">
        <f>U996+IF(AND(R997=1,M997=3),1,0)-IF(AND(R997=-1,N997=3),1,0)</f>
        <v>1</v>
      </c>
      <c r="V997">
        <f>IF(S997&lt;&gt;S996,0,V996+dt)</f>
        <v>773</v>
      </c>
      <c r="W997">
        <f>IF(T997&lt;&gt;T996,0,W996+dt)</f>
        <v>772</v>
      </c>
      <c r="X997">
        <f>IF(U997&lt;&gt;U996,0,X996+dt)</f>
        <v>431</v>
      </c>
      <c r="Y997" s="24">
        <f>S997*Cap_1*MIN(1,(V997+dt)/StartRamp)</f>
        <v>1.2</v>
      </c>
      <c r="Z997" s="24">
        <f>T997*Cap_2*MIN(1,(W997+dt)/StartRamp)</f>
        <v>1.1000000000000001</v>
      </c>
      <c r="AA997" s="24">
        <f>U997*Cap_3*MIN(1,(X997+dt)/StartRamp)</f>
        <v>1.1000000000000001</v>
      </c>
      <c r="AB997" s="24">
        <f>SUM(Y997:AA997)</f>
        <v>3.4</v>
      </c>
      <c r="AC997" s="24">
        <f>AB997-D997</f>
        <v>7.9199999999999715E-2</v>
      </c>
      <c r="AD997" s="25">
        <f>MEDIAN(0,(TaperEnd-E997)/(TaperEnd-TaperStart),1)</f>
        <v>1</v>
      </c>
      <c r="AE997" s="24">
        <f>MIN(P_pcs*AD997,MAX(0,SOC_max-E997)*E_nom*60/dt/SQRT(RTE))</f>
        <v>2.5</v>
      </c>
      <c r="AF997" s="24">
        <f>MIN(P_pcs,MAX(0,E997-SOC_min)*E_nom*60/dt*SQRT(RTE))</f>
        <v>2.5</v>
      </c>
      <c r="AG997" s="24">
        <f>IF(AC997&gt;0,MIN(AC997,AE997),0)</f>
        <v>7.9199999999999715E-2</v>
      </c>
      <c r="AH997" s="24">
        <f>IF(AC997&lt;0,MIN(-AC997,AF997),0)</f>
        <v>0</v>
      </c>
      <c r="AI997" s="24">
        <f>IF(AC997&gt;0,D997+AG997,AB997)</f>
        <v>3.4</v>
      </c>
      <c r="AJ997" s="24">
        <f>MAX(0,D997-AI997-AH997)</f>
        <v>0</v>
      </c>
      <c r="AK997" s="25">
        <f>IF(AB997&gt;0,AI997/AB997,0)</f>
        <v>1</v>
      </c>
      <c r="AL997">
        <f>IF(AB997=0,1,MIN(MATCH(MEDIAN(MinStable,AK997,1),FC_L,1),3))</f>
        <v>3</v>
      </c>
      <c r="AM997" s="25">
        <f>INDEX(FC_E1,$AL997)+(MEDIAN(MinStable,$AK997,1)-INDEX(FC_L,$AL997))*(INDEX(FC_E1,$AL997+1)-INDEX(FC_E1,$AL997))/(INDEX(FC_L,$AL997+1)-INDEX(FC_L,$AL997))</f>
        <v>0.42799999999999999</v>
      </c>
      <c r="AN997" s="25">
        <f>INDEX(FC_E2,$AL997)+(MEDIAN(MinStable,$AK997,1)-INDEX(FC_L,$AL997))*(INDEX(FC_E2,$AL997+1)-INDEX(FC_E2,$AL997))/(INDEX(FC_L,$AL997+1)-INDEX(FC_L,$AL997))</f>
        <v>0.42199999999999999</v>
      </c>
      <c r="AO997" s="25">
        <f>INDEX(FC_E3,$AL997)+(MEDIAN(MinStable,$AK997,1)-INDEX(FC_L,$AL997))*(INDEX(FC_E3,$AL997+1)-INDEX(FC_E3,$AL997))/(INDEX(FC_L,$AL997+1)-INDEX(FC_L,$AL997))</f>
        <v>0.41499999999999998</v>
      </c>
      <c r="AP997" s="26">
        <f>(IF(S997=1,Y997*AK997/AM997,0)+IF(T997=1,Z997*AK997/AN997,0)+IF(U997=1,AA997*AK997/AO997,0))*dt/60</f>
        <v>0.13434959664142687</v>
      </c>
      <c r="AQ997" s="25">
        <f>E997+(AG997*SQRT(RTE)-AH997/SQRT(RTE))*dt/60/E_nom</f>
        <v>0.62667995056599657</v>
      </c>
      <c r="AR997">
        <f>IF(R997=1,1,0)</f>
        <v>0</v>
      </c>
    </row>
    <row r="998" spans="1:44" x14ac:dyDescent="0.2">
      <c r="A998">
        <v>996</v>
      </c>
      <c r="B998" s="22">
        <f>A998/1440</f>
        <v>0.69166666666666665</v>
      </c>
      <c r="C998" s="23">
        <v>3.4224000000000001</v>
      </c>
      <c r="D998" s="24">
        <f>C998+P_aux</f>
        <v>3.4374000000000002</v>
      </c>
      <c r="E998" s="25">
        <f>AQ997</f>
        <v>0.62667995056599657</v>
      </c>
      <c r="F998" s="24">
        <f>AB997</f>
        <v>3.4</v>
      </c>
      <c r="G998">
        <f>IF(AND(S997=0,V997&gt;=MinOff),V997,-1)</f>
        <v>-1</v>
      </c>
      <c r="H998">
        <f>IF(AND(T997=0,W997&gt;=MinOff),W997,-1)</f>
        <v>-1</v>
      </c>
      <c r="I998">
        <f>IF(AND(U997=0,X997&gt;=MinOff),X997,-1)</f>
        <v>-1</v>
      </c>
      <c r="J998">
        <f>IF(AND(S997=1,V997&gt;=MinRun),V997,-1)</f>
        <v>773</v>
      </c>
      <c r="K998">
        <f>IF(AND(T997=1,W997&gt;=MinRun),W997,-1)</f>
        <v>772</v>
      </c>
      <c r="L998">
        <f>IF(AND(U997=1,X997&gt;=MinRun),X997,-1)</f>
        <v>431</v>
      </c>
      <c r="M998">
        <f>IF(MAX(G998:I998)&lt;0,0,MATCH(MAX(G998:I998),G998:I998,0))</f>
        <v>0</v>
      </c>
      <c r="N998">
        <f>IF(MAX(J998:L998)&lt;0,0,MATCH(MAX(J998:L998),J998:L998,0))</f>
        <v>1</v>
      </c>
      <c r="O998" s="24">
        <f>IF(N998=0,0,INDEX(CapVec,N998))</f>
        <v>1.2</v>
      </c>
      <c r="P998">
        <f>IF(OR(D998&gt;F998+StartMargin,E998&lt;SOC_startT),1,0)</f>
        <v>0</v>
      </c>
      <c r="Q998">
        <f>IF(AND(E998&gt;SOC_stopT,D998&lt;=F998-O998+StopMargin),1,0)</f>
        <v>0</v>
      </c>
      <c r="R998">
        <f>IF(AND(P998=1,M998&gt;0),1,IF(AND(P998=0,Q998=1,N998&gt;0),-1,0))</f>
        <v>0</v>
      </c>
      <c r="S998">
        <f>S997+IF(AND(R998=1,M998=1),1,0)-IF(AND(R998=-1,N998=1),1,0)</f>
        <v>1</v>
      </c>
      <c r="T998">
        <f>T997+IF(AND(R998=1,M998=2),1,0)-IF(AND(R998=-1,N998=2),1,0)</f>
        <v>1</v>
      </c>
      <c r="U998">
        <f>U997+IF(AND(R998=1,M998=3),1,0)-IF(AND(R998=-1,N998=3),1,0)</f>
        <v>1</v>
      </c>
      <c r="V998">
        <f>IF(S998&lt;&gt;S997,0,V997+dt)</f>
        <v>774</v>
      </c>
      <c r="W998">
        <f>IF(T998&lt;&gt;T997,0,W997+dt)</f>
        <v>773</v>
      </c>
      <c r="X998">
        <f>IF(U998&lt;&gt;U997,0,X997+dt)</f>
        <v>432</v>
      </c>
      <c r="Y998" s="24">
        <f>S998*Cap_1*MIN(1,(V998+dt)/StartRamp)</f>
        <v>1.2</v>
      </c>
      <c r="Z998" s="24">
        <f>T998*Cap_2*MIN(1,(W998+dt)/StartRamp)</f>
        <v>1.1000000000000001</v>
      </c>
      <c r="AA998" s="24">
        <f>U998*Cap_3*MIN(1,(X998+dt)/StartRamp)</f>
        <v>1.1000000000000001</v>
      </c>
      <c r="AB998" s="24">
        <f>SUM(Y998:AA998)</f>
        <v>3.4</v>
      </c>
      <c r="AC998" s="24">
        <f>AB998-D998</f>
        <v>-3.7400000000000322E-2</v>
      </c>
      <c r="AD998" s="25">
        <f>MEDIAN(0,(TaperEnd-E998)/(TaperEnd-TaperStart),1)</f>
        <v>1</v>
      </c>
      <c r="AE998" s="24">
        <f>MIN(P_pcs*AD998,MAX(0,SOC_max-E998)*E_nom*60/dt/SQRT(RTE))</f>
        <v>2.5</v>
      </c>
      <c r="AF998" s="24">
        <f>MIN(P_pcs,MAX(0,E998-SOC_min)*E_nom*60/dt*SQRT(RTE))</f>
        <v>2.5</v>
      </c>
      <c r="AG998" s="24">
        <f>IF(AC998&gt;0,MIN(AC998,AE998),0)</f>
        <v>0</v>
      </c>
      <c r="AH998" s="24">
        <f>IF(AC998&lt;0,MIN(-AC998,AF998),0)</f>
        <v>3.7400000000000322E-2</v>
      </c>
      <c r="AI998" s="24">
        <f>IF(AC998&gt;0,D998+AG998,AB998)</f>
        <v>3.4</v>
      </c>
      <c r="AJ998" s="24">
        <f>MAX(0,D998-AI998-AH998)</f>
        <v>0</v>
      </c>
      <c r="AK998" s="25">
        <f>IF(AB998&gt;0,AI998/AB998,0)</f>
        <v>1</v>
      </c>
      <c r="AL998">
        <f>IF(AB998=0,1,MIN(MATCH(MEDIAN(MinStable,AK998,1),FC_L,1),3))</f>
        <v>3</v>
      </c>
      <c r="AM998" s="25">
        <f>INDEX(FC_E1,$AL998)+(MEDIAN(MinStable,$AK998,1)-INDEX(FC_L,$AL998))*(INDEX(FC_E1,$AL998+1)-INDEX(FC_E1,$AL998))/(INDEX(FC_L,$AL998+1)-INDEX(FC_L,$AL998))</f>
        <v>0.42799999999999999</v>
      </c>
      <c r="AN998" s="25">
        <f>INDEX(FC_E2,$AL998)+(MEDIAN(MinStable,$AK998,1)-INDEX(FC_L,$AL998))*(INDEX(FC_E2,$AL998+1)-INDEX(FC_E2,$AL998))/(INDEX(FC_L,$AL998+1)-INDEX(FC_L,$AL998))</f>
        <v>0.42199999999999999</v>
      </c>
      <c r="AO998" s="25">
        <f>INDEX(FC_E3,$AL998)+(MEDIAN(MinStable,$AK998,1)-INDEX(FC_L,$AL998))*(INDEX(FC_E3,$AL998+1)-INDEX(FC_E3,$AL998))/(INDEX(FC_L,$AL998+1)-INDEX(FC_L,$AL998))</f>
        <v>0.41499999999999998</v>
      </c>
      <c r="AP998" s="26">
        <f>(IF(S998=1,Y998*AK998/AM998,0)+IF(T998=1,Z998*AK998/AN998,0)+IF(U998=1,AA998*AK998/AO998,0))*dt/60</f>
        <v>0.13434959664142687</v>
      </c>
      <c r="AQ998" s="25">
        <f>E998+(AG998*SQRT(RTE)-AH998/SQRT(RTE))*dt/60/E_nom</f>
        <v>0.62655913682672837</v>
      </c>
      <c r="AR998">
        <f>IF(R998=1,1,0)</f>
        <v>0</v>
      </c>
    </row>
    <row r="999" spans="1:44" x14ac:dyDescent="0.2">
      <c r="A999">
        <v>997</v>
      </c>
      <c r="B999" s="22">
        <f>A999/1440</f>
        <v>0.69236111111111109</v>
      </c>
      <c r="C999" s="23">
        <v>3.448</v>
      </c>
      <c r="D999" s="24">
        <f>C999+P_aux</f>
        <v>3.4630000000000001</v>
      </c>
      <c r="E999" s="25">
        <f>AQ998</f>
        <v>0.62655913682672837</v>
      </c>
      <c r="F999" s="24">
        <f>AB998</f>
        <v>3.4</v>
      </c>
      <c r="G999">
        <f>IF(AND(S998=0,V998&gt;=MinOff),V998,-1)</f>
        <v>-1</v>
      </c>
      <c r="H999">
        <f>IF(AND(T998=0,W998&gt;=MinOff),W998,-1)</f>
        <v>-1</v>
      </c>
      <c r="I999">
        <f>IF(AND(U998=0,X998&gt;=MinOff),X998,-1)</f>
        <v>-1</v>
      </c>
      <c r="J999">
        <f>IF(AND(S998=1,V998&gt;=MinRun),V998,-1)</f>
        <v>774</v>
      </c>
      <c r="K999">
        <f>IF(AND(T998=1,W998&gt;=MinRun),W998,-1)</f>
        <v>773</v>
      </c>
      <c r="L999">
        <f>IF(AND(U998=1,X998&gt;=MinRun),X998,-1)</f>
        <v>432</v>
      </c>
      <c r="M999">
        <f>IF(MAX(G999:I999)&lt;0,0,MATCH(MAX(G999:I999),G999:I999,0))</f>
        <v>0</v>
      </c>
      <c r="N999">
        <f>IF(MAX(J999:L999)&lt;0,0,MATCH(MAX(J999:L999),J999:L999,0))</f>
        <v>1</v>
      </c>
      <c r="O999" s="24">
        <f>IF(N999=0,0,INDEX(CapVec,N999))</f>
        <v>1.2</v>
      </c>
      <c r="P999">
        <f>IF(OR(D999&gt;F999+StartMargin,E999&lt;SOC_startT),1,0)</f>
        <v>0</v>
      </c>
      <c r="Q999">
        <f>IF(AND(E999&gt;SOC_stopT,D999&lt;=F999-O999+StopMargin),1,0)</f>
        <v>0</v>
      </c>
      <c r="R999">
        <f>IF(AND(P999=1,M999&gt;0),1,IF(AND(P999=0,Q999=1,N999&gt;0),-1,0))</f>
        <v>0</v>
      </c>
      <c r="S999">
        <f>S998+IF(AND(R999=1,M999=1),1,0)-IF(AND(R999=-1,N999=1),1,0)</f>
        <v>1</v>
      </c>
      <c r="T999">
        <f>T998+IF(AND(R999=1,M999=2),1,0)-IF(AND(R999=-1,N999=2),1,0)</f>
        <v>1</v>
      </c>
      <c r="U999">
        <f>U998+IF(AND(R999=1,M999=3),1,0)-IF(AND(R999=-1,N999=3),1,0)</f>
        <v>1</v>
      </c>
      <c r="V999">
        <f>IF(S999&lt;&gt;S998,0,V998+dt)</f>
        <v>775</v>
      </c>
      <c r="W999">
        <f>IF(T999&lt;&gt;T998,0,W998+dt)</f>
        <v>774</v>
      </c>
      <c r="X999">
        <f>IF(U999&lt;&gt;U998,0,X998+dt)</f>
        <v>433</v>
      </c>
      <c r="Y999" s="24">
        <f>S999*Cap_1*MIN(1,(V999+dt)/StartRamp)</f>
        <v>1.2</v>
      </c>
      <c r="Z999" s="24">
        <f>T999*Cap_2*MIN(1,(W999+dt)/StartRamp)</f>
        <v>1.1000000000000001</v>
      </c>
      <c r="AA999" s="24">
        <f>U999*Cap_3*MIN(1,(X999+dt)/StartRamp)</f>
        <v>1.1000000000000001</v>
      </c>
      <c r="AB999" s="24">
        <f>SUM(Y999:AA999)</f>
        <v>3.4</v>
      </c>
      <c r="AC999" s="24">
        <f>AB999-D999</f>
        <v>-6.3000000000000167E-2</v>
      </c>
      <c r="AD999" s="25">
        <f>MEDIAN(0,(TaperEnd-E999)/(TaperEnd-TaperStart),1)</f>
        <v>1</v>
      </c>
      <c r="AE999" s="24">
        <f>MIN(P_pcs*AD999,MAX(0,SOC_max-E999)*E_nom*60/dt/SQRT(RTE))</f>
        <v>2.5</v>
      </c>
      <c r="AF999" s="24">
        <f>MIN(P_pcs,MAX(0,E999-SOC_min)*E_nom*60/dt*SQRT(RTE))</f>
        <v>2.5</v>
      </c>
      <c r="AG999" s="24">
        <f>IF(AC999&gt;0,MIN(AC999,AE999),0)</f>
        <v>0</v>
      </c>
      <c r="AH999" s="24">
        <f>IF(AC999&lt;0,MIN(-AC999,AF999),0)</f>
        <v>6.3000000000000167E-2</v>
      </c>
      <c r="AI999" s="24">
        <f>IF(AC999&gt;0,D999+AG999,AB999)</f>
        <v>3.4</v>
      </c>
      <c r="AJ999" s="24">
        <f>MAX(0,D999-AI999-AH999)</f>
        <v>0</v>
      </c>
      <c r="AK999" s="25">
        <f>IF(AB999&gt;0,AI999/AB999,0)</f>
        <v>1</v>
      </c>
      <c r="AL999">
        <f>IF(AB999=0,1,MIN(MATCH(MEDIAN(MinStable,AK999,1),FC_L,1),3))</f>
        <v>3</v>
      </c>
      <c r="AM999" s="25">
        <f>INDEX(FC_E1,$AL999)+(MEDIAN(MinStable,$AK999,1)-INDEX(FC_L,$AL999))*(INDEX(FC_E1,$AL999+1)-INDEX(FC_E1,$AL999))/(INDEX(FC_L,$AL999+1)-INDEX(FC_L,$AL999))</f>
        <v>0.42799999999999999</v>
      </c>
      <c r="AN999" s="25">
        <f>INDEX(FC_E2,$AL999)+(MEDIAN(MinStable,$AK999,1)-INDEX(FC_L,$AL999))*(INDEX(FC_E2,$AL999+1)-INDEX(FC_E2,$AL999))/(INDEX(FC_L,$AL999+1)-INDEX(FC_L,$AL999))</f>
        <v>0.42199999999999999</v>
      </c>
      <c r="AO999" s="25">
        <f>INDEX(FC_E3,$AL999)+(MEDIAN(MinStable,$AK999,1)-INDEX(FC_L,$AL999))*(INDEX(FC_E3,$AL999+1)-INDEX(FC_E3,$AL999))/(INDEX(FC_L,$AL999+1)-INDEX(FC_L,$AL999))</f>
        <v>0.41499999999999998</v>
      </c>
      <c r="AP999" s="26">
        <f>(IF(S999=1,Y999*AK999/AM999,0)+IF(T999=1,Z999*AK999/AN999,0)+IF(U999=1,AA999*AK999/AO999,0))*dt/60</f>
        <v>0.13434959664142687</v>
      </c>
      <c r="AQ999" s="25">
        <f>E999+(AG999*SQRT(RTE)-AH999/SQRT(RTE))*dt/60/E_nom</f>
        <v>0.6263556270520253</v>
      </c>
      <c r="AR999">
        <f>IF(R999=1,1,0)</f>
        <v>0</v>
      </c>
    </row>
    <row r="1000" spans="1:44" x14ac:dyDescent="0.2">
      <c r="A1000">
        <v>998</v>
      </c>
      <c r="B1000" s="22">
        <f>A1000/1440</f>
        <v>0.69305555555555554</v>
      </c>
      <c r="C1000" s="23">
        <v>3.8793000000000002</v>
      </c>
      <c r="D1000" s="24">
        <f>C1000+P_aux</f>
        <v>3.8943000000000003</v>
      </c>
      <c r="E1000" s="25">
        <f>AQ999</f>
        <v>0.6263556270520253</v>
      </c>
      <c r="F1000" s="24">
        <f>AB999</f>
        <v>3.4</v>
      </c>
      <c r="G1000">
        <f>IF(AND(S999=0,V999&gt;=MinOff),V999,-1)</f>
        <v>-1</v>
      </c>
      <c r="H1000">
        <f>IF(AND(T999=0,W999&gt;=MinOff),W999,-1)</f>
        <v>-1</v>
      </c>
      <c r="I1000">
        <f>IF(AND(U999=0,X999&gt;=MinOff),X999,-1)</f>
        <v>-1</v>
      </c>
      <c r="J1000">
        <f>IF(AND(S999=1,V999&gt;=MinRun),V999,-1)</f>
        <v>775</v>
      </c>
      <c r="K1000">
        <f>IF(AND(T999=1,W999&gt;=MinRun),W999,-1)</f>
        <v>774</v>
      </c>
      <c r="L1000">
        <f>IF(AND(U999=1,X999&gt;=MinRun),X999,-1)</f>
        <v>433</v>
      </c>
      <c r="M1000">
        <f>IF(MAX(G1000:I1000)&lt;0,0,MATCH(MAX(G1000:I1000),G1000:I1000,0))</f>
        <v>0</v>
      </c>
      <c r="N1000">
        <f>IF(MAX(J1000:L1000)&lt;0,0,MATCH(MAX(J1000:L1000),J1000:L1000,0))</f>
        <v>1</v>
      </c>
      <c r="O1000" s="24">
        <f>IF(N1000=0,0,INDEX(CapVec,N1000))</f>
        <v>1.2</v>
      </c>
      <c r="P1000">
        <f>IF(OR(D1000&gt;F1000+StartMargin,E1000&lt;SOC_startT),1,0)</f>
        <v>0</v>
      </c>
      <c r="Q1000">
        <f>IF(AND(E1000&gt;SOC_stopT,D1000&lt;=F1000-O1000+StopMargin),1,0)</f>
        <v>0</v>
      </c>
      <c r="R1000">
        <f>IF(AND(P1000=1,M1000&gt;0),1,IF(AND(P1000=0,Q1000=1,N1000&gt;0),-1,0))</f>
        <v>0</v>
      </c>
      <c r="S1000">
        <f>S999+IF(AND(R1000=1,M1000=1),1,0)-IF(AND(R1000=-1,N1000=1),1,0)</f>
        <v>1</v>
      </c>
      <c r="T1000">
        <f>T999+IF(AND(R1000=1,M1000=2),1,0)-IF(AND(R1000=-1,N1000=2),1,0)</f>
        <v>1</v>
      </c>
      <c r="U1000">
        <f>U999+IF(AND(R1000=1,M1000=3),1,0)-IF(AND(R1000=-1,N1000=3),1,0)</f>
        <v>1</v>
      </c>
      <c r="V1000">
        <f>IF(S1000&lt;&gt;S999,0,V999+dt)</f>
        <v>776</v>
      </c>
      <c r="W1000">
        <f>IF(T1000&lt;&gt;T999,0,W999+dt)</f>
        <v>775</v>
      </c>
      <c r="X1000">
        <f>IF(U1000&lt;&gt;U999,0,X999+dt)</f>
        <v>434</v>
      </c>
      <c r="Y1000" s="24">
        <f>S1000*Cap_1*MIN(1,(V1000+dt)/StartRamp)</f>
        <v>1.2</v>
      </c>
      <c r="Z1000" s="24">
        <f>T1000*Cap_2*MIN(1,(W1000+dt)/StartRamp)</f>
        <v>1.1000000000000001</v>
      </c>
      <c r="AA1000" s="24">
        <f>U1000*Cap_3*MIN(1,(X1000+dt)/StartRamp)</f>
        <v>1.1000000000000001</v>
      </c>
      <c r="AB1000" s="24">
        <f>SUM(Y1000:AA1000)</f>
        <v>3.4</v>
      </c>
      <c r="AC1000" s="24">
        <f>AB1000-D1000</f>
        <v>-0.49430000000000041</v>
      </c>
      <c r="AD1000" s="25">
        <f>MEDIAN(0,(TaperEnd-E1000)/(TaperEnd-TaperStart),1)</f>
        <v>1</v>
      </c>
      <c r="AE1000" s="24">
        <f>MIN(P_pcs*AD1000,MAX(0,SOC_max-E1000)*E_nom*60/dt/SQRT(RTE))</f>
        <v>2.5</v>
      </c>
      <c r="AF1000" s="24">
        <f>MIN(P_pcs,MAX(0,E1000-SOC_min)*E_nom*60/dt*SQRT(RTE))</f>
        <v>2.5</v>
      </c>
      <c r="AG1000" s="24">
        <f>IF(AC1000&gt;0,MIN(AC1000,AE1000),0)</f>
        <v>0</v>
      </c>
      <c r="AH1000" s="24">
        <f>IF(AC1000&lt;0,MIN(-AC1000,AF1000),0)</f>
        <v>0.49430000000000041</v>
      </c>
      <c r="AI1000" s="24">
        <f>IF(AC1000&gt;0,D1000+AG1000,AB1000)</f>
        <v>3.4</v>
      </c>
      <c r="AJ1000" s="24">
        <f>MAX(0,D1000-AI1000-AH1000)</f>
        <v>0</v>
      </c>
      <c r="AK1000" s="25">
        <f>IF(AB1000&gt;0,AI1000/AB1000,0)</f>
        <v>1</v>
      </c>
      <c r="AL1000">
        <f>IF(AB1000=0,1,MIN(MATCH(MEDIAN(MinStable,AK1000,1),FC_L,1),3))</f>
        <v>3</v>
      </c>
      <c r="AM1000" s="25">
        <f>INDEX(FC_E1,$AL1000)+(MEDIAN(MinStable,$AK1000,1)-INDEX(FC_L,$AL1000))*(INDEX(FC_E1,$AL1000+1)-INDEX(FC_E1,$AL1000))/(INDEX(FC_L,$AL1000+1)-INDEX(FC_L,$AL1000))</f>
        <v>0.42799999999999999</v>
      </c>
      <c r="AN1000" s="25">
        <f>INDEX(FC_E2,$AL1000)+(MEDIAN(MinStable,$AK1000,1)-INDEX(FC_L,$AL1000))*(INDEX(FC_E2,$AL1000+1)-INDEX(FC_E2,$AL1000))/(INDEX(FC_L,$AL1000+1)-INDEX(FC_L,$AL1000))</f>
        <v>0.42199999999999999</v>
      </c>
      <c r="AO1000" s="25">
        <f>INDEX(FC_E3,$AL1000)+(MEDIAN(MinStable,$AK1000,1)-INDEX(FC_L,$AL1000))*(INDEX(FC_E3,$AL1000+1)-INDEX(FC_E3,$AL1000))/(INDEX(FC_L,$AL1000+1)-INDEX(FC_L,$AL1000))</f>
        <v>0.41499999999999998</v>
      </c>
      <c r="AP1000" s="26">
        <f>(IF(S1000=1,Y1000*AK1000/AM1000,0)+IF(T1000=1,Z1000*AK1000/AN1000,0)+IF(U1000=1,AA1000*AK1000/AO1000,0))*dt/60</f>
        <v>0.13434959664142687</v>
      </c>
      <c r="AQ1000" s="25">
        <f>E1000+(AG1000*SQRT(RTE)-AH1000/SQRT(RTE))*dt/60/E_nom</f>
        <v>0.62475888289907711</v>
      </c>
      <c r="AR1000">
        <f>IF(R1000=1,1,0)</f>
        <v>0</v>
      </c>
    </row>
    <row r="1001" spans="1:44" x14ac:dyDescent="0.2">
      <c r="A1001">
        <v>999</v>
      </c>
      <c r="B1001" s="22">
        <f>A1001/1440</f>
        <v>0.69374999999999998</v>
      </c>
      <c r="C1001" s="23">
        <v>3.9514</v>
      </c>
      <c r="D1001" s="24">
        <f>C1001+P_aux</f>
        <v>3.9664000000000001</v>
      </c>
      <c r="E1001" s="25">
        <f>AQ1000</f>
        <v>0.62475888289907711</v>
      </c>
      <c r="F1001" s="24">
        <f>AB1000</f>
        <v>3.4</v>
      </c>
      <c r="G1001">
        <f>IF(AND(S1000=0,V1000&gt;=MinOff),V1000,-1)</f>
        <v>-1</v>
      </c>
      <c r="H1001">
        <f>IF(AND(T1000=0,W1000&gt;=MinOff),W1000,-1)</f>
        <v>-1</v>
      </c>
      <c r="I1001">
        <f>IF(AND(U1000=0,X1000&gt;=MinOff),X1000,-1)</f>
        <v>-1</v>
      </c>
      <c r="J1001">
        <f>IF(AND(S1000=1,V1000&gt;=MinRun),V1000,-1)</f>
        <v>776</v>
      </c>
      <c r="K1001">
        <f>IF(AND(T1000=1,W1000&gt;=MinRun),W1000,-1)</f>
        <v>775</v>
      </c>
      <c r="L1001">
        <f>IF(AND(U1000=1,X1000&gt;=MinRun),X1000,-1)</f>
        <v>434</v>
      </c>
      <c r="M1001">
        <f>IF(MAX(G1001:I1001)&lt;0,0,MATCH(MAX(G1001:I1001),G1001:I1001,0))</f>
        <v>0</v>
      </c>
      <c r="N1001">
        <f>IF(MAX(J1001:L1001)&lt;0,0,MATCH(MAX(J1001:L1001),J1001:L1001,0))</f>
        <v>1</v>
      </c>
      <c r="O1001" s="24">
        <f>IF(N1001=0,0,INDEX(CapVec,N1001))</f>
        <v>1.2</v>
      </c>
      <c r="P1001">
        <f>IF(OR(D1001&gt;F1001+StartMargin,E1001&lt;SOC_startT),1,0)</f>
        <v>0</v>
      </c>
      <c r="Q1001">
        <f>IF(AND(E1001&gt;SOC_stopT,D1001&lt;=F1001-O1001+StopMargin),1,0)</f>
        <v>0</v>
      </c>
      <c r="R1001">
        <f>IF(AND(P1001=1,M1001&gt;0),1,IF(AND(P1001=0,Q1001=1,N1001&gt;0),-1,0))</f>
        <v>0</v>
      </c>
      <c r="S1001">
        <f>S1000+IF(AND(R1001=1,M1001=1),1,0)-IF(AND(R1001=-1,N1001=1),1,0)</f>
        <v>1</v>
      </c>
      <c r="T1001">
        <f>T1000+IF(AND(R1001=1,M1001=2),1,0)-IF(AND(R1001=-1,N1001=2),1,0)</f>
        <v>1</v>
      </c>
      <c r="U1001">
        <f>U1000+IF(AND(R1001=1,M1001=3),1,0)-IF(AND(R1001=-1,N1001=3),1,0)</f>
        <v>1</v>
      </c>
      <c r="V1001">
        <f>IF(S1001&lt;&gt;S1000,0,V1000+dt)</f>
        <v>777</v>
      </c>
      <c r="W1001">
        <f>IF(T1001&lt;&gt;T1000,0,W1000+dt)</f>
        <v>776</v>
      </c>
      <c r="X1001">
        <f>IF(U1001&lt;&gt;U1000,0,X1000+dt)</f>
        <v>435</v>
      </c>
      <c r="Y1001" s="24">
        <f>S1001*Cap_1*MIN(1,(V1001+dt)/StartRamp)</f>
        <v>1.2</v>
      </c>
      <c r="Z1001" s="24">
        <f>T1001*Cap_2*MIN(1,(W1001+dt)/StartRamp)</f>
        <v>1.1000000000000001</v>
      </c>
      <c r="AA1001" s="24">
        <f>U1001*Cap_3*MIN(1,(X1001+dt)/StartRamp)</f>
        <v>1.1000000000000001</v>
      </c>
      <c r="AB1001" s="24">
        <f>SUM(Y1001:AA1001)</f>
        <v>3.4</v>
      </c>
      <c r="AC1001" s="24">
        <f>AB1001-D1001</f>
        <v>-0.56640000000000024</v>
      </c>
      <c r="AD1001" s="25">
        <f>MEDIAN(0,(TaperEnd-E1001)/(TaperEnd-TaperStart),1)</f>
        <v>1</v>
      </c>
      <c r="AE1001" s="24">
        <f>MIN(P_pcs*AD1001,MAX(0,SOC_max-E1001)*E_nom*60/dt/SQRT(RTE))</f>
        <v>2.5</v>
      </c>
      <c r="AF1001" s="24">
        <f>MIN(P_pcs,MAX(0,E1001-SOC_min)*E_nom*60/dt*SQRT(RTE))</f>
        <v>2.5</v>
      </c>
      <c r="AG1001" s="24">
        <f>IF(AC1001&gt;0,MIN(AC1001,AE1001),0)</f>
        <v>0</v>
      </c>
      <c r="AH1001" s="24">
        <f>IF(AC1001&lt;0,MIN(-AC1001,AF1001),0)</f>
        <v>0.56640000000000024</v>
      </c>
      <c r="AI1001" s="24">
        <f>IF(AC1001&gt;0,D1001+AG1001,AB1001)</f>
        <v>3.4</v>
      </c>
      <c r="AJ1001" s="24">
        <f>MAX(0,D1001-AI1001-AH1001)</f>
        <v>0</v>
      </c>
      <c r="AK1001" s="25">
        <f>IF(AB1001&gt;0,AI1001/AB1001,0)</f>
        <v>1</v>
      </c>
      <c r="AL1001">
        <f>IF(AB1001=0,1,MIN(MATCH(MEDIAN(MinStable,AK1001,1),FC_L,1),3))</f>
        <v>3</v>
      </c>
      <c r="AM1001" s="25">
        <f>INDEX(FC_E1,$AL1001)+(MEDIAN(MinStable,$AK1001,1)-INDEX(FC_L,$AL1001))*(INDEX(FC_E1,$AL1001+1)-INDEX(FC_E1,$AL1001))/(INDEX(FC_L,$AL1001+1)-INDEX(FC_L,$AL1001))</f>
        <v>0.42799999999999999</v>
      </c>
      <c r="AN1001" s="25">
        <f>INDEX(FC_E2,$AL1001)+(MEDIAN(MinStable,$AK1001,1)-INDEX(FC_L,$AL1001))*(INDEX(FC_E2,$AL1001+1)-INDEX(FC_E2,$AL1001))/(INDEX(FC_L,$AL1001+1)-INDEX(FC_L,$AL1001))</f>
        <v>0.42199999999999999</v>
      </c>
      <c r="AO1001" s="25">
        <f>INDEX(FC_E3,$AL1001)+(MEDIAN(MinStable,$AK1001,1)-INDEX(FC_L,$AL1001))*(INDEX(FC_E3,$AL1001+1)-INDEX(FC_E3,$AL1001))/(INDEX(FC_L,$AL1001+1)-INDEX(FC_L,$AL1001))</f>
        <v>0.41499999999999998</v>
      </c>
      <c r="AP1001" s="26">
        <f>(IF(S1001=1,Y1001*AK1001/AM1001,0)+IF(T1001=1,Z1001*AK1001/AN1001,0)+IF(U1001=1,AA1001*AK1001/AO1001,0))*dt/60</f>
        <v>0.13434959664142687</v>
      </c>
      <c r="AQ1001" s="25">
        <f>E1001+(AG1001*SQRT(RTE)-AH1001/SQRT(RTE))*dt/60/E_nom</f>
        <v>0.62292923311507986</v>
      </c>
      <c r="AR1001">
        <f>IF(R1001=1,1,0)</f>
        <v>0</v>
      </c>
    </row>
    <row r="1002" spans="1:44" x14ac:dyDescent="0.2">
      <c r="A1002">
        <v>1000</v>
      </c>
      <c r="B1002" s="22">
        <f>A1002/1440</f>
        <v>0.69444444444444442</v>
      </c>
      <c r="C1002" s="23">
        <v>3.9529999999999998</v>
      </c>
      <c r="D1002" s="24">
        <f>C1002+P_aux</f>
        <v>3.968</v>
      </c>
      <c r="E1002" s="25">
        <f>AQ1001</f>
        <v>0.62292923311507986</v>
      </c>
      <c r="F1002" s="24">
        <f>AB1001</f>
        <v>3.4</v>
      </c>
      <c r="G1002">
        <f>IF(AND(S1001=0,V1001&gt;=MinOff),V1001,-1)</f>
        <v>-1</v>
      </c>
      <c r="H1002">
        <f>IF(AND(T1001=0,W1001&gt;=MinOff),W1001,-1)</f>
        <v>-1</v>
      </c>
      <c r="I1002">
        <f>IF(AND(U1001=0,X1001&gt;=MinOff),X1001,-1)</f>
        <v>-1</v>
      </c>
      <c r="J1002">
        <f>IF(AND(S1001=1,V1001&gt;=MinRun),V1001,-1)</f>
        <v>777</v>
      </c>
      <c r="K1002">
        <f>IF(AND(T1001=1,W1001&gt;=MinRun),W1001,-1)</f>
        <v>776</v>
      </c>
      <c r="L1002">
        <f>IF(AND(U1001=1,X1001&gt;=MinRun),X1001,-1)</f>
        <v>435</v>
      </c>
      <c r="M1002">
        <f>IF(MAX(G1002:I1002)&lt;0,0,MATCH(MAX(G1002:I1002),G1002:I1002,0))</f>
        <v>0</v>
      </c>
      <c r="N1002">
        <f>IF(MAX(J1002:L1002)&lt;0,0,MATCH(MAX(J1002:L1002),J1002:L1002,0))</f>
        <v>1</v>
      </c>
      <c r="O1002" s="24">
        <f>IF(N1002=0,0,INDEX(CapVec,N1002))</f>
        <v>1.2</v>
      </c>
      <c r="P1002">
        <f>IF(OR(D1002&gt;F1002+StartMargin,E1002&lt;SOC_startT),1,0)</f>
        <v>0</v>
      </c>
      <c r="Q1002">
        <f>IF(AND(E1002&gt;SOC_stopT,D1002&lt;=F1002-O1002+StopMargin),1,0)</f>
        <v>0</v>
      </c>
      <c r="R1002">
        <f>IF(AND(P1002=1,M1002&gt;0),1,IF(AND(P1002=0,Q1002=1,N1002&gt;0),-1,0))</f>
        <v>0</v>
      </c>
      <c r="S1002">
        <f>S1001+IF(AND(R1002=1,M1002=1),1,0)-IF(AND(R1002=-1,N1002=1),1,0)</f>
        <v>1</v>
      </c>
      <c r="T1002">
        <f>T1001+IF(AND(R1002=1,M1002=2),1,0)-IF(AND(R1002=-1,N1002=2),1,0)</f>
        <v>1</v>
      </c>
      <c r="U1002">
        <f>U1001+IF(AND(R1002=1,M1002=3),1,0)-IF(AND(R1002=-1,N1002=3),1,0)</f>
        <v>1</v>
      </c>
      <c r="V1002">
        <f>IF(S1002&lt;&gt;S1001,0,V1001+dt)</f>
        <v>778</v>
      </c>
      <c r="W1002">
        <f>IF(T1002&lt;&gt;T1001,0,W1001+dt)</f>
        <v>777</v>
      </c>
      <c r="X1002">
        <f>IF(U1002&lt;&gt;U1001,0,X1001+dt)</f>
        <v>436</v>
      </c>
      <c r="Y1002" s="24">
        <f>S1002*Cap_1*MIN(1,(V1002+dt)/StartRamp)</f>
        <v>1.2</v>
      </c>
      <c r="Z1002" s="24">
        <f>T1002*Cap_2*MIN(1,(W1002+dt)/StartRamp)</f>
        <v>1.1000000000000001</v>
      </c>
      <c r="AA1002" s="24">
        <f>U1002*Cap_3*MIN(1,(X1002+dt)/StartRamp)</f>
        <v>1.1000000000000001</v>
      </c>
      <c r="AB1002" s="24">
        <f>SUM(Y1002:AA1002)</f>
        <v>3.4</v>
      </c>
      <c r="AC1002" s="24">
        <f>AB1002-D1002</f>
        <v>-0.56800000000000006</v>
      </c>
      <c r="AD1002" s="25">
        <f>MEDIAN(0,(TaperEnd-E1002)/(TaperEnd-TaperStart),1)</f>
        <v>1</v>
      </c>
      <c r="AE1002" s="24">
        <f>MIN(P_pcs*AD1002,MAX(0,SOC_max-E1002)*E_nom*60/dt/SQRT(RTE))</f>
        <v>2.5</v>
      </c>
      <c r="AF1002" s="24">
        <f>MIN(P_pcs,MAX(0,E1002-SOC_min)*E_nom*60/dt*SQRT(RTE))</f>
        <v>2.5</v>
      </c>
      <c r="AG1002" s="24">
        <f>IF(AC1002&gt;0,MIN(AC1002,AE1002),0)</f>
        <v>0</v>
      </c>
      <c r="AH1002" s="24">
        <f>IF(AC1002&lt;0,MIN(-AC1002,AF1002),0)</f>
        <v>0.56800000000000006</v>
      </c>
      <c r="AI1002" s="24">
        <f>IF(AC1002&gt;0,D1002+AG1002,AB1002)</f>
        <v>3.4</v>
      </c>
      <c r="AJ1002" s="24">
        <f>MAX(0,D1002-AI1002-AH1002)</f>
        <v>0</v>
      </c>
      <c r="AK1002" s="25">
        <f>IF(AB1002&gt;0,AI1002/AB1002,0)</f>
        <v>1</v>
      </c>
      <c r="AL1002">
        <f>IF(AB1002=0,1,MIN(MATCH(MEDIAN(MinStable,AK1002,1),FC_L,1),3))</f>
        <v>3</v>
      </c>
      <c r="AM1002" s="25">
        <f>INDEX(FC_E1,$AL1002)+(MEDIAN(MinStable,$AK1002,1)-INDEX(FC_L,$AL1002))*(INDEX(FC_E1,$AL1002+1)-INDEX(FC_E1,$AL1002))/(INDEX(FC_L,$AL1002+1)-INDEX(FC_L,$AL1002))</f>
        <v>0.42799999999999999</v>
      </c>
      <c r="AN1002" s="25">
        <f>INDEX(FC_E2,$AL1002)+(MEDIAN(MinStable,$AK1002,1)-INDEX(FC_L,$AL1002))*(INDEX(FC_E2,$AL1002+1)-INDEX(FC_E2,$AL1002))/(INDEX(FC_L,$AL1002+1)-INDEX(FC_L,$AL1002))</f>
        <v>0.42199999999999999</v>
      </c>
      <c r="AO1002" s="25">
        <f>INDEX(FC_E3,$AL1002)+(MEDIAN(MinStable,$AK1002,1)-INDEX(FC_L,$AL1002))*(INDEX(FC_E3,$AL1002+1)-INDEX(FC_E3,$AL1002))/(INDEX(FC_L,$AL1002+1)-INDEX(FC_L,$AL1002))</f>
        <v>0.41499999999999998</v>
      </c>
      <c r="AP1002" s="26">
        <f>(IF(S1002=1,Y1002*AK1002/AM1002,0)+IF(T1002=1,Z1002*AK1002/AN1002,0)+IF(U1002=1,AA1002*AK1002/AO1002,0))*dt/60</f>
        <v>0.13434959664142687</v>
      </c>
      <c r="AQ1002" s="25">
        <f>E1002+(AG1002*SQRT(RTE)-AH1002/SQRT(RTE))*dt/60/E_nom</f>
        <v>0.62109441482886796</v>
      </c>
      <c r="AR1002">
        <f>IF(R1002=1,1,0)</f>
        <v>0</v>
      </c>
    </row>
    <row r="1003" spans="1:44" x14ac:dyDescent="0.2">
      <c r="A1003">
        <v>1001</v>
      </c>
      <c r="B1003" s="22">
        <f>A1003/1440</f>
        <v>0.69513888888888886</v>
      </c>
      <c r="C1003" s="23">
        <v>3.2679999999999998</v>
      </c>
      <c r="D1003" s="24">
        <f>C1003+P_aux</f>
        <v>3.2829999999999999</v>
      </c>
      <c r="E1003" s="25">
        <f>AQ1002</f>
        <v>0.62109441482886796</v>
      </c>
      <c r="F1003" s="24">
        <f>AB1002</f>
        <v>3.4</v>
      </c>
      <c r="G1003">
        <f>IF(AND(S1002=0,V1002&gt;=MinOff),V1002,-1)</f>
        <v>-1</v>
      </c>
      <c r="H1003">
        <f>IF(AND(T1002=0,W1002&gt;=MinOff),W1002,-1)</f>
        <v>-1</v>
      </c>
      <c r="I1003">
        <f>IF(AND(U1002=0,X1002&gt;=MinOff),X1002,-1)</f>
        <v>-1</v>
      </c>
      <c r="J1003">
        <f>IF(AND(S1002=1,V1002&gt;=MinRun),V1002,-1)</f>
        <v>778</v>
      </c>
      <c r="K1003">
        <f>IF(AND(T1002=1,W1002&gt;=MinRun),W1002,-1)</f>
        <v>777</v>
      </c>
      <c r="L1003">
        <f>IF(AND(U1002=1,X1002&gt;=MinRun),X1002,-1)</f>
        <v>436</v>
      </c>
      <c r="M1003">
        <f>IF(MAX(G1003:I1003)&lt;0,0,MATCH(MAX(G1003:I1003),G1003:I1003,0))</f>
        <v>0</v>
      </c>
      <c r="N1003">
        <f>IF(MAX(J1003:L1003)&lt;0,0,MATCH(MAX(J1003:L1003),J1003:L1003,0))</f>
        <v>1</v>
      </c>
      <c r="O1003" s="24">
        <f>IF(N1003=0,0,INDEX(CapVec,N1003))</f>
        <v>1.2</v>
      </c>
      <c r="P1003">
        <f>IF(OR(D1003&gt;F1003+StartMargin,E1003&lt;SOC_startT),1,0)</f>
        <v>0</v>
      </c>
      <c r="Q1003">
        <f>IF(AND(E1003&gt;SOC_stopT,D1003&lt;=F1003-O1003+StopMargin),1,0)</f>
        <v>0</v>
      </c>
      <c r="R1003">
        <f>IF(AND(P1003=1,M1003&gt;0),1,IF(AND(P1003=0,Q1003=1,N1003&gt;0),-1,0))</f>
        <v>0</v>
      </c>
      <c r="S1003">
        <f>S1002+IF(AND(R1003=1,M1003=1),1,0)-IF(AND(R1003=-1,N1003=1),1,0)</f>
        <v>1</v>
      </c>
      <c r="T1003">
        <f>T1002+IF(AND(R1003=1,M1003=2),1,0)-IF(AND(R1003=-1,N1003=2),1,0)</f>
        <v>1</v>
      </c>
      <c r="U1003">
        <f>U1002+IF(AND(R1003=1,M1003=3),1,0)-IF(AND(R1003=-1,N1003=3),1,0)</f>
        <v>1</v>
      </c>
      <c r="V1003">
        <f>IF(S1003&lt;&gt;S1002,0,V1002+dt)</f>
        <v>779</v>
      </c>
      <c r="W1003">
        <f>IF(T1003&lt;&gt;T1002,0,W1002+dt)</f>
        <v>778</v>
      </c>
      <c r="X1003">
        <f>IF(U1003&lt;&gt;U1002,0,X1002+dt)</f>
        <v>437</v>
      </c>
      <c r="Y1003" s="24">
        <f>S1003*Cap_1*MIN(1,(V1003+dt)/StartRamp)</f>
        <v>1.2</v>
      </c>
      <c r="Z1003" s="24">
        <f>T1003*Cap_2*MIN(1,(W1003+dt)/StartRamp)</f>
        <v>1.1000000000000001</v>
      </c>
      <c r="AA1003" s="24">
        <f>U1003*Cap_3*MIN(1,(X1003+dt)/StartRamp)</f>
        <v>1.1000000000000001</v>
      </c>
      <c r="AB1003" s="24">
        <f>SUM(Y1003:AA1003)</f>
        <v>3.4</v>
      </c>
      <c r="AC1003" s="24">
        <f>AB1003-D1003</f>
        <v>0.11699999999999999</v>
      </c>
      <c r="AD1003" s="25">
        <f>MEDIAN(0,(TaperEnd-E1003)/(TaperEnd-TaperStart),1)</f>
        <v>1</v>
      </c>
      <c r="AE1003" s="24">
        <f>MIN(P_pcs*AD1003,MAX(0,SOC_max-E1003)*E_nom*60/dt/SQRT(RTE))</f>
        <v>2.5</v>
      </c>
      <c r="AF1003" s="24">
        <f>MIN(P_pcs,MAX(0,E1003-SOC_min)*E_nom*60/dt*SQRT(RTE))</f>
        <v>2.5</v>
      </c>
      <c r="AG1003" s="24">
        <f>IF(AC1003&gt;0,MIN(AC1003,AE1003),0)</f>
        <v>0.11699999999999999</v>
      </c>
      <c r="AH1003" s="24">
        <f>IF(AC1003&lt;0,MIN(-AC1003,AF1003),0)</f>
        <v>0</v>
      </c>
      <c r="AI1003" s="24">
        <f>IF(AC1003&gt;0,D1003+AG1003,AB1003)</f>
        <v>3.4</v>
      </c>
      <c r="AJ1003" s="24">
        <f>MAX(0,D1003-AI1003-AH1003)</f>
        <v>0</v>
      </c>
      <c r="AK1003" s="25">
        <f>IF(AB1003&gt;0,AI1003/AB1003,0)</f>
        <v>1</v>
      </c>
      <c r="AL1003">
        <f>IF(AB1003=0,1,MIN(MATCH(MEDIAN(MinStable,AK1003,1),FC_L,1),3))</f>
        <v>3</v>
      </c>
      <c r="AM1003" s="25">
        <f>INDEX(FC_E1,$AL1003)+(MEDIAN(MinStable,$AK1003,1)-INDEX(FC_L,$AL1003))*(INDEX(FC_E1,$AL1003+1)-INDEX(FC_E1,$AL1003))/(INDEX(FC_L,$AL1003+1)-INDEX(FC_L,$AL1003))</f>
        <v>0.42799999999999999</v>
      </c>
      <c r="AN1003" s="25">
        <f>INDEX(FC_E2,$AL1003)+(MEDIAN(MinStable,$AK1003,1)-INDEX(FC_L,$AL1003))*(INDEX(FC_E2,$AL1003+1)-INDEX(FC_E2,$AL1003))/(INDEX(FC_L,$AL1003+1)-INDEX(FC_L,$AL1003))</f>
        <v>0.42199999999999999</v>
      </c>
      <c r="AO1003" s="25">
        <f>INDEX(FC_E3,$AL1003)+(MEDIAN(MinStable,$AK1003,1)-INDEX(FC_L,$AL1003))*(INDEX(FC_E3,$AL1003+1)-INDEX(FC_E3,$AL1003))/(INDEX(FC_L,$AL1003+1)-INDEX(FC_L,$AL1003))</f>
        <v>0.41499999999999998</v>
      </c>
      <c r="AP1003" s="26">
        <f>(IF(S1003=1,Y1003*AK1003/AM1003,0)+IF(T1003=1,Z1003*AK1003/AN1003,0)+IF(U1003=1,AA1003*AK1003/AO1003,0))*dt/60</f>
        <v>0.13434959664142687</v>
      </c>
      <c r="AQ1003" s="25">
        <f>E1003+(AG1003*SQRT(RTE)-AH1003/SQRT(RTE))*dt/60/E_nom</f>
        <v>0.62142700794638273</v>
      </c>
      <c r="AR1003">
        <f>IF(R1003=1,1,0)</f>
        <v>0</v>
      </c>
    </row>
    <row r="1004" spans="1:44" x14ac:dyDescent="0.2">
      <c r="A1004">
        <v>1002</v>
      </c>
      <c r="B1004" s="22">
        <f>A1004/1440</f>
        <v>0.6958333333333333</v>
      </c>
      <c r="C1004" s="23">
        <v>3.3509000000000002</v>
      </c>
      <c r="D1004" s="24">
        <f>C1004+P_aux</f>
        <v>3.3659000000000003</v>
      </c>
      <c r="E1004" s="25">
        <f>AQ1003</f>
        <v>0.62142700794638273</v>
      </c>
      <c r="F1004" s="24">
        <f>AB1003</f>
        <v>3.4</v>
      </c>
      <c r="G1004">
        <f>IF(AND(S1003=0,V1003&gt;=MinOff),V1003,-1)</f>
        <v>-1</v>
      </c>
      <c r="H1004">
        <f>IF(AND(T1003=0,W1003&gt;=MinOff),W1003,-1)</f>
        <v>-1</v>
      </c>
      <c r="I1004">
        <f>IF(AND(U1003=0,X1003&gt;=MinOff),X1003,-1)</f>
        <v>-1</v>
      </c>
      <c r="J1004">
        <f>IF(AND(S1003=1,V1003&gt;=MinRun),V1003,-1)</f>
        <v>779</v>
      </c>
      <c r="K1004">
        <f>IF(AND(T1003=1,W1003&gt;=MinRun),W1003,-1)</f>
        <v>778</v>
      </c>
      <c r="L1004">
        <f>IF(AND(U1003=1,X1003&gt;=MinRun),X1003,-1)</f>
        <v>437</v>
      </c>
      <c r="M1004">
        <f>IF(MAX(G1004:I1004)&lt;0,0,MATCH(MAX(G1004:I1004),G1004:I1004,0))</f>
        <v>0</v>
      </c>
      <c r="N1004">
        <f>IF(MAX(J1004:L1004)&lt;0,0,MATCH(MAX(J1004:L1004),J1004:L1004,0))</f>
        <v>1</v>
      </c>
      <c r="O1004" s="24">
        <f>IF(N1004=0,0,INDEX(CapVec,N1004))</f>
        <v>1.2</v>
      </c>
      <c r="P1004">
        <f>IF(OR(D1004&gt;F1004+StartMargin,E1004&lt;SOC_startT),1,0)</f>
        <v>0</v>
      </c>
      <c r="Q1004">
        <f>IF(AND(E1004&gt;SOC_stopT,D1004&lt;=F1004-O1004+StopMargin),1,0)</f>
        <v>0</v>
      </c>
      <c r="R1004">
        <f>IF(AND(P1004=1,M1004&gt;0),1,IF(AND(P1004=0,Q1004=1,N1004&gt;0),-1,0))</f>
        <v>0</v>
      </c>
      <c r="S1004">
        <f>S1003+IF(AND(R1004=1,M1004=1),1,0)-IF(AND(R1004=-1,N1004=1),1,0)</f>
        <v>1</v>
      </c>
      <c r="T1004">
        <f>T1003+IF(AND(R1004=1,M1004=2),1,0)-IF(AND(R1004=-1,N1004=2),1,0)</f>
        <v>1</v>
      </c>
      <c r="U1004">
        <f>U1003+IF(AND(R1004=1,M1004=3),1,0)-IF(AND(R1004=-1,N1004=3),1,0)</f>
        <v>1</v>
      </c>
      <c r="V1004">
        <f>IF(S1004&lt;&gt;S1003,0,V1003+dt)</f>
        <v>780</v>
      </c>
      <c r="W1004">
        <f>IF(T1004&lt;&gt;T1003,0,W1003+dt)</f>
        <v>779</v>
      </c>
      <c r="X1004">
        <f>IF(U1004&lt;&gt;U1003,0,X1003+dt)</f>
        <v>438</v>
      </c>
      <c r="Y1004" s="24">
        <f>S1004*Cap_1*MIN(1,(V1004+dt)/StartRamp)</f>
        <v>1.2</v>
      </c>
      <c r="Z1004" s="24">
        <f>T1004*Cap_2*MIN(1,(W1004+dt)/StartRamp)</f>
        <v>1.1000000000000001</v>
      </c>
      <c r="AA1004" s="24">
        <f>U1004*Cap_3*MIN(1,(X1004+dt)/StartRamp)</f>
        <v>1.1000000000000001</v>
      </c>
      <c r="AB1004" s="24">
        <f>SUM(Y1004:AA1004)</f>
        <v>3.4</v>
      </c>
      <c r="AC1004" s="24">
        <f>AB1004-D1004</f>
        <v>3.4099999999999575E-2</v>
      </c>
      <c r="AD1004" s="25">
        <f>MEDIAN(0,(TaperEnd-E1004)/(TaperEnd-TaperStart),1)</f>
        <v>1</v>
      </c>
      <c r="AE1004" s="24">
        <f>MIN(P_pcs*AD1004,MAX(0,SOC_max-E1004)*E_nom*60/dt/SQRT(RTE))</f>
        <v>2.5</v>
      </c>
      <c r="AF1004" s="24">
        <f>MIN(P_pcs,MAX(0,E1004-SOC_min)*E_nom*60/dt*SQRT(RTE))</f>
        <v>2.5</v>
      </c>
      <c r="AG1004" s="24">
        <f>IF(AC1004&gt;0,MIN(AC1004,AE1004),0)</f>
        <v>3.4099999999999575E-2</v>
      </c>
      <c r="AH1004" s="24">
        <f>IF(AC1004&lt;0,MIN(-AC1004,AF1004),0)</f>
        <v>0</v>
      </c>
      <c r="AI1004" s="24">
        <f>IF(AC1004&gt;0,D1004+AG1004,AB1004)</f>
        <v>3.4</v>
      </c>
      <c r="AJ1004" s="24">
        <f>MAX(0,D1004-AI1004-AH1004)</f>
        <v>0</v>
      </c>
      <c r="AK1004" s="25">
        <f>IF(AB1004&gt;0,AI1004/AB1004,0)</f>
        <v>1</v>
      </c>
      <c r="AL1004">
        <f>IF(AB1004=0,1,MIN(MATCH(MEDIAN(MinStable,AK1004,1),FC_L,1),3))</f>
        <v>3</v>
      </c>
      <c r="AM1004" s="25">
        <f>INDEX(FC_E1,$AL1004)+(MEDIAN(MinStable,$AK1004,1)-INDEX(FC_L,$AL1004))*(INDEX(FC_E1,$AL1004+1)-INDEX(FC_E1,$AL1004))/(INDEX(FC_L,$AL1004+1)-INDEX(FC_L,$AL1004))</f>
        <v>0.42799999999999999</v>
      </c>
      <c r="AN1004" s="25">
        <f>INDEX(FC_E2,$AL1004)+(MEDIAN(MinStable,$AK1004,1)-INDEX(FC_L,$AL1004))*(INDEX(FC_E2,$AL1004+1)-INDEX(FC_E2,$AL1004))/(INDEX(FC_L,$AL1004+1)-INDEX(FC_L,$AL1004))</f>
        <v>0.42199999999999999</v>
      </c>
      <c r="AO1004" s="25">
        <f>INDEX(FC_E3,$AL1004)+(MEDIAN(MinStable,$AK1004,1)-INDEX(FC_L,$AL1004))*(INDEX(FC_E3,$AL1004+1)-INDEX(FC_E3,$AL1004))/(INDEX(FC_L,$AL1004+1)-INDEX(FC_L,$AL1004))</f>
        <v>0.41499999999999998</v>
      </c>
      <c r="AP1004" s="26">
        <f>(IF(S1004=1,Y1004*AK1004/AM1004,0)+IF(T1004=1,Z1004*AK1004/AN1004,0)+IF(U1004=1,AA1004*AK1004/AO1004,0))*dt/60</f>
        <v>0.13434959664142687</v>
      </c>
      <c r="AQ1004" s="25">
        <f>E1004+(AG1004*SQRT(RTE)-AH1004/SQRT(RTE))*dt/60/E_nom</f>
        <v>0.62152394320541904</v>
      </c>
      <c r="AR1004">
        <f>IF(R1004=1,1,0)</f>
        <v>0</v>
      </c>
    </row>
    <row r="1005" spans="1:44" x14ac:dyDescent="0.2">
      <c r="A1005">
        <v>1003</v>
      </c>
      <c r="B1005" s="22">
        <f>A1005/1440</f>
        <v>0.69652777777777775</v>
      </c>
      <c r="C1005" s="23">
        <v>3.3349000000000002</v>
      </c>
      <c r="D1005" s="24">
        <f>C1005+P_aux</f>
        <v>3.3499000000000003</v>
      </c>
      <c r="E1005" s="25">
        <f>AQ1004</f>
        <v>0.62152394320541904</v>
      </c>
      <c r="F1005" s="24">
        <f>AB1004</f>
        <v>3.4</v>
      </c>
      <c r="G1005">
        <f>IF(AND(S1004=0,V1004&gt;=MinOff),V1004,-1)</f>
        <v>-1</v>
      </c>
      <c r="H1005">
        <f>IF(AND(T1004=0,W1004&gt;=MinOff),W1004,-1)</f>
        <v>-1</v>
      </c>
      <c r="I1005">
        <f>IF(AND(U1004=0,X1004&gt;=MinOff),X1004,-1)</f>
        <v>-1</v>
      </c>
      <c r="J1005">
        <f>IF(AND(S1004=1,V1004&gt;=MinRun),V1004,-1)</f>
        <v>780</v>
      </c>
      <c r="K1005">
        <f>IF(AND(T1004=1,W1004&gt;=MinRun),W1004,-1)</f>
        <v>779</v>
      </c>
      <c r="L1005">
        <f>IF(AND(U1004=1,X1004&gt;=MinRun),X1004,-1)</f>
        <v>438</v>
      </c>
      <c r="M1005">
        <f>IF(MAX(G1005:I1005)&lt;0,0,MATCH(MAX(G1005:I1005),G1005:I1005,0))</f>
        <v>0</v>
      </c>
      <c r="N1005">
        <f>IF(MAX(J1005:L1005)&lt;0,0,MATCH(MAX(J1005:L1005),J1005:L1005,0))</f>
        <v>1</v>
      </c>
      <c r="O1005" s="24">
        <f>IF(N1005=0,0,INDEX(CapVec,N1005))</f>
        <v>1.2</v>
      </c>
      <c r="P1005">
        <f>IF(OR(D1005&gt;F1005+StartMargin,E1005&lt;SOC_startT),1,0)</f>
        <v>0</v>
      </c>
      <c r="Q1005">
        <f>IF(AND(E1005&gt;SOC_stopT,D1005&lt;=F1005-O1005+StopMargin),1,0)</f>
        <v>0</v>
      </c>
      <c r="R1005">
        <f>IF(AND(P1005=1,M1005&gt;0),1,IF(AND(P1005=0,Q1005=1,N1005&gt;0),-1,0))</f>
        <v>0</v>
      </c>
      <c r="S1005">
        <f>S1004+IF(AND(R1005=1,M1005=1),1,0)-IF(AND(R1005=-1,N1005=1),1,0)</f>
        <v>1</v>
      </c>
      <c r="T1005">
        <f>T1004+IF(AND(R1005=1,M1005=2),1,0)-IF(AND(R1005=-1,N1005=2),1,0)</f>
        <v>1</v>
      </c>
      <c r="U1005">
        <f>U1004+IF(AND(R1005=1,M1005=3),1,0)-IF(AND(R1005=-1,N1005=3),1,0)</f>
        <v>1</v>
      </c>
      <c r="V1005">
        <f>IF(S1005&lt;&gt;S1004,0,V1004+dt)</f>
        <v>781</v>
      </c>
      <c r="W1005">
        <f>IF(T1005&lt;&gt;T1004,0,W1004+dt)</f>
        <v>780</v>
      </c>
      <c r="X1005">
        <f>IF(U1005&lt;&gt;U1004,0,X1004+dt)</f>
        <v>439</v>
      </c>
      <c r="Y1005" s="24">
        <f>S1005*Cap_1*MIN(1,(V1005+dt)/StartRamp)</f>
        <v>1.2</v>
      </c>
      <c r="Z1005" s="24">
        <f>T1005*Cap_2*MIN(1,(W1005+dt)/StartRamp)</f>
        <v>1.1000000000000001</v>
      </c>
      <c r="AA1005" s="24">
        <f>U1005*Cap_3*MIN(1,(X1005+dt)/StartRamp)</f>
        <v>1.1000000000000001</v>
      </c>
      <c r="AB1005" s="24">
        <f>SUM(Y1005:AA1005)</f>
        <v>3.4</v>
      </c>
      <c r="AC1005" s="24">
        <f>AB1005-D1005</f>
        <v>5.0099999999999589E-2</v>
      </c>
      <c r="AD1005" s="25">
        <f>MEDIAN(0,(TaperEnd-E1005)/(TaperEnd-TaperStart),1)</f>
        <v>1</v>
      </c>
      <c r="AE1005" s="24">
        <f>MIN(P_pcs*AD1005,MAX(0,SOC_max-E1005)*E_nom*60/dt/SQRT(RTE))</f>
        <v>2.5</v>
      </c>
      <c r="AF1005" s="24">
        <f>MIN(P_pcs,MAX(0,E1005-SOC_min)*E_nom*60/dt*SQRT(RTE))</f>
        <v>2.5</v>
      </c>
      <c r="AG1005" s="24">
        <f>IF(AC1005&gt;0,MIN(AC1005,AE1005),0)</f>
        <v>5.0099999999999589E-2</v>
      </c>
      <c r="AH1005" s="24">
        <f>IF(AC1005&lt;0,MIN(-AC1005,AF1005),0)</f>
        <v>0</v>
      </c>
      <c r="AI1005" s="24">
        <f>IF(AC1005&gt;0,D1005+AG1005,AB1005)</f>
        <v>3.4</v>
      </c>
      <c r="AJ1005" s="24">
        <f>MAX(0,D1005-AI1005-AH1005)</f>
        <v>0</v>
      </c>
      <c r="AK1005" s="25">
        <f>IF(AB1005&gt;0,AI1005/AB1005,0)</f>
        <v>1</v>
      </c>
      <c r="AL1005">
        <f>IF(AB1005=0,1,MIN(MATCH(MEDIAN(MinStable,AK1005,1),FC_L,1),3))</f>
        <v>3</v>
      </c>
      <c r="AM1005" s="25">
        <f>INDEX(FC_E1,$AL1005)+(MEDIAN(MinStable,$AK1005,1)-INDEX(FC_L,$AL1005))*(INDEX(FC_E1,$AL1005+1)-INDEX(FC_E1,$AL1005))/(INDEX(FC_L,$AL1005+1)-INDEX(FC_L,$AL1005))</f>
        <v>0.42799999999999999</v>
      </c>
      <c r="AN1005" s="25">
        <f>INDEX(FC_E2,$AL1005)+(MEDIAN(MinStable,$AK1005,1)-INDEX(FC_L,$AL1005))*(INDEX(FC_E2,$AL1005+1)-INDEX(FC_E2,$AL1005))/(INDEX(FC_L,$AL1005+1)-INDEX(FC_L,$AL1005))</f>
        <v>0.42199999999999999</v>
      </c>
      <c r="AO1005" s="25">
        <f>INDEX(FC_E3,$AL1005)+(MEDIAN(MinStable,$AK1005,1)-INDEX(FC_L,$AL1005))*(INDEX(FC_E3,$AL1005+1)-INDEX(FC_E3,$AL1005))/(INDEX(FC_L,$AL1005+1)-INDEX(FC_L,$AL1005))</f>
        <v>0.41499999999999998</v>
      </c>
      <c r="AP1005" s="26">
        <f>(IF(S1005=1,Y1005*AK1005/AM1005,0)+IF(T1005=1,Z1005*AK1005/AN1005,0)+IF(U1005=1,AA1005*AK1005/AO1005,0))*dt/60</f>
        <v>0.13434959664142687</v>
      </c>
      <c r="AQ1005" s="25">
        <f>E1005+(AG1005*SQRT(RTE)-AH1005/SQRT(RTE))*dt/60/E_nom</f>
        <v>0.62166636128394459</v>
      </c>
      <c r="AR1005">
        <f>IF(R1005=1,1,0)</f>
        <v>0</v>
      </c>
    </row>
    <row r="1006" spans="1:44" x14ac:dyDescent="0.2">
      <c r="A1006">
        <v>1004</v>
      </c>
      <c r="B1006" s="22">
        <f>A1006/1440</f>
        <v>0.69722222222222219</v>
      </c>
      <c r="C1006" s="23">
        <v>3.3266</v>
      </c>
      <c r="D1006" s="24">
        <f>C1006+P_aux</f>
        <v>3.3416000000000001</v>
      </c>
      <c r="E1006" s="25">
        <f>AQ1005</f>
        <v>0.62166636128394459</v>
      </c>
      <c r="F1006" s="24">
        <f>AB1005</f>
        <v>3.4</v>
      </c>
      <c r="G1006">
        <f>IF(AND(S1005=0,V1005&gt;=MinOff),V1005,-1)</f>
        <v>-1</v>
      </c>
      <c r="H1006">
        <f>IF(AND(T1005=0,W1005&gt;=MinOff),W1005,-1)</f>
        <v>-1</v>
      </c>
      <c r="I1006">
        <f>IF(AND(U1005=0,X1005&gt;=MinOff),X1005,-1)</f>
        <v>-1</v>
      </c>
      <c r="J1006">
        <f>IF(AND(S1005=1,V1005&gt;=MinRun),V1005,-1)</f>
        <v>781</v>
      </c>
      <c r="K1006">
        <f>IF(AND(T1005=1,W1005&gt;=MinRun),W1005,-1)</f>
        <v>780</v>
      </c>
      <c r="L1006">
        <f>IF(AND(U1005=1,X1005&gt;=MinRun),X1005,-1)</f>
        <v>439</v>
      </c>
      <c r="M1006">
        <f>IF(MAX(G1006:I1006)&lt;0,0,MATCH(MAX(G1006:I1006),G1006:I1006,0))</f>
        <v>0</v>
      </c>
      <c r="N1006">
        <f>IF(MAX(J1006:L1006)&lt;0,0,MATCH(MAX(J1006:L1006),J1006:L1006,0))</f>
        <v>1</v>
      </c>
      <c r="O1006" s="24">
        <f>IF(N1006=0,0,INDEX(CapVec,N1006))</f>
        <v>1.2</v>
      </c>
      <c r="P1006">
        <f>IF(OR(D1006&gt;F1006+StartMargin,E1006&lt;SOC_startT),1,0)</f>
        <v>0</v>
      </c>
      <c r="Q1006">
        <f>IF(AND(E1006&gt;SOC_stopT,D1006&lt;=F1006-O1006+StopMargin),1,0)</f>
        <v>0</v>
      </c>
      <c r="R1006">
        <f>IF(AND(P1006=1,M1006&gt;0),1,IF(AND(P1006=0,Q1006=1,N1006&gt;0),-1,0))</f>
        <v>0</v>
      </c>
      <c r="S1006">
        <f>S1005+IF(AND(R1006=1,M1006=1),1,0)-IF(AND(R1006=-1,N1006=1),1,0)</f>
        <v>1</v>
      </c>
      <c r="T1006">
        <f>T1005+IF(AND(R1006=1,M1006=2),1,0)-IF(AND(R1006=-1,N1006=2),1,0)</f>
        <v>1</v>
      </c>
      <c r="U1006">
        <f>U1005+IF(AND(R1006=1,M1006=3),1,0)-IF(AND(R1006=-1,N1006=3),1,0)</f>
        <v>1</v>
      </c>
      <c r="V1006">
        <f>IF(S1006&lt;&gt;S1005,0,V1005+dt)</f>
        <v>782</v>
      </c>
      <c r="W1006">
        <f>IF(T1006&lt;&gt;T1005,0,W1005+dt)</f>
        <v>781</v>
      </c>
      <c r="X1006">
        <f>IF(U1006&lt;&gt;U1005,0,X1005+dt)</f>
        <v>440</v>
      </c>
      <c r="Y1006" s="24">
        <f>S1006*Cap_1*MIN(1,(V1006+dt)/StartRamp)</f>
        <v>1.2</v>
      </c>
      <c r="Z1006" s="24">
        <f>T1006*Cap_2*MIN(1,(W1006+dt)/StartRamp)</f>
        <v>1.1000000000000001</v>
      </c>
      <c r="AA1006" s="24">
        <f>U1006*Cap_3*MIN(1,(X1006+dt)/StartRamp)</f>
        <v>1.1000000000000001</v>
      </c>
      <c r="AB1006" s="24">
        <f>SUM(Y1006:AA1006)</f>
        <v>3.4</v>
      </c>
      <c r="AC1006" s="24">
        <f>AB1006-D1006</f>
        <v>5.8399999999999785E-2</v>
      </c>
      <c r="AD1006" s="25">
        <f>MEDIAN(0,(TaperEnd-E1006)/(TaperEnd-TaperStart),1)</f>
        <v>1</v>
      </c>
      <c r="AE1006" s="24">
        <f>MIN(P_pcs*AD1006,MAX(0,SOC_max-E1006)*E_nom*60/dt/SQRT(RTE))</f>
        <v>2.5</v>
      </c>
      <c r="AF1006" s="24">
        <f>MIN(P_pcs,MAX(0,E1006-SOC_min)*E_nom*60/dt*SQRT(RTE))</f>
        <v>2.5</v>
      </c>
      <c r="AG1006" s="24">
        <f>IF(AC1006&gt;0,MIN(AC1006,AE1006),0)</f>
        <v>5.8399999999999785E-2</v>
      </c>
      <c r="AH1006" s="24">
        <f>IF(AC1006&lt;0,MIN(-AC1006,AF1006),0)</f>
        <v>0</v>
      </c>
      <c r="AI1006" s="24">
        <f>IF(AC1006&gt;0,D1006+AG1006,AB1006)</f>
        <v>3.4</v>
      </c>
      <c r="AJ1006" s="24">
        <f>MAX(0,D1006-AI1006-AH1006)</f>
        <v>0</v>
      </c>
      <c r="AK1006" s="25">
        <f>IF(AB1006&gt;0,AI1006/AB1006,0)</f>
        <v>1</v>
      </c>
      <c r="AL1006">
        <f>IF(AB1006=0,1,MIN(MATCH(MEDIAN(MinStable,AK1006,1),FC_L,1),3))</f>
        <v>3</v>
      </c>
      <c r="AM1006" s="25">
        <f>INDEX(FC_E1,$AL1006)+(MEDIAN(MinStable,$AK1006,1)-INDEX(FC_L,$AL1006))*(INDEX(FC_E1,$AL1006+1)-INDEX(FC_E1,$AL1006))/(INDEX(FC_L,$AL1006+1)-INDEX(FC_L,$AL1006))</f>
        <v>0.42799999999999999</v>
      </c>
      <c r="AN1006" s="25">
        <f>INDEX(FC_E2,$AL1006)+(MEDIAN(MinStable,$AK1006,1)-INDEX(FC_L,$AL1006))*(INDEX(FC_E2,$AL1006+1)-INDEX(FC_E2,$AL1006))/(INDEX(FC_L,$AL1006+1)-INDEX(FC_L,$AL1006))</f>
        <v>0.42199999999999999</v>
      </c>
      <c r="AO1006" s="25">
        <f>INDEX(FC_E3,$AL1006)+(MEDIAN(MinStable,$AK1006,1)-INDEX(FC_L,$AL1006))*(INDEX(FC_E3,$AL1006+1)-INDEX(FC_E3,$AL1006))/(INDEX(FC_L,$AL1006+1)-INDEX(FC_L,$AL1006))</f>
        <v>0.41499999999999998</v>
      </c>
      <c r="AP1006" s="26">
        <f>(IF(S1006=1,Y1006*AK1006/AM1006,0)+IF(T1006=1,Z1006*AK1006/AN1006,0)+IF(U1006=1,AA1006*AK1006/AO1006,0))*dt/60</f>
        <v>0.13434959664142687</v>
      </c>
      <c r="AQ1006" s="25">
        <f>E1006+(AG1006*SQRT(RTE)-AH1006/SQRT(RTE))*dt/60/E_nom</f>
        <v>0.62183237357508014</v>
      </c>
      <c r="AR1006">
        <f>IF(R1006=1,1,0)</f>
        <v>0</v>
      </c>
    </row>
    <row r="1007" spans="1:44" x14ac:dyDescent="0.2">
      <c r="A1007">
        <v>1005</v>
      </c>
      <c r="B1007" s="22">
        <f>A1007/1440</f>
        <v>0.69791666666666663</v>
      </c>
      <c r="C1007" s="23">
        <v>3.3010999999999999</v>
      </c>
      <c r="D1007" s="24">
        <f>C1007+P_aux</f>
        <v>3.3161</v>
      </c>
      <c r="E1007" s="25">
        <f>AQ1006</f>
        <v>0.62183237357508014</v>
      </c>
      <c r="F1007" s="24">
        <f>AB1006</f>
        <v>3.4</v>
      </c>
      <c r="G1007">
        <f>IF(AND(S1006=0,V1006&gt;=MinOff),V1006,-1)</f>
        <v>-1</v>
      </c>
      <c r="H1007">
        <f>IF(AND(T1006=0,W1006&gt;=MinOff),W1006,-1)</f>
        <v>-1</v>
      </c>
      <c r="I1007">
        <f>IF(AND(U1006=0,X1006&gt;=MinOff),X1006,-1)</f>
        <v>-1</v>
      </c>
      <c r="J1007">
        <f>IF(AND(S1006=1,V1006&gt;=MinRun),V1006,-1)</f>
        <v>782</v>
      </c>
      <c r="K1007">
        <f>IF(AND(T1006=1,W1006&gt;=MinRun),W1006,-1)</f>
        <v>781</v>
      </c>
      <c r="L1007">
        <f>IF(AND(U1006=1,X1006&gt;=MinRun),X1006,-1)</f>
        <v>440</v>
      </c>
      <c r="M1007">
        <f>IF(MAX(G1007:I1007)&lt;0,0,MATCH(MAX(G1007:I1007),G1007:I1007,0))</f>
        <v>0</v>
      </c>
      <c r="N1007">
        <f>IF(MAX(J1007:L1007)&lt;0,0,MATCH(MAX(J1007:L1007),J1007:L1007,0))</f>
        <v>1</v>
      </c>
      <c r="O1007" s="24">
        <f>IF(N1007=0,0,INDEX(CapVec,N1007))</f>
        <v>1.2</v>
      </c>
      <c r="P1007">
        <f>IF(OR(D1007&gt;F1007+StartMargin,E1007&lt;SOC_startT),1,0)</f>
        <v>0</v>
      </c>
      <c r="Q1007">
        <f>IF(AND(E1007&gt;SOC_stopT,D1007&lt;=F1007-O1007+StopMargin),1,0)</f>
        <v>0</v>
      </c>
      <c r="R1007">
        <f>IF(AND(P1007=1,M1007&gt;0),1,IF(AND(P1007=0,Q1007=1,N1007&gt;0),-1,0))</f>
        <v>0</v>
      </c>
      <c r="S1007">
        <f>S1006+IF(AND(R1007=1,M1007=1),1,0)-IF(AND(R1007=-1,N1007=1),1,0)</f>
        <v>1</v>
      </c>
      <c r="T1007">
        <f>T1006+IF(AND(R1007=1,M1007=2),1,0)-IF(AND(R1007=-1,N1007=2),1,0)</f>
        <v>1</v>
      </c>
      <c r="U1007">
        <f>U1006+IF(AND(R1007=1,M1007=3),1,0)-IF(AND(R1007=-1,N1007=3),1,0)</f>
        <v>1</v>
      </c>
      <c r="V1007">
        <f>IF(S1007&lt;&gt;S1006,0,V1006+dt)</f>
        <v>783</v>
      </c>
      <c r="W1007">
        <f>IF(T1007&lt;&gt;T1006,0,W1006+dt)</f>
        <v>782</v>
      </c>
      <c r="X1007">
        <f>IF(U1007&lt;&gt;U1006,0,X1006+dt)</f>
        <v>441</v>
      </c>
      <c r="Y1007" s="24">
        <f>S1007*Cap_1*MIN(1,(V1007+dt)/StartRamp)</f>
        <v>1.2</v>
      </c>
      <c r="Z1007" s="24">
        <f>T1007*Cap_2*MIN(1,(W1007+dt)/StartRamp)</f>
        <v>1.1000000000000001</v>
      </c>
      <c r="AA1007" s="24">
        <f>U1007*Cap_3*MIN(1,(X1007+dt)/StartRamp)</f>
        <v>1.1000000000000001</v>
      </c>
      <c r="AB1007" s="24">
        <f>SUM(Y1007:AA1007)</f>
        <v>3.4</v>
      </c>
      <c r="AC1007" s="24">
        <f>AB1007-D1007</f>
        <v>8.3899999999999864E-2</v>
      </c>
      <c r="AD1007" s="25">
        <f>MEDIAN(0,(TaperEnd-E1007)/(TaperEnd-TaperStart),1)</f>
        <v>1</v>
      </c>
      <c r="AE1007" s="24">
        <f>MIN(P_pcs*AD1007,MAX(0,SOC_max-E1007)*E_nom*60/dt/SQRT(RTE))</f>
        <v>2.5</v>
      </c>
      <c r="AF1007" s="24">
        <f>MIN(P_pcs,MAX(0,E1007-SOC_min)*E_nom*60/dt*SQRT(RTE))</f>
        <v>2.5</v>
      </c>
      <c r="AG1007" s="24">
        <f>IF(AC1007&gt;0,MIN(AC1007,AE1007),0)</f>
        <v>8.3899999999999864E-2</v>
      </c>
      <c r="AH1007" s="24">
        <f>IF(AC1007&lt;0,MIN(-AC1007,AF1007),0)</f>
        <v>0</v>
      </c>
      <c r="AI1007" s="24">
        <f>IF(AC1007&gt;0,D1007+AG1007,AB1007)</f>
        <v>3.4</v>
      </c>
      <c r="AJ1007" s="24">
        <f>MAX(0,D1007-AI1007-AH1007)</f>
        <v>0</v>
      </c>
      <c r="AK1007" s="25">
        <f>IF(AB1007&gt;0,AI1007/AB1007,0)</f>
        <v>1</v>
      </c>
      <c r="AL1007">
        <f>IF(AB1007=0,1,MIN(MATCH(MEDIAN(MinStable,AK1007,1),FC_L,1),3))</f>
        <v>3</v>
      </c>
      <c r="AM1007" s="25">
        <f>INDEX(FC_E1,$AL1007)+(MEDIAN(MinStable,$AK1007,1)-INDEX(FC_L,$AL1007))*(INDEX(FC_E1,$AL1007+1)-INDEX(FC_E1,$AL1007))/(INDEX(FC_L,$AL1007+1)-INDEX(FC_L,$AL1007))</f>
        <v>0.42799999999999999</v>
      </c>
      <c r="AN1007" s="25">
        <f>INDEX(FC_E2,$AL1007)+(MEDIAN(MinStable,$AK1007,1)-INDEX(FC_L,$AL1007))*(INDEX(FC_E2,$AL1007+1)-INDEX(FC_E2,$AL1007))/(INDEX(FC_L,$AL1007+1)-INDEX(FC_L,$AL1007))</f>
        <v>0.42199999999999999</v>
      </c>
      <c r="AO1007" s="25">
        <f>INDEX(FC_E3,$AL1007)+(MEDIAN(MinStable,$AK1007,1)-INDEX(FC_L,$AL1007))*(INDEX(FC_E3,$AL1007+1)-INDEX(FC_E3,$AL1007))/(INDEX(FC_L,$AL1007+1)-INDEX(FC_L,$AL1007))</f>
        <v>0.41499999999999998</v>
      </c>
      <c r="AP1007" s="26">
        <f>(IF(S1007=1,Y1007*AK1007/AM1007,0)+IF(T1007=1,Z1007*AK1007/AN1007,0)+IF(U1007=1,AA1007*AK1007/AO1007,0))*dt/60</f>
        <v>0.13434959664142687</v>
      </c>
      <c r="AQ1007" s="25">
        <f>E1007+(AG1007*SQRT(RTE)-AH1007/SQRT(RTE))*dt/60/E_nom</f>
        <v>0.62207087410977657</v>
      </c>
      <c r="AR1007">
        <f>IF(R1007=1,1,0)</f>
        <v>0</v>
      </c>
    </row>
    <row r="1008" spans="1:44" x14ac:dyDescent="0.2">
      <c r="A1008">
        <v>1006</v>
      </c>
      <c r="B1008" s="22">
        <f>A1008/1440</f>
        <v>0.69861111111111107</v>
      </c>
      <c r="C1008" s="23">
        <v>3.3961999999999999</v>
      </c>
      <c r="D1008" s="24">
        <f>C1008+P_aux</f>
        <v>3.4112</v>
      </c>
      <c r="E1008" s="25">
        <f>AQ1007</f>
        <v>0.62207087410977657</v>
      </c>
      <c r="F1008" s="24">
        <f>AB1007</f>
        <v>3.4</v>
      </c>
      <c r="G1008">
        <f>IF(AND(S1007=0,V1007&gt;=MinOff),V1007,-1)</f>
        <v>-1</v>
      </c>
      <c r="H1008">
        <f>IF(AND(T1007=0,W1007&gt;=MinOff),W1007,-1)</f>
        <v>-1</v>
      </c>
      <c r="I1008">
        <f>IF(AND(U1007=0,X1007&gt;=MinOff),X1007,-1)</f>
        <v>-1</v>
      </c>
      <c r="J1008">
        <f>IF(AND(S1007=1,V1007&gt;=MinRun),V1007,-1)</f>
        <v>783</v>
      </c>
      <c r="K1008">
        <f>IF(AND(T1007=1,W1007&gt;=MinRun),W1007,-1)</f>
        <v>782</v>
      </c>
      <c r="L1008">
        <f>IF(AND(U1007=1,X1007&gt;=MinRun),X1007,-1)</f>
        <v>441</v>
      </c>
      <c r="M1008">
        <f>IF(MAX(G1008:I1008)&lt;0,0,MATCH(MAX(G1008:I1008),G1008:I1008,0))</f>
        <v>0</v>
      </c>
      <c r="N1008">
        <f>IF(MAX(J1008:L1008)&lt;0,0,MATCH(MAX(J1008:L1008),J1008:L1008,0))</f>
        <v>1</v>
      </c>
      <c r="O1008" s="24">
        <f>IF(N1008=0,0,INDEX(CapVec,N1008))</f>
        <v>1.2</v>
      </c>
      <c r="P1008">
        <f>IF(OR(D1008&gt;F1008+StartMargin,E1008&lt;SOC_startT),1,0)</f>
        <v>0</v>
      </c>
      <c r="Q1008">
        <f>IF(AND(E1008&gt;SOC_stopT,D1008&lt;=F1008-O1008+StopMargin),1,0)</f>
        <v>0</v>
      </c>
      <c r="R1008">
        <f>IF(AND(P1008=1,M1008&gt;0),1,IF(AND(P1008=0,Q1008=1,N1008&gt;0),-1,0))</f>
        <v>0</v>
      </c>
      <c r="S1008">
        <f>S1007+IF(AND(R1008=1,M1008=1),1,0)-IF(AND(R1008=-1,N1008=1),1,0)</f>
        <v>1</v>
      </c>
      <c r="T1008">
        <f>T1007+IF(AND(R1008=1,M1008=2),1,0)-IF(AND(R1008=-1,N1008=2),1,0)</f>
        <v>1</v>
      </c>
      <c r="U1008">
        <f>U1007+IF(AND(R1008=1,M1008=3),1,0)-IF(AND(R1008=-1,N1008=3),1,0)</f>
        <v>1</v>
      </c>
      <c r="V1008">
        <f>IF(S1008&lt;&gt;S1007,0,V1007+dt)</f>
        <v>784</v>
      </c>
      <c r="W1008">
        <f>IF(T1008&lt;&gt;T1007,0,W1007+dt)</f>
        <v>783</v>
      </c>
      <c r="X1008">
        <f>IF(U1008&lt;&gt;U1007,0,X1007+dt)</f>
        <v>442</v>
      </c>
      <c r="Y1008" s="24">
        <f>S1008*Cap_1*MIN(1,(V1008+dt)/StartRamp)</f>
        <v>1.2</v>
      </c>
      <c r="Z1008" s="24">
        <f>T1008*Cap_2*MIN(1,(W1008+dt)/StartRamp)</f>
        <v>1.1000000000000001</v>
      </c>
      <c r="AA1008" s="24">
        <f>U1008*Cap_3*MIN(1,(X1008+dt)/StartRamp)</f>
        <v>1.1000000000000001</v>
      </c>
      <c r="AB1008" s="24">
        <f>SUM(Y1008:AA1008)</f>
        <v>3.4</v>
      </c>
      <c r="AC1008" s="24">
        <f>AB1008-D1008</f>
        <v>-1.1200000000000099E-2</v>
      </c>
      <c r="AD1008" s="25">
        <f>MEDIAN(0,(TaperEnd-E1008)/(TaperEnd-TaperStart),1)</f>
        <v>1</v>
      </c>
      <c r="AE1008" s="24">
        <f>MIN(P_pcs*AD1008,MAX(0,SOC_max-E1008)*E_nom*60/dt/SQRT(RTE))</f>
        <v>2.5</v>
      </c>
      <c r="AF1008" s="24">
        <f>MIN(P_pcs,MAX(0,E1008-SOC_min)*E_nom*60/dt*SQRT(RTE))</f>
        <v>2.5</v>
      </c>
      <c r="AG1008" s="24">
        <f>IF(AC1008&gt;0,MIN(AC1008,AE1008),0)</f>
        <v>0</v>
      </c>
      <c r="AH1008" s="24">
        <f>IF(AC1008&lt;0,MIN(-AC1008,AF1008),0)</f>
        <v>1.1200000000000099E-2</v>
      </c>
      <c r="AI1008" s="24">
        <f>IF(AC1008&gt;0,D1008+AG1008,AB1008)</f>
        <v>3.4</v>
      </c>
      <c r="AJ1008" s="24">
        <f>MAX(0,D1008-AI1008-AH1008)</f>
        <v>0</v>
      </c>
      <c r="AK1008" s="25">
        <f>IF(AB1008&gt;0,AI1008/AB1008,0)</f>
        <v>1</v>
      </c>
      <c r="AL1008">
        <f>IF(AB1008=0,1,MIN(MATCH(MEDIAN(MinStable,AK1008,1),FC_L,1),3))</f>
        <v>3</v>
      </c>
      <c r="AM1008" s="25">
        <f>INDEX(FC_E1,$AL1008)+(MEDIAN(MinStable,$AK1008,1)-INDEX(FC_L,$AL1008))*(INDEX(FC_E1,$AL1008+1)-INDEX(FC_E1,$AL1008))/(INDEX(FC_L,$AL1008+1)-INDEX(FC_L,$AL1008))</f>
        <v>0.42799999999999999</v>
      </c>
      <c r="AN1008" s="25">
        <f>INDEX(FC_E2,$AL1008)+(MEDIAN(MinStable,$AK1008,1)-INDEX(FC_L,$AL1008))*(INDEX(FC_E2,$AL1008+1)-INDEX(FC_E2,$AL1008))/(INDEX(FC_L,$AL1008+1)-INDEX(FC_L,$AL1008))</f>
        <v>0.42199999999999999</v>
      </c>
      <c r="AO1008" s="25">
        <f>INDEX(FC_E3,$AL1008)+(MEDIAN(MinStable,$AK1008,1)-INDEX(FC_L,$AL1008))*(INDEX(FC_E3,$AL1008+1)-INDEX(FC_E3,$AL1008))/(INDEX(FC_L,$AL1008+1)-INDEX(FC_L,$AL1008))</f>
        <v>0.41499999999999998</v>
      </c>
      <c r="AP1008" s="26">
        <f>(IF(S1008=1,Y1008*AK1008/AM1008,0)+IF(T1008=1,Z1008*AK1008/AN1008,0)+IF(U1008=1,AA1008*AK1008/AO1008,0))*dt/60</f>
        <v>0.13434959664142687</v>
      </c>
      <c r="AQ1008" s="25">
        <f>E1008+(AG1008*SQRT(RTE)-AH1008/SQRT(RTE))*dt/60/E_nom</f>
        <v>0.62203469459427385</v>
      </c>
      <c r="AR1008">
        <f>IF(R1008=1,1,0)</f>
        <v>0</v>
      </c>
    </row>
    <row r="1009" spans="1:44" x14ac:dyDescent="0.2">
      <c r="A1009">
        <v>1007</v>
      </c>
      <c r="B1009" s="22">
        <f>A1009/1440</f>
        <v>0.69930555555555551</v>
      </c>
      <c r="C1009" s="23">
        <v>3.3567</v>
      </c>
      <c r="D1009" s="24">
        <f>C1009+P_aux</f>
        <v>3.3717000000000001</v>
      </c>
      <c r="E1009" s="25">
        <f>AQ1008</f>
        <v>0.62203469459427385</v>
      </c>
      <c r="F1009" s="24">
        <f>AB1008</f>
        <v>3.4</v>
      </c>
      <c r="G1009">
        <f>IF(AND(S1008=0,V1008&gt;=MinOff),V1008,-1)</f>
        <v>-1</v>
      </c>
      <c r="H1009">
        <f>IF(AND(T1008=0,W1008&gt;=MinOff),W1008,-1)</f>
        <v>-1</v>
      </c>
      <c r="I1009">
        <f>IF(AND(U1008=0,X1008&gt;=MinOff),X1008,-1)</f>
        <v>-1</v>
      </c>
      <c r="J1009">
        <f>IF(AND(S1008=1,V1008&gt;=MinRun),V1008,-1)</f>
        <v>784</v>
      </c>
      <c r="K1009">
        <f>IF(AND(T1008=1,W1008&gt;=MinRun),W1008,-1)</f>
        <v>783</v>
      </c>
      <c r="L1009">
        <f>IF(AND(U1008=1,X1008&gt;=MinRun),X1008,-1)</f>
        <v>442</v>
      </c>
      <c r="M1009">
        <f>IF(MAX(G1009:I1009)&lt;0,0,MATCH(MAX(G1009:I1009),G1009:I1009,0))</f>
        <v>0</v>
      </c>
      <c r="N1009">
        <f>IF(MAX(J1009:L1009)&lt;0,0,MATCH(MAX(J1009:L1009),J1009:L1009,0))</f>
        <v>1</v>
      </c>
      <c r="O1009" s="24">
        <f>IF(N1009=0,0,INDEX(CapVec,N1009))</f>
        <v>1.2</v>
      </c>
      <c r="P1009">
        <f>IF(OR(D1009&gt;F1009+StartMargin,E1009&lt;SOC_startT),1,0)</f>
        <v>0</v>
      </c>
      <c r="Q1009">
        <f>IF(AND(E1009&gt;SOC_stopT,D1009&lt;=F1009-O1009+StopMargin),1,0)</f>
        <v>0</v>
      </c>
      <c r="R1009">
        <f>IF(AND(P1009=1,M1009&gt;0),1,IF(AND(P1009=0,Q1009=1,N1009&gt;0),-1,0))</f>
        <v>0</v>
      </c>
      <c r="S1009">
        <f>S1008+IF(AND(R1009=1,M1009=1),1,0)-IF(AND(R1009=-1,N1009=1),1,0)</f>
        <v>1</v>
      </c>
      <c r="T1009">
        <f>T1008+IF(AND(R1009=1,M1009=2),1,0)-IF(AND(R1009=-1,N1009=2),1,0)</f>
        <v>1</v>
      </c>
      <c r="U1009">
        <f>U1008+IF(AND(R1009=1,M1009=3),1,0)-IF(AND(R1009=-1,N1009=3),1,0)</f>
        <v>1</v>
      </c>
      <c r="V1009">
        <f>IF(S1009&lt;&gt;S1008,0,V1008+dt)</f>
        <v>785</v>
      </c>
      <c r="W1009">
        <f>IF(T1009&lt;&gt;T1008,0,W1008+dt)</f>
        <v>784</v>
      </c>
      <c r="X1009">
        <f>IF(U1009&lt;&gt;U1008,0,X1008+dt)</f>
        <v>443</v>
      </c>
      <c r="Y1009" s="24">
        <f>S1009*Cap_1*MIN(1,(V1009+dt)/StartRamp)</f>
        <v>1.2</v>
      </c>
      <c r="Z1009" s="24">
        <f>T1009*Cap_2*MIN(1,(W1009+dt)/StartRamp)</f>
        <v>1.1000000000000001</v>
      </c>
      <c r="AA1009" s="24">
        <f>U1009*Cap_3*MIN(1,(X1009+dt)/StartRamp)</f>
        <v>1.1000000000000001</v>
      </c>
      <c r="AB1009" s="24">
        <f>SUM(Y1009:AA1009)</f>
        <v>3.4</v>
      </c>
      <c r="AC1009" s="24">
        <f>AB1009-D1009</f>
        <v>2.829999999999977E-2</v>
      </c>
      <c r="AD1009" s="25">
        <f>MEDIAN(0,(TaperEnd-E1009)/(TaperEnd-TaperStart),1)</f>
        <v>1</v>
      </c>
      <c r="AE1009" s="24">
        <f>MIN(P_pcs*AD1009,MAX(0,SOC_max-E1009)*E_nom*60/dt/SQRT(RTE))</f>
        <v>2.5</v>
      </c>
      <c r="AF1009" s="24">
        <f>MIN(P_pcs,MAX(0,E1009-SOC_min)*E_nom*60/dt*SQRT(RTE))</f>
        <v>2.5</v>
      </c>
      <c r="AG1009" s="24">
        <f>IF(AC1009&gt;0,MIN(AC1009,AE1009),0)</f>
        <v>2.829999999999977E-2</v>
      </c>
      <c r="AH1009" s="24">
        <f>IF(AC1009&lt;0,MIN(-AC1009,AF1009),0)</f>
        <v>0</v>
      </c>
      <c r="AI1009" s="24">
        <f>IF(AC1009&gt;0,D1009+AG1009,AB1009)</f>
        <v>3.4</v>
      </c>
      <c r="AJ1009" s="24">
        <f>MAX(0,D1009-AI1009-AH1009)</f>
        <v>0</v>
      </c>
      <c r="AK1009" s="25">
        <f>IF(AB1009&gt;0,AI1009/AB1009,0)</f>
        <v>1</v>
      </c>
      <c r="AL1009">
        <f>IF(AB1009=0,1,MIN(MATCH(MEDIAN(MinStable,AK1009,1),FC_L,1),3))</f>
        <v>3</v>
      </c>
      <c r="AM1009" s="25">
        <f>INDEX(FC_E1,$AL1009)+(MEDIAN(MinStable,$AK1009,1)-INDEX(FC_L,$AL1009))*(INDEX(FC_E1,$AL1009+1)-INDEX(FC_E1,$AL1009))/(INDEX(FC_L,$AL1009+1)-INDEX(FC_L,$AL1009))</f>
        <v>0.42799999999999999</v>
      </c>
      <c r="AN1009" s="25">
        <f>INDEX(FC_E2,$AL1009)+(MEDIAN(MinStable,$AK1009,1)-INDEX(FC_L,$AL1009))*(INDEX(FC_E2,$AL1009+1)-INDEX(FC_E2,$AL1009))/(INDEX(FC_L,$AL1009+1)-INDEX(FC_L,$AL1009))</f>
        <v>0.42199999999999999</v>
      </c>
      <c r="AO1009" s="25">
        <f>INDEX(FC_E3,$AL1009)+(MEDIAN(MinStable,$AK1009,1)-INDEX(FC_L,$AL1009))*(INDEX(FC_E3,$AL1009+1)-INDEX(FC_E3,$AL1009))/(INDEX(FC_L,$AL1009+1)-INDEX(FC_L,$AL1009))</f>
        <v>0.41499999999999998</v>
      </c>
      <c r="AP1009" s="26">
        <f>(IF(S1009=1,Y1009*AK1009/AM1009,0)+IF(T1009=1,Z1009*AK1009/AN1009,0)+IF(U1009=1,AA1009*AK1009/AO1009,0))*dt/60</f>
        <v>0.13434959664142687</v>
      </c>
      <c r="AQ1009" s="25">
        <f>E1009+(AG1009*SQRT(RTE)-AH1009/SQRT(RTE))*dt/60/E_nom</f>
        <v>0.62211514233124532</v>
      </c>
      <c r="AR1009">
        <f>IF(R1009=1,1,0)</f>
        <v>0</v>
      </c>
    </row>
    <row r="1010" spans="1:44" x14ac:dyDescent="0.2">
      <c r="A1010">
        <v>1008</v>
      </c>
      <c r="B1010" s="22">
        <f>A1010/1440</f>
        <v>0.7</v>
      </c>
      <c r="C1010" s="23">
        <v>3.4405999999999999</v>
      </c>
      <c r="D1010" s="24">
        <f>C1010+P_aux</f>
        <v>3.4556</v>
      </c>
      <c r="E1010" s="25">
        <f>AQ1009</f>
        <v>0.62211514233124532</v>
      </c>
      <c r="F1010" s="24">
        <f>AB1009</f>
        <v>3.4</v>
      </c>
      <c r="G1010">
        <f>IF(AND(S1009=0,V1009&gt;=MinOff),V1009,-1)</f>
        <v>-1</v>
      </c>
      <c r="H1010">
        <f>IF(AND(T1009=0,W1009&gt;=MinOff),W1009,-1)</f>
        <v>-1</v>
      </c>
      <c r="I1010">
        <f>IF(AND(U1009=0,X1009&gt;=MinOff),X1009,-1)</f>
        <v>-1</v>
      </c>
      <c r="J1010">
        <f>IF(AND(S1009=1,V1009&gt;=MinRun),V1009,-1)</f>
        <v>785</v>
      </c>
      <c r="K1010">
        <f>IF(AND(T1009=1,W1009&gt;=MinRun),W1009,-1)</f>
        <v>784</v>
      </c>
      <c r="L1010">
        <f>IF(AND(U1009=1,X1009&gt;=MinRun),X1009,-1)</f>
        <v>443</v>
      </c>
      <c r="M1010">
        <f>IF(MAX(G1010:I1010)&lt;0,0,MATCH(MAX(G1010:I1010),G1010:I1010,0))</f>
        <v>0</v>
      </c>
      <c r="N1010">
        <f>IF(MAX(J1010:L1010)&lt;0,0,MATCH(MAX(J1010:L1010),J1010:L1010,0))</f>
        <v>1</v>
      </c>
      <c r="O1010" s="24">
        <f>IF(N1010=0,0,INDEX(CapVec,N1010))</f>
        <v>1.2</v>
      </c>
      <c r="P1010">
        <f>IF(OR(D1010&gt;F1010+StartMargin,E1010&lt;SOC_startT),1,0)</f>
        <v>0</v>
      </c>
      <c r="Q1010">
        <f>IF(AND(E1010&gt;SOC_stopT,D1010&lt;=F1010-O1010+StopMargin),1,0)</f>
        <v>0</v>
      </c>
      <c r="R1010">
        <f>IF(AND(P1010=1,M1010&gt;0),1,IF(AND(P1010=0,Q1010=1,N1010&gt;0),-1,0))</f>
        <v>0</v>
      </c>
      <c r="S1010">
        <f>S1009+IF(AND(R1010=1,M1010=1),1,0)-IF(AND(R1010=-1,N1010=1),1,0)</f>
        <v>1</v>
      </c>
      <c r="T1010">
        <f>T1009+IF(AND(R1010=1,M1010=2),1,0)-IF(AND(R1010=-1,N1010=2),1,0)</f>
        <v>1</v>
      </c>
      <c r="U1010">
        <f>U1009+IF(AND(R1010=1,M1010=3),1,0)-IF(AND(R1010=-1,N1010=3),1,0)</f>
        <v>1</v>
      </c>
      <c r="V1010">
        <f>IF(S1010&lt;&gt;S1009,0,V1009+dt)</f>
        <v>786</v>
      </c>
      <c r="W1010">
        <f>IF(T1010&lt;&gt;T1009,0,W1009+dt)</f>
        <v>785</v>
      </c>
      <c r="X1010">
        <f>IF(U1010&lt;&gt;U1009,0,X1009+dt)</f>
        <v>444</v>
      </c>
      <c r="Y1010" s="24">
        <f>S1010*Cap_1*MIN(1,(V1010+dt)/StartRamp)</f>
        <v>1.2</v>
      </c>
      <c r="Z1010" s="24">
        <f>T1010*Cap_2*MIN(1,(W1010+dt)/StartRamp)</f>
        <v>1.1000000000000001</v>
      </c>
      <c r="AA1010" s="24">
        <f>U1010*Cap_3*MIN(1,(X1010+dt)/StartRamp)</f>
        <v>1.1000000000000001</v>
      </c>
      <c r="AB1010" s="24">
        <f>SUM(Y1010:AA1010)</f>
        <v>3.4</v>
      </c>
      <c r="AC1010" s="24">
        <f>AB1010-D1010</f>
        <v>-5.5600000000000094E-2</v>
      </c>
      <c r="AD1010" s="25">
        <f>MEDIAN(0,(TaperEnd-E1010)/(TaperEnd-TaperStart),1)</f>
        <v>1</v>
      </c>
      <c r="AE1010" s="24">
        <f>MIN(P_pcs*AD1010,MAX(0,SOC_max-E1010)*E_nom*60/dt/SQRT(RTE))</f>
        <v>2.5</v>
      </c>
      <c r="AF1010" s="24">
        <f>MIN(P_pcs,MAX(0,E1010-SOC_min)*E_nom*60/dt*SQRT(RTE))</f>
        <v>2.5</v>
      </c>
      <c r="AG1010" s="24">
        <f>IF(AC1010&gt;0,MIN(AC1010,AE1010),0)</f>
        <v>0</v>
      </c>
      <c r="AH1010" s="24">
        <f>IF(AC1010&lt;0,MIN(-AC1010,AF1010),0)</f>
        <v>5.5600000000000094E-2</v>
      </c>
      <c r="AI1010" s="24">
        <f>IF(AC1010&gt;0,D1010+AG1010,AB1010)</f>
        <v>3.4</v>
      </c>
      <c r="AJ1010" s="24">
        <f>MAX(0,D1010-AI1010-AH1010)</f>
        <v>0</v>
      </c>
      <c r="AK1010" s="25">
        <f>IF(AB1010&gt;0,AI1010/AB1010,0)</f>
        <v>1</v>
      </c>
      <c r="AL1010">
        <f>IF(AB1010=0,1,MIN(MATCH(MEDIAN(MinStable,AK1010,1),FC_L,1),3))</f>
        <v>3</v>
      </c>
      <c r="AM1010" s="25">
        <f>INDEX(FC_E1,$AL1010)+(MEDIAN(MinStable,$AK1010,1)-INDEX(FC_L,$AL1010))*(INDEX(FC_E1,$AL1010+1)-INDEX(FC_E1,$AL1010))/(INDEX(FC_L,$AL1010+1)-INDEX(FC_L,$AL1010))</f>
        <v>0.42799999999999999</v>
      </c>
      <c r="AN1010" s="25">
        <f>INDEX(FC_E2,$AL1010)+(MEDIAN(MinStable,$AK1010,1)-INDEX(FC_L,$AL1010))*(INDEX(FC_E2,$AL1010+1)-INDEX(FC_E2,$AL1010))/(INDEX(FC_L,$AL1010+1)-INDEX(FC_L,$AL1010))</f>
        <v>0.42199999999999999</v>
      </c>
      <c r="AO1010" s="25">
        <f>INDEX(FC_E3,$AL1010)+(MEDIAN(MinStable,$AK1010,1)-INDEX(FC_L,$AL1010))*(INDEX(FC_E3,$AL1010+1)-INDEX(FC_E3,$AL1010))/(INDEX(FC_L,$AL1010+1)-INDEX(FC_L,$AL1010))</f>
        <v>0.41499999999999998</v>
      </c>
      <c r="AP1010" s="26">
        <f>(IF(S1010=1,Y1010*AK1010/AM1010,0)+IF(T1010=1,Z1010*AK1010/AN1010,0)+IF(U1010=1,AA1010*AK1010/AO1010,0))*dt/60</f>
        <v>0.13434959664142687</v>
      </c>
      <c r="AQ1010" s="25">
        <f>E1010+(AG1010*SQRT(RTE)-AH1010/SQRT(RTE))*dt/60/E_nom</f>
        <v>0.62193553687928516</v>
      </c>
      <c r="AR1010">
        <f>IF(R1010=1,1,0)</f>
        <v>0</v>
      </c>
    </row>
    <row r="1011" spans="1:44" x14ac:dyDescent="0.2">
      <c r="A1011">
        <v>1009</v>
      </c>
      <c r="B1011" s="22">
        <f>A1011/1440</f>
        <v>0.7006944444444444</v>
      </c>
      <c r="C1011" s="23">
        <v>3.3144999999999998</v>
      </c>
      <c r="D1011" s="24">
        <f>C1011+P_aux</f>
        <v>3.3294999999999999</v>
      </c>
      <c r="E1011" s="25">
        <f>AQ1010</f>
        <v>0.62193553687928516</v>
      </c>
      <c r="F1011" s="24">
        <f>AB1010</f>
        <v>3.4</v>
      </c>
      <c r="G1011">
        <f>IF(AND(S1010=0,V1010&gt;=MinOff),V1010,-1)</f>
        <v>-1</v>
      </c>
      <c r="H1011">
        <f>IF(AND(T1010=0,W1010&gt;=MinOff),W1010,-1)</f>
        <v>-1</v>
      </c>
      <c r="I1011">
        <f>IF(AND(U1010=0,X1010&gt;=MinOff),X1010,-1)</f>
        <v>-1</v>
      </c>
      <c r="J1011">
        <f>IF(AND(S1010=1,V1010&gt;=MinRun),V1010,-1)</f>
        <v>786</v>
      </c>
      <c r="K1011">
        <f>IF(AND(T1010=1,W1010&gt;=MinRun),W1010,-1)</f>
        <v>785</v>
      </c>
      <c r="L1011">
        <f>IF(AND(U1010=1,X1010&gt;=MinRun),X1010,-1)</f>
        <v>444</v>
      </c>
      <c r="M1011">
        <f>IF(MAX(G1011:I1011)&lt;0,0,MATCH(MAX(G1011:I1011),G1011:I1011,0))</f>
        <v>0</v>
      </c>
      <c r="N1011">
        <f>IF(MAX(J1011:L1011)&lt;0,0,MATCH(MAX(J1011:L1011),J1011:L1011,0))</f>
        <v>1</v>
      </c>
      <c r="O1011" s="24">
        <f>IF(N1011=0,0,INDEX(CapVec,N1011))</f>
        <v>1.2</v>
      </c>
      <c r="P1011">
        <f>IF(OR(D1011&gt;F1011+StartMargin,E1011&lt;SOC_startT),1,0)</f>
        <v>0</v>
      </c>
      <c r="Q1011">
        <f>IF(AND(E1011&gt;SOC_stopT,D1011&lt;=F1011-O1011+StopMargin),1,0)</f>
        <v>0</v>
      </c>
      <c r="R1011">
        <f>IF(AND(P1011=1,M1011&gt;0),1,IF(AND(P1011=0,Q1011=1,N1011&gt;0),-1,0))</f>
        <v>0</v>
      </c>
      <c r="S1011">
        <f>S1010+IF(AND(R1011=1,M1011=1),1,0)-IF(AND(R1011=-1,N1011=1),1,0)</f>
        <v>1</v>
      </c>
      <c r="T1011">
        <f>T1010+IF(AND(R1011=1,M1011=2),1,0)-IF(AND(R1011=-1,N1011=2),1,0)</f>
        <v>1</v>
      </c>
      <c r="U1011">
        <f>U1010+IF(AND(R1011=1,M1011=3),1,0)-IF(AND(R1011=-1,N1011=3),1,0)</f>
        <v>1</v>
      </c>
      <c r="V1011">
        <f>IF(S1011&lt;&gt;S1010,0,V1010+dt)</f>
        <v>787</v>
      </c>
      <c r="W1011">
        <f>IF(T1011&lt;&gt;T1010,0,W1010+dt)</f>
        <v>786</v>
      </c>
      <c r="X1011">
        <f>IF(U1011&lt;&gt;U1010,0,X1010+dt)</f>
        <v>445</v>
      </c>
      <c r="Y1011" s="24">
        <f>S1011*Cap_1*MIN(1,(V1011+dt)/StartRamp)</f>
        <v>1.2</v>
      </c>
      <c r="Z1011" s="24">
        <f>T1011*Cap_2*MIN(1,(W1011+dt)/StartRamp)</f>
        <v>1.1000000000000001</v>
      </c>
      <c r="AA1011" s="24">
        <f>U1011*Cap_3*MIN(1,(X1011+dt)/StartRamp)</f>
        <v>1.1000000000000001</v>
      </c>
      <c r="AB1011" s="24">
        <f>SUM(Y1011:AA1011)</f>
        <v>3.4</v>
      </c>
      <c r="AC1011" s="24">
        <f>AB1011-D1011</f>
        <v>7.0500000000000007E-2</v>
      </c>
      <c r="AD1011" s="25">
        <f>MEDIAN(0,(TaperEnd-E1011)/(TaperEnd-TaperStart),1)</f>
        <v>1</v>
      </c>
      <c r="AE1011" s="24">
        <f>MIN(P_pcs*AD1011,MAX(0,SOC_max-E1011)*E_nom*60/dt/SQRT(RTE))</f>
        <v>2.5</v>
      </c>
      <c r="AF1011" s="24">
        <f>MIN(P_pcs,MAX(0,E1011-SOC_min)*E_nom*60/dt*SQRT(RTE))</f>
        <v>2.5</v>
      </c>
      <c r="AG1011" s="24">
        <f>IF(AC1011&gt;0,MIN(AC1011,AE1011),0)</f>
        <v>7.0500000000000007E-2</v>
      </c>
      <c r="AH1011" s="24">
        <f>IF(AC1011&lt;0,MIN(-AC1011,AF1011),0)</f>
        <v>0</v>
      </c>
      <c r="AI1011" s="24">
        <f>IF(AC1011&gt;0,D1011+AG1011,AB1011)</f>
        <v>3.4</v>
      </c>
      <c r="AJ1011" s="24">
        <f>MAX(0,D1011-AI1011-AH1011)</f>
        <v>0</v>
      </c>
      <c r="AK1011" s="25">
        <f>IF(AB1011&gt;0,AI1011/AB1011,0)</f>
        <v>1</v>
      </c>
      <c r="AL1011">
        <f>IF(AB1011=0,1,MIN(MATCH(MEDIAN(MinStable,AK1011,1),FC_L,1),3))</f>
        <v>3</v>
      </c>
      <c r="AM1011" s="25">
        <f>INDEX(FC_E1,$AL1011)+(MEDIAN(MinStable,$AK1011,1)-INDEX(FC_L,$AL1011))*(INDEX(FC_E1,$AL1011+1)-INDEX(FC_E1,$AL1011))/(INDEX(FC_L,$AL1011+1)-INDEX(FC_L,$AL1011))</f>
        <v>0.42799999999999999</v>
      </c>
      <c r="AN1011" s="25">
        <f>INDEX(FC_E2,$AL1011)+(MEDIAN(MinStable,$AK1011,1)-INDEX(FC_L,$AL1011))*(INDEX(FC_E2,$AL1011+1)-INDEX(FC_E2,$AL1011))/(INDEX(FC_L,$AL1011+1)-INDEX(FC_L,$AL1011))</f>
        <v>0.42199999999999999</v>
      </c>
      <c r="AO1011" s="25">
        <f>INDEX(FC_E3,$AL1011)+(MEDIAN(MinStable,$AK1011,1)-INDEX(FC_L,$AL1011))*(INDEX(FC_E3,$AL1011+1)-INDEX(FC_E3,$AL1011))/(INDEX(FC_L,$AL1011+1)-INDEX(FC_L,$AL1011))</f>
        <v>0.41499999999999998</v>
      </c>
      <c r="AP1011" s="26">
        <f>(IF(S1011=1,Y1011*AK1011/AM1011,0)+IF(T1011=1,Z1011*AK1011/AN1011,0)+IF(U1011=1,AA1011*AK1011/AO1011,0))*dt/60</f>
        <v>0.13434959664142687</v>
      </c>
      <c r="AQ1011" s="25">
        <f>E1011+(AG1011*SQRT(RTE)-AH1011/SQRT(RTE))*dt/60/E_nom</f>
        <v>0.62213594555265939</v>
      </c>
      <c r="AR1011">
        <f>IF(R1011=1,1,0)</f>
        <v>0</v>
      </c>
    </row>
    <row r="1012" spans="1:44" x14ac:dyDescent="0.2">
      <c r="A1012">
        <v>1010</v>
      </c>
      <c r="B1012" s="22">
        <f>A1012/1440</f>
        <v>0.70138888888888884</v>
      </c>
      <c r="C1012" s="23">
        <v>3.4098000000000002</v>
      </c>
      <c r="D1012" s="24">
        <f>C1012+P_aux</f>
        <v>3.4248000000000003</v>
      </c>
      <c r="E1012" s="25">
        <f>AQ1011</f>
        <v>0.62213594555265939</v>
      </c>
      <c r="F1012" s="24">
        <f>AB1011</f>
        <v>3.4</v>
      </c>
      <c r="G1012">
        <f>IF(AND(S1011=0,V1011&gt;=MinOff),V1011,-1)</f>
        <v>-1</v>
      </c>
      <c r="H1012">
        <f>IF(AND(T1011=0,W1011&gt;=MinOff),W1011,-1)</f>
        <v>-1</v>
      </c>
      <c r="I1012">
        <f>IF(AND(U1011=0,X1011&gt;=MinOff),X1011,-1)</f>
        <v>-1</v>
      </c>
      <c r="J1012">
        <f>IF(AND(S1011=1,V1011&gt;=MinRun),V1011,-1)</f>
        <v>787</v>
      </c>
      <c r="K1012">
        <f>IF(AND(T1011=1,W1011&gt;=MinRun),W1011,-1)</f>
        <v>786</v>
      </c>
      <c r="L1012">
        <f>IF(AND(U1011=1,X1011&gt;=MinRun),X1011,-1)</f>
        <v>445</v>
      </c>
      <c r="M1012">
        <f>IF(MAX(G1012:I1012)&lt;0,0,MATCH(MAX(G1012:I1012),G1012:I1012,0))</f>
        <v>0</v>
      </c>
      <c r="N1012">
        <f>IF(MAX(J1012:L1012)&lt;0,0,MATCH(MAX(J1012:L1012),J1012:L1012,0))</f>
        <v>1</v>
      </c>
      <c r="O1012" s="24">
        <f>IF(N1012=0,0,INDEX(CapVec,N1012))</f>
        <v>1.2</v>
      </c>
      <c r="P1012">
        <f>IF(OR(D1012&gt;F1012+StartMargin,E1012&lt;SOC_startT),1,0)</f>
        <v>0</v>
      </c>
      <c r="Q1012">
        <f>IF(AND(E1012&gt;SOC_stopT,D1012&lt;=F1012-O1012+StopMargin),1,0)</f>
        <v>0</v>
      </c>
      <c r="R1012">
        <f>IF(AND(P1012=1,M1012&gt;0),1,IF(AND(P1012=0,Q1012=1,N1012&gt;0),-1,0))</f>
        <v>0</v>
      </c>
      <c r="S1012">
        <f>S1011+IF(AND(R1012=1,M1012=1),1,0)-IF(AND(R1012=-1,N1012=1),1,0)</f>
        <v>1</v>
      </c>
      <c r="T1012">
        <f>T1011+IF(AND(R1012=1,M1012=2),1,0)-IF(AND(R1012=-1,N1012=2),1,0)</f>
        <v>1</v>
      </c>
      <c r="U1012">
        <f>U1011+IF(AND(R1012=1,M1012=3),1,0)-IF(AND(R1012=-1,N1012=3),1,0)</f>
        <v>1</v>
      </c>
      <c r="V1012">
        <f>IF(S1012&lt;&gt;S1011,0,V1011+dt)</f>
        <v>788</v>
      </c>
      <c r="W1012">
        <f>IF(T1012&lt;&gt;T1011,0,W1011+dt)</f>
        <v>787</v>
      </c>
      <c r="X1012">
        <f>IF(U1012&lt;&gt;U1011,0,X1011+dt)</f>
        <v>446</v>
      </c>
      <c r="Y1012" s="24">
        <f>S1012*Cap_1*MIN(1,(V1012+dt)/StartRamp)</f>
        <v>1.2</v>
      </c>
      <c r="Z1012" s="24">
        <f>T1012*Cap_2*MIN(1,(W1012+dt)/StartRamp)</f>
        <v>1.1000000000000001</v>
      </c>
      <c r="AA1012" s="24">
        <f>U1012*Cap_3*MIN(1,(X1012+dt)/StartRamp)</f>
        <v>1.1000000000000001</v>
      </c>
      <c r="AB1012" s="24">
        <f>SUM(Y1012:AA1012)</f>
        <v>3.4</v>
      </c>
      <c r="AC1012" s="24">
        <f>AB1012-D1012</f>
        <v>-2.4800000000000377E-2</v>
      </c>
      <c r="AD1012" s="25">
        <f>MEDIAN(0,(TaperEnd-E1012)/(TaperEnd-TaperStart),1)</f>
        <v>1</v>
      </c>
      <c r="AE1012" s="24">
        <f>MIN(P_pcs*AD1012,MAX(0,SOC_max-E1012)*E_nom*60/dt/SQRT(RTE))</f>
        <v>2.5</v>
      </c>
      <c r="AF1012" s="24">
        <f>MIN(P_pcs,MAX(0,E1012-SOC_min)*E_nom*60/dt*SQRT(RTE))</f>
        <v>2.5</v>
      </c>
      <c r="AG1012" s="24">
        <f>IF(AC1012&gt;0,MIN(AC1012,AE1012),0)</f>
        <v>0</v>
      </c>
      <c r="AH1012" s="24">
        <f>IF(AC1012&lt;0,MIN(-AC1012,AF1012),0)</f>
        <v>2.4800000000000377E-2</v>
      </c>
      <c r="AI1012" s="24">
        <f>IF(AC1012&gt;0,D1012+AG1012,AB1012)</f>
        <v>3.4</v>
      </c>
      <c r="AJ1012" s="24">
        <f>MAX(0,D1012-AI1012-AH1012)</f>
        <v>0</v>
      </c>
      <c r="AK1012" s="25">
        <f>IF(AB1012&gt;0,AI1012/AB1012,0)</f>
        <v>1</v>
      </c>
      <c r="AL1012">
        <f>IF(AB1012=0,1,MIN(MATCH(MEDIAN(MinStable,AK1012,1),FC_L,1),3))</f>
        <v>3</v>
      </c>
      <c r="AM1012" s="25">
        <f>INDEX(FC_E1,$AL1012)+(MEDIAN(MinStable,$AK1012,1)-INDEX(FC_L,$AL1012))*(INDEX(FC_E1,$AL1012+1)-INDEX(FC_E1,$AL1012))/(INDEX(FC_L,$AL1012+1)-INDEX(FC_L,$AL1012))</f>
        <v>0.42799999999999999</v>
      </c>
      <c r="AN1012" s="25">
        <f>INDEX(FC_E2,$AL1012)+(MEDIAN(MinStable,$AK1012,1)-INDEX(FC_L,$AL1012))*(INDEX(FC_E2,$AL1012+1)-INDEX(FC_E2,$AL1012))/(INDEX(FC_L,$AL1012+1)-INDEX(FC_L,$AL1012))</f>
        <v>0.42199999999999999</v>
      </c>
      <c r="AO1012" s="25">
        <f>INDEX(FC_E3,$AL1012)+(MEDIAN(MinStable,$AK1012,1)-INDEX(FC_L,$AL1012))*(INDEX(FC_E3,$AL1012+1)-INDEX(FC_E3,$AL1012))/(INDEX(FC_L,$AL1012+1)-INDEX(FC_L,$AL1012))</f>
        <v>0.41499999999999998</v>
      </c>
      <c r="AP1012" s="26">
        <f>(IF(S1012=1,Y1012*AK1012/AM1012,0)+IF(T1012=1,Z1012*AK1012/AN1012,0)+IF(U1012=1,AA1012*AK1012/AO1012,0))*dt/60</f>
        <v>0.13434959664142687</v>
      </c>
      <c r="AQ1012" s="25">
        <f>E1012+(AG1012*SQRT(RTE)-AH1012/SQRT(RTE))*dt/60/E_nom</f>
        <v>0.62205583376833185</v>
      </c>
      <c r="AR1012">
        <f>IF(R1012=1,1,0)</f>
        <v>0</v>
      </c>
    </row>
    <row r="1013" spans="1:44" x14ac:dyDescent="0.2">
      <c r="A1013">
        <v>1011</v>
      </c>
      <c r="B1013" s="22">
        <f>A1013/1440</f>
        <v>0.70208333333333328</v>
      </c>
      <c r="C1013" s="23">
        <v>3.3285</v>
      </c>
      <c r="D1013" s="24">
        <f>C1013+P_aux</f>
        <v>3.3435000000000001</v>
      </c>
      <c r="E1013" s="25">
        <f>AQ1012</f>
        <v>0.62205583376833185</v>
      </c>
      <c r="F1013" s="24">
        <f>AB1012</f>
        <v>3.4</v>
      </c>
      <c r="G1013">
        <f>IF(AND(S1012=0,V1012&gt;=MinOff),V1012,-1)</f>
        <v>-1</v>
      </c>
      <c r="H1013">
        <f>IF(AND(T1012=0,W1012&gt;=MinOff),W1012,-1)</f>
        <v>-1</v>
      </c>
      <c r="I1013">
        <f>IF(AND(U1012=0,X1012&gt;=MinOff),X1012,-1)</f>
        <v>-1</v>
      </c>
      <c r="J1013">
        <f>IF(AND(S1012=1,V1012&gt;=MinRun),V1012,-1)</f>
        <v>788</v>
      </c>
      <c r="K1013">
        <f>IF(AND(T1012=1,W1012&gt;=MinRun),W1012,-1)</f>
        <v>787</v>
      </c>
      <c r="L1013">
        <f>IF(AND(U1012=1,X1012&gt;=MinRun),X1012,-1)</f>
        <v>446</v>
      </c>
      <c r="M1013">
        <f>IF(MAX(G1013:I1013)&lt;0,0,MATCH(MAX(G1013:I1013),G1013:I1013,0))</f>
        <v>0</v>
      </c>
      <c r="N1013">
        <f>IF(MAX(J1013:L1013)&lt;0,0,MATCH(MAX(J1013:L1013),J1013:L1013,0))</f>
        <v>1</v>
      </c>
      <c r="O1013" s="24">
        <f>IF(N1013=0,0,INDEX(CapVec,N1013))</f>
        <v>1.2</v>
      </c>
      <c r="P1013">
        <f>IF(OR(D1013&gt;F1013+StartMargin,E1013&lt;SOC_startT),1,0)</f>
        <v>0</v>
      </c>
      <c r="Q1013">
        <f>IF(AND(E1013&gt;SOC_stopT,D1013&lt;=F1013-O1013+StopMargin),1,0)</f>
        <v>0</v>
      </c>
      <c r="R1013">
        <f>IF(AND(P1013=1,M1013&gt;0),1,IF(AND(P1013=0,Q1013=1,N1013&gt;0),-1,0))</f>
        <v>0</v>
      </c>
      <c r="S1013">
        <f>S1012+IF(AND(R1013=1,M1013=1),1,0)-IF(AND(R1013=-1,N1013=1),1,0)</f>
        <v>1</v>
      </c>
      <c r="T1013">
        <f>T1012+IF(AND(R1013=1,M1013=2),1,0)-IF(AND(R1013=-1,N1013=2),1,0)</f>
        <v>1</v>
      </c>
      <c r="U1013">
        <f>U1012+IF(AND(R1013=1,M1013=3),1,0)-IF(AND(R1013=-1,N1013=3),1,0)</f>
        <v>1</v>
      </c>
      <c r="V1013">
        <f>IF(S1013&lt;&gt;S1012,0,V1012+dt)</f>
        <v>789</v>
      </c>
      <c r="W1013">
        <f>IF(T1013&lt;&gt;T1012,0,W1012+dt)</f>
        <v>788</v>
      </c>
      <c r="X1013">
        <f>IF(U1013&lt;&gt;U1012,0,X1012+dt)</f>
        <v>447</v>
      </c>
      <c r="Y1013" s="24">
        <f>S1013*Cap_1*MIN(1,(V1013+dt)/StartRamp)</f>
        <v>1.2</v>
      </c>
      <c r="Z1013" s="24">
        <f>T1013*Cap_2*MIN(1,(W1013+dt)/StartRamp)</f>
        <v>1.1000000000000001</v>
      </c>
      <c r="AA1013" s="24">
        <f>U1013*Cap_3*MIN(1,(X1013+dt)/StartRamp)</f>
        <v>1.1000000000000001</v>
      </c>
      <c r="AB1013" s="24">
        <f>SUM(Y1013:AA1013)</f>
        <v>3.4</v>
      </c>
      <c r="AC1013" s="24">
        <f>AB1013-D1013</f>
        <v>5.6499999999999773E-2</v>
      </c>
      <c r="AD1013" s="25">
        <f>MEDIAN(0,(TaperEnd-E1013)/(TaperEnd-TaperStart),1)</f>
        <v>1</v>
      </c>
      <c r="AE1013" s="24">
        <f>MIN(P_pcs*AD1013,MAX(0,SOC_max-E1013)*E_nom*60/dt/SQRT(RTE))</f>
        <v>2.5</v>
      </c>
      <c r="AF1013" s="24">
        <f>MIN(P_pcs,MAX(0,E1013-SOC_min)*E_nom*60/dt*SQRT(RTE))</f>
        <v>2.5</v>
      </c>
      <c r="AG1013" s="24">
        <f>IF(AC1013&gt;0,MIN(AC1013,AE1013),0)</f>
        <v>5.6499999999999773E-2</v>
      </c>
      <c r="AH1013" s="24">
        <f>IF(AC1013&lt;0,MIN(-AC1013,AF1013),0)</f>
        <v>0</v>
      </c>
      <c r="AI1013" s="24">
        <f>IF(AC1013&gt;0,D1013+AG1013,AB1013)</f>
        <v>3.4</v>
      </c>
      <c r="AJ1013" s="24">
        <f>MAX(0,D1013-AI1013-AH1013)</f>
        <v>0</v>
      </c>
      <c r="AK1013" s="25">
        <f>IF(AB1013&gt;0,AI1013/AB1013,0)</f>
        <v>1</v>
      </c>
      <c r="AL1013">
        <f>IF(AB1013=0,1,MIN(MATCH(MEDIAN(MinStable,AK1013,1),FC_L,1),3))</f>
        <v>3</v>
      </c>
      <c r="AM1013" s="25">
        <f>INDEX(FC_E1,$AL1013)+(MEDIAN(MinStable,$AK1013,1)-INDEX(FC_L,$AL1013))*(INDEX(FC_E1,$AL1013+1)-INDEX(FC_E1,$AL1013))/(INDEX(FC_L,$AL1013+1)-INDEX(FC_L,$AL1013))</f>
        <v>0.42799999999999999</v>
      </c>
      <c r="AN1013" s="25">
        <f>INDEX(FC_E2,$AL1013)+(MEDIAN(MinStable,$AK1013,1)-INDEX(FC_L,$AL1013))*(INDEX(FC_E2,$AL1013+1)-INDEX(FC_E2,$AL1013))/(INDEX(FC_L,$AL1013+1)-INDEX(FC_L,$AL1013))</f>
        <v>0.42199999999999999</v>
      </c>
      <c r="AO1013" s="25">
        <f>INDEX(FC_E3,$AL1013)+(MEDIAN(MinStable,$AK1013,1)-INDEX(FC_L,$AL1013))*(INDEX(FC_E3,$AL1013+1)-INDEX(FC_E3,$AL1013))/(INDEX(FC_L,$AL1013+1)-INDEX(FC_L,$AL1013))</f>
        <v>0.41499999999999998</v>
      </c>
      <c r="AP1013" s="26">
        <f>(IF(S1013=1,Y1013*AK1013/AM1013,0)+IF(T1013=1,Z1013*AK1013/AN1013,0)+IF(U1013=1,AA1013*AK1013/AO1013,0))*dt/60</f>
        <v>0.13434959664142687</v>
      </c>
      <c r="AQ1013" s="25">
        <f>E1013+(AG1013*SQRT(RTE)-AH1013/SQRT(RTE))*dt/60/E_nom</f>
        <v>0.62221644497465312</v>
      </c>
      <c r="AR1013">
        <f>IF(R1013=1,1,0)</f>
        <v>0</v>
      </c>
    </row>
    <row r="1014" spans="1:44" x14ac:dyDescent="0.2">
      <c r="A1014">
        <v>1012</v>
      </c>
      <c r="B1014" s="22">
        <f>A1014/1440</f>
        <v>0.70277777777777772</v>
      </c>
      <c r="C1014" s="23">
        <v>3.3511000000000002</v>
      </c>
      <c r="D1014" s="24">
        <f>C1014+P_aux</f>
        <v>3.3661000000000003</v>
      </c>
      <c r="E1014" s="25">
        <f>AQ1013</f>
        <v>0.62221644497465312</v>
      </c>
      <c r="F1014" s="24">
        <f>AB1013</f>
        <v>3.4</v>
      </c>
      <c r="G1014">
        <f>IF(AND(S1013=0,V1013&gt;=MinOff),V1013,-1)</f>
        <v>-1</v>
      </c>
      <c r="H1014">
        <f>IF(AND(T1013=0,W1013&gt;=MinOff),W1013,-1)</f>
        <v>-1</v>
      </c>
      <c r="I1014">
        <f>IF(AND(U1013=0,X1013&gt;=MinOff),X1013,-1)</f>
        <v>-1</v>
      </c>
      <c r="J1014">
        <f>IF(AND(S1013=1,V1013&gt;=MinRun),V1013,-1)</f>
        <v>789</v>
      </c>
      <c r="K1014">
        <f>IF(AND(T1013=1,W1013&gt;=MinRun),W1013,-1)</f>
        <v>788</v>
      </c>
      <c r="L1014">
        <f>IF(AND(U1013=1,X1013&gt;=MinRun),X1013,-1)</f>
        <v>447</v>
      </c>
      <c r="M1014">
        <f>IF(MAX(G1014:I1014)&lt;0,0,MATCH(MAX(G1014:I1014),G1014:I1014,0))</f>
        <v>0</v>
      </c>
      <c r="N1014">
        <f>IF(MAX(J1014:L1014)&lt;0,0,MATCH(MAX(J1014:L1014),J1014:L1014,0))</f>
        <v>1</v>
      </c>
      <c r="O1014" s="24">
        <f>IF(N1014=0,0,INDEX(CapVec,N1014))</f>
        <v>1.2</v>
      </c>
      <c r="P1014">
        <f>IF(OR(D1014&gt;F1014+StartMargin,E1014&lt;SOC_startT),1,0)</f>
        <v>0</v>
      </c>
      <c r="Q1014">
        <f>IF(AND(E1014&gt;SOC_stopT,D1014&lt;=F1014-O1014+StopMargin),1,0)</f>
        <v>0</v>
      </c>
      <c r="R1014">
        <f>IF(AND(P1014=1,M1014&gt;0),1,IF(AND(P1014=0,Q1014=1,N1014&gt;0),-1,0))</f>
        <v>0</v>
      </c>
      <c r="S1014">
        <f>S1013+IF(AND(R1014=1,M1014=1),1,0)-IF(AND(R1014=-1,N1014=1),1,0)</f>
        <v>1</v>
      </c>
      <c r="T1014">
        <f>T1013+IF(AND(R1014=1,M1014=2),1,0)-IF(AND(R1014=-1,N1014=2),1,0)</f>
        <v>1</v>
      </c>
      <c r="U1014">
        <f>U1013+IF(AND(R1014=1,M1014=3),1,0)-IF(AND(R1014=-1,N1014=3),1,0)</f>
        <v>1</v>
      </c>
      <c r="V1014">
        <f>IF(S1014&lt;&gt;S1013,0,V1013+dt)</f>
        <v>790</v>
      </c>
      <c r="W1014">
        <f>IF(T1014&lt;&gt;T1013,0,W1013+dt)</f>
        <v>789</v>
      </c>
      <c r="X1014">
        <f>IF(U1014&lt;&gt;U1013,0,X1013+dt)</f>
        <v>448</v>
      </c>
      <c r="Y1014" s="24">
        <f>S1014*Cap_1*MIN(1,(V1014+dt)/StartRamp)</f>
        <v>1.2</v>
      </c>
      <c r="Z1014" s="24">
        <f>T1014*Cap_2*MIN(1,(W1014+dt)/StartRamp)</f>
        <v>1.1000000000000001</v>
      </c>
      <c r="AA1014" s="24">
        <f>U1014*Cap_3*MIN(1,(X1014+dt)/StartRamp)</f>
        <v>1.1000000000000001</v>
      </c>
      <c r="AB1014" s="24">
        <f>SUM(Y1014:AA1014)</f>
        <v>3.4</v>
      </c>
      <c r="AC1014" s="24">
        <f>AB1014-D1014</f>
        <v>3.3899999999999597E-2</v>
      </c>
      <c r="AD1014" s="25">
        <f>MEDIAN(0,(TaperEnd-E1014)/(TaperEnd-TaperStart),1)</f>
        <v>1</v>
      </c>
      <c r="AE1014" s="24">
        <f>MIN(P_pcs*AD1014,MAX(0,SOC_max-E1014)*E_nom*60/dt/SQRT(RTE))</f>
        <v>2.5</v>
      </c>
      <c r="AF1014" s="24">
        <f>MIN(P_pcs,MAX(0,E1014-SOC_min)*E_nom*60/dt*SQRT(RTE))</f>
        <v>2.5</v>
      </c>
      <c r="AG1014" s="24">
        <f>IF(AC1014&gt;0,MIN(AC1014,AE1014),0)</f>
        <v>3.3899999999999597E-2</v>
      </c>
      <c r="AH1014" s="24">
        <f>IF(AC1014&lt;0,MIN(-AC1014,AF1014),0)</f>
        <v>0</v>
      </c>
      <c r="AI1014" s="24">
        <f>IF(AC1014&gt;0,D1014+AG1014,AB1014)</f>
        <v>3.4</v>
      </c>
      <c r="AJ1014" s="24">
        <f>MAX(0,D1014-AI1014-AH1014)</f>
        <v>0</v>
      </c>
      <c r="AK1014" s="25">
        <f>IF(AB1014&gt;0,AI1014/AB1014,0)</f>
        <v>1</v>
      </c>
      <c r="AL1014">
        <f>IF(AB1014=0,1,MIN(MATCH(MEDIAN(MinStable,AK1014,1),FC_L,1),3))</f>
        <v>3</v>
      </c>
      <c r="AM1014" s="25">
        <f>INDEX(FC_E1,$AL1014)+(MEDIAN(MinStable,$AK1014,1)-INDEX(FC_L,$AL1014))*(INDEX(FC_E1,$AL1014+1)-INDEX(FC_E1,$AL1014))/(INDEX(FC_L,$AL1014+1)-INDEX(FC_L,$AL1014))</f>
        <v>0.42799999999999999</v>
      </c>
      <c r="AN1014" s="25">
        <f>INDEX(FC_E2,$AL1014)+(MEDIAN(MinStable,$AK1014,1)-INDEX(FC_L,$AL1014))*(INDEX(FC_E2,$AL1014+1)-INDEX(FC_E2,$AL1014))/(INDEX(FC_L,$AL1014+1)-INDEX(FC_L,$AL1014))</f>
        <v>0.42199999999999999</v>
      </c>
      <c r="AO1014" s="25">
        <f>INDEX(FC_E3,$AL1014)+(MEDIAN(MinStable,$AK1014,1)-INDEX(FC_L,$AL1014))*(INDEX(FC_E3,$AL1014+1)-INDEX(FC_E3,$AL1014))/(INDEX(FC_L,$AL1014+1)-INDEX(FC_L,$AL1014))</f>
        <v>0.41499999999999998</v>
      </c>
      <c r="AP1014" s="26">
        <f>(IF(S1014=1,Y1014*AK1014/AM1014,0)+IF(T1014=1,Z1014*AK1014/AN1014,0)+IF(U1014=1,AA1014*AK1014/AO1014,0))*dt/60</f>
        <v>0.13434959664142687</v>
      </c>
      <c r="AQ1014" s="25">
        <f>E1014+(AG1014*SQRT(RTE)-AH1014/SQRT(RTE))*dt/60/E_nom</f>
        <v>0.62231281169844588</v>
      </c>
      <c r="AR1014">
        <f>IF(R1014=1,1,0)</f>
        <v>0</v>
      </c>
    </row>
    <row r="1015" spans="1:44" x14ac:dyDescent="0.2">
      <c r="A1015">
        <v>1013</v>
      </c>
      <c r="B1015" s="22">
        <f>A1015/1440</f>
        <v>0.70347222222222228</v>
      </c>
      <c r="C1015" s="23">
        <v>3.2768999999999999</v>
      </c>
      <c r="D1015" s="24">
        <f>C1015+P_aux</f>
        <v>3.2919</v>
      </c>
      <c r="E1015" s="25">
        <f>AQ1014</f>
        <v>0.62231281169844588</v>
      </c>
      <c r="F1015" s="24">
        <f>AB1014</f>
        <v>3.4</v>
      </c>
      <c r="G1015">
        <f>IF(AND(S1014=0,V1014&gt;=MinOff),V1014,-1)</f>
        <v>-1</v>
      </c>
      <c r="H1015">
        <f>IF(AND(T1014=0,W1014&gt;=MinOff),W1014,-1)</f>
        <v>-1</v>
      </c>
      <c r="I1015">
        <f>IF(AND(U1014=0,X1014&gt;=MinOff),X1014,-1)</f>
        <v>-1</v>
      </c>
      <c r="J1015">
        <f>IF(AND(S1014=1,V1014&gt;=MinRun),V1014,-1)</f>
        <v>790</v>
      </c>
      <c r="K1015">
        <f>IF(AND(T1014=1,W1014&gt;=MinRun),W1014,-1)</f>
        <v>789</v>
      </c>
      <c r="L1015">
        <f>IF(AND(U1014=1,X1014&gt;=MinRun),X1014,-1)</f>
        <v>448</v>
      </c>
      <c r="M1015">
        <f>IF(MAX(G1015:I1015)&lt;0,0,MATCH(MAX(G1015:I1015),G1015:I1015,0))</f>
        <v>0</v>
      </c>
      <c r="N1015">
        <f>IF(MAX(J1015:L1015)&lt;0,0,MATCH(MAX(J1015:L1015),J1015:L1015,0))</f>
        <v>1</v>
      </c>
      <c r="O1015" s="24">
        <f>IF(N1015=0,0,INDEX(CapVec,N1015))</f>
        <v>1.2</v>
      </c>
      <c r="P1015">
        <f>IF(OR(D1015&gt;F1015+StartMargin,E1015&lt;SOC_startT),1,0)</f>
        <v>0</v>
      </c>
      <c r="Q1015">
        <f>IF(AND(E1015&gt;SOC_stopT,D1015&lt;=F1015-O1015+StopMargin),1,0)</f>
        <v>0</v>
      </c>
      <c r="R1015">
        <f>IF(AND(P1015=1,M1015&gt;0),1,IF(AND(P1015=0,Q1015=1,N1015&gt;0),-1,0))</f>
        <v>0</v>
      </c>
      <c r="S1015">
        <f>S1014+IF(AND(R1015=1,M1015=1),1,0)-IF(AND(R1015=-1,N1015=1),1,0)</f>
        <v>1</v>
      </c>
      <c r="T1015">
        <f>T1014+IF(AND(R1015=1,M1015=2),1,0)-IF(AND(R1015=-1,N1015=2),1,0)</f>
        <v>1</v>
      </c>
      <c r="U1015">
        <f>U1014+IF(AND(R1015=1,M1015=3),1,0)-IF(AND(R1015=-1,N1015=3),1,0)</f>
        <v>1</v>
      </c>
      <c r="V1015">
        <f>IF(S1015&lt;&gt;S1014,0,V1014+dt)</f>
        <v>791</v>
      </c>
      <c r="W1015">
        <f>IF(T1015&lt;&gt;T1014,0,W1014+dt)</f>
        <v>790</v>
      </c>
      <c r="X1015">
        <f>IF(U1015&lt;&gt;U1014,0,X1014+dt)</f>
        <v>449</v>
      </c>
      <c r="Y1015" s="24">
        <f>S1015*Cap_1*MIN(1,(V1015+dt)/StartRamp)</f>
        <v>1.2</v>
      </c>
      <c r="Z1015" s="24">
        <f>T1015*Cap_2*MIN(1,(W1015+dt)/StartRamp)</f>
        <v>1.1000000000000001</v>
      </c>
      <c r="AA1015" s="24">
        <f>U1015*Cap_3*MIN(1,(X1015+dt)/StartRamp)</f>
        <v>1.1000000000000001</v>
      </c>
      <c r="AB1015" s="24">
        <f>SUM(Y1015:AA1015)</f>
        <v>3.4</v>
      </c>
      <c r="AC1015" s="24">
        <f>AB1015-D1015</f>
        <v>0.10809999999999986</v>
      </c>
      <c r="AD1015" s="25">
        <f>MEDIAN(0,(TaperEnd-E1015)/(TaperEnd-TaperStart),1)</f>
        <v>1</v>
      </c>
      <c r="AE1015" s="24">
        <f>MIN(P_pcs*AD1015,MAX(0,SOC_max-E1015)*E_nom*60/dt/SQRT(RTE))</f>
        <v>2.5</v>
      </c>
      <c r="AF1015" s="24">
        <f>MIN(P_pcs,MAX(0,E1015-SOC_min)*E_nom*60/dt*SQRT(RTE))</f>
        <v>2.5</v>
      </c>
      <c r="AG1015" s="24">
        <f>IF(AC1015&gt;0,MIN(AC1015,AE1015),0)</f>
        <v>0.10809999999999986</v>
      </c>
      <c r="AH1015" s="24">
        <f>IF(AC1015&lt;0,MIN(-AC1015,AF1015),0)</f>
        <v>0</v>
      </c>
      <c r="AI1015" s="24">
        <f>IF(AC1015&gt;0,D1015+AG1015,AB1015)</f>
        <v>3.4</v>
      </c>
      <c r="AJ1015" s="24">
        <f>MAX(0,D1015-AI1015-AH1015)</f>
        <v>0</v>
      </c>
      <c r="AK1015" s="25">
        <f>IF(AB1015&gt;0,AI1015/AB1015,0)</f>
        <v>1</v>
      </c>
      <c r="AL1015">
        <f>IF(AB1015=0,1,MIN(MATCH(MEDIAN(MinStable,AK1015,1),FC_L,1),3))</f>
        <v>3</v>
      </c>
      <c r="AM1015" s="25">
        <f>INDEX(FC_E1,$AL1015)+(MEDIAN(MinStable,$AK1015,1)-INDEX(FC_L,$AL1015))*(INDEX(FC_E1,$AL1015+1)-INDEX(FC_E1,$AL1015))/(INDEX(FC_L,$AL1015+1)-INDEX(FC_L,$AL1015))</f>
        <v>0.42799999999999999</v>
      </c>
      <c r="AN1015" s="25">
        <f>INDEX(FC_E2,$AL1015)+(MEDIAN(MinStable,$AK1015,1)-INDEX(FC_L,$AL1015))*(INDEX(FC_E2,$AL1015+1)-INDEX(FC_E2,$AL1015))/(INDEX(FC_L,$AL1015+1)-INDEX(FC_L,$AL1015))</f>
        <v>0.42199999999999999</v>
      </c>
      <c r="AO1015" s="25">
        <f>INDEX(FC_E3,$AL1015)+(MEDIAN(MinStable,$AK1015,1)-INDEX(FC_L,$AL1015))*(INDEX(FC_E3,$AL1015+1)-INDEX(FC_E3,$AL1015))/(INDEX(FC_L,$AL1015+1)-INDEX(FC_L,$AL1015))</f>
        <v>0.41499999999999998</v>
      </c>
      <c r="AP1015" s="26">
        <f>(IF(S1015=1,Y1015*AK1015/AM1015,0)+IF(T1015=1,Z1015*AK1015/AN1015,0)+IF(U1015=1,AA1015*AK1015/AO1015,0))*dt/60</f>
        <v>0.13434959664142687</v>
      </c>
      <c r="AQ1015" s="25">
        <f>E1015+(AG1015*SQRT(RTE)-AH1015/SQRT(RTE))*dt/60/E_nom</f>
        <v>0.62262010499761977</v>
      </c>
      <c r="AR1015">
        <f>IF(R1015=1,1,0)</f>
        <v>0</v>
      </c>
    </row>
    <row r="1016" spans="1:44" x14ac:dyDescent="0.2">
      <c r="A1016">
        <v>1014</v>
      </c>
      <c r="B1016" s="22">
        <f>A1016/1440</f>
        <v>0.70416666666666672</v>
      </c>
      <c r="C1016" s="23">
        <v>3.3834</v>
      </c>
      <c r="D1016" s="24">
        <f>C1016+P_aux</f>
        <v>3.3984000000000001</v>
      </c>
      <c r="E1016" s="25">
        <f>AQ1015</f>
        <v>0.62262010499761977</v>
      </c>
      <c r="F1016" s="24">
        <f>AB1015</f>
        <v>3.4</v>
      </c>
      <c r="G1016">
        <f>IF(AND(S1015=0,V1015&gt;=MinOff),V1015,-1)</f>
        <v>-1</v>
      </c>
      <c r="H1016">
        <f>IF(AND(T1015=0,W1015&gt;=MinOff),W1015,-1)</f>
        <v>-1</v>
      </c>
      <c r="I1016">
        <f>IF(AND(U1015=0,X1015&gt;=MinOff),X1015,-1)</f>
        <v>-1</v>
      </c>
      <c r="J1016">
        <f>IF(AND(S1015=1,V1015&gt;=MinRun),V1015,-1)</f>
        <v>791</v>
      </c>
      <c r="K1016">
        <f>IF(AND(T1015=1,W1015&gt;=MinRun),W1015,-1)</f>
        <v>790</v>
      </c>
      <c r="L1016">
        <f>IF(AND(U1015=1,X1015&gt;=MinRun),X1015,-1)</f>
        <v>449</v>
      </c>
      <c r="M1016">
        <f>IF(MAX(G1016:I1016)&lt;0,0,MATCH(MAX(G1016:I1016),G1016:I1016,0))</f>
        <v>0</v>
      </c>
      <c r="N1016">
        <f>IF(MAX(J1016:L1016)&lt;0,0,MATCH(MAX(J1016:L1016),J1016:L1016,0))</f>
        <v>1</v>
      </c>
      <c r="O1016" s="24">
        <f>IF(N1016=0,0,INDEX(CapVec,N1016))</f>
        <v>1.2</v>
      </c>
      <c r="P1016">
        <f>IF(OR(D1016&gt;F1016+StartMargin,E1016&lt;SOC_startT),1,0)</f>
        <v>0</v>
      </c>
      <c r="Q1016">
        <f>IF(AND(E1016&gt;SOC_stopT,D1016&lt;=F1016-O1016+StopMargin),1,0)</f>
        <v>0</v>
      </c>
      <c r="R1016">
        <f>IF(AND(P1016=1,M1016&gt;0),1,IF(AND(P1016=0,Q1016=1,N1016&gt;0),-1,0))</f>
        <v>0</v>
      </c>
      <c r="S1016">
        <f>S1015+IF(AND(R1016=1,M1016=1),1,0)-IF(AND(R1016=-1,N1016=1),1,0)</f>
        <v>1</v>
      </c>
      <c r="T1016">
        <f>T1015+IF(AND(R1016=1,M1016=2),1,0)-IF(AND(R1016=-1,N1016=2),1,0)</f>
        <v>1</v>
      </c>
      <c r="U1016">
        <f>U1015+IF(AND(R1016=1,M1016=3),1,0)-IF(AND(R1016=-1,N1016=3),1,0)</f>
        <v>1</v>
      </c>
      <c r="V1016">
        <f>IF(S1016&lt;&gt;S1015,0,V1015+dt)</f>
        <v>792</v>
      </c>
      <c r="W1016">
        <f>IF(T1016&lt;&gt;T1015,0,W1015+dt)</f>
        <v>791</v>
      </c>
      <c r="X1016">
        <f>IF(U1016&lt;&gt;U1015,0,X1015+dt)</f>
        <v>450</v>
      </c>
      <c r="Y1016" s="24">
        <f>S1016*Cap_1*MIN(1,(V1016+dt)/StartRamp)</f>
        <v>1.2</v>
      </c>
      <c r="Z1016" s="24">
        <f>T1016*Cap_2*MIN(1,(W1016+dt)/StartRamp)</f>
        <v>1.1000000000000001</v>
      </c>
      <c r="AA1016" s="24">
        <f>U1016*Cap_3*MIN(1,(X1016+dt)/StartRamp)</f>
        <v>1.1000000000000001</v>
      </c>
      <c r="AB1016" s="24">
        <f>SUM(Y1016:AA1016)</f>
        <v>3.4</v>
      </c>
      <c r="AC1016" s="24">
        <f>AB1016-D1016</f>
        <v>1.5999999999998238E-3</v>
      </c>
      <c r="AD1016" s="25">
        <f>MEDIAN(0,(TaperEnd-E1016)/(TaperEnd-TaperStart),1)</f>
        <v>1</v>
      </c>
      <c r="AE1016" s="24">
        <f>MIN(P_pcs*AD1016,MAX(0,SOC_max-E1016)*E_nom*60/dt/SQRT(RTE))</f>
        <v>2.5</v>
      </c>
      <c r="AF1016" s="24">
        <f>MIN(P_pcs,MAX(0,E1016-SOC_min)*E_nom*60/dt*SQRT(RTE))</f>
        <v>2.5</v>
      </c>
      <c r="AG1016" s="24">
        <f>IF(AC1016&gt;0,MIN(AC1016,AE1016),0)</f>
        <v>1.5999999999998238E-3</v>
      </c>
      <c r="AH1016" s="24">
        <f>IF(AC1016&lt;0,MIN(-AC1016,AF1016),0)</f>
        <v>0</v>
      </c>
      <c r="AI1016" s="24">
        <f>IF(AC1016&gt;0,D1016+AG1016,AB1016)</f>
        <v>3.4</v>
      </c>
      <c r="AJ1016" s="24">
        <f>MAX(0,D1016-AI1016-AH1016)</f>
        <v>0</v>
      </c>
      <c r="AK1016" s="25">
        <f>IF(AB1016&gt;0,AI1016/AB1016,0)</f>
        <v>1</v>
      </c>
      <c r="AL1016">
        <f>IF(AB1016=0,1,MIN(MATCH(MEDIAN(MinStable,AK1016,1),FC_L,1),3))</f>
        <v>3</v>
      </c>
      <c r="AM1016" s="25">
        <f>INDEX(FC_E1,$AL1016)+(MEDIAN(MinStable,$AK1016,1)-INDEX(FC_L,$AL1016))*(INDEX(FC_E1,$AL1016+1)-INDEX(FC_E1,$AL1016))/(INDEX(FC_L,$AL1016+1)-INDEX(FC_L,$AL1016))</f>
        <v>0.42799999999999999</v>
      </c>
      <c r="AN1016" s="25">
        <f>INDEX(FC_E2,$AL1016)+(MEDIAN(MinStable,$AK1016,1)-INDEX(FC_L,$AL1016))*(INDEX(FC_E2,$AL1016+1)-INDEX(FC_E2,$AL1016))/(INDEX(FC_L,$AL1016+1)-INDEX(FC_L,$AL1016))</f>
        <v>0.42199999999999999</v>
      </c>
      <c r="AO1016" s="25">
        <f>INDEX(FC_E3,$AL1016)+(MEDIAN(MinStable,$AK1016,1)-INDEX(FC_L,$AL1016))*(INDEX(FC_E3,$AL1016+1)-INDEX(FC_E3,$AL1016))/(INDEX(FC_L,$AL1016+1)-INDEX(FC_L,$AL1016))</f>
        <v>0.41499999999999998</v>
      </c>
      <c r="AP1016" s="26">
        <f>(IF(S1016=1,Y1016*AK1016/AM1016,0)+IF(T1016=1,Z1016*AK1016/AN1016,0)+IF(U1016=1,AA1016*AK1016/AO1016,0))*dt/60</f>
        <v>0.13434959664142687</v>
      </c>
      <c r="AQ1016" s="25">
        <f>E1016+(AG1016*SQRT(RTE)-AH1016/SQRT(RTE))*dt/60/E_nom</f>
        <v>0.62262465327956873</v>
      </c>
      <c r="AR1016">
        <f>IF(R1016=1,1,0)</f>
        <v>0</v>
      </c>
    </row>
    <row r="1017" spans="1:44" x14ac:dyDescent="0.2">
      <c r="A1017">
        <v>1015</v>
      </c>
      <c r="B1017" s="22">
        <f>A1017/1440</f>
        <v>0.70486111111111116</v>
      </c>
      <c r="C1017" s="23">
        <v>3.3561999999999999</v>
      </c>
      <c r="D1017" s="24">
        <f>C1017+P_aux</f>
        <v>3.3712</v>
      </c>
      <c r="E1017" s="25">
        <f>AQ1016</f>
        <v>0.62262465327956873</v>
      </c>
      <c r="F1017" s="24">
        <f>AB1016</f>
        <v>3.4</v>
      </c>
      <c r="G1017">
        <f>IF(AND(S1016=0,V1016&gt;=MinOff),V1016,-1)</f>
        <v>-1</v>
      </c>
      <c r="H1017">
        <f>IF(AND(T1016=0,W1016&gt;=MinOff),W1016,-1)</f>
        <v>-1</v>
      </c>
      <c r="I1017">
        <f>IF(AND(U1016=0,X1016&gt;=MinOff),X1016,-1)</f>
        <v>-1</v>
      </c>
      <c r="J1017">
        <f>IF(AND(S1016=1,V1016&gt;=MinRun),V1016,-1)</f>
        <v>792</v>
      </c>
      <c r="K1017">
        <f>IF(AND(T1016=1,W1016&gt;=MinRun),W1016,-1)</f>
        <v>791</v>
      </c>
      <c r="L1017">
        <f>IF(AND(U1016=1,X1016&gt;=MinRun),X1016,-1)</f>
        <v>450</v>
      </c>
      <c r="M1017">
        <f>IF(MAX(G1017:I1017)&lt;0,0,MATCH(MAX(G1017:I1017),G1017:I1017,0))</f>
        <v>0</v>
      </c>
      <c r="N1017">
        <f>IF(MAX(J1017:L1017)&lt;0,0,MATCH(MAX(J1017:L1017),J1017:L1017,0))</f>
        <v>1</v>
      </c>
      <c r="O1017" s="24">
        <f>IF(N1017=0,0,INDEX(CapVec,N1017))</f>
        <v>1.2</v>
      </c>
      <c r="P1017">
        <f>IF(OR(D1017&gt;F1017+StartMargin,E1017&lt;SOC_startT),1,0)</f>
        <v>0</v>
      </c>
      <c r="Q1017">
        <f>IF(AND(E1017&gt;SOC_stopT,D1017&lt;=F1017-O1017+StopMargin),1,0)</f>
        <v>0</v>
      </c>
      <c r="R1017">
        <f>IF(AND(P1017=1,M1017&gt;0),1,IF(AND(P1017=0,Q1017=1,N1017&gt;0),-1,0))</f>
        <v>0</v>
      </c>
      <c r="S1017">
        <f>S1016+IF(AND(R1017=1,M1017=1),1,0)-IF(AND(R1017=-1,N1017=1),1,0)</f>
        <v>1</v>
      </c>
      <c r="T1017">
        <f>T1016+IF(AND(R1017=1,M1017=2),1,0)-IF(AND(R1017=-1,N1017=2),1,0)</f>
        <v>1</v>
      </c>
      <c r="U1017">
        <f>U1016+IF(AND(R1017=1,M1017=3),1,0)-IF(AND(R1017=-1,N1017=3),1,0)</f>
        <v>1</v>
      </c>
      <c r="V1017">
        <f>IF(S1017&lt;&gt;S1016,0,V1016+dt)</f>
        <v>793</v>
      </c>
      <c r="W1017">
        <f>IF(T1017&lt;&gt;T1016,0,W1016+dt)</f>
        <v>792</v>
      </c>
      <c r="X1017">
        <f>IF(U1017&lt;&gt;U1016,0,X1016+dt)</f>
        <v>451</v>
      </c>
      <c r="Y1017" s="24">
        <f>S1017*Cap_1*MIN(1,(V1017+dt)/StartRamp)</f>
        <v>1.2</v>
      </c>
      <c r="Z1017" s="24">
        <f>T1017*Cap_2*MIN(1,(W1017+dt)/StartRamp)</f>
        <v>1.1000000000000001</v>
      </c>
      <c r="AA1017" s="24">
        <f>U1017*Cap_3*MIN(1,(X1017+dt)/StartRamp)</f>
        <v>1.1000000000000001</v>
      </c>
      <c r="AB1017" s="24">
        <f>SUM(Y1017:AA1017)</f>
        <v>3.4</v>
      </c>
      <c r="AC1017" s="24">
        <f>AB1017-D1017</f>
        <v>2.8799999999999937E-2</v>
      </c>
      <c r="AD1017" s="25">
        <f>MEDIAN(0,(TaperEnd-E1017)/(TaperEnd-TaperStart),1)</f>
        <v>1</v>
      </c>
      <c r="AE1017" s="24">
        <f>MIN(P_pcs*AD1017,MAX(0,SOC_max-E1017)*E_nom*60/dt/SQRT(RTE))</f>
        <v>2.5</v>
      </c>
      <c r="AF1017" s="24">
        <f>MIN(P_pcs,MAX(0,E1017-SOC_min)*E_nom*60/dt*SQRT(RTE))</f>
        <v>2.5</v>
      </c>
      <c r="AG1017" s="24">
        <f>IF(AC1017&gt;0,MIN(AC1017,AE1017),0)</f>
        <v>2.8799999999999937E-2</v>
      </c>
      <c r="AH1017" s="24">
        <f>IF(AC1017&lt;0,MIN(-AC1017,AF1017),0)</f>
        <v>0</v>
      </c>
      <c r="AI1017" s="24">
        <f>IF(AC1017&gt;0,D1017+AG1017,AB1017)</f>
        <v>3.4</v>
      </c>
      <c r="AJ1017" s="24">
        <f>MAX(0,D1017-AI1017-AH1017)</f>
        <v>0</v>
      </c>
      <c r="AK1017" s="25">
        <f>IF(AB1017&gt;0,AI1017/AB1017,0)</f>
        <v>1</v>
      </c>
      <c r="AL1017">
        <f>IF(AB1017=0,1,MIN(MATCH(MEDIAN(MinStable,AK1017,1),FC_L,1),3))</f>
        <v>3</v>
      </c>
      <c r="AM1017" s="25">
        <f>INDEX(FC_E1,$AL1017)+(MEDIAN(MinStable,$AK1017,1)-INDEX(FC_L,$AL1017))*(INDEX(FC_E1,$AL1017+1)-INDEX(FC_E1,$AL1017))/(INDEX(FC_L,$AL1017+1)-INDEX(FC_L,$AL1017))</f>
        <v>0.42799999999999999</v>
      </c>
      <c r="AN1017" s="25">
        <f>INDEX(FC_E2,$AL1017)+(MEDIAN(MinStable,$AK1017,1)-INDEX(FC_L,$AL1017))*(INDEX(FC_E2,$AL1017+1)-INDEX(FC_E2,$AL1017))/(INDEX(FC_L,$AL1017+1)-INDEX(FC_L,$AL1017))</f>
        <v>0.42199999999999999</v>
      </c>
      <c r="AO1017" s="25">
        <f>INDEX(FC_E3,$AL1017)+(MEDIAN(MinStable,$AK1017,1)-INDEX(FC_L,$AL1017))*(INDEX(FC_E3,$AL1017+1)-INDEX(FC_E3,$AL1017))/(INDEX(FC_L,$AL1017+1)-INDEX(FC_L,$AL1017))</f>
        <v>0.41499999999999998</v>
      </c>
      <c r="AP1017" s="26">
        <f>(IF(S1017=1,Y1017*AK1017/AM1017,0)+IF(T1017=1,Z1017*AK1017/AN1017,0)+IF(U1017=1,AA1017*AK1017/AO1017,0))*dt/60</f>
        <v>0.13434959664142687</v>
      </c>
      <c r="AQ1017" s="25">
        <f>E1017+(AG1017*SQRT(RTE)-AH1017/SQRT(RTE))*dt/60/E_nom</f>
        <v>0.62270652235464929</v>
      </c>
      <c r="AR1017">
        <f>IF(R1017=1,1,0)</f>
        <v>0</v>
      </c>
    </row>
    <row r="1018" spans="1:44" x14ac:dyDescent="0.2">
      <c r="A1018">
        <v>1016</v>
      </c>
      <c r="B1018" s="22">
        <f>A1018/1440</f>
        <v>0.7055555555555556</v>
      </c>
      <c r="C1018" s="23">
        <v>3.3956</v>
      </c>
      <c r="D1018" s="24">
        <f>C1018+P_aux</f>
        <v>3.4106000000000001</v>
      </c>
      <c r="E1018" s="25">
        <f>AQ1017</f>
        <v>0.62270652235464929</v>
      </c>
      <c r="F1018" s="24">
        <f>AB1017</f>
        <v>3.4</v>
      </c>
      <c r="G1018">
        <f>IF(AND(S1017=0,V1017&gt;=MinOff),V1017,-1)</f>
        <v>-1</v>
      </c>
      <c r="H1018">
        <f>IF(AND(T1017=0,W1017&gt;=MinOff),W1017,-1)</f>
        <v>-1</v>
      </c>
      <c r="I1018">
        <f>IF(AND(U1017=0,X1017&gt;=MinOff),X1017,-1)</f>
        <v>-1</v>
      </c>
      <c r="J1018">
        <f>IF(AND(S1017=1,V1017&gt;=MinRun),V1017,-1)</f>
        <v>793</v>
      </c>
      <c r="K1018">
        <f>IF(AND(T1017=1,W1017&gt;=MinRun),W1017,-1)</f>
        <v>792</v>
      </c>
      <c r="L1018">
        <f>IF(AND(U1017=1,X1017&gt;=MinRun),X1017,-1)</f>
        <v>451</v>
      </c>
      <c r="M1018">
        <f>IF(MAX(G1018:I1018)&lt;0,0,MATCH(MAX(G1018:I1018),G1018:I1018,0))</f>
        <v>0</v>
      </c>
      <c r="N1018">
        <f>IF(MAX(J1018:L1018)&lt;0,0,MATCH(MAX(J1018:L1018),J1018:L1018,0))</f>
        <v>1</v>
      </c>
      <c r="O1018" s="24">
        <f>IF(N1018=0,0,INDEX(CapVec,N1018))</f>
        <v>1.2</v>
      </c>
      <c r="P1018">
        <f>IF(OR(D1018&gt;F1018+StartMargin,E1018&lt;SOC_startT),1,0)</f>
        <v>0</v>
      </c>
      <c r="Q1018">
        <f>IF(AND(E1018&gt;SOC_stopT,D1018&lt;=F1018-O1018+StopMargin),1,0)</f>
        <v>0</v>
      </c>
      <c r="R1018">
        <f>IF(AND(P1018=1,M1018&gt;0),1,IF(AND(P1018=0,Q1018=1,N1018&gt;0),-1,0))</f>
        <v>0</v>
      </c>
      <c r="S1018">
        <f>S1017+IF(AND(R1018=1,M1018=1),1,0)-IF(AND(R1018=-1,N1018=1),1,0)</f>
        <v>1</v>
      </c>
      <c r="T1018">
        <f>T1017+IF(AND(R1018=1,M1018=2),1,0)-IF(AND(R1018=-1,N1018=2),1,0)</f>
        <v>1</v>
      </c>
      <c r="U1018">
        <f>U1017+IF(AND(R1018=1,M1018=3),1,0)-IF(AND(R1018=-1,N1018=3),1,0)</f>
        <v>1</v>
      </c>
      <c r="V1018">
        <f>IF(S1018&lt;&gt;S1017,0,V1017+dt)</f>
        <v>794</v>
      </c>
      <c r="W1018">
        <f>IF(T1018&lt;&gt;T1017,0,W1017+dt)</f>
        <v>793</v>
      </c>
      <c r="X1018">
        <f>IF(U1018&lt;&gt;U1017,0,X1017+dt)</f>
        <v>452</v>
      </c>
      <c r="Y1018" s="24">
        <f>S1018*Cap_1*MIN(1,(V1018+dt)/StartRamp)</f>
        <v>1.2</v>
      </c>
      <c r="Z1018" s="24">
        <f>T1018*Cap_2*MIN(1,(W1018+dt)/StartRamp)</f>
        <v>1.1000000000000001</v>
      </c>
      <c r="AA1018" s="24">
        <f>U1018*Cap_3*MIN(1,(X1018+dt)/StartRamp)</f>
        <v>1.1000000000000001</v>
      </c>
      <c r="AB1018" s="24">
        <f>SUM(Y1018:AA1018)</f>
        <v>3.4</v>
      </c>
      <c r="AC1018" s="24">
        <f>AB1018-D1018</f>
        <v>-1.0600000000000165E-2</v>
      </c>
      <c r="AD1018" s="25">
        <f>MEDIAN(0,(TaperEnd-E1018)/(TaperEnd-TaperStart),1)</f>
        <v>1</v>
      </c>
      <c r="AE1018" s="24">
        <f>MIN(P_pcs*AD1018,MAX(0,SOC_max-E1018)*E_nom*60/dt/SQRT(RTE))</f>
        <v>2.5</v>
      </c>
      <c r="AF1018" s="24">
        <f>MIN(P_pcs,MAX(0,E1018-SOC_min)*E_nom*60/dt*SQRT(RTE))</f>
        <v>2.5</v>
      </c>
      <c r="AG1018" s="24">
        <f>IF(AC1018&gt;0,MIN(AC1018,AE1018),0)</f>
        <v>0</v>
      </c>
      <c r="AH1018" s="24">
        <f>IF(AC1018&lt;0,MIN(-AC1018,AF1018),0)</f>
        <v>1.0600000000000165E-2</v>
      </c>
      <c r="AI1018" s="24">
        <f>IF(AC1018&gt;0,D1018+AG1018,AB1018)</f>
        <v>3.4</v>
      </c>
      <c r="AJ1018" s="24">
        <f>MAX(0,D1018-AI1018-AH1018)</f>
        <v>0</v>
      </c>
      <c r="AK1018" s="25">
        <f>IF(AB1018&gt;0,AI1018/AB1018,0)</f>
        <v>1</v>
      </c>
      <c r="AL1018">
        <f>IF(AB1018=0,1,MIN(MATCH(MEDIAN(MinStable,AK1018,1),FC_L,1),3))</f>
        <v>3</v>
      </c>
      <c r="AM1018" s="25">
        <f>INDEX(FC_E1,$AL1018)+(MEDIAN(MinStable,$AK1018,1)-INDEX(FC_L,$AL1018))*(INDEX(FC_E1,$AL1018+1)-INDEX(FC_E1,$AL1018))/(INDEX(FC_L,$AL1018+1)-INDEX(FC_L,$AL1018))</f>
        <v>0.42799999999999999</v>
      </c>
      <c r="AN1018" s="25">
        <f>INDEX(FC_E2,$AL1018)+(MEDIAN(MinStable,$AK1018,1)-INDEX(FC_L,$AL1018))*(INDEX(FC_E2,$AL1018+1)-INDEX(FC_E2,$AL1018))/(INDEX(FC_L,$AL1018+1)-INDEX(FC_L,$AL1018))</f>
        <v>0.42199999999999999</v>
      </c>
      <c r="AO1018" s="25">
        <f>INDEX(FC_E3,$AL1018)+(MEDIAN(MinStable,$AK1018,1)-INDEX(FC_L,$AL1018))*(INDEX(FC_E3,$AL1018+1)-INDEX(FC_E3,$AL1018))/(INDEX(FC_L,$AL1018+1)-INDEX(FC_L,$AL1018))</f>
        <v>0.41499999999999998</v>
      </c>
      <c r="AP1018" s="26">
        <f>(IF(S1018=1,Y1018*AK1018/AM1018,0)+IF(T1018=1,Z1018*AK1018/AN1018,0)+IF(U1018=1,AA1018*AK1018/AO1018,0))*dt/60</f>
        <v>0.13434959664142687</v>
      </c>
      <c r="AQ1018" s="25">
        <f>E1018+(AG1018*SQRT(RTE)-AH1018/SQRT(RTE))*dt/60/E_nom</f>
        <v>0.62267228102747707</v>
      </c>
      <c r="AR1018">
        <f>IF(R1018=1,1,0)</f>
        <v>0</v>
      </c>
    </row>
    <row r="1019" spans="1:44" x14ac:dyDescent="0.2">
      <c r="A1019">
        <v>1017</v>
      </c>
      <c r="B1019" s="22">
        <f>A1019/1440</f>
        <v>0.70625000000000004</v>
      </c>
      <c r="C1019" s="23">
        <v>3.3189000000000002</v>
      </c>
      <c r="D1019" s="24">
        <f>C1019+P_aux</f>
        <v>3.3339000000000003</v>
      </c>
      <c r="E1019" s="25">
        <f>AQ1018</f>
        <v>0.62267228102747707</v>
      </c>
      <c r="F1019" s="24">
        <f>AB1018</f>
        <v>3.4</v>
      </c>
      <c r="G1019">
        <f>IF(AND(S1018=0,V1018&gt;=MinOff),V1018,-1)</f>
        <v>-1</v>
      </c>
      <c r="H1019">
        <f>IF(AND(T1018=0,W1018&gt;=MinOff),W1018,-1)</f>
        <v>-1</v>
      </c>
      <c r="I1019">
        <f>IF(AND(U1018=0,X1018&gt;=MinOff),X1018,-1)</f>
        <v>-1</v>
      </c>
      <c r="J1019">
        <f>IF(AND(S1018=1,V1018&gt;=MinRun),V1018,-1)</f>
        <v>794</v>
      </c>
      <c r="K1019">
        <f>IF(AND(T1018=1,W1018&gt;=MinRun),W1018,-1)</f>
        <v>793</v>
      </c>
      <c r="L1019">
        <f>IF(AND(U1018=1,X1018&gt;=MinRun),X1018,-1)</f>
        <v>452</v>
      </c>
      <c r="M1019">
        <f>IF(MAX(G1019:I1019)&lt;0,0,MATCH(MAX(G1019:I1019),G1019:I1019,0))</f>
        <v>0</v>
      </c>
      <c r="N1019">
        <f>IF(MAX(J1019:L1019)&lt;0,0,MATCH(MAX(J1019:L1019),J1019:L1019,0))</f>
        <v>1</v>
      </c>
      <c r="O1019" s="24">
        <f>IF(N1019=0,0,INDEX(CapVec,N1019))</f>
        <v>1.2</v>
      </c>
      <c r="P1019">
        <f>IF(OR(D1019&gt;F1019+StartMargin,E1019&lt;SOC_startT),1,0)</f>
        <v>0</v>
      </c>
      <c r="Q1019">
        <f>IF(AND(E1019&gt;SOC_stopT,D1019&lt;=F1019-O1019+StopMargin),1,0)</f>
        <v>0</v>
      </c>
      <c r="R1019">
        <f>IF(AND(P1019=1,M1019&gt;0),1,IF(AND(P1019=0,Q1019=1,N1019&gt;0),-1,0))</f>
        <v>0</v>
      </c>
      <c r="S1019">
        <f>S1018+IF(AND(R1019=1,M1019=1),1,0)-IF(AND(R1019=-1,N1019=1),1,0)</f>
        <v>1</v>
      </c>
      <c r="T1019">
        <f>T1018+IF(AND(R1019=1,M1019=2),1,0)-IF(AND(R1019=-1,N1019=2),1,0)</f>
        <v>1</v>
      </c>
      <c r="U1019">
        <f>U1018+IF(AND(R1019=1,M1019=3),1,0)-IF(AND(R1019=-1,N1019=3),1,0)</f>
        <v>1</v>
      </c>
      <c r="V1019">
        <f>IF(S1019&lt;&gt;S1018,0,V1018+dt)</f>
        <v>795</v>
      </c>
      <c r="W1019">
        <f>IF(T1019&lt;&gt;T1018,0,W1018+dt)</f>
        <v>794</v>
      </c>
      <c r="X1019">
        <f>IF(U1019&lt;&gt;U1018,0,X1018+dt)</f>
        <v>453</v>
      </c>
      <c r="Y1019" s="24">
        <f>S1019*Cap_1*MIN(1,(V1019+dt)/StartRamp)</f>
        <v>1.2</v>
      </c>
      <c r="Z1019" s="24">
        <f>T1019*Cap_2*MIN(1,(W1019+dt)/StartRamp)</f>
        <v>1.1000000000000001</v>
      </c>
      <c r="AA1019" s="24">
        <f>U1019*Cap_3*MIN(1,(X1019+dt)/StartRamp)</f>
        <v>1.1000000000000001</v>
      </c>
      <c r="AB1019" s="24">
        <f>SUM(Y1019:AA1019)</f>
        <v>3.4</v>
      </c>
      <c r="AC1019" s="24">
        <f>AB1019-D1019</f>
        <v>6.6099999999999604E-2</v>
      </c>
      <c r="AD1019" s="25">
        <f>MEDIAN(0,(TaperEnd-E1019)/(TaperEnd-TaperStart),1)</f>
        <v>1</v>
      </c>
      <c r="AE1019" s="24">
        <f>MIN(P_pcs*AD1019,MAX(0,SOC_max-E1019)*E_nom*60/dt/SQRT(RTE))</f>
        <v>2.5</v>
      </c>
      <c r="AF1019" s="24">
        <f>MIN(P_pcs,MAX(0,E1019-SOC_min)*E_nom*60/dt*SQRT(RTE))</f>
        <v>2.5</v>
      </c>
      <c r="AG1019" s="24">
        <f>IF(AC1019&gt;0,MIN(AC1019,AE1019),0)</f>
        <v>6.6099999999999604E-2</v>
      </c>
      <c r="AH1019" s="24">
        <f>IF(AC1019&lt;0,MIN(-AC1019,AF1019),0)</f>
        <v>0</v>
      </c>
      <c r="AI1019" s="24">
        <f>IF(AC1019&gt;0,D1019+AG1019,AB1019)</f>
        <v>3.4</v>
      </c>
      <c r="AJ1019" s="24">
        <f>MAX(0,D1019-AI1019-AH1019)</f>
        <v>0</v>
      </c>
      <c r="AK1019" s="25">
        <f>IF(AB1019&gt;0,AI1019/AB1019,0)</f>
        <v>1</v>
      </c>
      <c r="AL1019">
        <f>IF(AB1019=0,1,MIN(MATCH(MEDIAN(MinStable,AK1019,1),FC_L,1),3))</f>
        <v>3</v>
      </c>
      <c r="AM1019" s="25">
        <f>INDEX(FC_E1,$AL1019)+(MEDIAN(MinStable,$AK1019,1)-INDEX(FC_L,$AL1019))*(INDEX(FC_E1,$AL1019+1)-INDEX(FC_E1,$AL1019))/(INDEX(FC_L,$AL1019+1)-INDEX(FC_L,$AL1019))</f>
        <v>0.42799999999999999</v>
      </c>
      <c r="AN1019" s="25">
        <f>INDEX(FC_E2,$AL1019)+(MEDIAN(MinStable,$AK1019,1)-INDEX(FC_L,$AL1019))*(INDEX(FC_E2,$AL1019+1)-INDEX(FC_E2,$AL1019))/(INDEX(FC_L,$AL1019+1)-INDEX(FC_L,$AL1019))</f>
        <v>0.42199999999999999</v>
      </c>
      <c r="AO1019" s="25">
        <f>INDEX(FC_E3,$AL1019)+(MEDIAN(MinStable,$AK1019,1)-INDEX(FC_L,$AL1019))*(INDEX(FC_E3,$AL1019+1)-INDEX(FC_E3,$AL1019))/(INDEX(FC_L,$AL1019+1)-INDEX(FC_L,$AL1019))</f>
        <v>0.41499999999999998</v>
      </c>
      <c r="AP1019" s="26">
        <f>(IF(S1019=1,Y1019*AK1019/AM1019,0)+IF(T1019=1,Z1019*AK1019/AN1019,0)+IF(U1019=1,AA1019*AK1019/AO1019,0))*dt/60</f>
        <v>0.13434959664142687</v>
      </c>
      <c r="AQ1019" s="25">
        <f>E1019+(AG1019*SQRT(RTE)-AH1019/SQRT(RTE))*dt/60/E_nom</f>
        <v>0.62286018192549186</v>
      </c>
      <c r="AR1019">
        <f>IF(R1019=1,1,0)</f>
        <v>0</v>
      </c>
    </row>
    <row r="1020" spans="1:44" x14ac:dyDescent="0.2">
      <c r="A1020">
        <v>1018</v>
      </c>
      <c r="B1020" s="22">
        <f>A1020/1440</f>
        <v>0.70694444444444449</v>
      </c>
      <c r="C1020" s="23">
        <v>3.2536999999999998</v>
      </c>
      <c r="D1020" s="24">
        <f>C1020+P_aux</f>
        <v>3.2686999999999999</v>
      </c>
      <c r="E1020" s="25">
        <f>AQ1019</f>
        <v>0.62286018192549186</v>
      </c>
      <c r="F1020" s="24">
        <f>AB1019</f>
        <v>3.4</v>
      </c>
      <c r="G1020">
        <f>IF(AND(S1019=0,V1019&gt;=MinOff),V1019,-1)</f>
        <v>-1</v>
      </c>
      <c r="H1020">
        <f>IF(AND(T1019=0,W1019&gt;=MinOff),W1019,-1)</f>
        <v>-1</v>
      </c>
      <c r="I1020">
        <f>IF(AND(U1019=0,X1019&gt;=MinOff),X1019,-1)</f>
        <v>-1</v>
      </c>
      <c r="J1020">
        <f>IF(AND(S1019=1,V1019&gt;=MinRun),V1019,-1)</f>
        <v>795</v>
      </c>
      <c r="K1020">
        <f>IF(AND(T1019=1,W1019&gt;=MinRun),W1019,-1)</f>
        <v>794</v>
      </c>
      <c r="L1020">
        <f>IF(AND(U1019=1,X1019&gt;=MinRun),X1019,-1)</f>
        <v>453</v>
      </c>
      <c r="M1020">
        <f>IF(MAX(G1020:I1020)&lt;0,0,MATCH(MAX(G1020:I1020),G1020:I1020,0))</f>
        <v>0</v>
      </c>
      <c r="N1020">
        <f>IF(MAX(J1020:L1020)&lt;0,0,MATCH(MAX(J1020:L1020),J1020:L1020,0))</f>
        <v>1</v>
      </c>
      <c r="O1020" s="24">
        <f>IF(N1020=0,0,INDEX(CapVec,N1020))</f>
        <v>1.2</v>
      </c>
      <c r="P1020">
        <f>IF(OR(D1020&gt;F1020+StartMargin,E1020&lt;SOC_startT),1,0)</f>
        <v>0</v>
      </c>
      <c r="Q1020">
        <f>IF(AND(E1020&gt;SOC_stopT,D1020&lt;=F1020-O1020+StopMargin),1,0)</f>
        <v>0</v>
      </c>
      <c r="R1020">
        <f>IF(AND(P1020=1,M1020&gt;0),1,IF(AND(P1020=0,Q1020=1,N1020&gt;0),-1,0))</f>
        <v>0</v>
      </c>
      <c r="S1020">
        <f>S1019+IF(AND(R1020=1,M1020=1),1,0)-IF(AND(R1020=-1,N1020=1),1,0)</f>
        <v>1</v>
      </c>
      <c r="T1020">
        <f>T1019+IF(AND(R1020=1,M1020=2),1,0)-IF(AND(R1020=-1,N1020=2),1,0)</f>
        <v>1</v>
      </c>
      <c r="U1020">
        <f>U1019+IF(AND(R1020=1,M1020=3),1,0)-IF(AND(R1020=-1,N1020=3),1,0)</f>
        <v>1</v>
      </c>
      <c r="V1020">
        <f>IF(S1020&lt;&gt;S1019,0,V1019+dt)</f>
        <v>796</v>
      </c>
      <c r="W1020">
        <f>IF(T1020&lt;&gt;T1019,0,W1019+dt)</f>
        <v>795</v>
      </c>
      <c r="X1020">
        <f>IF(U1020&lt;&gt;U1019,0,X1019+dt)</f>
        <v>454</v>
      </c>
      <c r="Y1020" s="24">
        <f>S1020*Cap_1*MIN(1,(V1020+dt)/StartRamp)</f>
        <v>1.2</v>
      </c>
      <c r="Z1020" s="24">
        <f>T1020*Cap_2*MIN(1,(W1020+dt)/StartRamp)</f>
        <v>1.1000000000000001</v>
      </c>
      <c r="AA1020" s="24">
        <f>U1020*Cap_3*MIN(1,(X1020+dt)/StartRamp)</f>
        <v>1.1000000000000001</v>
      </c>
      <c r="AB1020" s="24">
        <f>SUM(Y1020:AA1020)</f>
        <v>3.4</v>
      </c>
      <c r="AC1020" s="24">
        <f>AB1020-D1020</f>
        <v>0.13129999999999997</v>
      </c>
      <c r="AD1020" s="25">
        <f>MEDIAN(0,(TaperEnd-E1020)/(TaperEnd-TaperStart),1)</f>
        <v>1</v>
      </c>
      <c r="AE1020" s="24">
        <f>MIN(P_pcs*AD1020,MAX(0,SOC_max-E1020)*E_nom*60/dt/SQRT(RTE))</f>
        <v>2.5</v>
      </c>
      <c r="AF1020" s="24">
        <f>MIN(P_pcs,MAX(0,E1020-SOC_min)*E_nom*60/dt*SQRT(RTE))</f>
        <v>2.5</v>
      </c>
      <c r="AG1020" s="24">
        <f>IF(AC1020&gt;0,MIN(AC1020,AE1020),0)</f>
        <v>0.13129999999999997</v>
      </c>
      <c r="AH1020" s="24">
        <f>IF(AC1020&lt;0,MIN(-AC1020,AF1020),0)</f>
        <v>0</v>
      </c>
      <c r="AI1020" s="24">
        <f>IF(AC1020&gt;0,D1020+AG1020,AB1020)</f>
        <v>3.4</v>
      </c>
      <c r="AJ1020" s="24">
        <f>MAX(0,D1020-AI1020-AH1020)</f>
        <v>0</v>
      </c>
      <c r="AK1020" s="25">
        <f>IF(AB1020&gt;0,AI1020/AB1020,0)</f>
        <v>1</v>
      </c>
      <c r="AL1020">
        <f>IF(AB1020=0,1,MIN(MATCH(MEDIAN(MinStable,AK1020,1),FC_L,1),3))</f>
        <v>3</v>
      </c>
      <c r="AM1020" s="25">
        <f>INDEX(FC_E1,$AL1020)+(MEDIAN(MinStable,$AK1020,1)-INDEX(FC_L,$AL1020))*(INDEX(FC_E1,$AL1020+1)-INDEX(FC_E1,$AL1020))/(INDEX(FC_L,$AL1020+1)-INDEX(FC_L,$AL1020))</f>
        <v>0.42799999999999999</v>
      </c>
      <c r="AN1020" s="25">
        <f>INDEX(FC_E2,$AL1020)+(MEDIAN(MinStable,$AK1020,1)-INDEX(FC_L,$AL1020))*(INDEX(FC_E2,$AL1020+1)-INDEX(FC_E2,$AL1020))/(INDEX(FC_L,$AL1020+1)-INDEX(FC_L,$AL1020))</f>
        <v>0.42199999999999999</v>
      </c>
      <c r="AO1020" s="25">
        <f>INDEX(FC_E3,$AL1020)+(MEDIAN(MinStable,$AK1020,1)-INDEX(FC_L,$AL1020))*(INDEX(FC_E3,$AL1020+1)-INDEX(FC_E3,$AL1020))/(INDEX(FC_L,$AL1020+1)-INDEX(FC_L,$AL1020))</f>
        <v>0.41499999999999998</v>
      </c>
      <c r="AP1020" s="26">
        <f>(IF(S1020=1,Y1020*AK1020/AM1020,0)+IF(T1020=1,Z1020*AK1020/AN1020,0)+IF(U1020=1,AA1020*AK1020/AO1020,0))*dt/60</f>
        <v>0.13434959664142687</v>
      </c>
      <c r="AQ1020" s="25">
        <f>E1020+(AG1020*SQRT(RTE)-AH1020/SQRT(RTE))*dt/60/E_nom</f>
        <v>0.62323342531292514</v>
      </c>
      <c r="AR1020">
        <f>IF(R1020=1,1,0)</f>
        <v>0</v>
      </c>
    </row>
    <row r="1021" spans="1:44" x14ac:dyDescent="0.2">
      <c r="A1021">
        <v>1019</v>
      </c>
      <c r="B1021" s="22">
        <f>A1021/1440</f>
        <v>0.70763888888888893</v>
      </c>
      <c r="C1021" s="23">
        <v>3.3986999999999998</v>
      </c>
      <c r="D1021" s="24">
        <f>C1021+P_aux</f>
        <v>3.4137</v>
      </c>
      <c r="E1021" s="25">
        <f>AQ1020</f>
        <v>0.62323342531292514</v>
      </c>
      <c r="F1021" s="24">
        <f>AB1020</f>
        <v>3.4</v>
      </c>
      <c r="G1021">
        <f>IF(AND(S1020=0,V1020&gt;=MinOff),V1020,-1)</f>
        <v>-1</v>
      </c>
      <c r="H1021">
        <f>IF(AND(T1020=0,W1020&gt;=MinOff),W1020,-1)</f>
        <v>-1</v>
      </c>
      <c r="I1021">
        <f>IF(AND(U1020=0,X1020&gt;=MinOff),X1020,-1)</f>
        <v>-1</v>
      </c>
      <c r="J1021">
        <f>IF(AND(S1020=1,V1020&gt;=MinRun),V1020,-1)</f>
        <v>796</v>
      </c>
      <c r="K1021">
        <f>IF(AND(T1020=1,W1020&gt;=MinRun),W1020,-1)</f>
        <v>795</v>
      </c>
      <c r="L1021">
        <f>IF(AND(U1020=1,X1020&gt;=MinRun),X1020,-1)</f>
        <v>454</v>
      </c>
      <c r="M1021">
        <f>IF(MAX(G1021:I1021)&lt;0,0,MATCH(MAX(G1021:I1021),G1021:I1021,0))</f>
        <v>0</v>
      </c>
      <c r="N1021">
        <f>IF(MAX(J1021:L1021)&lt;0,0,MATCH(MAX(J1021:L1021),J1021:L1021,0))</f>
        <v>1</v>
      </c>
      <c r="O1021" s="24">
        <f>IF(N1021=0,0,INDEX(CapVec,N1021))</f>
        <v>1.2</v>
      </c>
      <c r="P1021">
        <f>IF(OR(D1021&gt;F1021+StartMargin,E1021&lt;SOC_startT),1,0)</f>
        <v>0</v>
      </c>
      <c r="Q1021">
        <f>IF(AND(E1021&gt;SOC_stopT,D1021&lt;=F1021-O1021+StopMargin),1,0)</f>
        <v>0</v>
      </c>
      <c r="R1021">
        <f>IF(AND(P1021=1,M1021&gt;0),1,IF(AND(P1021=0,Q1021=1,N1021&gt;0),-1,0))</f>
        <v>0</v>
      </c>
      <c r="S1021">
        <f>S1020+IF(AND(R1021=1,M1021=1),1,0)-IF(AND(R1021=-1,N1021=1),1,0)</f>
        <v>1</v>
      </c>
      <c r="T1021">
        <f>T1020+IF(AND(R1021=1,M1021=2),1,0)-IF(AND(R1021=-1,N1021=2),1,0)</f>
        <v>1</v>
      </c>
      <c r="U1021">
        <f>U1020+IF(AND(R1021=1,M1021=3),1,0)-IF(AND(R1021=-1,N1021=3),1,0)</f>
        <v>1</v>
      </c>
      <c r="V1021">
        <f>IF(S1021&lt;&gt;S1020,0,V1020+dt)</f>
        <v>797</v>
      </c>
      <c r="W1021">
        <f>IF(T1021&lt;&gt;T1020,0,W1020+dt)</f>
        <v>796</v>
      </c>
      <c r="X1021">
        <f>IF(U1021&lt;&gt;U1020,0,X1020+dt)</f>
        <v>455</v>
      </c>
      <c r="Y1021" s="24">
        <f>S1021*Cap_1*MIN(1,(V1021+dt)/StartRamp)</f>
        <v>1.2</v>
      </c>
      <c r="Z1021" s="24">
        <f>T1021*Cap_2*MIN(1,(W1021+dt)/StartRamp)</f>
        <v>1.1000000000000001</v>
      </c>
      <c r="AA1021" s="24">
        <f>U1021*Cap_3*MIN(1,(X1021+dt)/StartRamp)</f>
        <v>1.1000000000000001</v>
      </c>
      <c r="AB1021" s="24">
        <f>SUM(Y1021:AA1021)</f>
        <v>3.4</v>
      </c>
      <c r="AC1021" s="24">
        <f>AB1021-D1021</f>
        <v>-1.3700000000000045E-2</v>
      </c>
      <c r="AD1021" s="25">
        <f>MEDIAN(0,(TaperEnd-E1021)/(TaperEnd-TaperStart),1)</f>
        <v>1</v>
      </c>
      <c r="AE1021" s="24">
        <f>MIN(P_pcs*AD1021,MAX(0,SOC_max-E1021)*E_nom*60/dt/SQRT(RTE))</f>
        <v>2.5</v>
      </c>
      <c r="AF1021" s="24">
        <f>MIN(P_pcs,MAX(0,E1021-SOC_min)*E_nom*60/dt*SQRT(RTE))</f>
        <v>2.5</v>
      </c>
      <c r="AG1021" s="24">
        <f>IF(AC1021&gt;0,MIN(AC1021,AE1021),0)</f>
        <v>0</v>
      </c>
      <c r="AH1021" s="24">
        <f>IF(AC1021&lt;0,MIN(-AC1021,AF1021),0)</f>
        <v>1.3700000000000045E-2</v>
      </c>
      <c r="AI1021" s="24">
        <f>IF(AC1021&gt;0,D1021+AG1021,AB1021)</f>
        <v>3.4</v>
      </c>
      <c r="AJ1021" s="24">
        <f>MAX(0,D1021-AI1021-AH1021)</f>
        <v>0</v>
      </c>
      <c r="AK1021" s="25">
        <f>IF(AB1021&gt;0,AI1021/AB1021,0)</f>
        <v>1</v>
      </c>
      <c r="AL1021">
        <f>IF(AB1021=0,1,MIN(MATCH(MEDIAN(MinStable,AK1021,1),FC_L,1),3))</f>
        <v>3</v>
      </c>
      <c r="AM1021" s="25">
        <f>INDEX(FC_E1,$AL1021)+(MEDIAN(MinStable,$AK1021,1)-INDEX(FC_L,$AL1021))*(INDEX(FC_E1,$AL1021+1)-INDEX(FC_E1,$AL1021))/(INDEX(FC_L,$AL1021+1)-INDEX(FC_L,$AL1021))</f>
        <v>0.42799999999999999</v>
      </c>
      <c r="AN1021" s="25">
        <f>INDEX(FC_E2,$AL1021)+(MEDIAN(MinStable,$AK1021,1)-INDEX(FC_L,$AL1021))*(INDEX(FC_E2,$AL1021+1)-INDEX(FC_E2,$AL1021))/(INDEX(FC_L,$AL1021+1)-INDEX(FC_L,$AL1021))</f>
        <v>0.42199999999999999</v>
      </c>
      <c r="AO1021" s="25">
        <f>INDEX(FC_E3,$AL1021)+(MEDIAN(MinStable,$AK1021,1)-INDEX(FC_L,$AL1021))*(INDEX(FC_E3,$AL1021+1)-INDEX(FC_E3,$AL1021))/(INDEX(FC_L,$AL1021+1)-INDEX(FC_L,$AL1021))</f>
        <v>0.41499999999999998</v>
      </c>
      <c r="AP1021" s="26">
        <f>(IF(S1021=1,Y1021*AK1021/AM1021,0)+IF(T1021=1,Z1021*AK1021/AN1021,0)+IF(U1021=1,AA1021*AK1021/AO1021,0))*dt/60</f>
        <v>0.13434959664142687</v>
      </c>
      <c r="AQ1021" s="25">
        <f>E1021+(AG1021*SQRT(RTE)-AH1021/SQRT(RTE))*dt/60/E_nom</f>
        <v>0.6231891700127119</v>
      </c>
      <c r="AR1021">
        <f>IF(R1021=1,1,0)</f>
        <v>0</v>
      </c>
    </row>
    <row r="1022" spans="1:44" x14ac:dyDescent="0.2">
      <c r="A1022">
        <v>1020</v>
      </c>
      <c r="B1022" s="22">
        <f>A1022/1440</f>
        <v>0.70833333333333337</v>
      </c>
      <c r="C1022" s="23">
        <v>3.7804000000000002</v>
      </c>
      <c r="D1022" s="24">
        <f>C1022+P_aux</f>
        <v>3.7954000000000003</v>
      </c>
      <c r="E1022" s="25">
        <f>AQ1021</f>
        <v>0.6231891700127119</v>
      </c>
      <c r="F1022" s="24">
        <f>AB1021</f>
        <v>3.4</v>
      </c>
      <c r="G1022">
        <f>IF(AND(S1021=0,V1021&gt;=MinOff),V1021,-1)</f>
        <v>-1</v>
      </c>
      <c r="H1022">
        <f>IF(AND(T1021=0,W1021&gt;=MinOff),W1021,-1)</f>
        <v>-1</v>
      </c>
      <c r="I1022">
        <f>IF(AND(U1021=0,X1021&gt;=MinOff),X1021,-1)</f>
        <v>-1</v>
      </c>
      <c r="J1022">
        <f>IF(AND(S1021=1,V1021&gt;=MinRun),V1021,-1)</f>
        <v>797</v>
      </c>
      <c r="K1022">
        <f>IF(AND(T1021=1,W1021&gt;=MinRun),W1021,-1)</f>
        <v>796</v>
      </c>
      <c r="L1022">
        <f>IF(AND(U1021=1,X1021&gt;=MinRun),X1021,-1)</f>
        <v>455</v>
      </c>
      <c r="M1022">
        <f>IF(MAX(G1022:I1022)&lt;0,0,MATCH(MAX(G1022:I1022),G1022:I1022,0))</f>
        <v>0</v>
      </c>
      <c r="N1022">
        <f>IF(MAX(J1022:L1022)&lt;0,0,MATCH(MAX(J1022:L1022),J1022:L1022,0))</f>
        <v>1</v>
      </c>
      <c r="O1022" s="24">
        <f>IF(N1022=0,0,INDEX(CapVec,N1022))</f>
        <v>1.2</v>
      </c>
      <c r="P1022">
        <f>IF(OR(D1022&gt;F1022+StartMargin,E1022&lt;SOC_startT),1,0)</f>
        <v>0</v>
      </c>
      <c r="Q1022">
        <f>IF(AND(E1022&gt;SOC_stopT,D1022&lt;=F1022-O1022+StopMargin),1,0)</f>
        <v>0</v>
      </c>
      <c r="R1022">
        <f>IF(AND(P1022=1,M1022&gt;0),1,IF(AND(P1022=0,Q1022=1,N1022&gt;0),-1,0))</f>
        <v>0</v>
      </c>
      <c r="S1022">
        <f>S1021+IF(AND(R1022=1,M1022=1),1,0)-IF(AND(R1022=-1,N1022=1),1,0)</f>
        <v>1</v>
      </c>
      <c r="T1022">
        <f>T1021+IF(AND(R1022=1,M1022=2),1,0)-IF(AND(R1022=-1,N1022=2),1,0)</f>
        <v>1</v>
      </c>
      <c r="U1022">
        <f>U1021+IF(AND(R1022=1,M1022=3),1,0)-IF(AND(R1022=-1,N1022=3),1,0)</f>
        <v>1</v>
      </c>
      <c r="V1022">
        <f>IF(S1022&lt;&gt;S1021,0,V1021+dt)</f>
        <v>798</v>
      </c>
      <c r="W1022">
        <f>IF(T1022&lt;&gt;T1021,0,W1021+dt)</f>
        <v>797</v>
      </c>
      <c r="X1022">
        <f>IF(U1022&lt;&gt;U1021,0,X1021+dt)</f>
        <v>456</v>
      </c>
      <c r="Y1022" s="24">
        <f>S1022*Cap_1*MIN(1,(V1022+dt)/StartRamp)</f>
        <v>1.2</v>
      </c>
      <c r="Z1022" s="24">
        <f>T1022*Cap_2*MIN(1,(W1022+dt)/StartRamp)</f>
        <v>1.1000000000000001</v>
      </c>
      <c r="AA1022" s="24">
        <f>U1022*Cap_3*MIN(1,(X1022+dt)/StartRamp)</f>
        <v>1.1000000000000001</v>
      </c>
      <c r="AB1022" s="24">
        <f>SUM(Y1022:AA1022)</f>
        <v>3.4</v>
      </c>
      <c r="AC1022" s="24">
        <f>AB1022-D1022</f>
        <v>-0.39540000000000042</v>
      </c>
      <c r="AD1022" s="25">
        <f>MEDIAN(0,(TaperEnd-E1022)/(TaperEnd-TaperStart),1)</f>
        <v>1</v>
      </c>
      <c r="AE1022" s="24">
        <f>MIN(P_pcs*AD1022,MAX(0,SOC_max-E1022)*E_nom*60/dt/SQRT(RTE))</f>
        <v>2.5</v>
      </c>
      <c r="AF1022" s="24">
        <f>MIN(P_pcs,MAX(0,E1022-SOC_min)*E_nom*60/dt*SQRT(RTE))</f>
        <v>2.5</v>
      </c>
      <c r="AG1022" s="24">
        <f>IF(AC1022&gt;0,MIN(AC1022,AE1022),0)</f>
        <v>0</v>
      </c>
      <c r="AH1022" s="24">
        <f>IF(AC1022&lt;0,MIN(-AC1022,AF1022),0)</f>
        <v>0.39540000000000042</v>
      </c>
      <c r="AI1022" s="24">
        <f>IF(AC1022&gt;0,D1022+AG1022,AB1022)</f>
        <v>3.4</v>
      </c>
      <c r="AJ1022" s="24">
        <f>MAX(0,D1022-AI1022-AH1022)</f>
        <v>0</v>
      </c>
      <c r="AK1022" s="25">
        <f>IF(AB1022&gt;0,AI1022/AB1022,0)</f>
        <v>1</v>
      </c>
      <c r="AL1022">
        <f>IF(AB1022=0,1,MIN(MATCH(MEDIAN(MinStable,AK1022,1),FC_L,1),3))</f>
        <v>3</v>
      </c>
      <c r="AM1022" s="25">
        <f>INDEX(FC_E1,$AL1022)+(MEDIAN(MinStable,$AK1022,1)-INDEX(FC_L,$AL1022))*(INDEX(FC_E1,$AL1022+1)-INDEX(FC_E1,$AL1022))/(INDEX(FC_L,$AL1022+1)-INDEX(FC_L,$AL1022))</f>
        <v>0.42799999999999999</v>
      </c>
      <c r="AN1022" s="25">
        <f>INDEX(FC_E2,$AL1022)+(MEDIAN(MinStable,$AK1022,1)-INDEX(FC_L,$AL1022))*(INDEX(FC_E2,$AL1022+1)-INDEX(FC_E2,$AL1022))/(INDEX(FC_L,$AL1022+1)-INDEX(FC_L,$AL1022))</f>
        <v>0.42199999999999999</v>
      </c>
      <c r="AO1022" s="25">
        <f>INDEX(FC_E3,$AL1022)+(MEDIAN(MinStable,$AK1022,1)-INDEX(FC_L,$AL1022))*(INDEX(FC_E3,$AL1022+1)-INDEX(FC_E3,$AL1022))/(INDEX(FC_L,$AL1022+1)-INDEX(FC_L,$AL1022))</f>
        <v>0.41499999999999998</v>
      </c>
      <c r="AP1022" s="26">
        <f>(IF(S1022=1,Y1022*AK1022/AM1022,0)+IF(T1022=1,Z1022*AK1022/AN1022,0)+IF(U1022=1,AA1022*AK1022/AO1022,0))*dt/60</f>
        <v>0.13434959664142687</v>
      </c>
      <c r="AQ1022" s="25">
        <f>E1022+(AG1022*SQRT(RTE)-AH1022/SQRT(RTE))*dt/60/E_nom</f>
        <v>0.62191190390290874</v>
      </c>
      <c r="AR1022">
        <f>IF(R1022=1,1,0)</f>
        <v>0</v>
      </c>
    </row>
    <row r="1023" spans="1:44" x14ac:dyDescent="0.2">
      <c r="A1023">
        <v>1021</v>
      </c>
      <c r="B1023" s="22">
        <f>A1023/1440</f>
        <v>0.70902777777777781</v>
      </c>
      <c r="C1023" s="23">
        <v>3.8266</v>
      </c>
      <c r="D1023" s="24">
        <f>C1023+P_aux</f>
        <v>3.8416000000000001</v>
      </c>
      <c r="E1023" s="25">
        <f>AQ1022</f>
        <v>0.62191190390290874</v>
      </c>
      <c r="F1023" s="24">
        <f>AB1022</f>
        <v>3.4</v>
      </c>
      <c r="G1023">
        <f>IF(AND(S1022=0,V1022&gt;=MinOff),V1022,-1)</f>
        <v>-1</v>
      </c>
      <c r="H1023">
        <f>IF(AND(T1022=0,W1022&gt;=MinOff),W1022,-1)</f>
        <v>-1</v>
      </c>
      <c r="I1023">
        <f>IF(AND(U1022=0,X1022&gt;=MinOff),X1022,-1)</f>
        <v>-1</v>
      </c>
      <c r="J1023">
        <f>IF(AND(S1022=1,V1022&gt;=MinRun),V1022,-1)</f>
        <v>798</v>
      </c>
      <c r="K1023">
        <f>IF(AND(T1022=1,W1022&gt;=MinRun),W1022,-1)</f>
        <v>797</v>
      </c>
      <c r="L1023">
        <f>IF(AND(U1022=1,X1022&gt;=MinRun),X1022,-1)</f>
        <v>456</v>
      </c>
      <c r="M1023">
        <f>IF(MAX(G1023:I1023)&lt;0,0,MATCH(MAX(G1023:I1023),G1023:I1023,0))</f>
        <v>0</v>
      </c>
      <c r="N1023">
        <f>IF(MAX(J1023:L1023)&lt;0,0,MATCH(MAX(J1023:L1023),J1023:L1023,0))</f>
        <v>1</v>
      </c>
      <c r="O1023" s="24">
        <f>IF(N1023=0,0,INDEX(CapVec,N1023))</f>
        <v>1.2</v>
      </c>
      <c r="P1023">
        <f>IF(OR(D1023&gt;F1023+StartMargin,E1023&lt;SOC_startT),1,0)</f>
        <v>0</v>
      </c>
      <c r="Q1023">
        <f>IF(AND(E1023&gt;SOC_stopT,D1023&lt;=F1023-O1023+StopMargin),1,0)</f>
        <v>0</v>
      </c>
      <c r="R1023">
        <f>IF(AND(P1023=1,M1023&gt;0),1,IF(AND(P1023=0,Q1023=1,N1023&gt;0),-1,0))</f>
        <v>0</v>
      </c>
      <c r="S1023">
        <f>S1022+IF(AND(R1023=1,M1023=1),1,0)-IF(AND(R1023=-1,N1023=1),1,0)</f>
        <v>1</v>
      </c>
      <c r="T1023">
        <f>T1022+IF(AND(R1023=1,M1023=2),1,0)-IF(AND(R1023=-1,N1023=2),1,0)</f>
        <v>1</v>
      </c>
      <c r="U1023">
        <f>U1022+IF(AND(R1023=1,M1023=3),1,0)-IF(AND(R1023=-1,N1023=3),1,0)</f>
        <v>1</v>
      </c>
      <c r="V1023">
        <f>IF(S1023&lt;&gt;S1022,0,V1022+dt)</f>
        <v>799</v>
      </c>
      <c r="W1023">
        <f>IF(T1023&lt;&gt;T1022,0,W1022+dt)</f>
        <v>798</v>
      </c>
      <c r="X1023">
        <f>IF(U1023&lt;&gt;U1022,0,X1022+dt)</f>
        <v>457</v>
      </c>
      <c r="Y1023" s="24">
        <f>S1023*Cap_1*MIN(1,(V1023+dt)/StartRamp)</f>
        <v>1.2</v>
      </c>
      <c r="Z1023" s="24">
        <f>T1023*Cap_2*MIN(1,(W1023+dt)/StartRamp)</f>
        <v>1.1000000000000001</v>
      </c>
      <c r="AA1023" s="24">
        <f>U1023*Cap_3*MIN(1,(X1023+dt)/StartRamp)</f>
        <v>1.1000000000000001</v>
      </c>
      <c r="AB1023" s="24">
        <f>SUM(Y1023:AA1023)</f>
        <v>3.4</v>
      </c>
      <c r="AC1023" s="24">
        <f>AB1023-D1023</f>
        <v>-0.44160000000000021</v>
      </c>
      <c r="AD1023" s="25">
        <f>MEDIAN(0,(TaperEnd-E1023)/(TaperEnd-TaperStart),1)</f>
        <v>1</v>
      </c>
      <c r="AE1023" s="24">
        <f>MIN(P_pcs*AD1023,MAX(0,SOC_max-E1023)*E_nom*60/dt/SQRT(RTE))</f>
        <v>2.5</v>
      </c>
      <c r="AF1023" s="24">
        <f>MIN(P_pcs,MAX(0,E1023-SOC_min)*E_nom*60/dt*SQRT(RTE))</f>
        <v>2.5</v>
      </c>
      <c r="AG1023" s="24">
        <f>IF(AC1023&gt;0,MIN(AC1023,AE1023),0)</f>
        <v>0</v>
      </c>
      <c r="AH1023" s="24">
        <f>IF(AC1023&lt;0,MIN(-AC1023,AF1023),0)</f>
        <v>0.44160000000000021</v>
      </c>
      <c r="AI1023" s="24">
        <f>IF(AC1023&gt;0,D1023+AG1023,AB1023)</f>
        <v>3.4</v>
      </c>
      <c r="AJ1023" s="24">
        <f>MAX(0,D1023-AI1023-AH1023)</f>
        <v>0</v>
      </c>
      <c r="AK1023" s="25">
        <f>IF(AB1023&gt;0,AI1023/AB1023,0)</f>
        <v>1</v>
      </c>
      <c r="AL1023">
        <f>IF(AB1023=0,1,MIN(MATCH(MEDIAN(MinStable,AK1023,1),FC_L,1),3))</f>
        <v>3</v>
      </c>
      <c r="AM1023" s="25">
        <f>INDEX(FC_E1,$AL1023)+(MEDIAN(MinStable,$AK1023,1)-INDEX(FC_L,$AL1023))*(INDEX(FC_E1,$AL1023+1)-INDEX(FC_E1,$AL1023))/(INDEX(FC_L,$AL1023+1)-INDEX(FC_L,$AL1023))</f>
        <v>0.42799999999999999</v>
      </c>
      <c r="AN1023" s="25">
        <f>INDEX(FC_E2,$AL1023)+(MEDIAN(MinStable,$AK1023,1)-INDEX(FC_L,$AL1023))*(INDEX(FC_E2,$AL1023+1)-INDEX(FC_E2,$AL1023))/(INDEX(FC_L,$AL1023+1)-INDEX(FC_L,$AL1023))</f>
        <v>0.42199999999999999</v>
      </c>
      <c r="AO1023" s="25">
        <f>INDEX(FC_E3,$AL1023)+(MEDIAN(MinStable,$AK1023,1)-INDEX(FC_L,$AL1023))*(INDEX(FC_E3,$AL1023+1)-INDEX(FC_E3,$AL1023))/(INDEX(FC_L,$AL1023+1)-INDEX(FC_L,$AL1023))</f>
        <v>0.41499999999999998</v>
      </c>
      <c r="AP1023" s="26">
        <f>(IF(S1023=1,Y1023*AK1023/AM1023,0)+IF(T1023=1,Z1023*AK1023/AN1023,0)+IF(U1023=1,AA1023*AK1023/AO1023,0))*dt/60</f>
        <v>0.13434959664142687</v>
      </c>
      <c r="AQ1023" s="25">
        <f>E1023+(AG1023*SQRT(RTE)-AH1023/SQRT(RTE))*dt/60/E_nom</f>
        <v>0.62048539729165664</v>
      </c>
      <c r="AR1023">
        <f>IF(R1023=1,1,0)</f>
        <v>0</v>
      </c>
    </row>
    <row r="1024" spans="1:44" x14ac:dyDescent="0.2">
      <c r="A1024">
        <v>1022</v>
      </c>
      <c r="B1024" s="22">
        <f>A1024/1440</f>
        <v>0.70972222222222225</v>
      </c>
      <c r="C1024" s="23">
        <v>3.8681000000000001</v>
      </c>
      <c r="D1024" s="24">
        <f>C1024+P_aux</f>
        <v>3.8831000000000002</v>
      </c>
      <c r="E1024" s="25">
        <f>AQ1023</f>
        <v>0.62048539729165664</v>
      </c>
      <c r="F1024" s="24">
        <f>AB1023</f>
        <v>3.4</v>
      </c>
      <c r="G1024">
        <f>IF(AND(S1023=0,V1023&gt;=MinOff),V1023,-1)</f>
        <v>-1</v>
      </c>
      <c r="H1024">
        <f>IF(AND(T1023=0,W1023&gt;=MinOff),W1023,-1)</f>
        <v>-1</v>
      </c>
      <c r="I1024">
        <f>IF(AND(U1023=0,X1023&gt;=MinOff),X1023,-1)</f>
        <v>-1</v>
      </c>
      <c r="J1024">
        <f>IF(AND(S1023=1,V1023&gt;=MinRun),V1023,-1)</f>
        <v>799</v>
      </c>
      <c r="K1024">
        <f>IF(AND(T1023=1,W1023&gt;=MinRun),W1023,-1)</f>
        <v>798</v>
      </c>
      <c r="L1024">
        <f>IF(AND(U1023=1,X1023&gt;=MinRun),X1023,-1)</f>
        <v>457</v>
      </c>
      <c r="M1024">
        <f>IF(MAX(G1024:I1024)&lt;0,0,MATCH(MAX(G1024:I1024),G1024:I1024,0))</f>
        <v>0</v>
      </c>
      <c r="N1024">
        <f>IF(MAX(J1024:L1024)&lt;0,0,MATCH(MAX(J1024:L1024),J1024:L1024,0))</f>
        <v>1</v>
      </c>
      <c r="O1024" s="24">
        <f>IF(N1024=0,0,INDEX(CapVec,N1024))</f>
        <v>1.2</v>
      </c>
      <c r="P1024">
        <f>IF(OR(D1024&gt;F1024+StartMargin,E1024&lt;SOC_startT),1,0)</f>
        <v>0</v>
      </c>
      <c r="Q1024">
        <f>IF(AND(E1024&gt;SOC_stopT,D1024&lt;=F1024-O1024+StopMargin),1,0)</f>
        <v>0</v>
      </c>
      <c r="R1024">
        <f>IF(AND(P1024=1,M1024&gt;0),1,IF(AND(P1024=0,Q1024=1,N1024&gt;0),-1,0))</f>
        <v>0</v>
      </c>
      <c r="S1024">
        <f>S1023+IF(AND(R1024=1,M1024=1),1,0)-IF(AND(R1024=-1,N1024=1),1,0)</f>
        <v>1</v>
      </c>
      <c r="T1024">
        <f>T1023+IF(AND(R1024=1,M1024=2),1,0)-IF(AND(R1024=-1,N1024=2),1,0)</f>
        <v>1</v>
      </c>
      <c r="U1024">
        <f>U1023+IF(AND(R1024=1,M1024=3),1,0)-IF(AND(R1024=-1,N1024=3),1,0)</f>
        <v>1</v>
      </c>
      <c r="V1024">
        <f>IF(S1024&lt;&gt;S1023,0,V1023+dt)</f>
        <v>800</v>
      </c>
      <c r="W1024">
        <f>IF(T1024&lt;&gt;T1023,0,W1023+dt)</f>
        <v>799</v>
      </c>
      <c r="X1024">
        <f>IF(U1024&lt;&gt;U1023,0,X1023+dt)</f>
        <v>458</v>
      </c>
      <c r="Y1024" s="24">
        <f>S1024*Cap_1*MIN(1,(V1024+dt)/StartRamp)</f>
        <v>1.2</v>
      </c>
      <c r="Z1024" s="24">
        <f>T1024*Cap_2*MIN(1,(W1024+dt)/StartRamp)</f>
        <v>1.1000000000000001</v>
      </c>
      <c r="AA1024" s="24">
        <f>U1024*Cap_3*MIN(1,(X1024+dt)/StartRamp)</f>
        <v>1.1000000000000001</v>
      </c>
      <c r="AB1024" s="24">
        <f>SUM(Y1024:AA1024)</f>
        <v>3.4</v>
      </c>
      <c r="AC1024" s="24">
        <f>AB1024-D1024</f>
        <v>-0.48310000000000031</v>
      </c>
      <c r="AD1024" s="25">
        <f>MEDIAN(0,(TaperEnd-E1024)/(TaperEnd-TaperStart),1)</f>
        <v>1</v>
      </c>
      <c r="AE1024" s="24">
        <f>MIN(P_pcs*AD1024,MAX(0,SOC_max-E1024)*E_nom*60/dt/SQRT(RTE))</f>
        <v>2.5</v>
      </c>
      <c r="AF1024" s="24">
        <f>MIN(P_pcs,MAX(0,E1024-SOC_min)*E_nom*60/dt*SQRT(RTE))</f>
        <v>2.5</v>
      </c>
      <c r="AG1024" s="24">
        <f>IF(AC1024&gt;0,MIN(AC1024,AE1024),0)</f>
        <v>0</v>
      </c>
      <c r="AH1024" s="24">
        <f>IF(AC1024&lt;0,MIN(-AC1024,AF1024),0)</f>
        <v>0.48310000000000031</v>
      </c>
      <c r="AI1024" s="24">
        <f>IF(AC1024&gt;0,D1024+AG1024,AB1024)</f>
        <v>3.4</v>
      </c>
      <c r="AJ1024" s="24">
        <f>MAX(0,D1024-AI1024-AH1024)</f>
        <v>0</v>
      </c>
      <c r="AK1024" s="25">
        <f>IF(AB1024&gt;0,AI1024/AB1024,0)</f>
        <v>1</v>
      </c>
      <c r="AL1024">
        <f>IF(AB1024=0,1,MIN(MATCH(MEDIAN(MinStable,AK1024,1),FC_L,1),3))</f>
        <v>3</v>
      </c>
      <c r="AM1024" s="25">
        <f>INDEX(FC_E1,$AL1024)+(MEDIAN(MinStable,$AK1024,1)-INDEX(FC_L,$AL1024))*(INDEX(FC_E1,$AL1024+1)-INDEX(FC_E1,$AL1024))/(INDEX(FC_L,$AL1024+1)-INDEX(FC_L,$AL1024))</f>
        <v>0.42799999999999999</v>
      </c>
      <c r="AN1024" s="25">
        <f>INDEX(FC_E2,$AL1024)+(MEDIAN(MinStable,$AK1024,1)-INDEX(FC_L,$AL1024))*(INDEX(FC_E2,$AL1024+1)-INDEX(FC_E2,$AL1024))/(INDEX(FC_L,$AL1024+1)-INDEX(FC_L,$AL1024))</f>
        <v>0.42199999999999999</v>
      </c>
      <c r="AO1024" s="25">
        <f>INDEX(FC_E3,$AL1024)+(MEDIAN(MinStable,$AK1024,1)-INDEX(FC_L,$AL1024))*(INDEX(FC_E3,$AL1024+1)-INDEX(FC_E3,$AL1024))/(INDEX(FC_L,$AL1024+1)-INDEX(FC_L,$AL1024))</f>
        <v>0.41499999999999998</v>
      </c>
      <c r="AP1024" s="26">
        <f>(IF(S1024=1,Y1024*AK1024/AM1024,0)+IF(T1024=1,Z1024*AK1024/AN1024,0)+IF(U1024=1,AA1024*AK1024/AO1024,0))*dt/60</f>
        <v>0.13434959664142687</v>
      </c>
      <c r="AQ1024" s="25">
        <f>E1024+(AG1024*SQRT(RTE)-AH1024/SQRT(RTE))*dt/60/E_nom</f>
        <v>0.61892483265421128</v>
      </c>
      <c r="AR1024">
        <f>IF(R1024=1,1,0)</f>
        <v>0</v>
      </c>
    </row>
    <row r="1025" spans="1:44" x14ac:dyDescent="0.2">
      <c r="A1025">
        <v>1023</v>
      </c>
      <c r="B1025" s="22">
        <f>A1025/1440</f>
        <v>0.7104166666666667</v>
      </c>
      <c r="C1025" s="23">
        <v>3.8990999999999998</v>
      </c>
      <c r="D1025" s="24">
        <f>C1025+P_aux</f>
        <v>3.9140999999999999</v>
      </c>
      <c r="E1025" s="25">
        <f>AQ1024</f>
        <v>0.61892483265421128</v>
      </c>
      <c r="F1025" s="24">
        <f>AB1024</f>
        <v>3.4</v>
      </c>
      <c r="G1025">
        <f>IF(AND(S1024=0,V1024&gt;=MinOff),V1024,-1)</f>
        <v>-1</v>
      </c>
      <c r="H1025">
        <f>IF(AND(T1024=0,W1024&gt;=MinOff),W1024,-1)</f>
        <v>-1</v>
      </c>
      <c r="I1025">
        <f>IF(AND(U1024=0,X1024&gt;=MinOff),X1024,-1)</f>
        <v>-1</v>
      </c>
      <c r="J1025">
        <f>IF(AND(S1024=1,V1024&gt;=MinRun),V1024,-1)</f>
        <v>800</v>
      </c>
      <c r="K1025">
        <f>IF(AND(T1024=1,W1024&gt;=MinRun),W1024,-1)</f>
        <v>799</v>
      </c>
      <c r="L1025">
        <f>IF(AND(U1024=1,X1024&gt;=MinRun),X1024,-1)</f>
        <v>458</v>
      </c>
      <c r="M1025">
        <f>IF(MAX(G1025:I1025)&lt;0,0,MATCH(MAX(G1025:I1025),G1025:I1025,0))</f>
        <v>0</v>
      </c>
      <c r="N1025">
        <f>IF(MAX(J1025:L1025)&lt;0,0,MATCH(MAX(J1025:L1025),J1025:L1025,0))</f>
        <v>1</v>
      </c>
      <c r="O1025" s="24">
        <f>IF(N1025=0,0,INDEX(CapVec,N1025))</f>
        <v>1.2</v>
      </c>
      <c r="P1025">
        <f>IF(OR(D1025&gt;F1025+StartMargin,E1025&lt;SOC_startT),1,0)</f>
        <v>0</v>
      </c>
      <c r="Q1025">
        <f>IF(AND(E1025&gt;SOC_stopT,D1025&lt;=F1025-O1025+StopMargin),1,0)</f>
        <v>0</v>
      </c>
      <c r="R1025">
        <f>IF(AND(P1025=1,M1025&gt;0),1,IF(AND(P1025=0,Q1025=1,N1025&gt;0),-1,0))</f>
        <v>0</v>
      </c>
      <c r="S1025">
        <f>S1024+IF(AND(R1025=1,M1025=1),1,0)-IF(AND(R1025=-1,N1025=1),1,0)</f>
        <v>1</v>
      </c>
      <c r="T1025">
        <f>T1024+IF(AND(R1025=1,M1025=2),1,0)-IF(AND(R1025=-1,N1025=2),1,0)</f>
        <v>1</v>
      </c>
      <c r="U1025">
        <f>U1024+IF(AND(R1025=1,M1025=3),1,0)-IF(AND(R1025=-1,N1025=3),1,0)</f>
        <v>1</v>
      </c>
      <c r="V1025">
        <f>IF(S1025&lt;&gt;S1024,0,V1024+dt)</f>
        <v>801</v>
      </c>
      <c r="W1025">
        <f>IF(T1025&lt;&gt;T1024,0,W1024+dt)</f>
        <v>800</v>
      </c>
      <c r="X1025">
        <f>IF(U1025&lt;&gt;U1024,0,X1024+dt)</f>
        <v>459</v>
      </c>
      <c r="Y1025" s="24">
        <f>S1025*Cap_1*MIN(1,(V1025+dt)/StartRamp)</f>
        <v>1.2</v>
      </c>
      <c r="Z1025" s="24">
        <f>T1025*Cap_2*MIN(1,(W1025+dt)/StartRamp)</f>
        <v>1.1000000000000001</v>
      </c>
      <c r="AA1025" s="24">
        <f>U1025*Cap_3*MIN(1,(X1025+dt)/StartRamp)</f>
        <v>1.1000000000000001</v>
      </c>
      <c r="AB1025" s="24">
        <f>SUM(Y1025:AA1025)</f>
        <v>3.4</v>
      </c>
      <c r="AC1025" s="24">
        <f>AB1025-D1025</f>
        <v>-0.5141</v>
      </c>
      <c r="AD1025" s="25">
        <f>MEDIAN(0,(TaperEnd-E1025)/(TaperEnd-TaperStart),1)</f>
        <v>1</v>
      </c>
      <c r="AE1025" s="24">
        <f>MIN(P_pcs*AD1025,MAX(0,SOC_max-E1025)*E_nom*60/dt/SQRT(RTE))</f>
        <v>2.5</v>
      </c>
      <c r="AF1025" s="24">
        <f>MIN(P_pcs,MAX(0,E1025-SOC_min)*E_nom*60/dt*SQRT(RTE))</f>
        <v>2.5</v>
      </c>
      <c r="AG1025" s="24">
        <f>IF(AC1025&gt;0,MIN(AC1025,AE1025),0)</f>
        <v>0</v>
      </c>
      <c r="AH1025" s="24">
        <f>IF(AC1025&lt;0,MIN(-AC1025,AF1025),0)</f>
        <v>0.5141</v>
      </c>
      <c r="AI1025" s="24">
        <f>IF(AC1025&gt;0,D1025+AG1025,AB1025)</f>
        <v>3.4</v>
      </c>
      <c r="AJ1025" s="24">
        <f>MAX(0,D1025-AI1025-AH1025)</f>
        <v>0</v>
      </c>
      <c r="AK1025" s="25">
        <f>IF(AB1025&gt;0,AI1025/AB1025,0)</f>
        <v>1</v>
      </c>
      <c r="AL1025">
        <f>IF(AB1025=0,1,MIN(MATCH(MEDIAN(MinStable,AK1025,1),FC_L,1),3))</f>
        <v>3</v>
      </c>
      <c r="AM1025" s="25">
        <f>INDEX(FC_E1,$AL1025)+(MEDIAN(MinStable,$AK1025,1)-INDEX(FC_L,$AL1025))*(INDEX(FC_E1,$AL1025+1)-INDEX(FC_E1,$AL1025))/(INDEX(FC_L,$AL1025+1)-INDEX(FC_L,$AL1025))</f>
        <v>0.42799999999999999</v>
      </c>
      <c r="AN1025" s="25">
        <f>INDEX(FC_E2,$AL1025)+(MEDIAN(MinStable,$AK1025,1)-INDEX(FC_L,$AL1025))*(INDEX(FC_E2,$AL1025+1)-INDEX(FC_E2,$AL1025))/(INDEX(FC_L,$AL1025+1)-INDEX(FC_L,$AL1025))</f>
        <v>0.42199999999999999</v>
      </c>
      <c r="AO1025" s="25">
        <f>INDEX(FC_E3,$AL1025)+(MEDIAN(MinStable,$AK1025,1)-INDEX(FC_L,$AL1025))*(INDEX(FC_E3,$AL1025+1)-INDEX(FC_E3,$AL1025))/(INDEX(FC_L,$AL1025+1)-INDEX(FC_L,$AL1025))</f>
        <v>0.41499999999999998</v>
      </c>
      <c r="AP1025" s="26">
        <f>(IF(S1025=1,Y1025*AK1025/AM1025,0)+IF(T1025=1,Z1025*AK1025/AN1025,0)+IF(U1025=1,AA1025*AK1025/AO1025,0))*dt/60</f>
        <v>0.13434959664142687</v>
      </c>
      <c r="AQ1025" s="25">
        <f>E1025+(AG1025*SQRT(RTE)-AH1025/SQRT(RTE))*dt/60/E_nom</f>
        <v>0.61726412828635646</v>
      </c>
      <c r="AR1025">
        <f>IF(R1025=1,1,0)</f>
        <v>0</v>
      </c>
    </row>
    <row r="1026" spans="1:44" x14ac:dyDescent="0.2">
      <c r="A1026">
        <v>1024</v>
      </c>
      <c r="B1026" s="22">
        <f>A1026/1440</f>
        <v>0.71111111111111114</v>
      </c>
      <c r="C1026" s="23">
        <v>3.8452999999999999</v>
      </c>
      <c r="D1026" s="24">
        <f>C1026+P_aux</f>
        <v>3.8603000000000001</v>
      </c>
      <c r="E1026" s="25">
        <f>AQ1025</f>
        <v>0.61726412828635646</v>
      </c>
      <c r="F1026" s="24">
        <f>AB1025</f>
        <v>3.4</v>
      </c>
      <c r="G1026">
        <f>IF(AND(S1025=0,V1025&gt;=MinOff),V1025,-1)</f>
        <v>-1</v>
      </c>
      <c r="H1026">
        <f>IF(AND(T1025=0,W1025&gt;=MinOff),W1025,-1)</f>
        <v>-1</v>
      </c>
      <c r="I1026">
        <f>IF(AND(U1025=0,X1025&gt;=MinOff),X1025,-1)</f>
        <v>-1</v>
      </c>
      <c r="J1026">
        <f>IF(AND(S1025=1,V1025&gt;=MinRun),V1025,-1)</f>
        <v>801</v>
      </c>
      <c r="K1026">
        <f>IF(AND(T1025=1,W1025&gt;=MinRun),W1025,-1)</f>
        <v>800</v>
      </c>
      <c r="L1026">
        <f>IF(AND(U1025=1,X1025&gt;=MinRun),X1025,-1)</f>
        <v>459</v>
      </c>
      <c r="M1026">
        <f>IF(MAX(G1026:I1026)&lt;0,0,MATCH(MAX(G1026:I1026),G1026:I1026,0))</f>
        <v>0</v>
      </c>
      <c r="N1026">
        <f>IF(MAX(J1026:L1026)&lt;0,0,MATCH(MAX(J1026:L1026),J1026:L1026,0))</f>
        <v>1</v>
      </c>
      <c r="O1026" s="24">
        <f>IF(N1026=0,0,INDEX(CapVec,N1026))</f>
        <v>1.2</v>
      </c>
      <c r="P1026">
        <f>IF(OR(D1026&gt;F1026+StartMargin,E1026&lt;SOC_startT),1,0)</f>
        <v>0</v>
      </c>
      <c r="Q1026">
        <f>IF(AND(E1026&gt;SOC_stopT,D1026&lt;=F1026-O1026+StopMargin),1,0)</f>
        <v>0</v>
      </c>
      <c r="R1026">
        <f>IF(AND(P1026=1,M1026&gt;0),1,IF(AND(P1026=0,Q1026=1,N1026&gt;0),-1,0))</f>
        <v>0</v>
      </c>
      <c r="S1026">
        <f>S1025+IF(AND(R1026=1,M1026=1),1,0)-IF(AND(R1026=-1,N1026=1),1,0)</f>
        <v>1</v>
      </c>
      <c r="T1026">
        <f>T1025+IF(AND(R1026=1,M1026=2),1,0)-IF(AND(R1026=-1,N1026=2),1,0)</f>
        <v>1</v>
      </c>
      <c r="U1026">
        <f>U1025+IF(AND(R1026=1,M1026=3),1,0)-IF(AND(R1026=-1,N1026=3),1,0)</f>
        <v>1</v>
      </c>
      <c r="V1026">
        <f>IF(S1026&lt;&gt;S1025,0,V1025+dt)</f>
        <v>802</v>
      </c>
      <c r="W1026">
        <f>IF(T1026&lt;&gt;T1025,0,W1025+dt)</f>
        <v>801</v>
      </c>
      <c r="X1026">
        <f>IF(U1026&lt;&gt;U1025,0,X1025+dt)</f>
        <v>460</v>
      </c>
      <c r="Y1026" s="24">
        <f>S1026*Cap_1*MIN(1,(V1026+dt)/StartRamp)</f>
        <v>1.2</v>
      </c>
      <c r="Z1026" s="24">
        <f>T1026*Cap_2*MIN(1,(W1026+dt)/StartRamp)</f>
        <v>1.1000000000000001</v>
      </c>
      <c r="AA1026" s="24">
        <f>U1026*Cap_3*MIN(1,(X1026+dt)/StartRamp)</f>
        <v>1.1000000000000001</v>
      </c>
      <c r="AB1026" s="24">
        <f>SUM(Y1026:AA1026)</f>
        <v>3.4</v>
      </c>
      <c r="AC1026" s="24">
        <f>AB1026-D1026</f>
        <v>-0.46030000000000015</v>
      </c>
      <c r="AD1026" s="25">
        <f>MEDIAN(0,(TaperEnd-E1026)/(TaperEnd-TaperStart),1)</f>
        <v>1</v>
      </c>
      <c r="AE1026" s="24">
        <f>MIN(P_pcs*AD1026,MAX(0,SOC_max-E1026)*E_nom*60/dt/SQRT(RTE))</f>
        <v>2.5</v>
      </c>
      <c r="AF1026" s="24">
        <f>MIN(P_pcs,MAX(0,E1026-SOC_min)*E_nom*60/dt*SQRT(RTE))</f>
        <v>2.5</v>
      </c>
      <c r="AG1026" s="24">
        <f>IF(AC1026&gt;0,MIN(AC1026,AE1026),0)</f>
        <v>0</v>
      </c>
      <c r="AH1026" s="24">
        <f>IF(AC1026&lt;0,MIN(-AC1026,AF1026),0)</f>
        <v>0.46030000000000015</v>
      </c>
      <c r="AI1026" s="24">
        <f>IF(AC1026&gt;0,D1026+AG1026,AB1026)</f>
        <v>3.4</v>
      </c>
      <c r="AJ1026" s="24">
        <f>MAX(0,D1026-AI1026-AH1026)</f>
        <v>0</v>
      </c>
      <c r="AK1026" s="25">
        <f>IF(AB1026&gt;0,AI1026/AB1026,0)</f>
        <v>1</v>
      </c>
      <c r="AL1026">
        <f>IF(AB1026=0,1,MIN(MATCH(MEDIAN(MinStable,AK1026,1),FC_L,1),3))</f>
        <v>3</v>
      </c>
      <c r="AM1026" s="25">
        <f>INDEX(FC_E1,$AL1026)+(MEDIAN(MinStable,$AK1026,1)-INDEX(FC_L,$AL1026))*(INDEX(FC_E1,$AL1026+1)-INDEX(FC_E1,$AL1026))/(INDEX(FC_L,$AL1026+1)-INDEX(FC_L,$AL1026))</f>
        <v>0.42799999999999999</v>
      </c>
      <c r="AN1026" s="25">
        <f>INDEX(FC_E2,$AL1026)+(MEDIAN(MinStable,$AK1026,1)-INDEX(FC_L,$AL1026))*(INDEX(FC_E2,$AL1026+1)-INDEX(FC_E2,$AL1026))/(INDEX(FC_L,$AL1026+1)-INDEX(FC_L,$AL1026))</f>
        <v>0.42199999999999999</v>
      </c>
      <c r="AO1026" s="25">
        <f>INDEX(FC_E3,$AL1026)+(MEDIAN(MinStable,$AK1026,1)-INDEX(FC_L,$AL1026))*(INDEX(FC_E3,$AL1026+1)-INDEX(FC_E3,$AL1026))/(INDEX(FC_L,$AL1026+1)-INDEX(FC_L,$AL1026))</f>
        <v>0.41499999999999998</v>
      </c>
      <c r="AP1026" s="26">
        <f>(IF(S1026=1,Y1026*AK1026/AM1026,0)+IF(T1026=1,Z1026*AK1026/AN1026,0)+IF(U1026=1,AA1026*AK1026/AO1026,0))*dt/60</f>
        <v>0.13434959664142687</v>
      </c>
      <c r="AQ1026" s="25">
        <f>E1026+(AG1026*SQRT(RTE)-AH1026/SQRT(RTE))*dt/60/E_nom</f>
        <v>0.61577721480547032</v>
      </c>
      <c r="AR1026">
        <f>IF(R1026=1,1,0)</f>
        <v>0</v>
      </c>
    </row>
    <row r="1027" spans="1:44" x14ac:dyDescent="0.2">
      <c r="A1027">
        <v>1025</v>
      </c>
      <c r="B1027" s="22">
        <f>A1027/1440</f>
        <v>0.71180555555555558</v>
      </c>
      <c r="C1027" s="23">
        <v>3.7871999999999999</v>
      </c>
      <c r="D1027" s="24">
        <f>C1027+P_aux</f>
        <v>3.8022</v>
      </c>
      <c r="E1027" s="25">
        <f>AQ1026</f>
        <v>0.61577721480547032</v>
      </c>
      <c r="F1027" s="24">
        <f>AB1026</f>
        <v>3.4</v>
      </c>
      <c r="G1027">
        <f>IF(AND(S1026=0,V1026&gt;=MinOff),V1026,-1)</f>
        <v>-1</v>
      </c>
      <c r="H1027">
        <f>IF(AND(T1026=0,W1026&gt;=MinOff),W1026,-1)</f>
        <v>-1</v>
      </c>
      <c r="I1027">
        <f>IF(AND(U1026=0,X1026&gt;=MinOff),X1026,-1)</f>
        <v>-1</v>
      </c>
      <c r="J1027">
        <f>IF(AND(S1026=1,V1026&gt;=MinRun),V1026,-1)</f>
        <v>802</v>
      </c>
      <c r="K1027">
        <f>IF(AND(T1026=1,W1026&gt;=MinRun),W1026,-1)</f>
        <v>801</v>
      </c>
      <c r="L1027">
        <f>IF(AND(U1026=1,X1026&gt;=MinRun),X1026,-1)</f>
        <v>460</v>
      </c>
      <c r="M1027">
        <f>IF(MAX(G1027:I1027)&lt;0,0,MATCH(MAX(G1027:I1027),G1027:I1027,0))</f>
        <v>0</v>
      </c>
      <c r="N1027">
        <f>IF(MAX(J1027:L1027)&lt;0,0,MATCH(MAX(J1027:L1027),J1027:L1027,0))</f>
        <v>1</v>
      </c>
      <c r="O1027" s="24">
        <f>IF(N1027=0,0,INDEX(CapVec,N1027))</f>
        <v>1.2</v>
      </c>
      <c r="P1027">
        <f>IF(OR(D1027&gt;F1027+StartMargin,E1027&lt;SOC_startT),1,0)</f>
        <v>0</v>
      </c>
      <c r="Q1027">
        <f>IF(AND(E1027&gt;SOC_stopT,D1027&lt;=F1027-O1027+StopMargin),1,0)</f>
        <v>0</v>
      </c>
      <c r="R1027">
        <f>IF(AND(P1027=1,M1027&gt;0),1,IF(AND(P1027=0,Q1027=1,N1027&gt;0),-1,0))</f>
        <v>0</v>
      </c>
      <c r="S1027">
        <f>S1026+IF(AND(R1027=1,M1027=1),1,0)-IF(AND(R1027=-1,N1027=1),1,0)</f>
        <v>1</v>
      </c>
      <c r="T1027">
        <f>T1026+IF(AND(R1027=1,M1027=2),1,0)-IF(AND(R1027=-1,N1027=2),1,0)</f>
        <v>1</v>
      </c>
      <c r="U1027">
        <f>U1026+IF(AND(R1027=1,M1027=3),1,0)-IF(AND(R1027=-1,N1027=3),1,0)</f>
        <v>1</v>
      </c>
      <c r="V1027">
        <f>IF(S1027&lt;&gt;S1026,0,V1026+dt)</f>
        <v>803</v>
      </c>
      <c r="W1027">
        <f>IF(T1027&lt;&gt;T1026,0,W1026+dt)</f>
        <v>802</v>
      </c>
      <c r="X1027">
        <f>IF(U1027&lt;&gt;U1026,0,X1026+dt)</f>
        <v>461</v>
      </c>
      <c r="Y1027" s="24">
        <f>S1027*Cap_1*MIN(1,(V1027+dt)/StartRamp)</f>
        <v>1.2</v>
      </c>
      <c r="Z1027" s="24">
        <f>T1027*Cap_2*MIN(1,(W1027+dt)/StartRamp)</f>
        <v>1.1000000000000001</v>
      </c>
      <c r="AA1027" s="24">
        <f>U1027*Cap_3*MIN(1,(X1027+dt)/StartRamp)</f>
        <v>1.1000000000000001</v>
      </c>
      <c r="AB1027" s="24">
        <f>SUM(Y1027:AA1027)</f>
        <v>3.4</v>
      </c>
      <c r="AC1027" s="24">
        <f>AB1027-D1027</f>
        <v>-0.40220000000000011</v>
      </c>
      <c r="AD1027" s="25">
        <f>MEDIAN(0,(TaperEnd-E1027)/(TaperEnd-TaperStart),1)</f>
        <v>1</v>
      </c>
      <c r="AE1027" s="24">
        <f>MIN(P_pcs*AD1027,MAX(0,SOC_max-E1027)*E_nom*60/dt/SQRT(RTE))</f>
        <v>2.5</v>
      </c>
      <c r="AF1027" s="24">
        <f>MIN(P_pcs,MAX(0,E1027-SOC_min)*E_nom*60/dt*SQRT(RTE))</f>
        <v>2.5</v>
      </c>
      <c r="AG1027" s="24">
        <f>IF(AC1027&gt;0,MIN(AC1027,AE1027),0)</f>
        <v>0</v>
      </c>
      <c r="AH1027" s="24">
        <f>IF(AC1027&lt;0,MIN(-AC1027,AF1027),0)</f>
        <v>0.40220000000000011</v>
      </c>
      <c r="AI1027" s="24">
        <f>IF(AC1027&gt;0,D1027+AG1027,AB1027)</f>
        <v>3.4</v>
      </c>
      <c r="AJ1027" s="24">
        <f>MAX(0,D1027-AI1027-AH1027)</f>
        <v>0</v>
      </c>
      <c r="AK1027" s="25">
        <f>IF(AB1027&gt;0,AI1027/AB1027,0)</f>
        <v>1</v>
      </c>
      <c r="AL1027">
        <f>IF(AB1027=0,1,MIN(MATCH(MEDIAN(MinStable,AK1027,1),FC_L,1),3))</f>
        <v>3</v>
      </c>
      <c r="AM1027" s="25">
        <f>INDEX(FC_E1,$AL1027)+(MEDIAN(MinStable,$AK1027,1)-INDEX(FC_L,$AL1027))*(INDEX(FC_E1,$AL1027+1)-INDEX(FC_E1,$AL1027))/(INDEX(FC_L,$AL1027+1)-INDEX(FC_L,$AL1027))</f>
        <v>0.42799999999999999</v>
      </c>
      <c r="AN1027" s="25">
        <f>INDEX(FC_E2,$AL1027)+(MEDIAN(MinStable,$AK1027,1)-INDEX(FC_L,$AL1027))*(INDEX(FC_E2,$AL1027+1)-INDEX(FC_E2,$AL1027))/(INDEX(FC_L,$AL1027+1)-INDEX(FC_L,$AL1027))</f>
        <v>0.42199999999999999</v>
      </c>
      <c r="AO1027" s="25">
        <f>INDEX(FC_E3,$AL1027)+(MEDIAN(MinStable,$AK1027,1)-INDEX(FC_L,$AL1027))*(INDEX(FC_E3,$AL1027+1)-INDEX(FC_E3,$AL1027))/(INDEX(FC_L,$AL1027+1)-INDEX(FC_L,$AL1027))</f>
        <v>0.41499999999999998</v>
      </c>
      <c r="AP1027" s="26">
        <f>(IF(S1027=1,Y1027*AK1027/AM1027,0)+IF(T1027=1,Z1027*AK1027/AN1027,0)+IF(U1027=1,AA1027*AK1027/AO1027,0))*dt/60</f>
        <v>0.13434959664142687</v>
      </c>
      <c r="AQ1027" s="25">
        <f>E1027+(AG1027*SQRT(RTE)-AH1027/SQRT(RTE))*dt/60/E_nom</f>
        <v>0.61447798256125474</v>
      </c>
      <c r="AR1027">
        <f>IF(R1027=1,1,0)</f>
        <v>0</v>
      </c>
    </row>
    <row r="1028" spans="1:44" x14ac:dyDescent="0.2">
      <c r="A1028">
        <v>1026</v>
      </c>
      <c r="B1028" s="22">
        <f>A1028/1440</f>
        <v>0.71250000000000002</v>
      </c>
      <c r="C1028" s="23">
        <v>3.8456000000000001</v>
      </c>
      <c r="D1028" s="24">
        <f>C1028+P_aux</f>
        <v>3.8606000000000003</v>
      </c>
      <c r="E1028" s="25">
        <f>AQ1027</f>
        <v>0.61447798256125474</v>
      </c>
      <c r="F1028" s="24">
        <f>AB1027</f>
        <v>3.4</v>
      </c>
      <c r="G1028">
        <f>IF(AND(S1027=0,V1027&gt;=MinOff),V1027,-1)</f>
        <v>-1</v>
      </c>
      <c r="H1028">
        <f>IF(AND(T1027=0,W1027&gt;=MinOff),W1027,-1)</f>
        <v>-1</v>
      </c>
      <c r="I1028">
        <f>IF(AND(U1027=0,X1027&gt;=MinOff),X1027,-1)</f>
        <v>-1</v>
      </c>
      <c r="J1028">
        <f>IF(AND(S1027=1,V1027&gt;=MinRun),V1027,-1)</f>
        <v>803</v>
      </c>
      <c r="K1028">
        <f>IF(AND(T1027=1,W1027&gt;=MinRun),W1027,-1)</f>
        <v>802</v>
      </c>
      <c r="L1028">
        <f>IF(AND(U1027=1,X1027&gt;=MinRun),X1027,-1)</f>
        <v>461</v>
      </c>
      <c r="M1028">
        <f>IF(MAX(G1028:I1028)&lt;0,0,MATCH(MAX(G1028:I1028),G1028:I1028,0))</f>
        <v>0</v>
      </c>
      <c r="N1028">
        <f>IF(MAX(J1028:L1028)&lt;0,0,MATCH(MAX(J1028:L1028),J1028:L1028,0))</f>
        <v>1</v>
      </c>
      <c r="O1028" s="24">
        <f>IF(N1028=0,0,INDEX(CapVec,N1028))</f>
        <v>1.2</v>
      </c>
      <c r="P1028">
        <f>IF(OR(D1028&gt;F1028+StartMargin,E1028&lt;SOC_startT),1,0)</f>
        <v>0</v>
      </c>
      <c r="Q1028">
        <f>IF(AND(E1028&gt;SOC_stopT,D1028&lt;=F1028-O1028+StopMargin),1,0)</f>
        <v>0</v>
      </c>
      <c r="R1028">
        <f>IF(AND(P1028=1,M1028&gt;0),1,IF(AND(P1028=0,Q1028=1,N1028&gt;0),-1,0))</f>
        <v>0</v>
      </c>
      <c r="S1028">
        <f>S1027+IF(AND(R1028=1,M1028=1),1,0)-IF(AND(R1028=-1,N1028=1),1,0)</f>
        <v>1</v>
      </c>
      <c r="T1028">
        <f>T1027+IF(AND(R1028=1,M1028=2),1,0)-IF(AND(R1028=-1,N1028=2),1,0)</f>
        <v>1</v>
      </c>
      <c r="U1028">
        <f>U1027+IF(AND(R1028=1,M1028=3),1,0)-IF(AND(R1028=-1,N1028=3),1,0)</f>
        <v>1</v>
      </c>
      <c r="V1028">
        <f>IF(S1028&lt;&gt;S1027,0,V1027+dt)</f>
        <v>804</v>
      </c>
      <c r="W1028">
        <f>IF(T1028&lt;&gt;T1027,0,W1027+dt)</f>
        <v>803</v>
      </c>
      <c r="X1028">
        <f>IF(U1028&lt;&gt;U1027,0,X1027+dt)</f>
        <v>462</v>
      </c>
      <c r="Y1028" s="24">
        <f>S1028*Cap_1*MIN(1,(V1028+dt)/StartRamp)</f>
        <v>1.2</v>
      </c>
      <c r="Z1028" s="24">
        <f>T1028*Cap_2*MIN(1,(W1028+dt)/StartRamp)</f>
        <v>1.1000000000000001</v>
      </c>
      <c r="AA1028" s="24">
        <f>U1028*Cap_3*MIN(1,(X1028+dt)/StartRamp)</f>
        <v>1.1000000000000001</v>
      </c>
      <c r="AB1028" s="24">
        <f>SUM(Y1028:AA1028)</f>
        <v>3.4</v>
      </c>
      <c r="AC1028" s="24">
        <f>AB1028-D1028</f>
        <v>-0.46060000000000034</v>
      </c>
      <c r="AD1028" s="25">
        <f>MEDIAN(0,(TaperEnd-E1028)/(TaperEnd-TaperStart),1)</f>
        <v>1</v>
      </c>
      <c r="AE1028" s="24">
        <f>MIN(P_pcs*AD1028,MAX(0,SOC_max-E1028)*E_nom*60/dt/SQRT(RTE))</f>
        <v>2.5</v>
      </c>
      <c r="AF1028" s="24">
        <f>MIN(P_pcs,MAX(0,E1028-SOC_min)*E_nom*60/dt*SQRT(RTE))</f>
        <v>2.5</v>
      </c>
      <c r="AG1028" s="24">
        <f>IF(AC1028&gt;0,MIN(AC1028,AE1028),0)</f>
        <v>0</v>
      </c>
      <c r="AH1028" s="24">
        <f>IF(AC1028&lt;0,MIN(-AC1028,AF1028),0)</f>
        <v>0.46060000000000034</v>
      </c>
      <c r="AI1028" s="24">
        <f>IF(AC1028&gt;0,D1028+AG1028,AB1028)</f>
        <v>3.4</v>
      </c>
      <c r="AJ1028" s="24">
        <f>MAX(0,D1028-AI1028-AH1028)</f>
        <v>0</v>
      </c>
      <c r="AK1028" s="25">
        <f>IF(AB1028&gt;0,AI1028/AB1028,0)</f>
        <v>1</v>
      </c>
      <c r="AL1028">
        <f>IF(AB1028=0,1,MIN(MATCH(MEDIAN(MinStable,AK1028,1),FC_L,1),3))</f>
        <v>3</v>
      </c>
      <c r="AM1028" s="25">
        <f>INDEX(FC_E1,$AL1028)+(MEDIAN(MinStable,$AK1028,1)-INDEX(FC_L,$AL1028))*(INDEX(FC_E1,$AL1028+1)-INDEX(FC_E1,$AL1028))/(INDEX(FC_L,$AL1028+1)-INDEX(FC_L,$AL1028))</f>
        <v>0.42799999999999999</v>
      </c>
      <c r="AN1028" s="25">
        <f>INDEX(FC_E2,$AL1028)+(MEDIAN(MinStable,$AK1028,1)-INDEX(FC_L,$AL1028))*(INDEX(FC_E2,$AL1028+1)-INDEX(FC_E2,$AL1028))/(INDEX(FC_L,$AL1028+1)-INDEX(FC_L,$AL1028))</f>
        <v>0.42199999999999999</v>
      </c>
      <c r="AO1028" s="25">
        <f>INDEX(FC_E3,$AL1028)+(MEDIAN(MinStable,$AK1028,1)-INDEX(FC_L,$AL1028))*(INDEX(FC_E3,$AL1028+1)-INDEX(FC_E3,$AL1028))/(INDEX(FC_L,$AL1028+1)-INDEX(FC_L,$AL1028))</f>
        <v>0.41499999999999998</v>
      </c>
      <c r="AP1028" s="26">
        <f>(IF(S1028=1,Y1028*AK1028/AM1028,0)+IF(T1028=1,Z1028*AK1028/AN1028,0)+IF(U1028=1,AA1028*AK1028/AO1028,0))*dt/60</f>
        <v>0.13434959664142687</v>
      </c>
      <c r="AQ1028" s="25">
        <f>E1028+(AG1028*SQRT(RTE)-AH1028/SQRT(RTE))*dt/60/E_nom</f>
        <v>0.61299009998620335</v>
      </c>
      <c r="AR1028">
        <f>IF(R1028=1,1,0)</f>
        <v>0</v>
      </c>
    </row>
    <row r="1029" spans="1:44" x14ac:dyDescent="0.2">
      <c r="A1029">
        <v>1027</v>
      </c>
      <c r="B1029" s="22">
        <f>A1029/1440</f>
        <v>0.71319444444444446</v>
      </c>
      <c r="C1029" s="23">
        <v>3.8391999999999999</v>
      </c>
      <c r="D1029" s="24">
        <f>C1029+P_aux</f>
        <v>3.8542000000000001</v>
      </c>
      <c r="E1029" s="25">
        <f>AQ1028</f>
        <v>0.61299009998620335</v>
      </c>
      <c r="F1029" s="24">
        <f>AB1028</f>
        <v>3.4</v>
      </c>
      <c r="G1029">
        <f>IF(AND(S1028=0,V1028&gt;=MinOff),V1028,-1)</f>
        <v>-1</v>
      </c>
      <c r="H1029">
        <f>IF(AND(T1028=0,W1028&gt;=MinOff),W1028,-1)</f>
        <v>-1</v>
      </c>
      <c r="I1029">
        <f>IF(AND(U1028=0,X1028&gt;=MinOff),X1028,-1)</f>
        <v>-1</v>
      </c>
      <c r="J1029">
        <f>IF(AND(S1028=1,V1028&gt;=MinRun),V1028,-1)</f>
        <v>804</v>
      </c>
      <c r="K1029">
        <f>IF(AND(T1028=1,W1028&gt;=MinRun),W1028,-1)</f>
        <v>803</v>
      </c>
      <c r="L1029">
        <f>IF(AND(U1028=1,X1028&gt;=MinRun),X1028,-1)</f>
        <v>462</v>
      </c>
      <c r="M1029">
        <f>IF(MAX(G1029:I1029)&lt;0,0,MATCH(MAX(G1029:I1029),G1029:I1029,0))</f>
        <v>0</v>
      </c>
      <c r="N1029">
        <f>IF(MAX(J1029:L1029)&lt;0,0,MATCH(MAX(J1029:L1029),J1029:L1029,0))</f>
        <v>1</v>
      </c>
      <c r="O1029" s="24">
        <f>IF(N1029=0,0,INDEX(CapVec,N1029))</f>
        <v>1.2</v>
      </c>
      <c r="P1029">
        <f>IF(OR(D1029&gt;F1029+StartMargin,E1029&lt;SOC_startT),1,0)</f>
        <v>0</v>
      </c>
      <c r="Q1029">
        <f>IF(AND(E1029&gt;SOC_stopT,D1029&lt;=F1029-O1029+StopMargin),1,0)</f>
        <v>0</v>
      </c>
      <c r="R1029">
        <f>IF(AND(P1029=1,M1029&gt;0),1,IF(AND(P1029=0,Q1029=1,N1029&gt;0),-1,0))</f>
        <v>0</v>
      </c>
      <c r="S1029">
        <f>S1028+IF(AND(R1029=1,M1029=1),1,0)-IF(AND(R1029=-1,N1029=1),1,0)</f>
        <v>1</v>
      </c>
      <c r="T1029">
        <f>T1028+IF(AND(R1029=1,M1029=2),1,0)-IF(AND(R1029=-1,N1029=2),1,0)</f>
        <v>1</v>
      </c>
      <c r="U1029">
        <f>U1028+IF(AND(R1029=1,M1029=3),1,0)-IF(AND(R1029=-1,N1029=3),1,0)</f>
        <v>1</v>
      </c>
      <c r="V1029">
        <f>IF(S1029&lt;&gt;S1028,0,V1028+dt)</f>
        <v>805</v>
      </c>
      <c r="W1029">
        <f>IF(T1029&lt;&gt;T1028,0,W1028+dt)</f>
        <v>804</v>
      </c>
      <c r="X1029">
        <f>IF(U1029&lt;&gt;U1028,0,X1028+dt)</f>
        <v>463</v>
      </c>
      <c r="Y1029" s="24">
        <f>S1029*Cap_1*MIN(1,(V1029+dt)/StartRamp)</f>
        <v>1.2</v>
      </c>
      <c r="Z1029" s="24">
        <f>T1029*Cap_2*MIN(1,(W1029+dt)/StartRamp)</f>
        <v>1.1000000000000001</v>
      </c>
      <c r="AA1029" s="24">
        <f>U1029*Cap_3*MIN(1,(X1029+dt)/StartRamp)</f>
        <v>1.1000000000000001</v>
      </c>
      <c r="AB1029" s="24">
        <f>SUM(Y1029:AA1029)</f>
        <v>3.4</v>
      </c>
      <c r="AC1029" s="24">
        <f>AB1029-D1029</f>
        <v>-0.45420000000000016</v>
      </c>
      <c r="AD1029" s="25">
        <f>MEDIAN(0,(TaperEnd-E1029)/(TaperEnd-TaperStart),1)</f>
        <v>1</v>
      </c>
      <c r="AE1029" s="24">
        <f>MIN(P_pcs*AD1029,MAX(0,SOC_max-E1029)*E_nom*60/dt/SQRT(RTE))</f>
        <v>2.5</v>
      </c>
      <c r="AF1029" s="24">
        <f>MIN(P_pcs,MAX(0,E1029-SOC_min)*E_nom*60/dt*SQRT(RTE))</f>
        <v>2.5</v>
      </c>
      <c r="AG1029" s="24">
        <f>IF(AC1029&gt;0,MIN(AC1029,AE1029),0)</f>
        <v>0</v>
      </c>
      <c r="AH1029" s="24">
        <f>IF(AC1029&lt;0,MIN(-AC1029,AF1029),0)</f>
        <v>0.45420000000000016</v>
      </c>
      <c r="AI1029" s="24">
        <f>IF(AC1029&gt;0,D1029+AG1029,AB1029)</f>
        <v>3.4</v>
      </c>
      <c r="AJ1029" s="24">
        <f>MAX(0,D1029-AI1029-AH1029)</f>
        <v>0</v>
      </c>
      <c r="AK1029" s="25">
        <f>IF(AB1029&gt;0,AI1029/AB1029,0)</f>
        <v>1</v>
      </c>
      <c r="AL1029">
        <f>IF(AB1029=0,1,MIN(MATCH(MEDIAN(MinStable,AK1029,1),FC_L,1),3))</f>
        <v>3</v>
      </c>
      <c r="AM1029" s="25">
        <f>INDEX(FC_E1,$AL1029)+(MEDIAN(MinStable,$AK1029,1)-INDEX(FC_L,$AL1029))*(INDEX(FC_E1,$AL1029+1)-INDEX(FC_E1,$AL1029))/(INDEX(FC_L,$AL1029+1)-INDEX(FC_L,$AL1029))</f>
        <v>0.42799999999999999</v>
      </c>
      <c r="AN1029" s="25">
        <f>INDEX(FC_E2,$AL1029)+(MEDIAN(MinStable,$AK1029,1)-INDEX(FC_L,$AL1029))*(INDEX(FC_E2,$AL1029+1)-INDEX(FC_E2,$AL1029))/(INDEX(FC_L,$AL1029+1)-INDEX(FC_L,$AL1029))</f>
        <v>0.42199999999999999</v>
      </c>
      <c r="AO1029" s="25">
        <f>INDEX(FC_E3,$AL1029)+(MEDIAN(MinStable,$AK1029,1)-INDEX(FC_L,$AL1029))*(INDEX(FC_E3,$AL1029+1)-INDEX(FC_E3,$AL1029))/(INDEX(FC_L,$AL1029+1)-INDEX(FC_L,$AL1029))</f>
        <v>0.41499999999999998</v>
      </c>
      <c r="AP1029" s="26">
        <f>(IF(S1029=1,Y1029*AK1029/AM1029,0)+IF(T1029=1,Z1029*AK1029/AN1029,0)+IF(U1029=1,AA1029*AK1029/AO1029,0))*dt/60</f>
        <v>0.13434959664142687</v>
      </c>
      <c r="AQ1029" s="25">
        <f>E1029+(AG1029*SQRT(RTE)-AH1029/SQRT(RTE))*dt/60/E_nom</f>
        <v>0.61152289142001071</v>
      </c>
      <c r="AR1029">
        <f>IF(R1029=1,1,0)</f>
        <v>0</v>
      </c>
    </row>
    <row r="1030" spans="1:44" x14ac:dyDescent="0.2">
      <c r="A1030">
        <v>1028</v>
      </c>
      <c r="B1030" s="22">
        <f>A1030/1440</f>
        <v>0.71388888888888891</v>
      </c>
      <c r="C1030" s="23">
        <v>3.9754</v>
      </c>
      <c r="D1030" s="24">
        <f>C1030+P_aux</f>
        <v>3.9904000000000002</v>
      </c>
      <c r="E1030" s="25">
        <f>AQ1029</f>
        <v>0.61152289142001071</v>
      </c>
      <c r="F1030" s="24">
        <f>AB1029</f>
        <v>3.4</v>
      </c>
      <c r="G1030">
        <f>IF(AND(S1029=0,V1029&gt;=MinOff),V1029,-1)</f>
        <v>-1</v>
      </c>
      <c r="H1030">
        <f>IF(AND(T1029=0,W1029&gt;=MinOff),W1029,-1)</f>
        <v>-1</v>
      </c>
      <c r="I1030">
        <f>IF(AND(U1029=0,X1029&gt;=MinOff),X1029,-1)</f>
        <v>-1</v>
      </c>
      <c r="J1030">
        <f>IF(AND(S1029=1,V1029&gt;=MinRun),V1029,-1)</f>
        <v>805</v>
      </c>
      <c r="K1030">
        <f>IF(AND(T1029=1,W1029&gt;=MinRun),W1029,-1)</f>
        <v>804</v>
      </c>
      <c r="L1030">
        <f>IF(AND(U1029=1,X1029&gt;=MinRun),X1029,-1)</f>
        <v>463</v>
      </c>
      <c r="M1030">
        <f>IF(MAX(G1030:I1030)&lt;0,0,MATCH(MAX(G1030:I1030),G1030:I1030,0))</f>
        <v>0</v>
      </c>
      <c r="N1030">
        <f>IF(MAX(J1030:L1030)&lt;0,0,MATCH(MAX(J1030:L1030),J1030:L1030,0))</f>
        <v>1</v>
      </c>
      <c r="O1030" s="24">
        <f>IF(N1030=0,0,INDEX(CapVec,N1030))</f>
        <v>1.2</v>
      </c>
      <c r="P1030">
        <f>IF(OR(D1030&gt;F1030+StartMargin,E1030&lt;SOC_startT),1,0)</f>
        <v>0</v>
      </c>
      <c r="Q1030">
        <f>IF(AND(E1030&gt;SOC_stopT,D1030&lt;=F1030-O1030+StopMargin),1,0)</f>
        <v>0</v>
      </c>
      <c r="R1030">
        <f>IF(AND(P1030=1,M1030&gt;0),1,IF(AND(P1030=0,Q1030=1,N1030&gt;0),-1,0))</f>
        <v>0</v>
      </c>
      <c r="S1030">
        <f>S1029+IF(AND(R1030=1,M1030=1),1,0)-IF(AND(R1030=-1,N1030=1),1,0)</f>
        <v>1</v>
      </c>
      <c r="T1030">
        <f>T1029+IF(AND(R1030=1,M1030=2),1,0)-IF(AND(R1030=-1,N1030=2),1,0)</f>
        <v>1</v>
      </c>
      <c r="U1030">
        <f>U1029+IF(AND(R1030=1,M1030=3),1,0)-IF(AND(R1030=-1,N1030=3),1,0)</f>
        <v>1</v>
      </c>
      <c r="V1030">
        <f>IF(S1030&lt;&gt;S1029,0,V1029+dt)</f>
        <v>806</v>
      </c>
      <c r="W1030">
        <f>IF(T1030&lt;&gt;T1029,0,W1029+dt)</f>
        <v>805</v>
      </c>
      <c r="X1030">
        <f>IF(U1030&lt;&gt;U1029,0,X1029+dt)</f>
        <v>464</v>
      </c>
      <c r="Y1030" s="24">
        <f>S1030*Cap_1*MIN(1,(V1030+dt)/StartRamp)</f>
        <v>1.2</v>
      </c>
      <c r="Z1030" s="24">
        <f>T1030*Cap_2*MIN(1,(W1030+dt)/StartRamp)</f>
        <v>1.1000000000000001</v>
      </c>
      <c r="AA1030" s="24">
        <f>U1030*Cap_3*MIN(1,(X1030+dt)/StartRamp)</f>
        <v>1.1000000000000001</v>
      </c>
      <c r="AB1030" s="24">
        <f>SUM(Y1030:AA1030)</f>
        <v>3.4</v>
      </c>
      <c r="AC1030" s="24">
        <f>AB1030-D1030</f>
        <v>-0.59040000000000026</v>
      </c>
      <c r="AD1030" s="25">
        <f>MEDIAN(0,(TaperEnd-E1030)/(TaperEnd-TaperStart),1)</f>
        <v>1</v>
      </c>
      <c r="AE1030" s="24">
        <f>MIN(P_pcs*AD1030,MAX(0,SOC_max-E1030)*E_nom*60/dt/SQRT(RTE))</f>
        <v>2.5</v>
      </c>
      <c r="AF1030" s="24">
        <f>MIN(P_pcs,MAX(0,E1030-SOC_min)*E_nom*60/dt*SQRT(RTE))</f>
        <v>2.5</v>
      </c>
      <c r="AG1030" s="24">
        <f>IF(AC1030&gt;0,MIN(AC1030,AE1030),0)</f>
        <v>0</v>
      </c>
      <c r="AH1030" s="24">
        <f>IF(AC1030&lt;0,MIN(-AC1030,AF1030),0)</f>
        <v>0.59040000000000026</v>
      </c>
      <c r="AI1030" s="24">
        <f>IF(AC1030&gt;0,D1030+AG1030,AB1030)</f>
        <v>3.4</v>
      </c>
      <c r="AJ1030" s="24">
        <f>MAX(0,D1030-AI1030-AH1030)</f>
        <v>0</v>
      </c>
      <c r="AK1030" s="25">
        <f>IF(AB1030&gt;0,AI1030/AB1030,0)</f>
        <v>1</v>
      </c>
      <c r="AL1030">
        <f>IF(AB1030=0,1,MIN(MATCH(MEDIAN(MinStable,AK1030,1),FC_L,1),3))</f>
        <v>3</v>
      </c>
      <c r="AM1030" s="25">
        <f>INDEX(FC_E1,$AL1030)+(MEDIAN(MinStable,$AK1030,1)-INDEX(FC_L,$AL1030))*(INDEX(FC_E1,$AL1030+1)-INDEX(FC_E1,$AL1030))/(INDEX(FC_L,$AL1030+1)-INDEX(FC_L,$AL1030))</f>
        <v>0.42799999999999999</v>
      </c>
      <c r="AN1030" s="25">
        <f>INDEX(FC_E2,$AL1030)+(MEDIAN(MinStable,$AK1030,1)-INDEX(FC_L,$AL1030))*(INDEX(FC_E2,$AL1030+1)-INDEX(FC_E2,$AL1030))/(INDEX(FC_L,$AL1030+1)-INDEX(FC_L,$AL1030))</f>
        <v>0.42199999999999999</v>
      </c>
      <c r="AO1030" s="25">
        <f>INDEX(FC_E3,$AL1030)+(MEDIAN(MinStable,$AK1030,1)-INDEX(FC_L,$AL1030))*(INDEX(FC_E3,$AL1030+1)-INDEX(FC_E3,$AL1030))/(INDEX(FC_L,$AL1030+1)-INDEX(FC_L,$AL1030))</f>
        <v>0.41499999999999998</v>
      </c>
      <c r="AP1030" s="26">
        <f>(IF(S1030=1,Y1030*AK1030/AM1030,0)+IF(T1030=1,Z1030*AK1030/AN1030,0)+IF(U1030=1,AA1030*AK1030/AO1030,0))*dt/60</f>
        <v>0.13434959664142687</v>
      </c>
      <c r="AQ1030" s="25">
        <f>E1030+(AG1030*SQRT(RTE)-AH1030/SQRT(RTE))*dt/60/E_nom</f>
        <v>0.60961571410279325</v>
      </c>
      <c r="AR1030">
        <f>IF(R1030=1,1,0)</f>
        <v>0</v>
      </c>
    </row>
    <row r="1031" spans="1:44" x14ac:dyDescent="0.2">
      <c r="A1031">
        <v>1029</v>
      </c>
      <c r="B1031" s="22">
        <f>A1031/1440</f>
        <v>0.71458333333333335</v>
      </c>
      <c r="C1031" s="23">
        <v>4.3630000000000004</v>
      </c>
      <c r="D1031" s="24">
        <f>C1031+P_aux</f>
        <v>4.3780000000000001</v>
      </c>
      <c r="E1031" s="25">
        <f>AQ1030</f>
        <v>0.60961571410279325</v>
      </c>
      <c r="F1031" s="24">
        <f>AB1030</f>
        <v>3.4</v>
      </c>
      <c r="G1031">
        <f>IF(AND(S1030=0,V1030&gt;=MinOff),V1030,-1)</f>
        <v>-1</v>
      </c>
      <c r="H1031">
        <f>IF(AND(T1030=0,W1030&gt;=MinOff),W1030,-1)</f>
        <v>-1</v>
      </c>
      <c r="I1031">
        <f>IF(AND(U1030=0,X1030&gt;=MinOff),X1030,-1)</f>
        <v>-1</v>
      </c>
      <c r="J1031">
        <f>IF(AND(S1030=1,V1030&gt;=MinRun),V1030,-1)</f>
        <v>806</v>
      </c>
      <c r="K1031">
        <f>IF(AND(T1030=1,W1030&gt;=MinRun),W1030,-1)</f>
        <v>805</v>
      </c>
      <c r="L1031">
        <f>IF(AND(U1030=1,X1030&gt;=MinRun),X1030,-1)</f>
        <v>464</v>
      </c>
      <c r="M1031">
        <f>IF(MAX(G1031:I1031)&lt;0,0,MATCH(MAX(G1031:I1031),G1031:I1031,0))</f>
        <v>0</v>
      </c>
      <c r="N1031">
        <f>IF(MAX(J1031:L1031)&lt;0,0,MATCH(MAX(J1031:L1031),J1031:L1031,0))</f>
        <v>1</v>
      </c>
      <c r="O1031" s="24">
        <f>IF(N1031=0,0,INDEX(CapVec,N1031))</f>
        <v>1.2</v>
      </c>
      <c r="P1031">
        <f>IF(OR(D1031&gt;F1031+StartMargin,E1031&lt;SOC_startT),1,0)</f>
        <v>0</v>
      </c>
      <c r="Q1031">
        <f>IF(AND(E1031&gt;SOC_stopT,D1031&lt;=F1031-O1031+StopMargin),1,0)</f>
        <v>0</v>
      </c>
      <c r="R1031">
        <f>IF(AND(P1031=1,M1031&gt;0),1,IF(AND(P1031=0,Q1031=1,N1031&gt;0),-1,0))</f>
        <v>0</v>
      </c>
      <c r="S1031">
        <f>S1030+IF(AND(R1031=1,M1031=1),1,0)-IF(AND(R1031=-1,N1031=1),1,0)</f>
        <v>1</v>
      </c>
      <c r="T1031">
        <f>T1030+IF(AND(R1031=1,M1031=2),1,0)-IF(AND(R1031=-1,N1031=2),1,0)</f>
        <v>1</v>
      </c>
      <c r="U1031">
        <f>U1030+IF(AND(R1031=1,M1031=3),1,0)-IF(AND(R1031=-1,N1031=3),1,0)</f>
        <v>1</v>
      </c>
      <c r="V1031">
        <f>IF(S1031&lt;&gt;S1030,0,V1030+dt)</f>
        <v>807</v>
      </c>
      <c r="W1031">
        <f>IF(T1031&lt;&gt;T1030,0,W1030+dt)</f>
        <v>806</v>
      </c>
      <c r="X1031">
        <f>IF(U1031&lt;&gt;U1030,0,X1030+dt)</f>
        <v>465</v>
      </c>
      <c r="Y1031" s="24">
        <f>S1031*Cap_1*MIN(1,(V1031+dt)/StartRamp)</f>
        <v>1.2</v>
      </c>
      <c r="Z1031" s="24">
        <f>T1031*Cap_2*MIN(1,(W1031+dt)/StartRamp)</f>
        <v>1.1000000000000001</v>
      </c>
      <c r="AA1031" s="24">
        <f>U1031*Cap_3*MIN(1,(X1031+dt)/StartRamp)</f>
        <v>1.1000000000000001</v>
      </c>
      <c r="AB1031" s="24">
        <f>SUM(Y1031:AA1031)</f>
        <v>3.4</v>
      </c>
      <c r="AC1031" s="24">
        <f>AB1031-D1031</f>
        <v>-0.9780000000000002</v>
      </c>
      <c r="AD1031" s="25">
        <f>MEDIAN(0,(TaperEnd-E1031)/(TaperEnd-TaperStart),1)</f>
        <v>1</v>
      </c>
      <c r="AE1031" s="24">
        <f>MIN(P_pcs*AD1031,MAX(0,SOC_max-E1031)*E_nom*60/dt/SQRT(RTE))</f>
        <v>2.5</v>
      </c>
      <c r="AF1031" s="24">
        <f>MIN(P_pcs,MAX(0,E1031-SOC_min)*E_nom*60/dt*SQRT(RTE))</f>
        <v>2.5</v>
      </c>
      <c r="AG1031" s="24">
        <f>IF(AC1031&gt;0,MIN(AC1031,AE1031),0)</f>
        <v>0</v>
      </c>
      <c r="AH1031" s="24">
        <f>IF(AC1031&lt;0,MIN(-AC1031,AF1031),0)</f>
        <v>0.9780000000000002</v>
      </c>
      <c r="AI1031" s="24">
        <f>IF(AC1031&gt;0,D1031+AG1031,AB1031)</f>
        <v>3.4</v>
      </c>
      <c r="AJ1031" s="24">
        <f>MAX(0,D1031-AI1031-AH1031)</f>
        <v>0</v>
      </c>
      <c r="AK1031" s="25">
        <f>IF(AB1031&gt;0,AI1031/AB1031,0)</f>
        <v>1</v>
      </c>
      <c r="AL1031">
        <f>IF(AB1031=0,1,MIN(MATCH(MEDIAN(MinStable,AK1031,1),FC_L,1),3))</f>
        <v>3</v>
      </c>
      <c r="AM1031" s="25">
        <f>INDEX(FC_E1,$AL1031)+(MEDIAN(MinStable,$AK1031,1)-INDEX(FC_L,$AL1031))*(INDEX(FC_E1,$AL1031+1)-INDEX(FC_E1,$AL1031))/(INDEX(FC_L,$AL1031+1)-INDEX(FC_L,$AL1031))</f>
        <v>0.42799999999999999</v>
      </c>
      <c r="AN1031" s="25">
        <f>INDEX(FC_E2,$AL1031)+(MEDIAN(MinStable,$AK1031,1)-INDEX(FC_L,$AL1031))*(INDEX(FC_E2,$AL1031+1)-INDEX(FC_E2,$AL1031))/(INDEX(FC_L,$AL1031+1)-INDEX(FC_L,$AL1031))</f>
        <v>0.42199999999999999</v>
      </c>
      <c r="AO1031" s="25">
        <f>INDEX(FC_E3,$AL1031)+(MEDIAN(MinStable,$AK1031,1)-INDEX(FC_L,$AL1031))*(INDEX(FC_E3,$AL1031+1)-INDEX(FC_E3,$AL1031))/(INDEX(FC_L,$AL1031+1)-INDEX(FC_L,$AL1031))</f>
        <v>0.41499999999999998</v>
      </c>
      <c r="AP1031" s="26">
        <f>(IF(S1031=1,Y1031*AK1031/AM1031,0)+IF(T1031=1,Z1031*AK1031/AN1031,0)+IF(U1031=1,AA1031*AK1031/AO1031,0))*dt/60</f>
        <v>0.13434959664142687</v>
      </c>
      <c r="AQ1031" s="25">
        <f>E1031+(AG1031*SQRT(RTE)-AH1031/SQRT(RTE))*dt/60/E_nom</f>
        <v>0.6064564671240692</v>
      </c>
      <c r="AR1031">
        <f>IF(R1031=1,1,0)</f>
        <v>0</v>
      </c>
    </row>
    <row r="1032" spans="1:44" x14ac:dyDescent="0.2">
      <c r="A1032">
        <v>1030</v>
      </c>
      <c r="B1032" s="22">
        <f>A1032/1440</f>
        <v>0.71527777777777779</v>
      </c>
      <c r="C1032" s="23">
        <v>5.2169999999999996</v>
      </c>
      <c r="D1032" s="24">
        <f>C1032+P_aux</f>
        <v>5.2319999999999993</v>
      </c>
      <c r="E1032" s="25">
        <f>AQ1031</f>
        <v>0.6064564671240692</v>
      </c>
      <c r="F1032" s="24">
        <f>AB1031</f>
        <v>3.4</v>
      </c>
      <c r="G1032">
        <f>IF(AND(S1031=0,V1031&gt;=MinOff),V1031,-1)</f>
        <v>-1</v>
      </c>
      <c r="H1032">
        <f>IF(AND(T1031=0,W1031&gt;=MinOff),W1031,-1)</f>
        <v>-1</v>
      </c>
      <c r="I1032">
        <f>IF(AND(U1031=0,X1031&gt;=MinOff),X1031,-1)</f>
        <v>-1</v>
      </c>
      <c r="J1032">
        <f>IF(AND(S1031=1,V1031&gt;=MinRun),V1031,-1)</f>
        <v>807</v>
      </c>
      <c r="K1032">
        <f>IF(AND(T1031=1,W1031&gt;=MinRun),W1031,-1)</f>
        <v>806</v>
      </c>
      <c r="L1032">
        <f>IF(AND(U1031=1,X1031&gt;=MinRun),X1031,-1)</f>
        <v>465</v>
      </c>
      <c r="M1032">
        <f>IF(MAX(G1032:I1032)&lt;0,0,MATCH(MAX(G1032:I1032),G1032:I1032,0))</f>
        <v>0</v>
      </c>
      <c r="N1032">
        <f>IF(MAX(J1032:L1032)&lt;0,0,MATCH(MAX(J1032:L1032),J1032:L1032,0))</f>
        <v>1</v>
      </c>
      <c r="O1032" s="24">
        <f>IF(N1032=0,0,INDEX(CapVec,N1032))</f>
        <v>1.2</v>
      </c>
      <c r="P1032">
        <f>IF(OR(D1032&gt;F1032+StartMargin,E1032&lt;SOC_startT),1,0)</f>
        <v>0</v>
      </c>
      <c r="Q1032">
        <f>IF(AND(E1032&gt;SOC_stopT,D1032&lt;=F1032-O1032+StopMargin),1,0)</f>
        <v>0</v>
      </c>
      <c r="R1032">
        <f>IF(AND(P1032=1,M1032&gt;0),1,IF(AND(P1032=0,Q1032=1,N1032&gt;0),-1,0))</f>
        <v>0</v>
      </c>
      <c r="S1032">
        <f>S1031+IF(AND(R1032=1,M1032=1),1,0)-IF(AND(R1032=-1,N1032=1),1,0)</f>
        <v>1</v>
      </c>
      <c r="T1032">
        <f>T1031+IF(AND(R1032=1,M1032=2),1,0)-IF(AND(R1032=-1,N1032=2),1,0)</f>
        <v>1</v>
      </c>
      <c r="U1032">
        <f>U1031+IF(AND(R1032=1,M1032=3),1,0)-IF(AND(R1032=-1,N1032=3),1,0)</f>
        <v>1</v>
      </c>
      <c r="V1032">
        <f>IF(S1032&lt;&gt;S1031,0,V1031+dt)</f>
        <v>808</v>
      </c>
      <c r="W1032">
        <f>IF(T1032&lt;&gt;T1031,0,W1031+dt)</f>
        <v>807</v>
      </c>
      <c r="X1032">
        <f>IF(U1032&lt;&gt;U1031,0,X1031+dt)</f>
        <v>466</v>
      </c>
      <c r="Y1032" s="24">
        <f>S1032*Cap_1*MIN(1,(V1032+dt)/StartRamp)</f>
        <v>1.2</v>
      </c>
      <c r="Z1032" s="24">
        <f>T1032*Cap_2*MIN(1,(W1032+dt)/StartRamp)</f>
        <v>1.1000000000000001</v>
      </c>
      <c r="AA1032" s="24">
        <f>U1032*Cap_3*MIN(1,(X1032+dt)/StartRamp)</f>
        <v>1.1000000000000001</v>
      </c>
      <c r="AB1032" s="24">
        <f>SUM(Y1032:AA1032)</f>
        <v>3.4</v>
      </c>
      <c r="AC1032" s="24">
        <f>AB1032-D1032</f>
        <v>-1.8319999999999994</v>
      </c>
      <c r="AD1032" s="25">
        <f>MEDIAN(0,(TaperEnd-E1032)/(TaperEnd-TaperStart),1)</f>
        <v>1</v>
      </c>
      <c r="AE1032" s="24">
        <f>MIN(P_pcs*AD1032,MAX(0,SOC_max-E1032)*E_nom*60/dt/SQRT(RTE))</f>
        <v>2.5</v>
      </c>
      <c r="AF1032" s="24">
        <f>MIN(P_pcs,MAX(0,E1032-SOC_min)*E_nom*60/dt*SQRT(RTE))</f>
        <v>2.5</v>
      </c>
      <c r="AG1032" s="24">
        <f>IF(AC1032&gt;0,MIN(AC1032,AE1032),0)</f>
        <v>0</v>
      </c>
      <c r="AH1032" s="24">
        <f>IF(AC1032&lt;0,MIN(-AC1032,AF1032),0)</f>
        <v>1.8319999999999994</v>
      </c>
      <c r="AI1032" s="24">
        <f>IF(AC1032&gt;0,D1032+AG1032,AB1032)</f>
        <v>3.4</v>
      </c>
      <c r="AJ1032" s="24">
        <f>MAX(0,D1032-AI1032-AH1032)</f>
        <v>0</v>
      </c>
      <c r="AK1032" s="25">
        <f>IF(AB1032&gt;0,AI1032/AB1032,0)</f>
        <v>1</v>
      </c>
      <c r="AL1032">
        <f>IF(AB1032=0,1,MIN(MATCH(MEDIAN(MinStable,AK1032,1),FC_L,1),3))</f>
        <v>3</v>
      </c>
      <c r="AM1032" s="25">
        <f>INDEX(FC_E1,$AL1032)+(MEDIAN(MinStable,$AK1032,1)-INDEX(FC_L,$AL1032))*(INDEX(FC_E1,$AL1032+1)-INDEX(FC_E1,$AL1032))/(INDEX(FC_L,$AL1032+1)-INDEX(FC_L,$AL1032))</f>
        <v>0.42799999999999999</v>
      </c>
      <c r="AN1032" s="25">
        <f>INDEX(FC_E2,$AL1032)+(MEDIAN(MinStable,$AK1032,1)-INDEX(FC_L,$AL1032))*(INDEX(FC_E2,$AL1032+1)-INDEX(FC_E2,$AL1032))/(INDEX(FC_L,$AL1032+1)-INDEX(FC_L,$AL1032))</f>
        <v>0.42199999999999999</v>
      </c>
      <c r="AO1032" s="25">
        <f>INDEX(FC_E3,$AL1032)+(MEDIAN(MinStable,$AK1032,1)-INDEX(FC_L,$AL1032))*(INDEX(FC_E3,$AL1032+1)-INDEX(FC_E3,$AL1032))/(INDEX(FC_L,$AL1032+1)-INDEX(FC_L,$AL1032))</f>
        <v>0.41499999999999998</v>
      </c>
      <c r="AP1032" s="26">
        <f>(IF(S1032=1,Y1032*AK1032/AM1032,0)+IF(T1032=1,Z1032*AK1032/AN1032,0)+IF(U1032=1,AA1032*AK1032/AO1032,0))*dt/60</f>
        <v>0.13434959664142687</v>
      </c>
      <c r="AQ1032" s="25">
        <f>E1032+(AG1032*SQRT(RTE)-AH1032/SQRT(RTE))*dt/60/E_nom</f>
        <v>0.60053853208825891</v>
      </c>
      <c r="AR1032">
        <f>IF(R1032=1,1,0)</f>
        <v>0</v>
      </c>
    </row>
    <row r="1033" spans="1:44" x14ac:dyDescent="0.2">
      <c r="A1033">
        <v>1031</v>
      </c>
      <c r="B1033" s="22">
        <f>A1033/1440</f>
        <v>0.71597222222222223</v>
      </c>
      <c r="C1033" s="23">
        <v>4.5004999999999997</v>
      </c>
      <c r="D1033" s="24">
        <f>C1033+P_aux</f>
        <v>4.5154999999999994</v>
      </c>
      <c r="E1033" s="25">
        <f>AQ1032</f>
        <v>0.60053853208825891</v>
      </c>
      <c r="F1033" s="24">
        <f>AB1032</f>
        <v>3.4</v>
      </c>
      <c r="G1033">
        <f>IF(AND(S1032=0,V1032&gt;=MinOff),V1032,-1)</f>
        <v>-1</v>
      </c>
      <c r="H1033">
        <f>IF(AND(T1032=0,W1032&gt;=MinOff),W1032,-1)</f>
        <v>-1</v>
      </c>
      <c r="I1033">
        <f>IF(AND(U1032=0,X1032&gt;=MinOff),X1032,-1)</f>
        <v>-1</v>
      </c>
      <c r="J1033">
        <f>IF(AND(S1032=1,V1032&gt;=MinRun),V1032,-1)</f>
        <v>808</v>
      </c>
      <c r="K1033">
        <f>IF(AND(T1032=1,W1032&gt;=MinRun),W1032,-1)</f>
        <v>807</v>
      </c>
      <c r="L1033">
        <f>IF(AND(U1032=1,X1032&gt;=MinRun),X1032,-1)</f>
        <v>466</v>
      </c>
      <c r="M1033">
        <f>IF(MAX(G1033:I1033)&lt;0,0,MATCH(MAX(G1033:I1033),G1033:I1033,0))</f>
        <v>0</v>
      </c>
      <c r="N1033">
        <f>IF(MAX(J1033:L1033)&lt;0,0,MATCH(MAX(J1033:L1033),J1033:L1033,0))</f>
        <v>1</v>
      </c>
      <c r="O1033" s="24">
        <f>IF(N1033=0,0,INDEX(CapVec,N1033))</f>
        <v>1.2</v>
      </c>
      <c r="P1033">
        <f>IF(OR(D1033&gt;F1033+StartMargin,E1033&lt;SOC_startT),1,0)</f>
        <v>0</v>
      </c>
      <c r="Q1033">
        <f>IF(AND(E1033&gt;SOC_stopT,D1033&lt;=F1033-O1033+StopMargin),1,0)</f>
        <v>0</v>
      </c>
      <c r="R1033">
        <f>IF(AND(P1033=1,M1033&gt;0),1,IF(AND(P1033=0,Q1033=1,N1033&gt;0),-1,0))</f>
        <v>0</v>
      </c>
      <c r="S1033">
        <f>S1032+IF(AND(R1033=1,M1033=1),1,0)-IF(AND(R1033=-1,N1033=1),1,0)</f>
        <v>1</v>
      </c>
      <c r="T1033">
        <f>T1032+IF(AND(R1033=1,M1033=2),1,0)-IF(AND(R1033=-1,N1033=2),1,0)</f>
        <v>1</v>
      </c>
      <c r="U1033">
        <f>U1032+IF(AND(R1033=1,M1033=3),1,0)-IF(AND(R1033=-1,N1033=3),1,0)</f>
        <v>1</v>
      </c>
      <c r="V1033">
        <f>IF(S1033&lt;&gt;S1032,0,V1032+dt)</f>
        <v>809</v>
      </c>
      <c r="W1033">
        <f>IF(T1033&lt;&gt;T1032,0,W1032+dt)</f>
        <v>808</v>
      </c>
      <c r="X1033">
        <f>IF(U1033&lt;&gt;U1032,0,X1032+dt)</f>
        <v>467</v>
      </c>
      <c r="Y1033" s="24">
        <f>S1033*Cap_1*MIN(1,(V1033+dt)/StartRamp)</f>
        <v>1.2</v>
      </c>
      <c r="Z1033" s="24">
        <f>T1033*Cap_2*MIN(1,(W1033+dt)/StartRamp)</f>
        <v>1.1000000000000001</v>
      </c>
      <c r="AA1033" s="24">
        <f>U1033*Cap_3*MIN(1,(X1033+dt)/StartRamp)</f>
        <v>1.1000000000000001</v>
      </c>
      <c r="AB1033" s="24">
        <f>SUM(Y1033:AA1033)</f>
        <v>3.4</v>
      </c>
      <c r="AC1033" s="24">
        <f>AB1033-D1033</f>
        <v>-1.1154999999999995</v>
      </c>
      <c r="AD1033" s="25">
        <f>MEDIAN(0,(TaperEnd-E1033)/(TaperEnd-TaperStart),1)</f>
        <v>1</v>
      </c>
      <c r="AE1033" s="24">
        <f>MIN(P_pcs*AD1033,MAX(0,SOC_max-E1033)*E_nom*60/dt/SQRT(RTE))</f>
        <v>2.5</v>
      </c>
      <c r="AF1033" s="24">
        <f>MIN(P_pcs,MAX(0,E1033-SOC_min)*E_nom*60/dt*SQRT(RTE))</f>
        <v>2.5</v>
      </c>
      <c r="AG1033" s="24">
        <f>IF(AC1033&gt;0,MIN(AC1033,AE1033),0)</f>
        <v>0</v>
      </c>
      <c r="AH1033" s="24">
        <f>IF(AC1033&lt;0,MIN(-AC1033,AF1033),0)</f>
        <v>1.1154999999999995</v>
      </c>
      <c r="AI1033" s="24">
        <f>IF(AC1033&gt;0,D1033+AG1033,AB1033)</f>
        <v>3.4</v>
      </c>
      <c r="AJ1033" s="24">
        <f>MAX(0,D1033-AI1033-AH1033)</f>
        <v>0</v>
      </c>
      <c r="AK1033" s="25">
        <f>IF(AB1033&gt;0,AI1033/AB1033,0)</f>
        <v>1</v>
      </c>
      <c r="AL1033">
        <f>IF(AB1033=0,1,MIN(MATCH(MEDIAN(MinStable,AK1033,1),FC_L,1),3))</f>
        <v>3</v>
      </c>
      <c r="AM1033" s="25">
        <f>INDEX(FC_E1,$AL1033)+(MEDIAN(MinStable,$AK1033,1)-INDEX(FC_L,$AL1033))*(INDEX(FC_E1,$AL1033+1)-INDEX(FC_E1,$AL1033))/(INDEX(FC_L,$AL1033+1)-INDEX(FC_L,$AL1033))</f>
        <v>0.42799999999999999</v>
      </c>
      <c r="AN1033" s="25">
        <f>INDEX(FC_E2,$AL1033)+(MEDIAN(MinStable,$AK1033,1)-INDEX(FC_L,$AL1033))*(INDEX(FC_E2,$AL1033+1)-INDEX(FC_E2,$AL1033))/(INDEX(FC_L,$AL1033+1)-INDEX(FC_L,$AL1033))</f>
        <v>0.42199999999999999</v>
      </c>
      <c r="AO1033" s="25">
        <f>INDEX(FC_E3,$AL1033)+(MEDIAN(MinStable,$AK1033,1)-INDEX(FC_L,$AL1033))*(INDEX(FC_E3,$AL1033+1)-INDEX(FC_E3,$AL1033))/(INDEX(FC_L,$AL1033+1)-INDEX(FC_L,$AL1033))</f>
        <v>0.41499999999999998</v>
      </c>
      <c r="AP1033" s="26">
        <f>(IF(S1033=1,Y1033*AK1033/AM1033,0)+IF(T1033=1,Z1033*AK1033/AN1033,0)+IF(U1033=1,AA1033*AK1033/AO1033,0))*dt/60</f>
        <v>0.13434959664142687</v>
      </c>
      <c r="AQ1033" s="25">
        <f>E1033+(AG1033*SQRT(RTE)-AH1033/SQRT(RTE))*dt/60/E_nom</f>
        <v>0.59693511695046064</v>
      </c>
      <c r="AR1033">
        <f>IF(R1033=1,1,0)</f>
        <v>0</v>
      </c>
    </row>
    <row r="1034" spans="1:44" x14ac:dyDescent="0.2">
      <c r="A1034">
        <v>1032</v>
      </c>
      <c r="B1034" s="22">
        <f>A1034/1440</f>
        <v>0.71666666666666667</v>
      </c>
      <c r="C1034" s="23">
        <v>4.5075000000000003</v>
      </c>
      <c r="D1034" s="24">
        <f>C1034+P_aux</f>
        <v>4.5225</v>
      </c>
      <c r="E1034" s="25">
        <f>AQ1033</f>
        <v>0.59693511695046064</v>
      </c>
      <c r="F1034" s="24">
        <f>AB1033</f>
        <v>3.4</v>
      </c>
      <c r="G1034">
        <f>IF(AND(S1033=0,V1033&gt;=MinOff),V1033,-1)</f>
        <v>-1</v>
      </c>
      <c r="H1034">
        <f>IF(AND(T1033=0,W1033&gt;=MinOff),W1033,-1)</f>
        <v>-1</v>
      </c>
      <c r="I1034">
        <f>IF(AND(U1033=0,X1033&gt;=MinOff),X1033,-1)</f>
        <v>-1</v>
      </c>
      <c r="J1034">
        <f>IF(AND(S1033=1,V1033&gt;=MinRun),V1033,-1)</f>
        <v>809</v>
      </c>
      <c r="K1034">
        <f>IF(AND(T1033=1,W1033&gt;=MinRun),W1033,-1)</f>
        <v>808</v>
      </c>
      <c r="L1034">
        <f>IF(AND(U1033=1,X1033&gt;=MinRun),X1033,-1)</f>
        <v>467</v>
      </c>
      <c r="M1034">
        <f>IF(MAX(G1034:I1034)&lt;0,0,MATCH(MAX(G1034:I1034),G1034:I1034,0))</f>
        <v>0</v>
      </c>
      <c r="N1034">
        <f>IF(MAX(J1034:L1034)&lt;0,0,MATCH(MAX(J1034:L1034),J1034:L1034,0))</f>
        <v>1</v>
      </c>
      <c r="O1034" s="24">
        <f>IF(N1034=0,0,INDEX(CapVec,N1034))</f>
        <v>1.2</v>
      </c>
      <c r="P1034">
        <f>IF(OR(D1034&gt;F1034+StartMargin,E1034&lt;SOC_startT),1,0)</f>
        <v>0</v>
      </c>
      <c r="Q1034">
        <f>IF(AND(E1034&gt;SOC_stopT,D1034&lt;=F1034-O1034+StopMargin),1,0)</f>
        <v>0</v>
      </c>
      <c r="R1034">
        <f>IF(AND(P1034=1,M1034&gt;0),1,IF(AND(P1034=0,Q1034=1,N1034&gt;0),-1,0))</f>
        <v>0</v>
      </c>
      <c r="S1034">
        <f>S1033+IF(AND(R1034=1,M1034=1),1,0)-IF(AND(R1034=-1,N1034=1),1,0)</f>
        <v>1</v>
      </c>
      <c r="T1034">
        <f>T1033+IF(AND(R1034=1,M1034=2),1,0)-IF(AND(R1034=-1,N1034=2),1,0)</f>
        <v>1</v>
      </c>
      <c r="U1034">
        <f>U1033+IF(AND(R1034=1,M1034=3),1,0)-IF(AND(R1034=-1,N1034=3),1,0)</f>
        <v>1</v>
      </c>
      <c r="V1034">
        <f>IF(S1034&lt;&gt;S1033,0,V1033+dt)</f>
        <v>810</v>
      </c>
      <c r="W1034">
        <f>IF(T1034&lt;&gt;T1033,0,W1033+dt)</f>
        <v>809</v>
      </c>
      <c r="X1034">
        <f>IF(U1034&lt;&gt;U1033,0,X1033+dt)</f>
        <v>468</v>
      </c>
      <c r="Y1034" s="24">
        <f>S1034*Cap_1*MIN(1,(V1034+dt)/StartRamp)</f>
        <v>1.2</v>
      </c>
      <c r="Z1034" s="24">
        <f>T1034*Cap_2*MIN(1,(W1034+dt)/StartRamp)</f>
        <v>1.1000000000000001</v>
      </c>
      <c r="AA1034" s="24">
        <f>U1034*Cap_3*MIN(1,(X1034+dt)/StartRamp)</f>
        <v>1.1000000000000001</v>
      </c>
      <c r="AB1034" s="24">
        <f>SUM(Y1034:AA1034)</f>
        <v>3.4</v>
      </c>
      <c r="AC1034" s="24">
        <f>AB1034-D1034</f>
        <v>-1.1225000000000001</v>
      </c>
      <c r="AD1034" s="25">
        <f>MEDIAN(0,(TaperEnd-E1034)/(TaperEnd-TaperStart),1)</f>
        <v>1</v>
      </c>
      <c r="AE1034" s="24">
        <f>MIN(P_pcs*AD1034,MAX(0,SOC_max-E1034)*E_nom*60/dt/SQRT(RTE))</f>
        <v>2.5</v>
      </c>
      <c r="AF1034" s="24">
        <f>MIN(P_pcs,MAX(0,E1034-SOC_min)*E_nom*60/dt*SQRT(RTE))</f>
        <v>2.5</v>
      </c>
      <c r="AG1034" s="24">
        <f>IF(AC1034&gt;0,MIN(AC1034,AE1034),0)</f>
        <v>0</v>
      </c>
      <c r="AH1034" s="24">
        <f>IF(AC1034&lt;0,MIN(-AC1034,AF1034),0)</f>
        <v>1.1225000000000001</v>
      </c>
      <c r="AI1034" s="24">
        <f>IF(AC1034&gt;0,D1034+AG1034,AB1034)</f>
        <v>3.4</v>
      </c>
      <c r="AJ1034" s="24">
        <f>MAX(0,D1034-AI1034-AH1034)</f>
        <v>0</v>
      </c>
      <c r="AK1034" s="25">
        <f>IF(AB1034&gt;0,AI1034/AB1034,0)</f>
        <v>1</v>
      </c>
      <c r="AL1034">
        <f>IF(AB1034=0,1,MIN(MATCH(MEDIAN(MinStable,AK1034,1),FC_L,1),3))</f>
        <v>3</v>
      </c>
      <c r="AM1034" s="25">
        <f>INDEX(FC_E1,$AL1034)+(MEDIAN(MinStable,$AK1034,1)-INDEX(FC_L,$AL1034))*(INDEX(FC_E1,$AL1034+1)-INDEX(FC_E1,$AL1034))/(INDEX(FC_L,$AL1034+1)-INDEX(FC_L,$AL1034))</f>
        <v>0.42799999999999999</v>
      </c>
      <c r="AN1034" s="25">
        <f>INDEX(FC_E2,$AL1034)+(MEDIAN(MinStable,$AK1034,1)-INDEX(FC_L,$AL1034))*(INDEX(FC_E2,$AL1034+1)-INDEX(FC_E2,$AL1034))/(INDEX(FC_L,$AL1034+1)-INDEX(FC_L,$AL1034))</f>
        <v>0.42199999999999999</v>
      </c>
      <c r="AO1034" s="25">
        <f>INDEX(FC_E3,$AL1034)+(MEDIAN(MinStable,$AK1034,1)-INDEX(FC_L,$AL1034))*(INDEX(FC_E3,$AL1034+1)-INDEX(FC_E3,$AL1034))/(INDEX(FC_L,$AL1034+1)-INDEX(FC_L,$AL1034))</f>
        <v>0.41499999999999998</v>
      </c>
      <c r="AP1034" s="26">
        <f>(IF(S1034=1,Y1034*AK1034/AM1034,0)+IF(T1034=1,Z1034*AK1034/AN1034,0)+IF(U1034=1,AA1034*AK1034/AO1034,0))*dt/60</f>
        <v>0.13434959664142687</v>
      </c>
      <c r="AQ1034" s="25">
        <f>E1034+(AG1034*SQRT(RTE)-AH1034/SQRT(RTE))*dt/60/E_nom</f>
        <v>0.59330908961547313</v>
      </c>
      <c r="AR1034">
        <f>IF(R1034=1,1,0)</f>
        <v>0</v>
      </c>
    </row>
    <row r="1035" spans="1:44" x14ac:dyDescent="0.2">
      <c r="A1035">
        <v>1033</v>
      </c>
      <c r="B1035" s="22">
        <f>A1035/1440</f>
        <v>0.71736111111111112</v>
      </c>
      <c r="C1035" s="23">
        <v>3.85</v>
      </c>
      <c r="D1035" s="24">
        <f>C1035+P_aux</f>
        <v>3.8650000000000002</v>
      </c>
      <c r="E1035" s="25">
        <f>AQ1034</f>
        <v>0.59330908961547313</v>
      </c>
      <c r="F1035" s="24">
        <f>AB1034</f>
        <v>3.4</v>
      </c>
      <c r="G1035">
        <f>IF(AND(S1034=0,V1034&gt;=MinOff),V1034,-1)</f>
        <v>-1</v>
      </c>
      <c r="H1035">
        <f>IF(AND(T1034=0,W1034&gt;=MinOff),W1034,-1)</f>
        <v>-1</v>
      </c>
      <c r="I1035">
        <f>IF(AND(U1034=0,X1034&gt;=MinOff),X1034,-1)</f>
        <v>-1</v>
      </c>
      <c r="J1035">
        <f>IF(AND(S1034=1,V1034&gt;=MinRun),V1034,-1)</f>
        <v>810</v>
      </c>
      <c r="K1035">
        <f>IF(AND(T1034=1,W1034&gt;=MinRun),W1034,-1)</f>
        <v>809</v>
      </c>
      <c r="L1035">
        <f>IF(AND(U1034=1,X1034&gt;=MinRun),X1034,-1)</f>
        <v>468</v>
      </c>
      <c r="M1035">
        <f>IF(MAX(G1035:I1035)&lt;0,0,MATCH(MAX(G1035:I1035),G1035:I1035,0))</f>
        <v>0</v>
      </c>
      <c r="N1035">
        <f>IF(MAX(J1035:L1035)&lt;0,0,MATCH(MAX(J1035:L1035),J1035:L1035,0))</f>
        <v>1</v>
      </c>
      <c r="O1035" s="24">
        <f>IF(N1035=0,0,INDEX(CapVec,N1035))</f>
        <v>1.2</v>
      </c>
      <c r="P1035">
        <f>IF(OR(D1035&gt;F1035+StartMargin,E1035&lt;SOC_startT),1,0)</f>
        <v>0</v>
      </c>
      <c r="Q1035">
        <f>IF(AND(E1035&gt;SOC_stopT,D1035&lt;=F1035-O1035+StopMargin),1,0)</f>
        <v>0</v>
      </c>
      <c r="R1035">
        <f>IF(AND(P1035=1,M1035&gt;0),1,IF(AND(P1035=0,Q1035=1,N1035&gt;0),-1,0))</f>
        <v>0</v>
      </c>
      <c r="S1035">
        <f>S1034+IF(AND(R1035=1,M1035=1),1,0)-IF(AND(R1035=-1,N1035=1),1,0)</f>
        <v>1</v>
      </c>
      <c r="T1035">
        <f>T1034+IF(AND(R1035=1,M1035=2),1,0)-IF(AND(R1035=-1,N1035=2),1,0)</f>
        <v>1</v>
      </c>
      <c r="U1035">
        <f>U1034+IF(AND(R1035=1,M1035=3),1,0)-IF(AND(R1035=-1,N1035=3),1,0)</f>
        <v>1</v>
      </c>
      <c r="V1035">
        <f>IF(S1035&lt;&gt;S1034,0,V1034+dt)</f>
        <v>811</v>
      </c>
      <c r="W1035">
        <f>IF(T1035&lt;&gt;T1034,0,W1034+dt)</f>
        <v>810</v>
      </c>
      <c r="X1035">
        <f>IF(U1035&lt;&gt;U1034,0,X1034+dt)</f>
        <v>469</v>
      </c>
      <c r="Y1035" s="24">
        <f>S1035*Cap_1*MIN(1,(V1035+dt)/StartRamp)</f>
        <v>1.2</v>
      </c>
      <c r="Z1035" s="24">
        <f>T1035*Cap_2*MIN(1,(W1035+dt)/StartRamp)</f>
        <v>1.1000000000000001</v>
      </c>
      <c r="AA1035" s="24">
        <f>U1035*Cap_3*MIN(1,(X1035+dt)/StartRamp)</f>
        <v>1.1000000000000001</v>
      </c>
      <c r="AB1035" s="24">
        <f>SUM(Y1035:AA1035)</f>
        <v>3.4</v>
      </c>
      <c r="AC1035" s="24">
        <f>AB1035-D1035</f>
        <v>-0.4650000000000003</v>
      </c>
      <c r="AD1035" s="25">
        <f>MEDIAN(0,(TaperEnd-E1035)/(TaperEnd-TaperStart),1)</f>
        <v>1</v>
      </c>
      <c r="AE1035" s="24">
        <f>MIN(P_pcs*AD1035,MAX(0,SOC_max-E1035)*E_nom*60/dt/SQRT(RTE))</f>
        <v>2.5</v>
      </c>
      <c r="AF1035" s="24">
        <f>MIN(P_pcs,MAX(0,E1035-SOC_min)*E_nom*60/dt*SQRT(RTE))</f>
        <v>2.5</v>
      </c>
      <c r="AG1035" s="24">
        <f>IF(AC1035&gt;0,MIN(AC1035,AE1035),0)</f>
        <v>0</v>
      </c>
      <c r="AH1035" s="24">
        <f>IF(AC1035&lt;0,MIN(-AC1035,AF1035),0)</f>
        <v>0.4650000000000003</v>
      </c>
      <c r="AI1035" s="24">
        <f>IF(AC1035&gt;0,D1035+AG1035,AB1035)</f>
        <v>3.4</v>
      </c>
      <c r="AJ1035" s="24">
        <f>MAX(0,D1035-AI1035-AH1035)</f>
        <v>0</v>
      </c>
      <c r="AK1035" s="25">
        <f>IF(AB1035&gt;0,AI1035/AB1035,0)</f>
        <v>1</v>
      </c>
      <c r="AL1035">
        <f>IF(AB1035=0,1,MIN(MATCH(MEDIAN(MinStable,AK1035,1),FC_L,1),3))</f>
        <v>3</v>
      </c>
      <c r="AM1035" s="25">
        <f>INDEX(FC_E1,$AL1035)+(MEDIAN(MinStable,$AK1035,1)-INDEX(FC_L,$AL1035))*(INDEX(FC_E1,$AL1035+1)-INDEX(FC_E1,$AL1035))/(INDEX(FC_L,$AL1035+1)-INDEX(FC_L,$AL1035))</f>
        <v>0.42799999999999999</v>
      </c>
      <c r="AN1035" s="25">
        <f>INDEX(FC_E2,$AL1035)+(MEDIAN(MinStable,$AK1035,1)-INDEX(FC_L,$AL1035))*(INDEX(FC_E2,$AL1035+1)-INDEX(FC_E2,$AL1035))/(INDEX(FC_L,$AL1035+1)-INDEX(FC_L,$AL1035))</f>
        <v>0.42199999999999999</v>
      </c>
      <c r="AO1035" s="25">
        <f>INDEX(FC_E3,$AL1035)+(MEDIAN(MinStable,$AK1035,1)-INDEX(FC_L,$AL1035))*(INDEX(FC_E3,$AL1035+1)-INDEX(FC_E3,$AL1035))/(INDEX(FC_L,$AL1035+1)-INDEX(FC_L,$AL1035))</f>
        <v>0.41499999999999998</v>
      </c>
      <c r="AP1035" s="26">
        <f>(IF(S1035=1,Y1035*AK1035/AM1035,0)+IF(T1035=1,Z1035*AK1035/AN1035,0)+IF(U1035=1,AA1035*AK1035/AO1035,0))*dt/60</f>
        <v>0.13434959664142687</v>
      </c>
      <c r="AQ1035" s="25">
        <f>E1035+(AG1035*SQRT(RTE)-AH1035/SQRT(RTE))*dt/60/E_nom</f>
        <v>0.59180699365933132</v>
      </c>
      <c r="AR1035">
        <f>IF(R1035=1,1,0)</f>
        <v>0</v>
      </c>
    </row>
    <row r="1036" spans="1:44" x14ac:dyDescent="0.2">
      <c r="A1036">
        <v>1034</v>
      </c>
      <c r="B1036" s="22">
        <f>A1036/1440</f>
        <v>0.71805555555555556</v>
      </c>
      <c r="C1036" s="23">
        <v>3.7421000000000002</v>
      </c>
      <c r="D1036" s="24">
        <f>C1036+P_aux</f>
        <v>3.7571000000000003</v>
      </c>
      <c r="E1036" s="25">
        <f>AQ1035</f>
        <v>0.59180699365933132</v>
      </c>
      <c r="F1036" s="24">
        <f>AB1035</f>
        <v>3.4</v>
      </c>
      <c r="G1036">
        <f>IF(AND(S1035=0,V1035&gt;=MinOff),V1035,-1)</f>
        <v>-1</v>
      </c>
      <c r="H1036">
        <f>IF(AND(T1035=0,W1035&gt;=MinOff),W1035,-1)</f>
        <v>-1</v>
      </c>
      <c r="I1036">
        <f>IF(AND(U1035=0,X1035&gt;=MinOff),X1035,-1)</f>
        <v>-1</v>
      </c>
      <c r="J1036">
        <f>IF(AND(S1035=1,V1035&gt;=MinRun),V1035,-1)</f>
        <v>811</v>
      </c>
      <c r="K1036">
        <f>IF(AND(T1035=1,W1035&gt;=MinRun),W1035,-1)</f>
        <v>810</v>
      </c>
      <c r="L1036">
        <f>IF(AND(U1035=1,X1035&gt;=MinRun),X1035,-1)</f>
        <v>469</v>
      </c>
      <c r="M1036">
        <f>IF(MAX(G1036:I1036)&lt;0,0,MATCH(MAX(G1036:I1036),G1036:I1036,0))</f>
        <v>0</v>
      </c>
      <c r="N1036">
        <f>IF(MAX(J1036:L1036)&lt;0,0,MATCH(MAX(J1036:L1036),J1036:L1036,0))</f>
        <v>1</v>
      </c>
      <c r="O1036" s="24">
        <f>IF(N1036=0,0,INDEX(CapVec,N1036))</f>
        <v>1.2</v>
      </c>
      <c r="P1036">
        <f>IF(OR(D1036&gt;F1036+StartMargin,E1036&lt;SOC_startT),1,0)</f>
        <v>0</v>
      </c>
      <c r="Q1036">
        <f>IF(AND(E1036&gt;SOC_stopT,D1036&lt;=F1036-O1036+StopMargin),1,0)</f>
        <v>0</v>
      </c>
      <c r="R1036">
        <f>IF(AND(P1036=1,M1036&gt;0),1,IF(AND(P1036=0,Q1036=1,N1036&gt;0),-1,0))</f>
        <v>0</v>
      </c>
      <c r="S1036">
        <f>S1035+IF(AND(R1036=1,M1036=1),1,0)-IF(AND(R1036=-1,N1036=1),1,0)</f>
        <v>1</v>
      </c>
      <c r="T1036">
        <f>T1035+IF(AND(R1036=1,M1036=2),1,0)-IF(AND(R1036=-1,N1036=2),1,0)</f>
        <v>1</v>
      </c>
      <c r="U1036">
        <f>U1035+IF(AND(R1036=1,M1036=3),1,0)-IF(AND(R1036=-1,N1036=3),1,0)</f>
        <v>1</v>
      </c>
      <c r="V1036">
        <f>IF(S1036&lt;&gt;S1035,0,V1035+dt)</f>
        <v>812</v>
      </c>
      <c r="W1036">
        <f>IF(T1036&lt;&gt;T1035,0,W1035+dt)</f>
        <v>811</v>
      </c>
      <c r="X1036">
        <f>IF(U1036&lt;&gt;U1035,0,X1035+dt)</f>
        <v>470</v>
      </c>
      <c r="Y1036" s="24">
        <f>S1036*Cap_1*MIN(1,(V1036+dt)/StartRamp)</f>
        <v>1.2</v>
      </c>
      <c r="Z1036" s="24">
        <f>T1036*Cap_2*MIN(1,(W1036+dt)/StartRamp)</f>
        <v>1.1000000000000001</v>
      </c>
      <c r="AA1036" s="24">
        <f>U1036*Cap_3*MIN(1,(X1036+dt)/StartRamp)</f>
        <v>1.1000000000000001</v>
      </c>
      <c r="AB1036" s="24">
        <f>SUM(Y1036:AA1036)</f>
        <v>3.4</v>
      </c>
      <c r="AC1036" s="24">
        <f>AB1036-D1036</f>
        <v>-0.35710000000000042</v>
      </c>
      <c r="AD1036" s="25">
        <f>MEDIAN(0,(TaperEnd-E1036)/(TaperEnd-TaperStart),1)</f>
        <v>1</v>
      </c>
      <c r="AE1036" s="24">
        <f>MIN(P_pcs*AD1036,MAX(0,SOC_max-E1036)*E_nom*60/dt/SQRT(RTE))</f>
        <v>2.5</v>
      </c>
      <c r="AF1036" s="24">
        <f>MIN(P_pcs,MAX(0,E1036-SOC_min)*E_nom*60/dt*SQRT(RTE))</f>
        <v>2.5</v>
      </c>
      <c r="AG1036" s="24">
        <f>IF(AC1036&gt;0,MIN(AC1036,AE1036),0)</f>
        <v>0</v>
      </c>
      <c r="AH1036" s="24">
        <f>IF(AC1036&lt;0,MIN(-AC1036,AF1036),0)</f>
        <v>0.35710000000000042</v>
      </c>
      <c r="AI1036" s="24">
        <f>IF(AC1036&gt;0,D1036+AG1036,AB1036)</f>
        <v>3.4</v>
      </c>
      <c r="AJ1036" s="24">
        <f>MAX(0,D1036-AI1036-AH1036)</f>
        <v>0</v>
      </c>
      <c r="AK1036" s="25">
        <f>IF(AB1036&gt;0,AI1036/AB1036,0)</f>
        <v>1</v>
      </c>
      <c r="AL1036">
        <f>IF(AB1036=0,1,MIN(MATCH(MEDIAN(MinStable,AK1036,1),FC_L,1),3))</f>
        <v>3</v>
      </c>
      <c r="AM1036" s="25">
        <f>INDEX(FC_E1,$AL1036)+(MEDIAN(MinStable,$AK1036,1)-INDEX(FC_L,$AL1036))*(INDEX(FC_E1,$AL1036+1)-INDEX(FC_E1,$AL1036))/(INDEX(FC_L,$AL1036+1)-INDEX(FC_L,$AL1036))</f>
        <v>0.42799999999999999</v>
      </c>
      <c r="AN1036" s="25">
        <f>INDEX(FC_E2,$AL1036)+(MEDIAN(MinStable,$AK1036,1)-INDEX(FC_L,$AL1036))*(INDEX(FC_E2,$AL1036+1)-INDEX(FC_E2,$AL1036))/(INDEX(FC_L,$AL1036+1)-INDEX(FC_L,$AL1036))</f>
        <v>0.42199999999999999</v>
      </c>
      <c r="AO1036" s="25">
        <f>INDEX(FC_E3,$AL1036)+(MEDIAN(MinStable,$AK1036,1)-INDEX(FC_L,$AL1036))*(INDEX(FC_E3,$AL1036+1)-INDEX(FC_E3,$AL1036))/(INDEX(FC_L,$AL1036+1)-INDEX(FC_L,$AL1036))</f>
        <v>0.41499999999999998</v>
      </c>
      <c r="AP1036" s="26">
        <f>(IF(S1036=1,Y1036*AK1036/AM1036,0)+IF(T1036=1,Z1036*AK1036/AN1036,0)+IF(U1036=1,AA1036*AK1036/AO1036,0))*dt/60</f>
        <v>0.13434959664142687</v>
      </c>
      <c r="AQ1036" s="25">
        <f>E1036+(AG1036*SQRT(RTE)-AH1036/SQRT(RTE))*dt/60/E_nom</f>
        <v>0.59065344857129209</v>
      </c>
      <c r="AR1036">
        <f>IF(R1036=1,1,0)</f>
        <v>0</v>
      </c>
    </row>
    <row r="1037" spans="1:44" x14ac:dyDescent="0.2">
      <c r="A1037">
        <v>1035</v>
      </c>
      <c r="B1037" s="22">
        <f>A1037/1440</f>
        <v>0.71875</v>
      </c>
      <c r="C1037" s="23">
        <v>3.9582999999999999</v>
      </c>
      <c r="D1037" s="24">
        <f>C1037+P_aux</f>
        <v>3.9733000000000001</v>
      </c>
      <c r="E1037" s="25">
        <f>AQ1036</f>
        <v>0.59065344857129209</v>
      </c>
      <c r="F1037" s="24">
        <f>AB1036</f>
        <v>3.4</v>
      </c>
      <c r="G1037">
        <f>IF(AND(S1036=0,V1036&gt;=MinOff),V1036,-1)</f>
        <v>-1</v>
      </c>
      <c r="H1037">
        <f>IF(AND(T1036=0,W1036&gt;=MinOff),W1036,-1)</f>
        <v>-1</v>
      </c>
      <c r="I1037">
        <f>IF(AND(U1036=0,X1036&gt;=MinOff),X1036,-1)</f>
        <v>-1</v>
      </c>
      <c r="J1037">
        <f>IF(AND(S1036=1,V1036&gt;=MinRun),V1036,-1)</f>
        <v>812</v>
      </c>
      <c r="K1037">
        <f>IF(AND(T1036=1,W1036&gt;=MinRun),W1036,-1)</f>
        <v>811</v>
      </c>
      <c r="L1037">
        <f>IF(AND(U1036=1,X1036&gt;=MinRun),X1036,-1)</f>
        <v>470</v>
      </c>
      <c r="M1037">
        <f>IF(MAX(G1037:I1037)&lt;0,0,MATCH(MAX(G1037:I1037),G1037:I1037,0))</f>
        <v>0</v>
      </c>
      <c r="N1037">
        <f>IF(MAX(J1037:L1037)&lt;0,0,MATCH(MAX(J1037:L1037),J1037:L1037,0))</f>
        <v>1</v>
      </c>
      <c r="O1037" s="24">
        <f>IF(N1037=0,0,INDEX(CapVec,N1037))</f>
        <v>1.2</v>
      </c>
      <c r="P1037">
        <f>IF(OR(D1037&gt;F1037+StartMargin,E1037&lt;SOC_startT),1,0)</f>
        <v>0</v>
      </c>
      <c r="Q1037">
        <f>IF(AND(E1037&gt;SOC_stopT,D1037&lt;=F1037-O1037+StopMargin),1,0)</f>
        <v>0</v>
      </c>
      <c r="R1037">
        <f>IF(AND(P1037=1,M1037&gt;0),1,IF(AND(P1037=0,Q1037=1,N1037&gt;0),-1,0))</f>
        <v>0</v>
      </c>
      <c r="S1037">
        <f>S1036+IF(AND(R1037=1,M1037=1),1,0)-IF(AND(R1037=-1,N1037=1),1,0)</f>
        <v>1</v>
      </c>
      <c r="T1037">
        <f>T1036+IF(AND(R1037=1,M1037=2),1,0)-IF(AND(R1037=-1,N1037=2),1,0)</f>
        <v>1</v>
      </c>
      <c r="U1037">
        <f>U1036+IF(AND(R1037=1,M1037=3),1,0)-IF(AND(R1037=-1,N1037=3),1,0)</f>
        <v>1</v>
      </c>
      <c r="V1037">
        <f>IF(S1037&lt;&gt;S1036,0,V1036+dt)</f>
        <v>813</v>
      </c>
      <c r="W1037">
        <f>IF(T1037&lt;&gt;T1036,0,W1036+dt)</f>
        <v>812</v>
      </c>
      <c r="X1037">
        <f>IF(U1037&lt;&gt;U1036,0,X1036+dt)</f>
        <v>471</v>
      </c>
      <c r="Y1037" s="24">
        <f>S1037*Cap_1*MIN(1,(V1037+dt)/StartRamp)</f>
        <v>1.2</v>
      </c>
      <c r="Z1037" s="24">
        <f>T1037*Cap_2*MIN(1,(W1037+dt)/StartRamp)</f>
        <v>1.1000000000000001</v>
      </c>
      <c r="AA1037" s="24">
        <f>U1037*Cap_3*MIN(1,(X1037+dt)/StartRamp)</f>
        <v>1.1000000000000001</v>
      </c>
      <c r="AB1037" s="24">
        <f>SUM(Y1037:AA1037)</f>
        <v>3.4</v>
      </c>
      <c r="AC1037" s="24">
        <f>AB1037-D1037</f>
        <v>-0.57330000000000014</v>
      </c>
      <c r="AD1037" s="25">
        <f>MEDIAN(0,(TaperEnd-E1037)/(TaperEnd-TaperStart),1)</f>
        <v>1</v>
      </c>
      <c r="AE1037" s="24">
        <f>MIN(P_pcs*AD1037,MAX(0,SOC_max-E1037)*E_nom*60/dt/SQRT(RTE))</f>
        <v>2.5</v>
      </c>
      <c r="AF1037" s="24">
        <f>MIN(P_pcs,MAX(0,E1037-SOC_min)*E_nom*60/dt*SQRT(RTE))</f>
        <v>2.5</v>
      </c>
      <c r="AG1037" s="24">
        <f>IF(AC1037&gt;0,MIN(AC1037,AE1037),0)</f>
        <v>0</v>
      </c>
      <c r="AH1037" s="24">
        <f>IF(AC1037&lt;0,MIN(-AC1037,AF1037),0)</f>
        <v>0.57330000000000014</v>
      </c>
      <c r="AI1037" s="24">
        <f>IF(AC1037&gt;0,D1037+AG1037,AB1037)</f>
        <v>3.4</v>
      </c>
      <c r="AJ1037" s="24">
        <f>MAX(0,D1037-AI1037-AH1037)</f>
        <v>0</v>
      </c>
      <c r="AK1037" s="25">
        <f>IF(AB1037&gt;0,AI1037/AB1037,0)</f>
        <v>1</v>
      </c>
      <c r="AL1037">
        <f>IF(AB1037=0,1,MIN(MATCH(MEDIAN(MinStable,AK1037,1),FC_L,1),3))</f>
        <v>3</v>
      </c>
      <c r="AM1037" s="25">
        <f>INDEX(FC_E1,$AL1037)+(MEDIAN(MinStable,$AK1037,1)-INDEX(FC_L,$AL1037))*(INDEX(FC_E1,$AL1037+1)-INDEX(FC_E1,$AL1037))/(INDEX(FC_L,$AL1037+1)-INDEX(FC_L,$AL1037))</f>
        <v>0.42799999999999999</v>
      </c>
      <c r="AN1037" s="25">
        <f>INDEX(FC_E2,$AL1037)+(MEDIAN(MinStable,$AK1037,1)-INDEX(FC_L,$AL1037))*(INDEX(FC_E2,$AL1037+1)-INDEX(FC_E2,$AL1037))/(INDEX(FC_L,$AL1037+1)-INDEX(FC_L,$AL1037))</f>
        <v>0.42199999999999999</v>
      </c>
      <c r="AO1037" s="25">
        <f>INDEX(FC_E3,$AL1037)+(MEDIAN(MinStable,$AK1037,1)-INDEX(FC_L,$AL1037))*(INDEX(FC_E3,$AL1037+1)-INDEX(FC_E3,$AL1037))/(INDEX(FC_L,$AL1037+1)-INDEX(FC_L,$AL1037))</f>
        <v>0.41499999999999998</v>
      </c>
      <c r="AP1037" s="26">
        <f>(IF(S1037=1,Y1037*AK1037/AM1037,0)+IF(T1037=1,Z1037*AK1037/AN1037,0)+IF(U1037=1,AA1037*AK1037/AO1037,0))*dt/60</f>
        <v>0.13434959664142687</v>
      </c>
      <c r="AQ1037" s="25">
        <f>E1037+(AG1037*SQRT(RTE)-AH1037/SQRT(RTE))*dt/60/E_nom</f>
        <v>0.58880150962149402</v>
      </c>
      <c r="AR1037">
        <f>IF(R1037=1,1,0)</f>
        <v>0</v>
      </c>
    </row>
    <row r="1038" spans="1:44" x14ac:dyDescent="0.2">
      <c r="A1038">
        <v>1036</v>
      </c>
      <c r="B1038" s="22">
        <f>A1038/1440</f>
        <v>0.71944444444444444</v>
      </c>
      <c r="C1038" s="23">
        <v>4.5728</v>
      </c>
      <c r="D1038" s="24">
        <f>C1038+P_aux</f>
        <v>4.5877999999999997</v>
      </c>
      <c r="E1038" s="25">
        <f>AQ1037</f>
        <v>0.58880150962149402</v>
      </c>
      <c r="F1038" s="24">
        <f>AB1037</f>
        <v>3.4</v>
      </c>
      <c r="G1038">
        <f>IF(AND(S1037=0,V1037&gt;=MinOff),V1037,-1)</f>
        <v>-1</v>
      </c>
      <c r="H1038">
        <f>IF(AND(T1037=0,W1037&gt;=MinOff),W1037,-1)</f>
        <v>-1</v>
      </c>
      <c r="I1038">
        <f>IF(AND(U1037=0,X1037&gt;=MinOff),X1037,-1)</f>
        <v>-1</v>
      </c>
      <c r="J1038">
        <f>IF(AND(S1037=1,V1037&gt;=MinRun),V1037,-1)</f>
        <v>813</v>
      </c>
      <c r="K1038">
        <f>IF(AND(T1037=1,W1037&gt;=MinRun),W1037,-1)</f>
        <v>812</v>
      </c>
      <c r="L1038">
        <f>IF(AND(U1037=1,X1037&gt;=MinRun),X1037,-1)</f>
        <v>471</v>
      </c>
      <c r="M1038">
        <f>IF(MAX(G1038:I1038)&lt;0,0,MATCH(MAX(G1038:I1038),G1038:I1038,0))</f>
        <v>0</v>
      </c>
      <c r="N1038">
        <f>IF(MAX(J1038:L1038)&lt;0,0,MATCH(MAX(J1038:L1038),J1038:L1038,0))</f>
        <v>1</v>
      </c>
      <c r="O1038" s="24">
        <f>IF(N1038=0,0,INDEX(CapVec,N1038))</f>
        <v>1.2</v>
      </c>
      <c r="P1038">
        <f>IF(OR(D1038&gt;F1038+StartMargin,E1038&lt;SOC_startT),1,0)</f>
        <v>0</v>
      </c>
      <c r="Q1038">
        <f>IF(AND(E1038&gt;SOC_stopT,D1038&lt;=F1038-O1038+StopMargin),1,0)</f>
        <v>0</v>
      </c>
      <c r="R1038">
        <f>IF(AND(P1038=1,M1038&gt;0),1,IF(AND(P1038=0,Q1038=1,N1038&gt;0),-1,0))</f>
        <v>0</v>
      </c>
      <c r="S1038">
        <f>S1037+IF(AND(R1038=1,M1038=1),1,0)-IF(AND(R1038=-1,N1038=1),1,0)</f>
        <v>1</v>
      </c>
      <c r="T1038">
        <f>T1037+IF(AND(R1038=1,M1038=2),1,0)-IF(AND(R1038=-1,N1038=2),1,0)</f>
        <v>1</v>
      </c>
      <c r="U1038">
        <f>U1037+IF(AND(R1038=1,M1038=3),1,0)-IF(AND(R1038=-1,N1038=3),1,0)</f>
        <v>1</v>
      </c>
      <c r="V1038">
        <f>IF(S1038&lt;&gt;S1037,0,V1037+dt)</f>
        <v>814</v>
      </c>
      <c r="W1038">
        <f>IF(T1038&lt;&gt;T1037,0,W1037+dt)</f>
        <v>813</v>
      </c>
      <c r="X1038">
        <f>IF(U1038&lt;&gt;U1037,0,X1037+dt)</f>
        <v>472</v>
      </c>
      <c r="Y1038" s="24">
        <f>S1038*Cap_1*MIN(1,(V1038+dt)/StartRamp)</f>
        <v>1.2</v>
      </c>
      <c r="Z1038" s="24">
        <f>T1038*Cap_2*MIN(1,(W1038+dt)/StartRamp)</f>
        <v>1.1000000000000001</v>
      </c>
      <c r="AA1038" s="24">
        <f>U1038*Cap_3*MIN(1,(X1038+dt)/StartRamp)</f>
        <v>1.1000000000000001</v>
      </c>
      <c r="AB1038" s="24">
        <f>SUM(Y1038:AA1038)</f>
        <v>3.4</v>
      </c>
      <c r="AC1038" s="24">
        <f>AB1038-D1038</f>
        <v>-1.1877999999999997</v>
      </c>
      <c r="AD1038" s="25">
        <f>MEDIAN(0,(TaperEnd-E1038)/(TaperEnd-TaperStart),1)</f>
        <v>1</v>
      </c>
      <c r="AE1038" s="24">
        <f>MIN(P_pcs*AD1038,MAX(0,SOC_max-E1038)*E_nom*60/dt/SQRT(RTE))</f>
        <v>2.5</v>
      </c>
      <c r="AF1038" s="24">
        <f>MIN(P_pcs,MAX(0,E1038-SOC_min)*E_nom*60/dt*SQRT(RTE))</f>
        <v>2.5</v>
      </c>
      <c r="AG1038" s="24">
        <f>IF(AC1038&gt;0,MIN(AC1038,AE1038),0)</f>
        <v>0</v>
      </c>
      <c r="AH1038" s="24">
        <f>IF(AC1038&lt;0,MIN(-AC1038,AF1038),0)</f>
        <v>1.1877999999999997</v>
      </c>
      <c r="AI1038" s="24">
        <f>IF(AC1038&gt;0,D1038+AG1038,AB1038)</f>
        <v>3.4</v>
      </c>
      <c r="AJ1038" s="24">
        <f>MAX(0,D1038-AI1038-AH1038)</f>
        <v>0</v>
      </c>
      <c r="AK1038" s="25">
        <f>IF(AB1038&gt;0,AI1038/AB1038,0)</f>
        <v>1</v>
      </c>
      <c r="AL1038">
        <f>IF(AB1038=0,1,MIN(MATCH(MEDIAN(MinStable,AK1038,1),FC_L,1),3))</f>
        <v>3</v>
      </c>
      <c r="AM1038" s="25">
        <f>INDEX(FC_E1,$AL1038)+(MEDIAN(MinStable,$AK1038,1)-INDEX(FC_L,$AL1038))*(INDEX(FC_E1,$AL1038+1)-INDEX(FC_E1,$AL1038))/(INDEX(FC_L,$AL1038+1)-INDEX(FC_L,$AL1038))</f>
        <v>0.42799999999999999</v>
      </c>
      <c r="AN1038" s="25">
        <f>INDEX(FC_E2,$AL1038)+(MEDIAN(MinStable,$AK1038,1)-INDEX(FC_L,$AL1038))*(INDEX(FC_E2,$AL1038+1)-INDEX(FC_E2,$AL1038))/(INDEX(FC_L,$AL1038+1)-INDEX(FC_L,$AL1038))</f>
        <v>0.42199999999999999</v>
      </c>
      <c r="AO1038" s="25">
        <f>INDEX(FC_E3,$AL1038)+(MEDIAN(MinStable,$AK1038,1)-INDEX(FC_L,$AL1038))*(INDEX(FC_E3,$AL1038+1)-INDEX(FC_E3,$AL1038))/(INDEX(FC_L,$AL1038+1)-INDEX(FC_L,$AL1038))</f>
        <v>0.41499999999999998</v>
      </c>
      <c r="AP1038" s="26">
        <f>(IF(S1038=1,Y1038*AK1038/AM1038,0)+IF(T1038=1,Z1038*AK1038/AN1038,0)+IF(U1038=1,AA1038*AK1038/AO1038,0))*dt/60</f>
        <v>0.13434959664142687</v>
      </c>
      <c r="AQ1038" s="25">
        <f>E1038+(AG1038*SQRT(RTE)-AH1038/SQRT(RTE))*dt/60/E_nom</f>
        <v>0.58496454278986987</v>
      </c>
      <c r="AR1038">
        <f>IF(R1038=1,1,0)</f>
        <v>0</v>
      </c>
    </row>
    <row r="1039" spans="1:44" x14ac:dyDescent="0.2">
      <c r="A1039">
        <v>1037</v>
      </c>
      <c r="B1039" s="22">
        <f>A1039/1440</f>
        <v>0.72013888888888888</v>
      </c>
      <c r="C1039" s="23">
        <v>3.8403</v>
      </c>
      <c r="D1039" s="24">
        <f>C1039+P_aux</f>
        <v>3.8553000000000002</v>
      </c>
      <c r="E1039" s="25">
        <f>AQ1038</f>
        <v>0.58496454278986987</v>
      </c>
      <c r="F1039" s="24">
        <f>AB1038</f>
        <v>3.4</v>
      </c>
      <c r="G1039">
        <f>IF(AND(S1038=0,V1038&gt;=MinOff),V1038,-1)</f>
        <v>-1</v>
      </c>
      <c r="H1039">
        <f>IF(AND(T1038=0,W1038&gt;=MinOff),W1038,-1)</f>
        <v>-1</v>
      </c>
      <c r="I1039">
        <f>IF(AND(U1038=0,X1038&gt;=MinOff),X1038,-1)</f>
        <v>-1</v>
      </c>
      <c r="J1039">
        <f>IF(AND(S1038=1,V1038&gt;=MinRun),V1038,-1)</f>
        <v>814</v>
      </c>
      <c r="K1039">
        <f>IF(AND(T1038=1,W1038&gt;=MinRun),W1038,-1)</f>
        <v>813</v>
      </c>
      <c r="L1039">
        <f>IF(AND(U1038=1,X1038&gt;=MinRun),X1038,-1)</f>
        <v>472</v>
      </c>
      <c r="M1039">
        <f>IF(MAX(G1039:I1039)&lt;0,0,MATCH(MAX(G1039:I1039),G1039:I1039,0))</f>
        <v>0</v>
      </c>
      <c r="N1039">
        <f>IF(MAX(J1039:L1039)&lt;0,0,MATCH(MAX(J1039:L1039),J1039:L1039,0))</f>
        <v>1</v>
      </c>
      <c r="O1039" s="24">
        <f>IF(N1039=0,0,INDEX(CapVec,N1039))</f>
        <v>1.2</v>
      </c>
      <c r="P1039">
        <f>IF(OR(D1039&gt;F1039+StartMargin,E1039&lt;SOC_startT),1,0)</f>
        <v>0</v>
      </c>
      <c r="Q1039">
        <f>IF(AND(E1039&gt;SOC_stopT,D1039&lt;=F1039-O1039+StopMargin),1,0)</f>
        <v>0</v>
      </c>
      <c r="R1039">
        <f>IF(AND(P1039=1,M1039&gt;0),1,IF(AND(P1039=0,Q1039=1,N1039&gt;0),-1,0))</f>
        <v>0</v>
      </c>
      <c r="S1039">
        <f>S1038+IF(AND(R1039=1,M1039=1),1,0)-IF(AND(R1039=-1,N1039=1),1,0)</f>
        <v>1</v>
      </c>
      <c r="T1039">
        <f>T1038+IF(AND(R1039=1,M1039=2),1,0)-IF(AND(R1039=-1,N1039=2),1,0)</f>
        <v>1</v>
      </c>
      <c r="U1039">
        <f>U1038+IF(AND(R1039=1,M1039=3),1,0)-IF(AND(R1039=-1,N1039=3),1,0)</f>
        <v>1</v>
      </c>
      <c r="V1039">
        <f>IF(S1039&lt;&gt;S1038,0,V1038+dt)</f>
        <v>815</v>
      </c>
      <c r="W1039">
        <f>IF(T1039&lt;&gt;T1038,0,W1038+dt)</f>
        <v>814</v>
      </c>
      <c r="X1039">
        <f>IF(U1039&lt;&gt;U1038,0,X1038+dt)</f>
        <v>473</v>
      </c>
      <c r="Y1039" s="24">
        <f>S1039*Cap_1*MIN(1,(V1039+dt)/StartRamp)</f>
        <v>1.2</v>
      </c>
      <c r="Z1039" s="24">
        <f>T1039*Cap_2*MIN(1,(W1039+dt)/StartRamp)</f>
        <v>1.1000000000000001</v>
      </c>
      <c r="AA1039" s="24">
        <f>U1039*Cap_3*MIN(1,(X1039+dt)/StartRamp)</f>
        <v>1.1000000000000001</v>
      </c>
      <c r="AB1039" s="24">
        <f>SUM(Y1039:AA1039)</f>
        <v>3.4</v>
      </c>
      <c r="AC1039" s="24">
        <f>AB1039-D1039</f>
        <v>-0.45530000000000026</v>
      </c>
      <c r="AD1039" s="25">
        <f>MEDIAN(0,(TaperEnd-E1039)/(TaperEnd-TaperStart),1)</f>
        <v>1</v>
      </c>
      <c r="AE1039" s="24">
        <f>MIN(P_pcs*AD1039,MAX(0,SOC_max-E1039)*E_nom*60/dt/SQRT(RTE))</f>
        <v>2.5</v>
      </c>
      <c r="AF1039" s="24">
        <f>MIN(P_pcs,MAX(0,E1039-SOC_min)*E_nom*60/dt*SQRT(RTE))</f>
        <v>2.5</v>
      </c>
      <c r="AG1039" s="24">
        <f>IF(AC1039&gt;0,MIN(AC1039,AE1039),0)</f>
        <v>0</v>
      </c>
      <c r="AH1039" s="24">
        <f>IF(AC1039&lt;0,MIN(-AC1039,AF1039),0)</f>
        <v>0.45530000000000026</v>
      </c>
      <c r="AI1039" s="24">
        <f>IF(AC1039&gt;0,D1039+AG1039,AB1039)</f>
        <v>3.4</v>
      </c>
      <c r="AJ1039" s="24">
        <f>MAX(0,D1039-AI1039-AH1039)</f>
        <v>0</v>
      </c>
      <c r="AK1039" s="25">
        <f>IF(AB1039&gt;0,AI1039/AB1039,0)</f>
        <v>1</v>
      </c>
      <c r="AL1039">
        <f>IF(AB1039=0,1,MIN(MATCH(MEDIAN(MinStable,AK1039,1),FC_L,1),3))</f>
        <v>3</v>
      </c>
      <c r="AM1039" s="25">
        <f>INDEX(FC_E1,$AL1039)+(MEDIAN(MinStable,$AK1039,1)-INDEX(FC_L,$AL1039))*(INDEX(FC_E1,$AL1039+1)-INDEX(FC_E1,$AL1039))/(INDEX(FC_L,$AL1039+1)-INDEX(FC_L,$AL1039))</f>
        <v>0.42799999999999999</v>
      </c>
      <c r="AN1039" s="25">
        <f>INDEX(FC_E2,$AL1039)+(MEDIAN(MinStable,$AK1039,1)-INDEX(FC_L,$AL1039))*(INDEX(FC_E2,$AL1039+1)-INDEX(FC_E2,$AL1039))/(INDEX(FC_L,$AL1039+1)-INDEX(FC_L,$AL1039))</f>
        <v>0.42199999999999999</v>
      </c>
      <c r="AO1039" s="25">
        <f>INDEX(FC_E3,$AL1039)+(MEDIAN(MinStable,$AK1039,1)-INDEX(FC_L,$AL1039))*(INDEX(FC_E3,$AL1039+1)-INDEX(FC_E3,$AL1039))/(INDEX(FC_L,$AL1039+1)-INDEX(FC_L,$AL1039))</f>
        <v>0.41499999999999998</v>
      </c>
      <c r="AP1039" s="26">
        <f>(IF(S1039=1,Y1039*AK1039/AM1039,0)+IF(T1039=1,Z1039*AK1039/AN1039,0)+IF(U1039=1,AA1039*AK1039/AO1039,0))*dt/60</f>
        <v>0.13434959664142687</v>
      </c>
      <c r="AQ1039" s="25">
        <f>E1039+(AG1039*SQRT(RTE)-AH1039/SQRT(RTE))*dt/60/E_nom</f>
        <v>0.58349378087840453</v>
      </c>
      <c r="AR1039">
        <f>IF(R1039=1,1,0)</f>
        <v>0</v>
      </c>
    </row>
    <row r="1040" spans="1:44" x14ac:dyDescent="0.2">
      <c r="A1040">
        <v>1038</v>
      </c>
      <c r="B1040" s="22">
        <f>A1040/1440</f>
        <v>0.72083333333333333</v>
      </c>
      <c r="C1040" s="23">
        <v>3.8334000000000001</v>
      </c>
      <c r="D1040" s="24">
        <f>C1040+P_aux</f>
        <v>3.8484000000000003</v>
      </c>
      <c r="E1040" s="25">
        <f>AQ1039</f>
        <v>0.58349378087840453</v>
      </c>
      <c r="F1040" s="24">
        <f>AB1039</f>
        <v>3.4</v>
      </c>
      <c r="G1040">
        <f>IF(AND(S1039=0,V1039&gt;=MinOff),V1039,-1)</f>
        <v>-1</v>
      </c>
      <c r="H1040">
        <f>IF(AND(T1039=0,W1039&gt;=MinOff),W1039,-1)</f>
        <v>-1</v>
      </c>
      <c r="I1040">
        <f>IF(AND(U1039=0,X1039&gt;=MinOff),X1039,-1)</f>
        <v>-1</v>
      </c>
      <c r="J1040">
        <f>IF(AND(S1039=1,V1039&gt;=MinRun),V1039,-1)</f>
        <v>815</v>
      </c>
      <c r="K1040">
        <f>IF(AND(T1039=1,W1039&gt;=MinRun),W1039,-1)</f>
        <v>814</v>
      </c>
      <c r="L1040">
        <f>IF(AND(U1039=1,X1039&gt;=MinRun),X1039,-1)</f>
        <v>473</v>
      </c>
      <c r="M1040">
        <f>IF(MAX(G1040:I1040)&lt;0,0,MATCH(MAX(G1040:I1040),G1040:I1040,0))</f>
        <v>0</v>
      </c>
      <c r="N1040">
        <f>IF(MAX(J1040:L1040)&lt;0,0,MATCH(MAX(J1040:L1040),J1040:L1040,0))</f>
        <v>1</v>
      </c>
      <c r="O1040" s="24">
        <f>IF(N1040=0,0,INDEX(CapVec,N1040))</f>
        <v>1.2</v>
      </c>
      <c r="P1040">
        <f>IF(OR(D1040&gt;F1040+StartMargin,E1040&lt;SOC_startT),1,0)</f>
        <v>0</v>
      </c>
      <c r="Q1040">
        <f>IF(AND(E1040&gt;SOC_stopT,D1040&lt;=F1040-O1040+StopMargin),1,0)</f>
        <v>0</v>
      </c>
      <c r="R1040">
        <f>IF(AND(P1040=1,M1040&gt;0),1,IF(AND(P1040=0,Q1040=1,N1040&gt;0),-1,0))</f>
        <v>0</v>
      </c>
      <c r="S1040">
        <f>S1039+IF(AND(R1040=1,M1040=1),1,0)-IF(AND(R1040=-1,N1040=1),1,0)</f>
        <v>1</v>
      </c>
      <c r="T1040">
        <f>T1039+IF(AND(R1040=1,M1040=2),1,0)-IF(AND(R1040=-1,N1040=2),1,0)</f>
        <v>1</v>
      </c>
      <c r="U1040">
        <f>U1039+IF(AND(R1040=1,M1040=3),1,0)-IF(AND(R1040=-1,N1040=3),1,0)</f>
        <v>1</v>
      </c>
      <c r="V1040">
        <f>IF(S1040&lt;&gt;S1039,0,V1039+dt)</f>
        <v>816</v>
      </c>
      <c r="W1040">
        <f>IF(T1040&lt;&gt;T1039,0,W1039+dt)</f>
        <v>815</v>
      </c>
      <c r="X1040">
        <f>IF(U1040&lt;&gt;U1039,0,X1039+dt)</f>
        <v>474</v>
      </c>
      <c r="Y1040" s="24">
        <f>S1040*Cap_1*MIN(1,(V1040+dt)/StartRamp)</f>
        <v>1.2</v>
      </c>
      <c r="Z1040" s="24">
        <f>T1040*Cap_2*MIN(1,(W1040+dt)/StartRamp)</f>
        <v>1.1000000000000001</v>
      </c>
      <c r="AA1040" s="24">
        <f>U1040*Cap_3*MIN(1,(X1040+dt)/StartRamp)</f>
        <v>1.1000000000000001</v>
      </c>
      <c r="AB1040" s="24">
        <f>SUM(Y1040:AA1040)</f>
        <v>3.4</v>
      </c>
      <c r="AC1040" s="24">
        <f>AB1040-D1040</f>
        <v>-0.44840000000000035</v>
      </c>
      <c r="AD1040" s="25">
        <f>MEDIAN(0,(TaperEnd-E1040)/(TaperEnd-TaperStart),1)</f>
        <v>1</v>
      </c>
      <c r="AE1040" s="24">
        <f>MIN(P_pcs*AD1040,MAX(0,SOC_max-E1040)*E_nom*60/dt/SQRT(RTE))</f>
        <v>2.5</v>
      </c>
      <c r="AF1040" s="24">
        <f>MIN(P_pcs,MAX(0,E1040-SOC_min)*E_nom*60/dt*SQRT(RTE))</f>
        <v>2.5</v>
      </c>
      <c r="AG1040" s="24">
        <f>IF(AC1040&gt;0,MIN(AC1040,AE1040),0)</f>
        <v>0</v>
      </c>
      <c r="AH1040" s="24">
        <f>IF(AC1040&lt;0,MIN(-AC1040,AF1040),0)</f>
        <v>0.44840000000000035</v>
      </c>
      <c r="AI1040" s="24">
        <f>IF(AC1040&gt;0,D1040+AG1040,AB1040)</f>
        <v>3.4</v>
      </c>
      <c r="AJ1040" s="24">
        <f>MAX(0,D1040-AI1040-AH1040)</f>
        <v>0</v>
      </c>
      <c r="AK1040" s="25">
        <f>IF(AB1040&gt;0,AI1040/AB1040,0)</f>
        <v>1</v>
      </c>
      <c r="AL1040">
        <f>IF(AB1040=0,1,MIN(MATCH(MEDIAN(MinStable,AK1040,1),FC_L,1),3))</f>
        <v>3</v>
      </c>
      <c r="AM1040" s="25">
        <f>INDEX(FC_E1,$AL1040)+(MEDIAN(MinStable,$AK1040,1)-INDEX(FC_L,$AL1040))*(INDEX(FC_E1,$AL1040+1)-INDEX(FC_E1,$AL1040))/(INDEX(FC_L,$AL1040+1)-INDEX(FC_L,$AL1040))</f>
        <v>0.42799999999999999</v>
      </c>
      <c r="AN1040" s="25">
        <f>INDEX(FC_E2,$AL1040)+(MEDIAN(MinStable,$AK1040,1)-INDEX(FC_L,$AL1040))*(INDEX(FC_E2,$AL1040+1)-INDEX(FC_E2,$AL1040))/(INDEX(FC_L,$AL1040+1)-INDEX(FC_L,$AL1040))</f>
        <v>0.42199999999999999</v>
      </c>
      <c r="AO1040" s="25">
        <f>INDEX(FC_E3,$AL1040)+(MEDIAN(MinStable,$AK1040,1)-INDEX(FC_L,$AL1040))*(INDEX(FC_E3,$AL1040+1)-INDEX(FC_E3,$AL1040))/(INDEX(FC_L,$AL1040+1)-INDEX(FC_L,$AL1040))</f>
        <v>0.41499999999999998</v>
      </c>
      <c r="AP1040" s="26">
        <f>(IF(S1040=1,Y1040*AK1040/AM1040,0)+IF(T1040=1,Z1040*AK1040/AN1040,0)+IF(U1040=1,AA1040*AK1040/AO1040,0))*dt/60</f>
        <v>0.13434959664142687</v>
      </c>
      <c r="AQ1040" s="25">
        <f>E1040+(AG1040*SQRT(RTE)-AH1040/SQRT(RTE))*dt/60/E_nom</f>
        <v>0.58204530813274002</v>
      </c>
      <c r="AR1040">
        <f>IF(R1040=1,1,0)</f>
        <v>0</v>
      </c>
    </row>
    <row r="1041" spans="1:44" x14ac:dyDescent="0.2">
      <c r="A1041">
        <v>1039</v>
      </c>
      <c r="B1041" s="22">
        <f>A1041/1440</f>
        <v>0.72152777777777777</v>
      </c>
      <c r="C1041" s="23">
        <v>3.77</v>
      </c>
      <c r="D1041" s="24">
        <f>C1041+P_aux</f>
        <v>3.7850000000000001</v>
      </c>
      <c r="E1041" s="25">
        <f>AQ1040</f>
        <v>0.58204530813274002</v>
      </c>
      <c r="F1041" s="24">
        <f>AB1040</f>
        <v>3.4</v>
      </c>
      <c r="G1041">
        <f>IF(AND(S1040=0,V1040&gt;=MinOff),V1040,-1)</f>
        <v>-1</v>
      </c>
      <c r="H1041">
        <f>IF(AND(T1040=0,W1040&gt;=MinOff),W1040,-1)</f>
        <v>-1</v>
      </c>
      <c r="I1041">
        <f>IF(AND(U1040=0,X1040&gt;=MinOff),X1040,-1)</f>
        <v>-1</v>
      </c>
      <c r="J1041">
        <f>IF(AND(S1040=1,V1040&gt;=MinRun),V1040,-1)</f>
        <v>816</v>
      </c>
      <c r="K1041">
        <f>IF(AND(T1040=1,W1040&gt;=MinRun),W1040,-1)</f>
        <v>815</v>
      </c>
      <c r="L1041">
        <f>IF(AND(U1040=1,X1040&gt;=MinRun),X1040,-1)</f>
        <v>474</v>
      </c>
      <c r="M1041">
        <f>IF(MAX(G1041:I1041)&lt;0,0,MATCH(MAX(G1041:I1041),G1041:I1041,0))</f>
        <v>0</v>
      </c>
      <c r="N1041">
        <f>IF(MAX(J1041:L1041)&lt;0,0,MATCH(MAX(J1041:L1041),J1041:L1041,0))</f>
        <v>1</v>
      </c>
      <c r="O1041" s="24">
        <f>IF(N1041=0,0,INDEX(CapVec,N1041))</f>
        <v>1.2</v>
      </c>
      <c r="P1041">
        <f>IF(OR(D1041&gt;F1041+StartMargin,E1041&lt;SOC_startT),1,0)</f>
        <v>0</v>
      </c>
      <c r="Q1041">
        <f>IF(AND(E1041&gt;SOC_stopT,D1041&lt;=F1041-O1041+StopMargin),1,0)</f>
        <v>0</v>
      </c>
      <c r="R1041">
        <f>IF(AND(P1041=1,M1041&gt;0),1,IF(AND(P1041=0,Q1041=1,N1041&gt;0),-1,0))</f>
        <v>0</v>
      </c>
      <c r="S1041">
        <f>S1040+IF(AND(R1041=1,M1041=1),1,0)-IF(AND(R1041=-1,N1041=1),1,0)</f>
        <v>1</v>
      </c>
      <c r="T1041">
        <f>T1040+IF(AND(R1041=1,M1041=2),1,0)-IF(AND(R1041=-1,N1041=2),1,0)</f>
        <v>1</v>
      </c>
      <c r="U1041">
        <f>U1040+IF(AND(R1041=1,M1041=3),1,0)-IF(AND(R1041=-1,N1041=3),1,0)</f>
        <v>1</v>
      </c>
      <c r="V1041">
        <f>IF(S1041&lt;&gt;S1040,0,V1040+dt)</f>
        <v>817</v>
      </c>
      <c r="W1041">
        <f>IF(T1041&lt;&gt;T1040,0,W1040+dt)</f>
        <v>816</v>
      </c>
      <c r="X1041">
        <f>IF(U1041&lt;&gt;U1040,0,X1040+dt)</f>
        <v>475</v>
      </c>
      <c r="Y1041" s="24">
        <f>S1041*Cap_1*MIN(1,(V1041+dt)/StartRamp)</f>
        <v>1.2</v>
      </c>
      <c r="Z1041" s="24">
        <f>T1041*Cap_2*MIN(1,(W1041+dt)/StartRamp)</f>
        <v>1.1000000000000001</v>
      </c>
      <c r="AA1041" s="24">
        <f>U1041*Cap_3*MIN(1,(X1041+dt)/StartRamp)</f>
        <v>1.1000000000000001</v>
      </c>
      <c r="AB1041" s="24">
        <f>SUM(Y1041:AA1041)</f>
        <v>3.4</v>
      </c>
      <c r="AC1041" s="24">
        <f>AB1041-D1041</f>
        <v>-0.38500000000000023</v>
      </c>
      <c r="AD1041" s="25">
        <f>MEDIAN(0,(TaperEnd-E1041)/(TaperEnd-TaperStart),1)</f>
        <v>1</v>
      </c>
      <c r="AE1041" s="24">
        <f>MIN(P_pcs*AD1041,MAX(0,SOC_max-E1041)*E_nom*60/dt/SQRT(RTE))</f>
        <v>2.5</v>
      </c>
      <c r="AF1041" s="24">
        <f>MIN(P_pcs,MAX(0,E1041-SOC_min)*E_nom*60/dt*SQRT(RTE))</f>
        <v>2.5</v>
      </c>
      <c r="AG1041" s="24">
        <f>IF(AC1041&gt;0,MIN(AC1041,AE1041),0)</f>
        <v>0</v>
      </c>
      <c r="AH1041" s="24">
        <f>IF(AC1041&lt;0,MIN(-AC1041,AF1041),0)</f>
        <v>0.38500000000000023</v>
      </c>
      <c r="AI1041" s="24">
        <f>IF(AC1041&gt;0,D1041+AG1041,AB1041)</f>
        <v>3.4</v>
      </c>
      <c r="AJ1041" s="24">
        <f>MAX(0,D1041-AI1041-AH1041)</f>
        <v>0</v>
      </c>
      <c r="AK1041" s="25">
        <f>IF(AB1041&gt;0,AI1041/AB1041,0)</f>
        <v>1</v>
      </c>
      <c r="AL1041">
        <f>IF(AB1041=0,1,MIN(MATCH(MEDIAN(MinStable,AK1041,1),FC_L,1),3))</f>
        <v>3</v>
      </c>
      <c r="AM1041" s="25">
        <f>INDEX(FC_E1,$AL1041)+(MEDIAN(MinStable,$AK1041,1)-INDEX(FC_L,$AL1041))*(INDEX(FC_E1,$AL1041+1)-INDEX(FC_E1,$AL1041))/(INDEX(FC_L,$AL1041+1)-INDEX(FC_L,$AL1041))</f>
        <v>0.42799999999999999</v>
      </c>
      <c r="AN1041" s="25">
        <f>INDEX(FC_E2,$AL1041)+(MEDIAN(MinStable,$AK1041,1)-INDEX(FC_L,$AL1041))*(INDEX(FC_E2,$AL1041+1)-INDEX(FC_E2,$AL1041))/(INDEX(FC_L,$AL1041+1)-INDEX(FC_L,$AL1041))</f>
        <v>0.42199999999999999</v>
      </c>
      <c r="AO1041" s="25">
        <f>INDEX(FC_E3,$AL1041)+(MEDIAN(MinStable,$AK1041,1)-INDEX(FC_L,$AL1041))*(INDEX(FC_E3,$AL1041+1)-INDEX(FC_E3,$AL1041))/(INDEX(FC_L,$AL1041+1)-INDEX(FC_L,$AL1041))</f>
        <v>0.41499999999999998</v>
      </c>
      <c r="AP1041" s="26">
        <f>(IF(S1041=1,Y1041*AK1041/AM1041,0)+IF(T1041=1,Z1041*AK1041/AN1041,0)+IF(U1041=1,AA1041*AK1041/AO1041,0))*dt/60</f>
        <v>0.13434959664142687</v>
      </c>
      <c r="AQ1041" s="25">
        <f>E1041+(AG1041*SQRT(RTE)-AH1041/SQRT(RTE))*dt/60/E_nom</f>
        <v>0.58080163728733225</v>
      </c>
      <c r="AR1041">
        <f>IF(R1041=1,1,0)</f>
        <v>0</v>
      </c>
    </row>
    <row r="1042" spans="1:44" x14ac:dyDescent="0.2">
      <c r="A1042">
        <v>1040</v>
      </c>
      <c r="B1042" s="22">
        <f>A1042/1440</f>
        <v>0.72222222222222221</v>
      </c>
      <c r="C1042" s="23">
        <v>3.8035999999999999</v>
      </c>
      <c r="D1042" s="24">
        <f>C1042+P_aux</f>
        <v>3.8186</v>
      </c>
      <c r="E1042" s="25">
        <f>AQ1041</f>
        <v>0.58080163728733225</v>
      </c>
      <c r="F1042" s="24">
        <f>AB1041</f>
        <v>3.4</v>
      </c>
      <c r="G1042">
        <f>IF(AND(S1041=0,V1041&gt;=MinOff),V1041,-1)</f>
        <v>-1</v>
      </c>
      <c r="H1042">
        <f>IF(AND(T1041=0,W1041&gt;=MinOff),W1041,-1)</f>
        <v>-1</v>
      </c>
      <c r="I1042">
        <f>IF(AND(U1041=0,X1041&gt;=MinOff),X1041,-1)</f>
        <v>-1</v>
      </c>
      <c r="J1042">
        <f>IF(AND(S1041=1,V1041&gt;=MinRun),V1041,-1)</f>
        <v>817</v>
      </c>
      <c r="K1042">
        <f>IF(AND(T1041=1,W1041&gt;=MinRun),W1041,-1)</f>
        <v>816</v>
      </c>
      <c r="L1042">
        <f>IF(AND(U1041=1,X1041&gt;=MinRun),X1041,-1)</f>
        <v>475</v>
      </c>
      <c r="M1042">
        <f>IF(MAX(G1042:I1042)&lt;0,0,MATCH(MAX(G1042:I1042),G1042:I1042,0))</f>
        <v>0</v>
      </c>
      <c r="N1042">
        <f>IF(MAX(J1042:L1042)&lt;0,0,MATCH(MAX(J1042:L1042),J1042:L1042,0))</f>
        <v>1</v>
      </c>
      <c r="O1042" s="24">
        <f>IF(N1042=0,0,INDEX(CapVec,N1042))</f>
        <v>1.2</v>
      </c>
      <c r="P1042">
        <f>IF(OR(D1042&gt;F1042+StartMargin,E1042&lt;SOC_startT),1,0)</f>
        <v>0</v>
      </c>
      <c r="Q1042">
        <f>IF(AND(E1042&gt;SOC_stopT,D1042&lt;=F1042-O1042+StopMargin),1,0)</f>
        <v>0</v>
      </c>
      <c r="R1042">
        <f>IF(AND(P1042=1,M1042&gt;0),1,IF(AND(P1042=0,Q1042=1,N1042&gt;0),-1,0))</f>
        <v>0</v>
      </c>
      <c r="S1042">
        <f>S1041+IF(AND(R1042=1,M1042=1),1,0)-IF(AND(R1042=-1,N1042=1),1,0)</f>
        <v>1</v>
      </c>
      <c r="T1042">
        <f>T1041+IF(AND(R1042=1,M1042=2),1,0)-IF(AND(R1042=-1,N1042=2),1,0)</f>
        <v>1</v>
      </c>
      <c r="U1042">
        <f>U1041+IF(AND(R1042=1,M1042=3),1,0)-IF(AND(R1042=-1,N1042=3),1,0)</f>
        <v>1</v>
      </c>
      <c r="V1042">
        <f>IF(S1042&lt;&gt;S1041,0,V1041+dt)</f>
        <v>818</v>
      </c>
      <c r="W1042">
        <f>IF(T1042&lt;&gt;T1041,0,W1041+dt)</f>
        <v>817</v>
      </c>
      <c r="X1042">
        <f>IF(U1042&lt;&gt;U1041,0,X1041+dt)</f>
        <v>476</v>
      </c>
      <c r="Y1042" s="24">
        <f>S1042*Cap_1*MIN(1,(V1042+dt)/StartRamp)</f>
        <v>1.2</v>
      </c>
      <c r="Z1042" s="24">
        <f>T1042*Cap_2*MIN(1,(W1042+dt)/StartRamp)</f>
        <v>1.1000000000000001</v>
      </c>
      <c r="AA1042" s="24">
        <f>U1042*Cap_3*MIN(1,(X1042+dt)/StartRamp)</f>
        <v>1.1000000000000001</v>
      </c>
      <c r="AB1042" s="24">
        <f>SUM(Y1042:AA1042)</f>
        <v>3.4</v>
      </c>
      <c r="AC1042" s="24">
        <f>AB1042-D1042</f>
        <v>-0.41860000000000008</v>
      </c>
      <c r="AD1042" s="25">
        <f>MEDIAN(0,(TaperEnd-E1042)/(TaperEnd-TaperStart),1)</f>
        <v>1</v>
      </c>
      <c r="AE1042" s="24">
        <f>MIN(P_pcs*AD1042,MAX(0,SOC_max-E1042)*E_nom*60/dt/SQRT(RTE))</f>
        <v>2.5</v>
      </c>
      <c r="AF1042" s="24">
        <f>MIN(P_pcs,MAX(0,E1042-SOC_min)*E_nom*60/dt*SQRT(RTE))</f>
        <v>2.5</v>
      </c>
      <c r="AG1042" s="24">
        <f>IF(AC1042&gt;0,MIN(AC1042,AE1042),0)</f>
        <v>0</v>
      </c>
      <c r="AH1042" s="24">
        <f>IF(AC1042&lt;0,MIN(-AC1042,AF1042),0)</f>
        <v>0.41860000000000008</v>
      </c>
      <c r="AI1042" s="24">
        <f>IF(AC1042&gt;0,D1042+AG1042,AB1042)</f>
        <v>3.4</v>
      </c>
      <c r="AJ1042" s="24">
        <f>MAX(0,D1042-AI1042-AH1042)</f>
        <v>0</v>
      </c>
      <c r="AK1042" s="25">
        <f>IF(AB1042&gt;0,AI1042/AB1042,0)</f>
        <v>1</v>
      </c>
      <c r="AL1042">
        <f>IF(AB1042=0,1,MIN(MATCH(MEDIAN(MinStable,AK1042,1),FC_L,1),3))</f>
        <v>3</v>
      </c>
      <c r="AM1042" s="25">
        <f>INDEX(FC_E1,$AL1042)+(MEDIAN(MinStable,$AK1042,1)-INDEX(FC_L,$AL1042))*(INDEX(FC_E1,$AL1042+1)-INDEX(FC_E1,$AL1042))/(INDEX(FC_L,$AL1042+1)-INDEX(FC_L,$AL1042))</f>
        <v>0.42799999999999999</v>
      </c>
      <c r="AN1042" s="25">
        <f>INDEX(FC_E2,$AL1042)+(MEDIAN(MinStable,$AK1042,1)-INDEX(FC_L,$AL1042))*(INDEX(FC_E2,$AL1042+1)-INDEX(FC_E2,$AL1042))/(INDEX(FC_L,$AL1042+1)-INDEX(FC_L,$AL1042))</f>
        <v>0.42199999999999999</v>
      </c>
      <c r="AO1042" s="25">
        <f>INDEX(FC_E3,$AL1042)+(MEDIAN(MinStable,$AK1042,1)-INDEX(FC_L,$AL1042))*(INDEX(FC_E3,$AL1042+1)-INDEX(FC_E3,$AL1042))/(INDEX(FC_L,$AL1042+1)-INDEX(FC_L,$AL1042))</f>
        <v>0.41499999999999998</v>
      </c>
      <c r="AP1042" s="26">
        <f>(IF(S1042=1,Y1042*AK1042/AM1042,0)+IF(T1042=1,Z1042*AK1042/AN1042,0)+IF(U1042=1,AA1042*AK1042/AO1042,0))*dt/60</f>
        <v>0.13434959664142687</v>
      </c>
      <c r="AQ1042" s="25">
        <f>E1042+(AG1042*SQRT(RTE)-AH1042/SQRT(RTE))*dt/60/E_nom</f>
        <v>0.5794494278954162</v>
      </c>
      <c r="AR1042">
        <f>IF(R1042=1,1,0)</f>
        <v>0</v>
      </c>
    </row>
    <row r="1043" spans="1:44" x14ac:dyDescent="0.2">
      <c r="A1043">
        <v>1041</v>
      </c>
      <c r="B1043" s="22">
        <f>A1043/1440</f>
        <v>0.72291666666666665</v>
      </c>
      <c r="C1043" s="23">
        <v>3.8243999999999998</v>
      </c>
      <c r="D1043" s="24">
        <f>C1043+P_aux</f>
        <v>3.8393999999999999</v>
      </c>
      <c r="E1043" s="25">
        <f>AQ1042</f>
        <v>0.5794494278954162</v>
      </c>
      <c r="F1043" s="24">
        <f>AB1042</f>
        <v>3.4</v>
      </c>
      <c r="G1043">
        <f>IF(AND(S1042=0,V1042&gt;=MinOff),V1042,-1)</f>
        <v>-1</v>
      </c>
      <c r="H1043">
        <f>IF(AND(T1042=0,W1042&gt;=MinOff),W1042,-1)</f>
        <v>-1</v>
      </c>
      <c r="I1043">
        <f>IF(AND(U1042=0,X1042&gt;=MinOff),X1042,-1)</f>
        <v>-1</v>
      </c>
      <c r="J1043">
        <f>IF(AND(S1042=1,V1042&gt;=MinRun),V1042,-1)</f>
        <v>818</v>
      </c>
      <c r="K1043">
        <f>IF(AND(T1042=1,W1042&gt;=MinRun),W1042,-1)</f>
        <v>817</v>
      </c>
      <c r="L1043">
        <f>IF(AND(U1042=1,X1042&gt;=MinRun),X1042,-1)</f>
        <v>476</v>
      </c>
      <c r="M1043">
        <f>IF(MAX(G1043:I1043)&lt;0,0,MATCH(MAX(G1043:I1043),G1043:I1043,0))</f>
        <v>0</v>
      </c>
      <c r="N1043">
        <f>IF(MAX(J1043:L1043)&lt;0,0,MATCH(MAX(J1043:L1043),J1043:L1043,0))</f>
        <v>1</v>
      </c>
      <c r="O1043" s="24">
        <f>IF(N1043=0,0,INDEX(CapVec,N1043))</f>
        <v>1.2</v>
      </c>
      <c r="P1043">
        <f>IF(OR(D1043&gt;F1043+StartMargin,E1043&lt;SOC_startT),1,0)</f>
        <v>0</v>
      </c>
      <c r="Q1043">
        <f>IF(AND(E1043&gt;SOC_stopT,D1043&lt;=F1043-O1043+StopMargin),1,0)</f>
        <v>0</v>
      </c>
      <c r="R1043">
        <f>IF(AND(P1043=1,M1043&gt;0),1,IF(AND(P1043=0,Q1043=1,N1043&gt;0),-1,0))</f>
        <v>0</v>
      </c>
      <c r="S1043">
        <f>S1042+IF(AND(R1043=1,M1043=1),1,0)-IF(AND(R1043=-1,N1043=1),1,0)</f>
        <v>1</v>
      </c>
      <c r="T1043">
        <f>T1042+IF(AND(R1043=1,M1043=2),1,0)-IF(AND(R1043=-1,N1043=2),1,0)</f>
        <v>1</v>
      </c>
      <c r="U1043">
        <f>U1042+IF(AND(R1043=1,M1043=3),1,0)-IF(AND(R1043=-1,N1043=3),1,0)</f>
        <v>1</v>
      </c>
      <c r="V1043">
        <f>IF(S1043&lt;&gt;S1042,0,V1042+dt)</f>
        <v>819</v>
      </c>
      <c r="W1043">
        <f>IF(T1043&lt;&gt;T1042,0,W1042+dt)</f>
        <v>818</v>
      </c>
      <c r="X1043">
        <f>IF(U1043&lt;&gt;U1042,0,X1042+dt)</f>
        <v>477</v>
      </c>
      <c r="Y1043" s="24">
        <f>S1043*Cap_1*MIN(1,(V1043+dt)/StartRamp)</f>
        <v>1.2</v>
      </c>
      <c r="Z1043" s="24">
        <f>T1043*Cap_2*MIN(1,(W1043+dt)/StartRamp)</f>
        <v>1.1000000000000001</v>
      </c>
      <c r="AA1043" s="24">
        <f>U1043*Cap_3*MIN(1,(X1043+dt)/StartRamp)</f>
        <v>1.1000000000000001</v>
      </c>
      <c r="AB1043" s="24">
        <f>SUM(Y1043:AA1043)</f>
        <v>3.4</v>
      </c>
      <c r="AC1043" s="24">
        <f>AB1043-D1043</f>
        <v>-0.43940000000000001</v>
      </c>
      <c r="AD1043" s="25">
        <f>MEDIAN(0,(TaperEnd-E1043)/(TaperEnd-TaperStart),1)</f>
        <v>1</v>
      </c>
      <c r="AE1043" s="24">
        <f>MIN(P_pcs*AD1043,MAX(0,SOC_max-E1043)*E_nom*60/dt/SQRT(RTE))</f>
        <v>2.5</v>
      </c>
      <c r="AF1043" s="24">
        <f>MIN(P_pcs,MAX(0,E1043-SOC_min)*E_nom*60/dt*SQRT(RTE))</f>
        <v>2.5</v>
      </c>
      <c r="AG1043" s="24">
        <f>IF(AC1043&gt;0,MIN(AC1043,AE1043),0)</f>
        <v>0</v>
      </c>
      <c r="AH1043" s="24">
        <f>IF(AC1043&lt;0,MIN(-AC1043,AF1043),0)</f>
        <v>0.43940000000000001</v>
      </c>
      <c r="AI1043" s="24">
        <f>IF(AC1043&gt;0,D1043+AG1043,AB1043)</f>
        <v>3.4</v>
      </c>
      <c r="AJ1043" s="24">
        <f>MAX(0,D1043-AI1043-AH1043)</f>
        <v>0</v>
      </c>
      <c r="AK1043" s="25">
        <f>IF(AB1043&gt;0,AI1043/AB1043,0)</f>
        <v>1</v>
      </c>
      <c r="AL1043">
        <f>IF(AB1043=0,1,MIN(MATCH(MEDIAN(MinStable,AK1043,1),FC_L,1),3))</f>
        <v>3</v>
      </c>
      <c r="AM1043" s="25">
        <f>INDEX(FC_E1,$AL1043)+(MEDIAN(MinStable,$AK1043,1)-INDEX(FC_L,$AL1043))*(INDEX(FC_E1,$AL1043+1)-INDEX(FC_E1,$AL1043))/(INDEX(FC_L,$AL1043+1)-INDEX(FC_L,$AL1043))</f>
        <v>0.42799999999999999</v>
      </c>
      <c r="AN1043" s="25">
        <f>INDEX(FC_E2,$AL1043)+(MEDIAN(MinStable,$AK1043,1)-INDEX(FC_L,$AL1043))*(INDEX(FC_E2,$AL1043+1)-INDEX(FC_E2,$AL1043))/(INDEX(FC_L,$AL1043+1)-INDEX(FC_L,$AL1043))</f>
        <v>0.42199999999999999</v>
      </c>
      <c r="AO1043" s="25">
        <f>INDEX(FC_E3,$AL1043)+(MEDIAN(MinStable,$AK1043,1)-INDEX(FC_L,$AL1043))*(INDEX(FC_E3,$AL1043+1)-INDEX(FC_E3,$AL1043))/(INDEX(FC_L,$AL1043+1)-INDEX(FC_L,$AL1043))</f>
        <v>0.41499999999999998</v>
      </c>
      <c r="AP1043" s="26">
        <f>(IF(S1043=1,Y1043*AK1043/AM1043,0)+IF(T1043=1,Z1043*AK1043/AN1043,0)+IF(U1043=1,AA1043*AK1043/AO1043,0))*dt/60</f>
        <v>0.13434959664142687</v>
      </c>
      <c r="AQ1043" s="25">
        <f>E1043+(AG1043*SQRT(RTE)-AH1043/SQRT(RTE))*dt/60/E_nom</f>
        <v>0.57803002797470926</v>
      </c>
      <c r="AR1043">
        <f>IF(R1043=1,1,0)</f>
        <v>0</v>
      </c>
    </row>
    <row r="1044" spans="1:44" x14ac:dyDescent="0.2">
      <c r="A1044">
        <v>1042</v>
      </c>
      <c r="B1044" s="22">
        <f>A1044/1440</f>
        <v>0.72361111111111109</v>
      </c>
      <c r="C1044" s="23">
        <v>3.8342999999999998</v>
      </c>
      <c r="D1044" s="24">
        <f>C1044+P_aux</f>
        <v>3.8492999999999999</v>
      </c>
      <c r="E1044" s="25">
        <f>AQ1043</f>
        <v>0.57803002797470926</v>
      </c>
      <c r="F1044" s="24">
        <f>AB1043</f>
        <v>3.4</v>
      </c>
      <c r="G1044">
        <f>IF(AND(S1043=0,V1043&gt;=MinOff),V1043,-1)</f>
        <v>-1</v>
      </c>
      <c r="H1044">
        <f>IF(AND(T1043=0,W1043&gt;=MinOff),W1043,-1)</f>
        <v>-1</v>
      </c>
      <c r="I1044">
        <f>IF(AND(U1043=0,X1043&gt;=MinOff),X1043,-1)</f>
        <v>-1</v>
      </c>
      <c r="J1044">
        <f>IF(AND(S1043=1,V1043&gt;=MinRun),V1043,-1)</f>
        <v>819</v>
      </c>
      <c r="K1044">
        <f>IF(AND(T1043=1,W1043&gt;=MinRun),W1043,-1)</f>
        <v>818</v>
      </c>
      <c r="L1044">
        <f>IF(AND(U1043=1,X1043&gt;=MinRun),X1043,-1)</f>
        <v>477</v>
      </c>
      <c r="M1044">
        <f>IF(MAX(G1044:I1044)&lt;0,0,MATCH(MAX(G1044:I1044),G1044:I1044,0))</f>
        <v>0</v>
      </c>
      <c r="N1044">
        <f>IF(MAX(J1044:L1044)&lt;0,0,MATCH(MAX(J1044:L1044),J1044:L1044,0))</f>
        <v>1</v>
      </c>
      <c r="O1044" s="24">
        <f>IF(N1044=0,0,INDEX(CapVec,N1044))</f>
        <v>1.2</v>
      </c>
      <c r="P1044">
        <f>IF(OR(D1044&gt;F1044+StartMargin,E1044&lt;SOC_startT),1,0)</f>
        <v>0</v>
      </c>
      <c r="Q1044">
        <f>IF(AND(E1044&gt;SOC_stopT,D1044&lt;=F1044-O1044+StopMargin),1,0)</f>
        <v>0</v>
      </c>
      <c r="R1044">
        <f>IF(AND(P1044=1,M1044&gt;0),1,IF(AND(P1044=0,Q1044=1,N1044&gt;0),-1,0))</f>
        <v>0</v>
      </c>
      <c r="S1044">
        <f>S1043+IF(AND(R1044=1,M1044=1),1,0)-IF(AND(R1044=-1,N1044=1),1,0)</f>
        <v>1</v>
      </c>
      <c r="T1044">
        <f>T1043+IF(AND(R1044=1,M1044=2),1,0)-IF(AND(R1044=-1,N1044=2),1,0)</f>
        <v>1</v>
      </c>
      <c r="U1044">
        <f>U1043+IF(AND(R1044=1,M1044=3),1,0)-IF(AND(R1044=-1,N1044=3),1,0)</f>
        <v>1</v>
      </c>
      <c r="V1044">
        <f>IF(S1044&lt;&gt;S1043,0,V1043+dt)</f>
        <v>820</v>
      </c>
      <c r="W1044">
        <f>IF(T1044&lt;&gt;T1043,0,W1043+dt)</f>
        <v>819</v>
      </c>
      <c r="X1044">
        <f>IF(U1044&lt;&gt;U1043,0,X1043+dt)</f>
        <v>478</v>
      </c>
      <c r="Y1044" s="24">
        <f>S1044*Cap_1*MIN(1,(V1044+dt)/StartRamp)</f>
        <v>1.2</v>
      </c>
      <c r="Z1044" s="24">
        <f>T1044*Cap_2*MIN(1,(W1044+dt)/StartRamp)</f>
        <v>1.1000000000000001</v>
      </c>
      <c r="AA1044" s="24">
        <f>U1044*Cap_3*MIN(1,(X1044+dt)/StartRamp)</f>
        <v>1.1000000000000001</v>
      </c>
      <c r="AB1044" s="24">
        <f>SUM(Y1044:AA1044)</f>
        <v>3.4</v>
      </c>
      <c r="AC1044" s="24">
        <f>AB1044-D1044</f>
        <v>-0.44930000000000003</v>
      </c>
      <c r="AD1044" s="25">
        <f>MEDIAN(0,(TaperEnd-E1044)/(TaperEnd-TaperStart),1)</f>
        <v>1</v>
      </c>
      <c r="AE1044" s="24">
        <f>MIN(P_pcs*AD1044,MAX(0,SOC_max-E1044)*E_nom*60/dt/SQRT(RTE))</f>
        <v>2.5</v>
      </c>
      <c r="AF1044" s="24">
        <f>MIN(P_pcs,MAX(0,E1044-SOC_min)*E_nom*60/dt*SQRT(RTE))</f>
        <v>2.5</v>
      </c>
      <c r="AG1044" s="24">
        <f>IF(AC1044&gt;0,MIN(AC1044,AE1044),0)</f>
        <v>0</v>
      </c>
      <c r="AH1044" s="24">
        <f>IF(AC1044&lt;0,MIN(-AC1044,AF1044),0)</f>
        <v>0.44930000000000003</v>
      </c>
      <c r="AI1044" s="24">
        <f>IF(AC1044&gt;0,D1044+AG1044,AB1044)</f>
        <v>3.4</v>
      </c>
      <c r="AJ1044" s="24">
        <f>MAX(0,D1044-AI1044-AH1044)</f>
        <v>0</v>
      </c>
      <c r="AK1044" s="25">
        <f>IF(AB1044&gt;0,AI1044/AB1044,0)</f>
        <v>1</v>
      </c>
      <c r="AL1044">
        <f>IF(AB1044=0,1,MIN(MATCH(MEDIAN(MinStable,AK1044,1),FC_L,1),3))</f>
        <v>3</v>
      </c>
      <c r="AM1044" s="25">
        <f>INDEX(FC_E1,$AL1044)+(MEDIAN(MinStable,$AK1044,1)-INDEX(FC_L,$AL1044))*(INDEX(FC_E1,$AL1044+1)-INDEX(FC_E1,$AL1044))/(INDEX(FC_L,$AL1044+1)-INDEX(FC_L,$AL1044))</f>
        <v>0.42799999999999999</v>
      </c>
      <c r="AN1044" s="25">
        <f>INDEX(FC_E2,$AL1044)+(MEDIAN(MinStable,$AK1044,1)-INDEX(FC_L,$AL1044))*(INDEX(FC_E2,$AL1044+1)-INDEX(FC_E2,$AL1044))/(INDEX(FC_L,$AL1044+1)-INDEX(FC_L,$AL1044))</f>
        <v>0.42199999999999999</v>
      </c>
      <c r="AO1044" s="25">
        <f>INDEX(FC_E3,$AL1044)+(MEDIAN(MinStable,$AK1044,1)-INDEX(FC_L,$AL1044))*(INDEX(FC_E3,$AL1044+1)-INDEX(FC_E3,$AL1044))/(INDEX(FC_L,$AL1044+1)-INDEX(FC_L,$AL1044))</f>
        <v>0.41499999999999998</v>
      </c>
      <c r="AP1044" s="26">
        <f>(IF(S1044=1,Y1044*AK1044/AM1044,0)+IF(T1044=1,Z1044*AK1044/AN1044,0)+IF(U1044=1,AA1044*AK1044/AO1044,0))*dt/60</f>
        <v>0.13434959664142687</v>
      </c>
      <c r="AQ1044" s="25">
        <f>E1044+(AG1044*SQRT(RTE)-AH1044/SQRT(RTE))*dt/60/E_nom</f>
        <v>0.57657864794654901</v>
      </c>
      <c r="AR1044">
        <f>IF(R1044=1,1,0)</f>
        <v>0</v>
      </c>
    </row>
    <row r="1045" spans="1:44" x14ac:dyDescent="0.2">
      <c r="A1045">
        <v>1043</v>
      </c>
      <c r="B1045" s="22">
        <f>A1045/1440</f>
        <v>0.72430555555555554</v>
      </c>
      <c r="C1045" s="23">
        <v>3.9053</v>
      </c>
      <c r="D1045" s="24">
        <f>C1045+P_aux</f>
        <v>3.9203000000000001</v>
      </c>
      <c r="E1045" s="25">
        <f>AQ1044</f>
        <v>0.57657864794654901</v>
      </c>
      <c r="F1045" s="24">
        <f>AB1044</f>
        <v>3.4</v>
      </c>
      <c r="G1045">
        <f>IF(AND(S1044=0,V1044&gt;=MinOff),V1044,-1)</f>
        <v>-1</v>
      </c>
      <c r="H1045">
        <f>IF(AND(T1044=0,W1044&gt;=MinOff),W1044,-1)</f>
        <v>-1</v>
      </c>
      <c r="I1045">
        <f>IF(AND(U1044=0,X1044&gt;=MinOff),X1044,-1)</f>
        <v>-1</v>
      </c>
      <c r="J1045">
        <f>IF(AND(S1044=1,V1044&gt;=MinRun),V1044,-1)</f>
        <v>820</v>
      </c>
      <c r="K1045">
        <f>IF(AND(T1044=1,W1044&gt;=MinRun),W1044,-1)</f>
        <v>819</v>
      </c>
      <c r="L1045">
        <f>IF(AND(U1044=1,X1044&gt;=MinRun),X1044,-1)</f>
        <v>478</v>
      </c>
      <c r="M1045">
        <f>IF(MAX(G1045:I1045)&lt;0,0,MATCH(MAX(G1045:I1045),G1045:I1045,0))</f>
        <v>0</v>
      </c>
      <c r="N1045">
        <f>IF(MAX(J1045:L1045)&lt;0,0,MATCH(MAX(J1045:L1045),J1045:L1045,0))</f>
        <v>1</v>
      </c>
      <c r="O1045" s="24">
        <f>IF(N1045=0,0,INDEX(CapVec,N1045))</f>
        <v>1.2</v>
      </c>
      <c r="P1045">
        <f>IF(OR(D1045&gt;F1045+StartMargin,E1045&lt;SOC_startT),1,0)</f>
        <v>0</v>
      </c>
      <c r="Q1045">
        <f>IF(AND(E1045&gt;SOC_stopT,D1045&lt;=F1045-O1045+StopMargin),1,0)</f>
        <v>0</v>
      </c>
      <c r="R1045">
        <f>IF(AND(P1045=1,M1045&gt;0),1,IF(AND(P1045=0,Q1045=1,N1045&gt;0),-1,0))</f>
        <v>0</v>
      </c>
      <c r="S1045">
        <f>S1044+IF(AND(R1045=1,M1045=1),1,0)-IF(AND(R1045=-1,N1045=1),1,0)</f>
        <v>1</v>
      </c>
      <c r="T1045">
        <f>T1044+IF(AND(R1045=1,M1045=2),1,0)-IF(AND(R1045=-1,N1045=2),1,0)</f>
        <v>1</v>
      </c>
      <c r="U1045">
        <f>U1044+IF(AND(R1045=1,M1045=3),1,0)-IF(AND(R1045=-1,N1045=3),1,0)</f>
        <v>1</v>
      </c>
      <c r="V1045">
        <f>IF(S1045&lt;&gt;S1044,0,V1044+dt)</f>
        <v>821</v>
      </c>
      <c r="W1045">
        <f>IF(T1045&lt;&gt;T1044,0,W1044+dt)</f>
        <v>820</v>
      </c>
      <c r="X1045">
        <f>IF(U1045&lt;&gt;U1044,0,X1044+dt)</f>
        <v>479</v>
      </c>
      <c r="Y1045" s="24">
        <f>S1045*Cap_1*MIN(1,(V1045+dt)/StartRamp)</f>
        <v>1.2</v>
      </c>
      <c r="Z1045" s="24">
        <f>T1045*Cap_2*MIN(1,(W1045+dt)/StartRamp)</f>
        <v>1.1000000000000001</v>
      </c>
      <c r="AA1045" s="24">
        <f>U1045*Cap_3*MIN(1,(X1045+dt)/StartRamp)</f>
        <v>1.1000000000000001</v>
      </c>
      <c r="AB1045" s="24">
        <f>SUM(Y1045:AA1045)</f>
        <v>3.4</v>
      </c>
      <c r="AC1045" s="24">
        <f>AB1045-D1045</f>
        <v>-0.52030000000000021</v>
      </c>
      <c r="AD1045" s="25">
        <f>MEDIAN(0,(TaperEnd-E1045)/(TaperEnd-TaperStart),1)</f>
        <v>1</v>
      </c>
      <c r="AE1045" s="24">
        <f>MIN(P_pcs*AD1045,MAX(0,SOC_max-E1045)*E_nom*60/dt/SQRT(RTE))</f>
        <v>2.5</v>
      </c>
      <c r="AF1045" s="24">
        <f>MIN(P_pcs,MAX(0,E1045-SOC_min)*E_nom*60/dt*SQRT(RTE))</f>
        <v>2.5</v>
      </c>
      <c r="AG1045" s="24">
        <f>IF(AC1045&gt;0,MIN(AC1045,AE1045),0)</f>
        <v>0</v>
      </c>
      <c r="AH1045" s="24">
        <f>IF(AC1045&lt;0,MIN(-AC1045,AF1045),0)</f>
        <v>0.52030000000000021</v>
      </c>
      <c r="AI1045" s="24">
        <f>IF(AC1045&gt;0,D1045+AG1045,AB1045)</f>
        <v>3.4</v>
      </c>
      <c r="AJ1045" s="24">
        <f>MAX(0,D1045-AI1045-AH1045)</f>
        <v>0</v>
      </c>
      <c r="AK1045" s="25">
        <f>IF(AB1045&gt;0,AI1045/AB1045,0)</f>
        <v>1</v>
      </c>
      <c r="AL1045">
        <f>IF(AB1045=0,1,MIN(MATCH(MEDIAN(MinStable,AK1045,1),FC_L,1),3))</f>
        <v>3</v>
      </c>
      <c r="AM1045" s="25">
        <f>INDEX(FC_E1,$AL1045)+(MEDIAN(MinStable,$AK1045,1)-INDEX(FC_L,$AL1045))*(INDEX(FC_E1,$AL1045+1)-INDEX(FC_E1,$AL1045))/(INDEX(FC_L,$AL1045+1)-INDEX(FC_L,$AL1045))</f>
        <v>0.42799999999999999</v>
      </c>
      <c r="AN1045" s="25">
        <f>INDEX(FC_E2,$AL1045)+(MEDIAN(MinStable,$AK1045,1)-INDEX(FC_L,$AL1045))*(INDEX(FC_E2,$AL1045+1)-INDEX(FC_E2,$AL1045))/(INDEX(FC_L,$AL1045+1)-INDEX(FC_L,$AL1045))</f>
        <v>0.42199999999999999</v>
      </c>
      <c r="AO1045" s="25">
        <f>INDEX(FC_E3,$AL1045)+(MEDIAN(MinStable,$AK1045,1)-INDEX(FC_L,$AL1045))*(INDEX(FC_E3,$AL1045+1)-INDEX(FC_E3,$AL1045))/(INDEX(FC_L,$AL1045+1)-INDEX(FC_L,$AL1045))</f>
        <v>0.41499999999999998</v>
      </c>
      <c r="AP1045" s="26">
        <f>(IF(S1045=1,Y1045*AK1045/AM1045,0)+IF(T1045=1,Z1045*AK1045/AN1045,0)+IF(U1045=1,AA1045*AK1045/AO1045,0))*dt/60</f>
        <v>0.13434959664142687</v>
      </c>
      <c r="AQ1045" s="25">
        <f>E1045+(AG1045*SQRT(RTE)-AH1045/SQRT(RTE))*dt/60/E_nom</f>
        <v>0.57489791563261228</v>
      </c>
      <c r="AR1045">
        <f>IF(R1045=1,1,0)</f>
        <v>0</v>
      </c>
    </row>
    <row r="1046" spans="1:44" x14ac:dyDescent="0.2">
      <c r="A1046">
        <v>1044</v>
      </c>
      <c r="B1046" s="22">
        <f>A1046/1440</f>
        <v>0.72499999999999998</v>
      </c>
      <c r="C1046" s="23">
        <v>3.8313999999999999</v>
      </c>
      <c r="D1046" s="24">
        <f>C1046+P_aux</f>
        <v>3.8464</v>
      </c>
      <c r="E1046" s="25">
        <f>AQ1045</f>
        <v>0.57489791563261228</v>
      </c>
      <c r="F1046" s="24">
        <f>AB1045</f>
        <v>3.4</v>
      </c>
      <c r="G1046">
        <f>IF(AND(S1045=0,V1045&gt;=MinOff),V1045,-1)</f>
        <v>-1</v>
      </c>
      <c r="H1046">
        <f>IF(AND(T1045=0,W1045&gt;=MinOff),W1045,-1)</f>
        <v>-1</v>
      </c>
      <c r="I1046">
        <f>IF(AND(U1045=0,X1045&gt;=MinOff),X1045,-1)</f>
        <v>-1</v>
      </c>
      <c r="J1046">
        <f>IF(AND(S1045=1,V1045&gt;=MinRun),V1045,-1)</f>
        <v>821</v>
      </c>
      <c r="K1046">
        <f>IF(AND(T1045=1,W1045&gt;=MinRun),W1045,-1)</f>
        <v>820</v>
      </c>
      <c r="L1046">
        <f>IF(AND(U1045=1,X1045&gt;=MinRun),X1045,-1)</f>
        <v>479</v>
      </c>
      <c r="M1046">
        <f>IF(MAX(G1046:I1046)&lt;0,0,MATCH(MAX(G1046:I1046),G1046:I1046,0))</f>
        <v>0</v>
      </c>
      <c r="N1046">
        <f>IF(MAX(J1046:L1046)&lt;0,0,MATCH(MAX(J1046:L1046),J1046:L1046,0))</f>
        <v>1</v>
      </c>
      <c r="O1046" s="24">
        <f>IF(N1046=0,0,INDEX(CapVec,N1046))</f>
        <v>1.2</v>
      </c>
      <c r="P1046">
        <f>IF(OR(D1046&gt;F1046+StartMargin,E1046&lt;SOC_startT),1,0)</f>
        <v>0</v>
      </c>
      <c r="Q1046">
        <f>IF(AND(E1046&gt;SOC_stopT,D1046&lt;=F1046-O1046+StopMargin),1,0)</f>
        <v>0</v>
      </c>
      <c r="R1046">
        <f>IF(AND(P1046=1,M1046&gt;0),1,IF(AND(P1046=0,Q1046=1,N1046&gt;0),-1,0))</f>
        <v>0</v>
      </c>
      <c r="S1046">
        <f>S1045+IF(AND(R1046=1,M1046=1),1,0)-IF(AND(R1046=-1,N1046=1),1,0)</f>
        <v>1</v>
      </c>
      <c r="T1046">
        <f>T1045+IF(AND(R1046=1,M1046=2),1,0)-IF(AND(R1046=-1,N1046=2),1,0)</f>
        <v>1</v>
      </c>
      <c r="U1046">
        <f>U1045+IF(AND(R1046=1,M1046=3),1,0)-IF(AND(R1046=-1,N1046=3),1,0)</f>
        <v>1</v>
      </c>
      <c r="V1046">
        <f>IF(S1046&lt;&gt;S1045,0,V1045+dt)</f>
        <v>822</v>
      </c>
      <c r="W1046">
        <f>IF(T1046&lt;&gt;T1045,0,W1045+dt)</f>
        <v>821</v>
      </c>
      <c r="X1046">
        <f>IF(U1046&lt;&gt;U1045,0,X1045+dt)</f>
        <v>480</v>
      </c>
      <c r="Y1046" s="24">
        <f>S1046*Cap_1*MIN(1,(V1046+dt)/StartRamp)</f>
        <v>1.2</v>
      </c>
      <c r="Z1046" s="24">
        <f>T1046*Cap_2*MIN(1,(W1046+dt)/StartRamp)</f>
        <v>1.1000000000000001</v>
      </c>
      <c r="AA1046" s="24">
        <f>U1046*Cap_3*MIN(1,(X1046+dt)/StartRamp)</f>
        <v>1.1000000000000001</v>
      </c>
      <c r="AB1046" s="24">
        <f>SUM(Y1046:AA1046)</f>
        <v>3.4</v>
      </c>
      <c r="AC1046" s="24">
        <f>AB1046-D1046</f>
        <v>-0.44640000000000013</v>
      </c>
      <c r="AD1046" s="25">
        <f>MEDIAN(0,(TaperEnd-E1046)/(TaperEnd-TaperStart),1)</f>
        <v>1</v>
      </c>
      <c r="AE1046" s="24">
        <f>MIN(P_pcs*AD1046,MAX(0,SOC_max-E1046)*E_nom*60/dt/SQRT(RTE))</f>
        <v>2.5</v>
      </c>
      <c r="AF1046" s="24">
        <f>MIN(P_pcs,MAX(0,E1046-SOC_min)*E_nom*60/dt*SQRT(RTE))</f>
        <v>2.5</v>
      </c>
      <c r="AG1046" s="24">
        <f>IF(AC1046&gt;0,MIN(AC1046,AE1046),0)</f>
        <v>0</v>
      </c>
      <c r="AH1046" s="24">
        <f>IF(AC1046&lt;0,MIN(-AC1046,AF1046),0)</f>
        <v>0.44640000000000013</v>
      </c>
      <c r="AI1046" s="24">
        <f>IF(AC1046&gt;0,D1046+AG1046,AB1046)</f>
        <v>3.4</v>
      </c>
      <c r="AJ1046" s="24">
        <f>MAX(0,D1046-AI1046-AH1046)</f>
        <v>0</v>
      </c>
      <c r="AK1046" s="25">
        <f>IF(AB1046&gt;0,AI1046/AB1046,0)</f>
        <v>1</v>
      </c>
      <c r="AL1046">
        <f>IF(AB1046=0,1,MIN(MATCH(MEDIAN(MinStable,AK1046,1),FC_L,1),3))</f>
        <v>3</v>
      </c>
      <c r="AM1046" s="25">
        <f>INDEX(FC_E1,$AL1046)+(MEDIAN(MinStable,$AK1046,1)-INDEX(FC_L,$AL1046))*(INDEX(FC_E1,$AL1046+1)-INDEX(FC_E1,$AL1046))/(INDEX(FC_L,$AL1046+1)-INDEX(FC_L,$AL1046))</f>
        <v>0.42799999999999999</v>
      </c>
      <c r="AN1046" s="25">
        <f>INDEX(FC_E2,$AL1046)+(MEDIAN(MinStable,$AK1046,1)-INDEX(FC_L,$AL1046))*(INDEX(FC_E2,$AL1046+1)-INDEX(FC_E2,$AL1046))/(INDEX(FC_L,$AL1046+1)-INDEX(FC_L,$AL1046))</f>
        <v>0.42199999999999999</v>
      </c>
      <c r="AO1046" s="25">
        <f>INDEX(FC_E3,$AL1046)+(MEDIAN(MinStable,$AK1046,1)-INDEX(FC_L,$AL1046))*(INDEX(FC_E3,$AL1046+1)-INDEX(FC_E3,$AL1046))/(INDEX(FC_L,$AL1046+1)-INDEX(FC_L,$AL1046))</f>
        <v>0.41499999999999998</v>
      </c>
      <c r="AP1046" s="26">
        <f>(IF(S1046=1,Y1046*AK1046/AM1046,0)+IF(T1046=1,Z1046*AK1046/AN1046,0)+IF(U1046=1,AA1046*AK1046/AO1046,0))*dt/60</f>
        <v>0.13434959664142687</v>
      </c>
      <c r="AQ1046" s="25">
        <f>E1046+(AG1046*SQRT(RTE)-AH1046/SQRT(RTE))*dt/60/E_nom</f>
        <v>0.5734559035147162</v>
      </c>
      <c r="AR1046">
        <f>IF(R1046=1,1,0)</f>
        <v>0</v>
      </c>
    </row>
    <row r="1047" spans="1:44" x14ac:dyDescent="0.2">
      <c r="A1047">
        <v>1045</v>
      </c>
      <c r="B1047" s="22">
        <f>A1047/1440</f>
        <v>0.72569444444444442</v>
      </c>
      <c r="C1047" s="23">
        <v>3.8285999999999998</v>
      </c>
      <c r="D1047" s="24">
        <f>C1047+P_aux</f>
        <v>3.8435999999999999</v>
      </c>
      <c r="E1047" s="25">
        <f>AQ1046</f>
        <v>0.5734559035147162</v>
      </c>
      <c r="F1047" s="24">
        <f>AB1046</f>
        <v>3.4</v>
      </c>
      <c r="G1047">
        <f>IF(AND(S1046=0,V1046&gt;=MinOff),V1046,-1)</f>
        <v>-1</v>
      </c>
      <c r="H1047">
        <f>IF(AND(T1046=0,W1046&gt;=MinOff),W1046,-1)</f>
        <v>-1</v>
      </c>
      <c r="I1047">
        <f>IF(AND(U1046=0,X1046&gt;=MinOff),X1046,-1)</f>
        <v>-1</v>
      </c>
      <c r="J1047">
        <f>IF(AND(S1046=1,V1046&gt;=MinRun),V1046,-1)</f>
        <v>822</v>
      </c>
      <c r="K1047">
        <f>IF(AND(T1046=1,W1046&gt;=MinRun),W1046,-1)</f>
        <v>821</v>
      </c>
      <c r="L1047">
        <f>IF(AND(U1046=1,X1046&gt;=MinRun),X1046,-1)</f>
        <v>480</v>
      </c>
      <c r="M1047">
        <f>IF(MAX(G1047:I1047)&lt;0,0,MATCH(MAX(G1047:I1047),G1047:I1047,0))</f>
        <v>0</v>
      </c>
      <c r="N1047">
        <f>IF(MAX(J1047:L1047)&lt;0,0,MATCH(MAX(J1047:L1047),J1047:L1047,0))</f>
        <v>1</v>
      </c>
      <c r="O1047" s="24">
        <f>IF(N1047=0,0,INDEX(CapVec,N1047))</f>
        <v>1.2</v>
      </c>
      <c r="P1047">
        <f>IF(OR(D1047&gt;F1047+StartMargin,E1047&lt;SOC_startT),1,0)</f>
        <v>0</v>
      </c>
      <c r="Q1047">
        <f>IF(AND(E1047&gt;SOC_stopT,D1047&lt;=F1047-O1047+StopMargin),1,0)</f>
        <v>0</v>
      </c>
      <c r="R1047">
        <f>IF(AND(P1047=1,M1047&gt;0),1,IF(AND(P1047=0,Q1047=1,N1047&gt;0),-1,0))</f>
        <v>0</v>
      </c>
      <c r="S1047">
        <f>S1046+IF(AND(R1047=1,M1047=1),1,0)-IF(AND(R1047=-1,N1047=1),1,0)</f>
        <v>1</v>
      </c>
      <c r="T1047">
        <f>T1046+IF(AND(R1047=1,M1047=2),1,0)-IF(AND(R1047=-1,N1047=2),1,0)</f>
        <v>1</v>
      </c>
      <c r="U1047">
        <f>U1046+IF(AND(R1047=1,M1047=3),1,0)-IF(AND(R1047=-1,N1047=3),1,0)</f>
        <v>1</v>
      </c>
      <c r="V1047">
        <f>IF(S1047&lt;&gt;S1046,0,V1046+dt)</f>
        <v>823</v>
      </c>
      <c r="W1047">
        <f>IF(T1047&lt;&gt;T1046,0,W1046+dt)</f>
        <v>822</v>
      </c>
      <c r="X1047">
        <f>IF(U1047&lt;&gt;U1046,0,X1046+dt)</f>
        <v>481</v>
      </c>
      <c r="Y1047" s="24">
        <f>S1047*Cap_1*MIN(1,(V1047+dt)/StartRamp)</f>
        <v>1.2</v>
      </c>
      <c r="Z1047" s="24">
        <f>T1047*Cap_2*MIN(1,(W1047+dt)/StartRamp)</f>
        <v>1.1000000000000001</v>
      </c>
      <c r="AA1047" s="24">
        <f>U1047*Cap_3*MIN(1,(X1047+dt)/StartRamp)</f>
        <v>1.1000000000000001</v>
      </c>
      <c r="AB1047" s="24">
        <f>SUM(Y1047:AA1047)</f>
        <v>3.4</v>
      </c>
      <c r="AC1047" s="24">
        <f>AB1047-D1047</f>
        <v>-0.44359999999999999</v>
      </c>
      <c r="AD1047" s="25">
        <f>MEDIAN(0,(TaperEnd-E1047)/(TaperEnd-TaperStart),1)</f>
        <v>1</v>
      </c>
      <c r="AE1047" s="24">
        <f>MIN(P_pcs*AD1047,MAX(0,SOC_max-E1047)*E_nom*60/dt/SQRT(RTE))</f>
        <v>2.5</v>
      </c>
      <c r="AF1047" s="24">
        <f>MIN(P_pcs,MAX(0,E1047-SOC_min)*E_nom*60/dt*SQRT(RTE))</f>
        <v>2.5</v>
      </c>
      <c r="AG1047" s="24">
        <f>IF(AC1047&gt;0,MIN(AC1047,AE1047),0)</f>
        <v>0</v>
      </c>
      <c r="AH1047" s="24">
        <f>IF(AC1047&lt;0,MIN(-AC1047,AF1047),0)</f>
        <v>0.44359999999999999</v>
      </c>
      <c r="AI1047" s="24">
        <f>IF(AC1047&gt;0,D1047+AG1047,AB1047)</f>
        <v>3.4</v>
      </c>
      <c r="AJ1047" s="24">
        <f>MAX(0,D1047-AI1047-AH1047)</f>
        <v>0</v>
      </c>
      <c r="AK1047" s="25">
        <f>IF(AB1047&gt;0,AI1047/AB1047,0)</f>
        <v>1</v>
      </c>
      <c r="AL1047">
        <f>IF(AB1047=0,1,MIN(MATCH(MEDIAN(MinStable,AK1047,1),FC_L,1),3))</f>
        <v>3</v>
      </c>
      <c r="AM1047" s="25">
        <f>INDEX(FC_E1,$AL1047)+(MEDIAN(MinStable,$AK1047,1)-INDEX(FC_L,$AL1047))*(INDEX(FC_E1,$AL1047+1)-INDEX(FC_E1,$AL1047))/(INDEX(FC_L,$AL1047+1)-INDEX(FC_L,$AL1047))</f>
        <v>0.42799999999999999</v>
      </c>
      <c r="AN1047" s="25">
        <f>INDEX(FC_E2,$AL1047)+(MEDIAN(MinStable,$AK1047,1)-INDEX(FC_L,$AL1047))*(INDEX(FC_E2,$AL1047+1)-INDEX(FC_E2,$AL1047))/(INDEX(FC_L,$AL1047+1)-INDEX(FC_L,$AL1047))</f>
        <v>0.42199999999999999</v>
      </c>
      <c r="AO1047" s="25">
        <f>INDEX(FC_E3,$AL1047)+(MEDIAN(MinStable,$AK1047,1)-INDEX(FC_L,$AL1047))*(INDEX(FC_E3,$AL1047+1)-INDEX(FC_E3,$AL1047))/(INDEX(FC_L,$AL1047+1)-INDEX(FC_L,$AL1047))</f>
        <v>0.41499999999999998</v>
      </c>
      <c r="AP1047" s="26">
        <f>(IF(S1047=1,Y1047*AK1047/AM1047,0)+IF(T1047=1,Z1047*AK1047/AN1047,0)+IF(U1047=1,AA1047*AK1047/AO1047,0))*dt/60</f>
        <v>0.13434959664142687</v>
      </c>
      <c r="AQ1047" s="25">
        <f>E1047+(AG1047*SQRT(RTE)-AH1047/SQRT(RTE))*dt/60/E_nom</f>
        <v>0.57202293627569578</v>
      </c>
      <c r="AR1047">
        <f>IF(R1047=1,1,0)</f>
        <v>0</v>
      </c>
    </row>
    <row r="1048" spans="1:44" x14ac:dyDescent="0.2">
      <c r="A1048">
        <v>1046</v>
      </c>
      <c r="B1048" s="22">
        <f>A1048/1440</f>
        <v>0.72638888888888886</v>
      </c>
      <c r="C1048" s="23">
        <v>3.8605</v>
      </c>
      <c r="D1048" s="24">
        <f>C1048+P_aux</f>
        <v>3.8755000000000002</v>
      </c>
      <c r="E1048" s="25">
        <f>AQ1047</f>
        <v>0.57202293627569578</v>
      </c>
      <c r="F1048" s="24">
        <f>AB1047</f>
        <v>3.4</v>
      </c>
      <c r="G1048">
        <f>IF(AND(S1047=0,V1047&gt;=MinOff),V1047,-1)</f>
        <v>-1</v>
      </c>
      <c r="H1048">
        <f>IF(AND(T1047=0,W1047&gt;=MinOff),W1047,-1)</f>
        <v>-1</v>
      </c>
      <c r="I1048">
        <f>IF(AND(U1047=0,X1047&gt;=MinOff),X1047,-1)</f>
        <v>-1</v>
      </c>
      <c r="J1048">
        <f>IF(AND(S1047=1,V1047&gt;=MinRun),V1047,-1)</f>
        <v>823</v>
      </c>
      <c r="K1048">
        <f>IF(AND(T1047=1,W1047&gt;=MinRun),W1047,-1)</f>
        <v>822</v>
      </c>
      <c r="L1048">
        <f>IF(AND(U1047=1,X1047&gt;=MinRun),X1047,-1)</f>
        <v>481</v>
      </c>
      <c r="M1048">
        <f>IF(MAX(G1048:I1048)&lt;0,0,MATCH(MAX(G1048:I1048),G1048:I1048,0))</f>
        <v>0</v>
      </c>
      <c r="N1048">
        <f>IF(MAX(J1048:L1048)&lt;0,0,MATCH(MAX(J1048:L1048),J1048:L1048,0))</f>
        <v>1</v>
      </c>
      <c r="O1048" s="24">
        <f>IF(N1048=0,0,INDEX(CapVec,N1048))</f>
        <v>1.2</v>
      </c>
      <c r="P1048">
        <f>IF(OR(D1048&gt;F1048+StartMargin,E1048&lt;SOC_startT),1,0)</f>
        <v>0</v>
      </c>
      <c r="Q1048">
        <f>IF(AND(E1048&gt;SOC_stopT,D1048&lt;=F1048-O1048+StopMargin),1,0)</f>
        <v>0</v>
      </c>
      <c r="R1048">
        <f>IF(AND(P1048=1,M1048&gt;0),1,IF(AND(P1048=0,Q1048=1,N1048&gt;0),-1,0))</f>
        <v>0</v>
      </c>
      <c r="S1048">
        <f>S1047+IF(AND(R1048=1,M1048=1),1,0)-IF(AND(R1048=-1,N1048=1),1,0)</f>
        <v>1</v>
      </c>
      <c r="T1048">
        <f>T1047+IF(AND(R1048=1,M1048=2),1,0)-IF(AND(R1048=-1,N1048=2),1,0)</f>
        <v>1</v>
      </c>
      <c r="U1048">
        <f>U1047+IF(AND(R1048=1,M1048=3),1,0)-IF(AND(R1048=-1,N1048=3),1,0)</f>
        <v>1</v>
      </c>
      <c r="V1048">
        <f>IF(S1048&lt;&gt;S1047,0,V1047+dt)</f>
        <v>824</v>
      </c>
      <c r="W1048">
        <f>IF(T1048&lt;&gt;T1047,0,W1047+dt)</f>
        <v>823</v>
      </c>
      <c r="X1048">
        <f>IF(U1048&lt;&gt;U1047,0,X1047+dt)</f>
        <v>482</v>
      </c>
      <c r="Y1048" s="24">
        <f>S1048*Cap_1*MIN(1,(V1048+dt)/StartRamp)</f>
        <v>1.2</v>
      </c>
      <c r="Z1048" s="24">
        <f>T1048*Cap_2*MIN(1,(W1048+dt)/StartRamp)</f>
        <v>1.1000000000000001</v>
      </c>
      <c r="AA1048" s="24">
        <f>U1048*Cap_3*MIN(1,(X1048+dt)/StartRamp)</f>
        <v>1.1000000000000001</v>
      </c>
      <c r="AB1048" s="24">
        <f>SUM(Y1048:AA1048)</f>
        <v>3.4</v>
      </c>
      <c r="AC1048" s="24">
        <f>AB1048-D1048</f>
        <v>-0.47550000000000026</v>
      </c>
      <c r="AD1048" s="25">
        <f>MEDIAN(0,(TaperEnd-E1048)/(TaperEnd-TaperStart),1)</f>
        <v>1</v>
      </c>
      <c r="AE1048" s="24">
        <f>MIN(P_pcs*AD1048,MAX(0,SOC_max-E1048)*E_nom*60/dt/SQRT(RTE))</f>
        <v>2.5</v>
      </c>
      <c r="AF1048" s="24">
        <f>MIN(P_pcs,MAX(0,E1048-SOC_min)*E_nom*60/dt*SQRT(RTE))</f>
        <v>2.5</v>
      </c>
      <c r="AG1048" s="24">
        <f>IF(AC1048&gt;0,MIN(AC1048,AE1048),0)</f>
        <v>0</v>
      </c>
      <c r="AH1048" s="24">
        <f>IF(AC1048&lt;0,MIN(-AC1048,AF1048),0)</f>
        <v>0.47550000000000026</v>
      </c>
      <c r="AI1048" s="24">
        <f>IF(AC1048&gt;0,D1048+AG1048,AB1048)</f>
        <v>3.4</v>
      </c>
      <c r="AJ1048" s="24">
        <f>MAX(0,D1048-AI1048-AH1048)</f>
        <v>0</v>
      </c>
      <c r="AK1048" s="25">
        <f>IF(AB1048&gt;0,AI1048/AB1048,0)</f>
        <v>1</v>
      </c>
      <c r="AL1048">
        <f>IF(AB1048=0,1,MIN(MATCH(MEDIAN(MinStable,AK1048,1),FC_L,1),3))</f>
        <v>3</v>
      </c>
      <c r="AM1048" s="25">
        <f>INDEX(FC_E1,$AL1048)+(MEDIAN(MinStable,$AK1048,1)-INDEX(FC_L,$AL1048))*(INDEX(FC_E1,$AL1048+1)-INDEX(FC_E1,$AL1048))/(INDEX(FC_L,$AL1048+1)-INDEX(FC_L,$AL1048))</f>
        <v>0.42799999999999999</v>
      </c>
      <c r="AN1048" s="25">
        <f>INDEX(FC_E2,$AL1048)+(MEDIAN(MinStable,$AK1048,1)-INDEX(FC_L,$AL1048))*(INDEX(FC_E2,$AL1048+1)-INDEX(FC_E2,$AL1048))/(INDEX(FC_L,$AL1048+1)-INDEX(FC_L,$AL1048))</f>
        <v>0.42199999999999999</v>
      </c>
      <c r="AO1048" s="25">
        <f>INDEX(FC_E3,$AL1048)+(MEDIAN(MinStable,$AK1048,1)-INDEX(FC_L,$AL1048))*(INDEX(FC_E3,$AL1048+1)-INDEX(FC_E3,$AL1048))/(INDEX(FC_L,$AL1048+1)-INDEX(FC_L,$AL1048))</f>
        <v>0.41499999999999998</v>
      </c>
      <c r="AP1048" s="26">
        <f>(IF(S1048=1,Y1048*AK1048/AM1048,0)+IF(T1048=1,Z1048*AK1048/AN1048,0)+IF(U1048=1,AA1048*AK1048/AO1048,0))*dt/60</f>
        <v>0.13434959664142687</v>
      </c>
      <c r="AQ1048" s="25">
        <f>E1048+(AG1048*SQRT(RTE)-AH1048/SQRT(RTE))*dt/60/E_nom</f>
        <v>0.57048692202377016</v>
      </c>
      <c r="AR1048">
        <f>IF(R1048=1,1,0)</f>
        <v>0</v>
      </c>
    </row>
    <row r="1049" spans="1:44" x14ac:dyDescent="0.2">
      <c r="A1049">
        <v>1047</v>
      </c>
      <c r="B1049" s="22">
        <f>A1049/1440</f>
        <v>0.7270833333333333</v>
      </c>
      <c r="C1049" s="23">
        <v>3.8163999999999998</v>
      </c>
      <c r="D1049" s="24">
        <f>C1049+P_aux</f>
        <v>3.8313999999999999</v>
      </c>
      <c r="E1049" s="25">
        <f>AQ1048</f>
        <v>0.57048692202377016</v>
      </c>
      <c r="F1049" s="24">
        <f>AB1048</f>
        <v>3.4</v>
      </c>
      <c r="G1049">
        <f>IF(AND(S1048=0,V1048&gt;=MinOff),V1048,-1)</f>
        <v>-1</v>
      </c>
      <c r="H1049">
        <f>IF(AND(T1048=0,W1048&gt;=MinOff),W1048,-1)</f>
        <v>-1</v>
      </c>
      <c r="I1049">
        <f>IF(AND(U1048=0,X1048&gt;=MinOff),X1048,-1)</f>
        <v>-1</v>
      </c>
      <c r="J1049">
        <f>IF(AND(S1048=1,V1048&gt;=MinRun),V1048,-1)</f>
        <v>824</v>
      </c>
      <c r="K1049">
        <f>IF(AND(T1048=1,W1048&gt;=MinRun),W1048,-1)</f>
        <v>823</v>
      </c>
      <c r="L1049">
        <f>IF(AND(U1048=1,X1048&gt;=MinRun),X1048,-1)</f>
        <v>482</v>
      </c>
      <c r="M1049">
        <f>IF(MAX(G1049:I1049)&lt;0,0,MATCH(MAX(G1049:I1049),G1049:I1049,0))</f>
        <v>0</v>
      </c>
      <c r="N1049">
        <f>IF(MAX(J1049:L1049)&lt;0,0,MATCH(MAX(J1049:L1049),J1049:L1049,0))</f>
        <v>1</v>
      </c>
      <c r="O1049" s="24">
        <f>IF(N1049=0,0,INDEX(CapVec,N1049))</f>
        <v>1.2</v>
      </c>
      <c r="P1049">
        <f>IF(OR(D1049&gt;F1049+StartMargin,E1049&lt;SOC_startT),1,0)</f>
        <v>0</v>
      </c>
      <c r="Q1049">
        <f>IF(AND(E1049&gt;SOC_stopT,D1049&lt;=F1049-O1049+StopMargin),1,0)</f>
        <v>0</v>
      </c>
      <c r="R1049">
        <f>IF(AND(P1049=1,M1049&gt;0),1,IF(AND(P1049=0,Q1049=1,N1049&gt;0),-1,0))</f>
        <v>0</v>
      </c>
      <c r="S1049">
        <f>S1048+IF(AND(R1049=1,M1049=1),1,0)-IF(AND(R1049=-1,N1049=1),1,0)</f>
        <v>1</v>
      </c>
      <c r="T1049">
        <f>T1048+IF(AND(R1049=1,M1049=2),1,0)-IF(AND(R1049=-1,N1049=2),1,0)</f>
        <v>1</v>
      </c>
      <c r="U1049">
        <f>U1048+IF(AND(R1049=1,M1049=3),1,0)-IF(AND(R1049=-1,N1049=3),1,0)</f>
        <v>1</v>
      </c>
      <c r="V1049">
        <f>IF(S1049&lt;&gt;S1048,0,V1048+dt)</f>
        <v>825</v>
      </c>
      <c r="W1049">
        <f>IF(T1049&lt;&gt;T1048,0,W1048+dt)</f>
        <v>824</v>
      </c>
      <c r="X1049">
        <f>IF(U1049&lt;&gt;U1048,0,X1048+dt)</f>
        <v>483</v>
      </c>
      <c r="Y1049" s="24">
        <f>S1049*Cap_1*MIN(1,(V1049+dt)/StartRamp)</f>
        <v>1.2</v>
      </c>
      <c r="Z1049" s="24">
        <f>T1049*Cap_2*MIN(1,(W1049+dt)/StartRamp)</f>
        <v>1.1000000000000001</v>
      </c>
      <c r="AA1049" s="24">
        <f>U1049*Cap_3*MIN(1,(X1049+dt)/StartRamp)</f>
        <v>1.1000000000000001</v>
      </c>
      <c r="AB1049" s="24">
        <f>SUM(Y1049:AA1049)</f>
        <v>3.4</v>
      </c>
      <c r="AC1049" s="24">
        <f>AB1049-D1049</f>
        <v>-0.43140000000000001</v>
      </c>
      <c r="AD1049" s="25">
        <f>MEDIAN(0,(TaperEnd-E1049)/(TaperEnd-TaperStart),1)</f>
        <v>1</v>
      </c>
      <c r="AE1049" s="24">
        <f>MIN(P_pcs*AD1049,MAX(0,SOC_max-E1049)*E_nom*60/dt/SQRT(RTE))</f>
        <v>2.5</v>
      </c>
      <c r="AF1049" s="24">
        <f>MIN(P_pcs,MAX(0,E1049-SOC_min)*E_nom*60/dt*SQRT(RTE))</f>
        <v>2.5</v>
      </c>
      <c r="AG1049" s="24">
        <f>IF(AC1049&gt;0,MIN(AC1049,AE1049),0)</f>
        <v>0</v>
      </c>
      <c r="AH1049" s="24">
        <f>IF(AC1049&lt;0,MIN(-AC1049,AF1049),0)</f>
        <v>0.43140000000000001</v>
      </c>
      <c r="AI1049" s="24">
        <f>IF(AC1049&gt;0,D1049+AG1049,AB1049)</f>
        <v>3.4</v>
      </c>
      <c r="AJ1049" s="24">
        <f>MAX(0,D1049-AI1049-AH1049)</f>
        <v>0</v>
      </c>
      <c r="AK1049" s="25">
        <f>IF(AB1049&gt;0,AI1049/AB1049,0)</f>
        <v>1</v>
      </c>
      <c r="AL1049">
        <f>IF(AB1049=0,1,MIN(MATCH(MEDIAN(MinStable,AK1049,1),FC_L,1),3))</f>
        <v>3</v>
      </c>
      <c r="AM1049" s="25">
        <f>INDEX(FC_E1,$AL1049)+(MEDIAN(MinStable,$AK1049,1)-INDEX(FC_L,$AL1049))*(INDEX(FC_E1,$AL1049+1)-INDEX(FC_E1,$AL1049))/(INDEX(FC_L,$AL1049+1)-INDEX(FC_L,$AL1049))</f>
        <v>0.42799999999999999</v>
      </c>
      <c r="AN1049" s="25">
        <f>INDEX(FC_E2,$AL1049)+(MEDIAN(MinStable,$AK1049,1)-INDEX(FC_L,$AL1049))*(INDEX(FC_E2,$AL1049+1)-INDEX(FC_E2,$AL1049))/(INDEX(FC_L,$AL1049+1)-INDEX(FC_L,$AL1049))</f>
        <v>0.42199999999999999</v>
      </c>
      <c r="AO1049" s="25">
        <f>INDEX(FC_E3,$AL1049)+(MEDIAN(MinStable,$AK1049,1)-INDEX(FC_L,$AL1049))*(INDEX(FC_E3,$AL1049+1)-INDEX(FC_E3,$AL1049))/(INDEX(FC_L,$AL1049+1)-INDEX(FC_L,$AL1049))</f>
        <v>0.41499999999999998</v>
      </c>
      <c r="AP1049" s="26">
        <f>(IF(S1049=1,Y1049*AK1049/AM1049,0)+IF(T1049=1,Z1049*AK1049/AN1049,0)+IF(U1049=1,AA1049*AK1049/AO1049,0))*dt/60</f>
        <v>0.13434959664142687</v>
      </c>
      <c r="AQ1049" s="25">
        <f>E1049+(AG1049*SQRT(RTE)-AH1049/SQRT(RTE))*dt/60/E_nom</f>
        <v>0.56909336461413662</v>
      </c>
      <c r="AR1049">
        <f>IF(R1049=1,1,0)</f>
        <v>0</v>
      </c>
    </row>
    <row r="1050" spans="1:44" x14ac:dyDescent="0.2">
      <c r="A1050">
        <v>1048</v>
      </c>
      <c r="B1050" s="22">
        <f>A1050/1440</f>
        <v>0.72777777777777775</v>
      </c>
      <c r="C1050" s="23">
        <v>3.8778999999999999</v>
      </c>
      <c r="D1050" s="24">
        <f>C1050+P_aux</f>
        <v>3.8929</v>
      </c>
      <c r="E1050" s="25">
        <f>AQ1049</f>
        <v>0.56909336461413662</v>
      </c>
      <c r="F1050" s="24">
        <f>AB1049</f>
        <v>3.4</v>
      </c>
      <c r="G1050">
        <f>IF(AND(S1049=0,V1049&gt;=MinOff),V1049,-1)</f>
        <v>-1</v>
      </c>
      <c r="H1050">
        <f>IF(AND(T1049=0,W1049&gt;=MinOff),W1049,-1)</f>
        <v>-1</v>
      </c>
      <c r="I1050">
        <f>IF(AND(U1049=0,X1049&gt;=MinOff),X1049,-1)</f>
        <v>-1</v>
      </c>
      <c r="J1050">
        <f>IF(AND(S1049=1,V1049&gt;=MinRun),V1049,-1)</f>
        <v>825</v>
      </c>
      <c r="K1050">
        <f>IF(AND(T1049=1,W1049&gt;=MinRun),W1049,-1)</f>
        <v>824</v>
      </c>
      <c r="L1050">
        <f>IF(AND(U1049=1,X1049&gt;=MinRun),X1049,-1)</f>
        <v>483</v>
      </c>
      <c r="M1050">
        <f>IF(MAX(G1050:I1050)&lt;0,0,MATCH(MAX(G1050:I1050),G1050:I1050,0))</f>
        <v>0</v>
      </c>
      <c r="N1050">
        <f>IF(MAX(J1050:L1050)&lt;0,0,MATCH(MAX(J1050:L1050),J1050:L1050,0))</f>
        <v>1</v>
      </c>
      <c r="O1050" s="24">
        <f>IF(N1050=0,0,INDEX(CapVec,N1050))</f>
        <v>1.2</v>
      </c>
      <c r="P1050">
        <f>IF(OR(D1050&gt;F1050+StartMargin,E1050&lt;SOC_startT),1,0)</f>
        <v>0</v>
      </c>
      <c r="Q1050">
        <f>IF(AND(E1050&gt;SOC_stopT,D1050&lt;=F1050-O1050+StopMargin),1,0)</f>
        <v>0</v>
      </c>
      <c r="R1050">
        <f>IF(AND(P1050=1,M1050&gt;0),1,IF(AND(P1050=0,Q1050=1,N1050&gt;0),-1,0))</f>
        <v>0</v>
      </c>
      <c r="S1050">
        <f>S1049+IF(AND(R1050=1,M1050=1),1,0)-IF(AND(R1050=-1,N1050=1),1,0)</f>
        <v>1</v>
      </c>
      <c r="T1050">
        <f>T1049+IF(AND(R1050=1,M1050=2),1,0)-IF(AND(R1050=-1,N1050=2),1,0)</f>
        <v>1</v>
      </c>
      <c r="U1050">
        <f>U1049+IF(AND(R1050=1,M1050=3),1,0)-IF(AND(R1050=-1,N1050=3),1,0)</f>
        <v>1</v>
      </c>
      <c r="V1050">
        <f>IF(S1050&lt;&gt;S1049,0,V1049+dt)</f>
        <v>826</v>
      </c>
      <c r="W1050">
        <f>IF(T1050&lt;&gt;T1049,0,W1049+dt)</f>
        <v>825</v>
      </c>
      <c r="X1050">
        <f>IF(U1050&lt;&gt;U1049,0,X1049+dt)</f>
        <v>484</v>
      </c>
      <c r="Y1050" s="24">
        <f>S1050*Cap_1*MIN(1,(V1050+dt)/StartRamp)</f>
        <v>1.2</v>
      </c>
      <c r="Z1050" s="24">
        <f>T1050*Cap_2*MIN(1,(W1050+dt)/StartRamp)</f>
        <v>1.1000000000000001</v>
      </c>
      <c r="AA1050" s="24">
        <f>U1050*Cap_3*MIN(1,(X1050+dt)/StartRamp)</f>
        <v>1.1000000000000001</v>
      </c>
      <c r="AB1050" s="24">
        <f>SUM(Y1050:AA1050)</f>
        <v>3.4</v>
      </c>
      <c r="AC1050" s="24">
        <f>AB1050-D1050</f>
        <v>-0.49290000000000012</v>
      </c>
      <c r="AD1050" s="25">
        <f>MEDIAN(0,(TaperEnd-E1050)/(TaperEnd-TaperStart),1)</f>
        <v>1</v>
      </c>
      <c r="AE1050" s="24">
        <f>MIN(P_pcs*AD1050,MAX(0,SOC_max-E1050)*E_nom*60/dt/SQRT(RTE))</f>
        <v>2.5</v>
      </c>
      <c r="AF1050" s="24">
        <f>MIN(P_pcs,MAX(0,E1050-SOC_min)*E_nom*60/dt*SQRT(RTE))</f>
        <v>2.5</v>
      </c>
      <c r="AG1050" s="24">
        <f>IF(AC1050&gt;0,MIN(AC1050,AE1050),0)</f>
        <v>0</v>
      </c>
      <c r="AH1050" s="24">
        <f>IF(AC1050&lt;0,MIN(-AC1050,AF1050),0)</f>
        <v>0.49290000000000012</v>
      </c>
      <c r="AI1050" s="24">
        <f>IF(AC1050&gt;0,D1050+AG1050,AB1050)</f>
        <v>3.4</v>
      </c>
      <c r="AJ1050" s="24">
        <f>MAX(0,D1050-AI1050-AH1050)</f>
        <v>0</v>
      </c>
      <c r="AK1050" s="25">
        <f>IF(AB1050&gt;0,AI1050/AB1050,0)</f>
        <v>1</v>
      </c>
      <c r="AL1050">
        <f>IF(AB1050=0,1,MIN(MATCH(MEDIAN(MinStable,AK1050,1),FC_L,1),3))</f>
        <v>3</v>
      </c>
      <c r="AM1050" s="25">
        <f>INDEX(FC_E1,$AL1050)+(MEDIAN(MinStable,$AK1050,1)-INDEX(FC_L,$AL1050))*(INDEX(FC_E1,$AL1050+1)-INDEX(FC_E1,$AL1050))/(INDEX(FC_L,$AL1050+1)-INDEX(FC_L,$AL1050))</f>
        <v>0.42799999999999999</v>
      </c>
      <c r="AN1050" s="25">
        <f>INDEX(FC_E2,$AL1050)+(MEDIAN(MinStable,$AK1050,1)-INDEX(FC_L,$AL1050))*(INDEX(FC_E2,$AL1050+1)-INDEX(FC_E2,$AL1050))/(INDEX(FC_L,$AL1050+1)-INDEX(FC_L,$AL1050))</f>
        <v>0.42199999999999999</v>
      </c>
      <c r="AO1050" s="25">
        <f>INDEX(FC_E3,$AL1050)+(MEDIAN(MinStable,$AK1050,1)-INDEX(FC_L,$AL1050))*(INDEX(FC_E3,$AL1050+1)-INDEX(FC_E3,$AL1050))/(INDEX(FC_L,$AL1050+1)-INDEX(FC_L,$AL1050))</f>
        <v>0.41499999999999998</v>
      </c>
      <c r="AP1050" s="26">
        <f>(IF(S1050=1,Y1050*AK1050/AM1050,0)+IF(T1050=1,Z1050*AK1050/AN1050,0)+IF(U1050=1,AA1050*AK1050/AO1050,0))*dt/60</f>
        <v>0.13434959664142687</v>
      </c>
      <c r="AQ1050" s="25">
        <f>E1050+(AG1050*SQRT(RTE)-AH1050/SQRT(RTE))*dt/60/E_nom</f>
        <v>0.56750114290062637</v>
      </c>
      <c r="AR1050">
        <f>IF(R1050=1,1,0)</f>
        <v>0</v>
      </c>
    </row>
    <row r="1051" spans="1:44" x14ac:dyDescent="0.2">
      <c r="A1051">
        <v>1049</v>
      </c>
      <c r="B1051" s="22">
        <f>A1051/1440</f>
        <v>0.72847222222222219</v>
      </c>
      <c r="C1051" s="23">
        <v>3.8485999999999998</v>
      </c>
      <c r="D1051" s="24">
        <f>C1051+P_aux</f>
        <v>3.8635999999999999</v>
      </c>
      <c r="E1051" s="25">
        <f>AQ1050</f>
        <v>0.56750114290062637</v>
      </c>
      <c r="F1051" s="24">
        <f>AB1050</f>
        <v>3.4</v>
      </c>
      <c r="G1051">
        <f>IF(AND(S1050=0,V1050&gt;=MinOff),V1050,-1)</f>
        <v>-1</v>
      </c>
      <c r="H1051">
        <f>IF(AND(T1050=0,W1050&gt;=MinOff),W1050,-1)</f>
        <v>-1</v>
      </c>
      <c r="I1051">
        <f>IF(AND(U1050=0,X1050&gt;=MinOff),X1050,-1)</f>
        <v>-1</v>
      </c>
      <c r="J1051">
        <f>IF(AND(S1050=1,V1050&gt;=MinRun),V1050,-1)</f>
        <v>826</v>
      </c>
      <c r="K1051">
        <f>IF(AND(T1050=1,W1050&gt;=MinRun),W1050,-1)</f>
        <v>825</v>
      </c>
      <c r="L1051">
        <f>IF(AND(U1050=1,X1050&gt;=MinRun),X1050,-1)</f>
        <v>484</v>
      </c>
      <c r="M1051">
        <f>IF(MAX(G1051:I1051)&lt;0,0,MATCH(MAX(G1051:I1051),G1051:I1051,0))</f>
        <v>0</v>
      </c>
      <c r="N1051">
        <f>IF(MAX(J1051:L1051)&lt;0,0,MATCH(MAX(J1051:L1051),J1051:L1051,0))</f>
        <v>1</v>
      </c>
      <c r="O1051" s="24">
        <f>IF(N1051=0,0,INDEX(CapVec,N1051))</f>
        <v>1.2</v>
      </c>
      <c r="P1051">
        <f>IF(OR(D1051&gt;F1051+StartMargin,E1051&lt;SOC_startT),1,0)</f>
        <v>0</v>
      </c>
      <c r="Q1051">
        <f>IF(AND(E1051&gt;SOC_stopT,D1051&lt;=F1051-O1051+StopMargin),1,0)</f>
        <v>0</v>
      </c>
      <c r="R1051">
        <f>IF(AND(P1051=1,M1051&gt;0),1,IF(AND(P1051=0,Q1051=1,N1051&gt;0),-1,0))</f>
        <v>0</v>
      </c>
      <c r="S1051">
        <f>S1050+IF(AND(R1051=1,M1051=1),1,0)-IF(AND(R1051=-1,N1051=1),1,0)</f>
        <v>1</v>
      </c>
      <c r="T1051">
        <f>T1050+IF(AND(R1051=1,M1051=2),1,0)-IF(AND(R1051=-1,N1051=2),1,0)</f>
        <v>1</v>
      </c>
      <c r="U1051">
        <f>U1050+IF(AND(R1051=1,M1051=3),1,0)-IF(AND(R1051=-1,N1051=3),1,0)</f>
        <v>1</v>
      </c>
      <c r="V1051">
        <f>IF(S1051&lt;&gt;S1050,0,V1050+dt)</f>
        <v>827</v>
      </c>
      <c r="W1051">
        <f>IF(T1051&lt;&gt;T1050,0,W1050+dt)</f>
        <v>826</v>
      </c>
      <c r="X1051">
        <f>IF(U1051&lt;&gt;U1050,0,X1050+dt)</f>
        <v>485</v>
      </c>
      <c r="Y1051" s="24">
        <f>S1051*Cap_1*MIN(1,(V1051+dt)/StartRamp)</f>
        <v>1.2</v>
      </c>
      <c r="Z1051" s="24">
        <f>T1051*Cap_2*MIN(1,(W1051+dt)/StartRamp)</f>
        <v>1.1000000000000001</v>
      </c>
      <c r="AA1051" s="24">
        <f>U1051*Cap_3*MIN(1,(X1051+dt)/StartRamp)</f>
        <v>1.1000000000000001</v>
      </c>
      <c r="AB1051" s="24">
        <f>SUM(Y1051:AA1051)</f>
        <v>3.4</v>
      </c>
      <c r="AC1051" s="24">
        <f>AB1051-D1051</f>
        <v>-0.46360000000000001</v>
      </c>
      <c r="AD1051" s="25">
        <f>MEDIAN(0,(TaperEnd-E1051)/(TaperEnd-TaperStart),1)</f>
        <v>1</v>
      </c>
      <c r="AE1051" s="24">
        <f>MIN(P_pcs*AD1051,MAX(0,SOC_max-E1051)*E_nom*60/dt/SQRT(RTE))</f>
        <v>2.5</v>
      </c>
      <c r="AF1051" s="24">
        <f>MIN(P_pcs,MAX(0,E1051-SOC_min)*E_nom*60/dt*SQRT(RTE))</f>
        <v>2.5</v>
      </c>
      <c r="AG1051" s="24">
        <f>IF(AC1051&gt;0,MIN(AC1051,AE1051),0)</f>
        <v>0</v>
      </c>
      <c r="AH1051" s="24">
        <f>IF(AC1051&lt;0,MIN(-AC1051,AF1051),0)</f>
        <v>0.46360000000000001</v>
      </c>
      <c r="AI1051" s="24">
        <f>IF(AC1051&gt;0,D1051+AG1051,AB1051)</f>
        <v>3.4</v>
      </c>
      <c r="AJ1051" s="24">
        <f>MAX(0,D1051-AI1051-AH1051)</f>
        <v>0</v>
      </c>
      <c r="AK1051" s="25">
        <f>IF(AB1051&gt;0,AI1051/AB1051,0)</f>
        <v>1</v>
      </c>
      <c r="AL1051">
        <f>IF(AB1051=0,1,MIN(MATCH(MEDIAN(MinStable,AK1051,1),FC_L,1),3))</f>
        <v>3</v>
      </c>
      <c r="AM1051" s="25">
        <f>INDEX(FC_E1,$AL1051)+(MEDIAN(MinStable,$AK1051,1)-INDEX(FC_L,$AL1051))*(INDEX(FC_E1,$AL1051+1)-INDEX(FC_E1,$AL1051))/(INDEX(FC_L,$AL1051+1)-INDEX(FC_L,$AL1051))</f>
        <v>0.42799999999999999</v>
      </c>
      <c r="AN1051" s="25">
        <f>INDEX(FC_E2,$AL1051)+(MEDIAN(MinStable,$AK1051,1)-INDEX(FC_L,$AL1051))*(INDEX(FC_E2,$AL1051+1)-INDEX(FC_E2,$AL1051))/(INDEX(FC_L,$AL1051+1)-INDEX(FC_L,$AL1051))</f>
        <v>0.42199999999999999</v>
      </c>
      <c r="AO1051" s="25">
        <f>INDEX(FC_E3,$AL1051)+(MEDIAN(MinStable,$AK1051,1)-INDEX(FC_L,$AL1051))*(INDEX(FC_E3,$AL1051+1)-INDEX(FC_E3,$AL1051))/(INDEX(FC_L,$AL1051+1)-INDEX(FC_L,$AL1051))</f>
        <v>0.41499999999999998</v>
      </c>
      <c r="AP1051" s="26">
        <f>(IF(S1051=1,Y1051*AK1051/AM1051,0)+IF(T1051=1,Z1051*AK1051/AN1051,0)+IF(U1051=1,AA1051*AK1051/AO1051,0))*dt/60</f>
        <v>0.13434959664142687</v>
      </c>
      <c r="AQ1051" s="25">
        <f>E1051+(AG1051*SQRT(RTE)-AH1051/SQRT(RTE))*dt/60/E_nom</f>
        <v>0.56600356938392238</v>
      </c>
      <c r="AR1051">
        <f>IF(R1051=1,1,0)</f>
        <v>0</v>
      </c>
    </row>
    <row r="1052" spans="1:44" x14ac:dyDescent="0.2">
      <c r="A1052">
        <v>1050</v>
      </c>
      <c r="B1052" s="22">
        <f>A1052/1440</f>
        <v>0.72916666666666663</v>
      </c>
      <c r="C1052" s="23">
        <v>3.8984000000000001</v>
      </c>
      <c r="D1052" s="24">
        <f>C1052+P_aux</f>
        <v>3.9134000000000002</v>
      </c>
      <c r="E1052" s="25">
        <f>AQ1051</f>
        <v>0.56600356938392238</v>
      </c>
      <c r="F1052" s="24">
        <f>AB1051</f>
        <v>3.4</v>
      </c>
      <c r="G1052">
        <f>IF(AND(S1051=0,V1051&gt;=MinOff),V1051,-1)</f>
        <v>-1</v>
      </c>
      <c r="H1052">
        <f>IF(AND(T1051=0,W1051&gt;=MinOff),W1051,-1)</f>
        <v>-1</v>
      </c>
      <c r="I1052">
        <f>IF(AND(U1051=0,X1051&gt;=MinOff),X1051,-1)</f>
        <v>-1</v>
      </c>
      <c r="J1052">
        <f>IF(AND(S1051=1,V1051&gt;=MinRun),V1051,-1)</f>
        <v>827</v>
      </c>
      <c r="K1052">
        <f>IF(AND(T1051=1,W1051&gt;=MinRun),W1051,-1)</f>
        <v>826</v>
      </c>
      <c r="L1052">
        <f>IF(AND(U1051=1,X1051&gt;=MinRun),X1051,-1)</f>
        <v>485</v>
      </c>
      <c r="M1052">
        <f>IF(MAX(G1052:I1052)&lt;0,0,MATCH(MAX(G1052:I1052),G1052:I1052,0))</f>
        <v>0</v>
      </c>
      <c r="N1052">
        <f>IF(MAX(J1052:L1052)&lt;0,0,MATCH(MAX(J1052:L1052),J1052:L1052,0))</f>
        <v>1</v>
      </c>
      <c r="O1052" s="24">
        <f>IF(N1052=0,0,INDEX(CapVec,N1052))</f>
        <v>1.2</v>
      </c>
      <c r="P1052">
        <f>IF(OR(D1052&gt;F1052+StartMargin,E1052&lt;SOC_startT),1,0)</f>
        <v>0</v>
      </c>
      <c r="Q1052">
        <f>IF(AND(E1052&gt;SOC_stopT,D1052&lt;=F1052-O1052+StopMargin),1,0)</f>
        <v>0</v>
      </c>
      <c r="R1052">
        <f>IF(AND(P1052=1,M1052&gt;0),1,IF(AND(P1052=0,Q1052=1,N1052&gt;0),-1,0))</f>
        <v>0</v>
      </c>
      <c r="S1052">
        <f>S1051+IF(AND(R1052=1,M1052=1),1,0)-IF(AND(R1052=-1,N1052=1),1,0)</f>
        <v>1</v>
      </c>
      <c r="T1052">
        <f>T1051+IF(AND(R1052=1,M1052=2),1,0)-IF(AND(R1052=-1,N1052=2),1,0)</f>
        <v>1</v>
      </c>
      <c r="U1052">
        <f>U1051+IF(AND(R1052=1,M1052=3),1,0)-IF(AND(R1052=-1,N1052=3),1,0)</f>
        <v>1</v>
      </c>
      <c r="V1052">
        <f>IF(S1052&lt;&gt;S1051,0,V1051+dt)</f>
        <v>828</v>
      </c>
      <c r="W1052">
        <f>IF(T1052&lt;&gt;T1051,0,W1051+dt)</f>
        <v>827</v>
      </c>
      <c r="X1052">
        <f>IF(U1052&lt;&gt;U1051,0,X1051+dt)</f>
        <v>486</v>
      </c>
      <c r="Y1052" s="24">
        <f>S1052*Cap_1*MIN(1,(V1052+dt)/StartRamp)</f>
        <v>1.2</v>
      </c>
      <c r="Z1052" s="24">
        <f>T1052*Cap_2*MIN(1,(W1052+dt)/StartRamp)</f>
        <v>1.1000000000000001</v>
      </c>
      <c r="AA1052" s="24">
        <f>U1052*Cap_3*MIN(1,(X1052+dt)/StartRamp)</f>
        <v>1.1000000000000001</v>
      </c>
      <c r="AB1052" s="24">
        <f>SUM(Y1052:AA1052)</f>
        <v>3.4</v>
      </c>
      <c r="AC1052" s="24">
        <f>AB1052-D1052</f>
        <v>-0.5134000000000003</v>
      </c>
      <c r="AD1052" s="25">
        <f>MEDIAN(0,(TaperEnd-E1052)/(TaperEnd-TaperStart),1)</f>
        <v>1</v>
      </c>
      <c r="AE1052" s="24">
        <f>MIN(P_pcs*AD1052,MAX(0,SOC_max-E1052)*E_nom*60/dt/SQRT(RTE))</f>
        <v>2.5</v>
      </c>
      <c r="AF1052" s="24">
        <f>MIN(P_pcs,MAX(0,E1052-SOC_min)*E_nom*60/dt*SQRT(RTE))</f>
        <v>2.5</v>
      </c>
      <c r="AG1052" s="24">
        <f>IF(AC1052&gt;0,MIN(AC1052,AE1052),0)</f>
        <v>0</v>
      </c>
      <c r="AH1052" s="24">
        <f>IF(AC1052&lt;0,MIN(-AC1052,AF1052),0)</f>
        <v>0.5134000000000003</v>
      </c>
      <c r="AI1052" s="24">
        <f>IF(AC1052&gt;0,D1052+AG1052,AB1052)</f>
        <v>3.4</v>
      </c>
      <c r="AJ1052" s="24">
        <f>MAX(0,D1052-AI1052-AH1052)</f>
        <v>0</v>
      </c>
      <c r="AK1052" s="25">
        <f>IF(AB1052&gt;0,AI1052/AB1052,0)</f>
        <v>1</v>
      </c>
      <c r="AL1052">
        <f>IF(AB1052=0,1,MIN(MATCH(MEDIAN(MinStable,AK1052,1),FC_L,1),3))</f>
        <v>3</v>
      </c>
      <c r="AM1052" s="25">
        <f>INDEX(FC_E1,$AL1052)+(MEDIAN(MinStable,$AK1052,1)-INDEX(FC_L,$AL1052))*(INDEX(FC_E1,$AL1052+1)-INDEX(FC_E1,$AL1052))/(INDEX(FC_L,$AL1052+1)-INDEX(FC_L,$AL1052))</f>
        <v>0.42799999999999999</v>
      </c>
      <c r="AN1052" s="25">
        <f>INDEX(FC_E2,$AL1052)+(MEDIAN(MinStable,$AK1052,1)-INDEX(FC_L,$AL1052))*(INDEX(FC_E2,$AL1052+1)-INDEX(FC_E2,$AL1052))/(INDEX(FC_L,$AL1052+1)-INDEX(FC_L,$AL1052))</f>
        <v>0.42199999999999999</v>
      </c>
      <c r="AO1052" s="25">
        <f>INDEX(FC_E3,$AL1052)+(MEDIAN(MinStable,$AK1052,1)-INDEX(FC_L,$AL1052))*(INDEX(FC_E3,$AL1052+1)-INDEX(FC_E3,$AL1052))/(INDEX(FC_L,$AL1052+1)-INDEX(FC_L,$AL1052))</f>
        <v>0.41499999999999998</v>
      </c>
      <c r="AP1052" s="26">
        <f>(IF(S1052=1,Y1052*AK1052/AM1052,0)+IF(T1052=1,Z1052*AK1052/AN1052,0)+IF(U1052=1,AA1052*AK1052/AO1052,0))*dt/60</f>
        <v>0.13434959664142687</v>
      </c>
      <c r="AQ1052" s="25">
        <f>E1052+(AG1052*SQRT(RTE)-AH1052/SQRT(RTE))*dt/60/E_nom</f>
        <v>0.56434512623578648</v>
      </c>
      <c r="AR1052">
        <f>IF(R1052=1,1,0)</f>
        <v>0</v>
      </c>
    </row>
    <row r="1053" spans="1:44" x14ac:dyDescent="0.2">
      <c r="A1053">
        <v>1051</v>
      </c>
      <c r="B1053" s="22">
        <f>A1053/1440</f>
        <v>0.72986111111111107</v>
      </c>
      <c r="C1053" s="23">
        <v>3.9033000000000002</v>
      </c>
      <c r="D1053" s="24">
        <f>C1053+P_aux</f>
        <v>3.9183000000000003</v>
      </c>
      <c r="E1053" s="25">
        <f>AQ1052</f>
        <v>0.56434512623578648</v>
      </c>
      <c r="F1053" s="24">
        <f>AB1052</f>
        <v>3.4</v>
      </c>
      <c r="G1053">
        <f>IF(AND(S1052=0,V1052&gt;=MinOff),V1052,-1)</f>
        <v>-1</v>
      </c>
      <c r="H1053">
        <f>IF(AND(T1052=0,W1052&gt;=MinOff),W1052,-1)</f>
        <v>-1</v>
      </c>
      <c r="I1053">
        <f>IF(AND(U1052=0,X1052&gt;=MinOff),X1052,-1)</f>
        <v>-1</v>
      </c>
      <c r="J1053">
        <f>IF(AND(S1052=1,V1052&gt;=MinRun),V1052,-1)</f>
        <v>828</v>
      </c>
      <c r="K1053">
        <f>IF(AND(T1052=1,W1052&gt;=MinRun),W1052,-1)</f>
        <v>827</v>
      </c>
      <c r="L1053">
        <f>IF(AND(U1052=1,X1052&gt;=MinRun),X1052,-1)</f>
        <v>486</v>
      </c>
      <c r="M1053">
        <f>IF(MAX(G1053:I1053)&lt;0,0,MATCH(MAX(G1053:I1053),G1053:I1053,0))</f>
        <v>0</v>
      </c>
      <c r="N1053">
        <f>IF(MAX(J1053:L1053)&lt;0,0,MATCH(MAX(J1053:L1053),J1053:L1053,0))</f>
        <v>1</v>
      </c>
      <c r="O1053" s="24">
        <f>IF(N1053=0,0,INDEX(CapVec,N1053))</f>
        <v>1.2</v>
      </c>
      <c r="P1053">
        <f>IF(OR(D1053&gt;F1053+StartMargin,E1053&lt;SOC_startT),1,0)</f>
        <v>0</v>
      </c>
      <c r="Q1053">
        <f>IF(AND(E1053&gt;SOC_stopT,D1053&lt;=F1053-O1053+StopMargin),1,0)</f>
        <v>0</v>
      </c>
      <c r="R1053">
        <f>IF(AND(P1053=1,M1053&gt;0),1,IF(AND(P1053=0,Q1053=1,N1053&gt;0),-1,0))</f>
        <v>0</v>
      </c>
      <c r="S1053">
        <f>S1052+IF(AND(R1053=1,M1053=1),1,0)-IF(AND(R1053=-1,N1053=1),1,0)</f>
        <v>1</v>
      </c>
      <c r="T1053">
        <f>T1052+IF(AND(R1053=1,M1053=2),1,0)-IF(AND(R1053=-1,N1053=2),1,0)</f>
        <v>1</v>
      </c>
      <c r="U1053">
        <f>U1052+IF(AND(R1053=1,M1053=3),1,0)-IF(AND(R1053=-1,N1053=3),1,0)</f>
        <v>1</v>
      </c>
      <c r="V1053">
        <f>IF(S1053&lt;&gt;S1052,0,V1052+dt)</f>
        <v>829</v>
      </c>
      <c r="W1053">
        <f>IF(T1053&lt;&gt;T1052,0,W1052+dt)</f>
        <v>828</v>
      </c>
      <c r="X1053">
        <f>IF(U1053&lt;&gt;U1052,0,X1052+dt)</f>
        <v>487</v>
      </c>
      <c r="Y1053" s="24">
        <f>S1053*Cap_1*MIN(1,(V1053+dt)/StartRamp)</f>
        <v>1.2</v>
      </c>
      <c r="Z1053" s="24">
        <f>T1053*Cap_2*MIN(1,(W1053+dt)/StartRamp)</f>
        <v>1.1000000000000001</v>
      </c>
      <c r="AA1053" s="24">
        <f>U1053*Cap_3*MIN(1,(X1053+dt)/StartRamp)</f>
        <v>1.1000000000000001</v>
      </c>
      <c r="AB1053" s="24">
        <f>SUM(Y1053:AA1053)</f>
        <v>3.4</v>
      </c>
      <c r="AC1053" s="24">
        <f>AB1053-D1053</f>
        <v>-0.51830000000000043</v>
      </c>
      <c r="AD1053" s="25">
        <f>MEDIAN(0,(TaperEnd-E1053)/(TaperEnd-TaperStart),1)</f>
        <v>1</v>
      </c>
      <c r="AE1053" s="24">
        <f>MIN(P_pcs*AD1053,MAX(0,SOC_max-E1053)*E_nom*60/dt/SQRT(RTE))</f>
        <v>2.5</v>
      </c>
      <c r="AF1053" s="24">
        <f>MIN(P_pcs,MAX(0,E1053-SOC_min)*E_nom*60/dt*SQRT(RTE))</f>
        <v>2.5</v>
      </c>
      <c r="AG1053" s="24">
        <f>IF(AC1053&gt;0,MIN(AC1053,AE1053),0)</f>
        <v>0</v>
      </c>
      <c r="AH1053" s="24">
        <f>IF(AC1053&lt;0,MIN(-AC1053,AF1053),0)</f>
        <v>0.51830000000000043</v>
      </c>
      <c r="AI1053" s="24">
        <f>IF(AC1053&gt;0,D1053+AG1053,AB1053)</f>
        <v>3.4</v>
      </c>
      <c r="AJ1053" s="24">
        <f>MAX(0,D1053-AI1053-AH1053)</f>
        <v>0</v>
      </c>
      <c r="AK1053" s="25">
        <f>IF(AB1053&gt;0,AI1053/AB1053,0)</f>
        <v>1</v>
      </c>
      <c r="AL1053">
        <f>IF(AB1053=0,1,MIN(MATCH(MEDIAN(MinStable,AK1053,1),FC_L,1),3))</f>
        <v>3</v>
      </c>
      <c r="AM1053" s="25">
        <f>INDEX(FC_E1,$AL1053)+(MEDIAN(MinStable,$AK1053,1)-INDEX(FC_L,$AL1053))*(INDEX(FC_E1,$AL1053+1)-INDEX(FC_E1,$AL1053))/(INDEX(FC_L,$AL1053+1)-INDEX(FC_L,$AL1053))</f>
        <v>0.42799999999999999</v>
      </c>
      <c r="AN1053" s="25">
        <f>INDEX(FC_E2,$AL1053)+(MEDIAN(MinStable,$AK1053,1)-INDEX(FC_L,$AL1053))*(INDEX(FC_E2,$AL1053+1)-INDEX(FC_E2,$AL1053))/(INDEX(FC_L,$AL1053+1)-INDEX(FC_L,$AL1053))</f>
        <v>0.42199999999999999</v>
      </c>
      <c r="AO1053" s="25">
        <f>INDEX(FC_E3,$AL1053)+(MEDIAN(MinStable,$AK1053,1)-INDEX(FC_L,$AL1053))*(INDEX(FC_E3,$AL1053+1)-INDEX(FC_E3,$AL1053))/(INDEX(FC_L,$AL1053+1)-INDEX(FC_L,$AL1053))</f>
        <v>0.41499999999999998</v>
      </c>
      <c r="AP1053" s="26">
        <f>(IF(S1053=1,Y1053*AK1053/AM1053,0)+IF(T1053=1,Z1053*AK1053/AN1053,0)+IF(U1053=1,AA1053*AK1053/AO1053,0))*dt/60</f>
        <v>0.13434959664142687</v>
      </c>
      <c r="AQ1053" s="25">
        <f>E1053+(AG1053*SQRT(RTE)-AH1053/SQRT(RTE))*dt/60/E_nom</f>
        <v>0.56267085454961807</v>
      </c>
      <c r="AR1053">
        <f>IF(R1053=1,1,0)</f>
        <v>0</v>
      </c>
    </row>
    <row r="1054" spans="1:44" x14ac:dyDescent="0.2">
      <c r="A1054">
        <v>1052</v>
      </c>
      <c r="B1054" s="22">
        <f>A1054/1440</f>
        <v>0.73055555555555551</v>
      </c>
      <c r="C1054" s="23">
        <v>3.8826000000000001</v>
      </c>
      <c r="D1054" s="24">
        <f>C1054+P_aux</f>
        <v>3.8976000000000002</v>
      </c>
      <c r="E1054" s="25">
        <f>AQ1053</f>
        <v>0.56267085454961807</v>
      </c>
      <c r="F1054" s="24">
        <f>AB1053</f>
        <v>3.4</v>
      </c>
      <c r="G1054">
        <f>IF(AND(S1053=0,V1053&gt;=MinOff),V1053,-1)</f>
        <v>-1</v>
      </c>
      <c r="H1054">
        <f>IF(AND(T1053=0,W1053&gt;=MinOff),W1053,-1)</f>
        <v>-1</v>
      </c>
      <c r="I1054">
        <f>IF(AND(U1053=0,X1053&gt;=MinOff),X1053,-1)</f>
        <v>-1</v>
      </c>
      <c r="J1054">
        <f>IF(AND(S1053=1,V1053&gt;=MinRun),V1053,-1)</f>
        <v>829</v>
      </c>
      <c r="K1054">
        <f>IF(AND(T1053=1,W1053&gt;=MinRun),W1053,-1)</f>
        <v>828</v>
      </c>
      <c r="L1054">
        <f>IF(AND(U1053=1,X1053&gt;=MinRun),X1053,-1)</f>
        <v>487</v>
      </c>
      <c r="M1054">
        <f>IF(MAX(G1054:I1054)&lt;0,0,MATCH(MAX(G1054:I1054),G1054:I1054,0))</f>
        <v>0</v>
      </c>
      <c r="N1054">
        <f>IF(MAX(J1054:L1054)&lt;0,0,MATCH(MAX(J1054:L1054),J1054:L1054,0))</f>
        <v>1</v>
      </c>
      <c r="O1054" s="24">
        <f>IF(N1054=0,0,INDEX(CapVec,N1054))</f>
        <v>1.2</v>
      </c>
      <c r="P1054">
        <f>IF(OR(D1054&gt;F1054+StartMargin,E1054&lt;SOC_startT),1,0)</f>
        <v>0</v>
      </c>
      <c r="Q1054">
        <f>IF(AND(E1054&gt;SOC_stopT,D1054&lt;=F1054-O1054+StopMargin),1,0)</f>
        <v>0</v>
      </c>
      <c r="R1054">
        <f>IF(AND(P1054=1,M1054&gt;0),1,IF(AND(P1054=0,Q1054=1,N1054&gt;0),-1,0))</f>
        <v>0</v>
      </c>
      <c r="S1054">
        <f>S1053+IF(AND(R1054=1,M1054=1),1,0)-IF(AND(R1054=-1,N1054=1),1,0)</f>
        <v>1</v>
      </c>
      <c r="T1054">
        <f>T1053+IF(AND(R1054=1,M1054=2),1,0)-IF(AND(R1054=-1,N1054=2),1,0)</f>
        <v>1</v>
      </c>
      <c r="U1054">
        <f>U1053+IF(AND(R1054=1,M1054=3),1,0)-IF(AND(R1054=-1,N1054=3),1,0)</f>
        <v>1</v>
      </c>
      <c r="V1054">
        <f>IF(S1054&lt;&gt;S1053,0,V1053+dt)</f>
        <v>830</v>
      </c>
      <c r="W1054">
        <f>IF(T1054&lt;&gt;T1053,0,W1053+dt)</f>
        <v>829</v>
      </c>
      <c r="X1054">
        <f>IF(U1054&lt;&gt;U1053,0,X1053+dt)</f>
        <v>488</v>
      </c>
      <c r="Y1054" s="24">
        <f>S1054*Cap_1*MIN(1,(V1054+dt)/StartRamp)</f>
        <v>1.2</v>
      </c>
      <c r="Z1054" s="24">
        <f>T1054*Cap_2*MIN(1,(W1054+dt)/StartRamp)</f>
        <v>1.1000000000000001</v>
      </c>
      <c r="AA1054" s="24">
        <f>U1054*Cap_3*MIN(1,(X1054+dt)/StartRamp)</f>
        <v>1.1000000000000001</v>
      </c>
      <c r="AB1054" s="24">
        <f>SUM(Y1054:AA1054)</f>
        <v>3.4</v>
      </c>
      <c r="AC1054" s="24">
        <f>AB1054-D1054</f>
        <v>-0.49760000000000026</v>
      </c>
      <c r="AD1054" s="25">
        <f>MEDIAN(0,(TaperEnd-E1054)/(TaperEnd-TaperStart),1)</f>
        <v>1</v>
      </c>
      <c r="AE1054" s="24">
        <f>MIN(P_pcs*AD1054,MAX(0,SOC_max-E1054)*E_nom*60/dt/SQRT(RTE))</f>
        <v>2.5</v>
      </c>
      <c r="AF1054" s="24">
        <f>MIN(P_pcs,MAX(0,E1054-SOC_min)*E_nom*60/dt*SQRT(RTE))</f>
        <v>2.5</v>
      </c>
      <c r="AG1054" s="24">
        <f>IF(AC1054&gt;0,MIN(AC1054,AE1054),0)</f>
        <v>0</v>
      </c>
      <c r="AH1054" s="24">
        <f>IF(AC1054&lt;0,MIN(-AC1054,AF1054),0)</f>
        <v>0.49760000000000026</v>
      </c>
      <c r="AI1054" s="24">
        <f>IF(AC1054&gt;0,D1054+AG1054,AB1054)</f>
        <v>3.4</v>
      </c>
      <c r="AJ1054" s="24">
        <f>MAX(0,D1054-AI1054-AH1054)</f>
        <v>0</v>
      </c>
      <c r="AK1054" s="25">
        <f>IF(AB1054&gt;0,AI1054/AB1054,0)</f>
        <v>1</v>
      </c>
      <c r="AL1054">
        <f>IF(AB1054=0,1,MIN(MATCH(MEDIAN(MinStable,AK1054,1),FC_L,1),3))</f>
        <v>3</v>
      </c>
      <c r="AM1054" s="25">
        <f>INDEX(FC_E1,$AL1054)+(MEDIAN(MinStable,$AK1054,1)-INDEX(FC_L,$AL1054))*(INDEX(FC_E1,$AL1054+1)-INDEX(FC_E1,$AL1054))/(INDEX(FC_L,$AL1054+1)-INDEX(FC_L,$AL1054))</f>
        <v>0.42799999999999999</v>
      </c>
      <c r="AN1054" s="25">
        <f>INDEX(FC_E2,$AL1054)+(MEDIAN(MinStable,$AK1054,1)-INDEX(FC_L,$AL1054))*(INDEX(FC_E2,$AL1054+1)-INDEX(FC_E2,$AL1054))/(INDEX(FC_L,$AL1054+1)-INDEX(FC_L,$AL1054))</f>
        <v>0.42199999999999999</v>
      </c>
      <c r="AO1054" s="25">
        <f>INDEX(FC_E3,$AL1054)+(MEDIAN(MinStable,$AK1054,1)-INDEX(FC_L,$AL1054))*(INDEX(FC_E3,$AL1054+1)-INDEX(FC_E3,$AL1054))/(INDEX(FC_L,$AL1054+1)-INDEX(FC_L,$AL1054))</f>
        <v>0.41499999999999998</v>
      </c>
      <c r="AP1054" s="26">
        <f>(IF(S1054=1,Y1054*AK1054/AM1054,0)+IF(T1054=1,Z1054*AK1054/AN1054,0)+IF(U1054=1,AA1054*AK1054/AO1054,0))*dt/60</f>
        <v>0.13434959664142687</v>
      </c>
      <c r="AQ1054" s="25">
        <f>E1054+(AG1054*SQRT(RTE)-AH1054/SQRT(RTE))*dt/60/E_nom</f>
        <v>0.56106345036085215</v>
      </c>
      <c r="AR1054">
        <f>IF(R1054=1,1,0)</f>
        <v>0</v>
      </c>
    </row>
    <row r="1055" spans="1:44" x14ac:dyDescent="0.2">
      <c r="A1055">
        <v>1053</v>
      </c>
      <c r="B1055" s="22">
        <f>A1055/1440</f>
        <v>0.73124999999999996</v>
      </c>
      <c r="C1055" s="23">
        <v>3.8776000000000002</v>
      </c>
      <c r="D1055" s="24">
        <f>C1055+P_aux</f>
        <v>3.8926000000000003</v>
      </c>
      <c r="E1055" s="25">
        <f>AQ1054</f>
        <v>0.56106345036085215</v>
      </c>
      <c r="F1055" s="24">
        <f>AB1054</f>
        <v>3.4</v>
      </c>
      <c r="G1055">
        <f>IF(AND(S1054=0,V1054&gt;=MinOff),V1054,-1)</f>
        <v>-1</v>
      </c>
      <c r="H1055">
        <f>IF(AND(T1054=0,W1054&gt;=MinOff),W1054,-1)</f>
        <v>-1</v>
      </c>
      <c r="I1055">
        <f>IF(AND(U1054=0,X1054&gt;=MinOff),X1054,-1)</f>
        <v>-1</v>
      </c>
      <c r="J1055">
        <f>IF(AND(S1054=1,V1054&gt;=MinRun),V1054,-1)</f>
        <v>830</v>
      </c>
      <c r="K1055">
        <f>IF(AND(T1054=1,W1054&gt;=MinRun),W1054,-1)</f>
        <v>829</v>
      </c>
      <c r="L1055">
        <f>IF(AND(U1054=1,X1054&gt;=MinRun),X1054,-1)</f>
        <v>488</v>
      </c>
      <c r="M1055">
        <f>IF(MAX(G1055:I1055)&lt;0,0,MATCH(MAX(G1055:I1055),G1055:I1055,0))</f>
        <v>0</v>
      </c>
      <c r="N1055">
        <f>IF(MAX(J1055:L1055)&lt;0,0,MATCH(MAX(J1055:L1055),J1055:L1055,0))</f>
        <v>1</v>
      </c>
      <c r="O1055" s="24">
        <f>IF(N1055=0,0,INDEX(CapVec,N1055))</f>
        <v>1.2</v>
      </c>
      <c r="P1055">
        <f>IF(OR(D1055&gt;F1055+StartMargin,E1055&lt;SOC_startT),1,0)</f>
        <v>0</v>
      </c>
      <c r="Q1055">
        <f>IF(AND(E1055&gt;SOC_stopT,D1055&lt;=F1055-O1055+StopMargin),1,0)</f>
        <v>0</v>
      </c>
      <c r="R1055">
        <f>IF(AND(P1055=1,M1055&gt;0),1,IF(AND(P1055=0,Q1055=1,N1055&gt;0),-1,0))</f>
        <v>0</v>
      </c>
      <c r="S1055">
        <f>S1054+IF(AND(R1055=1,M1055=1),1,0)-IF(AND(R1055=-1,N1055=1),1,0)</f>
        <v>1</v>
      </c>
      <c r="T1055">
        <f>T1054+IF(AND(R1055=1,M1055=2),1,0)-IF(AND(R1055=-1,N1055=2),1,0)</f>
        <v>1</v>
      </c>
      <c r="U1055">
        <f>U1054+IF(AND(R1055=1,M1055=3),1,0)-IF(AND(R1055=-1,N1055=3),1,0)</f>
        <v>1</v>
      </c>
      <c r="V1055">
        <f>IF(S1055&lt;&gt;S1054,0,V1054+dt)</f>
        <v>831</v>
      </c>
      <c r="W1055">
        <f>IF(T1055&lt;&gt;T1054,0,W1054+dt)</f>
        <v>830</v>
      </c>
      <c r="X1055">
        <f>IF(U1055&lt;&gt;U1054,0,X1054+dt)</f>
        <v>489</v>
      </c>
      <c r="Y1055" s="24">
        <f>S1055*Cap_1*MIN(1,(V1055+dt)/StartRamp)</f>
        <v>1.2</v>
      </c>
      <c r="Z1055" s="24">
        <f>T1055*Cap_2*MIN(1,(W1055+dt)/StartRamp)</f>
        <v>1.1000000000000001</v>
      </c>
      <c r="AA1055" s="24">
        <f>U1055*Cap_3*MIN(1,(X1055+dt)/StartRamp)</f>
        <v>1.1000000000000001</v>
      </c>
      <c r="AB1055" s="24">
        <f>SUM(Y1055:AA1055)</f>
        <v>3.4</v>
      </c>
      <c r="AC1055" s="24">
        <f>AB1055-D1055</f>
        <v>-0.49260000000000037</v>
      </c>
      <c r="AD1055" s="25">
        <f>MEDIAN(0,(TaperEnd-E1055)/(TaperEnd-TaperStart),1)</f>
        <v>1</v>
      </c>
      <c r="AE1055" s="24">
        <f>MIN(P_pcs*AD1055,MAX(0,SOC_max-E1055)*E_nom*60/dt/SQRT(RTE))</f>
        <v>2.5</v>
      </c>
      <c r="AF1055" s="24">
        <f>MIN(P_pcs,MAX(0,E1055-SOC_min)*E_nom*60/dt*SQRT(RTE))</f>
        <v>2.5</v>
      </c>
      <c r="AG1055" s="24">
        <f>IF(AC1055&gt;0,MIN(AC1055,AE1055),0)</f>
        <v>0</v>
      </c>
      <c r="AH1055" s="24">
        <f>IF(AC1055&lt;0,MIN(-AC1055,AF1055),0)</f>
        <v>0.49260000000000037</v>
      </c>
      <c r="AI1055" s="24">
        <f>IF(AC1055&gt;0,D1055+AG1055,AB1055)</f>
        <v>3.4</v>
      </c>
      <c r="AJ1055" s="24">
        <f>MAX(0,D1055-AI1055-AH1055)</f>
        <v>0</v>
      </c>
      <c r="AK1055" s="25">
        <f>IF(AB1055&gt;0,AI1055/AB1055,0)</f>
        <v>1</v>
      </c>
      <c r="AL1055">
        <f>IF(AB1055=0,1,MIN(MATCH(MEDIAN(MinStable,AK1055,1),FC_L,1),3))</f>
        <v>3</v>
      </c>
      <c r="AM1055" s="25">
        <f>INDEX(FC_E1,$AL1055)+(MEDIAN(MinStable,$AK1055,1)-INDEX(FC_L,$AL1055))*(INDEX(FC_E1,$AL1055+1)-INDEX(FC_E1,$AL1055))/(INDEX(FC_L,$AL1055+1)-INDEX(FC_L,$AL1055))</f>
        <v>0.42799999999999999</v>
      </c>
      <c r="AN1055" s="25">
        <f>INDEX(FC_E2,$AL1055)+(MEDIAN(MinStable,$AK1055,1)-INDEX(FC_L,$AL1055))*(INDEX(FC_E2,$AL1055+1)-INDEX(FC_E2,$AL1055))/(INDEX(FC_L,$AL1055+1)-INDEX(FC_L,$AL1055))</f>
        <v>0.42199999999999999</v>
      </c>
      <c r="AO1055" s="25">
        <f>INDEX(FC_E3,$AL1055)+(MEDIAN(MinStable,$AK1055,1)-INDEX(FC_L,$AL1055))*(INDEX(FC_E3,$AL1055+1)-INDEX(FC_E3,$AL1055))/(INDEX(FC_L,$AL1055+1)-INDEX(FC_L,$AL1055))</f>
        <v>0.41499999999999998</v>
      </c>
      <c r="AP1055" s="26">
        <f>(IF(S1055=1,Y1055*AK1055/AM1055,0)+IF(T1055=1,Z1055*AK1055/AN1055,0)+IF(U1055=1,AA1055*AK1055/AO1055,0))*dt/60</f>
        <v>0.13434959664142687</v>
      </c>
      <c r="AQ1055" s="25">
        <f>E1055+(AG1055*SQRT(RTE)-AH1055/SQRT(RTE))*dt/60/E_nom</f>
        <v>0.55947219774150714</v>
      </c>
      <c r="AR1055">
        <f>IF(R1055=1,1,0)</f>
        <v>0</v>
      </c>
    </row>
    <row r="1056" spans="1:44" x14ac:dyDescent="0.2">
      <c r="A1056">
        <v>1054</v>
      </c>
      <c r="B1056" s="22">
        <f>A1056/1440</f>
        <v>0.7319444444444444</v>
      </c>
      <c r="C1056" s="23">
        <v>3.8079999999999998</v>
      </c>
      <c r="D1056" s="24">
        <f>C1056+P_aux</f>
        <v>3.823</v>
      </c>
      <c r="E1056" s="25">
        <f>AQ1055</f>
        <v>0.55947219774150714</v>
      </c>
      <c r="F1056" s="24">
        <f>AB1055</f>
        <v>3.4</v>
      </c>
      <c r="G1056">
        <f>IF(AND(S1055=0,V1055&gt;=MinOff),V1055,-1)</f>
        <v>-1</v>
      </c>
      <c r="H1056">
        <f>IF(AND(T1055=0,W1055&gt;=MinOff),W1055,-1)</f>
        <v>-1</v>
      </c>
      <c r="I1056">
        <f>IF(AND(U1055=0,X1055&gt;=MinOff),X1055,-1)</f>
        <v>-1</v>
      </c>
      <c r="J1056">
        <f>IF(AND(S1055=1,V1055&gt;=MinRun),V1055,-1)</f>
        <v>831</v>
      </c>
      <c r="K1056">
        <f>IF(AND(T1055=1,W1055&gt;=MinRun),W1055,-1)</f>
        <v>830</v>
      </c>
      <c r="L1056">
        <f>IF(AND(U1055=1,X1055&gt;=MinRun),X1055,-1)</f>
        <v>489</v>
      </c>
      <c r="M1056">
        <f>IF(MAX(G1056:I1056)&lt;0,0,MATCH(MAX(G1056:I1056),G1056:I1056,0))</f>
        <v>0</v>
      </c>
      <c r="N1056">
        <f>IF(MAX(J1056:L1056)&lt;0,0,MATCH(MAX(J1056:L1056),J1056:L1056,0))</f>
        <v>1</v>
      </c>
      <c r="O1056" s="24">
        <f>IF(N1056=0,0,INDEX(CapVec,N1056))</f>
        <v>1.2</v>
      </c>
      <c r="P1056">
        <f>IF(OR(D1056&gt;F1056+StartMargin,E1056&lt;SOC_startT),1,0)</f>
        <v>0</v>
      </c>
      <c r="Q1056">
        <f>IF(AND(E1056&gt;SOC_stopT,D1056&lt;=F1056-O1056+StopMargin),1,0)</f>
        <v>0</v>
      </c>
      <c r="R1056">
        <f>IF(AND(P1056=1,M1056&gt;0),1,IF(AND(P1056=0,Q1056=1,N1056&gt;0),-1,0))</f>
        <v>0</v>
      </c>
      <c r="S1056">
        <f>S1055+IF(AND(R1056=1,M1056=1),1,0)-IF(AND(R1056=-1,N1056=1),1,0)</f>
        <v>1</v>
      </c>
      <c r="T1056">
        <f>T1055+IF(AND(R1056=1,M1056=2),1,0)-IF(AND(R1056=-1,N1056=2),1,0)</f>
        <v>1</v>
      </c>
      <c r="U1056">
        <f>U1055+IF(AND(R1056=1,M1056=3),1,0)-IF(AND(R1056=-1,N1056=3),1,0)</f>
        <v>1</v>
      </c>
      <c r="V1056">
        <f>IF(S1056&lt;&gt;S1055,0,V1055+dt)</f>
        <v>832</v>
      </c>
      <c r="W1056">
        <f>IF(T1056&lt;&gt;T1055,0,W1055+dt)</f>
        <v>831</v>
      </c>
      <c r="X1056">
        <f>IF(U1056&lt;&gt;U1055,0,X1055+dt)</f>
        <v>490</v>
      </c>
      <c r="Y1056" s="24">
        <f>S1056*Cap_1*MIN(1,(V1056+dt)/StartRamp)</f>
        <v>1.2</v>
      </c>
      <c r="Z1056" s="24">
        <f>T1056*Cap_2*MIN(1,(W1056+dt)/StartRamp)</f>
        <v>1.1000000000000001</v>
      </c>
      <c r="AA1056" s="24">
        <f>U1056*Cap_3*MIN(1,(X1056+dt)/StartRamp)</f>
        <v>1.1000000000000001</v>
      </c>
      <c r="AB1056" s="24">
        <f>SUM(Y1056:AA1056)</f>
        <v>3.4</v>
      </c>
      <c r="AC1056" s="24">
        <f>AB1056-D1056</f>
        <v>-0.42300000000000004</v>
      </c>
      <c r="AD1056" s="25">
        <f>MEDIAN(0,(TaperEnd-E1056)/(TaperEnd-TaperStart),1)</f>
        <v>1</v>
      </c>
      <c r="AE1056" s="24">
        <f>MIN(P_pcs*AD1056,MAX(0,SOC_max-E1056)*E_nom*60/dt/SQRT(RTE))</f>
        <v>2.5</v>
      </c>
      <c r="AF1056" s="24">
        <f>MIN(P_pcs,MAX(0,E1056-SOC_min)*E_nom*60/dt*SQRT(RTE))</f>
        <v>2.5</v>
      </c>
      <c r="AG1056" s="24">
        <f>IF(AC1056&gt;0,MIN(AC1056,AE1056),0)</f>
        <v>0</v>
      </c>
      <c r="AH1056" s="24">
        <f>IF(AC1056&lt;0,MIN(-AC1056,AF1056),0)</f>
        <v>0.42300000000000004</v>
      </c>
      <c r="AI1056" s="24">
        <f>IF(AC1056&gt;0,D1056+AG1056,AB1056)</f>
        <v>3.4</v>
      </c>
      <c r="AJ1056" s="24">
        <f>MAX(0,D1056-AI1056-AH1056)</f>
        <v>0</v>
      </c>
      <c r="AK1056" s="25">
        <f>IF(AB1056&gt;0,AI1056/AB1056,0)</f>
        <v>1</v>
      </c>
      <c r="AL1056">
        <f>IF(AB1056=0,1,MIN(MATCH(MEDIAN(MinStable,AK1056,1),FC_L,1),3))</f>
        <v>3</v>
      </c>
      <c r="AM1056" s="25">
        <f>INDEX(FC_E1,$AL1056)+(MEDIAN(MinStable,$AK1056,1)-INDEX(FC_L,$AL1056))*(INDEX(FC_E1,$AL1056+1)-INDEX(FC_E1,$AL1056))/(INDEX(FC_L,$AL1056+1)-INDEX(FC_L,$AL1056))</f>
        <v>0.42799999999999999</v>
      </c>
      <c r="AN1056" s="25">
        <f>INDEX(FC_E2,$AL1056)+(MEDIAN(MinStable,$AK1056,1)-INDEX(FC_L,$AL1056))*(INDEX(FC_E2,$AL1056+1)-INDEX(FC_E2,$AL1056))/(INDEX(FC_L,$AL1056+1)-INDEX(FC_L,$AL1056))</f>
        <v>0.42199999999999999</v>
      </c>
      <c r="AO1056" s="25">
        <f>INDEX(FC_E3,$AL1056)+(MEDIAN(MinStable,$AK1056,1)-INDEX(FC_L,$AL1056))*(INDEX(FC_E3,$AL1056+1)-INDEX(FC_E3,$AL1056))/(INDEX(FC_L,$AL1056+1)-INDEX(FC_L,$AL1056))</f>
        <v>0.41499999999999998</v>
      </c>
      <c r="AP1056" s="26">
        <f>(IF(S1056=1,Y1056*AK1056/AM1056,0)+IF(T1056=1,Z1056*AK1056/AN1056,0)+IF(U1056=1,AA1056*AK1056/AO1056,0))*dt/60</f>
        <v>0.13434959664142687</v>
      </c>
      <c r="AQ1056" s="25">
        <f>E1056+(AG1056*SQRT(RTE)-AH1056/SQRT(RTE))*dt/60/E_nom</f>
        <v>0.55810577496850078</v>
      </c>
      <c r="AR1056">
        <f>IF(R1056=1,1,0)</f>
        <v>0</v>
      </c>
    </row>
    <row r="1057" spans="1:44" x14ac:dyDescent="0.2">
      <c r="A1057">
        <v>1055</v>
      </c>
      <c r="B1057" s="22">
        <f>A1057/1440</f>
        <v>0.73263888888888884</v>
      </c>
      <c r="C1057" s="23">
        <v>3.8965999999999998</v>
      </c>
      <c r="D1057" s="24">
        <f>C1057+P_aux</f>
        <v>3.9116</v>
      </c>
      <c r="E1057" s="25">
        <f>AQ1056</f>
        <v>0.55810577496850078</v>
      </c>
      <c r="F1057" s="24">
        <f>AB1056</f>
        <v>3.4</v>
      </c>
      <c r="G1057">
        <f>IF(AND(S1056=0,V1056&gt;=MinOff),V1056,-1)</f>
        <v>-1</v>
      </c>
      <c r="H1057">
        <f>IF(AND(T1056=0,W1056&gt;=MinOff),W1056,-1)</f>
        <v>-1</v>
      </c>
      <c r="I1057">
        <f>IF(AND(U1056=0,X1056&gt;=MinOff),X1056,-1)</f>
        <v>-1</v>
      </c>
      <c r="J1057">
        <f>IF(AND(S1056=1,V1056&gt;=MinRun),V1056,-1)</f>
        <v>832</v>
      </c>
      <c r="K1057">
        <f>IF(AND(T1056=1,W1056&gt;=MinRun),W1056,-1)</f>
        <v>831</v>
      </c>
      <c r="L1057">
        <f>IF(AND(U1056=1,X1056&gt;=MinRun),X1056,-1)</f>
        <v>490</v>
      </c>
      <c r="M1057">
        <f>IF(MAX(G1057:I1057)&lt;0,0,MATCH(MAX(G1057:I1057),G1057:I1057,0))</f>
        <v>0</v>
      </c>
      <c r="N1057">
        <f>IF(MAX(J1057:L1057)&lt;0,0,MATCH(MAX(J1057:L1057),J1057:L1057,0))</f>
        <v>1</v>
      </c>
      <c r="O1057" s="24">
        <f>IF(N1057=0,0,INDEX(CapVec,N1057))</f>
        <v>1.2</v>
      </c>
      <c r="P1057">
        <f>IF(OR(D1057&gt;F1057+StartMargin,E1057&lt;SOC_startT),1,0)</f>
        <v>0</v>
      </c>
      <c r="Q1057">
        <f>IF(AND(E1057&gt;SOC_stopT,D1057&lt;=F1057-O1057+StopMargin),1,0)</f>
        <v>0</v>
      </c>
      <c r="R1057">
        <f>IF(AND(P1057=1,M1057&gt;0),1,IF(AND(P1057=0,Q1057=1,N1057&gt;0),-1,0))</f>
        <v>0</v>
      </c>
      <c r="S1057">
        <f>S1056+IF(AND(R1057=1,M1057=1),1,0)-IF(AND(R1057=-1,N1057=1),1,0)</f>
        <v>1</v>
      </c>
      <c r="T1057">
        <f>T1056+IF(AND(R1057=1,M1057=2),1,0)-IF(AND(R1057=-1,N1057=2),1,0)</f>
        <v>1</v>
      </c>
      <c r="U1057">
        <f>U1056+IF(AND(R1057=1,M1057=3),1,0)-IF(AND(R1057=-1,N1057=3),1,0)</f>
        <v>1</v>
      </c>
      <c r="V1057">
        <f>IF(S1057&lt;&gt;S1056,0,V1056+dt)</f>
        <v>833</v>
      </c>
      <c r="W1057">
        <f>IF(T1057&lt;&gt;T1056,0,W1056+dt)</f>
        <v>832</v>
      </c>
      <c r="X1057">
        <f>IF(U1057&lt;&gt;U1056,0,X1056+dt)</f>
        <v>491</v>
      </c>
      <c r="Y1057" s="24">
        <f>S1057*Cap_1*MIN(1,(V1057+dt)/StartRamp)</f>
        <v>1.2</v>
      </c>
      <c r="Z1057" s="24">
        <f>T1057*Cap_2*MIN(1,(W1057+dt)/StartRamp)</f>
        <v>1.1000000000000001</v>
      </c>
      <c r="AA1057" s="24">
        <f>U1057*Cap_3*MIN(1,(X1057+dt)/StartRamp)</f>
        <v>1.1000000000000001</v>
      </c>
      <c r="AB1057" s="24">
        <f>SUM(Y1057:AA1057)</f>
        <v>3.4</v>
      </c>
      <c r="AC1057" s="24">
        <f>AB1057-D1057</f>
        <v>-0.51160000000000005</v>
      </c>
      <c r="AD1057" s="25">
        <f>MEDIAN(0,(TaperEnd-E1057)/(TaperEnd-TaperStart),1)</f>
        <v>1</v>
      </c>
      <c r="AE1057" s="24">
        <f>MIN(P_pcs*AD1057,MAX(0,SOC_max-E1057)*E_nom*60/dt/SQRT(RTE))</f>
        <v>2.5</v>
      </c>
      <c r="AF1057" s="24">
        <f>MIN(P_pcs,MAX(0,E1057-SOC_min)*E_nom*60/dt*SQRT(RTE))</f>
        <v>2.5</v>
      </c>
      <c r="AG1057" s="24">
        <f>IF(AC1057&gt;0,MIN(AC1057,AE1057),0)</f>
        <v>0</v>
      </c>
      <c r="AH1057" s="24">
        <f>IF(AC1057&lt;0,MIN(-AC1057,AF1057),0)</f>
        <v>0.51160000000000005</v>
      </c>
      <c r="AI1057" s="24">
        <f>IF(AC1057&gt;0,D1057+AG1057,AB1057)</f>
        <v>3.4</v>
      </c>
      <c r="AJ1057" s="24">
        <f>MAX(0,D1057-AI1057-AH1057)</f>
        <v>0</v>
      </c>
      <c r="AK1057" s="25">
        <f>IF(AB1057&gt;0,AI1057/AB1057,0)</f>
        <v>1</v>
      </c>
      <c r="AL1057">
        <f>IF(AB1057=0,1,MIN(MATCH(MEDIAN(MinStable,AK1057,1),FC_L,1),3))</f>
        <v>3</v>
      </c>
      <c r="AM1057" s="25">
        <f>INDEX(FC_E1,$AL1057)+(MEDIAN(MinStable,$AK1057,1)-INDEX(FC_L,$AL1057))*(INDEX(FC_E1,$AL1057+1)-INDEX(FC_E1,$AL1057))/(INDEX(FC_L,$AL1057+1)-INDEX(FC_L,$AL1057))</f>
        <v>0.42799999999999999</v>
      </c>
      <c r="AN1057" s="25">
        <f>INDEX(FC_E2,$AL1057)+(MEDIAN(MinStable,$AK1057,1)-INDEX(FC_L,$AL1057))*(INDEX(FC_E2,$AL1057+1)-INDEX(FC_E2,$AL1057))/(INDEX(FC_L,$AL1057+1)-INDEX(FC_L,$AL1057))</f>
        <v>0.42199999999999999</v>
      </c>
      <c r="AO1057" s="25">
        <f>INDEX(FC_E3,$AL1057)+(MEDIAN(MinStable,$AK1057,1)-INDEX(FC_L,$AL1057))*(INDEX(FC_E3,$AL1057+1)-INDEX(FC_E3,$AL1057))/(INDEX(FC_L,$AL1057+1)-INDEX(FC_L,$AL1057))</f>
        <v>0.41499999999999998</v>
      </c>
      <c r="AP1057" s="26">
        <f>(IF(S1057=1,Y1057*AK1057/AM1057,0)+IF(T1057=1,Z1057*AK1057/AN1057,0)+IF(U1057=1,AA1057*AK1057/AO1057,0))*dt/60</f>
        <v>0.13434959664142687</v>
      </c>
      <c r="AQ1057" s="25">
        <f>E1057+(AG1057*SQRT(RTE)-AH1057/SQRT(RTE))*dt/60/E_nom</f>
        <v>0.55645314638535637</v>
      </c>
      <c r="AR1057">
        <f>IF(R1057=1,1,0)</f>
        <v>0</v>
      </c>
    </row>
    <row r="1058" spans="1:44" x14ac:dyDescent="0.2">
      <c r="A1058">
        <v>1056</v>
      </c>
      <c r="B1058" s="22">
        <f>A1058/1440</f>
        <v>0.73333333333333328</v>
      </c>
      <c r="C1058" s="23">
        <v>3.9628000000000001</v>
      </c>
      <c r="D1058" s="24">
        <f>C1058+P_aux</f>
        <v>3.9778000000000002</v>
      </c>
      <c r="E1058" s="25">
        <f>AQ1057</f>
        <v>0.55645314638535637</v>
      </c>
      <c r="F1058" s="24">
        <f>AB1057</f>
        <v>3.4</v>
      </c>
      <c r="G1058">
        <f>IF(AND(S1057=0,V1057&gt;=MinOff),V1057,-1)</f>
        <v>-1</v>
      </c>
      <c r="H1058">
        <f>IF(AND(T1057=0,W1057&gt;=MinOff),W1057,-1)</f>
        <v>-1</v>
      </c>
      <c r="I1058">
        <f>IF(AND(U1057=0,X1057&gt;=MinOff),X1057,-1)</f>
        <v>-1</v>
      </c>
      <c r="J1058">
        <f>IF(AND(S1057=1,V1057&gt;=MinRun),V1057,-1)</f>
        <v>833</v>
      </c>
      <c r="K1058">
        <f>IF(AND(T1057=1,W1057&gt;=MinRun),W1057,-1)</f>
        <v>832</v>
      </c>
      <c r="L1058">
        <f>IF(AND(U1057=1,X1057&gt;=MinRun),X1057,-1)</f>
        <v>491</v>
      </c>
      <c r="M1058">
        <f>IF(MAX(G1058:I1058)&lt;0,0,MATCH(MAX(G1058:I1058),G1058:I1058,0))</f>
        <v>0</v>
      </c>
      <c r="N1058">
        <f>IF(MAX(J1058:L1058)&lt;0,0,MATCH(MAX(J1058:L1058),J1058:L1058,0))</f>
        <v>1</v>
      </c>
      <c r="O1058" s="24">
        <f>IF(N1058=0,0,INDEX(CapVec,N1058))</f>
        <v>1.2</v>
      </c>
      <c r="P1058">
        <f>IF(OR(D1058&gt;F1058+StartMargin,E1058&lt;SOC_startT),1,0)</f>
        <v>0</v>
      </c>
      <c r="Q1058">
        <f>IF(AND(E1058&gt;SOC_stopT,D1058&lt;=F1058-O1058+StopMargin),1,0)</f>
        <v>0</v>
      </c>
      <c r="R1058">
        <f>IF(AND(P1058=1,M1058&gt;0),1,IF(AND(P1058=0,Q1058=1,N1058&gt;0),-1,0))</f>
        <v>0</v>
      </c>
      <c r="S1058">
        <f>S1057+IF(AND(R1058=1,M1058=1),1,0)-IF(AND(R1058=-1,N1058=1),1,0)</f>
        <v>1</v>
      </c>
      <c r="T1058">
        <f>T1057+IF(AND(R1058=1,M1058=2),1,0)-IF(AND(R1058=-1,N1058=2),1,0)</f>
        <v>1</v>
      </c>
      <c r="U1058">
        <f>U1057+IF(AND(R1058=1,M1058=3),1,0)-IF(AND(R1058=-1,N1058=3),1,0)</f>
        <v>1</v>
      </c>
      <c r="V1058">
        <f>IF(S1058&lt;&gt;S1057,0,V1057+dt)</f>
        <v>834</v>
      </c>
      <c r="W1058">
        <f>IF(T1058&lt;&gt;T1057,0,W1057+dt)</f>
        <v>833</v>
      </c>
      <c r="X1058">
        <f>IF(U1058&lt;&gt;U1057,0,X1057+dt)</f>
        <v>492</v>
      </c>
      <c r="Y1058" s="24">
        <f>S1058*Cap_1*MIN(1,(V1058+dt)/StartRamp)</f>
        <v>1.2</v>
      </c>
      <c r="Z1058" s="24">
        <f>T1058*Cap_2*MIN(1,(W1058+dt)/StartRamp)</f>
        <v>1.1000000000000001</v>
      </c>
      <c r="AA1058" s="24">
        <f>U1058*Cap_3*MIN(1,(X1058+dt)/StartRamp)</f>
        <v>1.1000000000000001</v>
      </c>
      <c r="AB1058" s="24">
        <f>SUM(Y1058:AA1058)</f>
        <v>3.4</v>
      </c>
      <c r="AC1058" s="24">
        <f>AB1058-D1058</f>
        <v>-0.57780000000000031</v>
      </c>
      <c r="AD1058" s="25">
        <f>MEDIAN(0,(TaperEnd-E1058)/(TaperEnd-TaperStart),1)</f>
        <v>1</v>
      </c>
      <c r="AE1058" s="24">
        <f>MIN(P_pcs*AD1058,MAX(0,SOC_max-E1058)*E_nom*60/dt/SQRT(RTE))</f>
        <v>2.5</v>
      </c>
      <c r="AF1058" s="24">
        <f>MIN(P_pcs,MAX(0,E1058-SOC_min)*E_nom*60/dt*SQRT(RTE))</f>
        <v>2.5</v>
      </c>
      <c r="AG1058" s="24">
        <f>IF(AC1058&gt;0,MIN(AC1058,AE1058),0)</f>
        <v>0</v>
      </c>
      <c r="AH1058" s="24">
        <f>IF(AC1058&lt;0,MIN(-AC1058,AF1058),0)</f>
        <v>0.57780000000000031</v>
      </c>
      <c r="AI1058" s="24">
        <f>IF(AC1058&gt;0,D1058+AG1058,AB1058)</f>
        <v>3.4</v>
      </c>
      <c r="AJ1058" s="24">
        <f>MAX(0,D1058-AI1058-AH1058)</f>
        <v>0</v>
      </c>
      <c r="AK1058" s="25">
        <f>IF(AB1058&gt;0,AI1058/AB1058,0)</f>
        <v>1</v>
      </c>
      <c r="AL1058">
        <f>IF(AB1058=0,1,MIN(MATCH(MEDIAN(MinStable,AK1058,1),FC_L,1),3))</f>
        <v>3</v>
      </c>
      <c r="AM1058" s="25">
        <f>INDEX(FC_E1,$AL1058)+(MEDIAN(MinStable,$AK1058,1)-INDEX(FC_L,$AL1058))*(INDEX(FC_E1,$AL1058+1)-INDEX(FC_E1,$AL1058))/(INDEX(FC_L,$AL1058+1)-INDEX(FC_L,$AL1058))</f>
        <v>0.42799999999999999</v>
      </c>
      <c r="AN1058" s="25">
        <f>INDEX(FC_E2,$AL1058)+(MEDIAN(MinStable,$AK1058,1)-INDEX(FC_L,$AL1058))*(INDEX(FC_E2,$AL1058+1)-INDEX(FC_E2,$AL1058))/(INDEX(FC_L,$AL1058+1)-INDEX(FC_L,$AL1058))</f>
        <v>0.42199999999999999</v>
      </c>
      <c r="AO1058" s="25">
        <f>INDEX(FC_E3,$AL1058)+(MEDIAN(MinStable,$AK1058,1)-INDEX(FC_L,$AL1058))*(INDEX(FC_E3,$AL1058+1)-INDEX(FC_E3,$AL1058))/(INDEX(FC_L,$AL1058+1)-INDEX(FC_L,$AL1058))</f>
        <v>0.41499999999999998</v>
      </c>
      <c r="AP1058" s="26">
        <f>(IF(S1058=1,Y1058*AK1058/AM1058,0)+IF(T1058=1,Z1058*AK1058/AN1058,0)+IF(U1058=1,AA1058*AK1058/AO1058,0))*dt/60</f>
        <v>0.13434959664142687</v>
      </c>
      <c r="AQ1058" s="25">
        <f>E1058+(AG1058*SQRT(RTE)-AH1058/SQRT(RTE))*dt/60/E_nom</f>
        <v>0.55458667102307957</v>
      </c>
      <c r="AR1058">
        <f>IF(R1058=1,1,0)</f>
        <v>0</v>
      </c>
    </row>
    <row r="1059" spans="1:44" x14ac:dyDescent="0.2">
      <c r="A1059">
        <v>1057</v>
      </c>
      <c r="B1059" s="22">
        <f>A1059/1440</f>
        <v>0.73402777777777772</v>
      </c>
      <c r="C1059" s="23">
        <v>3.7654000000000001</v>
      </c>
      <c r="D1059" s="24">
        <f>C1059+P_aux</f>
        <v>3.7804000000000002</v>
      </c>
      <c r="E1059" s="25">
        <f>AQ1058</f>
        <v>0.55458667102307957</v>
      </c>
      <c r="F1059" s="24">
        <f>AB1058</f>
        <v>3.4</v>
      </c>
      <c r="G1059">
        <f>IF(AND(S1058=0,V1058&gt;=MinOff),V1058,-1)</f>
        <v>-1</v>
      </c>
      <c r="H1059">
        <f>IF(AND(T1058=0,W1058&gt;=MinOff),W1058,-1)</f>
        <v>-1</v>
      </c>
      <c r="I1059">
        <f>IF(AND(U1058=0,X1058&gt;=MinOff),X1058,-1)</f>
        <v>-1</v>
      </c>
      <c r="J1059">
        <f>IF(AND(S1058=1,V1058&gt;=MinRun),V1058,-1)</f>
        <v>834</v>
      </c>
      <c r="K1059">
        <f>IF(AND(T1058=1,W1058&gt;=MinRun),W1058,-1)</f>
        <v>833</v>
      </c>
      <c r="L1059">
        <f>IF(AND(U1058=1,X1058&gt;=MinRun),X1058,-1)</f>
        <v>492</v>
      </c>
      <c r="M1059">
        <f>IF(MAX(G1059:I1059)&lt;0,0,MATCH(MAX(G1059:I1059),G1059:I1059,0))</f>
        <v>0</v>
      </c>
      <c r="N1059">
        <f>IF(MAX(J1059:L1059)&lt;0,0,MATCH(MAX(J1059:L1059),J1059:L1059,0))</f>
        <v>1</v>
      </c>
      <c r="O1059" s="24">
        <f>IF(N1059=0,0,INDEX(CapVec,N1059))</f>
        <v>1.2</v>
      </c>
      <c r="P1059">
        <f>IF(OR(D1059&gt;F1059+StartMargin,E1059&lt;SOC_startT),1,0)</f>
        <v>0</v>
      </c>
      <c r="Q1059">
        <f>IF(AND(E1059&gt;SOC_stopT,D1059&lt;=F1059-O1059+StopMargin),1,0)</f>
        <v>0</v>
      </c>
      <c r="R1059">
        <f>IF(AND(P1059=1,M1059&gt;0),1,IF(AND(P1059=0,Q1059=1,N1059&gt;0),-1,0))</f>
        <v>0</v>
      </c>
      <c r="S1059">
        <f>S1058+IF(AND(R1059=1,M1059=1),1,0)-IF(AND(R1059=-1,N1059=1),1,0)</f>
        <v>1</v>
      </c>
      <c r="T1059">
        <f>T1058+IF(AND(R1059=1,M1059=2),1,0)-IF(AND(R1059=-1,N1059=2),1,0)</f>
        <v>1</v>
      </c>
      <c r="U1059">
        <f>U1058+IF(AND(R1059=1,M1059=3),1,0)-IF(AND(R1059=-1,N1059=3),1,0)</f>
        <v>1</v>
      </c>
      <c r="V1059">
        <f>IF(S1059&lt;&gt;S1058,0,V1058+dt)</f>
        <v>835</v>
      </c>
      <c r="W1059">
        <f>IF(T1059&lt;&gt;T1058,0,W1058+dt)</f>
        <v>834</v>
      </c>
      <c r="X1059">
        <f>IF(U1059&lt;&gt;U1058,0,X1058+dt)</f>
        <v>493</v>
      </c>
      <c r="Y1059" s="24">
        <f>S1059*Cap_1*MIN(1,(V1059+dt)/StartRamp)</f>
        <v>1.2</v>
      </c>
      <c r="Z1059" s="24">
        <f>T1059*Cap_2*MIN(1,(W1059+dt)/StartRamp)</f>
        <v>1.1000000000000001</v>
      </c>
      <c r="AA1059" s="24">
        <f>U1059*Cap_3*MIN(1,(X1059+dt)/StartRamp)</f>
        <v>1.1000000000000001</v>
      </c>
      <c r="AB1059" s="24">
        <f>SUM(Y1059:AA1059)</f>
        <v>3.4</v>
      </c>
      <c r="AC1059" s="24">
        <f>AB1059-D1059</f>
        <v>-0.38040000000000029</v>
      </c>
      <c r="AD1059" s="25">
        <f>MEDIAN(0,(TaperEnd-E1059)/(TaperEnd-TaperStart),1)</f>
        <v>1</v>
      </c>
      <c r="AE1059" s="24">
        <f>MIN(P_pcs*AD1059,MAX(0,SOC_max-E1059)*E_nom*60/dt/SQRT(RTE))</f>
        <v>2.5</v>
      </c>
      <c r="AF1059" s="24">
        <f>MIN(P_pcs,MAX(0,E1059-SOC_min)*E_nom*60/dt*SQRT(RTE))</f>
        <v>2.5</v>
      </c>
      <c r="AG1059" s="24">
        <f>IF(AC1059&gt;0,MIN(AC1059,AE1059),0)</f>
        <v>0</v>
      </c>
      <c r="AH1059" s="24">
        <f>IF(AC1059&lt;0,MIN(-AC1059,AF1059),0)</f>
        <v>0.38040000000000029</v>
      </c>
      <c r="AI1059" s="24">
        <f>IF(AC1059&gt;0,D1059+AG1059,AB1059)</f>
        <v>3.4</v>
      </c>
      <c r="AJ1059" s="24">
        <f>MAX(0,D1059-AI1059-AH1059)</f>
        <v>0</v>
      </c>
      <c r="AK1059" s="25">
        <f>IF(AB1059&gt;0,AI1059/AB1059,0)</f>
        <v>1</v>
      </c>
      <c r="AL1059">
        <f>IF(AB1059=0,1,MIN(MATCH(MEDIAN(MinStable,AK1059,1),FC_L,1),3))</f>
        <v>3</v>
      </c>
      <c r="AM1059" s="25">
        <f>INDEX(FC_E1,$AL1059)+(MEDIAN(MinStable,$AK1059,1)-INDEX(FC_L,$AL1059))*(INDEX(FC_E1,$AL1059+1)-INDEX(FC_E1,$AL1059))/(INDEX(FC_L,$AL1059+1)-INDEX(FC_L,$AL1059))</f>
        <v>0.42799999999999999</v>
      </c>
      <c r="AN1059" s="25">
        <f>INDEX(FC_E2,$AL1059)+(MEDIAN(MinStable,$AK1059,1)-INDEX(FC_L,$AL1059))*(INDEX(FC_E2,$AL1059+1)-INDEX(FC_E2,$AL1059))/(INDEX(FC_L,$AL1059+1)-INDEX(FC_L,$AL1059))</f>
        <v>0.42199999999999999</v>
      </c>
      <c r="AO1059" s="25">
        <f>INDEX(FC_E3,$AL1059)+(MEDIAN(MinStable,$AK1059,1)-INDEX(FC_L,$AL1059))*(INDEX(FC_E3,$AL1059+1)-INDEX(FC_E3,$AL1059))/(INDEX(FC_L,$AL1059+1)-INDEX(FC_L,$AL1059))</f>
        <v>0.41499999999999998</v>
      </c>
      <c r="AP1059" s="26">
        <f>(IF(S1059=1,Y1059*AK1059/AM1059,0)+IF(T1059=1,Z1059*AK1059/AN1059,0)+IF(U1059=1,AA1059*AK1059/AO1059,0))*dt/60</f>
        <v>0.13434959664142687</v>
      </c>
      <c r="AQ1059" s="25">
        <f>E1059+(AG1059*SQRT(RTE)-AH1059/SQRT(RTE))*dt/60/E_nom</f>
        <v>0.55335785962153905</v>
      </c>
      <c r="AR1059">
        <f>IF(R1059=1,1,0)</f>
        <v>0</v>
      </c>
    </row>
    <row r="1060" spans="1:44" x14ac:dyDescent="0.2">
      <c r="A1060">
        <v>1058</v>
      </c>
      <c r="B1060" s="22">
        <f>A1060/1440</f>
        <v>0.73472222222222228</v>
      </c>
      <c r="C1060" s="23">
        <v>3.9087999999999998</v>
      </c>
      <c r="D1060" s="24">
        <f>C1060+P_aux</f>
        <v>3.9238</v>
      </c>
      <c r="E1060" s="25">
        <f>AQ1059</f>
        <v>0.55335785962153905</v>
      </c>
      <c r="F1060" s="24">
        <f>AB1059</f>
        <v>3.4</v>
      </c>
      <c r="G1060">
        <f>IF(AND(S1059=0,V1059&gt;=MinOff),V1059,-1)</f>
        <v>-1</v>
      </c>
      <c r="H1060">
        <f>IF(AND(T1059=0,W1059&gt;=MinOff),W1059,-1)</f>
        <v>-1</v>
      </c>
      <c r="I1060">
        <f>IF(AND(U1059=0,X1059&gt;=MinOff),X1059,-1)</f>
        <v>-1</v>
      </c>
      <c r="J1060">
        <f>IF(AND(S1059=1,V1059&gt;=MinRun),V1059,-1)</f>
        <v>835</v>
      </c>
      <c r="K1060">
        <f>IF(AND(T1059=1,W1059&gt;=MinRun),W1059,-1)</f>
        <v>834</v>
      </c>
      <c r="L1060">
        <f>IF(AND(U1059=1,X1059&gt;=MinRun),X1059,-1)</f>
        <v>493</v>
      </c>
      <c r="M1060">
        <f>IF(MAX(G1060:I1060)&lt;0,0,MATCH(MAX(G1060:I1060),G1060:I1060,0))</f>
        <v>0</v>
      </c>
      <c r="N1060">
        <f>IF(MAX(J1060:L1060)&lt;0,0,MATCH(MAX(J1060:L1060),J1060:L1060,0))</f>
        <v>1</v>
      </c>
      <c r="O1060" s="24">
        <f>IF(N1060=0,0,INDEX(CapVec,N1060))</f>
        <v>1.2</v>
      </c>
      <c r="P1060">
        <f>IF(OR(D1060&gt;F1060+StartMargin,E1060&lt;SOC_startT),1,0)</f>
        <v>0</v>
      </c>
      <c r="Q1060">
        <f>IF(AND(E1060&gt;SOC_stopT,D1060&lt;=F1060-O1060+StopMargin),1,0)</f>
        <v>0</v>
      </c>
      <c r="R1060">
        <f>IF(AND(P1060=1,M1060&gt;0),1,IF(AND(P1060=0,Q1060=1,N1060&gt;0),-1,0))</f>
        <v>0</v>
      </c>
      <c r="S1060">
        <f>S1059+IF(AND(R1060=1,M1060=1),1,0)-IF(AND(R1060=-1,N1060=1),1,0)</f>
        <v>1</v>
      </c>
      <c r="T1060">
        <f>T1059+IF(AND(R1060=1,M1060=2),1,0)-IF(AND(R1060=-1,N1060=2),1,0)</f>
        <v>1</v>
      </c>
      <c r="U1060">
        <f>U1059+IF(AND(R1060=1,M1060=3),1,0)-IF(AND(R1060=-1,N1060=3),1,0)</f>
        <v>1</v>
      </c>
      <c r="V1060">
        <f>IF(S1060&lt;&gt;S1059,0,V1059+dt)</f>
        <v>836</v>
      </c>
      <c r="W1060">
        <f>IF(T1060&lt;&gt;T1059,0,W1059+dt)</f>
        <v>835</v>
      </c>
      <c r="X1060">
        <f>IF(U1060&lt;&gt;U1059,0,X1059+dt)</f>
        <v>494</v>
      </c>
      <c r="Y1060" s="24">
        <f>S1060*Cap_1*MIN(1,(V1060+dt)/StartRamp)</f>
        <v>1.2</v>
      </c>
      <c r="Z1060" s="24">
        <f>T1060*Cap_2*MIN(1,(W1060+dt)/StartRamp)</f>
        <v>1.1000000000000001</v>
      </c>
      <c r="AA1060" s="24">
        <f>U1060*Cap_3*MIN(1,(X1060+dt)/StartRamp)</f>
        <v>1.1000000000000001</v>
      </c>
      <c r="AB1060" s="24">
        <f>SUM(Y1060:AA1060)</f>
        <v>3.4</v>
      </c>
      <c r="AC1060" s="24">
        <f>AB1060-D1060</f>
        <v>-0.52380000000000004</v>
      </c>
      <c r="AD1060" s="25">
        <f>MEDIAN(0,(TaperEnd-E1060)/(TaperEnd-TaperStart),1)</f>
        <v>1</v>
      </c>
      <c r="AE1060" s="24">
        <f>MIN(P_pcs*AD1060,MAX(0,SOC_max-E1060)*E_nom*60/dt/SQRT(RTE))</f>
        <v>2.5</v>
      </c>
      <c r="AF1060" s="24">
        <f>MIN(P_pcs,MAX(0,E1060-SOC_min)*E_nom*60/dt*SQRT(RTE))</f>
        <v>2.5</v>
      </c>
      <c r="AG1060" s="24">
        <f>IF(AC1060&gt;0,MIN(AC1060,AE1060),0)</f>
        <v>0</v>
      </c>
      <c r="AH1060" s="24">
        <f>IF(AC1060&lt;0,MIN(-AC1060,AF1060),0)</f>
        <v>0.52380000000000004</v>
      </c>
      <c r="AI1060" s="24">
        <f>IF(AC1060&gt;0,D1060+AG1060,AB1060)</f>
        <v>3.4</v>
      </c>
      <c r="AJ1060" s="24">
        <f>MAX(0,D1060-AI1060-AH1060)</f>
        <v>0</v>
      </c>
      <c r="AK1060" s="25">
        <f>IF(AB1060&gt;0,AI1060/AB1060,0)</f>
        <v>1</v>
      </c>
      <c r="AL1060">
        <f>IF(AB1060=0,1,MIN(MATCH(MEDIAN(MinStable,AK1060,1),FC_L,1),3))</f>
        <v>3</v>
      </c>
      <c r="AM1060" s="25">
        <f>INDEX(FC_E1,$AL1060)+(MEDIAN(MinStable,$AK1060,1)-INDEX(FC_L,$AL1060))*(INDEX(FC_E1,$AL1060+1)-INDEX(FC_E1,$AL1060))/(INDEX(FC_L,$AL1060+1)-INDEX(FC_L,$AL1060))</f>
        <v>0.42799999999999999</v>
      </c>
      <c r="AN1060" s="25">
        <f>INDEX(FC_E2,$AL1060)+(MEDIAN(MinStable,$AK1060,1)-INDEX(FC_L,$AL1060))*(INDEX(FC_E2,$AL1060+1)-INDEX(FC_E2,$AL1060))/(INDEX(FC_L,$AL1060+1)-INDEX(FC_L,$AL1060))</f>
        <v>0.42199999999999999</v>
      </c>
      <c r="AO1060" s="25">
        <f>INDEX(FC_E3,$AL1060)+(MEDIAN(MinStable,$AK1060,1)-INDEX(FC_L,$AL1060))*(INDEX(FC_E3,$AL1060+1)-INDEX(FC_E3,$AL1060))/(INDEX(FC_L,$AL1060+1)-INDEX(FC_L,$AL1060))</f>
        <v>0.41499999999999998</v>
      </c>
      <c r="AP1060" s="26">
        <f>(IF(S1060=1,Y1060*AK1060/AM1060,0)+IF(T1060=1,Z1060*AK1060/AN1060,0)+IF(U1060=1,AA1060*AK1060/AO1060,0))*dt/60</f>
        <v>0.13434959664142687</v>
      </c>
      <c r="AQ1060" s="25">
        <f>E1060+(AG1060*SQRT(RTE)-AH1060/SQRT(RTE))*dt/60/E_nom</f>
        <v>0.55166582120900776</v>
      </c>
      <c r="AR1060">
        <f>IF(R1060=1,1,0)</f>
        <v>0</v>
      </c>
    </row>
    <row r="1061" spans="1:44" x14ac:dyDescent="0.2">
      <c r="A1061">
        <v>1059</v>
      </c>
      <c r="B1061" s="22">
        <f>A1061/1440</f>
        <v>0.73541666666666672</v>
      </c>
      <c r="C1061" s="23">
        <v>3.8147000000000002</v>
      </c>
      <c r="D1061" s="24">
        <f>C1061+P_aux</f>
        <v>3.8297000000000003</v>
      </c>
      <c r="E1061" s="25">
        <f>AQ1060</f>
        <v>0.55166582120900776</v>
      </c>
      <c r="F1061" s="24">
        <f>AB1060</f>
        <v>3.4</v>
      </c>
      <c r="G1061">
        <f>IF(AND(S1060=0,V1060&gt;=MinOff),V1060,-1)</f>
        <v>-1</v>
      </c>
      <c r="H1061">
        <f>IF(AND(T1060=0,W1060&gt;=MinOff),W1060,-1)</f>
        <v>-1</v>
      </c>
      <c r="I1061">
        <f>IF(AND(U1060=0,X1060&gt;=MinOff),X1060,-1)</f>
        <v>-1</v>
      </c>
      <c r="J1061">
        <f>IF(AND(S1060=1,V1060&gt;=MinRun),V1060,-1)</f>
        <v>836</v>
      </c>
      <c r="K1061">
        <f>IF(AND(T1060=1,W1060&gt;=MinRun),W1060,-1)</f>
        <v>835</v>
      </c>
      <c r="L1061">
        <f>IF(AND(U1060=1,X1060&gt;=MinRun),X1060,-1)</f>
        <v>494</v>
      </c>
      <c r="M1061">
        <f>IF(MAX(G1061:I1061)&lt;0,0,MATCH(MAX(G1061:I1061),G1061:I1061,0))</f>
        <v>0</v>
      </c>
      <c r="N1061">
        <f>IF(MAX(J1061:L1061)&lt;0,0,MATCH(MAX(J1061:L1061),J1061:L1061,0))</f>
        <v>1</v>
      </c>
      <c r="O1061" s="24">
        <f>IF(N1061=0,0,INDEX(CapVec,N1061))</f>
        <v>1.2</v>
      </c>
      <c r="P1061">
        <f>IF(OR(D1061&gt;F1061+StartMargin,E1061&lt;SOC_startT),1,0)</f>
        <v>0</v>
      </c>
      <c r="Q1061">
        <f>IF(AND(E1061&gt;SOC_stopT,D1061&lt;=F1061-O1061+StopMargin),1,0)</f>
        <v>0</v>
      </c>
      <c r="R1061">
        <f>IF(AND(P1061=1,M1061&gt;0),1,IF(AND(P1061=0,Q1061=1,N1061&gt;0),-1,0))</f>
        <v>0</v>
      </c>
      <c r="S1061">
        <f>S1060+IF(AND(R1061=1,M1061=1),1,0)-IF(AND(R1061=-1,N1061=1),1,0)</f>
        <v>1</v>
      </c>
      <c r="T1061">
        <f>T1060+IF(AND(R1061=1,M1061=2),1,0)-IF(AND(R1061=-1,N1061=2),1,0)</f>
        <v>1</v>
      </c>
      <c r="U1061">
        <f>U1060+IF(AND(R1061=1,M1061=3),1,0)-IF(AND(R1061=-1,N1061=3),1,0)</f>
        <v>1</v>
      </c>
      <c r="V1061">
        <f>IF(S1061&lt;&gt;S1060,0,V1060+dt)</f>
        <v>837</v>
      </c>
      <c r="W1061">
        <f>IF(T1061&lt;&gt;T1060,0,W1060+dt)</f>
        <v>836</v>
      </c>
      <c r="X1061">
        <f>IF(U1061&lt;&gt;U1060,0,X1060+dt)</f>
        <v>495</v>
      </c>
      <c r="Y1061" s="24">
        <f>S1061*Cap_1*MIN(1,(V1061+dt)/StartRamp)</f>
        <v>1.2</v>
      </c>
      <c r="Z1061" s="24">
        <f>T1061*Cap_2*MIN(1,(W1061+dt)/StartRamp)</f>
        <v>1.1000000000000001</v>
      </c>
      <c r="AA1061" s="24">
        <f>U1061*Cap_3*MIN(1,(X1061+dt)/StartRamp)</f>
        <v>1.1000000000000001</v>
      </c>
      <c r="AB1061" s="24">
        <f>SUM(Y1061:AA1061)</f>
        <v>3.4</v>
      </c>
      <c r="AC1061" s="24">
        <f>AB1061-D1061</f>
        <v>-0.42970000000000041</v>
      </c>
      <c r="AD1061" s="25">
        <f>MEDIAN(0,(TaperEnd-E1061)/(TaperEnd-TaperStart),1)</f>
        <v>1</v>
      </c>
      <c r="AE1061" s="24">
        <f>MIN(P_pcs*AD1061,MAX(0,SOC_max-E1061)*E_nom*60/dt/SQRT(RTE))</f>
        <v>2.5</v>
      </c>
      <c r="AF1061" s="24">
        <f>MIN(P_pcs,MAX(0,E1061-SOC_min)*E_nom*60/dt*SQRT(RTE))</f>
        <v>2.5</v>
      </c>
      <c r="AG1061" s="24">
        <f>IF(AC1061&gt;0,MIN(AC1061,AE1061),0)</f>
        <v>0</v>
      </c>
      <c r="AH1061" s="24">
        <f>IF(AC1061&lt;0,MIN(-AC1061,AF1061),0)</f>
        <v>0.42970000000000041</v>
      </c>
      <c r="AI1061" s="24">
        <f>IF(AC1061&gt;0,D1061+AG1061,AB1061)</f>
        <v>3.4</v>
      </c>
      <c r="AJ1061" s="24">
        <f>MAX(0,D1061-AI1061-AH1061)</f>
        <v>0</v>
      </c>
      <c r="AK1061" s="25">
        <f>IF(AB1061&gt;0,AI1061/AB1061,0)</f>
        <v>1</v>
      </c>
      <c r="AL1061">
        <f>IF(AB1061=0,1,MIN(MATCH(MEDIAN(MinStable,AK1061,1),FC_L,1),3))</f>
        <v>3</v>
      </c>
      <c r="AM1061" s="25">
        <f>INDEX(FC_E1,$AL1061)+(MEDIAN(MinStable,$AK1061,1)-INDEX(FC_L,$AL1061))*(INDEX(FC_E1,$AL1061+1)-INDEX(FC_E1,$AL1061))/(INDEX(FC_L,$AL1061+1)-INDEX(FC_L,$AL1061))</f>
        <v>0.42799999999999999</v>
      </c>
      <c r="AN1061" s="25">
        <f>INDEX(FC_E2,$AL1061)+(MEDIAN(MinStable,$AK1061,1)-INDEX(FC_L,$AL1061))*(INDEX(FC_E2,$AL1061+1)-INDEX(FC_E2,$AL1061))/(INDEX(FC_L,$AL1061+1)-INDEX(FC_L,$AL1061))</f>
        <v>0.42199999999999999</v>
      </c>
      <c r="AO1061" s="25">
        <f>INDEX(FC_E3,$AL1061)+(MEDIAN(MinStable,$AK1061,1)-INDEX(FC_L,$AL1061))*(INDEX(FC_E3,$AL1061+1)-INDEX(FC_E3,$AL1061))/(INDEX(FC_L,$AL1061+1)-INDEX(FC_L,$AL1061))</f>
        <v>0.41499999999999998</v>
      </c>
      <c r="AP1061" s="26">
        <f>(IF(S1061=1,Y1061*AK1061/AM1061,0)+IF(T1061=1,Z1061*AK1061/AN1061,0)+IF(U1061=1,AA1061*AK1061/AO1061,0))*dt/60</f>
        <v>0.13434959664142687</v>
      </c>
      <c r="AQ1061" s="25">
        <f>E1061+(AG1061*SQRT(RTE)-AH1061/SQRT(RTE))*dt/60/E_nom</f>
        <v>0.5502777553329774</v>
      </c>
      <c r="AR1061">
        <f>IF(R1061=1,1,0)</f>
        <v>0</v>
      </c>
    </row>
    <row r="1062" spans="1:44" x14ac:dyDescent="0.2">
      <c r="A1062">
        <v>1060</v>
      </c>
      <c r="B1062" s="22">
        <f>A1062/1440</f>
        <v>0.73611111111111116</v>
      </c>
      <c r="C1062" s="23">
        <v>3.9135</v>
      </c>
      <c r="D1062" s="24">
        <f>C1062+P_aux</f>
        <v>3.9285000000000001</v>
      </c>
      <c r="E1062" s="25">
        <f>AQ1061</f>
        <v>0.5502777553329774</v>
      </c>
      <c r="F1062" s="24">
        <f>AB1061</f>
        <v>3.4</v>
      </c>
      <c r="G1062">
        <f>IF(AND(S1061=0,V1061&gt;=MinOff),V1061,-1)</f>
        <v>-1</v>
      </c>
      <c r="H1062">
        <f>IF(AND(T1061=0,W1061&gt;=MinOff),W1061,-1)</f>
        <v>-1</v>
      </c>
      <c r="I1062">
        <f>IF(AND(U1061=0,X1061&gt;=MinOff),X1061,-1)</f>
        <v>-1</v>
      </c>
      <c r="J1062">
        <f>IF(AND(S1061=1,V1061&gt;=MinRun),V1061,-1)</f>
        <v>837</v>
      </c>
      <c r="K1062">
        <f>IF(AND(T1061=1,W1061&gt;=MinRun),W1061,-1)</f>
        <v>836</v>
      </c>
      <c r="L1062">
        <f>IF(AND(U1061=1,X1061&gt;=MinRun),X1061,-1)</f>
        <v>495</v>
      </c>
      <c r="M1062">
        <f>IF(MAX(G1062:I1062)&lt;0,0,MATCH(MAX(G1062:I1062),G1062:I1062,0))</f>
        <v>0</v>
      </c>
      <c r="N1062">
        <f>IF(MAX(J1062:L1062)&lt;0,0,MATCH(MAX(J1062:L1062),J1062:L1062,0))</f>
        <v>1</v>
      </c>
      <c r="O1062" s="24">
        <f>IF(N1062=0,0,INDEX(CapVec,N1062))</f>
        <v>1.2</v>
      </c>
      <c r="P1062">
        <f>IF(OR(D1062&gt;F1062+StartMargin,E1062&lt;SOC_startT),1,0)</f>
        <v>0</v>
      </c>
      <c r="Q1062">
        <f>IF(AND(E1062&gt;SOC_stopT,D1062&lt;=F1062-O1062+StopMargin),1,0)</f>
        <v>0</v>
      </c>
      <c r="R1062">
        <f>IF(AND(P1062=1,M1062&gt;0),1,IF(AND(P1062=0,Q1062=1,N1062&gt;0),-1,0))</f>
        <v>0</v>
      </c>
      <c r="S1062">
        <f>S1061+IF(AND(R1062=1,M1062=1),1,0)-IF(AND(R1062=-1,N1062=1),1,0)</f>
        <v>1</v>
      </c>
      <c r="T1062">
        <f>T1061+IF(AND(R1062=1,M1062=2),1,0)-IF(AND(R1062=-1,N1062=2),1,0)</f>
        <v>1</v>
      </c>
      <c r="U1062">
        <f>U1061+IF(AND(R1062=1,M1062=3),1,0)-IF(AND(R1062=-1,N1062=3),1,0)</f>
        <v>1</v>
      </c>
      <c r="V1062">
        <f>IF(S1062&lt;&gt;S1061,0,V1061+dt)</f>
        <v>838</v>
      </c>
      <c r="W1062">
        <f>IF(T1062&lt;&gt;T1061,0,W1061+dt)</f>
        <v>837</v>
      </c>
      <c r="X1062">
        <f>IF(U1062&lt;&gt;U1061,0,X1061+dt)</f>
        <v>496</v>
      </c>
      <c r="Y1062" s="24">
        <f>S1062*Cap_1*MIN(1,(V1062+dt)/StartRamp)</f>
        <v>1.2</v>
      </c>
      <c r="Z1062" s="24">
        <f>T1062*Cap_2*MIN(1,(W1062+dt)/StartRamp)</f>
        <v>1.1000000000000001</v>
      </c>
      <c r="AA1062" s="24">
        <f>U1062*Cap_3*MIN(1,(X1062+dt)/StartRamp)</f>
        <v>1.1000000000000001</v>
      </c>
      <c r="AB1062" s="24">
        <f>SUM(Y1062:AA1062)</f>
        <v>3.4</v>
      </c>
      <c r="AC1062" s="24">
        <f>AB1062-D1062</f>
        <v>-0.52850000000000019</v>
      </c>
      <c r="AD1062" s="25">
        <f>MEDIAN(0,(TaperEnd-E1062)/(TaperEnd-TaperStart),1)</f>
        <v>1</v>
      </c>
      <c r="AE1062" s="24">
        <f>MIN(P_pcs*AD1062,MAX(0,SOC_max-E1062)*E_nom*60/dt/SQRT(RTE))</f>
        <v>2.5</v>
      </c>
      <c r="AF1062" s="24">
        <f>MIN(P_pcs,MAX(0,E1062-SOC_min)*E_nom*60/dt*SQRT(RTE))</f>
        <v>2.5</v>
      </c>
      <c r="AG1062" s="24">
        <f>IF(AC1062&gt;0,MIN(AC1062,AE1062),0)</f>
        <v>0</v>
      </c>
      <c r="AH1062" s="24">
        <f>IF(AC1062&lt;0,MIN(-AC1062,AF1062),0)</f>
        <v>0.52850000000000019</v>
      </c>
      <c r="AI1062" s="24">
        <f>IF(AC1062&gt;0,D1062+AG1062,AB1062)</f>
        <v>3.4</v>
      </c>
      <c r="AJ1062" s="24">
        <f>MAX(0,D1062-AI1062-AH1062)</f>
        <v>0</v>
      </c>
      <c r="AK1062" s="25">
        <f>IF(AB1062&gt;0,AI1062/AB1062,0)</f>
        <v>1</v>
      </c>
      <c r="AL1062">
        <f>IF(AB1062=0,1,MIN(MATCH(MEDIAN(MinStable,AK1062,1),FC_L,1),3))</f>
        <v>3</v>
      </c>
      <c r="AM1062" s="25">
        <f>INDEX(FC_E1,$AL1062)+(MEDIAN(MinStable,$AK1062,1)-INDEX(FC_L,$AL1062))*(INDEX(FC_E1,$AL1062+1)-INDEX(FC_E1,$AL1062))/(INDEX(FC_L,$AL1062+1)-INDEX(FC_L,$AL1062))</f>
        <v>0.42799999999999999</v>
      </c>
      <c r="AN1062" s="25">
        <f>INDEX(FC_E2,$AL1062)+(MEDIAN(MinStable,$AK1062,1)-INDEX(FC_L,$AL1062))*(INDEX(FC_E2,$AL1062+1)-INDEX(FC_E2,$AL1062))/(INDEX(FC_L,$AL1062+1)-INDEX(FC_L,$AL1062))</f>
        <v>0.42199999999999999</v>
      </c>
      <c r="AO1062" s="25">
        <f>INDEX(FC_E3,$AL1062)+(MEDIAN(MinStable,$AK1062,1)-INDEX(FC_L,$AL1062))*(INDEX(FC_E3,$AL1062+1)-INDEX(FC_E3,$AL1062))/(INDEX(FC_L,$AL1062+1)-INDEX(FC_L,$AL1062))</f>
        <v>0.41499999999999998</v>
      </c>
      <c r="AP1062" s="26">
        <f>(IF(S1062=1,Y1062*AK1062/AM1062,0)+IF(T1062=1,Z1062*AK1062/AN1062,0)+IF(U1062=1,AA1062*AK1062/AO1062,0))*dt/60</f>
        <v>0.13434959664142687</v>
      </c>
      <c r="AQ1062" s="25">
        <f>E1062+(AG1062*SQRT(RTE)-AH1062/SQRT(RTE))*dt/60/E_nom</f>
        <v>0.54857053444519044</v>
      </c>
      <c r="AR1062">
        <f>IF(R1062=1,1,0)</f>
        <v>0</v>
      </c>
    </row>
    <row r="1063" spans="1:44" x14ac:dyDescent="0.2">
      <c r="A1063">
        <v>1061</v>
      </c>
      <c r="B1063" s="22">
        <f>A1063/1440</f>
        <v>0.7368055555555556</v>
      </c>
      <c r="C1063" s="23">
        <v>3.8658000000000001</v>
      </c>
      <c r="D1063" s="24">
        <f>C1063+P_aux</f>
        <v>3.8808000000000002</v>
      </c>
      <c r="E1063" s="25">
        <f>AQ1062</f>
        <v>0.54857053444519044</v>
      </c>
      <c r="F1063" s="24">
        <f>AB1062</f>
        <v>3.4</v>
      </c>
      <c r="G1063">
        <f>IF(AND(S1062=0,V1062&gt;=MinOff),V1062,-1)</f>
        <v>-1</v>
      </c>
      <c r="H1063">
        <f>IF(AND(T1062=0,W1062&gt;=MinOff),W1062,-1)</f>
        <v>-1</v>
      </c>
      <c r="I1063">
        <f>IF(AND(U1062=0,X1062&gt;=MinOff),X1062,-1)</f>
        <v>-1</v>
      </c>
      <c r="J1063">
        <f>IF(AND(S1062=1,V1062&gt;=MinRun),V1062,-1)</f>
        <v>838</v>
      </c>
      <c r="K1063">
        <f>IF(AND(T1062=1,W1062&gt;=MinRun),W1062,-1)</f>
        <v>837</v>
      </c>
      <c r="L1063">
        <f>IF(AND(U1062=1,X1062&gt;=MinRun),X1062,-1)</f>
        <v>496</v>
      </c>
      <c r="M1063">
        <f>IF(MAX(G1063:I1063)&lt;0,0,MATCH(MAX(G1063:I1063),G1063:I1063,0))</f>
        <v>0</v>
      </c>
      <c r="N1063">
        <f>IF(MAX(J1063:L1063)&lt;0,0,MATCH(MAX(J1063:L1063),J1063:L1063,0))</f>
        <v>1</v>
      </c>
      <c r="O1063" s="24">
        <f>IF(N1063=0,0,INDEX(CapVec,N1063))</f>
        <v>1.2</v>
      </c>
      <c r="P1063">
        <f>IF(OR(D1063&gt;F1063+StartMargin,E1063&lt;SOC_startT),1,0)</f>
        <v>0</v>
      </c>
      <c r="Q1063">
        <f>IF(AND(E1063&gt;SOC_stopT,D1063&lt;=F1063-O1063+StopMargin),1,0)</f>
        <v>0</v>
      </c>
      <c r="R1063">
        <f>IF(AND(P1063=1,M1063&gt;0),1,IF(AND(P1063=0,Q1063=1,N1063&gt;0),-1,0))</f>
        <v>0</v>
      </c>
      <c r="S1063">
        <f>S1062+IF(AND(R1063=1,M1063=1),1,0)-IF(AND(R1063=-1,N1063=1),1,0)</f>
        <v>1</v>
      </c>
      <c r="T1063">
        <f>T1062+IF(AND(R1063=1,M1063=2),1,0)-IF(AND(R1063=-1,N1063=2),1,0)</f>
        <v>1</v>
      </c>
      <c r="U1063">
        <f>U1062+IF(AND(R1063=1,M1063=3),1,0)-IF(AND(R1063=-1,N1063=3),1,0)</f>
        <v>1</v>
      </c>
      <c r="V1063">
        <f>IF(S1063&lt;&gt;S1062,0,V1062+dt)</f>
        <v>839</v>
      </c>
      <c r="W1063">
        <f>IF(T1063&lt;&gt;T1062,0,W1062+dt)</f>
        <v>838</v>
      </c>
      <c r="X1063">
        <f>IF(U1063&lt;&gt;U1062,0,X1062+dt)</f>
        <v>497</v>
      </c>
      <c r="Y1063" s="24">
        <f>S1063*Cap_1*MIN(1,(V1063+dt)/StartRamp)</f>
        <v>1.2</v>
      </c>
      <c r="Z1063" s="24">
        <f>T1063*Cap_2*MIN(1,(W1063+dt)/StartRamp)</f>
        <v>1.1000000000000001</v>
      </c>
      <c r="AA1063" s="24">
        <f>U1063*Cap_3*MIN(1,(X1063+dt)/StartRamp)</f>
        <v>1.1000000000000001</v>
      </c>
      <c r="AB1063" s="24">
        <f>SUM(Y1063:AA1063)</f>
        <v>3.4</v>
      </c>
      <c r="AC1063" s="24">
        <f>AB1063-D1063</f>
        <v>-0.48080000000000034</v>
      </c>
      <c r="AD1063" s="25">
        <f>MEDIAN(0,(TaperEnd-E1063)/(TaperEnd-TaperStart),1)</f>
        <v>1</v>
      </c>
      <c r="AE1063" s="24">
        <f>MIN(P_pcs*AD1063,MAX(0,SOC_max-E1063)*E_nom*60/dt/SQRT(RTE))</f>
        <v>2.5</v>
      </c>
      <c r="AF1063" s="24">
        <f>MIN(P_pcs,MAX(0,E1063-SOC_min)*E_nom*60/dt*SQRT(RTE))</f>
        <v>2.5</v>
      </c>
      <c r="AG1063" s="24">
        <f>IF(AC1063&gt;0,MIN(AC1063,AE1063),0)</f>
        <v>0</v>
      </c>
      <c r="AH1063" s="24">
        <f>IF(AC1063&lt;0,MIN(-AC1063,AF1063),0)</f>
        <v>0.48080000000000034</v>
      </c>
      <c r="AI1063" s="24">
        <f>IF(AC1063&gt;0,D1063+AG1063,AB1063)</f>
        <v>3.4</v>
      </c>
      <c r="AJ1063" s="24">
        <f>MAX(0,D1063-AI1063-AH1063)</f>
        <v>0</v>
      </c>
      <c r="AK1063" s="25">
        <f>IF(AB1063&gt;0,AI1063/AB1063,0)</f>
        <v>1</v>
      </c>
      <c r="AL1063">
        <f>IF(AB1063=0,1,MIN(MATCH(MEDIAN(MinStable,AK1063,1),FC_L,1),3))</f>
        <v>3</v>
      </c>
      <c r="AM1063" s="25">
        <f>INDEX(FC_E1,$AL1063)+(MEDIAN(MinStable,$AK1063,1)-INDEX(FC_L,$AL1063))*(INDEX(FC_E1,$AL1063+1)-INDEX(FC_E1,$AL1063))/(INDEX(FC_L,$AL1063+1)-INDEX(FC_L,$AL1063))</f>
        <v>0.42799999999999999</v>
      </c>
      <c r="AN1063" s="25">
        <f>INDEX(FC_E2,$AL1063)+(MEDIAN(MinStable,$AK1063,1)-INDEX(FC_L,$AL1063))*(INDEX(FC_E2,$AL1063+1)-INDEX(FC_E2,$AL1063))/(INDEX(FC_L,$AL1063+1)-INDEX(FC_L,$AL1063))</f>
        <v>0.42199999999999999</v>
      </c>
      <c r="AO1063" s="25">
        <f>INDEX(FC_E3,$AL1063)+(MEDIAN(MinStable,$AK1063,1)-INDEX(FC_L,$AL1063))*(INDEX(FC_E3,$AL1063+1)-INDEX(FC_E3,$AL1063))/(INDEX(FC_L,$AL1063+1)-INDEX(FC_L,$AL1063))</f>
        <v>0.41499999999999998</v>
      </c>
      <c r="AP1063" s="26">
        <f>(IF(S1063=1,Y1063*AK1063/AM1063,0)+IF(T1063=1,Z1063*AK1063/AN1063,0)+IF(U1063=1,AA1063*AK1063/AO1063,0))*dt/60</f>
        <v>0.13434959664142687</v>
      </c>
      <c r="AQ1063" s="25">
        <f>E1063+(AG1063*SQRT(RTE)-AH1063/SQRT(RTE))*dt/60/E_nom</f>
        <v>0.54701739952967865</v>
      </c>
      <c r="AR1063">
        <f>IF(R1063=1,1,0)</f>
        <v>0</v>
      </c>
    </row>
    <row r="1064" spans="1:44" x14ac:dyDescent="0.2">
      <c r="A1064">
        <v>1062</v>
      </c>
      <c r="B1064" s="22">
        <f>A1064/1440</f>
        <v>0.73750000000000004</v>
      </c>
      <c r="C1064" s="23">
        <v>3.8172000000000001</v>
      </c>
      <c r="D1064" s="24">
        <f>C1064+P_aux</f>
        <v>3.8322000000000003</v>
      </c>
      <c r="E1064" s="25">
        <f>AQ1063</f>
        <v>0.54701739952967865</v>
      </c>
      <c r="F1064" s="24">
        <f>AB1063</f>
        <v>3.4</v>
      </c>
      <c r="G1064">
        <f>IF(AND(S1063=0,V1063&gt;=MinOff),V1063,-1)</f>
        <v>-1</v>
      </c>
      <c r="H1064">
        <f>IF(AND(T1063=0,W1063&gt;=MinOff),W1063,-1)</f>
        <v>-1</v>
      </c>
      <c r="I1064">
        <f>IF(AND(U1063=0,X1063&gt;=MinOff),X1063,-1)</f>
        <v>-1</v>
      </c>
      <c r="J1064">
        <f>IF(AND(S1063=1,V1063&gt;=MinRun),V1063,-1)</f>
        <v>839</v>
      </c>
      <c r="K1064">
        <f>IF(AND(T1063=1,W1063&gt;=MinRun),W1063,-1)</f>
        <v>838</v>
      </c>
      <c r="L1064">
        <f>IF(AND(U1063=1,X1063&gt;=MinRun),X1063,-1)</f>
        <v>497</v>
      </c>
      <c r="M1064">
        <f>IF(MAX(G1064:I1064)&lt;0,0,MATCH(MAX(G1064:I1064),G1064:I1064,0))</f>
        <v>0</v>
      </c>
      <c r="N1064">
        <f>IF(MAX(J1064:L1064)&lt;0,0,MATCH(MAX(J1064:L1064),J1064:L1064,0))</f>
        <v>1</v>
      </c>
      <c r="O1064" s="24">
        <f>IF(N1064=0,0,INDEX(CapVec,N1064))</f>
        <v>1.2</v>
      </c>
      <c r="P1064">
        <f>IF(OR(D1064&gt;F1064+StartMargin,E1064&lt;SOC_startT),1,0)</f>
        <v>0</v>
      </c>
      <c r="Q1064">
        <f>IF(AND(E1064&gt;SOC_stopT,D1064&lt;=F1064-O1064+StopMargin),1,0)</f>
        <v>0</v>
      </c>
      <c r="R1064">
        <f>IF(AND(P1064=1,M1064&gt;0),1,IF(AND(P1064=0,Q1064=1,N1064&gt;0),-1,0))</f>
        <v>0</v>
      </c>
      <c r="S1064">
        <f>S1063+IF(AND(R1064=1,M1064=1),1,0)-IF(AND(R1064=-1,N1064=1),1,0)</f>
        <v>1</v>
      </c>
      <c r="T1064">
        <f>T1063+IF(AND(R1064=1,M1064=2),1,0)-IF(AND(R1064=-1,N1064=2),1,0)</f>
        <v>1</v>
      </c>
      <c r="U1064">
        <f>U1063+IF(AND(R1064=1,M1064=3),1,0)-IF(AND(R1064=-1,N1064=3),1,0)</f>
        <v>1</v>
      </c>
      <c r="V1064">
        <f>IF(S1064&lt;&gt;S1063,0,V1063+dt)</f>
        <v>840</v>
      </c>
      <c r="W1064">
        <f>IF(T1064&lt;&gt;T1063,0,W1063+dt)</f>
        <v>839</v>
      </c>
      <c r="X1064">
        <f>IF(U1064&lt;&gt;U1063,0,X1063+dt)</f>
        <v>498</v>
      </c>
      <c r="Y1064" s="24">
        <f>S1064*Cap_1*MIN(1,(V1064+dt)/StartRamp)</f>
        <v>1.2</v>
      </c>
      <c r="Z1064" s="24">
        <f>T1064*Cap_2*MIN(1,(W1064+dt)/StartRamp)</f>
        <v>1.1000000000000001</v>
      </c>
      <c r="AA1064" s="24">
        <f>U1064*Cap_3*MIN(1,(X1064+dt)/StartRamp)</f>
        <v>1.1000000000000001</v>
      </c>
      <c r="AB1064" s="24">
        <f>SUM(Y1064:AA1064)</f>
        <v>3.4</v>
      </c>
      <c r="AC1064" s="24">
        <f>AB1064-D1064</f>
        <v>-0.43220000000000036</v>
      </c>
      <c r="AD1064" s="25">
        <f>MEDIAN(0,(TaperEnd-E1064)/(TaperEnd-TaperStart),1)</f>
        <v>1</v>
      </c>
      <c r="AE1064" s="24">
        <f>MIN(P_pcs*AD1064,MAX(0,SOC_max-E1064)*E_nom*60/dt/SQRT(RTE))</f>
        <v>2.5</v>
      </c>
      <c r="AF1064" s="24">
        <f>MIN(P_pcs,MAX(0,E1064-SOC_min)*E_nom*60/dt*SQRT(RTE))</f>
        <v>2.5</v>
      </c>
      <c r="AG1064" s="24">
        <f>IF(AC1064&gt;0,MIN(AC1064,AE1064),0)</f>
        <v>0</v>
      </c>
      <c r="AH1064" s="24">
        <f>IF(AC1064&lt;0,MIN(-AC1064,AF1064),0)</f>
        <v>0.43220000000000036</v>
      </c>
      <c r="AI1064" s="24">
        <f>IF(AC1064&gt;0,D1064+AG1064,AB1064)</f>
        <v>3.4</v>
      </c>
      <c r="AJ1064" s="24">
        <f>MAX(0,D1064-AI1064-AH1064)</f>
        <v>0</v>
      </c>
      <c r="AK1064" s="25">
        <f>IF(AB1064&gt;0,AI1064/AB1064,0)</f>
        <v>1</v>
      </c>
      <c r="AL1064">
        <f>IF(AB1064=0,1,MIN(MATCH(MEDIAN(MinStable,AK1064,1),FC_L,1),3))</f>
        <v>3</v>
      </c>
      <c r="AM1064" s="25">
        <f>INDEX(FC_E1,$AL1064)+(MEDIAN(MinStable,$AK1064,1)-INDEX(FC_L,$AL1064))*(INDEX(FC_E1,$AL1064+1)-INDEX(FC_E1,$AL1064))/(INDEX(FC_L,$AL1064+1)-INDEX(FC_L,$AL1064))</f>
        <v>0.42799999999999999</v>
      </c>
      <c r="AN1064" s="25">
        <f>INDEX(FC_E2,$AL1064)+(MEDIAN(MinStable,$AK1064,1)-INDEX(FC_L,$AL1064))*(INDEX(FC_E2,$AL1064+1)-INDEX(FC_E2,$AL1064))/(INDEX(FC_L,$AL1064+1)-INDEX(FC_L,$AL1064))</f>
        <v>0.42199999999999999</v>
      </c>
      <c r="AO1064" s="25">
        <f>INDEX(FC_E3,$AL1064)+(MEDIAN(MinStable,$AK1064,1)-INDEX(FC_L,$AL1064))*(INDEX(FC_E3,$AL1064+1)-INDEX(FC_E3,$AL1064))/(INDEX(FC_L,$AL1064+1)-INDEX(FC_L,$AL1064))</f>
        <v>0.41499999999999998</v>
      </c>
      <c r="AP1064" s="26">
        <f>(IF(S1064=1,Y1064*AK1064/AM1064,0)+IF(T1064=1,Z1064*AK1064/AN1064,0)+IF(U1064=1,AA1064*AK1064/AO1064,0))*dt/60</f>
        <v>0.13434959664142687</v>
      </c>
      <c r="AQ1064" s="25">
        <f>E1064+(AG1064*SQRT(RTE)-AH1064/SQRT(RTE))*dt/60/E_nom</f>
        <v>0.54562125786893778</v>
      </c>
      <c r="AR1064">
        <f>IF(R1064=1,1,0)</f>
        <v>0</v>
      </c>
    </row>
    <row r="1065" spans="1:44" x14ac:dyDescent="0.2">
      <c r="A1065">
        <v>1063</v>
      </c>
      <c r="B1065" s="22">
        <f>A1065/1440</f>
        <v>0.73819444444444449</v>
      </c>
      <c r="C1065" s="23">
        <v>3.7730000000000001</v>
      </c>
      <c r="D1065" s="24">
        <f>C1065+P_aux</f>
        <v>3.7880000000000003</v>
      </c>
      <c r="E1065" s="25">
        <f>AQ1064</f>
        <v>0.54562125786893778</v>
      </c>
      <c r="F1065" s="24">
        <f>AB1064</f>
        <v>3.4</v>
      </c>
      <c r="G1065">
        <f>IF(AND(S1064=0,V1064&gt;=MinOff),V1064,-1)</f>
        <v>-1</v>
      </c>
      <c r="H1065">
        <f>IF(AND(T1064=0,W1064&gt;=MinOff),W1064,-1)</f>
        <v>-1</v>
      </c>
      <c r="I1065">
        <f>IF(AND(U1064=0,X1064&gt;=MinOff),X1064,-1)</f>
        <v>-1</v>
      </c>
      <c r="J1065">
        <f>IF(AND(S1064=1,V1064&gt;=MinRun),V1064,-1)</f>
        <v>840</v>
      </c>
      <c r="K1065">
        <f>IF(AND(T1064=1,W1064&gt;=MinRun),W1064,-1)</f>
        <v>839</v>
      </c>
      <c r="L1065">
        <f>IF(AND(U1064=1,X1064&gt;=MinRun),X1064,-1)</f>
        <v>498</v>
      </c>
      <c r="M1065">
        <f>IF(MAX(G1065:I1065)&lt;0,0,MATCH(MAX(G1065:I1065),G1065:I1065,0))</f>
        <v>0</v>
      </c>
      <c r="N1065">
        <f>IF(MAX(J1065:L1065)&lt;0,0,MATCH(MAX(J1065:L1065),J1065:L1065,0))</f>
        <v>1</v>
      </c>
      <c r="O1065" s="24">
        <f>IF(N1065=0,0,INDEX(CapVec,N1065))</f>
        <v>1.2</v>
      </c>
      <c r="P1065">
        <f>IF(OR(D1065&gt;F1065+StartMargin,E1065&lt;SOC_startT),1,0)</f>
        <v>0</v>
      </c>
      <c r="Q1065">
        <f>IF(AND(E1065&gt;SOC_stopT,D1065&lt;=F1065-O1065+StopMargin),1,0)</f>
        <v>0</v>
      </c>
      <c r="R1065">
        <f>IF(AND(P1065=1,M1065&gt;0),1,IF(AND(P1065=0,Q1065=1,N1065&gt;0),-1,0))</f>
        <v>0</v>
      </c>
      <c r="S1065">
        <f>S1064+IF(AND(R1065=1,M1065=1),1,0)-IF(AND(R1065=-1,N1065=1),1,0)</f>
        <v>1</v>
      </c>
      <c r="T1065">
        <f>T1064+IF(AND(R1065=1,M1065=2),1,0)-IF(AND(R1065=-1,N1065=2),1,0)</f>
        <v>1</v>
      </c>
      <c r="U1065">
        <f>U1064+IF(AND(R1065=1,M1065=3),1,0)-IF(AND(R1065=-1,N1065=3),1,0)</f>
        <v>1</v>
      </c>
      <c r="V1065">
        <f>IF(S1065&lt;&gt;S1064,0,V1064+dt)</f>
        <v>841</v>
      </c>
      <c r="W1065">
        <f>IF(T1065&lt;&gt;T1064,0,W1064+dt)</f>
        <v>840</v>
      </c>
      <c r="X1065">
        <f>IF(U1065&lt;&gt;U1064,0,X1064+dt)</f>
        <v>499</v>
      </c>
      <c r="Y1065" s="24">
        <f>S1065*Cap_1*MIN(1,(V1065+dt)/StartRamp)</f>
        <v>1.2</v>
      </c>
      <c r="Z1065" s="24">
        <f>T1065*Cap_2*MIN(1,(W1065+dt)/StartRamp)</f>
        <v>1.1000000000000001</v>
      </c>
      <c r="AA1065" s="24">
        <f>U1065*Cap_3*MIN(1,(X1065+dt)/StartRamp)</f>
        <v>1.1000000000000001</v>
      </c>
      <c r="AB1065" s="24">
        <f>SUM(Y1065:AA1065)</f>
        <v>3.4</v>
      </c>
      <c r="AC1065" s="24">
        <f>AB1065-D1065</f>
        <v>-0.38800000000000034</v>
      </c>
      <c r="AD1065" s="25">
        <f>MEDIAN(0,(TaperEnd-E1065)/(TaperEnd-TaperStart),1)</f>
        <v>1</v>
      </c>
      <c r="AE1065" s="24">
        <f>MIN(P_pcs*AD1065,MAX(0,SOC_max-E1065)*E_nom*60/dt/SQRT(RTE))</f>
        <v>2.5</v>
      </c>
      <c r="AF1065" s="24">
        <f>MIN(P_pcs,MAX(0,E1065-SOC_min)*E_nom*60/dt*SQRT(RTE))</f>
        <v>2.5</v>
      </c>
      <c r="AG1065" s="24">
        <f>IF(AC1065&gt;0,MIN(AC1065,AE1065),0)</f>
        <v>0</v>
      </c>
      <c r="AH1065" s="24">
        <f>IF(AC1065&lt;0,MIN(-AC1065,AF1065),0)</f>
        <v>0.38800000000000034</v>
      </c>
      <c r="AI1065" s="24">
        <f>IF(AC1065&gt;0,D1065+AG1065,AB1065)</f>
        <v>3.4</v>
      </c>
      <c r="AJ1065" s="24">
        <f>MAX(0,D1065-AI1065-AH1065)</f>
        <v>0</v>
      </c>
      <c r="AK1065" s="25">
        <f>IF(AB1065&gt;0,AI1065/AB1065,0)</f>
        <v>1</v>
      </c>
      <c r="AL1065">
        <f>IF(AB1065=0,1,MIN(MATCH(MEDIAN(MinStable,AK1065,1),FC_L,1),3))</f>
        <v>3</v>
      </c>
      <c r="AM1065" s="25">
        <f>INDEX(FC_E1,$AL1065)+(MEDIAN(MinStable,$AK1065,1)-INDEX(FC_L,$AL1065))*(INDEX(FC_E1,$AL1065+1)-INDEX(FC_E1,$AL1065))/(INDEX(FC_L,$AL1065+1)-INDEX(FC_L,$AL1065))</f>
        <v>0.42799999999999999</v>
      </c>
      <c r="AN1065" s="25">
        <f>INDEX(FC_E2,$AL1065)+(MEDIAN(MinStable,$AK1065,1)-INDEX(FC_L,$AL1065))*(INDEX(FC_E2,$AL1065+1)-INDEX(FC_E2,$AL1065))/(INDEX(FC_L,$AL1065+1)-INDEX(FC_L,$AL1065))</f>
        <v>0.42199999999999999</v>
      </c>
      <c r="AO1065" s="25">
        <f>INDEX(FC_E3,$AL1065)+(MEDIAN(MinStable,$AK1065,1)-INDEX(FC_L,$AL1065))*(INDEX(FC_E3,$AL1065+1)-INDEX(FC_E3,$AL1065))/(INDEX(FC_L,$AL1065+1)-INDEX(FC_L,$AL1065))</f>
        <v>0.41499999999999998</v>
      </c>
      <c r="AP1065" s="26">
        <f>(IF(S1065=1,Y1065*AK1065/AM1065,0)+IF(T1065=1,Z1065*AK1065/AN1065,0)+IF(U1065=1,AA1065*AK1065/AO1065,0))*dt/60</f>
        <v>0.13434959664142687</v>
      </c>
      <c r="AQ1065" s="25">
        <f>E1065+(AG1065*SQRT(RTE)-AH1065/SQRT(RTE))*dt/60/E_nom</f>
        <v>0.54436789608187752</v>
      </c>
      <c r="AR1065">
        <f>IF(R1065=1,1,0)</f>
        <v>0</v>
      </c>
    </row>
    <row r="1066" spans="1:44" x14ac:dyDescent="0.2">
      <c r="A1066">
        <v>1064</v>
      </c>
      <c r="B1066" s="22">
        <f>A1066/1440</f>
        <v>0.73888888888888893</v>
      </c>
      <c r="C1066" s="23">
        <v>3.8555999999999999</v>
      </c>
      <c r="D1066" s="24">
        <f>C1066+P_aux</f>
        <v>3.8706</v>
      </c>
      <c r="E1066" s="25">
        <f>AQ1065</f>
        <v>0.54436789608187752</v>
      </c>
      <c r="F1066" s="24">
        <f>AB1065</f>
        <v>3.4</v>
      </c>
      <c r="G1066">
        <f>IF(AND(S1065=0,V1065&gt;=MinOff),V1065,-1)</f>
        <v>-1</v>
      </c>
      <c r="H1066">
        <f>IF(AND(T1065=0,W1065&gt;=MinOff),W1065,-1)</f>
        <v>-1</v>
      </c>
      <c r="I1066">
        <f>IF(AND(U1065=0,X1065&gt;=MinOff),X1065,-1)</f>
        <v>-1</v>
      </c>
      <c r="J1066">
        <f>IF(AND(S1065=1,V1065&gt;=MinRun),V1065,-1)</f>
        <v>841</v>
      </c>
      <c r="K1066">
        <f>IF(AND(T1065=1,W1065&gt;=MinRun),W1065,-1)</f>
        <v>840</v>
      </c>
      <c r="L1066">
        <f>IF(AND(U1065=1,X1065&gt;=MinRun),X1065,-1)</f>
        <v>499</v>
      </c>
      <c r="M1066">
        <f>IF(MAX(G1066:I1066)&lt;0,0,MATCH(MAX(G1066:I1066),G1066:I1066,0))</f>
        <v>0</v>
      </c>
      <c r="N1066">
        <f>IF(MAX(J1066:L1066)&lt;0,0,MATCH(MAX(J1066:L1066),J1066:L1066,0))</f>
        <v>1</v>
      </c>
      <c r="O1066" s="24">
        <f>IF(N1066=0,0,INDEX(CapVec,N1066))</f>
        <v>1.2</v>
      </c>
      <c r="P1066">
        <f>IF(OR(D1066&gt;F1066+StartMargin,E1066&lt;SOC_startT),1,0)</f>
        <v>0</v>
      </c>
      <c r="Q1066">
        <f>IF(AND(E1066&gt;SOC_stopT,D1066&lt;=F1066-O1066+StopMargin),1,0)</f>
        <v>0</v>
      </c>
      <c r="R1066">
        <f>IF(AND(P1066=1,M1066&gt;0),1,IF(AND(P1066=0,Q1066=1,N1066&gt;0),-1,0))</f>
        <v>0</v>
      </c>
      <c r="S1066">
        <f>S1065+IF(AND(R1066=1,M1066=1),1,0)-IF(AND(R1066=-1,N1066=1),1,0)</f>
        <v>1</v>
      </c>
      <c r="T1066">
        <f>T1065+IF(AND(R1066=1,M1066=2),1,0)-IF(AND(R1066=-1,N1066=2),1,0)</f>
        <v>1</v>
      </c>
      <c r="U1066">
        <f>U1065+IF(AND(R1066=1,M1066=3),1,0)-IF(AND(R1066=-1,N1066=3),1,0)</f>
        <v>1</v>
      </c>
      <c r="V1066">
        <f>IF(S1066&lt;&gt;S1065,0,V1065+dt)</f>
        <v>842</v>
      </c>
      <c r="W1066">
        <f>IF(T1066&lt;&gt;T1065,0,W1065+dt)</f>
        <v>841</v>
      </c>
      <c r="X1066">
        <f>IF(U1066&lt;&gt;U1065,0,X1065+dt)</f>
        <v>500</v>
      </c>
      <c r="Y1066" s="24">
        <f>S1066*Cap_1*MIN(1,(V1066+dt)/StartRamp)</f>
        <v>1.2</v>
      </c>
      <c r="Z1066" s="24">
        <f>T1066*Cap_2*MIN(1,(W1066+dt)/StartRamp)</f>
        <v>1.1000000000000001</v>
      </c>
      <c r="AA1066" s="24">
        <f>U1066*Cap_3*MIN(1,(X1066+dt)/StartRamp)</f>
        <v>1.1000000000000001</v>
      </c>
      <c r="AB1066" s="24">
        <f>SUM(Y1066:AA1066)</f>
        <v>3.4</v>
      </c>
      <c r="AC1066" s="24">
        <f>AB1066-D1066</f>
        <v>-0.47060000000000013</v>
      </c>
      <c r="AD1066" s="25">
        <f>MEDIAN(0,(TaperEnd-E1066)/(TaperEnd-TaperStart),1)</f>
        <v>1</v>
      </c>
      <c r="AE1066" s="24">
        <f>MIN(P_pcs*AD1066,MAX(0,SOC_max-E1066)*E_nom*60/dt/SQRT(RTE))</f>
        <v>2.5</v>
      </c>
      <c r="AF1066" s="24">
        <f>MIN(P_pcs,MAX(0,E1066-SOC_min)*E_nom*60/dt*SQRT(RTE))</f>
        <v>2.5</v>
      </c>
      <c r="AG1066" s="24">
        <f>IF(AC1066&gt;0,MIN(AC1066,AE1066),0)</f>
        <v>0</v>
      </c>
      <c r="AH1066" s="24">
        <f>IF(AC1066&lt;0,MIN(-AC1066,AF1066),0)</f>
        <v>0.47060000000000013</v>
      </c>
      <c r="AI1066" s="24">
        <f>IF(AC1066&gt;0,D1066+AG1066,AB1066)</f>
        <v>3.4</v>
      </c>
      <c r="AJ1066" s="24">
        <f>MAX(0,D1066-AI1066-AH1066)</f>
        <v>0</v>
      </c>
      <c r="AK1066" s="25">
        <f>IF(AB1066&gt;0,AI1066/AB1066,0)</f>
        <v>1</v>
      </c>
      <c r="AL1066">
        <f>IF(AB1066=0,1,MIN(MATCH(MEDIAN(MinStable,AK1066,1),FC_L,1),3))</f>
        <v>3</v>
      </c>
      <c r="AM1066" s="25">
        <f>INDEX(FC_E1,$AL1066)+(MEDIAN(MinStable,$AK1066,1)-INDEX(FC_L,$AL1066))*(INDEX(FC_E1,$AL1066+1)-INDEX(FC_E1,$AL1066))/(INDEX(FC_L,$AL1066+1)-INDEX(FC_L,$AL1066))</f>
        <v>0.42799999999999999</v>
      </c>
      <c r="AN1066" s="25">
        <f>INDEX(FC_E2,$AL1066)+(MEDIAN(MinStable,$AK1066,1)-INDEX(FC_L,$AL1066))*(INDEX(FC_E2,$AL1066+1)-INDEX(FC_E2,$AL1066))/(INDEX(FC_L,$AL1066+1)-INDEX(FC_L,$AL1066))</f>
        <v>0.42199999999999999</v>
      </c>
      <c r="AO1066" s="25">
        <f>INDEX(FC_E3,$AL1066)+(MEDIAN(MinStable,$AK1066,1)-INDEX(FC_L,$AL1066))*(INDEX(FC_E3,$AL1066+1)-INDEX(FC_E3,$AL1066))/(INDEX(FC_L,$AL1066+1)-INDEX(FC_L,$AL1066))</f>
        <v>0.41499999999999998</v>
      </c>
      <c r="AP1066" s="26">
        <f>(IF(S1066=1,Y1066*AK1066/AM1066,0)+IF(T1066=1,Z1066*AK1066/AN1066,0)+IF(U1066=1,AA1066*AK1066/AO1066,0))*dt/60</f>
        <v>0.13434959664142687</v>
      </c>
      <c r="AQ1066" s="25">
        <f>E1066+(AG1066*SQRT(RTE)-AH1066/SQRT(RTE))*dt/60/E_nom</f>
        <v>0.54284771036798429</v>
      </c>
      <c r="AR1066">
        <f>IF(R1066=1,1,0)</f>
        <v>0</v>
      </c>
    </row>
    <row r="1067" spans="1:44" x14ac:dyDescent="0.2">
      <c r="A1067">
        <v>1065</v>
      </c>
      <c r="B1067" s="22">
        <f>A1067/1440</f>
        <v>0.73958333333333337</v>
      </c>
      <c r="C1067" s="23">
        <v>3.9161000000000001</v>
      </c>
      <c r="D1067" s="24">
        <f>C1067+P_aux</f>
        <v>3.9311000000000003</v>
      </c>
      <c r="E1067" s="25">
        <f>AQ1066</f>
        <v>0.54284771036798429</v>
      </c>
      <c r="F1067" s="24">
        <f>AB1066</f>
        <v>3.4</v>
      </c>
      <c r="G1067">
        <f>IF(AND(S1066=0,V1066&gt;=MinOff),V1066,-1)</f>
        <v>-1</v>
      </c>
      <c r="H1067">
        <f>IF(AND(T1066=0,W1066&gt;=MinOff),W1066,-1)</f>
        <v>-1</v>
      </c>
      <c r="I1067">
        <f>IF(AND(U1066=0,X1066&gt;=MinOff),X1066,-1)</f>
        <v>-1</v>
      </c>
      <c r="J1067">
        <f>IF(AND(S1066=1,V1066&gt;=MinRun),V1066,-1)</f>
        <v>842</v>
      </c>
      <c r="K1067">
        <f>IF(AND(T1066=1,W1066&gt;=MinRun),W1066,-1)</f>
        <v>841</v>
      </c>
      <c r="L1067">
        <f>IF(AND(U1066=1,X1066&gt;=MinRun),X1066,-1)</f>
        <v>500</v>
      </c>
      <c r="M1067">
        <f>IF(MAX(G1067:I1067)&lt;0,0,MATCH(MAX(G1067:I1067),G1067:I1067,0))</f>
        <v>0</v>
      </c>
      <c r="N1067">
        <f>IF(MAX(J1067:L1067)&lt;0,0,MATCH(MAX(J1067:L1067),J1067:L1067,0))</f>
        <v>1</v>
      </c>
      <c r="O1067" s="24">
        <f>IF(N1067=0,0,INDEX(CapVec,N1067))</f>
        <v>1.2</v>
      </c>
      <c r="P1067">
        <f>IF(OR(D1067&gt;F1067+StartMargin,E1067&lt;SOC_startT),1,0)</f>
        <v>0</v>
      </c>
      <c r="Q1067">
        <f>IF(AND(E1067&gt;SOC_stopT,D1067&lt;=F1067-O1067+StopMargin),1,0)</f>
        <v>0</v>
      </c>
      <c r="R1067">
        <f>IF(AND(P1067=1,M1067&gt;0),1,IF(AND(P1067=0,Q1067=1,N1067&gt;0),-1,0))</f>
        <v>0</v>
      </c>
      <c r="S1067">
        <f>S1066+IF(AND(R1067=1,M1067=1),1,0)-IF(AND(R1067=-1,N1067=1),1,0)</f>
        <v>1</v>
      </c>
      <c r="T1067">
        <f>T1066+IF(AND(R1067=1,M1067=2),1,0)-IF(AND(R1067=-1,N1067=2),1,0)</f>
        <v>1</v>
      </c>
      <c r="U1067">
        <f>U1066+IF(AND(R1067=1,M1067=3),1,0)-IF(AND(R1067=-1,N1067=3),1,0)</f>
        <v>1</v>
      </c>
      <c r="V1067">
        <f>IF(S1067&lt;&gt;S1066,0,V1066+dt)</f>
        <v>843</v>
      </c>
      <c r="W1067">
        <f>IF(T1067&lt;&gt;T1066,0,W1066+dt)</f>
        <v>842</v>
      </c>
      <c r="X1067">
        <f>IF(U1067&lt;&gt;U1066,0,X1066+dt)</f>
        <v>501</v>
      </c>
      <c r="Y1067" s="24">
        <f>S1067*Cap_1*MIN(1,(V1067+dt)/StartRamp)</f>
        <v>1.2</v>
      </c>
      <c r="Z1067" s="24">
        <f>T1067*Cap_2*MIN(1,(W1067+dt)/StartRamp)</f>
        <v>1.1000000000000001</v>
      </c>
      <c r="AA1067" s="24">
        <f>U1067*Cap_3*MIN(1,(X1067+dt)/StartRamp)</f>
        <v>1.1000000000000001</v>
      </c>
      <c r="AB1067" s="24">
        <f>SUM(Y1067:AA1067)</f>
        <v>3.4</v>
      </c>
      <c r="AC1067" s="24">
        <f>AB1067-D1067</f>
        <v>-0.53110000000000035</v>
      </c>
      <c r="AD1067" s="25">
        <f>MEDIAN(0,(TaperEnd-E1067)/(TaperEnd-TaperStart),1)</f>
        <v>1</v>
      </c>
      <c r="AE1067" s="24">
        <f>MIN(P_pcs*AD1067,MAX(0,SOC_max-E1067)*E_nom*60/dt/SQRT(RTE))</f>
        <v>2.5</v>
      </c>
      <c r="AF1067" s="24">
        <f>MIN(P_pcs,MAX(0,E1067-SOC_min)*E_nom*60/dt*SQRT(RTE))</f>
        <v>2.5</v>
      </c>
      <c r="AG1067" s="24">
        <f>IF(AC1067&gt;0,MIN(AC1067,AE1067),0)</f>
        <v>0</v>
      </c>
      <c r="AH1067" s="24">
        <f>IF(AC1067&lt;0,MIN(-AC1067,AF1067),0)</f>
        <v>0.53110000000000035</v>
      </c>
      <c r="AI1067" s="24">
        <f>IF(AC1067&gt;0,D1067+AG1067,AB1067)</f>
        <v>3.4</v>
      </c>
      <c r="AJ1067" s="24">
        <f>MAX(0,D1067-AI1067-AH1067)</f>
        <v>0</v>
      </c>
      <c r="AK1067" s="25">
        <f>IF(AB1067&gt;0,AI1067/AB1067,0)</f>
        <v>1</v>
      </c>
      <c r="AL1067">
        <f>IF(AB1067=0,1,MIN(MATCH(MEDIAN(MinStable,AK1067,1),FC_L,1),3))</f>
        <v>3</v>
      </c>
      <c r="AM1067" s="25">
        <f>INDEX(FC_E1,$AL1067)+(MEDIAN(MinStable,$AK1067,1)-INDEX(FC_L,$AL1067))*(INDEX(FC_E1,$AL1067+1)-INDEX(FC_E1,$AL1067))/(INDEX(FC_L,$AL1067+1)-INDEX(FC_L,$AL1067))</f>
        <v>0.42799999999999999</v>
      </c>
      <c r="AN1067" s="25">
        <f>INDEX(FC_E2,$AL1067)+(MEDIAN(MinStable,$AK1067,1)-INDEX(FC_L,$AL1067))*(INDEX(FC_E2,$AL1067+1)-INDEX(FC_E2,$AL1067))/(INDEX(FC_L,$AL1067+1)-INDEX(FC_L,$AL1067))</f>
        <v>0.42199999999999999</v>
      </c>
      <c r="AO1067" s="25">
        <f>INDEX(FC_E3,$AL1067)+(MEDIAN(MinStable,$AK1067,1)-INDEX(FC_L,$AL1067))*(INDEX(FC_E3,$AL1067+1)-INDEX(FC_E3,$AL1067))/(INDEX(FC_L,$AL1067+1)-INDEX(FC_L,$AL1067))</f>
        <v>0.41499999999999998</v>
      </c>
      <c r="AP1067" s="26">
        <f>(IF(S1067=1,Y1067*AK1067/AM1067,0)+IF(T1067=1,Z1067*AK1067/AN1067,0)+IF(U1067=1,AA1067*AK1067/AO1067,0))*dt/60</f>
        <v>0.13434959664142687</v>
      </c>
      <c r="AQ1067" s="25">
        <f>E1067+(AG1067*SQRT(RTE)-AH1067/SQRT(RTE))*dt/60/E_nom</f>
        <v>0.54113209066409851</v>
      </c>
      <c r="AR1067">
        <f>IF(R1067=1,1,0)</f>
        <v>0</v>
      </c>
    </row>
    <row r="1068" spans="1:44" x14ac:dyDescent="0.2">
      <c r="A1068">
        <v>1066</v>
      </c>
      <c r="B1068" s="22">
        <f>A1068/1440</f>
        <v>0.74027777777777781</v>
      </c>
      <c r="C1068" s="23">
        <v>3.6863999999999999</v>
      </c>
      <c r="D1068" s="24">
        <f>C1068+P_aux</f>
        <v>3.7014</v>
      </c>
      <c r="E1068" s="25">
        <f>AQ1067</f>
        <v>0.54113209066409851</v>
      </c>
      <c r="F1068" s="24">
        <f>AB1067</f>
        <v>3.4</v>
      </c>
      <c r="G1068">
        <f>IF(AND(S1067=0,V1067&gt;=MinOff),V1067,-1)</f>
        <v>-1</v>
      </c>
      <c r="H1068">
        <f>IF(AND(T1067=0,W1067&gt;=MinOff),W1067,-1)</f>
        <v>-1</v>
      </c>
      <c r="I1068">
        <f>IF(AND(U1067=0,X1067&gt;=MinOff),X1067,-1)</f>
        <v>-1</v>
      </c>
      <c r="J1068">
        <f>IF(AND(S1067=1,V1067&gt;=MinRun),V1067,-1)</f>
        <v>843</v>
      </c>
      <c r="K1068">
        <f>IF(AND(T1067=1,W1067&gt;=MinRun),W1067,-1)</f>
        <v>842</v>
      </c>
      <c r="L1068">
        <f>IF(AND(U1067=1,X1067&gt;=MinRun),X1067,-1)</f>
        <v>501</v>
      </c>
      <c r="M1068">
        <f>IF(MAX(G1068:I1068)&lt;0,0,MATCH(MAX(G1068:I1068),G1068:I1068,0))</f>
        <v>0</v>
      </c>
      <c r="N1068">
        <f>IF(MAX(J1068:L1068)&lt;0,0,MATCH(MAX(J1068:L1068),J1068:L1068,0))</f>
        <v>1</v>
      </c>
      <c r="O1068" s="24">
        <f>IF(N1068=0,0,INDEX(CapVec,N1068))</f>
        <v>1.2</v>
      </c>
      <c r="P1068">
        <f>IF(OR(D1068&gt;F1068+StartMargin,E1068&lt;SOC_startT),1,0)</f>
        <v>0</v>
      </c>
      <c r="Q1068">
        <f>IF(AND(E1068&gt;SOC_stopT,D1068&lt;=F1068-O1068+StopMargin),1,0)</f>
        <v>0</v>
      </c>
      <c r="R1068">
        <f>IF(AND(P1068=1,M1068&gt;0),1,IF(AND(P1068=0,Q1068=1,N1068&gt;0),-1,0))</f>
        <v>0</v>
      </c>
      <c r="S1068">
        <f>S1067+IF(AND(R1068=1,M1068=1),1,0)-IF(AND(R1068=-1,N1068=1),1,0)</f>
        <v>1</v>
      </c>
      <c r="T1068">
        <f>T1067+IF(AND(R1068=1,M1068=2),1,0)-IF(AND(R1068=-1,N1068=2),1,0)</f>
        <v>1</v>
      </c>
      <c r="U1068">
        <f>U1067+IF(AND(R1068=1,M1068=3),1,0)-IF(AND(R1068=-1,N1068=3),1,0)</f>
        <v>1</v>
      </c>
      <c r="V1068">
        <f>IF(S1068&lt;&gt;S1067,0,V1067+dt)</f>
        <v>844</v>
      </c>
      <c r="W1068">
        <f>IF(T1068&lt;&gt;T1067,0,W1067+dt)</f>
        <v>843</v>
      </c>
      <c r="X1068">
        <f>IF(U1068&lt;&gt;U1067,0,X1067+dt)</f>
        <v>502</v>
      </c>
      <c r="Y1068" s="24">
        <f>S1068*Cap_1*MIN(1,(V1068+dt)/StartRamp)</f>
        <v>1.2</v>
      </c>
      <c r="Z1068" s="24">
        <f>T1068*Cap_2*MIN(1,(W1068+dt)/StartRamp)</f>
        <v>1.1000000000000001</v>
      </c>
      <c r="AA1068" s="24">
        <f>U1068*Cap_3*MIN(1,(X1068+dt)/StartRamp)</f>
        <v>1.1000000000000001</v>
      </c>
      <c r="AB1068" s="24">
        <f>SUM(Y1068:AA1068)</f>
        <v>3.4</v>
      </c>
      <c r="AC1068" s="24">
        <f>AB1068-D1068</f>
        <v>-0.30140000000000011</v>
      </c>
      <c r="AD1068" s="25">
        <f>MEDIAN(0,(TaperEnd-E1068)/(TaperEnd-TaperStart),1)</f>
        <v>1</v>
      </c>
      <c r="AE1068" s="24">
        <f>MIN(P_pcs*AD1068,MAX(0,SOC_max-E1068)*E_nom*60/dt/SQRT(RTE))</f>
        <v>2.5</v>
      </c>
      <c r="AF1068" s="24">
        <f>MIN(P_pcs,MAX(0,E1068-SOC_min)*E_nom*60/dt*SQRT(RTE))</f>
        <v>2.5</v>
      </c>
      <c r="AG1068" s="24">
        <f>IF(AC1068&gt;0,MIN(AC1068,AE1068),0)</f>
        <v>0</v>
      </c>
      <c r="AH1068" s="24">
        <f>IF(AC1068&lt;0,MIN(-AC1068,AF1068),0)</f>
        <v>0.30140000000000011</v>
      </c>
      <c r="AI1068" s="24">
        <f>IF(AC1068&gt;0,D1068+AG1068,AB1068)</f>
        <v>3.4</v>
      </c>
      <c r="AJ1068" s="24">
        <f>MAX(0,D1068-AI1068-AH1068)</f>
        <v>0</v>
      </c>
      <c r="AK1068" s="25">
        <f>IF(AB1068&gt;0,AI1068/AB1068,0)</f>
        <v>1</v>
      </c>
      <c r="AL1068">
        <f>IF(AB1068=0,1,MIN(MATCH(MEDIAN(MinStable,AK1068,1),FC_L,1),3))</f>
        <v>3</v>
      </c>
      <c r="AM1068" s="25">
        <f>INDEX(FC_E1,$AL1068)+(MEDIAN(MinStable,$AK1068,1)-INDEX(FC_L,$AL1068))*(INDEX(FC_E1,$AL1068+1)-INDEX(FC_E1,$AL1068))/(INDEX(FC_L,$AL1068+1)-INDEX(FC_L,$AL1068))</f>
        <v>0.42799999999999999</v>
      </c>
      <c r="AN1068" s="25">
        <f>INDEX(FC_E2,$AL1068)+(MEDIAN(MinStable,$AK1068,1)-INDEX(FC_L,$AL1068))*(INDEX(FC_E2,$AL1068+1)-INDEX(FC_E2,$AL1068))/(INDEX(FC_L,$AL1068+1)-INDEX(FC_L,$AL1068))</f>
        <v>0.42199999999999999</v>
      </c>
      <c r="AO1068" s="25">
        <f>INDEX(FC_E3,$AL1068)+(MEDIAN(MinStable,$AK1068,1)-INDEX(FC_L,$AL1068))*(INDEX(FC_E3,$AL1068+1)-INDEX(FC_E3,$AL1068))/(INDEX(FC_L,$AL1068+1)-INDEX(FC_L,$AL1068))</f>
        <v>0.41499999999999998</v>
      </c>
      <c r="AP1068" s="26">
        <f>(IF(S1068=1,Y1068*AK1068/AM1068,0)+IF(T1068=1,Z1068*AK1068/AN1068,0)+IF(U1068=1,AA1068*AK1068/AO1068,0))*dt/60</f>
        <v>0.13434959664142687</v>
      </c>
      <c r="AQ1068" s="25">
        <f>E1068+(AG1068*SQRT(RTE)-AH1068/SQRT(RTE))*dt/60/E_nom</f>
        <v>0.54015847405940787</v>
      </c>
      <c r="AR1068">
        <f>IF(R1068=1,1,0)</f>
        <v>0</v>
      </c>
    </row>
    <row r="1069" spans="1:44" x14ac:dyDescent="0.2">
      <c r="A1069">
        <v>1067</v>
      </c>
      <c r="B1069" s="22">
        <f>A1069/1440</f>
        <v>0.74097222222222225</v>
      </c>
      <c r="C1069" s="23">
        <v>3.8831000000000002</v>
      </c>
      <c r="D1069" s="24">
        <f>C1069+P_aux</f>
        <v>3.8981000000000003</v>
      </c>
      <c r="E1069" s="25">
        <f>AQ1068</f>
        <v>0.54015847405940787</v>
      </c>
      <c r="F1069" s="24">
        <f>AB1068</f>
        <v>3.4</v>
      </c>
      <c r="G1069">
        <f>IF(AND(S1068=0,V1068&gt;=MinOff),V1068,-1)</f>
        <v>-1</v>
      </c>
      <c r="H1069">
        <f>IF(AND(T1068=0,W1068&gt;=MinOff),W1068,-1)</f>
        <v>-1</v>
      </c>
      <c r="I1069">
        <f>IF(AND(U1068=0,X1068&gt;=MinOff),X1068,-1)</f>
        <v>-1</v>
      </c>
      <c r="J1069">
        <f>IF(AND(S1068=1,V1068&gt;=MinRun),V1068,-1)</f>
        <v>844</v>
      </c>
      <c r="K1069">
        <f>IF(AND(T1068=1,W1068&gt;=MinRun),W1068,-1)</f>
        <v>843</v>
      </c>
      <c r="L1069">
        <f>IF(AND(U1068=1,X1068&gt;=MinRun),X1068,-1)</f>
        <v>502</v>
      </c>
      <c r="M1069">
        <f>IF(MAX(G1069:I1069)&lt;0,0,MATCH(MAX(G1069:I1069),G1069:I1069,0))</f>
        <v>0</v>
      </c>
      <c r="N1069">
        <f>IF(MAX(J1069:L1069)&lt;0,0,MATCH(MAX(J1069:L1069),J1069:L1069,0))</f>
        <v>1</v>
      </c>
      <c r="O1069" s="24">
        <f>IF(N1069=0,0,INDEX(CapVec,N1069))</f>
        <v>1.2</v>
      </c>
      <c r="P1069">
        <f>IF(OR(D1069&gt;F1069+StartMargin,E1069&lt;SOC_startT),1,0)</f>
        <v>0</v>
      </c>
      <c r="Q1069">
        <f>IF(AND(E1069&gt;SOC_stopT,D1069&lt;=F1069-O1069+StopMargin),1,0)</f>
        <v>0</v>
      </c>
      <c r="R1069">
        <f>IF(AND(P1069=1,M1069&gt;0),1,IF(AND(P1069=0,Q1069=1,N1069&gt;0),-1,0))</f>
        <v>0</v>
      </c>
      <c r="S1069">
        <f>S1068+IF(AND(R1069=1,M1069=1),1,0)-IF(AND(R1069=-1,N1069=1),1,0)</f>
        <v>1</v>
      </c>
      <c r="T1069">
        <f>T1068+IF(AND(R1069=1,M1069=2),1,0)-IF(AND(R1069=-1,N1069=2),1,0)</f>
        <v>1</v>
      </c>
      <c r="U1069">
        <f>U1068+IF(AND(R1069=1,M1069=3),1,0)-IF(AND(R1069=-1,N1069=3),1,0)</f>
        <v>1</v>
      </c>
      <c r="V1069">
        <f>IF(S1069&lt;&gt;S1068,0,V1068+dt)</f>
        <v>845</v>
      </c>
      <c r="W1069">
        <f>IF(T1069&lt;&gt;T1068,0,W1068+dt)</f>
        <v>844</v>
      </c>
      <c r="X1069">
        <f>IF(U1069&lt;&gt;U1068,0,X1068+dt)</f>
        <v>503</v>
      </c>
      <c r="Y1069" s="24">
        <f>S1069*Cap_1*MIN(1,(V1069+dt)/StartRamp)</f>
        <v>1.2</v>
      </c>
      <c r="Z1069" s="24">
        <f>T1069*Cap_2*MIN(1,(W1069+dt)/StartRamp)</f>
        <v>1.1000000000000001</v>
      </c>
      <c r="AA1069" s="24">
        <f>U1069*Cap_3*MIN(1,(X1069+dt)/StartRamp)</f>
        <v>1.1000000000000001</v>
      </c>
      <c r="AB1069" s="24">
        <f>SUM(Y1069:AA1069)</f>
        <v>3.4</v>
      </c>
      <c r="AC1069" s="24">
        <f>AB1069-D1069</f>
        <v>-0.49810000000000043</v>
      </c>
      <c r="AD1069" s="25">
        <f>MEDIAN(0,(TaperEnd-E1069)/(TaperEnd-TaperStart),1)</f>
        <v>1</v>
      </c>
      <c r="AE1069" s="24">
        <f>MIN(P_pcs*AD1069,MAX(0,SOC_max-E1069)*E_nom*60/dt/SQRT(RTE))</f>
        <v>2.5</v>
      </c>
      <c r="AF1069" s="24">
        <f>MIN(P_pcs,MAX(0,E1069-SOC_min)*E_nom*60/dt*SQRT(RTE))</f>
        <v>2.5</v>
      </c>
      <c r="AG1069" s="24">
        <f>IF(AC1069&gt;0,MIN(AC1069,AE1069),0)</f>
        <v>0</v>
      </c>
      <c r="AH1069" s="24">
        <f>IF(AC1069&lt;0,MIN(-AC1069,AF1069),0)</f>
        <v>0.49810000000000043</v>
      </c>
      <c r="AI1069" s="24">
        <f>IF(AC1069&gt;0,D1069+AG1069,AB1069)</f>
        <v>3.4</v>
      </c>
      <c r="AJ1069" s="24">
        <f>MAX(0,D1069-AI1069-AH1069)</f>
        <v>0</v>
      </c>
      <c r="AK1069" s="25">
        <f>IF(AB1069&gt;0,AI1069/AB1069,0)</f>
        <v>1</v>
      </c>
      <c r="AL1069">
        <f>IF(AB1069=0,1,MIN(MATCH(MEDIAN(MinStable,AK1069,1),FC_L,1),3))</f>
        <v>3</v>
      </c>
      <c r="AM1069" s="25">
        <f>INDEX(FC_E1,$AL1069)+(MEDIAN(MinStable,$AK1069,1)-INDEX(FC_L,$AL1069))*(INDEX(FC_E1,$AL1069+1)-INDEX(FC_E1,$AL1069))/(INDEX(FC_L,$AL1069+1)-INDEX(FC_L,$AL1069))</f>
        <v>0.42799999999999999</v>
      </c>
      <c r="AN1069" s="25">
        <f>INDEX(FC_E2,$AL1069)+(MEDIAN(MinStable,$AK1069,1)-INDEX(FC_L,$AL1069))*(INDEX(FC_E2,$AL1069+1)-INDEX(FC_E2,$AL1069))/(INDEX(FC_L,$AL1069+1)-INDEX(FC_L,$AL1069))</f>
        <v>0.42199999999999999</v>
      </c>
      <c r="AO1069" s="25">
        <f>INDEX(FC_E3,$AL1069)+(MEDIAN(MinStable,$AK1069,1)-INDEX(FC_L,$AL1069))*(INDEX(FC_E3,$AL1069+1)-INDEX(FC_E3,$AL1069))/(INDEX(FC_L,$AL1069+1)-INDEX(FC_L,$AL1069))</f>
        <v>0.41499999999999998</v>
      </c>
      <c r="AP1069" s="26">
        <f>(IF(S1069=1,Y1069*AK1069/AM1069,0)+IF(T1069=1,Z1069*AK1069/AN1069,0)+IF(U1069=1,AA1069*AK1069/AO1069,0))*dt/60</f>
        <v>0.13434959664142687</v>
      </c>
      <c r="AQ1069" s="25">
        <f>E1069+(AG1069*SQRT(RTE)-AH1069/SQRT(RTE))*dt/60/E_nom</f>
        <v>0.53854945471369986</v>
      </c>
      <c r="AR1069">
        <f>IF(R1069=1,1,0)</f>
        <v>0</v>
      </c>
    </row>
    <row r="1070" spans="1:44" x14ac:dyDescent="0.2">
      <c r="A1070">
        <v>1068</v>
      </c>
      <c r="B1070" s="22">
        <f>A1070/1440</f>
        <v>0.7416666666666667</v>
      </c>
      <c r="C1070" s="23">
        <v>3.8365</v>
      </c>
      <c r="D1070" s="24">
        <f>C1070+P_aux</f>
        <v>3.8515000000000001</v>
      </c>
      <c r="E1070" s="25">
        <f>AQ1069</f>
        <v>0.53854945471369986</v>
      </c>
      <c r="F1070" s="24">
        <f>AB1069</f>
        <v>3.4</v>
      </c>
      <c r="G1070">
        <f>IF(AND(S1069=0,V1069&gt;=MinOff),V1069,-1)</f>
        <v>-1</v>
      </c>
      <c r="H1070">
        <f>IF(AND(T1069=0,W1069&gt;=MinOff),W1069,-1)</f>
        <v>-1</v>
      </c>
      <c r="I1070">
        <f>IF(AND(U1069=0,X1069&gt;=MinOff),X1069,-1)</f>
        <v>-1</v>
      </c>
      <c r="J1070">
        <f>IF(AND(S1069=1,V1069&gt;=MinRun),V1069,-1)</f>
        <v>845</v>
      </c>
      <c r="K1070">
        <f>IF(AND(T1069=1,W1069&gt;=MinRun),W1069,-1)</f>
        <v>844</v>
      </c>
      <c r="L1070">
        <f>IF(AND(U1069=1,X1069&gt;=MinRun),X1069,-1)</f>
        <v>503</v>
      </c>
      <c r="M1070">
        <f>IF(MAX(G1070:I1070)&lt;0,0,MATCH(MAX(G1070:I1070),G1070:I1070,0))</f>
        <v>0</v>
      </c>
      <c r="N1070">
        <f>IF(MAX(J1070:L1070)&lt;0,0,MATCH(MAX(J1070:L1070),J1070:L1070,0))</f>
        <v>1</v>
      </c>
      <c r="O1070" s="24">
        <f>IF(N1070=0,0,INDEX(CapVec,N1070))</f>
        <v>1.2</v>
      </c>
      <c r="P1070">
        <f>IF(OR(D1070&gt;F1070+StartMargin,E1070&lt;SOC_startT),1,0)</f>
        <v>0</v>
      </c>
      <c r="Q1070">
        <f>IF(AND(E1070&gt;SOC_stopT,D1070&lt;=F1070-O1070+StopMargin),1,0)</f>
        <v>0</v>
      </c>
      <c r="R1070">
        <f>IF(AND(P1070=1,M1070&gt;0),1,IF(AND(P1070=0,Q1070=1,N1070&gt;0),-1,0))</f>
        <v>0</v>
      </c>
      <c r="S1070">
        <f>S1069+IF(AND(R1070=1,M1070=1),1,0)-IF(AND(R1070=-1,N1070=1),1,0)</f>
        <v>1</v>
      </c>
      <c r="T1070">
        <f>T1069+IF(AND(R1070=1,M1070=2),1,0)-IF(AND(R1070=-1,N1070=2),1,0)</f>
        <v>1</v>
      </c>
      <c r="U1070">
        <f>U1069+IF(AND(R1070=1,M1070=3),1,0)-IF(AND(R1070=-1,N1070=3),1,0)</f>
        <v>1</v>
      </c>
      <c r="V1070">
        <f>IF(S1070&lt;&gt;S1069,0,V1069+dt)</f>
        <v>846</v>
      </c>
      <c r="W1070">
        <f>IF(T1070&lt;&gt;T1069,0,W1069+dt)</f>
        <v>845</v>
      </c>
      <c r="X1070">
        <f>IF(U1070&lt;&gt;U1069,0,X1069+dt)</f>
        <v>504</v>
      </c>
      <c r="Y1070" s="24">
        <f>S1070*Cap_1*MIN(1,(V1070+dt)/StartRamp)</f>
        <v>1.2</v>
      </c>
      <c r="Z1070" s="24">
        <f>T1070*Cap_2*MIN(1,(W1070+dt)/StartRamp)</f>
        <v>1.1000000000000001</v>
      </c>
      <c r="AA1070" s="24">
        <f>U1070*Cap_3*MIN(1,(X1070+dt)/StartRamp)</f>
        <v>1.1000000000000001</v>
      </c>
      <c r="AB1070" s="24">
        <f>SUM(Y1070:AA1070)</f>
        <v>3.4</v>
      </c>
      <c r="AC1070" s="24">
        <f>AB1070-D1070</f>
        <v>-0.45150000000000023</v>
      </c>
      <c r="AD1070" s="25">
        <f>MEDIAN(0,(TaperEnd-E1070)/(TaperEnd-TaperStart),1)</f>
        <v>1</v>
      </c>
      <c r="AE1070" s="24">
        <f>MIN(P_pcs*AD1070,MAX(0,SOC_max-E1070)*E_nom*60/dt/SQRT(RTE))</f>
        <v>2.5</v>
      </c>
      <c r="AF1070" s="24">
        <f>MIN(P_pcs,MAX(0,E1070-SOC_min)*E_nom*60/dt*SQRT(RTE))</f>
        <v>2.5</v>
      </c>
      <c r="AG1070" s="24">
        <f>IF(AC1070&gt;0,MIN(AC1070,AE1070),0)</f>
        <v>0</v>
      </c>
      <c r="AH1070" s="24">
        <f>IF(AC1070&lt;0,MIN(-AC1070,AF1070),0)</f>
        <v>0.45150000000000023</v>
      </c>
      <c r="AI1070" s="24">
        <f>IF(AC1070&gt;0,D1070+AG1070,AB1070)</f>
        <v>3.4</v>
      </c>
      <c r="AJ1070" s="24">
        <f>MAX(0,D1070-AI1070-AH1070)</f>
        <v>0</v>
      </c>
      <c r="AK1070" s="25">
        <f>IF(AB1070&gt;0,AI1070/AB1070,0)</f>
        <v>1</v>
      </c>
      <c r="AL1070">
        <f>IF(AB1070=0,1,MIN(MATCH(MEDIAN(MinStable,AK1070,1),FC_L,1),3))</f>
        <v>3</v>
      </c>
      <c r="AM1070" s="25">
        <f>INDEX(FC_E1,$AL1070)+(MEDIAN(MinStable,$AK1070,1)-INDEX(FC_L,$AL1070))*(INDEX(FC_E1,$AL1070+1)-INDEX(FC_E1,$AL1070))/(INDEX(FC_L,$AL1070+1)-INDEX(FC_L,$AL1070))</f>
        <v>0.42799999999999999</v>
      </c>
      <c r="AN1070" s="25">
        <f>INDEX(FC_E2,$AL1070)+(MEDIAN(MinStable,$AK1070,1)-INDEX(FC_L,$AL1070))*(INDEX(FC_E2,$AL1070+1)-INDEX(FC_E2,$AL1070))/(INDEX(FC_L,$AL1070+1)-INDEX(FC_L,$AL1070))</f>
        <v>0.42199999999999999</v>
      </c>
      <c r="AO1070" s="25">
        <f>INDEX(FC_E3,$AL1070)+(MEDIAN(MinStable,$AK1070,1)-INDEX(FC_L,$AL1070))*(INDEX(FC_E3,$AL1070+1)-INDEX(FC_E3,$AL1070))/(INDEX(FC_L,$AL1070+1)-INDEX(FC_L,$AL1070))</f>
        <v>0.41499999999999998</v>
      </c>
      <c r="AP1070" s="26">
        <f>(IF(S1070=1,Y1070*AK1070/AM1070,0)+IF(T1070=1,Z1070*AK1070/AN1070,0)+IF(U1070=1,AA1070*AK1070/AO1070,0))*dt/60</f>
        <v>0.13434959664142687</v>
      </c>
      <c r="AQ1070" s="25">
        <f>E1070+(AG1070*SQRT(RTE)-AH1070/SQRT(RTE))*dt/60/E_nom</f>
        <v>0.53709096799499445</v>
      </c>
      <c r="AR1070">
        <f>IF(R1070=1,1,0)</f>
        <v>0</v>
      </c>
    </row>
    <row r="1071" spans="1:44" x14ac:dyDescent="0.2">
      <c r="A1071">
        <v>1069</v>
      </c>
      <c r="B1071" s="22">
        <f>A1071/1440</f>
        <v>0.74236111111111114</v>
      </c>
      <c r="C1071" s="23">
        <v>3.7869999999999999</v>
      </c>
      <c r="D1071" s="24">
        <f>C1071+P_aux</f>
        <v>3.802</v>
      </c>
      <c r="E1071" s="25">
        <f>AQ1070</f>
        <v>0.53709096799499445</v>
      </c>
      <c r="F1071" s="24">
        <f>AB1070</f>
        <v>3.4</v>
      </c>
      <c r="G1071">
        <f>IF(AND(S1070=0,V1070&gt;=MinOff),V1070,-1)</f>
        <v>-1</v>
      </c>
      <c r="H1071">
        <f>IF(AND(T1070=0,W1070&gt;=MinOff),W1070,-1)</f>
        <v>-1</v>
      </c>
      <c r="I1071">
        <f>IF(AND(U1070=0,X1070&gt;=MinOff),X1070,-1)</f>
        <v>-1</v>
      </c>
      <c r="J1071">
        <f>IF(AND(S1070=1,V1070&gt;=MinRun),V1070,-1)</f>
        <v>846</v>
      </c>
      <c r="K1071">
        <f>IF(AND(T1070=1,W1070&gt;=MinRun),W1070,-1)</f>
        <v>845</v>
      </c>
      <c r="L1071">
        <f>IF(AND(U1070=1,X1070&gt;=MinRun),X1070,-1)</f>
        <v>504</v>
      </c>
      <c r="M1071">
        <f>IF(MAX(G1071:I1071)&lt;0,0,MATCH(MAX(G1071:I1071),G1071:I1071,0))</f>
        <v>0</v>
      </c>
      <c r="N1071">
        <f>IF(MAX(J1071:L1071)&lt;0,0,MATCH(MAX(J1071:L1071),J1071:L1071,0))</f>
        <v>1</v>
      </c>
      <c r="O1071" s="24">
        <f>IF(N1071=0,0,INDEX(CapVec,N1071))</f>
        <v>1.2</v>
      </c>
      <c r="P1071">
        <f>IF(OR(D1071&gt;F1071+StartMargin,E1071&lt;SOC_startT),1,0)</f>
        <v>0</v>
      </c>
      <c r="Q1071">
        <f>IF(AND(E1071&gt;SOC_stopT,D1071&lt;=F1071-O1071+StopMargin),1,0)</f>
        <v>0</v>
      </c>
      <c r="R1071">
        <f>IF(AND(P1071=1,M1071&gt;0),1,IF(AND(P1071=0,Q1071=1,N1071&gt;0),-1,0))</f>
        <v>0</v>
      </c>
      <c r="S1071">
        <f>S1070+IF(AND(R1071=1,M1071=1),1,0)-IF(AND(R1071=-1,N1071=1),1,0)</f>
        <v>1</v>
      </c>
      <c r="T1071">
        <f>T1070+IF(AND(R1071=1,M1071=2),1,0)-IF(AND(R1071=-1,N1071=2),1,0)</f>
        <v>1</v>
      </c>
      <c r="U1071">
        <f>U1070+IF(AND(R1071=1,M1071=3),1,0)-IF(AND(R1071=-1,N1071=3),1,0)</f>
        <v>1</v>
      </c>
      <c r="V1071">
        <f>IF(S1071&lt;&gt;S1070,0,V1070+dt)</f>
        <v>847</v>
      </c>
      <c r="W1071">
        <f>IF(T1071&lt;&gt;T1070,0,W1070+dt)</f>
        <v>846</v>
      </c>
      <c r="X1071">
        <f>IF(U1071&lt;&gt;U1070,0,X1070+dt)</f>
        <v>505</v>
      </c>
      <c r="Y1071" s="24">
        <f>S1071*Cap_1*MIN(1,(V1071+dt)/StartRamp)</f>
        <v>1.2</v>
      </c>
      <c r="Z1071" s="24">
        <f>T1071*Cap_2*MIN(1,(W1071+dt)/StartRamp)</f>
        <v>1.1000000000000001</v>
      </c>
      <c r="AA1071" s="24">
        <f>U1071*Cap_3*MIN(1,(X1071+dt)/StartRamp)</f>
        <v>1.1000000000000001</v>
      </c>
      <c r="AB1071" s="24">
        <f>SUM(Y1071:AA1071)</f>
        <v>3.4</v>
      </c>
      <c r="AC1071" s="24">
        <f>AB1071-D1071</f>
        <v>-0.40200000000000014</v>
      </c>
      <c r="AD1071" s="25">
        <f>MEDIAN(0,(TaperEnd-E1071)/(TaperEnd-TaperStart),1)</f>
        <v>1</v>
      </c>
      <c r="AE1071" s="24">
        <f>MIN(P_pcs*AD1071,MAX(0,SOC_max-E1071)*E_nom*60/dt/SQRT(RTE))</f>
        <v>2.5</v>
      </c>
      <c r="AF1071" s="24">
        <f>MIN(P_pcs,MAX(0,E1071-SOC_min)*E_nom*60/dt*SQRT(RTE))</f>
        <v>2.5</v>
      </c>
      <c r="AG1071" s="24">
        <f>IF(AC1071&gt;0,MIN(AC1071,AE1071),0)</f>
        <v>0</v>
      </c>
      <c r="AH1071" s="24">
        <f>IF(AC1071&lt;0,MIN(-AC1071,AF1071),0)</f>
        <v>0.40200000000000014</v>
      </c>
      <c r="AI1071" s="24">
        <f>IF(AC1071&gt;0,D1071+AG1071,AB1071)</f>
        <v>3.4</v>
      </c>
      <c r="AJ1071" s="24">
        <f>MAX(0,D1071-AI1071-AH1071)</f>
        <v>0</v>
      </c>
      <c r="AK1071" s="25">
        <f>IF(AB1071&gt;0,AI1071/AB1071,0)</f>
        <v>1</v>
      </c>
      <c r="AL1071">
        <f>IF(AB1071=0,1,MIN(MATCH(MEDIAN(MinStable,AK1071,1),FC_L,1),3))</f>
        <v>3</v>
      </c>
      <c r="AM1071" s="25">
        <f>INDEX(FC_E1,$AL1071)+(MEDIAN(MinStable,$AK1071,1)-INDEX(FC_L,$AL1071))*(INDEX(FC_E1,$AL1071+1)-INDEX(FC_E1,$AL1071))/(INDEX(FC_L,$AL1071+1)-INDEX(FC_L,$AL1071))</f>
        <v>0.42799999999999999</v>
      </c>
      <c r="AN1071" s="25">
        <f>INDEX(FC_E2,$AL1071)+(MEDIAN(MinStable,$AK1071,1)-INDEX(FC_L,$AL1071))*(INDEX(FC_E2,$AL1071+1)-INDEX(FC_E2,$AL1071))/(INDEX(FC_L,$AL1071+1)-INDEX(FC_L,$AL1071))</f>
        <v>0.42199999999999999</v>
      </c>
      <c r="AO1071" s="25">
        <f>INDEX(FC_E3,$AL1071)+(MEDIAN(MinStable,$AK1071,1)-INDEX(FC_L,$AL1071))*(INDEX(FC_E3,$AL1071+1)-INDEX(FC_E3,$AL1071))/(INDEX(FC_L,$AL1071+1)-INDEX(FC_L,$AL1071))</f>
        <v>0.41499999999999998</v>
      </c>
      <c r="AP1071" s="26">
        <f>(IF(S1071=1,Y1071*AK1071/AM1071,0)+IF(T1071=1,Z1071*AK1071/AN1071,0)+IF(U1071=1,AA1071*AK1071/AO1071,0))*dt/60</f>
        <v>0.13434959664142687</v>
      </c>
      <c r="AQ1071" s="25">
        <f>E1071+(AG1071*SQRT(RTE)-AH1071/SQRT(RTE))*dt/60/E_nom</f>
        <v>0.53579238181355571</v>
      </c>
      <c r="AR1071">
        <f>IF(R1071=1,1,0)</f>
        <v>0</v>
      </c>
    </row>
    <row r="1072" spans="1:44" x14ac:dyDescent="0.2">
      <c r="A1072">
        <v>1070</v>
      </c>
      <c r="B1072" s="22">
        <f>A1072/1440</f>
        <v>0.74305555555555558</v>
      </c>
      <c r="C1072" s="23">
        <v>3.8664000000000001</v>
      </c>
      <c r="D1072" s="24">
        <f>C1072+P_aux</f>
        <v>3.8814000000000002</v>
      </c>
      <c r="E1072" s="25">
        <f>AQ1071</f>
        <v>0.53579238181355571</v>
      </c>
      <c r="F1072" s="24">
        <f>AB1071</f>
        <v>3.4</v>
      </c>
      <c r="G1072">
        <f>IF(AND(S1071=0,V1071&gt;=MinOff),V1071,-1)</f>
        <v>-1</v>
      </c>
      <c r="H1072">
        <f>IF(AND(T1071=0,W1071&gt;=MinOff),W1071,-1)</f>
        <v>-1</v>
      </c>
      <c r="I1072">
        <f>IF(AND(U1071=0,X1071&gt;=MinOff),X1071,-1)</f>
        <v>-1</v>
      </c>
      <c r="J1072">
        <f>IF(AND(S1071=1,V1071&gt;=MinRun),V1071,-1)</f>
        <v>847</v>
      </c>
      <c r="K1072">
        <f>IF(AND(T1071=1,W1071&gt;=MinRun),W1071,-1)</f>
        <v>846</v>
      </c>
      <c r="L1072">
        <f>IF(AND(U1071=1,X1071&gt;=MinRun),X1071,-1)</f>
        <v>505</v>
      </c>
      <c r="M1072">
        <f>IF(MAX(G1072:I1072)&lt;0,0,MATCH(MAX(G1072:I1072),G1072:I1072,0))</f>
        <v>0</v>
      </c>
      <c r="N1072">
        <f>IF(MAX(J1072:L1072)&lt;0,0,MATCH(MAX(J1072:L1072),J1072:L1072,0))</f>
        <v>1</v>
      </c>
      <c r="O1072" s="24">
        <f>IF(N1072=0,0,INDEX(CapVec,N1072))</f>
        <v>1.2</v>
      </c>
      <c r="P1072">
        <f>IF(OR(D1072&gt;F1072+StartMargin,E1072&lt;SOC_startT),1,0)</f>
        <v>0</v>
      </c>
      <c r="Q1072">
        <f>IF(AND(E1072&gt;SOC_stopT,D1072&lt;=F1072-O1072+StopMargin),1,0)</f>
        <v>0</v>
      </c>
      <c r="R1072">
        <f>IF(AND(P1072=1,M1072&gt;0),1,IF(AND(P1072=0,Q1072=1,N1072&gt;0),-1,0))</f>
        <v>0</v>
      </c>
      <c r="S1072">
        <f>S1071+IF(AND(R1072=1,M1072=1),1,0)-IF(AND(R1072=-1,N1072=1),1,0)</f>
        <v>1</v>
      </c>
      <c r="T1072">
        <f>T1071+IF(AND(R1072=1,M1072=2),1,0)-IF(AND(R1072=-1,N1072=2),1,0)</f>
        <v>1</v>
      </c>
      <c r="U1072">
        <f>U1071+IF(AND(R1072=1,M1072=3),1,0)-IF(AND(R1072=-1,N1072=3),1,0)</f>
        <v>1</v>
      </c>
      <c r="V1072">
        <f>IF(S1072&lt;&gt;S1071,0,V1071+dt)</f>
        <v>848</v>
      </c>
      <c r="W1072">
        <f>IF(T1072&lt;&gt;T1071,0,W1071+dt)</f>
        <v>847</v>
      </c>
      <c r="X1072">
        <f>IF(U1072&lt;&gt;U1071,0,X1071+dt)</f>
        <v>506</v>
      </c>
      <c r="Y1072" s="24">
        <f>S1072*Cap_1*MIN(1,(V1072+dt)/StartRamp)</f>
        <v>1.2</v>
      </c>
      <c r="Z1072" s="24">
        <f>T1072*Cap_2*MIN(1,(W1072+dt)/StartRamp)</f>
        <v>1.1000000000000001</v>
      </c>
      <c r="AA1072" s="24">
        <f>U1072*Cap_3*MIN(1,(X1072+dt)/StartRamp)</f>
        <v>1.1000000000000001</v>
      </c>
      <c r="AB1072" s="24">
        <f>SUM(Y1072:AA1072)</f>
        <v>3.4</v>
      </c>
      <c r="AC1072" s="24">
        <f>AB1072-D1072</f>
        <v>-0.48140000000000027</v>
      </c>
      <c r="AD1072" s="25">
        <f>MEDIAN(0,(TaperEnd-E1072)/(TaperEnd-TaperStart),1)</f>
        <v>1</v>
      </c>
      <c r="AE1072" s="24">
        <f>MIN(P_pcs*AD1072,MAX(0,SOC_max-E1072)*E_nom*60/dt/SQRT(RTE))</f>
        <v>2.5</v>
      </c>
      <c r="AF1072" s="24">
        <f>MIN(P_pcs,MAX(0,E1072-SOC_min)*E_nom*60/dt*SQRT(RTE))</f>
        <v>2.5</v>
      </c>
      <c r="AG1072" s="24">
        <f>IF(AC1072&gt;0,MIN(AC1072,AE1072),0)</f>
        <v>0</v>
      </c>
      <c r="AH1072" s="24">
        <f>IF(AC1072&lt;0,MIN(-AC1072,AF1072),0)</f>
        <v>0.48140000000000027</v>
      </c>
      <c r="AI1072" s="24">
        <f>IF(AC1072&gt;0,D1072+AG1072,AB1072)</f>
        <v>3.4</v>
      </c>
      <c r="AJ1072" s="24">
        <f>MAX(0,D1072-AI1072-AH1072)</f>
        <v>0</v>
      </c>
      <c r="AK1072" s="25">
        <f>IF(AB1072&gt;0,AI1072/AB1072,0)</f>
        <v>1</v>
      </c>
      <c r="AL1072">
        <f>IF(AB1072=0,1,MIN(MATCH(MEDIAN(MinStable,AK1072,1),FC_L,1),3))</f>
        <v>3</v>
      </c>
      <c r="AM1072" s="25">
        <f>INDEX(FC_E1,$AL1072)+(MEDIAN(MinStable,$AK1072,1)-INDEX(FC_L,$AL1072))*(INDEX(FC_E1,$AL1072+1)-INDEX(FC_E1,$AL1072))/(INDEX(FC_L,$AL1072+1)-INDEX(FC_L,$AL1072))</f>
        <v>0.42799999999999999</v>
      </c>
      <c r="AN1072" s="25">
        <f>INDEX(FC_E2,$AL1072)+(MEDIAN(MinStable,$AK1072,1)-INDEX(FC_L,$AL1072))*(INDEX(FC_E2,$AL1072+1)-INDEX(FC_E2,$AL1072))/(INDEX(FC_L,$AL1072+1)-INDEX(FC_L,$AL1072))</f>
        <v>0.42199999999999999</v>
      </c>
      <c r="AO1072" s="25">
        <f>INDEX(FC_E3,$AL1072)+(MEDIAN(MinStable,$AK1072,1)-INDEX(FC_L,$AL1072))*(INDEX(FC_E3,$AL1072+1)-INDEX(FC_E3,$AL1072))/(INDEX(FC_L,$AL1072+1)-INDEX(FC_L,$AL1072))</f>
        <v>0.41499999999999998</v>
      </c>
      <c r="AP1072" s="26">
        <f>(IF(S1072=1,Y1072*AK1072/AM1072,0)+IF(T1072=1,Z1072*AK1072/AN1072,0)+IF(U1072=1,AA1072*AK1072/AO1072,0))*dt/60</f>
        <v>0.13434959664142687</v>
      </c>
      <c r="AQ1072" s="25">
        <f>E1072+(AG1072*SQRT(RTE)-AH1072/SQRT(RTE))*dt/60/E_nom</f>
        <v>0.53423730870971342</v>
      </c>
      <c r="AR1072">
        <f>IF(R1072=1,1,0)</f>
        <v>0</v>
      </c>
    </row>
    <row r="1073" spans="1:44" x14ac:dyDescent="0.2">
      <c r="A1073">
        <v>1071</v>
      </c>
      <c r="B1073" s="22">
        <f>A1073/1440</f>
        <v>0.74375000000000002</v>
      </c>
      <c r="C1073" s="23">
        <v>3.8561999999999999</v>
      </c>
      <c r="D1073" s="24">
        <f>C1073+P_aux</f>
        <v>3.8712</v>
      </c>
      <c r="E1073" s="25">
        <f>AQ1072</f>
        <v>0.53423730870971342</v>
      </c>
      <c r="F1073" s="24">
        <f>AB1072</f>
        <v>3.4</v>
      </c>
      <c r="G1073">
        <f>IF(AND(S1072=0,V1072&gt;=MinOff),V1072,-1)</f>
        <v>-1</v>
      </c>
      <c r="H1073">
        <f>IF(AND(T1072=0,W1072&gt;=MinOff),W1072,-1)</f>
        <v>-1</v>
      </c>
      <c r="I1073">
        <f>IF(AND(U1072=0,X1072&gt;=MinOff),X1072,-1)</f>
        <v>-1</v>
      </c>
      <c r="J1073">
        <f>IF(AND(S1072=1,V1072&gt;=MinRun),V1072,-1)</f>
        <v>848</v>
      </c>
      <c r="K1073">
        <f>IF(AND(T1072=1,W1072&gt;=MinRun),W1072,-1)</f>
        <v>847</v>
      </c>
      <c r="L1073">
        <f>IF(AND(U1072=1,X1072&gt;=MinRun),X1072,-1)</f>
        <v>506</v>
      </c>
      <c r="M1073">
        <f>IF(MAX(G1073:I1073)&lt;0,0,MATCH(MAX(G1073:I1073),G1073:I1073,0))</f>
        <v>0</v>
      </c>
      <c r="N1073">
        <f>IF(MAX(J1073:L1073)&lt;0,0,MATCH(MAX(J1073:L1073),J1073:L1073,0))</f>
        <v>1</v>
      </c>
      <c r="O1073" s="24">
        <f>IF(N1073=0,0,INDEX(CapVec,N1073))</f>
        <v>1.2</v>
      </c>
      <c r="P1073">
        <f>IF(OR(D1073&gt;F1073+StartMargin,E1073&lt;SOC_startT),1,0)</f>
        <v>0</v>
      </c>
      <c r="Q1073">
        <f>IF(AND(E1073&gt;SOC_stopT,D1073&lt;=F1073-O1073+StopMargin),1,0)</f>
        <v>0</v>
      </c>
      <c r="R1073">
        <f>IF(AND(P1073=1,M1073&gt;0),1,IF(AND(P1073=0,Q1073=1,N1073&gt;0),-1,0))</f>
        <v>0</v>
      </c>
      <c r="S1073">
        <f>S1072+IF(AND(R1073=1,M1073=1),1,0)-IF(AND(R1073=-1,N1073=1),1,0)</f>
        <v>1</v>
      </c>
      <c r="T1073">
        <f>T1072+IF(AND(R1073=1,M1073=2),1,0)-IF(AND(R1073=-1,N1073=2),1,0)</f>
        <v>1</v>
      </c>
      <c r="U1073">
        <f>U1072+IF(AND(R1073=1,M1073=3),1,0)-IF(AND(R1073=-1,N1073=3),1,0)</f>
        <v>1</v>
      </c>
      <c r="V1073">
        <f>IF(S1073&lt;&gt;S1072,0,V1072+dt)</f>
        <v>849</v>
      </c>
      <c r="W1073">
        <f>IF(T1073&lt;&gt;T1072,0,W1072+dt)</f>
        <v>848</v>
      </c>
      <c r="X1073">
        <f>IF(U1073&lt;&gt;U1072,0,X1072+dt)</f>
        <v>507</v>
      </c>
      <c r="Y1073" s="24">
        <f>S1073*Cap_1*MIN(1,(V1073+dt)/StartRamp)</f>
        <v>1.2</v>
      </c>
      <c r="Z1073" s="24">
        <f>T1073*Cap_2*MIN(1,(W1073+dt)/StartRamp)</f>
        <v>1.1000000000000001</v>
      </c>
      <c r="AA1073" s="24">
        <f>U1073*Cap_3*MIN(1,(X1073+dt)/StartRamp)</f>
        <v>1.1000000000000001</v>
      </c>
      <c r="AB1073" s="24">
        <f>SUM(Y1073:AA1073)</f>
        <v>3.4</v>
      </c>
      <c r="AC1073" s="24">
        <f>AB1073-D1073</f>
        <v>-0.47120000000000006</v>
      </c>
      <c r="AD1073" s="25">
        <f>MEDIAN(0,(TaperEnd-E1073)/(TaperEnd-TaperStart),1)</f>
        <v>1</v>
      </c>
      <c r="AE1073" s="24">
        <f>MIN(P_pcs*AD1073,MAX(0,SOC_max-E1073)*E_nom*60/dt/SQRT(RTE))</f>
        <v>2.5</v>
      </c>
      <c r="AF1073" s="24">
        <f>MIN(P_pcs,MAX(0,E1073-SOC_min)*E_nom*60/dt*SQRT(RTE))</f>
        <v>2.5</v>
      </c>
      <c r="AG1073" s="24">
        <f>IF(AC1073&gt;0,MIN(AC1073,AE1073),0)</f>
        <v>0</v>
      </c>
      <c r="AH1073" s="24">
        <f>IF(AC1073&lt;0,MIN(-AC1073,AF1073),0)</f>
        <v>0.47120000000000006</v>
      </c>
      <c r="AI1073" s="24">
        <f>IF(AC1073&gt;0,D1073+AG1073,AB1073)</f>
        <v>3.4</v>
      </c>
      <c r="AJ1073" s="24">
        <f>MAX(0,D1073-AI1073-AH1073)</f>
        <v>0</v>
      </c>
      <c r="AK1073" s="25">
        <f>IF(AB1073&gt;0,AI1073/AB1073,0)</f>
        <v>1</v>
      </c>
      <c r="AL1073">
        <f>IF(AB1073=0,1,MIN(MATCH(MEDIAN(MinStable,AK1073,1),FC_L,1),3))</f>
        <v>3</v>
      </c>
      <c r="AM1073" s="25">
        <f>INDEX(FC_E1,$AL1073)+(MEDIAN(MinStable,$AK1073,1)-INDEX(FC_L,$AL1073))*(INDEX(FC_E1,$AL1073+1)-INDEX(FC_E1,$AL1073))/(INDEX(FC_L,$AL1073+1)-INDEX(FC_L,$AL1073))</f>
        <v>0.42799999999999999</v>
      </c>
      <c r="AN1073" s="25">
        <f>INDEX(FC_E2,$AL1073)+(MEDIAN(MinStable,$AK1073,1)-INDEX(FC_L,$AL1073))*(INDEX(FC_E2,$AL1073+1)-INDEX(FC_E2,$AL1073))/(INDEX(FC_L,$AL1073+1)-INDEX(FC_L,$AL1073))</f>
        <v>0.42199999999999999</v>
      </c>
      <c r="AO1073" s="25">
        <f>INDEX(FC_E3,$AL1073)+(MEDIAN(MinStable,$AK1073,1)-INDEX(FC_L,$AL1073))*(INDEX(FC_E3,$AL1073+1)-INDEX(FC_E3,$AL1073))/(INDEX(FC_L,$AL1073+1)-INDEX(FC_L,$AL1073))</f>
        <v>0.41499999999999998</v>
      </c>
      <c r="AP1073" s="26">
        <f>(IF(S1073=1,Y1073*AK1073/AM1073,0)+IF(T1073=1,Z1073*AK1073/AN1073,0)+IF(U1073=1,AA1073*AK1073/AO1073,0))*dt/60</f>
        <v>0.13434959664142687</v>
      </c>
      <c r="AQ1073" s="25">
        <f>E1073+(AG1073*SQRT(RTE)-AH1073/SQRT(RTE))*dt/60/E_nom</f>
        <v>0.53271518480748969</v>
      </c>
      <c r="AR1073">
        <f>IF(R1073=1,1,0)</f>
        <v>0</v>
      </c>
    </row>
    <row r="1074" spans="1:44" x14ac:dyDescent="0.2">
      <c r="A1074">
        <v>1072</v>
      </c>
      <c r="B1074" s="22">
        <f>A1074/1440</f>
        <v>0.74444444444444446</v>
      </c>
      <c r="C1074" s="23">
        <v>3.8100999999999998</v>
      </c>
      <c r="D1074" s="24">
        <f>C1074+P_aux</f>
        <v>3.8250999999999999</v>
      </c>
      <c r="E1074" s="25">
        <f>AQ1073</f>
        <v>0.53271518480748969</v>
      </c>
      <c r="F1074" s="24">
        <f>AB1073</f>
        <v>3.4</v>
      </c>
      <c r="G1074">
        <f>IF(AND(S1073=0,V1073&gt;=MinOff),V1073,-1)</f>
        <v>-1</v>
      </c>
      <c r="H1074">
        <f>IF(AND(T1073=0,W1073&gt;=MinOff),W1073,-1)</f>
        <v>-1</v>
      </c>
      <c r="I1074">
        <f>IF(AND(U1073=0,X1073&gt;=MinOff),X1073,-1)</f>
        <v>-1</v>
      </c>
      <c r="J1074">
        <f>IF(AND(S1073=1,V1073&gt;=MinRun),V1073,-1)</f>
        <v>849</v>
      </c>
      <c r="K1074">
        <f>IF(AND(T1073=1,W1073&gt;=MinRun),W1073,-1)</f>
        <v>848</v>
      </c>
      <c r="L1074">
        <f>IF(AND(U1073=1,X1073&gt;=MinRun),X1073,-1)</f>
        <v>507</v>
      </c>
      <c r="M1074">
        <f>IF(MAX(G1074:I1074)&lt;0,0,MATCH(MAX(G1074:I1074),G1074:I1074,0))</f>
        <v>0</v>
      </c>
      <c r="N1074">
        <f>IF(MAX(J1074:L1074)&lt;0,0,MATCH(MAX(J1074:L1074),J1074:L1074,0))</f>
        <v>1</v>
      </c>
      <c r="O1074" s="24">
        <f>IF(N1074=0,0,INDEX(CapVec,N1074))</f>
        <v>1.2</v>
      </c>
      <c r="P1074">
        <f>IF(OR(D1074&gt;F1074+StartMargin,E1074&lt;SOC_startT),1,0)</f>
        <v>0</v>
      </c>
      <c r="Q1074">
        <f>IF(AND(E1074&gt;SOC_stopT,D1074&lt;=F1074-O1074+StopMargin),1,0)</f>
        <v>0</v>
      </c>
      <c r="R1074">
        <f>IF(AND(P1074=1,M1074&gt;0),1,IF(AND(P1074=0,Q1074=1,N1074&gt;0),-1,0))</f>
        <v>0</v>
      </c>
      <c r="S1074">
        <f>S1073+IF(AND(R1074=1,M1074=1),1,0)-IF(AND(R1074=-1,N1074=1),1,0)</f>
        <v>1</v>
      </c>
      <c r="T1074">
        <f>T1073+IF(AND(R1074=1,M1074=2),1,0)-IF(AND(R1074=-1,N1074=2),1,0)</f>
        <v>1</v>
      </c>
      <c r="U1074">
        <f>U1073+IF(AND(R1074=1,M1074=3),1,0)-IF(AND(R1074=-1,N1074=3),1,0)</f>
        <v>1</v>
      </c>
      <c r="V1074">
        <f>IF(S1074&lt;&gt;S1073,0,V1073+dt)</f>
        <v>850</v>
      </c>
      <c r="W1074">
        <f>IF(T1074&lt;&gt;T1073,0,W1073+dt)</f>
        <v>849</v>
      </c>
      <c r="X1074">
        <f>IF(U1074&lt;&gt;U1073,0,X1073+dt)</f>
        <v>508</v>
      </c>
      <c r="Y1074" s="24">
        <f>S1074*Cap_1*MIN(1,(V1074+dt)/StartRamp)</f>
        <v>1.2</v>
      </c>
      <c r="Z1074" s="24">
        <f>T1074*Cap_2*MIN(1,(W1074+dt)/StartRamp)</f>
        <v>1.1000000000000001</v>
      </c>
      <c r="AA1074" s="24">
        <f>U1074*Cap_3*MIN(1,(X1074+dt)/StartRamp)</f>
        <v>1.1000000000000001</v>
      </c>
      <c r="AB1074" s="24">
        <f>SUM(Y1074:AA1074)</f>
        <v>3.4</v>
      </c>
      <c r="AC1074" s="24">
        <f>AB1074-D1074</f>
        <v>-0.42510000000000003</v>
      </c>
      <c r="AD1074" s="25">
        <f>MEDIAN(0,(TaperEnd-E1074)/(TaperEnd-TaperStart),1)</f>
        <v>1</v>
      </c>
      <c r="AE1074" s="24">
        <f>MIN(P_pcs*AD1074,MAX(0,SOC_max-E1074)*E_nom*60/dt/SQRT(RTE))</f>
        <v>2.5</v>
      </c>
      <c r="AF1074" s="24">
        <f>MIN(P_pcs,MAX(0,E1074-SOC_min)*E_nom*60/dt*SQRT(RTE))</f>
        <v>2.5</v>
      </c>
      <c r="AG1074" s="24">
        <f>IF(AC1074&gt;0,MIN(AC1074,AE1074),0)</f>
        <v>0</v>
      </c>
      <c r="AH1074" s="24">
        <f>IF(AC1074&lt;0,MIN(-AC1074,AF1074),0)</f>
        <v>0.42510000000000003</v>
      </c>
      <c r="AI1074" s="24">
        <f>IF(AC1074&gt;0,D1074+AG1074,AB1074)</f>
        <v>3.4</v>
      </c>
      <c r="AJ1074" s="24">
        <f>MAX(0,D1074-AI1074-AH1074)</f>
        <v>0</v>
      </c>
      <c r="AK1074" s="25">
        <f>IF(AB1074&gt;0,AI1074/AB1074,0)</f>
        <v>1</v>
      </c>
      <c r="AL1074">
        <f>IF(AB1074=0,1,MIN(MATCH(MEDIAN(MinStable,AK1074,1),FC_L,1),3))</f>
        <v>3</v>
      </c>
      <c r="AM1074" s="25">
        <f>INDEX(FC_E1,$AL1074)+(MEDIAN(MinStable,$AK1074,1)-INDEX(FC_L,$AL1074))*(INDEX(FC_E1,$AL1074+1)-INDEX(FC_E1,$AL1074))/(INDEX(FC_L,$AL1074+1)-INDEX(FC_L,$AL1074))</f>
        <v>0.42799999999999999</v>
      </c>
      <c r="AN1074" s="25">
        <f>INDEX(FC_E2,$AL1074)+(MEDIAN(MinStable,$AK1074,1)-INDEX(FC_L,$AL1074))*(INDEX(FC_E2,$AL1074+1)-INDEX(FC_E2,$AL1074))/(INDEX(FC_L,$AL1074+1)-INDEX(FC_L,$AL1074))</f>
        <v>0.42199999999999999</v>
      </c>
      <c r="AO1074" s="25">
        <f>INDEX(FC_E3,$AL1074)+(MEDIAN(MinStable,$AK1074,1)-INDEX(FC_L,$AL1074))*(INDEX(FC_E3,$AL1074+1)-INDEX(FC_E3,$AL1074))/(INDEX(FC_L,$AL1074+1)-INDEX(FC_L,$AL1074))</f>
        <v>0.41499999999999998</v>
      </c>
      <c r="AP1074" s="26">
        <f>(IF(S1074=1,Y1074*AK1074/AM1074,0)+IF(T1074=1,Z1074*AK1074/AN1074,0)+IF(U1074=1,AA1074*AK1074/AO1074,0))*dt/60</f>
        <v>0.13434959664142687</v>
      </c>
      <c r="AQ1074" s="25">
        <f>E1074+(AG1074*SQRT(RTE)-AH1074/SQRT(RTE))*dt/60/E_nom</f>
        <v>0.53134197837532648</v>
      </c>
      <c r="AR1074">
        <f>IF(R1074=1,1,0)</f>
        <v>0</v>
      </c>
    </row>
    <row r="1075" spans="1:44" x14ac:dyDescent="0.2">
      <c r="A1075">
        <v>1073</v>
      </c>
      <c r="B1075" s="22">
        <f>A1075/1440</f>
        <v>0.74513888888888891</v>
      </c>
      <c r="C1075" s="23">
        <v>3.8679000000000001</v>
      </c>
      <c r="D1075" s="24">
        <f>C1075+P_aux</f>
        <v>3.8829000000000002</v>
      </c>
      <c r="E1075" s="25">
        <f>AQ1074</f>
        <v>0.53134197837532648</v>
      </c>
      <c r="F1075" s="24">
        <f>AB1074</f>
        <v>3.4</v>
      </c>
      <c r="G1075">
        <f>IF(AND(S1074=0,V1074&gt;=MinOff),V1074,-1)</f>
        <v>-1</v>
      </c>
      <c r="H1075">
        <f>IF(AND(T1074=0,W1074&gt;=MinOff),W1074,-1)</f>
        <v>-1</v>
      </c>
      <c r="I1075">
        <f>IF(AND(U1074=0,X1074&gt;=MinOff),X1074,-1)</f>
        <v>-1</v>
      </c>
      <c r="J1075">
        <f>IF(AND(S1074=1,V1074&gt;=MinRun),V1074,-1)</f>
        <v>850</v>
      </c>
      <c r="K1075">
        <f>IF(AND(T1074=1,W1074&gt;=MinRun),W1074,-1)</f>
        <v>849</v>
      </c>
      <c r="L1075">
        <f>IF(AND(U1074=1,X1074&gt;=MinRun),X1074,-1)</f>
        <v>508</v>
      </c>
      <c r="M1075">
        <f>IF(MAX(G1075:I1075)&lt;0,0,MATCH(MAX(G1075:I1075),G1075:I1075,0))</f>
        <v>0</v>
      </c>
      <c r="N1075">
        <f>IF(MAX(J1075:L1075)&lt;0,0,MATCH(MAX(J1075:L1075),J1075:L1075,0))</f>
        <v>1</v>
      </c>
      <c r="O1075" s="24">
        <f>IF(N1075=0,0,INDEX(CapVec,N1075))</f>
        <v>1.2</v>
      </c>
      <c r="P1075">
        <f>IF(OR(D1075&gt;F1075+StartMargin,E1075&lt;SOC_startT),1,0)</f>
        <v>0</v>
      </c>
      <c r="Q1075">
        <f>IF(AND(E1075&gt;SOC_stopT,D1075&lt;=F1075-O1075+StopMargin),1,0)</f>
        <v>0</v>
      </c>
      <c r="R1075">
        <f>IF(AND(P1075=1,M1075&gt;0),1,IF(AND(P1075=0,Q1075=1,N1075&gt;0),-1,0))</f>
        <v>0</v>
      </c>
      <c r="S1075">
        <f>S1074+IF(AND(R1075=1,M1075=1),1,0)-IF(AND(R1075=-1,N1075=1),1,0)</f>
        <v>1</v>
      </c>
      <c r="T1075">
        <f>T1074+IF(AND(R1075=1,M1075=2),1,0)-IF(AND(R1075=-1,N1075=2),1,0)</f>
        <v>1</v>
      </c>
      <c r="U1075">
        <f>U1074+IF(AND(R1075=1,M1075=3),1,0)-IF(AND(R1075=-1,N1075=3),1,0)</f>
        <v>1</v>
      </c>
      <c r="V1075">
        <f>IF(S1075&lt;&gt;S1074,0,V1074+dt)</f>
        <v>851</v>
      </c>
      <c r="W1075">
        <f>IF(T1075&lt;&gt;T1074,0,W1074+dt)</f>
        <v>850</v>
      </c>
      <c r="X1075">
        <f>IF(U1075&lt;&gt;U1074,0,X1074+dt)</f>
        <v>509</v>
      </c>
      <c r="Y1075" s="24">
        <f>S1075*Cap_1*MIN(1,(V1075+dt)/StartRamp)</f>
        <v>1.2</v>
      </c>
      <c r="Z1075" s="24">
        <f>T1075*Cap_2*MIN(1,(W1075+dt)/StartRamp)</f>
        <v>1.1000000000000001</v>
      </c>
      <c r="AA1075" s="24">
        <f>U1075*Cap_3*MIN(1,(X1075+dt)/StartRamp)</f>
        <v>1.1000000000000001</v>
      </c>
      <c r="AB1075" s="24">
        <f>SUM(Y1075:AA1075)</f>
        <v>3.4</v>
      </c>
      <c r="AC1075" s="24">
        <f>AB1075-D1075</f>
        <v>-0.48290000000000033</v>
      </c>
      <c r="AD1075" s="25">
        <f>MEDIAN(0,(TaperEnd-E1075)/(TaperEnd-TaperStart),1)</f>
        <v>1</v>
      </c>
      <c r="AE1075" s="24">
        <f>MIN(P_pcs*AD1075,MAX(0,SOC_max-E1075)*E_nom*60/dt/SQRT(RTE))</f>
        <v>2.5</v>
      </c>
      <c r="AF1075" s="24">
        <f>MIN(P_pcs,MAX(0,E1075-SOC_min)*E_nom*60/dt*SQRT(RTE))</f>
        <v>2.5</v>
      </c>
      <c r="AG1075" s="24">
        <f>IF(AC1075&gt;0,MIN(AC1075,AE1075),0)</f>
        <v>0</v>
      </c>
      <c r="AH1075" s="24">
        <f>IF(AC1075&lt;0,MIN(-AC1075,AF1075),0)</f>
        <v>0.48290000000000033</v>
      </c>
      <c r="AI1075" s="24">
        <f>IF(AC1075&gt;0,D1075+AG1075,AB1075)</f>
        <v>3.4</v>
      </c>
      <c r="AJ1075" s="24">
        <f>MAX(0,D1075-AI1075-AH1075)</f>
        <v>0</v>
      </c>
      <c r="AK1075" s="25">
        <f>IF(AB1075&gt;0,AI1075/AB1075,0)</f>
        <v>1</v>
      </c>
      <c r="AL1075">
        <f>IF(AB1075=0,1,MIN(MATCH(MEDIAN(MinStable,AK1075,1),FC_L,1),3))</f>
        <v>3</v>
      </c>
      <c r="AM1075" s="25">
        <f>INDEX(FC_E1,$AL1075)+(MEDIAN(MinStable,$AK1075,1)-INDEX(FC_L,$AL1075))*(INDEX(FC_E1,$AL1075+1)-INDEX(FC_E1,$AL1075))/(INDEX(FC_L,$AL1075+1)-INDEX(FC_L,$AL1075))</f>
        <v>0.42799999999999999</v>
      </c>
      <c r="AN1075" s="25">
        <f>INDEX(FC_E2,$AL1075)+(MEDIAN(MinStable,$AK1075,1)-INDEX(FC_L,$AL1075))*(INDEX(FC_E2,$AL1075+1)-INDEX(FC_E2,$AL1075))/(INDEX(FC_L,$AL1075+1)-INDEX(FC_L,$AL1075))</f>
        <v>0.42199999999999999</v>
      </c>
      <c r="AO1075" s="25">
        <f>INDEX(FC_E3,$AL1075)+(MEDIAN(MinStable,$AK1075,1)-INDEX(FC_L,$AL1075))*(INDEX(FC_E3,$AL1075+1)-INDEX(FC_E3,$AL1075))/(INDEX(FC_L,$AL1075+1)-INDEX(FC_L,$AL1075))</f>
        <v>0.41499999999999998</v>
      </c>
      <c r="AP1075" s="26">
        <f>(IF(S1075=1,Y1075*AK1075/AM1075,0)+IF(T1075=1,Z1075*AK1075/AN1075,0)+IF(U1075=1,AA1075*AK1075/AO1075,0))*dt/60</f>
        <v>0.13434959664142687</v>
      </c>
      <c r="AQ1075" s="25">
        <f>E1075+(AG1075*SQRT(RTE)-AH1075/SQRT(RTE))*dt/60/E_nom</f>
        <v>0.52978205980065796</v>
      </c>
      <c r="AR1075">
        <f>IF(R1075=1,1,0)</f>
        <v>0</v>
      </c>
    </row>
    <row r="1076" spans="1:44" x14ac:dyDescent="0.2">
      <c r="A1076">
        <v>1074</v>
      </c>
      <c r="B1076" s="22">
        <f>A1076/1440</f>
        <v>0.74583333333333335</v>
      </c>
      <c r="C1076" s="23">
        <v>3.7608999999999999</v>
      </c>
      <c r="D1076" s="24">
        <f>C1076+P_aux</f>
        <v>3.7759</v>
      </c>
      <c r="E1076" s="25">
        <f>AQ1075</f>
        <v>0.52978205980065796</v>
      </c>
      <c r="F1076" s="24">
        <f>AB1075</f>
        <v>3.4</v>
      </c>
      <c r="G1076">
        <f>IF(AND(S1075=0,V1075&gt;=MinOff),V1075,-1)</f>
        <v>-1</v>
      </c>
      <c r="H1076">
        <f>IF(AND(T1075=0,W1075&gt;=MinOff),W1075,-1)</f>
        <v>-1</v>
      </c>
      <c r="I1076">
        <f>IF(AND(U1075=0,X1075&gt;=MinOff),X1075,-1)</f>
        <v>-1</v>
      </c>
      <c r="J1076">
        <f>IF(AND(S1075=1,V1075&gt;=MinRun),V1075,-1)</f>
        <v>851</v>
      </c>
      <c r="K1076">
        <f>IF(AND(T1075=1,W1075&gt;=MinRun),W1075,-1)</f>
        <v>850</v>
      </c>
      <c r="L1076">
        <f>IF(AND(U1075=1,X1075&gt;=MinRun),X1075,-1)</f>
        <v>509</v>
      </c>
      <c r="M1076">
        <f>IF(MAX(G1076:I1076)&lt;0,0,MATCH(MAX(G1076:I1076),G1076:I1076,0))</f>
        <v>0</v>
      </c>
      <c r="N1076">
        <f>IF(MAX(J1076:L1076)&lt;0,0,MATCH(MAX(J1076:L1076),J1076:L1076,0))</f>
        <v>1</v>
      </c>
      <c r="O1076" s="24">
        <f>IF(N1076=0,0,INDEX(CapVec,N1076))</f>
        <v>1.2</v>
      </c>
      <c r="P1076">
        <f>IF(OR(D1076&gt;F1076+StartMargin,E1076&lt;SOC_startT),1,0)</f>
        <v>0</v>
      </c>
      <c r="Q1076">
        <f>IF(AND(E1076&gt;SOC_stopT,D1076&lt;=F1076-O1076+StopMargin),1,0)</f>
        <v>0</v>
      </c>
      <c r="R1076">
        <f>IF(AND(P1076=1,M1076&gt;0),1,IF(AND(P1076=0,Q1076=1,N1076&gt;0),-1,0))</f>
        <v>0</v>
      </c>
      <c r="S1076">
        <f>S1075+IF(AND(R1076=1,M1076=1),1,0)-IF(AND(R1076=-1,N1076=1),1,0)</f>
        <v>1</v>
      </c>
      <c r="T1076">
        <f>T1075+IF(AND(R1076=1,M1076=2),1,0)-IF(AND(R1076=-1,N1076=2),1,0)</f>
        <v>1</v>
      </c>
      <c r="U1076">
        <f>U1075+IF(AND(R1076=1,M1076=3),1,0)-IF(AND(R1076=-1,N1076=3),1,0)</f>
        <v>1</v>
      </c>
      <c r="V1076">
        <f>IF(S1076&lt;&gt;S1075,0,V1075+dt)</f>
        <v>852</v>
      </c>
      <c r="W1076">
        <f>IF(T1076&lt;&gt;T1075,0,W1075+dt)</f>
        <v>851</v>
      </c>
      <c r="X1076">
        <f>IF(U1076&lt;&gt;U1075,0,X1075+dt)</f>
        <v>510</v>
      </c>
      <c r="Y1076" s="24">
        <f>S1076*Cap_1*MIN(1,(V1076+dt)/StartRamp)</f>
        <v>1.2</v>
      </c>
      <c r="Z1076" s="24">
        <f>T1076*Cap_2*MIN(1,(W1076+dt)/StartRamp)</f>
        <v>1.1000000000000001</v>
      </c>
      <c r="AA1076" s="24">
        <f>U1076*Cap_3*MIN(1,(X1076+dt)/StartRamp)</f>
        <v>1.1000000000000001</v>
      </c>
      <c r="AB1076" s="24">
        <f>SUM(Y1076:AA1076)</f>
        <v>3.4</v>
      </c>
      <c r="AC1076" s="24">
        <f>AB1076-D1076</f>
        <v>-0.37590000000000012</v>
      </c>
      <c r="AD1076" s="25">
        <f>MEDIAN(0,(TaperEnd-E1076)/(TaperEnd-TaperStart),1)</f>
        <v>1</v>
      </c>
      <c r="AE1076" s="24">
        <f>MIN(P_pcs*AD1076,MAX(0,SOC_max-E1076)*E_nom*60/dt/SQRT(RTE))</f>
        <v>2.5</v>
      </c>
      <c r="AF1076" s="24">
        <f>MIN(P_pcs,MAX(0,E1076-SOC_min)*E_nom*60/dt*SQRT(RTE))</f>
        <v>2.5</v>
      </c>
      <c r="AG1076" s="24">
        <f>IF(AC1076&gt;0,MIN(AC1076,AE1076),0)</f>
        <v>0</v>
      </c>
      <c r="AH1076" s="24">
        <f>IF(AC1076&lt;0,MIN(-AC1076,AF1076),0)</f>
        <v>0.37590000000000012</v>
      </c>
      <c r="AI1076" s="24">
        <f>IF(AC1076&gt;0,D1076+AG1076,AB1076)</f>
        <v>3.4</v>
      </c>
      <c r="AJ1076" s="24">
        <f>MAX(0,D1076-AI1076-AH1076)</f>
        <v>0</v>
      </c>
      <c r="AK1076" s="25">
        <f>IF(AB1076&gt;0,AI1076/AB1076,0)</f>
        <v>1</v>
      </c>
      <c r="AL1076">
        <f>IF(AB1076=0,1,MIN(MATCH(MEDIAN(MinStable,AK1076,1),FC_L,1),3))</f>
        <v>3</v>
      </c>
      <c r="AM1076" s="25">
        <f>INDEX(FC_E1,$AL1076)+(MEDIAN(MinStable,$AK1076,1)-INDEX(FC_L,$AL1076))*(INDEX(FC_E1,$AL1076+1)-INDEX(FC_E1,$AL1076))/(INDEX(FC_L,$AL1076+1)-INDEX(FC_L,$AL1076))</f>
        <v>0.42799999999999999</v>
      </c>
      <c r="AN1076" s="25">
        <f>INDEX(FC_E2,$AL1076)+(MEDIAN(MinStable,$AK1076,1)-INDEX(FC_L,$AL1076))*(INDEX(FC_E2,$AL1076+1)-INDEX(FC_E2,$AL1076))/(INDEX(FC_L,$AL1076+1)-INDEX(FC_L,$AL1076))</f>
        <v>0.42199999999999999</v>
      </c>
      <c r="AO1076" s="25">
        <f>INDEX(FC_E3,$AL1076)+(MEDIAN(MinStable,$AK1076,1)-INDEX(FC_L,$AL1076))*(INDEX(FC_E3,$AL1076+1)-INDEX(FC_E3,$AL1076))/(INDEX(FC_L,$AL1076+1)-INDEX(FC_L,$AL1076))</f>
        <v>0.41499999999999998</v>
      </c>
      <c r="AP1076" s="26">
        <f>(IF(S1076=1,Y1076*AK1076/AM1076,0)+IF(T1076=1,Z1076*AK1076/AN1076,0)+IF(U1076=1,AA1076*AK1076/AO1076,0))*dt/60</f>
        <v>0.13434959664142687</v>
      </c>
      <c r="AQ1076" s="25">
        <f>E1076+(AG1076*SQRT(RTE)-AH1076/SQRT(RTE))*dt/60/E_nom</f>
        <v>0.52856778481159628</v>
      </c>
      <c r="AR1076">
        <f>IF(R1076=1,1,0)</f>
        <v>0</v>
      </c>
    </row>
    <row r="1077" spans="1:44" x14ac:dyDescent="0.2">
      <c r="A1077">
        <v>1075</v>
      </c>
      <c r="B1077" s="22">
        <f>A1077/1440</f>
        <v>0.74652777777777779</v>
      </c>
      <c r="C1077" s="23">
        <v>3.8344</v>
      </c>
      <c r="D1077" s="24">
        <f>C1077+P_aux</f>
        <v>3.8494000000000002</v>
      </c>
      <c r="E1077" s="25">
        <f>AQ1076</f>
        <v>0.52856778481159628</v>
      </c>
      <c r="F1077" s="24">
        <f>AB1076</f>
        <v>3.4</v>
      </c>
      <c r="G1077">
        <f>IF(AND(S1076=0,V1076&gt;=MinOff),V1076,-1)</f>
        <v>-1</v>
      </c>
      <c r="H1077">
        <f>IF(AND(T1076=0,W1076&gt;=MinOff),W1076,-1)</f>
        <v>-1</v>
      </c>
      <c r="I1077">
        <f>IF(AND(U1076=0,X1076&gt;=MinOff),X1076,-1)</f>
        <v>-1</v>
      </c>
      <c r="J1077">
        <f>IF(AND(S1076=1,V1076&gt;=MinRun),V1076,-1)</f>
        <v>852</v>
      </c>
      <c r="K1077">
        <f>IF(AND(T1076=1,W1076&gt;=MinRun),W1076,-1)</f>
        <v>851</v>
      </c>
      <c r="L1077">
        <f>IF(AND(U1076=1,X1076&gt;=MinRun),X1076,-1)</f>
        <v>510</v>
      </c>
      <c r="M1077">
        <f>IF(MAX(G1077:I1077)&lt;0,0,MATCH(MAX(G1077:I1077),G1077:I1077,0))</f>
        <v>0</v>
      </c>
      <c r="N1077">
        <f>IF(MAX(J1077:L1077)&lt;0,0,MATCH(MAX(J1077:L1077),J1077:L1077,0))</f>
        <v>1</v>
      </c>
      <c r="O1077" s="24">
        <f>IF(N1077=0,0,INDEX(CapVec,N1077))</f>
        <v>1.2</v>
      </c>
      <c r="P1077">
        <f>IF(OR(D1077&gt;F1077+StartMargin,E1077&lt;SOC_startT),1,0)</f>
        <v>0</v>
      </c>
      <c r="Q1077">
        <f>IF(AND(E1077&gt;SOC_stopT,D1077&lt;=F1077-O1077+StopMargin),1,0)</f>
        <v>0</v>
      </c>
      <c r="R1077">
        <f>IF(AND(P1077=1,M1077&gt;0),1,IF(AND(P1077=0,Q1077=1,N1077&gt;0),-1,0))</f>
        <v>0</v>
      </c>
      <c r="S1077">
        <f>S1076+IF(AND(R1077=1,M1077=1),1,0)-IF(AND(R1077=-1,N1077=1),1,0)</f>
        <v>1</v>
      </c>
      <c r="T1077">
        <f>T1076+IF(AND(R1077=1,M1077=2),1,0)-IF(AND(R1077=-1,N1077=2),1,0)</f>
        <v>1</v>
      </c>
      <c r="U1077">
        <f>U1076+IF(AND(R1077=1,M1077=3),1,0)-IF(AND(R1077=-1,N1077=3),1,0)</f>
        <v>1</v>
      </c>
      <c r="V1077">
        <f>IF(S1077&lt;&gt;S1076,0,V1076+dt)</f>
        <v>853</v>
      </c>
      <c r="W1077">
        <f>IF(T1077&lt;&gt;T1076,0,W1076+dt)</f>
        <v>852</v>
      </c>
      <c r="X1077">
        <f>IF(U1077&lt;&gt;U1076,0,X1076+dt)</f>
        <v>511</v>
      </c>
      <c r="Y1077" s="24">
        <f>S1077*Cap_1*MIN(1,(V1077+dt)/StartRamp)</f>
        <v>1.2</v>
      </c>
      <c r="Z1077" s="24">
        <f>T1077*Cap_2*MIN(1,(W1077+dt)/StartRamp)</f>
        <v>1.1000000000000001</v>
      </c>
      <c r="AA1077" s="24">
        <f>U1077*Cap_3*MIN(1,(X1077+dt)/StartRamp)</f>
        <v>1.1000000000000001</v>
      </c>
      <c r="AB1077" s="24">
        <f>SUM(Y1077:AA1077)</f>
        <v>3.4</v>
      </c>
      <c r="AC1077" s="24">
        <f>AB1077-D1077</f>
        <v>-0.44940000000000024</v>
      </c>
      <c r="AD1077" s="25">
        <f>MEDIAN(0,(TaperEnd-E1077)/(TaperEnd-TaperStart),1)</f>
        <v>1</v>
      </c>
      <c r="AE1077" s="24">
        <f>MIN(P_pcs*AD1077,MAX(0,SOC_max-E1077)*E_nom*60/dt/SQRT(RTE))</f>
        <v>2.5</v>
      </c>
      <c r="AF1077" s="24">
        <f>MIN(P_pcs,MAX(0,E1077-SOC_min)*E_nom*60/dt*SQRT(RTE))</f>
        <v>2.5</v>
      </c>
      <c r="AG1077" s="24">
        <f>IF(AC1077&gt;0,MIN(AC1077,AE1077),0)</f>
        <v>0</v>
      </c>
      <c r="AH1077" s="24">
        <f>IF(AC1077&lt;0,MIN(-AC1077,AF1077),0)</f>
        <v>0.44940000000000024</v>
      </c>
      <c r="AI1077" s="24">
        <f>IF(AC1077&gt;0,D1077+AG1077,AB1077)</f>
        <v>3.4</v>
      </c>
      <c r="AJ1077" s="24">
        <f>MAX(0,D1077-AI1077-AH1077)</f>
        <v>0</v>
      </c>
      <c r="AK1077" s="25">
        <f>IF(AB1077&gt;0,AI1077/AB1077,0)</f>
        <v>1</v>
      </c>
      <c r="AL1077">
        <f>IF(AB1077=0,1,MIN(MATCH(MEDIAN(MinStable,AK1077,1),FC_L,1),3))</f>
        <v>3</v>
      </c>
      <c r="AM1077" s="25">
        <f>INDEX(FC_E1,$AL1077)+(MEDIAN(MinStable,$AK1077,1)-INDEX(FC_L,$AL1077))*(INDEX(FC_E1,$AL1077+1)-INDEX(FC_E1,$AL1077))/(INDEX(FC_L,$AL1077+1)-INDEX(FC_L,$AL1077))</f>
        <v>0.42799999999999999</v>
      </c>
      <c r="AN1077" s="25">
        <f>INDEX(FC_E2,$AL1077)+(MEDIAN(MinStable,$AK1077,1)-INDEX(FC_L,$AL1077))*(INDEX(FC_E2,$AL1077+1)-INDEX(FC_E2,$AL1077))/(INDEX(FC_L,$AL1077+1)-INDEX(FC_L,$AL1077))</f>
        <v>0.42199999999999999</v>
      </c>
      <c r="AO1077" s="25">
        <f>INDEX(FC_E3,$AL1077)+(MEDIAN(MinStable,$AK1077,1)-INDEX(FC_L,$AL1077))*(INDEX(FC_E3,$AL1077+1)-INDEX(FC_E3,$AL1077))/(INDEX(FC_L,$AL1077+1)-INDEX(FC_L,$AL1077))</f>
        <v>0.41499999999999998</v>
      </c>
      <c r="AP1077" s="26">
        <f>(IF(S1077=1,Y1077*AK1077/AM1077,0)+IF(T1077=1,Z1077*AK1077/AN1077,0)+IF(U1077=1,AA1077*AK1077/AO1077,0))*dt/60</f>
        <v>0.13434959664142687</v>
      </c>
      <c r="AQ1077" s="25">
        <f>E1077+(AG1077*SQRT(RTE)-AH1077/SQRT(RTE))*dt/60/E_nom</f>
        <v>0.5271160817520476</v>
      </c>
      <c r="AR1077">
        <f>IF(R1077=1,1,0)</f>
        <v>0</v>
      </c>
    </row>
    <row r="1078" spans="1:44" x14ac:dyDescent="0.2">
      <c r="A1078">
        <v>1076</v>
      </c>
      <c r="B1078" s="22">
        <f>A1078/1440</f>
        <v>0.74722222222222223</v>
      </c>
      <c r="C1078" s="23">
        <v>3.847</v>
      </c>
      <c r="D1078" s="24">
        <f>C1078+P_aux</f>
        <v>3.8620000000000001</v>
      </c>
      <c r="E1078" s="25">
        <f>AQ1077</f>
        <v>0.5271160817520476</v>
      </c>
      <c r="F1078" s="24">
        <f>AB1077</f>
        <v>3.4</v>
      </c>
      <c r="G1078">
        <f>IF(AND(S1077=0,V1077&gt;=MinOff),V1077,-1)</f>
        <v>-1</v>
      </c>
      <c r="H1078">
        <f>IF(AND(T1077=0,W1077&gt;=MinOff),W1077,-1)</f>
        <v>-1</v>
      </c>
      <c r="I1078">
        <f>IF(AND(U1077=0,X1077&gt;=MinOff),X1077,-1)</f>
        <v>-1</v>
      </c>
      <c r="J1078">
        <f>IF(AND(S1077=1,V1077&gt;=MinRun),V1077,-1)</f>
        <v>853</v>
      </c>
      <c r="K1078">
        <f>IF(AND(T1077=1,W1077&gt;=MinRun),W1077,-1)</f>
        <v>852</v>
      </c>
      <c r="L1078">
        <f>IF(AND(U1077=1,X1077&gt;=MinRun),X1077,-1)</f>
        <v>511</v>
      </c>
      <c r="M1078">
        <f>IF(MAX(G1078:I1078)&lt;0,0,MATCH(MAX(G1078:I1078),G1078:I1078,0))</f>
        <v>0</v>
      </c>
      <c r="N1078">
        <f>IF(MAX(J1078:L1078)&lt;0,0,MATCH(MAX(J1078:L1078),J1078:L1078,0))</f>
        <v>1</v>
      </c>
      <c r="O1078" s="24">
        <f>IF(N1078=0,0,INDEX(CapVec,N1078))</f>
        <v>1.2</v>
      </c>
      <c r="P1078">
        <f>IF(OR(D1078&gt;F1078+StartMargin,E1078&lt;SOC_startT),1,0)</f>
        <v>0</v>
      </c>
      <c r="Q1078">
        <f>IF(AND(E1078&gt;SOC_stopT,D1078&lt;=F1078-O1078+StopMargin),1,0)</f>
        <v>0</v>
      </c>
      <c r="R1078">
        <f>IF(AND(P1078=1,M1078&gt;0),1,IF(AND(P1078=0,Q1078=1,N1078&gt;0),-1,0))</f>
        <v>0</v>
      </c>
      <c r="S1078">
        <f>S1077+IF(AND(R1078=1,M1078=1),1,0)-IF(AND(R1078=-1,N1078=1),1,0)</f>
        <v>1</v>
      </c>
      <c r="T1078">
        <f>T1077+IF(AND(R1078=1,M1078=2),1,0)-IF(AND(R1078=-1,N1078=2),1,0)</f>
        <v>1</v>
      </c>
      <c r="U1078">
        <f>U1077+IF(AND(R1078=1,M1078=3),1,0)-IF(AND(R1078=-1,N1078=3),1,0)</f>
        <v>1</v>
      </c>
      <c r="V1078">
        <f>IF(S1078&lt;&gt;S1077,0,V1077+dt)</f>
        <v>854</v>
      </c>
      <c r="W1078">
        <f>IF(T1078&lt;&gt;T1077,0,W1077+dt)</f>
        <v>853</v>
      </c>
      <c r="X1078">
        <f>IF(U1078&lt;&gt;U1077,0,X1077+dt)</f>
        <v>512</v>
      </c>
      <c r="Y1078" s="24">
        <f>S1078*Cap_1*MIN(1,(V1078+dt)/StartRamp)</f>
        <v>1.2</v>
      </c>
      <c r="Z1078" s="24">
        <f>T1078*Cap_2*MIN(1,(W1078+dt)/StartRamp)</f>
        <v>1.1000000000000001</v>
      </c>
      <c r="AA1078" s="24">
        <f>U1078*Cap_3*MIN(1,(X1078+dt)/StartRamp)</f>
        <v>1.1000000000000001</v>
      </c>
      <c r="AB1078" s="24">
        <f>SUM(Y1078:AA1078)</f>
        <v>3.4</v>
      </c>
      <c r="AC1078" s="24">
        <f>AB1078-D1078</f>
        <v>-0.46200000000000019</v>
      </c>
      <c r="AD1078" s="25">
        <f>MEDIAN(0,(TaperEnd-E1078)/(TaperEnd-TaperStart),1)</f>
        <v>1</v>
      </c>
      <c r="AE1078" s="24">
        <f>MIN(P_pcs*AD1078,MAX(0,SOC_max-E1078)*E_nom*60/dt/SQRT(RTE))</f>
        <v>2.5</v>
      </c>
      <c r="AF1078" s="24">
        <f>MIN(P_pcs,MAX(0,E1078-SOC_min)*E_nom*60/dt*SQRT(RTE))</f>
        <v>2.5</v>
      </c>
      <c r="AG1078" s="24">
        <f>IF(AC1078&gt;0,MIN(AC1078,AE1078),0)</f>
        <v>0</v>
      </c>
      <c r="AH1078" s="24">
        <f>IF(AC1078&lt;0,MIN(-AC1078,AF1078),0)</f>
        <v>0.46200000000000019</v>
      </c>
      <c r="AI1078" s="24">
        <f>IF(AC1078&gt;0,D1078+AG1078,AB1078)</f>
        <v>3.4</v>
      </c>
      <c r="AJ1078" s="24">
        <f>MAX(0,D1078-AI1078-AH1078)</f>
        <v>0</v>
      </c>
      <c r="AK1078" s="25">
        <f>IF(AB1078&gt;0,AI1078/AB1078,0)</f>
        <v>1</v>
      </c>
      <c r="AL1078">
        <f>IF(AB1078=0,1,MIN(MATCH(MEDIAN(MinStable,AK1078,1),FC_L,1),3))</f>
        <v>3</v>
      </c>
      <c r="AM1078" s="25">
        <f>INDEX(FC_E1,$AL1078)+(MEDIAN(MinStable,$AK1078,1)-INDEX(FC_L,$AL1078))*(INDEX(FC_E1,$AL1078+1)-INDEX(FC_E1,$AL1078))/(INDEX(FC_L,$AL1078+1)-INDEX(FC_L,$AL1078))</f>
        <v>0.42799999999999999</v>
      </c>
      <c r="AN1078" s="25">
        <f>INDEX(FC_E2,$AL1078)+(MEDIAN(MinStable,$AK1078,1)-INDEX(FC_L,$AL1078))*(INDEX(FC_E2,$AL1078+1)-INDEX(FC_E2,$AL1078))/(INDEX(FC_L,$AL1078+1)-INDEX(FC_L,$AL1078))</f>
        <v>0.42199999999999999</v>
      </c>
      <c r="AO1078" s="25">
        <f>INDEX(FC_E3,$AL1078)+(MEDIAN(MinStable,$AK1078,1)-INDEX(FC_L,$AL1078))*(INDEX(FC_E3,$AL1078+1)-INDEX(FC_E3,$AL1078))/(INDEX(FC_L,$AL1078+1)-INDEX(FC_L,$AL1078))</f>
        <v>0.41499999999999998</v>
      </c>
      <c r="AP1078" s="26">
        <f>(IF(S1078=1,Y1078*AK1078/AM1078,0)+IF(T1078=1,Z1078*AK1078/AN1078,0)+IF(U1078=1,AA1078*AK1078/AO1078,0))*dt/60</f>
        <v>0.13434959664142687</v>
      </c>
      <c r="AQ1078" s="25">
        <f>E1078+(AG1078*SQRT(RTE)-AH1078/SQRT(RTE))*dt/60/E_nom</f>
        <v>0.52562367673755828</v>
      </c>
      <c r="AR1078">
        <f>IF(R1078=1,1,0)</f>
        <v>0</v>
      </c>
    </row>
    <row r="1079" spans="1:44" x14ac:dyDescent="0.2">
      <c r="A1079">
        <v>1077</v>
      </c>
      <c r="B1079" s="22">
        <f>A1079/1440</f>
        <v>0.74791666666666667</v>
      </c>
      <c r="C1079" s="23">
        <v>3.9458000000000002</v>
      </c>
      <c r="D1079" s="24">
        <f>C1079+P_aux</f>
        <v>3.9608000000000003</v>
      </c>
      <c r="E1079" s="25">
        <f>AQ1078</f>
        <v>0.52562367673755828</v>
      </c>
      <c r="F1079" s="24">
        <f>AB1078</f>
        <v>3.4</v>
      </c>
      <c r="G1079">
        <f>IF(AND(S1078=0,V1078&gt;=MinOff),V1078,-1)</f>
        <v>-1</v>
      </c>
      <c r="H1079">
        <f>IF(AND(T1078=0,W1078&gt;=MinOff),W1078,-1)</f>
        <v>-1</v>
      </c>
      <c r="I1079">
        <f>IF(AND(U1078=0,X1078&gt;=MinOff),X1078,-1)</f>
        <v>-1</v>
      </c>
      <c r="J1079">
        <f>IF(AND(S1078=1,V1078&gt;=MinRun),V1078,-1)</f>
        <v>854</v>
      </c>
      <c r="K1079">
        <f>IF(AND(T1078=1,W1078&gt;=MinRun),W1078,-1)</f>
        <v>853</v>
      </c>
      <c r="L1079">
        <f>IF(AND(U1078=1,X1078&gt;=MinRun),X1078,-1)</f>
        <v>512</v>
      </c>
      <c r="M1079">
        <f>IF(MAX(G1079:I1079)&lt;0,0,MATCH(MAX(G1079:I1079),G1079:I1079,0))</f>
        <v>0</v>
      </c>
      <c r="N1079">
        <f>IF(MAX(J1079:L1079)&lt;0,0,MATCH(MAX(J1079:L1079),J1079:L1079,0))</f>
        <v>1</v>
      </c>
      <c r="O1079" s="24">
        <f>IF(N1079=0,0,INDEX(CapVec,N1079))</f>
        <v>1.2</v>
      </c>
      <c r="P1079">
        <f>IF(OR(D1079&gt;F1079+StartMargin,E1079&lt;SOC_startT),1,0)</f>
        <v>0</v>
      </c>
      <c r="Q1079">
        <f>IF(AND(E1079&gt;SOC_stopT,D1079&lt;=F1079-O1079+StopMargin),1,0)</f>
        <v>0</v>
      </c>
      <c r="R1079">
        <f>IF(AND(P1079=1,M1079&gt;0),1,IF(AND(P1079=0,Q1079=1,N1079&gt;0),-1,0))</f>
        <v>0</v>
      </c>
      <c r="S1079">
        <f>S1078+IF(AND(R1079=1,M1079=1),1,0)-IF(AND(R1079=-1,N1079=1),1,0)</f>
        <v>1</v>
      </c>
      <c r="T1079">
        <f>T1078+IF(AND(R1079=1,M1079=2),1,0)-IF(AND(R1079=-1,N1079=2),1,0)</f>
        <v>1</v>
      </c>
      <c r="U1079">
        <f>U1078+IF(AND(R1079=1,M1079=3),1,0)-IF(AND(R1079=-1,N1079=3),1,0)</f>
        <v>1</v>
      </c>
      <c r="V1079">
        <f>IF(S1079&lt;&gt;S1078,0,V1078+dt)</f>
        <v>855</v>
      </c>
      <c r="W1079">
        <f>IF(T1079&lt;&gt;T1078,0,W1078+dt)</f>
        <v>854</v>
      </c>
      <c r="X1079">
        <f>IF(U1079&lt;&gt;U1078,0,X1078+dt)</f>
        <v>513</v>
      </c>
      <c r="Y1079" s="24">
        <f>S1079*Cap_1*MIN(1,(V1079+dt)/StartRamp)</f>
        <v>1.2</v>
      </c>
      <c r="Z1079" s="24">
        <f>T1079*Cap_2*MIN(1,(W1079+dt)/StartRamp)</f>
        <v>1.1000000000000001</v>
      </c>
      <c r="AA1079" s="24">
        <f>U1079*Cap_3*MIN(1,(X1079+dt)/StartRamp)</f>
        <v>1.1000000000000001</v>
      </c>
      <c r="AB1079" s="24">
        <f>SUM(Y1079:AA1079)</f>
        <v>3.4</v>
      </c>
      <c r="AC1079" s="24">
        <f>AB1079-D1079</f>
        <v>-0.56080000000000041</v>
      </c>
      <c r="AD1079" s="25">
        <f>MEDIAN(0,(TaperEnd-E1079)/(TaperEnd-TaperStart),1)</f>
        <v>1</v>
      </c>
      <c r="AE1079" s="24">
        <f>MIN(P_pcs*AD1079,MAX(0,SOC_max-E1079)*E_nom*60/dt/SQRT(RTE))</f>
        <v>2.5</v>
      </c>
      <c r="AF1079" s="24">
        <f>MIN(P_pcs,MAX(0,E1079-SOC_min)*E_nom*60/dt*SQRT(RTE))</f>
        <v>2.5</v>
      </c>
      <c r="AG1079" s="24">
        <f>IF(AC1079&gt;0,MIN(AC1079,AE1079),0)</f>
        <v>0</v>
      </c>
      <c r="AH1079" s="24">
        <f>IF(AC1079&lt;0,MIN(-AC1079,AF1079),0)</f>
        <v>0.56080000000000041</v>
      </c>
      <c r="AI1079" s="24">
        <f>IF(AC1079&gt;0,D1079+AG1079,AB1079)</f>
        <v>3.4</v>
      </c>
      <c r="AJ1079" s="24">
        <f>MAX(0,D1079-AI1079-AH1079)</f>
        <v>0</v>
      </c>
      <c r="AK1079" s="25">
        <f>IF(AB1079&gt;0,AI1079/AB1079,0)</f>
        <v>1</v>
      </c>
      <c r="AL1079">
        <f>IF(AB1079=0,1,MIN(MATCH(MEDIAN(MinStable,AK1079,1),FC_L,1),3))</f>
        <v>3</v>
      </c>
      <c r="AM1079" s="25">
        <f>INDEX(FC_E1,$AL1079)+(MEDIAN(MinStable,$AK1079,1)-INDEX(FC_L,$AL1079))*(INDEX(FC_E1,$AL1079+1)-INDEX(FC_E1,$AL1079))/(INDEX(FC_L,$AL1079+1)-INDEX(FC_L,$AL1079))</f>
        <v>0.42799999999999999</v>
      </c>
      <c r="AN1079" s="25">
        <f>INDEX(FC_E2,$AL1079)+(MEDIAN(MinStable,$AK1079,1)-INDEX(FC_L,$AL1079))*(INDEX(FC_E2,$AL1079+1)-INDEX(FC_E2,$AL1079))/(INDEX(FC_L,$AL1079+1)-INDEX(FC_L,$AL1079))</f>
        <v>0.42199999999999999</v>
      </c>
      <c r="AO1079" s="25">
        <f>INDEX(FC_E3,$AL1079)+(MEDIAN(MinStable,$AK1079,1)-INDEX(FC_L,$AL1079))*(INDEX(FC_E3,$AL1079+1)-INDEX(FC_E3,$AL1079))/(INDEX(FC_L,$AL1079+1)-INDEX(FC_L,$AL1079))</f>
        <v>0.41499999999999998</v>
      </c>
      <c r="AP1079" s="26">
        <f>(IF(S1079=1,Y1079*AK1079/AM1079,0)+IF(T1079=1,Z1079*AK1079/AN1079,0)+IF(U1079=1,AA1079*AK1079/AO1079,0))*dt/60</f>
        <v>0.13434959664142687</v>
      </c>
      <c r="AQ1079" s="25">
        <f>E1079+(AG1079*SQRT(RTE)-AH1079/SQRT(RTE))*dt/60/E_nom</f>
        <v>0.52381211671131245</v>
      </c>
      <c r="AR1079">
        <f>IF(R1079=1,1,0)</f>
        <v>0</v>
      </c>
    </row>
    <row r="1080" spans="1:44" x14ac:dyDescent="0.2">
      <c r="A1080">
        <v>1078</v>
      </c>
      <c r="B1080" s="22">
        <f>A1080/1440</f>
        <v>0.74861111111111112</v>
      </c>
      <c r="C1080" s="23">
        <v>3.8801999999999999</v>
      </c>
      <c r="D1080" s="24">
        <f>C1080+P_aux</f>
        <v>3.8952</v>
      </c>
      <c r="E1080" s="25">
        <f>AQ1079</f>
        <v>0.52381211671131245</v>
      </c>
      <c r="F1080" s="24">
        <f>AB1079</f>
        <v>3.4</v>
      </c>
      <c r="G1080">
        <f>IF(AND(S1079=0,V1079&gt;=MinOff),V1079,-1)</f>
        <v>-1</v>
      </c>
      <c r="H1080">
        <f>IF(AND(T1079=0,W1079&gt;=MinOff),W1079,-1)</f>
        <v>-1</v>
      </c>
      <c r="I1080">
        <f>IF(AND(U1079=0,X1079&gt;=MinOff),X1079,-1)</f>
        <v>-1</v>
      </c>
      <c r="J1080">
        <f>IF(AND(S1079=1,V1079&gt;=MinRun),V1079,-1)</f>
        <v>855</v>
      </c>
      <c r="K1080">
        <f>IF(AND(T1079=1,W1079&gt;=MinRun),W1079,-1)</f>
        <v>854</v>
      </c>
      <c r="L1080">
        <f>IF(AND(U1079=1,X1079&gt;=MinRun),X1079,-1)</f>
        <v>513</v>
      </c>
      <c r="M1080">
        <f>IF(MAX(G1080:I1080)&lt;0,0,MATCH(MAX(G1080:I1080),G1080:I1080,0))</f>
        <v>0</v>
      </c>
      <c r="N1080">
        <f>IF(MAX(J1080:L1080)&lt;0,0,MATCH(MAX(J1080:L1080),J1080:L1080,0))</f>
        <v>1</v>
      </c>
      <c r="O1080" s="24">
        <f>IF(N1080=0,0,INDEX(CapVec,N1080))</f>
        <v>1.2</v>
      </c>
      <c r="P1080">
        <f>IF(OR(D1080&gt;F1080+StartMargin,E1080&lt;SOC_startT),1,0)</f>
        <v>0</v>
      </c>
      <c r="Q1080">
        <f>IF(AND(E1080&gt;SOC_stopT,D1080&lt;=F1080-O1080+StopMargin),1,0)</f>
        <v>0</v>
      </c>
      <c r="R1080">
        <f>IF(AND(P1080=1,M1080&gt;0),1,IF(AND(P1080=0,Q1080=1,N1080&gt;0),-1,0))</f>
        <v>0</v>
      </c>
      <c r="S1080">
        <f>S1079+IF(AND(R1080=1,M1080=1),1,0)-IF(AND(R1080=-1,N1080=1),1,0)</f>
        <v>1</v>
      </c>
      <c r="T1080">
        <f>T1079+IF(AND(R1080=1,M1080=2),1,0)-IF(AND(R1080=-1,N1080=2),1,0)</f>
        <v>1</v>
      </c>
      <c r="U1080">
        <f>U1079+IF(AND(R1080=1,M1080=3),1,0)-IF(AND(R1080=-1,N1080=3),1,0)</f>
        <v>1</v>
      </c>
      <c r="V1080">
        <f>IF(S1080&lt;&gt;S1079,0,V1079+dt)</f>
        <v>856</v>
      </c>
      <c r="W1080">
        <f>IF(T1080&lt;&gt;T1079,0,W1079+dt)</f>
        <v>855</v>
      </c>
      <c r="X1080">
        <f>IF(U1080&lt;&gt;U1079,0,X1079+dt)</f>
        <v>514</v>
      </c>
      <c r="Y1080" s="24">
        <f>S1080*Cap_1*MIN(1,(V1080+dt)/StartRamp)</f>
        <v>1.2</v>
      </c>
      <c r="Z1080" s="24">
        <f>T1080*Cap_2*MIN(1,(W1080+dt)/StartRamp)</f>
        <v>1.1000000000000001</v>
      </c>
      <c r="AA1080" s="24">
        <f>U1080*Cap_3*MIN(1,(X1080+dt)/StartRamp)</f>
        <v>1.1000000000000001</v>
      </c>
      <c r="AB1080" s="24">
        <f>SUM(Y1080:AA1080)</f>
        <v>3.4</v>
      </c>
      <c r="AC1080" s="24">
        <f>AB1080-D1080</f>
        <v>-0.49520000000000008</v>
      </c>
      <c r="AD1080" s="25">
        <f>MEDIAN(0,(TaperEnd-E1080)/(TaperEnd-TaperStart),1)</f>
        <v>1</v>
      </c>
      <c r="AE1080" s="24">
        <f>MIN(P_pcs*AD1080,MAX(0,SOC_max-E1080)*E_nom*60/dt/SQRT(RTE))</f>
        <v>2.5</v>
      </c>
      <c r="AF1080" s="24">
        <f>MIN(P_pcs,MAX(0,E1080-SOC_min)*E_nom*60/dt*SQRT(RTE))</f>
        <v>2.5</v>
      </c>
      <c r="AG1080" s="24">
        <f>IF(AC1080&gt;0,MIN(AC1080,AE1080),0)</f>
        <v>0</v>
      </c>
      <c r="AH1080" s="24">
        <f>IF(AC1080&lt;0,MIN(-AC1080,AF1080),0)</f>
        <v>0.49520000000000008</v>
      </c>
      <c r="AI1080" s="24">
        <f>IF(AC1080&gt;0,D1080+AG1080,AB1080)</f>
        <v>3.4</v>
      </c>
      <c r="AJ1080" s="24">
        <f>MAX(0,D1080-AI1080-AH1080)</f>
        <v>0</v>
      </c>
      <c r="AK1080" s="25">
        <f>IF(AB1080&gt;0,AI1080/AB1080,0)</f>
        <v>1</v>
      </c>
      <c r="AL1080">
        <f>IF(AB1080=0,1,MIN(MATCH(MEDIAN(MinStable,AK1080,1),FC_L,1),3))</f>
        <v>3</v>
      </c>
      <c r="AM1080" s="25">
        <f>INDEX(FC_E1,$AL1080)+(MEDIAN(MinStable,$AK1080,1)-INDEX(FC_L,$AL1080))*(INDEX(FC_E1,$AL1080+1)-INDEX(FC_E1,$AL1080))/(INDEX(FC_L,$AL1080+1)-INDEX(FC_L,$AL1080))</f>
        <v>0.42799999999999999</v>
      </c>
      <c r="AN1080" s="25">
        <f>INDEX(FC_E2,$AL1080)+(MEDIAN(MinStable,$AK1080,1)-INDEX(FC_L,$AL1080))*(INDEX(FC_E2,$AL1080+1)-INDEX(FC_E2,$AL1080))/(INDEX(FC_L,$AL1080+1)-INDEX(FC_L,$AL1080))</f>
        <v>0.42199999999999999</v>
      </c>
      <c r="AO1080" s="25">
        <f>INDEX(FC_E3,$AL1080)+(MEDIAN(MinStable,$AK1080,1)-INDEX(FC_L,$AL1080))*(INDEX(FC_E3,$AL1080+1)-INDEX(FC_E3,$AL1080))/(INDEX(FC_L,$AL1080+1)-INDEX(FC_L,$AL1080))</f>
        <v>0.41499999999999998</v>
      </c>
      <c r="AP1080" s="26">
        <f>(IF(S1080=1,Y1080*AK1080/AM1080,0)+IF(T1080=1,Z1080*AK1080/AN1080,0)+IF(U1080=1,AA1080*AK1080/AO1080,0))*dt/60</f>
        <v>0.13434959664142687</v>
      </c>
      <c r="AQ1080" s="25">
        <f>E1080+(AG1080*SQRT(RTE)-AH1080/SQRT(RTE))*dt/60/E_nom</f>
        <v>0.52221246527586851</v>
      </c>
      <c r="AR1080">
        <f>IF(R1080=1,1,0)</f>
        <v>0</v>
      </c>
    </row>
    <row r="1081" spans="1:44" x14ac:dyDescent="0.2">
      <c r="A1081">
        <v>1079</v>
      </c>
      <c r="B1081" s="22">
        <f>A1081/1440</f>
        <v>0.74930555555555556</v>
      </c>
      <c r="C1081" s="23">
        <v>3.8296999999999999</v>
      </c>
      <c r="D1081" s="24">
        <f>C1081+P_aux</f>
        <v>3.8447</v>
      </c>
      <c r="E1081" s="25">
        <f>AQ1080</f>
        <v>0.52221246527586851</v>
      </c>
      <c r="F1081" s="24">
        <f>AB1080</f>
        <v>3.4</v>
      </c>
      <c r="G1081">
        <f>IF(AND(S1080=0,V1080&gt;=MinOff),V1080,-1)</f>
        <v>-1</v>
      </c>
      <c r="H1081">
        <f>IF(AND(T1080=0,W1080&gt;=MinOff),W1080,-1)</f>
        <v>-1</v>
      </c>
      <c r="I1081">
        <f>IF(AND(U1080=0,X1080&gt;=MinOff),X1080,-1)</f>
        <v>-1</v>
      </c>
      <c r="J1081">
        <f>IF(AND(S1080=1,V1080&gt;=MinRun),V1080,-1)</f>
        <v>856</v>
      </c>
      <c r="K1081">
        <f>IF(AND(T1080=1,W1080&gt;=MinRun),W1080,-1)</f>
        <v>855</v>
      </c>
      <c r="L1081">
        <f>IF(AND(U1080=1,X1080&gt;=MinRun),X1080,-1)</f>
        <v>514</v>
      </c>
      <c r="M1081">
        <f>IF(MAX(G1081:I1081)&lt;0,0,MATCH(MAX(G1081:I1081),G1081:I1081,0))</f>
        <v>0</v>
      </c>
      <c r="N1081">
        <f>IF(MAX(J1081:L1081)&lt;0,0,MATCH(MAX(J1081:L1081),J1081:L1081,0))</f>
        <v>1</v>
      </c>
      <c r="O1081" s="24">
        <f>IF(N1081=0,0,INDEX(CapVec,N1081))</f>
        <v>1.2</v>
      </c>
      <c r="P1081">
        <f>IF(OR(D1081&gt;F1081+StartMargin,E1081&lt;SOC_startT),1,0)</f>
        <v>0</v>
      </c>
      <c r="Q1081">
        <f>IF(AND(E1081&gt;SOC_stopT,D1081&lt;=F1081-O1081+StopMargin),1,0)</f>
        <v>0</v>
      </c>
      <c r="R1081">
        <f>IF(AND(P1081=1,M1081&gt;0),1,IF(AND(P1081=0,Q1081=1,N1081&gt;0),-1,0))</f>
        <v>0</v>
      </c>
      <c r="S1081">
        <f>S1080+IF(AND(R1081=1,M1081=1),1,0)-IF(AND(R1081=-1,N1081=1),1,0)</f>
        <v>1</v>
      </c>
      <c r="T1081">
        <f>T1080+IF(AND(R1081=1,M1081=2),1,0)-IF(AND(R1081=-1,N1081=2),1,0)</f>
        <v>1</v>
      </c>
      <c r="U1081">
        <f>U1080+IF(AND(R1081=1,M1081=3),1,0)-IF(AND(R1081=-1,N1081=3),1,0)</f>
        <v>1</v>
      </c>
      <c r="V1081">
        <f>IF(S1081&lt;&gt;S1080,0,V1080+dt)</f>
        <v>857</v>
      </c>
      <c r="W1081">
        <f>IF(T1081&lt;&gt;T1080,0,W1080+dt)</f>
        <v>856</v>
      </c>
      <c r="X1081">
        <f>IF(U1081&lt;&gt;U1080,0,X1080+dt)</f>
        <v>515</v>
      </c>
      <c r="Y1081" s="24">
        <f>S1081*Cap_1*MIN(1,(V1081+dt)/StartRamp)</f>
        <v>1.2</v>
      </c>
      <c r="Z1081" s="24">
        <f>T1081*Cap_2*MIN(1,(W1081+dt)/StartRamp)</f>
        <v>1.1000000000000001</v>
      </c>
      <c r="AA1081" s="24">
        <f>U1081*Cap_3*MIN(1,(X1081+dt)/StartRamp)</f>
        <v>1.1000000000000001</v>
      </c>
      <c r="AB1081" s="24">
        <f>SUM(Y1081:AA1081)</f>
        <v>3.4</v>
      </c>
      <c r="AC1081" s="24">
        <f>AB1081-D1081</f>
        <v>-0.4447000000000001</v>
      </c>
      <c r="AD1081" s="25">
        <f>MEDIAN(0,(TaperEnd-E1081)/(TaperEnd-TaperStart),1)</f>
        <v>1</v>
      </c>
      <c r="AE1081" s="24">
        <f>MIN(P_pcs*AD1081,MAX(0,SOC_max-E1081)*E_nom*60/dt/SQRT(RTE))</f>
        <v>2.5</v>
      </c>
      <c r="AF1081" s="24">
        <f>MIN(P_pcs,MAX(0,E1081-SOC_min)*E_nom*60/dt*SQRT(RTE))</f>
        <v>2.5</v>
      </c>
      <c r="AG1081" s="24">
        <f>IF(AC1081&gt;0,MIN(AC1081,AE1081),0)</f>
        <v>0</v>
      </c>
      <c r="AH1081" s="24">
        <f>IF(AC1081&lt;0,MIN(-AC1081,AF1081),0)</f>
        <v>0.4447000000000001</v>
      </c>
      <c r="AI1081" s="24">
        <f>IF(AC1081&gt;0,D1081+AG1081,AB1081)</f>
        <v>3.4</v>
      </c>
      <c r="AJ1081" s="24">
        <f>MAX(0,D1081-AI1081-AH1081)</f>
        <v>0</v>
      </c>
      <c r="AK1081" s="25">
        <f>IF(AB1081&gt;0,AI1081/AB1081,0)</f>
        <v>1</v>
      </c>
      <c r="AL1081">
        <f>IF(AB1081=0,1,MIN(MATCH(MEDIAN(MinStable,AK1081,1),FC_L,1),3))</f>
        <v>3</v>
      </c>
      <c r="AM1081" s="25">
        <f>INDEX(FC_E1,$AL1081)+(MEDIAN(MinStable,$AK1081,1)-INDEX(FC_L,$AL1081))*(INDEX(FC_E1,$AL1081+1)-INDEX(FC_E1,$AL1081))/(INDEX(FC_L,$AL1081+1)-INDEX(FC_L,$AL1081))</f>
        <v>0.42799999999999999</v>
      </c>
      <c r="AN1081" s="25">
        <f>INDEX(FC_E2,$AL1081)+(MEDIAN(MinStable,$AK1081,1)-INDEX(FC_L,$AL1081))*(INDEX(FC_E2,$AL1081+1)-INDEX(FC_E2,$AL1081))/(INDEX(FC_L,$AL1081+1)-INDEX(FC_L,$AL1081))</f>
        <v>0.42199999999999999</v>
      </c>
      <c r="AO1081" s="25">
        <f>INDEX(FC_E3,$AL1081)+(MEDIAN(MinStable,$AK1081,1)-INDEX(FC_L,$AL1081))*(INDEX(FC_E3,$AL1081+1)-INDEX(FC_E3,$AL1081))/(INDEX(FC_L,$AL1081+1)-INDEX(FC_L,$AL1081))</f>
        <v>0.41499999999999998</v>
      </c>
      <c r="AP1081" s="26">
        <f>(IF(S1081=1,Y1081*AK1081/AM1081,0)+IF(T1081=1,Z1081*AK1081/AN1081,0)+IF(U1081=1,AA1081*AK1081/AO1081,0))*dt/60</f>
        <v>0.13434959664142687</v>
      </c>
      <c r="AQ1081" s="25">
        <f>E1081+(AG1081*SQRT(RTE)-AH1081/SQRT(RTE))*dt/60/E_nom</f>
        <v>0.52077594469157551</v>
      </c>
      <c r="AR1081">
        <f>IF(R1081=1,1,0)</f>
        <v>0</v>
      </c>
    </row>
    <row r="1082" spans="1:44" x14ac:dyDescent="0.2">
      <c r="A1082">
        <v>1080</v>
      </c>
      <c r="B1082" s="22">
        <f>A1082/1440</f>
        <v>0.75</v>
      </c>
      <c r="C1082" s="23">
        <v>3.8384</v>
      </c>
      <c r="D1082" s="24">
        <f>C1082+P_aux</f>
        <v>3.8534000000000002</v>
      </c>
      <c r="E1082" s="25">
        <f>AQ1081</f>
        <v>0.52077594469157551</v>
      </c>
      <c r="F1082" s="24">
        <f>AB1081</f>
        <v>3.4</v>
      </c>
      <c r="G1082">
        <f>IF(AND(S1081=0,V1081&gt;=MinOff),V1081,-1)</f>
        <v>-1</v>
      </c>
      <c r="H1082">
        <f>IF(AND(T1081=0,W1081&gt;=MinOff),W1081,-1)</f>
        <v>-1</v>
      </c>
      <c r="I1082">
        <f>IF(AND(U1081=0,X1081&gt;=MinOff),X1081,-1)</f>
        <v>-1</v>
      </c>
      <c r="J1082">
        <f>IF(AND(S1081=1,V1081&gt;=MinRun),V1081,-1)</f>
        <v>857</v>
      </c>
      <c r="K1082">
        <f>IF(AND(T1081=1,W1081&gt;=MinRun),W1081,-1)</f>
        <v>856</v>
      </c>
      <c r="L1082">
        <f>IF(AND(U1081=1,X1081&gt;=MinRun),X1081,-1)</f>
        <v>515</v>
      </c>
      <c r="M1082">
        <f>IF(MAX(G1082:I1082)&lt;0,0,MATCH(MAX(G1082:I1082),G1082:I1082,0))</f>
        <v>0</v>
      </c>
      <c r="N1082">
        <f>IF(MAX(J1082:L1082)&lt;0,0,MATCH(MAX(J1082:L1082),J1082:L1082,0))</f>
        <v>1</v>
      </c>
      <c r="O1082" s="24">
        <f>IF(N1082=0,0,INDEX(CapVec,N1082))</f>
        <v>1.2</v>
      </c>
      <c r="P1082">
        <f>IF(OR(D1082&gt;F1082+StartMargin,E1082&lt;SOC_startT),1,0)</f>
        <v>0</v>
      </c>
      <c r="Q1082">
        <f>IF(AND(E1082&gt;SOC_stopT,D1082&lt;=F1082-O1082+StopMargin),1,0)</f>
        <v>0</v>
      </c>
      <c r="R1082">
        <f>IF(AND(P1082=1,M1082&gt;0),1,IF(AND(P1082=0,Q1082=1,N1082&gt;0),-1,0))</f>
        <v>0</v>
      </c>
      <c r="S1082">
        <f>S1081+IF(AND(R1082=1,M1082=1),1,0)-IF(AND(R1082=-1,N1082=1),1,0)</f>
        <v>1</v>
      </c>
      <c r="T1082">
        <f>T1081+IF(AND(R1082=1,M1082=2),1,0)-IF(AND(R1082=-1,N1082=2),1,0)</f>
        <v>1</v>
      </c>
      <c r="U1082">
        <f>U1081+IF(AND(R1082=1,M1082=3),1,0)-IF(AND(R1082=-1,N1082=3),1,0)</f>
        <v>1</v>
      </c>
      <c r="V1082">
        <f>IF(S1082&lt;&gt;S1081,0,V1081+dt)</f>
        <v>858</v>
      </c>
      <c r="W1082">
        <f>IF(T1082&lt;&gt;T1081,0,W1081+dt)</f>
        <v>857</v>
      </c>
      <c r="X1082">
        <f>IF(U1082&lt;&gt;U1081,0,X1081+dt)</f>
        <v>516</v>
      </c>
      <c r="Y1082" s="24">
        <f>S1082*Cap_1*MIN(1,(V1082+dt)/StartRamp)</f>
        <v>1.2</v>
      </c>
      <c r="Z1082" s="24">
        <f>T1082*Cap_2*MIN(1,(W1082+dt)/StartRamp)</f>
        <v>1.1000000000000001</v>
      </c>
      <c r="AA1082" s="24">
        <f>U1082*Cap_3*MIN(1,(X1082+dt)/StartRamp)</f>
        <v>1.1000000000000001</v>
      </c>
      <c r="AB1082" s="24">
        <f>SUM(Y1082:AA1082)</f>
        <v>3.4</v>
      </c>
      <c r="AC1082" s="24">
        <f>AB1082-D1082</f>
        <v>-0.45340000000000025</v>
      </c>
      <c r="AD1082" s="25">
        <f>MEDIAN(0,(TaperEnd-E1082)/(TaperEnd-TaperStart),1)</f>
        <v>1</v>
      </c>
      <c r="AE1082" s="24">
        <f>MIN(P_pcs*AD1082,MAX(0,SOC_max-E1082)*E_nom*60/dt/SQRT(RTE))</f>
        <v>2.5</v>
      </c>
      <c r="AF1082" s="24">
        <f>MIN(P_pcs,MAX(0,E1082-SOC_min)*E_nom*60/dt*SQRT(RTE))</f>
        <v>2.5</v>
      </c>
      <c r="AG1082" s="24">
        <f>IF(AC1082&gt;0,MIN(AC1082,AE1082),0)</f>
        <v>0</v>
      </c>
      <c r="AH1082" s="24">
        <f>IF(AC1082&lt;0,MIN(-AC1082,AF1082),0)</f>
        <v>0.45340000000000025</v>
      </c>
      <c r="AI1082" s="24">
        <f>IF(AC1082&gt;0,D1082+AG1082,AB1082)</f>
        <v>3.4</v>
      </c>
      <c r="AJ1082" s="24">
        <f>MAX(0,D1082-AI1082-AH1082)</f>
        <v>0</v>
      </c>
      <c r="AK1082" s="25">
        <f>IF(AB1082&gt;0,AI1082/AB1082,0)</f>
        <v>1</v>
      </c>
      <c r="AL1082">
        <f>IF(AB1082=0,1,MIN(MATCH(MEDIAN(MinStable,AK1082,1),FC_L,1),3))</f>
        <v>3</v>
      </c>
      <c r="AM1082" s="25">
        <f>INDEX(FC_E1,$AL1082)+(MEDIAN(MinStable,$AK1082,1)-INDEX(FC_L,$AL1082))*(INDEX(FC_E1,$AL1082+1)-INDEX(FC_E1,$AL1082))/(INDEX(FC_L,$AL1082+1)-INDEX(FC_L,$AL1082))</f>
        <v>0.42799999999999999</v>
      </c>
      <c r="AN1082" s="25">
        <f>INDEX(FC_E2,$AL1082)+(MEDIAN(MinStable,$AK1082,1)-INDEX(FC_L,$AL1082))*(INDEX(FC_E2,$AL1082+1)-INDEX(FC_E2,$AL1082))/(INDEX(FC_L,$AL1082+1)-INDEX(FC_L,$AL1082))</f>
        <v>0.42199999999999999</v>
      </c>
      <c r="AO1082" s="25">
        <f>INDEX(FC_E3,$AL1082)+(MEDIAN(MinStable,$AK1082,1)-INDEX(FC_L,$AL1082))*(INDEX(FC_E3,$AL1082+1)-INDEX(FC_E3,$AL1082))/(INDEX(FC_L,$AL1082+1)-INDEX(FC_L,$AL1082))</f>
        <v>0.41499999999999998</v>
      </c>
      <c r="AP1082" s="26">
        <f>(IF(S1082=1,Y1082*AK1082/AM1082,0)+IF(T1082=1,Z1082*AK1082/AN1082,0)+IF(U1082=1,AA1082*AK1082/AO1082,0))*dt/60</f>
        <v>0.13434959664142687</v>
      </c>
      <c r="AQ1082" s="25">
        <f>E1082+(AG1082*SQRT(RTE)-AH1082/SQRT(RTE))*dt/60/E_nom</f>
        <v>0.51931132037649019</v>
      </c>
      <c r="AR1082">
        <f>IF(R1082=1,1,0)</f>
        <v>0</v>
      </c>
    </row>
    <row r="1083" spans="1:44" x14ac:dyDescent="0.2">
      <c r="A1083">
        <v>1081</v>
      </c>
      <c r="B1083" s="22">
        <f>A1083/1440</f>
        <v>0.75069444444444444</v>
      </c>
      <c r="C1083" s="23">
        <v>3.8546</v>
      </c>
      <c r="D1083" s="24">
        <f>C1083+P_aux</f>
        <v>3.8696000000000002</v>
      </c>
      <c r="E1083" s="25">
        <f>AQ1082</f>
        <v>0.51931132037649019</v>
      </c>
      <c r="F1083" s="24">
        <f>AB1082</f>
        <v>3.4</v>
      </c>
      <c r="G1083">
        <f>IF(AND(S1082=0,V1082&gt;=MinOff),V1082,-1)</f>
        <v>-1</v>
      </c>
      <c r="H1083">
        <f>IF(AND(T1082=0,W1082&gt;=MinOff),W1082,-1)</f>
        <v>-1</v>
      </c>
      <c r="I1083">
        <f>IF(AND(U1082=0,X1082&gt;=MinOff),X1082,-1)</f>
        <v>-1</v>
      </c>
      <c r="J1083">
        <f>IF(AND(S1082=1,V1082&gt;=MinRun),V1082,-1)</f>
        <v>858</v>
      </c>
      <c r="K1083">
        <f>IF(AND(T1082=1,W1082&gt;=MinRun),W1082,-1)</f>
        <v>857</v>
      </c>
      <c r="L1083">
        <f>IF(AND(U1082=1,X1082&gt;=MinRun),X1082,-1)</f>
        <v>516</v>
      </c>
      <c r="M1083">
        <f>IF(MAX(G1083:I1083)&lt;0,0,MATCH(MAX(G1083:I1083),G1083:I1083,0))</f>
        <v>0</v>
      </c>
      <c r="N1083">
        <f>IF(MAX(J1083:L1083)&lt;0,0,MATCH(MAX(J1083:L1083),J1083:L1083,0))</f>
        <v>1</v>
      </c>
      <c r="O1083" s="24">
        <f>IF(N1083=0,0,INDEX(CapVec,N1083))</f>
        <v>1.2</v>
      </c>
      <c r="P1083">
        <f>IF(OR(D1083&gt;F1083+StartMargin,E1083&lt;SOC_startT),1,0)</f>
        <v>0</v>
      </c>
      <c r="Q1083">
        <f>IF(AND(E1083&gt;SOC_stopT,D1083&lt;=F1083-O1083+StopMargin),1,0)</f>
        <v>0</v>
      </c>
      <c r="R1083">
        <f>IF(AND(P1083=1,M1083&gt;0),1,IF(AND(P1083=0,Q1083=1,N1083&gt;0),-1,0))</f>
        <v>0</v>
      </c>
      <c r="S1083">
        <f>S1082+IF(AND(R1083=1,M1083=1),1,0)-IF(AND(R1083=-1,N1083=1),1,0)</f>
        <v>1</v>
      </c>
      <c r="T1083">
        <f>T1082+IF(AND(R1083=1,M1083=2),1,0)-IF(AND(R1083=-1,N1083=2),1,0)</f>
        <v>1</v>
      </c>
      <c r="U1083">
        <f>U1082+IF(AND(R1083=1,M1083=3),1,0)-IF(AND(R1083=-1,N1083=3),1,0)</f>
        <v>1</v>
      </c>
      <c r="V1083">
        <f>IF(S1083&lt;&gt;S1082,0,V1082+dt)</f>
        <v>859</v>
      </c>
      <c r="W1083">
        <f>IF(T1083&lt;&gt;T1082,0,W1082+dt)</f>
        <v>858</v>
      </c>
      <c r="X1083">
        <f>IF(U1083&lt;&gt;U1082,0,X1082+dt)</f>
        <v>517</v>
      </c>
      <c r="Y1083" s="24">
        <f>S1083*Cap_1*MIN(1,(V1083+dt)/StartRamp)</f>
        <v>1.2</v>
      </c>
      <c r="Z1083" s="24">
        <f>T1083*Cap_2*MIN(1,(W1083+dt)/StartRamp)</f>
        <v>1.1000000000000001</v>
      </c>
      <c r="AA1083" s="24">
        <f>U1083*Cap_3*MIN(1,(X1083+dt)/StartRamp)</f>
        <v>1.1000000000000001</v>
      </c>
      <c r="AB1083" s="24">
        <f>SUM(Y1083:AA1083)</f>
        <v>3.4</v>
      </c>
      <c r="AC1083" s="24">
        <f>AB1083-D1083</f>
        <v>-0.46960000000000024</v>
      </c>
      <c r="AD1083" s="25">
        <f>MEDIAN(0,(TaperEnd-E1083)/(TaperEnd-TaperStart),1)</f>
        <v>1</v>
      </c>
      <c r="AE1083" s="24">
        <f>MIN(P_pcs*AD1083,MAX(0,SOC_max-E1083)*E_nom*60/dt/SQRT(RTE))</f>
        <v>2.5</v>
      </c>
      <c r="AF1083" s="24">
        <f>MIN(P_pcs,MAX(0,E1083-SOC_min)*E_nom*60/dt*SQRT(RTE))</f>
        <v>2.5</v>
      </c>
      <c r="AG1083" s="24">
        <f>IF(AC1083&gt;0,MIN(AC1083,AE1083),0)</f>
        <v>0</v>
      </c>
      <c r="AH1083" s="24">
        <f>IF(AC1083&lt;0,MIN(-AC1083,AF1083),0)</f>
        <v>0.46960000000000024</v>
      </c>
      <c r="AI1083" s="24">
        <f>IF(AC1083&gt;0,D1083+AG1083,AB1083)</f>
        <v>3.4</v>
      </c>
      <c r="AJ1083" s="24">
        <f>MAX(0,D1083-AI1083-AH1083)</f>
        <v>0</v>
      </c>
      <c r="AK1083" s="25">
        <f>IF(AB1083&gt;0,AI1083/AB1083,0)</f>
        <v>1</v>
      </c>
      <c r="AL1083">
        <f>IF(AB1083=0,1,MIN(MATCH(MEDIAN(MinStable,AK1083,1),FC_L,1),3))</f>
        <v>3</v>
      </c>
      <c r="AM1083" s="25">
        <f>INDEX(FC_E1,$AL1083)+(MEDIAN(MinStable,$AK1083,1)-INDEX(FC_L,$AL1083))*(INDEX(FC_E1,$AL1083+1)-INDEX(FC_E1,$AL1083))/(INDEX(FC_L,$AL1083+1)-INDEX(FC_L,$AL1083))</f>
        <v>0.42799999999999999</v>
      </c>
      <c r="AN1083" s="25">
        <f>INDEX(FC_E2,$AL1083)+(MEDIAN(MinStable,$AK1083,1)-INDEX(FC_L,$AL1083))*(INDEX(FC_E2,$AL1083+1)-INDEX(FC_E2,$AL1083))/(INDEX(FC_L,$AL1083+1)-INDEX(FC_L,$AL1083))</f>
        <v>0.42199999999999999</v>
      </c>
      <c r="AO1083" s="25">
        <f>INDEX(FC_E3,$AL1083)+(MEDIAN(MinStable,$AK1083,1)-INDEX(FC_L,$AL1083))*(INDEX(FC_E3,$AL1083+1)-INDEX(FC_E3,$AL1083))/(INDEX(FC_L,$AL1083+1)-INDEX(FC_L,$AL1083))</f>
        <v>0.41499999999999998</v>
      </c>
      <c r="AP1083" s="26">
        <f>(IF(S1083=1,Y1083*AK1083/AM1083,0)+IF(T1083=1,Z1083*AK1083/AN1083,0)+IF(U1083=1,AA1083*AK1083/AO1083,0))*dt/60</f>
        <v>0.13434959664142687</v>
      </c>
      <c r="AQ1083" s="25">
        <f>E1083+(AG1083*SQRT(RTE)-AH1083/SQRT(RTE))*dt/60/E_nom</f>
        <v>0.51779436497648124</v>
      </c>
      <c r="AR1083">
        <f>IF(R1083=1,1,0)</f>
        <v>0</v>
      </c>
    </row>
    <row r="1084" spans="1:44" x14ac:dyDescent="0.2">
      <c r="A1084">
        <v>1082</v>
      </c>
      <c r="B1084" s="22">
        <f>A1084/1440</f>
        <v>0.75138888888888888</v>
      </c>
      <c r="C1084" s="23">
        <v>3.7831999999999999</v>
      </c>
      <c r="D1084" s="24">
        <f>C1084+P_aux</f>
        <v>3.7982</v>
      </c>
      <c r="E1084" s="25">
        <f>AQ1083</f>
        <v>0.51779436497648124</v>
      </c>
      <c r="F1084" s="24">
        <f>AB1083</f>
        <v>3.4</v>
      </c>
      <c r="G1084">
        <f>IF(AND(S1083=0,V1083&gt;=MinOff),V1083,-1)</f>
        <v>-1</v>
      </c>
      <c r="H1084">
        <f>IF(AND(T1083=0,W1083&gt;=MinOff),W1083,-1)</f>
        <v>-1</v>
      </c>
      <c r="I1084">
        <f>IF(AND(U1083=0,X1083&gt;=MinOff),X1083,-1)</f>
        <v>-1</v>
      </c>
      <c r="J1084">
        <f>IF(AND(S1083=1,V1083&gt;=MinRun),V1083,-1)</f>
        <v>859</v>
      </c>
      <c r="K1084">
        <f>IF(AND(T1083=1,W1083&gt;=MinRun),W1083,-1)</f>
        <v>858</v>
      </c>
      <c r="L1084">
        <f>IF(AND(U1083=1,X1083&gt;=MinRun),X1083,-1)</f>
        <v>517</v>
      </c>
      <c r="M1084">
        <f>IF(MAX(G1084:I1084)&lt;0,0,MATCH(MAX(G1084:I1084),G1084:I1084,0))</f>
        <v>0</v>
      </c>
      <c r="N1084">
        <f>IF(MAX(J1084:L1084)&lt;0,0,MATCH(MAX(J1084:L1084),J1084:L1084,0))</f>
        <v>1</v>
      </c>
      <c r="O1084" s="24">
        <f>IF(N1084=0,0,INDEX(CapVec,N1084))</f>
        <v>1.2</v>
      </c>
      <c r="P1084">
        <f>IF(OR(D1084&gt;F1084+StartMargin,E1084&lt;SOC_startT),1,0)</f>
        <v>0</v>
      </c>
      <c r="Q1084">
        <f>IF(AND(E1084&gt;SOC_stopT,D1084&lt;=F1084-O1084+StopMargin),1,0)</f>
        <v>0</v>
      </c>
      <c r="R1084">
        <f>IF(AND(P1084=1,M1084&gt;0),1,IF(AND(P1084=0,Q1084=1,N1084&gt;0),-1,0))</f>
        <v>0</v>
      </c>
      <c r="S1084">
        <f>S1083+IF(AND(R1084=1,M1084=1),1,0)-IF(AND(R1084=-1,N1084=1),1,0)</f>
        <v>1</v>
      </c>
      <c r="T1084">
        <f>T1083+IF(AND(R1084=1,M1084=2),1,0)-IF(AND(R1084=-1,N1084=2),1,0)</f>
        <v>1</v>
      </c>
      <c r="U1084">
        <f>U1083+IF(AND(R1084=1,M1084=3),1,0)-IF(AND(R1084=-1,N1084=3),1,0)</f>
        <v>1</v>
      </c>
      <c r="V1084">
        <f>IF(S1084&lt;&gt;S1083,0,V1083+dt)</f>
        <v>860</v>
      </c>
      <c r="W1084">
        <f>IF(T1084&lt;&gt;T1083,0,W1083+dt)</f>
        <v>859</v>
      </c>
      <c r="X1084">
        <f>IF(U1084&lt;&gt;U1083,0,X1083+dt)</f>
        <v>518</v>
      </c>
      <c r="Y1084" s="24">
        <f>S1084*Cap_1*MIN(1,(V1084+dt)/StartRamp)</f>
        <v>1.2</v>
      </c>
      <c r="Z1084" s="24">
        <f>T1084*Cap_2*MIN(1,(W1084+dt)/StartRamp)</f>
        <v>1.1000000000000001</v>
      </c>
      <c r="AA1084" s="24">
        <f>U1084*Cap_3*MIN(1,(X1084+dt)/StartRamp)</f>
        <v>1.1000000000000001</v>
      </c>
      <c r="AB1084" s="24">
        <f>SUM(Y1084:AA1084)</f>
        <v>3.4</v>
      </c>
      <c r="AC1084" s="24">
        <f>AB1084-D1084</f>
        <v>-0.39820000000000011</v>
      </c>
      <c r="AD1084" s="25">
        <f>MEDIAN(0,(TaperEnd-E1084)/(TaperEnd-TaperStart),1)</f>
        <v>1</v>
      </c>
      <c r="AE1084" s="24">
        <f>MIN(P_pcs*AD1084,MAX(0,SOC_max-E1084)*E_nom*60/dt/SQRT(RTE))</f>
        <v>2.5</v>
      </c>
      <c r="AF1084" s="24">
        <f>MIN(P_pcs,MAX(0,E1084-SOC_min)*E_nom*60/dt*SQRT(RTE))</f>
        <v>2.5</v>
      </c>
      <c r="AG1084" s="24">
        <f>IF(AC1084&gt;0,MIN(AC1084,AE1084),0)</f>
        <v>0</v>
      </c>
      <c r="AH1084" s="24">
        <f>IF(AC1084&lt;0,MIN(-AC1084,AF1084),0)</f>
        <v>0.39820000000000011</v>
      </c>
      <c r="AI1084" s="24">
        <f>IF(AC1084&gt;0,D1084+AG1084,AB1084)</f>
        <v>3.4</v>
      </c>
      <c r="AJ1084" s="24">
        <f>MAX(0,D1084-AI1084-AH1084)</f>
        <v>0</v>
      </c>
      <c r="AK1084" s="25">
        <f>IF(AB1084&gt;0,AI1084/AB1084,0)</f>
        <v>1</v>
      </c>
      <c r="AL1084">
        <f>IF(AB1084=0,1,MIN(MATCH(MEDIAN(MinStable,AK1084,1),FC_L,1),3))</f>
        <v>3</v>
      </c>
      <c r="AM1084" s="25">
        <f>INDEX(FC_E1,$AL1084)+(MEDIAN(MinStable,$AK1084,1)-INDEX(FC_L,$AL1084))*(INDEX(FC_E1,$AL1084+1)-INDEX(FC_E1,$AL1084))/(INDEX(FC_L,$AL1084+1)-INDEX(FC_L,$AL1084))</f>
        <v>0.42799999999999999</v>
      </c>
      <c r="AN1084" s="25">
        <f>INDEX(FC_E2,$AL1084)+(MEDIAN(MinStable,$AK1084,1)-INDEX(FC_L,$AL1084))*(INDEX(FC_E2,$AL1084+1)-INDEX(FC_E2,$AL1084))/(INDEX(FC_L,$AL1084+1)-INDEX(FC_L,$AL1084))</f>
        <v>0.42199999999999999</v>
      </c>
      <c r="AO1084" s="25">
        <f>INDEX(FC_E3,$AL1084)+(MEDIAN(MinStable,$AK1084,1)-INDEX(FC_L,$AL1084))*(INDEX(FC_E3,$AL1084+1)-INDEX(FC_E3,$AL1084))/(INDEX(FC_L,$AL1084+1)-INDEX(FC_L,$AL1084))</f>
        <v>0.41499999999999998</v>
      </c>
      <c r="AP1084" s="26">
        <f>(IF(S1084=1,Y1084*AK1084/AM1084,0)+IF(T1084=1,Z1084*AK1084/AN1084,0)+IF(U1084=1,AA1084*AK1084/AO1084,0))*dt/60</f>
        <v>0.13434959664142687</v>
      </c>
      <c r="AQ1084" s="25">
        <f>E1084+(AG1084*SQRT(RTE)-AH1084/SQRT(RTE))*dt/60/E_nom</f>
        <v>0.51650805398780242</v>
      </c>
      <c r="AR1084">
        <f>IF(R1084=1,1,0)</f>
        <v>0</v>
      </c>
    </row>
    <row r="1085" spans="1:44" x14ac:dyDescent="0.2">
      <c r="A1085">
        <v>1083</v>
      </c>
      <c r="B1085" s="22">
        <f>A1085/1440</f>
        <v>0.75208333333333333</v>
      </c>
      <c r="C1085" s="23">
        <v>3.7435999999999998</v>
      </c>
      <c r="D1085" s="24">
        <f>C1085+P_aux</f>
        <v>3.7585999999999999</v>
      </c>
      <c r="E1085" s="25">
        <f>AQ1084</f>
        <v>0.51650805398780242</v>
      </c>
      <c r="F1085" s="24">
        <f>AB1084</f>
        <v>3.4</v>
      </c>
      <c r="G1085">
        <f>IF(AND(S1084=0,V1084&gt;=MinOff),V1084,-1)</f>
        <v>-1</v>
      </c>
      <c r="H1085">
        <f>IF(AND(T1084=0,W1084&gt;=MinOff),W1084,-1)</f>
        <v>-1</v>
      </c>
      <c r="I1085">
        <f>IF(AND(U1084=0,X1084&gt;=MinOff),X1084,-1)</f>
        <v>-1</v>
      </c>
      <c r="J1085">
        <f>IF(AND(S1084=1,V1084&gt;=MinRun),V1084,-1)</f>
        <v>860</v>
      </c>
      <c r="K1085">
        <f>IF(AND(T1084=1,W1084&gt;=MinRun),W1084,-1)</f>
        <v>859</v>
      </c>
      <c r="L1085">
        <f>IF(AND(U1084=1,X1084&gt;=MinRun),X1084,-1)</f>
        <v>518</v>
      </c>
      <c r="M1085">
        <f>IF(MAX(G1085:I1085)&lt;0,0,MATCH(MAX(G1085:I1085),G1085:I1085,0))</f>
        <v>0</v>
      </c>
      <c r="N1085">
        <f>IF(MAX(J1085:L1085)&lt;0,0,MATCH(MAX(J1085:L1085),J1085:L1085,0))</f>
        <v>1</v>
      </c>
      <c r="O1085" s="24">
        <f>IF(N1085=0,0,INDEX(CapVec,N1085))</f>
        <v>1.2</v>
      </c>
      <c r="P1085">
        <f>IF(OR(D1085&gt;F1085+StartMargin,E1085&lt;SOC_startT),1,0)</f>
        <v>0</v>
      </c>
      <c r="Q1085">
        <f>IF(AND(E1085&gt;SOC_stopT,D1085&lt;=F1085-O1085+StopMargin),1,0)</f>
        <v>0</v>
      </c>
      <c r="R1085">
        <f>IF(AND(P1085=1,M1085&gt;0),1,IF(AND(P1085=0,Q1085=1,N1085&gt;0),-1,0))</f>
        <v>0</v>
      </c>
      <c r="S1085">
        <f>S1084+IF(AND(R1085=1,M1085=1),1,0)-IF(AND(R1085=-1,N1085=1),1,0)</f>
        <v>1</v>
      </c>
      <c r="T1085">
        <f>T1084+IF(AND(R1085=1,M1085=2),1,0)-IF(AND(R1085=-1,N1085=2),1,0)</f>
        <v>1</v>
      </c>
      <c r="U1085">
        <f>U1084+IF(AND(R1085=1,M1085=3),1,0)-IF(AND(R1085=-1,N1085=3),1,0)</f>
        <v>1</v>
      </c>
      <c r="V1085">
        <f>IF(S1085&lt;&gt;S1084,0,V1084+dt)</f>
        <v>861</v>
      </c>
      <c r="W1085">
        <f>IF(T1085&lt;&gt;T1084,0,W1084+dt)</f>
        <v>860</v>
      </c>
      <c r="X1085">
        <f>IF(U1085&lt;&gt;U1084,0,X1084+dt)</f>
        <v>519</v>
      </c>
      <c r="Y1085" s="24">
        <f>S1085*Cap_1*MIN(1,(V1085+dt)/StartRamp)</f>
        <v>1.2</v>
      </c>
      <c r="Z1085" s="24">
        <f>T1085*Cap_2*MIN(1,(W1085+dt)/StartRamp)</f>
        <v>1.1000000000000001</v>
      </c>
      <c r="AA1085" s="24">
        <f>U1085*Cap_3*MIN(1,(X1085+dt)/StartRamp)</f>
        <v>1.1000000000000001</v>
      </c>
      <c r="AB1085" s="24">
        <f>SUM(Y1085:AA1085)</f>
        <v>3.4</v>
      </c>
      <c r="AC1085" s="24">
        <f>AB1085-D1085</f>
        <v>-0.35860000000000003</v>
      </c>
      <c r="AD1085" s="25">
        <f>MEDIAN(0,(TaperEnd-E1085)/(TaperEnd-TaperStart),1)</f>
        <v>1</v>
      </c>
      <c r="AE1085" s="24">
        <f>MIN(P_pcs*AD1085,MAX(0,SOC_max-E1085)*E_nom*60/dt/SQRT(RTE))</f>
        <v>2.5</v>
      </c>
      <c r="AF1085" s="24">
        <f>MIN(P_pcs,MAX(0,E1085-SOC_min)*E_nom*60/dt*SQRT(RTE))</f>
        <v>2.5</v>
      </c>
      <c r="AG1085" s="24">
        <f>IF(AC1085&gt;0,MIN(AC1085,AE1085),0)</f>
        <v>0</v>
      </c>
      <c r="AH1085" s="24">
        <f>IF(AC1085&lt;0,MIN(-AC1085,AF1085),0)</f>
        <v>0.35860000000000003</v>
      </c>
      <c r="AI1085" s="24">
        <f>IF(AC1085&gt;0,D1085+AG1085,AB1085)</f>
        <v>3.4</v>
      </c>
      <c r="AJ1085" s="24">
        <f>MAX(0,D1085-AI1085-AH1085)</f>
        <v>0</v>
      </c>
      <c r="AK1085" s="25">
        <f>IF(AB1085&gt;0,AI1085/AB1085,0)</f>
        <v>1</v>
      </c>
      <c r="AL1085">
        <f>IF(AB1085=0,1,MIN(MATCH(MEDIAN(MinStable,AK1085,1),FC_L,1),3))</f>
        <v>3</v>
      </c>
      <c r="AM1085" s="25">
        <f>INDEX(FC_E1,$AL1085)+(MEDIAN(MinStable,$AK1085,1)-INDEX(FC_L,$AL1085))*(INDEX(FC_E1,$AL1085+1)-INDEX(FC_E1,$AL1085))/(INDEX(FC_L,$AL1085+1)-INDEX(FC_L,$AL1085))</f>
        <v>0.42799999999999999</v>
      </c>
      <c r="AN1085" s="25">
        <f>INDEX(FC_E2,$AL1085)+(MEDIAN(MinStable,$AK1085,1)-INDEX(FC_L,$AL1085))*(INDEX(FC_E2,$AL1085+1)-INDEX(FC_E2,$AL1085))/(INDEX(FC_L,$AL1085+1)-INDEX(FC_L,$AL1085))</f>
        <v>0.42199999999999999</v>
      </c>
      <c r="AO1085" s="25">
        <f>INDEX(FC_E3,$AL1085)+(MEDIAN(MinStable,$AK1085,1)-INDEX(FC_L,$AL1085))*(INDEX(FC_E3,$AL1085+1)-INDEX(FC_E3,$AL1085))/(INDEX(FC_L,$AL1085+1)-INDEX(FC_L,$AL1085))</f>
        <v>0.41499999999999998</v>
      </c>
      <c r="AP1085" s="26">
        <f>(IF(S1085=1,Y1085*AK1085/AM1085,0)+IF(T1085=1,Z1085*AK1085/AN1085,0)+IF(U1085=1,AA1085*AK1085/AO1085,0))*dt/60</f>
        <v>0.13434959664142687</v>
      </c>
      <c r="AQ1085" s="25">
        <f>E1085+(AG1085*SQRT(RTE)-AH1085/SQRT(RTE))*dt/60/E_nom</f>
        <v>0.51534966342893695</v>
      </c>
      <c r="AR1085">
        <f>IF(R1085=1,1,0)</f>
        <v>0</v>
      </c>
    </row>
    <row r="1086" spans="1:44" x14ac:dyDescent="0.2">
      <c r="A1086">
        <v>1084</v>
      </c>
      <c r="B1086" s="22">
        <f>A1086/1440</f>
        <v>0.75277777777777777</v>
      </c>
      <c r="C1086" s="23">
        <v>3.8502000000000001</v>
      </c>
      <c r="D1086" s="24">
        <f>C1086+P_aux</f>
        <v>3.8652000000000002</v>
      </c>
      <c r="E1086" s="25">
        <f>AQ1085</f>
        <v>0.51534966342893695</v>
      </c>
      <c r="F1086" s="24">
        <f>AB1085</f>
        <v>3.4</v>
      </c>
      <c r="G1086">
        <f>IF(AND(S1085=0,V1085&gt;=MinOff),V1085,-1)</f>
        <v>-1</v>
      </c>
      <c r="H1086">
        <f>IF(AND(T1085=0,W1085&gt;=MinOff),W1085,-1)</f>
        <v>-1</v>
      </c>
      <c r="I1086">
        <f>IF(AND(U1085=0,X1085&gt;=MinOff),X1085,-1)</f>
        <v>-1</v>
      </c>
      <c r="J1086">
        <f>IF(AND(S1085=1,V1085&gt;=MinRun),V1085,-1)</f>
        <v>861</v>
      </c>
      <c r="K1086">
        <f>IF(AND(T1085=1,W1085&gt;=MinRun),W1085,-1)</f>
        <v>860</v>
      </c>
      <c r="L1086">
        <f>IF(AND(U1085=1,X1085&gt;=MinRun),X1085,-1)</f>
        <v>519</v>
      </c>
      <c r="M1086">
        <f>IF(MAX(G1086:I1086)&lt;0,0,MATCH(MAX(G1086:I1086),G1086:I1086,0))</f>
        <v>0</v>
      </c>
      <c r="N1086">
        <f>IF(MAX(J1086:L1086)&lt;0,0,MATCH(MAX(J1086:L1086),J1086:L1086,0))</f>
        <v>1</v>
      </c>
      <c r="O1086" s="24">
        <f>IF(N1086=0,0,INDEX(CapVec,N1086))</f>
        <v>1.2</v>
      </c>
      <c r="P1086">
        <f>IF(OR(D1086&gt;F1086+StartMargin,E1086&lt;SOC_startT),1,0)</f>
        <v>0</v>
      </c>
      <c r="Q1086">
        <f>IF(AND(E1086&gt;SOC_stopT,D1086&lt;=F1086-O1086+StopMargin),1,0)</f>
        <v>0</v>
      </c>
      <c r="R1086">
        <f>IF(AND(P1086=1,M1086&gt;0),1,IF(AND(P1086=0,Q1086=1,N1086&gt;0),-1,0))</f>
        <v>0</v>
      </c>
      <c r="S1086">
        <f>S1085+IF(AND(R1086=1,M1086=1),1,0)-IF(AND(R1086=-1,N1086=1),1,0)</f>
        <v>1</v>
      </c>
      <c r="T1086">
        <f>T1085+IF(AND(R1086=1,M1086=2),1,0)-IF(AND(R1086=-1,N1086=2),1,0)</f>
        <v>1</v>
      </c>
      <c r="U1086">
        <f>U1085+IF(AND(R1086=1,M1086=3),1,0)-IF(AND(R1086=-1,N1086=3),1,0)</f>
        <v>1</v>
      </c>
      <c r="V1086">
        <f>IF(S1086&lt;&gt;S1085,0,V1085+dt)</f>
        <v>862</v>
      </c>
      <c r="W1086">
        <f>IF(T1086&lt;&gt;T1085,0,W1085+dt)</f>
        <v>861</v>
      </c>
      <c r="X1086">
        <f>IF(U1086&lt;&gt;U1085,0,X1085+dt)</f>
        <v>520</v>
      </c>
      <c r="Y1086" s="24">
        <f>S1086*Cap_1*MIN(1,(V1086+dt)/StartRamp)</f>
        <v>1.2</v>
      </c>
      <c r="Z1086" s="24">
        <f>T1086*Cap_2*MIN(1,(W1086+dt)/StartRamp)</f>
        <v>1.1000000000000001</v>
      </c>
      <c r="AA1086" s="24">
        <f>U1086*Cap_3*MIN(1,(X1086+dt)/StartRamp)</f>
        <v>1.1000000000000001</v>
      </c>
      <c r="AB1086" s="24">
        <f>SUM(Y1086:AA1086)</f>
        <v>3.4</v>
      </c>
      <c r="AC1086" s="24">
        <f>AB1086-D1086</f>
        <v>-0.46520000000000028</v>
      </c>
      <c r="AD1086" s="25">
        <f>MEDIAN(0,(TaperEnd-E1086)/(TaperEnd-TaperStart),1)</f>
        <v>1</v>
      </c>
      <c r="AE1086" s="24">
        <f>MIN(P_pcs*AD1086,MAX(0,SOC_max-E1086)*E_nom*60/dt/SQRT(RTE))</f>
        <v>2.5</v>
      </c>
      <c r="AF1086" s="24">
        <f>MIN(P_pcs,MAX(0,E1086-SOC_min)*E_nom*60/dt*SQRT(RTE))</f>
        <v>2.5</v>
      </c>
      <c r="AG1086" s="24">
        <f>IF(AC1086&gt;0,MIN(AC1086,AE1086),0)</f>
        <v>0</v>
      </c>
      <c r="AH1086" s="24">
        <f>IF(AC1086&lt;0,MIN(-AC1086,AF1086),0)</f>
        <v>0.46520000000000028</v>
      </c>
      <c r="AI1086" s="24">
        <f>IF(AC1086&gt;0,D1086+AG1086,AB1086)</f>
        <v>3.4</v>
      </c>
      <c r="AJ1086" s="24">
        <f>MAX(0,D1086-AI1086-AH1086)</f>
        <v>0</v>
      </c>
      <c r="AK1086" s="25">
        <f>IF(AB1086&gt;0,AI1086/AB1086,0)</f>
        <v>1</v>
      </c>
      <c r="AL1086">
        <f>IF(AB1086=0,1,MIN(MATCH(MEDIAN(MinStable,AK1086,1),FC_L,1),3))</f>
        <v>3</v>
      </c>
      <c r="AM1086" s="25">
        <f>INDEX(FC_E1,$AL1086)+(MEDIAN(MinStable,$AK1086,1)-INDEX(FC_L,$AL1086))*(INDEX(FC_E1,$AL1086+1)-INDEX(FC_E1,$AL1086))/(INDEX(FC_L,$AL1086+1)-INDEX(FC_L,$AL1086))</f>
        <v>0.42799999999999999</v>
      </c>
      <c r="AN1086" s="25">
        <f>INDEX(FC_E2,$AL1086)+(MEDIAN(MinStable,$AK1086,1)-INDEX(FC_L,$AL1086))*(INDEX(FC_E2,$AL1086+1)-INDEX(FC_E2,$AL1086))/(INDEX(FC_L,$AL1086+1)-INDEX(FC_L,$AL1086))</f>
        <v>0.42199999999999999</v>
      </c>
      <c r="AO1086" s="25">
        <f>INDEX(FC_E3,$AL1086)+(MEDIAN(MinStable,$AK1086,1)-INDEX(FC_L,$AL1086))*(INDEX(FC_E3,$AL1086+1)-INDEX(FC_E3,$AL1086))/(INDEX(FC_L,$AL1086+1)-INDEX(FC_L,$AL1086))</f>
        <v>0.41499999999999998</v>
      </c>
      <c r="AP1086" s="26">
        <f>(IF(S1086=1,Y1086*AK1086/AM1086,0)+IF(T1086=1,Z1086*AK1086/AN1086,0)+IF(U1086=1,AA1086*AK1086/AO1086,0))*dt/60</f>
        <v>0.13434959664142687</v>
      </c>
      <c r="AQ1086" s="25">
        <f>E1086+(AG1086*SQRT(RTE)-AH1086/SQRT(RTE))*dt/60/E_nom</f>
        <v>0.51384692141001831</v>
      </c>
      <c r="AR1086">
        <f>IF(R1086=1,1,0)</f>
        <v>0</v>
      </c>
    </row>
    <row r="1087" spans="1:44" x14ac:dyDescent="0.2">
      <c r="A1087">
        <v>1085</v>
      </c>
      <c r="B1087" s="22">
        <f>A1087/1440</f>
        <v>0.75347222222222221</v>
      </c>
      <c r="C1087" s="23">
        <v>3.8831000000000002</v>
      </c>
      <c r="D1087" s="24">
        <f>C1087+P_aux</f>
        <v>3.8981000000000003</v>
      </c>
      <c r="E1087" s="25">
        <f>AQ1086</f>
        <v>0.51384692141001831</v>
      </c>
      <c r="F1087" s="24">
        <f>AB1086</f>
        <v>3.4</v>
      </c>
      <c r="G1087">
        <f>IF(AND(S1086=0,V1086&gt;=MinOff),V1086,-1)</f>
        <v>-1</v>
      </c>
      <c r="H1087">
        <f>IF(AND(T1086=0,W1086&gt;=MinOff),W1086,-1)</f>
        <v>-1</v>
      </c>
      <c r="I1087">
        <f>IF(AND(U1086=0,X1086&gt;=MinOff),X1086,-1)</f>
        <v>-1</v>
      </c>
      <c r="J1087">
        <f>IF(AND(S1086=1,V1086&gt;=MinRun),V1086,-1)</f>
        <v>862</v>
      </c>
      <c r="K1087">
        <f>IF(AND(T1086=1,W1086&gt;=MinRun),W1086,-1)</f>
        <v>861</v>
      </c>
      <c r="L1087">
        <f>IF(AND(U1086=1,X1086&gt;=MinRun),X1086,-1)</f>
        <v>520</v>
      </c>
      <c r="M1087">
        <f>IF(MAX(G1087:I1087)&lt;0,0,MATCH(MAX(G1087:I1087),G1087:I1087,0))</f>
        <v>0</v>
      </c>
      <c r="N1087">
        <f>IF(MAX(J1087:L1087)&lt;0,0,MATCH(MAX(J1087:L1087),J1087:L1087,0))</f>
        <v>1</v>
      </c>
      <c r="O1087" s="24">
        <f>IF(N1087=0,0,INDEX(CapVec,N1087))</f>
        <v>1.2</v>
      </c>
      <c r="P1087">
        <f>IF(OR(D1087&gt;F1087+StartMargin,E1087&lt;SOC_startT),1,0)</f>
        <v>0</v>
      </c>
      <c r="Q1087">
        <f>IF(AND(E1087&gt;SOC_stopT,D1087&lt;=F1087-O1087+StopMargin),1,0)</f>
        <v>0</v>
      </c>
      <c r="R1087">
        <f>IF(AND(P1087=1,M1087&gt;0),1,IF(AND(P1087=0,Q1087=1,N1087&gt;0),-1,0))</f>
        <v>0</v>
      </c>
      <c r="S1087">
        <f>S1086+IF(AND(R1087=1,M1087=1),1,0)-IF(AND(R1087=-1,N1087=1),1,0)</f>
        <v>1</v>
      </c>
      <c r="T1087">
        <f>T1086+IF(AND(R1087=1,M1087=2),1,0)-IF(AND(R1087=-1,N1087=2),1,0)</f>
        <v>1</v>
      </c>
      <c r="U1087">
        <f>U1086+IF(AND(R1087=1,M1087=3),1,0)-IF(AND(R1087=-1,N1087=3),1,0)</f>
        <v>1</v>
      </c>
      <c r="V1087">
        <f>IF(S1087&lt;&gt;S1086,0,V1086+dt)</f>
        <v>863</v>
      </c>
      <c r="W1087">
        <f>IF(T1087&lt;&gt;T1086,0,W1086+dt)</f>
        <v>862</v>
      </c>
      <c r="X1087">
        <f>IF(U1087&lt;&gt;U1086,0,X1086+dt)</f>
        <v>521</v>
      </c>
      <c r="Y1087" s="24">
        <f>S1087*Cap_1*MIN(1,(V1087+dt)/StartRamp)</f>
        <v>1.2</v>
      </c>
      <c r="Z1087" s="24">
        <f>T1087*Cap_2*MIN(1,(W1087+dt)/StartRamp)</f>
        <v>1.1000000000000001</v>
      </c>
      <c r="AA1087" s="24">
        <f>U1087*Cap_3*MIN(1,(X1087+dt)/StartRamp)</f>
        <v>1.1000000000000001</v>
      </c>
      <c r="AB1087" s="24">
        <f>SUM(Y1087:AA1087)</f>
        <v>3.4</v>
      </c>
      <c r="AC1087" s="24">
        <f>AB1087-D1087</f>
        <v>-0.49810000000000043</v>
      </c>
      <c r="AD1087" s="25">
        <f>MEDIAN(0,(TaperEnd-E1087)/(TaperEnd-TaperStart),1)</f>
        <v>1</v>
      </c>
      <c r="AE1087" s="24">
        <f>MIN(P_pcs*AD1087,MAX(0,SOC_max-E1087)*E_nom*60/dt/SQRT(RTE))</f>
        <v>2.5</v>
      </c>
      <c r="AF1087" s="24">
        <f>MIN(P_pcs,MAX(0,E1087-SOC_min)*E_nom*60/dt*SQRT(RTE))</f>
        <v>2.5</v>
      </c>
      <c r="AG1087" s="24">
        <f>IF(AC1087&gt;0,MIN(AC1087,AE1087),0)</f>
        <v>0</v>
      </c>
      <c r="AH1087" s="24">
        <f>IF(AC1087&lt;0,MIN(-AC1087,AF1087),0)</f>
        <v>0.49810000000000043</v>
      </c>
      <c r="AI1087" s="24">
        <f>IF(AC1087&gt;0,D1087+AG1087,AB1087)</f>
        <v>3.4</v>
      </c>
      <c r="AJ1087" s="24">
        <f>MAX(0,D1087-AI1087-AH1087)</f>
        <v>0</v>
      </c>
      <c r="AK1087" s="25">
        <f>IF(AB1087&gt;0,AI1087/AB1087,0)</f>
        <v>1</v>
      </c>
      <c r="AL1087">
        <f>IF(AB1087=0,1,MIN(MATCH(MEDIAN(MinStable,AK1087,1),FC_L,1),3))</f>
        <v>3</v>
      </c>
      <c r="AM1087" s="25">
        <f>INDEX(FC_E1,$AL1087)+(MEDIAN(MinStable,$AK1087,1)-INDEX(FC_L,$AL1087))*(INDEX(FC_E1,$AL1087+1)-INDEX(FC_E1,$AL1087))/(INDEX(FC_L,$AL1087+1)-INDEX(FC_L,$AL1087))</f>
        <v>0.42799999999999999</v>
      </c>
      <c r="AN1087" s="25">
        <f>INDEX(FC_E2,$AL1087)+(MEDIAN(MinStable,$AK1087,1)-INDEX(FC_L,$AL1087))*(INDEX(FC_E2,$AL1087+1)-INDEX(FC_E2,$AL1087))/(INDEX(FC_L,$AL1087+1)-INDEX(FC_L,$AL1087))</f>
        <v>0.42199999999999999</v>
      </c>
      <c r="AO1087" s="25">
        <f>INDEX(FC_E3,$AL1087)+(MEDIAN(MinStable,$AK1087,1)-INDEX(FC_L,$AL1087))*(INDEX(FC_E3,$AL1087+1)-INDEX(FC_E3,$AL1087))/(INDEX(FC_L,$AL1087+1)-INDEX(FC_L,$AL1087))</f>
        <v>0.41499999999999998</v>
      </c>
      <c r="AP1087" s="26">
        <f>(IF(S1087=1,Y1087*AK1087/AM1087,0)+IF(T1087=1,Z1087*AK1087/AN1087,0)+IF(U1087=1,AA1087*AK1087/AO1087,0))*dt/60</f>
        <v>0.13434959664142687</v>
      </c>
      <c r="AQ1087" s="25">
        <f>E1087+(AG1087*SQRT(RTE)-AH1087/SQRT(RTE))*dt/60/E_nom</f>
        <v>0.5122379020643103</v>
      </c>
      <c r="AR1087">
        <f>IF(R1087=1,1,0)</f>
        <v>0</v>
      </c>
    </row>
    <row r="1088" spans="1:44" x14ac:dyDescent="0.2">
      <c r="A1088">
        <v>1086</v>
      </c>
      <c r="B1088" s="22">
        <f>A1088/1440</f>
        <v>0.75416666666666665</v>
      </c>
      <c r="C1088" s="23">
        <v>3.7896000000000001</v>
      </c>
      <c r="D1088" s="24">
        <f>C1088+P_aux</f>
        <v>3.8046000000000002</v>
      </c>
      <c r="E1088" s="25">
        <f>AQ1087</f>
        <v>0.5122379020643103</v>
      </c>
      <c r="F1088" s="24">
        <f>AB1087</f>
        <v>3.4</v>
      </c>
      <c r="G1088">
        <f>IF(AND(S1087=0,V1087&gt;=MinOff),V1087,-1)</f>
        <v>-1</v>
      </c>
      <c r="H1088">
        <f>IF(AND(T1087=0,W1087&gt;=MinOff),W1087,-1)</f>
        <v>-1</v>
      </c>
      <c r="I1088">
        <f>IF(AND(U1087=0,X1087&gt;=MinOff),X1087,-1)</f>
        <v>-1</v>
      </c>
      <c r="J1088">
        <f>IF(AND(S1087=1,V1087&gt;=MinRun),V1087,-1)</f>
        <v>863</v>
      </c>
      <c r="K1088">
        <f>IF(AND(T1087=1,W1087&gt;=MinRun),W1087,-1)</f>
        <v>862</v>
      </c>
      <c r="L1088">
        <f>IF(AND(U1087=1,X1087&gt;=MinRun),X1087,-1)</f>
        <v>521</v>
      </c>
      <c r="M1088">
        <f>IF(MAX(G1088:I1088)&lt;0,0,MATCH(MAX(G1088:I1088),G1088:I1088,0))</f>
        <v>0</v>
      </c>
      <c r="N1088">
        <f>IF(MAX(J1088:L1088)&lt;0,0,MATCH(MAX(J1088:L1088),J1088:L1088,0))</f>
        <v>1</v>
      </c>
      <c r="O1088" s="24">
        <f>IF(N1088=0,0,INDEX(CapVec,N1088))</f>
        <v>1.2</v>
      </c>
      <c r="P1088">
        <f>IF(OR(D1088&gt;F1088+StartMargin,E1088&lt;SOC_startT),1,0)</f>
        <v>0</v>
      </c>
      <c r="Q1088">
        <f>IF(AND(E1088&gt;SOC_stopT,D1088&lt;=F1088-O1088+StopMargin),1,0)</f>
        <v>0</v>
      </c>
      <c r="R1088">
        <f>IF(AND(P1088=1,M1088&gt;0),1,IF(AND(P1088=0,Q1088=1,N1088&gt;0),-1,0))</f>
        <v>0</v>
      </c>
      <c r="S1088">
        <f>S1087+IF(AND(R1088=1,M1088=1),1,0)-IF(AND(R1088=-1,N1088=1),1,0)</f>
        <v>1</v>
      </c>
      <c r="T1088">
        <f>T1087+IF(AND(R1088=1,M1088=2),1,0)-IF(AND(R1088=-1,N1088=2),1,0)</f>
        <v>1</v>
      </c>
      <c r="U1088">
        <f>U1087+IF(AND(R1088=1,M1088=3),1,0)-IF(AND(R1088=-1,N1088=3),1,0)</f>
        <v>1</v>
      </c>
      <c r="V1088">
        <f>IF(S1088&lt;&gt;S1087,0,V1087+dt)</f>
        <v>864</v>
      </c>
      <c r="W1088">
        <f>IF(T1088&lt;&gt;T1087,0,W1087+dt)</f>
        <v>863</v>
      </c>
      <c r="X1088">
        <f>IF(U1088&lt;&gt;U1087,0,X1087+dt)</f>
        <v>522</v>
      </c>
      <c r="Y1088" s="24">
        <f>S1088*Cap_1*MIN(1,(V1088+dt)/StartRamp)</f>
        <v>1.2</v>
      </c>
      <c r="Z1088" s="24">
        <f>T1088*Cap_2*MIN(1,(W1088+dt)/StartRamp)</f>
        <v>1.1000000000000001</v>
      </c>
      <c r="AA1088" s="24">
        <f>U1088*Cap_3*MIN(1,(X1088+dt)/StartRamp)</f>
        <v>1.1000000000000001</v>
      </c>
      <c r="AB1088" s="24">
        <f>SUM(Y1088:AA1088)</f>
        <v>3.4</v>
      </c>
      <c r="AC1088" s="24">
        <f>AB1088-D1088</f>
        <v>-0.40460000000000029</v>
      </c>
      <c r="AD1088" s="25">
        <f>MEDIAN(0,(TaperEnd-E1088)/(TaperEnd-TaperStart),1)</f>
        <v>1</v>
      </c>
      <c r="AE1088" s="24">
        <f>MIN(P_pcs*AD1088,MAX(0,SOC_max-E1088)*E_nom*60/dt/SQRT(RTE))</f>
        <v>2.5</v>
      </c>
      <c r="AF1088" s="24">
        <f>MIN(P_pcs,MAX(0,E1088-SOC_min)*E_nom*60/dt*SQRT(RTE))</f>
        <v>2.5</v>
      </c>
      <c r="AG1088" s="24">
        <f>IF(AC1088&gt;0,MIN(AC1088,AE1088),0)</f>
        <v>0</v>
      </c>
      <c r="AH1088" s="24">
        <f>IF(AC1088&lt;0,MIN(-AC1088,AF1088),0)</f>
        <v>0.40460000000000029</v>
      </c>
      <c r="AI1088" s="24">
        <f>IF(AC1088&gt;0,D1088+AG1088,AB1088)</f>
        <v>3.4</v>
      </c>
      <c r="AJ1088" s="24">
        <f>MAX(0,D1088-AI1088-AH1088)</f>
        <v>0</v>
      </c>
      <c r="AK1088" s="25">
        <f>IF(AB1088&gt;0,AI1088/AB1088,0)</f>
        <v>1</v>
      </c>
      <c r="AL1088">
        <f>IF(AB1088=0,1,MIN(MATCH(MEDIAN(MinStable,AK1088,1),FC_L,1),3))</f>
        <v>3</v>
      </c>
      <c r="AM1088" s="25">
        <f>INDEX(FC_E1,$AL1088)+(MEDIAN(MinStable,$AK1088,1)-INDEX(FC_L,$AL1088))*(INDEX(FC_E1,$AL1088+1)-INDEX(FC_E1,$AL1088))/(INDEX(FC_L,$AL1088+1)-INDEX(FC_L,$AL1088))</f>
        <v>0.42799999999999999</v>
      </c>
      <c r="AN1088" s="25">
        <f>INDEX(FC_E2,$AL1088)+(MEDIAN(MinStable,$AK1088,1)-INDEX(FC_L,$AL1088))*(INDEX(FC_E2,$AL1088+1)-INDEX(FC_E2,$AL1088))/(INDEX(FC_L,$AL1088+1)-INDEX(FC_L,$AL1088))</f>
        <v>0.42199999999999999</v>
      </c>
      <c r="AO1088" s="25">
        <f>INDEX(FC_E3,$AL1088)+(MEDIAN(MinStable,$AK1088,1)-INDEX(FC_L,$AL1088))*(INDEX(FC_E3,$AL1088+1)-INDEX(FC_E3,$AL1088))/(INDEX(FC_L,$AL1088+1)-INDEX(FC_L,$AL1088))</f>
        <v>0.41499999999999998</v>
      </c>
      <c r="AP1088" s="26">
        <f>(IF(S1088=1,Y1088*AK1088/AM1088,0)+IF(T1088=1,Z1088*AK1088/AN1088,0)+IF(U1088=1,AA1088*AK1088/AO1088,0))*dt/60</f>
        <v>0.13434959664142687</v>
      </c>
      <c r="AQ1088" s="25">
        <f>E1088+(AG1088*SQRT(RTE)-AH1088/SQRT(RTE))*dt/60/E_nom</f>
        <v>0.51093091706677274</v>
      </c>
      <c r="AR1088">
        <f>IF(R1088=1,1,0)</f>
        <v>0</v>
      </c>
    </row>
    <row r="1089" spans="1:44" x14ac:dyDescent="0.2">
      <c r="A1089">
        <v>1087</v>
      </c>
      <c r="B1089" s="22">
        <f>A1089/1440</f>
        <v>0.75486111111111109</v>
      </c>
      <c r="C1089" s="23">
        <v>3.8769</v>
      </c>
      <c r="D1089" s="24">
        <f>C1089+P_aux</f>
        <v>3.8919000000000001</v>
      </c>
      <c r="E1089" s="25">
        <f>AQ1088</f>
        <v>0.51093091706677274</v>
      </c>
      <c r="F1089" s="24">
        <f>AB1088</f>
        <v>3.4</v>
      </c>
      <c r="G1089">
        <f>IF(AND(S1088=0,V1088&gt;=MinOff),V1088,-1)</f>
        <v>-1</v>
      </c>
      <c r="H1089">
        <f>IF(AND(T1088=0,W1088&gt;=MinOff),W1088,-1)</f>
        <v>-1</v>
      </c>
      <c r="I1089">
        <f>IF(AND(U1088=0,X1088&gt;=MinOff),X1088,-1)</f>
        <v>-1</v>
      </c>
      <c r="J1089">
        <f>IF(AND(S1088=1,V1088&gt;=MinRun),V1088,-1)</f>
        <v>864</v>
      </c>
      <c r="K1089">
        <f>IF(AND(T1088=1,W1088&gt;=MinRun),W1088,-1)</f>
        <v>863</v>
      </c>
      <c r="L1089">
        <f>IF(AND(U1088=1,X1088&gt;=MinRun),X1088,-1)</f>
        <v>522</v>
      </c>
      <c r="M1089">
        <f>IF(MAX(G1089:I1089)&lt;0,0,MATCH(MAX(G1089:I1089),G1089:I1089,0))</f>
        <v>0</v>
      </c>
      <c r="N1089">
        <f>IF(MAX(J1089:L1089)&lt;0,0,MATCH(MAX(J1089:L1089),J1089:L1089,0))</f>
        <v>1</v>
      </c>
      <c r="O1089" s="24">
        <f>IF(N1089=0,0,INDEX(CapVec,N1089))</f>
        <v>1.2</v>
      </c>
      <c r="P1089">
        <f>IF(OR(D1089&gt;F1089+StartMargin,E1089&lt;SOC_startT),1,0)</f>
        <v>0</v>
      </c>
      <c r="Q1089">
        <f>IF(AND(E1089&gt;SOC_stopT,D1089&lt;=F1089-O1089+StopMargin),1,0)</f>
        <v>0</v>
      </c>
      <c r="R1089">
        <f>IF(AND(P1089=1,M1089&gt;0),1,IF(AND(P1089=0,Q1089=1,N1089&gt;0),-1,0))</f>
        <v>0</v>
      </c>
      <c r="S1089">
        <f>S1088+IF(AND(R1089=1,M1089=1),1,0)-IF(AND(R1089=-1,N1089=1),1,0)</f>
        <v>1</v>
      </c>
      <c r="T1089">
        <f>T1088+IF(AND(R1089=1,M1089=2),1,0)-IF(AND(R1089=-1,N1089=2),1,0)</f>
        <v>1</v>
      </c>
      <c r="U1089">
        <f>U1088+IF(AND(R1089=1,M1089=3),1,0)-IF(AND(R1089=-1,N1089=3),1,0)</f>
        <v>1</v>
      </c>
      <c r="V1089">
        <f>IF(S1089&lt;&gt;S1088,0,V1088+dt)</f>
        <v>865</v>
      </c>
      <c r="W1089">
        <f>IF(T1089&lt;&gt;T1088,0,W1088+dt)</f>
        <v>864</v>
      </c>
      <c r="X1089">
        <f>IF(U1089&lt;&gt;U1088,0,X1088+dt)</f>
        <v>523</v>
      </c>
      <c r="Y1089" s="24">
        <f>S1089*Cap_1*MIN(1,(V1089+dt)/StartRamp)</f>
        <v>1.2</v>
      </c>
      <c r="Z1089" s="24">
        <f>T1089*Cap_2*MIN(1,(W1089+dt)/StartRamp)</f>
        <v>1.1000000000000001</v>
      </c>
      <c r="AA1089" s="24">
        <f>U1089*Cap_3*MIN(1,(X1089+dt)/StartRamp)</f>
        <v>1.1000000000000001</v>
      </c>
      <c r="AB1089" s="24">
        <f>SUM(Y1089:AA1089)</f>
        <v>3.4</v>
      </c>
      <c r="AC1089" s="24">
        <f>AB1089-D1089</f>
        <v>-0.49190000000000023</v>
      </c>
      <c r="AD1089" s="25">
        <f>MEDIAN(0,(TaperEnd-E1089)/(TaperEnd-TaperStart),1)</f>
        <v>1</v>
      </c>
      <c r="AE1089" s="24">
        <f>MIN(P_pcs*AD1089,MAX(0,SOC_max-E1089)*E_nom*60/dt/SQRT(RTE))</f>
        <v>2.5</v>
      </c>
      <c r="AF1089" s="24">
        <f>MIN(P_pcs,MAX(0,E1089-SOC_min)*E_nom*60/dt*SQRT(RTE))</f>
        <v>2.5</v>
      </c>
      <c r="AG1089" s="24">
        <f>IF(AC1089&gt;0,MIN(AC1089,AE1089),0)</f>
        <v>0</v>
      </c>
      <c r="AH1089" s="24">
        <f>IF(AC1089&lt;0,MIN(-AC1089,AF1089),0)</f>
        <v>0.49190000000000023</v>
      </c>
      <c r="AI1089" s="24">
        <f>IF(AC1089&gt;0,D1089+AG1089,AB1089)</f>
        <v>3.4</v>
      </c>
      <c r="AJ1089" s="24">
        <f>MAX(0,D1089-AI1089-AH1089)</f>
        <v>0</v>
      </c>
      <c r="AK1089" s="25">
        <f>IF(AB1089&gt;0,AI1089/AB1089,0)</f>
        <v>1</v>
      </c>
      <c r="AL1089">
        <f>IF(AB1089=0,1,MIN(MATCH(MEDIAN(MinStable,AK1089,1),FC_L,1),3))</f>
        <v>3</v>
      </c>
      <c r="AM1089" s="25">
        <f>INDEX(FC_E1,$AL1089)+(MEDIAN(MinStable,$AK1089,1)-INDEX(FC_L,$AL1089))*(INDEX(FC_E1,$AL1089+1)-INDEX(FC_E1,$AL1089))/(INDEX(FC_L,$AL1089+1)-INDEX(FC_L,$AL1089))</f>
        <v>0.42799999999999999</v>
      </c>
      <c r="AN1089" s="25">
        <f>INDEX(FC_E2,$AL1089)+(MEDIAN(MinStable,$AK1089,1)-INDEX(FC_L,$AL1089))*(INDEX(FC_E2,$AL1089+1)-INDEX(FC_E2,$AL1089))/(INDEX(FC_L,$AL1089+1)-INDEX(FC_L,$AL1089))</f>
        <v>0.42199999999999999</v>
      </c>
      <c r="AO1089" s="25">
        <f>INDEX(FC_E3,$AL1089)+(MEDIAN(MinStable,$AK1089,1)-INDEX(FC_L,$AL1089))*(INDEX(FC_E3,$AL1089+1)-INDEX(FC_E3,$AL1089))/(INDEX(FC_L,$AL1089+1)-INDEX(FC_L,$AL1089))</f>
        <v>0.41499999999999998</v>
      </c>
      <c r="AP1089" s="26">
        <f>(IF(S1089=1,Y1089*AK1089/AM1089,0)+IF(T1089=1,Z1089*AK1089/AN1089,0)+IF(U1089=1,AA1089*AK1089/AO1089,0))*dt/60</f>
        <v>0.13434959664142687</v>
      </c>
      <c r="AQ1089" s="25">
        <f>E1089+(AG1089*SQRT(RTE)-AH1089/SQRT(RTE))*dt/60/E_nom</f>
        <v>0.50934192566714664</v>
      </c>
      <c r="AR1089">
        <f>IF(R1089=1,1,0)</f>
        <v>0</v>
      </c>
    </row>
    <row r="1090" spans="1:44" x14ac:dyDescent="0.2">
      <c r="A1090">
        <v>1088</v>
      </c>
      <c r="B1090" s="22">
        <f>A1090/1440</f>
        <v>0.75555555555555554</v>
      </c>
      <c r="C1090" s="23">
        <v>3.9990000000000001</v>
      </c>
      <c r="D1090" s="24">
        <f>C1090+P_aux</f>
        <v>4.0140000000000002</v>
      </c>
      <c r="E1090" s="25">
        <f>AQ1089</f>
        <v>0.50934192566714664</v>
      </c>
      <c r="F1090" s="24">
        <f>AB1089</f>
        <v>3.4</v>
      </c>
      <c r="G1090">
        <f>IF(AND(S1089=0,V1089&gt;=MinOff),V1089,-1)</f>
        <v>-1</v>
      </c>
      <c r="H1090">
        <f>IF(AND(T1089=0,W1089&gt;=MinOff),W1089,-1)</f>
        <v>-1</v>
      </c>
      <c r="I1090">
        <f>IF(AND(U1089=0,X1089&gt;=MinOff),X1089,-1)</f>
        <v>-1</v>
      </c>
      <c r="J1090">
        <f>IF(AND(S1089=1,V1089&gt;=MinRun),V1089,-1)</f>
        <v>865</v>
      </c>
      <c r="K1090">
        <f>IF(AND(T1089=1,W1089&gt;=MinRun),W1089,-1)</f>
        <v>864</v>
      </c>
      <c r="L1090">
        <f>IF(AND(U1089=1,X1089&gt;=MinRun),X1089,-1)</f>
        <v>523</v>
      </c>
      <c r="M1090">
        <f>IF(MAX(G1090:I1090)&lt;0,0,MATCH(MAX(G1090:I1090),G1090:I1090,0))</f>
        <v>0</v>
      </c>
      <c r="N1090">
        <f>IF(MAX(J1090:L1090)&lt;0,0,MATCH(MAX(J1090:L1090),J1090:L1090,0))</f>
        <v>1</v>
      </c>
      <c r="O1090" s="24">
        <f>IF(N1090=0,0,INDEX(CapVec,N1090))</f>
        <v>1.2</v>
      </c>
      <c r="P1090">
        <f>IF(OR(D1090&gt;F1090+StartMargin,E1090&lt;SOC_startT),1,0)</f>
        <v>0</v>
      </c>
      <c r="Q1090">
        <f>IF(AND(E1090&gt;SOC_stopT,D1090&lt;=F1090-O1090+StopMargin),1,0)</f>
        <v>0</v>
      </c>
      <c r="R1090">
        <f>IF(AND(P1090=1,M1090&gt;0),1,IF(AND(P1090=0,Q1090=1,N1090&gt;0),-1,0))</f>
        <v>0</v>
      </c>
      <c r="S1090">
        <f>S1089+IF(AND(R1090=1,M1090=1),1,0)-IF(AND(R1090=-1,N1090=1),1,0)</f>
        <v>1</v>
      </c>
      <c r="T1090">
        <f>T1089+IF(AND(R1090=1,M1090=2),1,0)-IF(AND(R1090=-1,N1090=2),1,0)</f>
        <v>1</v>
      </c>
      <c r="U1090">
        <f>U1089+IF(AND(R1090=1,M1090=3),1,0)-IF(AND(R1090=-1,N1090=3),1,0)</f>
        <v>1</v>
      </c>
      <c r="V1090">
        <f>IF(S1090&lt;&gt;S1089,0,V1089+dt)</f>
        <v>866</v>
      </c>
      <c r="W1090">
        <f>IF(T1090&lt;&gt;T1089,0,W1089+dt)</f>
        <v>865</v>
      </c>
      <c r="X1090">
        <f>IF(U1090&lt;&gt;U1089,0,X1089+dt)</f>
        <v>524</v>
      </c>
      <c r="Y1090" s="24">
        <f>S1090*Cap_1*MIN(1,(V1090+dt)/StartRamp)</f>
        <v>1.2</v>
      </c>
      <c r="Z1090" s="24">
        <f>T1090*Cap_2*MIN(1,(W1090+dt)/StartRamp)</f>
        <v>1.1000000000000001</v>
      </c>
      <c r="AA1090" s="24">
        <f>U1090*Cap_3*MIN(1,(X1090+dt)/StartRamp)</f>
        <v>1.1000000000000001</v>
      </c>
      <c r="AB1090" s="24">
        <f>SUM(Y1090:AA1090)</f>
        <v>3.4</v>
      </c>
      <c r="AC1090" s="24">
        <f>AB1090-D1090</f>
        <v>-0.61400000000000032</v>
      </c>
      <c r="AD1090" s="25">
        <f>MEDIAN(0,(TaperEnd-E1090)/(TaperEnd-TaperStart),1)</f>
        <v>1</v>
      </c>
      <c r="AE1090" s="24">
        <f>MIN(P_pcs*AD1090,MAX(0,SOC_max-E1090)*E_nom*60/dt/SQRT(RTE))</f>
        <v>2.5</v>
      </c>
      <c r="AF1090" s="24">
        <f>MIN(P_pcs,MAX(0,E1090-SOC_min)*E_nom*60/dt*SQRT(RTE))</f>
        <v>2.5</v>
      </c>
      <c r="AG1090" s="24">
        <f>IF(AC1090&gt;0,MIN(AC1090,AE1090),0)</f>
        <v>0</v>
      </c>
      <c r="AH1090" s="24">
        <f>IF(AC1090&lt;0,MIN(-AC1090,AF1090),0)</f>
        <v>0.61400000000000032</v>
      </c>
      <c r="AI1090" s="24">
        <f>IF(AC1090&gt;0,D1090+AG1090,AB1090)</f>
        <v>3.4</v>
      </c>
      <c r="AJ1090" s="24">
        <f>MAX(0,D1090-AI1090-AH1090)</f>
        <v>0</v>
      </c>
      <c r="AK1090" s="25">
        <f>IF(AB1090&gt;0,AI1090/AB1090,0)</f>
        <v>1</v>
      </c>
      <c r="AL1090">
        <f>IF(AB1090=0,1,MIN(MATCH(MEDIAN(MinStable,AK1090,1),FC_L,1),3))</f>
        <v>3</v>
      </c>
      <c r="AM1090" s="25">
        <f>INDEX(FC_E1,$AL1090)+(MEDIAN(MinStable,$AK1090,1)-INDEX(FC_L,$AL1090))*(INDEX(FC_E1,$AL1090+1)-INDEX(FC_E1,$AL1090))/(INDEX(FC_L,$AL1090+1)-INDEX(FC_L,$AL1090))</f>
        <v>0.42799999999999999</v>
      </c>
      <c r="AN1090" s="25">
        <f>INDEX(FC_E2,$AL1090)+(MEDIAN(MinStable,$AK1090,1)-INDEX(FC_L,$AL1090))*(INDEX(FC_E2,$AL1090+1)-INDEX(FC_E2,$AL1090))/(INDEX(FC_L,$AL1090+1)-INDEX(FC_L,$AL1090))</f>
        <v>0.42199999999999999</v>
      </c>
      <c r="AO1090" s="25">
        <f>INDEX(FC_E3,$AL1090)+(MEDIAN(MinStable,$AK1090,1)-INDEX(FC_L,$AL1090))*(INDEX(FC_E3,$AL1090+1)-INDEX(FC_E3,$AL1090))/(INDEX(FC_L,$AL1090+1)-INDEX(FC_L,$AL1090))</f>
        <v>0.41499999999999998</v>
      </c>
      <c r="AP1090" s="26">
        <f>(IF(S1090=1,Y1090*AK1090/AM1090,0)+IF(T1090=1,Z1090*AK1090/AN1090,0)+IF(U1090=1,AA1090*AK1090/AO1090,0))*dt/60</f>
        <v>0.13434959664142687</v>
      </c>
      <c r="AQ1090" s="25">
        <f>E1090+(AG1090*SQRT(RTE)-AH1090/SQRT(RTE))*dt/60/E_nom</f>
        <v>0.50735851294226264</v>
      </c>
      <c r="AR1090">
        <f>IF(R1090=1,1,0)</f>
        <v>0</v>
      </c>
    </row>
    <row r="1091" spans="1:44" x14ac:dyDescent="0.2">
      <c r="A1091">
        <v>1089</v>
      </c>
      <c r="B1091" s="22">
        <f>A1091/1440</f>
        <v>0.75624999999999998</v>
      </c>
      <c r="C1091" s="23">
        <v>3.94</v>
      </c>
      <c r="D1091" s="24">
        <f>C1091+P_aux</f>
        <v>3.9550000000000001</v>
      </c>
      <c r="E1091" s="25">
        <f>AQ1090</f>
        <v>0.50735851294226264</v>
      </c>
      <c r="F1091" s="24">
        <f>AB1090</f>
        <v>3.4</v>
      </c>
      <c r="G1091">
        <f>IF(AND(S1090=0,V1090&gt;=MinOff),V1090,-1)</f>
        <v>-1</v>
      </c>
      <c r="H1091">
        <f>IF(AND(T1090=0,W1090&gt;=MinOff),W1090,-1)</f>
        <v>-1</v>
      </c>
      <c r="I1091">
        <f>IF(AND(U1090=0,X1090&gt;=MinOff),X1090,-1)</f>
        <v>-1</v>
      </c>
      <c r="J1091">
        <f>IF(AND(S1090=1,V1090&gt;=MinRun),V1090,-1)</f>
        <v>866</v>
      </c>
      <c r="K1091">
        <f>IF(AND(T1090=1,W1090&gt;=MinRun),W1090,-1)</f>
        <v>865</v>
      </c>
      <c r="L1091">
        <f>IF(AND(U1090=1,X1090&gt;=MinRun),X1090,-1)</f>
        <v>524</v>
      </c>
      <c r="M1091">
        <f>IF(MAX(G1091:I1091)&lt;0,0,MATCH(MAX(G1091:I1091),G1091:I1091,0))</f>
        <v>0</v>
      </c>
      <c r="N1091">
        <f>IF(MAX(J1091:L1091)&lt;0,0,MATCH(MAX(J1091:L1091),J1091:L1091,0))</f>
        <v>1</v>
      </c>
      <c r="O1091" s="24">
        <f>IF(N1091=0,0,INDEX(CapVec,N1091))</f>
        <v>1.2</v>
      </c>
      <c r="P1091">
        <f>IF(OR(D1091&gt;F1091+StartMargin,E1091&lt;SOC_startT),1,0)</f>
        <v>0</v>
      </c>
      <c r="Q1091">
        <f>IF(AND(E1091&gt;SOC_stopT,D1091&lt;=F1091-O1091+StopMargin),1,0)</f>
        <v>0</v>
      </c>
      <c r="R1091">
        <f>IF(AND(P1091=1,M1091&gt;0),1,IF(AND(P1091=0,Q1091=1,N1091&gt;0),-1,0))</f>
        <v>0</v>
      </c>
      <c r="S1091">
        <f>S1090+IF(AND(R1091=1,M1091=1),1,0)-IF(AND(R1091=-1,N1091=1),1,0)</f>
        <v>1</v>
      </c>
      <c r="T1091">
        <f>T1090+IF(AND(R1091=1,M1091=2),1,0)-IF(AND(R1091=-1,N1091=2),1,0)</f>
        <v>1</v>
      </c>
      <c r="U1091">
        <f>U1090+IF(AND(R1091=1,M1091=3),1,0)-IF(AND(R1091=-1,N1091=3),1,0)</f>
        <v>1</v>
      </c>
      <c r="V1091">
        <f>IF(S1091&lt;&gt;S1090,0,V1090+dt)</f>
        <v>867</v>
      </c>
      <c r="W1091">
        <f>IF(T1091&lt;&gt;T1090,0,W1090+dt)</f>
        <v>866</v>
      </c>
      <c r="X1091">
        <f>IF(U1091&lt;&gt;U1090,0,X1090+dt)</f>
        <v>525</v>
      </c>
      <c r="Y1091" s="24">
        <f>S1091*Cap_1*MIN(1,(V1091+dt)/StartRamp)</f>
        <v>1.2</v>
      </c>
      <c r="Z1091" s="24">
        <f>T1091*Cap_2*MIN(1,(W1091+dt)/StartRamp)</f>
        <v>1.1000000000000001</v>
      </c>
      <c r="AA1091" s="24">
        <f>U1091*Cap_3*MIN(1,(X1091+dt)/StartRamp)</f>
        <v>1.1000000000000001</v>
      </c>
      <c r="AB1091" s="24">
        <f>SUM(Y1091:AA1091)</f>
        <v>3.4</v>
      </c>
      <c r="AC1091" s="24">
        <f>AB1091-D1091</f>
        <v>-0.55500000000000016</v>
      </c>
      <c r="AD1091" s="25">
        <f>MEDIAN(0,(TaperEnd-E1091)/(TaperEnd-TaperStart),1)</f>
        <v>1</v>
      </c>
      <c r="AE1091" s="24">
        <f>MIN(P_pcs*AD1091,MAX(0,SOC_max-E1091)*E_nom*60/dt/SQRT(RTE))</f>
        <v>2.5</v>
      </c>
      <c r="AF1091" s="24">
        <f>MIN(P_pcs,MAX(0,E1091-SOC_min)*E_nom*60/dt*SQRT(RTE))</f>
        <v>2.5</v>
      </c>
      <c r="AG1091" s="24">
        <f>IF(AC1091&gt;0,MIN(AC1091,AE1091),0)</f>
        <v>0</v>
      </c>
      <c r="AH1091" s="24">
        <f>IF(AC1091&lt;0,MIN(-AC1091,AF1091),0)</f>
        <v>0.55500000000000016</v>
      </c>
      <c r="AI1091" s="24">
        <f>IF(AC1091&gt;0,D1091+AG1091,AB1091)</f>
        <v>3.4</v>
      </c>
      <c r="AJ1091" s="24">
        <f>MAX(0,D1091-AI1091-AH1091)</f>
        <v>0</v>
      </c>
      <c r="AK1091" s="25">
        <f>IF(AB1091&gt;0,AI1091/AB1091,0)</f>
        <v>1</v>
      </c>
      <c r="AL1091">
        <f>IF(AB1091=0,1,MIN(MATCH(MEDIAN(MinStable,AK1091,1),FC_L,1),3))</f>
        <v>3</v>
      </c>
      <c r="AM1091" s="25">
        <f>INDEX(FC_E1,$AL1091)+(MEDIAN(MinStable,$AK1091,1)-INDEX(FC_L,$AL1091))*(INDEX(FC_E1,$AL1091+1)-INDEX(FC_E1,$AL1091))/(INDEX(FC_L,$AL1091+1)-INDEX(FC_L,$AL1091))</f>
        <v>0.42799999999999999</v>
      </c>
      <c r="AN1091" s="25">
        <f>INDEX(FC_E2,$AL1091)+(MEDIAN(MinStable,$AK1091,1)-INDEX(FC_L,$AL1091))*(INDEX(FC_E2,$AL1091+1)-INDEX(FC_E2,$AL1091))/(INDEX(FC_L,$AL1091+1)-INDEX(FC_L,$AL1091))</f>
        <v>0.42199999999999999</v>
      </c>
      <c r="AO1091" s="25">
        <f>INDEX(FC_E3,$AL1091)+(MEDIAN(MinStable,$AK1091,1)-INDEX(FC_L,$AL1091))*(INDEX(FC_E3,$AL1091+1)-INDEX(FC_E3,$AL1091))/(INDEX(FC_L,$AL1091+1)-INDEX(FC_L,$AL1091))</f>
        <v>0.41499999999999998</v>
      </c>
      <c r="AP1091" s="26">
        <f>(IF(S1091=1,Y1091*AK1091/AM1091,0)+IF(T1091=1,Z1091*AK1091/AN1091,0)+IF(U1091=1,AA1091*AK1091/AO1091,0))*dt/60</f>
        <v>0.13434959664142687</v>
      </c>
      <c r="AQ1091" s="25">
        <f>E1091+(AG1091*SQRT(RTE)-AH1091/SQRT(RTE))*dt/60/E_nom</f>
        <v>0.50556568873654506</v>
      </c>
      <c r="AR1091">
        <f>IF(R1091=1,1,0)</f>
        <v>0</v>
      </c>
    </row>
    <row r="1092" spans="1:44" x14ac:dyDescent="0.2">
      <c r="A1092">
        <v>1090</v>
      </c>
      <c r="B1092" s="22">
        <f>A1092/1440</f>
        <v>0.75694444444444442</v>
      </c>
      <c r="C1092" s="23">
        <v>3.8732000000000002</v>
      </c>
      <c r="D1092" s="24">
        <f>C1092+P_aux</f>
        <v>3.8882000000000003</v>
      </c>
      <c r="E1092" s="25">
        <f>AQ1091</f>
        <v>0.50556568873654506</v>
      </c>
      <c r="F1092" s="24">
        <f>AB1091</f>
        <v>3.4</v>
      </c>
      <c r="G1092">
        <f>IF(AND(S1091=0,V1091&gt;=MinOff),V1091,-1)</f>
        <v>-1</v>
      </c>
      <c r="H1092">
        <f>IF(AND(T1091=0,W1091&gt;=MinOff),W1091,-1)</f>
        <v>-1</v>
      </c>
      <c r="I1092">
        <f>IF(AND(U1091=0,X1091&gt;=MinOff),X1091,-1)</f>
        <v>-1</v>
      </c>
      <c r="J1092">
        <f>IF(AND(S1091=1,V1091&gt;=MinRun),V1091,-1)</f>
        <v>867</v>
      </c>
      <c r="K1092">
        <f>IF(AND(T1091=1,W1091&gt;=MinRun),W1091,-1)</f>
        <v>866</v>
      </c>
      <c r="L1092">
        <f>IF(AND(U1091=1,X1091&gt;=MinRun),X1091,-1)</f>
        <v>525</v>
      </c>
      <c r="M1092">
        <f>IF(MAX(G1092:I1092)&lt;0,0,MATCH(MAX(G1092:I1092),G1092:I1092,0))</f>
        <v>0</v>
      </c>
      <c r="N1092">
        <f>IF(MAX(J1092:L1092)&lt;0,0,MATCH(MAX(J1092:L1092),J1092:L1092,0))</f>
        <v>1</v>
      </c>
      <c r="O1092" s="24">
        <f>IF(N1092=0,0,INDEX(CapVec,N1092))</f>
        <v>1.2</v>
      </c>
      <c r="P1092">
        <f>IF(OR(D1092&gt;F1092+StartMargin,E1092&lt;SOC_startT),1,0)</f>
        <v>0</v>
      </c>
      <c r="Q1092">
        <f>IF(AND(E1092&gt;SOC_stopT,D1092&lt;=F1092-O1092+StopMargin),1,0)</f>
        <v>0</v>
      </c>
      <c r="R1092">
        <f>IF(AND(P1092=1,M1092&gt;0),1,IF(AND(P1092=0,Q1092=1,N1092&gt;0),-1,0))</f>
        <v>0</v>
      </c>
      <c r="S1092">
        <f>S1091+IF(AND(R1092=1,M1092=1),1,0)-IF(AND(R1092=-1,N1092=1),1,0)</f>
        <v>1</v>
      </c>
      <c r="T1092">
        <f>T1091+IF(AND(R1092=1,M1092=2),1,0)-IF(AND(R1092=-1,N1092=2),1,0)</f>
        <v>1</v>
      </c>
      <c r="U1092">
        <f>U1091+IF(AND(R1092=1,M1092=3),1,0)-IF(AND(R1092=-1,N1092=3),1,0)</f>
        <v>1</v>
      </c>
      <c r="V1092">
        <f>IF(S1092&lt;&gt;S1091,0,V1091+dt)</f>
        <v>868</v>
      </c>
      <c r="W1092">
        <f>IF(T1092&lt;&gt;T1091,0,W1091+dt)</f>
        <v>867</v>
      </c>
      <c r="X1092">
        <f>IF(U1092&lt;&gt;U1091,0,X1091+dt)</f>
        <v>526</v>
      </c>
      <c r="Y1092" s="24">
        <f>S1092*Cap_1*MIN(1,(V1092+dt)/StartRamp)</f>
        <v>1.2</v>
      </c>
      <c r="Z1092" s="24">
        <f>T1092*Cap_2*MIN(1,(W1092+dt)/StartRamp)</f>
        <v>1.1000000000000001</v>
      </c>
      <c r="AA1092" s="24">
        <f>U1092*Cap_3*MIN(1,(X1092+dt)/StartRamp)</f>
        <v>1.1000000000000001</v>
      </c>
      <c r="AB1092" s="24">
        <f>SUM(Y1092:AA1092)</f>
        <v>3.4</v>
      </c>
      <c r="AC1092" s="24">
        <f>AB1092-D1092</f>
        <v>-0.48820000000000041</v>
      </c>
      <c r="AD1092" s="25">
        <f>MEDIAN(0,(TaperEnd-E1092)/(TaperEnd-TaperStart),1)</f>
        <v>1</v>
      </c>
      <c r="AE1092" s="24">
        <f>MIN(P_pcs*AD1092,MAX(0,SOC_max-E1092)*E_nom*60/dt/SQRT(RTE))</f>
        <v>2.5</v>
      </c>
      <c r="AF1092" s="24">
        <f>MIN(P_pcs,MAX(0,E1092-SOC_min)*E_nom*60/dt*SQRT(RTE))</f>
        <v>2.5</v>
      </c>
      <c r="AG1092" s="24">
        <f>IF(AC1092&gt;0,MIN(AC1092,AE1092),0)</f>
        <v>0</v>
      </c>
      <c r="AH1092" s="24">
        <f>IF(AC1092&lt;0,MIN(-AC1092,AF1092),0)</f>
        <v>0.48820000000000041</v>
      </c>
      <c r="AI1092" s="24">
        <f>IF(AC1092&gt;0,D1092+AG1092,AB1092)</f>
        <v>3.4</v>
      </c>
      <c r="AJ1092" s="24">
        <f>MAX(0,D1092-AI1092-AH1092)</f>
        <v>0</v>
      </c>
      <c r="AK1092" s="25">
        <f>IF(AB1092&gt;0,AI1092/AB1092,0)</f>
        <v>1</v>
      </c>
      <c r="AL1092">
        <f>IF(AB1092=0,1,MIN(MATCH(MEDIAN(MinStable,AK1092,1),FC_L,1),3))</f>
        <v>3</v>
      </c>
      <c r="AM1092" s="25">
        <f>INDEX(FC_E1,$AL1092)+(MEDIAN(MinStable,$AK1092,1)-INDEX(FC_L,$AL1092))*(INDEX(FC_E1,$AL1092+1)-INDEX(FC_E1,$AL1092))/(INDEX(FC_L,$AL1092+1)-INDEX(FC_L,$AL1092))</f>
        <v>0.42799999999999999</v>
      </c>
      <c r="AN1092" s="25">
        <f>INDEX(FC_E2,$AL1092)+(MEDIAN(MinStable,$AK1092,1)-INDEX(FC_L,$AL1092))*(INDEX(FC_E2,$AL1092+1)-INDEX(FC_E2,$AL1092))/(INDEX(FC_L,$AL1092+1)-INDEX(FC_L,$AL1092))</f>
        <v>0.42199999999999999</v>
      </c>
      <c r="AO1092" s="25">
        <f>INDEX(FC_E3,$AL1092)+(MEDIAN(MinStable,$AK1092,1)-INDEX(FC_L,$AL1092))*(INDEX(FC_E3,$AL1092+1)-INDEX(FC_E3,$AL1092))/(INDEX(FC_L,$AL1092+1)-INDEX(FC_L,$AL1092))</f>
        <v>0.41499999999999998</v>
      </c>
      <c r="AP1092" s="26">
        <f>(IF(S1092=1,Y1092*AK1092/AM1092,0)+IF(T1092=1,Z1092*AK1092/AN1092,0)+IF(U1092=1,AA1092*AK1092/AO1092,0))*dt/60</f>
        <v>0.13434959664142687</v>
      </c>
      <c r="AQ1092" s="25">
        <f>E1092+(AG1092*SQRT(RTE)-AH1092/SQRT(RTE))*dt/60/E_nom</f>
        <v>0.50398864949829036</v>
      </c>
      <c r="AR1092">
        <f>IF(R1092=1,1,0)</f>
        <v>0</v>
      </c>
    </row>
    <row r="1093" spans="1:44" x14ac:dyDescent="0.2">
      <c r="A1093">
        <v>1091</v>
      </c>
      <c r="B1093" s="22">
        <f>A1093/1440</f>
        <v>0.75763888888888886</v>
      </c>
      <c r="C1093" s="23">
        <v>3.8086000000000002</v>
      </c>
      <c r="D1093" s="24">
        <f>C1093+P_aux</f>
        <v>3.8236000000000003</v>
      </c>
      <c r="E1093" s="25">
        <f>AQ1092</f>
        <v>0.50398864949829036</v>
      </c>
      <c r="F1093" s="24">
        <f>AB1092</f>
        <v>3.4</v>
      </c>
      <c r="G1093">
        <f>IF(AND(S1092=0,V1092&gt;=MinOff),V1092,-1)</f>
        <v>-1</v>
      </c>
      <c r="H1093">
        <f>IF(AND(T1092=0,W1092&gt;=MinOff),W1092,-1)</f>
        <v>-1</v>
      </c>
      <c r="I1093">
        <f>IF(AND(U1092=0,X1092&gt;=MinOff),X1092,-1)</f>
        <v>-1</v>
      </c>
      <c r="J1093">
        <f>IF(AND(S1092=1,V1092&gt;=MinRun),V1092,-1)</f>
        <v>868</v>
      </c>
      <c r="K1093">
        <f>IF(AND(T1092=1,W1092&gt;=MinRun),W1092,-1)</f>
        <v>867</v>
      </c>
      <c r="L1093">
        <f>IF(AND(U1092=1,X1092&gt;=MinRun),X1092,-1)</f>
        <v>526</v>
      </c>
      <c r="M1093">
        <f>IF(MAX(G1093:I1093)&lt;0,0,MATCH(MAX(G1093:I1093),G1093:I1093,0))</f>
        <v>0</v>
      </c>
      <c r="N1093">
        <f>IF(MAX(J1093:L1093)&lt;0,0,MATCH(MAX(J1093:L1093),J1093:L1093,0))</f>
        <v>1</v>
      </c>
      <c r="O1093" s="24">
        <f>IF(N1093=0,0,INDEX(CapVec,N1093))</f>
        <v>1.2</v>
      </c>
      <c r="P1093">
        <f>IF(OR(D1093&gt;F1093+StartMargin,E1093&lt;SOC_startT),1,0)</f>
        <v>0</v>
      </c>
      <c r="Q1093">
        <f>IF(AND(E1093&gt;SOC_stopT,D1093&lt;=F1093-O1093+StopMargin),1,0)</f>
        <v>0</v>
      </c>
      <c r="R1093">
        <f>IF(AND(P1093=1,M1093&gt;0),1,IF(AND(P1093=0,Q1093=1,N1093&gt;0),-1,0))</f>
        <v>0</v>
      </c>
      <c r="S1093">
        <f>S1092+IF(AND(R1093=1,M1093=1),1,0)-IF(AND(R1093=-1,N1093=1),1,0)</f>
        <v>1</v>
      </c>
      <c r="T1093">
        <f>T1092+IF(AND(R1093=1,M1093=2),1,0)-IF(AND(R1093=-1,N1093=2),1,0)</f>
        <v>1</v>
      </c>
      <c r="U1093">
        <f>U1092+IF(AND(R1093=1,M1093=3),1,0)-IF(AND(R1093=-1,N1093=3),1,0)</f>
        <v>1</v>
      </c>
      <c r="V1093">
        <f>IF(S1093&lt;&gt;S1092,0,V1092+dt)</f>
        <v>869</v>
      </c>
      <c r="W1093">
        <f>IF(T1093&lt;&gt;T1092,0,W1092+dt)</f>
        <v>868</v>
      </c>
      <c r="X1093">
        <f>IF(U1093&lt;&gt;U1092,0,X1092+dt)</f>
        <v>527</v>
      </c>
      <c r="Y1093" s="24">
        <f>S1093*Cap_1*MIN(1,(V1093+dt)/StartRamp)</f>
        <v>1.2</v>
      </c>
      <c r="Z1093" s="24">
        <f>T1093*Cap_2*MIN(1,(W1093+dt)/StartRamp)</f>
        <v>1.1000000000000001</v>
      </c>
      <c r="AA1093" s="24">
        <f>U1093*Cap_3*MIN(1,(X1093+dt)/StartRamp)</f>
        <v>1.1000000000000001</v>
      </c>
      <c r="AB1093" s="24">
        <f>SUM(Y1093:AA1093)</f>
        <v>3.4</v>
      </c>
      <c r="AC1093" s="24">
        <f>AB1093-D1093</f>
        <v>-0.42360000000000042</v>
      </c>
      <c r="AD1093" s="25">
        <f>MEDIAN(0,(TaperEnd-E1093)/(TaperEnd-TaperStart),1)</f>
        <v>1</v>
      </c>
      <c r="AE1093" s="24">
        <f>MIN(P_pcs*AD1093,MAX(0,SOC_max-E1093)*E_nom*60/dt/SQRT(RTE))</f>
        <v>2.5</v>
      </c>
      <c r="AF1093" s="24">
        <f>MIN(P_pcs,MAX(0,E1093-SOC_min)*E_nom*60/dt*SQRT(RTE))</f>
        <v>2.5</v>
      </c>
      <c r="AG1093" s="24">
        <f>IF(AC1093&gt;0,MIN(AC1093,AE1093),0)</f>
        <v>0</v>
      </c>
      <c r="AH1093" s="24">
        <f>IF(AC1093&lt;0,MIN(-AC1093,AF1093),0)</f>
        <v>0.42360000000000042</v>
      </c>
      <c r="AI1093" s="24">
        <f>IF(AC1093&gt;0,D1093+AG1093,AB1093)</f>
        <v>3.4</v>
      </c>
      <c r="AJ1093" s="24">
        <f>MAX(0,D1093-AI1093-AH1093)</f>
        <v>0</v>
      </c>
      <c r="AK1093" s="25">
        <f>IF(AB1093&gt;0,AI1093/AB1093,0)</f>
        <v>1</v>
      </c>
      <c r="AL1093">
        <f>IF(AB1093=0,1,MIN(MATCH(MEDIAN(MinStable,AK1093,1),FC_L,1),3))</f>
        <v>3</v>
      </c>
      <c r="AM1093" s="25">
        <f>INDEX(FC_E1,$AL1093)+(MEDIAN(MinStable,$AK1093,1)-INDEX(FC_L,$AL1093))*(INDEX(FC_E1,$AL1093+1)-INDEX(FC_E1,$AL1093))/(INDEX(FC_L,$AL1093+1)-INDEX(FC_L,$AL1093))</f>
        <v>0.42799999999999999</v>
      </c>
      <c r="AN1093" s="25">
        <f>INDEX(FC_E2,$AL1093)+(MEDIAN(MinStable,$AK1093,1)-INDEX(FC_L,$AL1093))*(INDEX(FC_E2,$AL1093+1)-INDEX(FC_E2,$AL1093))/(INDEX(FC_L,$AL1093+1)-INDEX(FC_L,$AL1093))</f>
        <v>0.42199999999999999</v>
      </c>
      <c r="AO1093" s="25">
        <f>INDEX(FC_E3,$AL1093)+(MEDIAN(MinStable,$AK1093,1)-INDEX(FC_L,$AL1093))*(INDEX(FC_E3,$AL1093+1)-INDEX(FC_E3,$AL1093))/(INDEX(FC_L,$AL1093+1)-INDEX(FC_L,$AL1093))</f>
        <v>0.41499999999999998</v>
      </c>
      <c r="AP1093" s="26">
        <f>(IF(S1093=1,Y1093*AK1093/AM1093,0)+IF(T1093=1,Z1093*AK1093/AN1093,0)+IF(U1093=1,AA1093*AK1093/AO1093,0))*dt/60</f>
        <v>0.13434959664142687</v>
      </c>
      <c r="AQ1093" s="25">
        <f>E1093+(AG1093*SQRT(RTE)-AH1093/SQRT(RTE))*dt/60/E_nom</f>
        <v>0.5026202885369534</v>
      </c>
      <c r="AR1093">
        <f>IF(R1093=1,1,0)</f>
        <v>0</v>
      </c>
    </row>
    <row r="1094" spans="1:44" x14ac:dyDescent="0.2">
      <c r="A1094">
        <v>1092</v>
      </c>
      <c r="B1094" s="22">
        <f>A1094/1440</f>
        <v>0.7583333333333333</v>
      </c>
      <c r="C1094" s="23">
        <v>3.8717999999999999</v>
      </c>
      <c r="D1094" s="24">
        <f>C1094+P_aux</f>
        <v>3.8868</v>
      </c>
      <c r="E1094" s="25">
        <f>AQ1093</f>
        <v>0.5026202885369534</v>
      </c>
      <c r="F1094" s="24">
        <f>AB1093</f>
        <v>3.4</v>
      </c>
      <c r="G1094">
        <f>IF(AND(S1093=0,V1093&gt;=MinOff),V1093,-1)</f>
        <v>-1</v>
      </c>
      <c r="H1094">
        <f>IF(AND(T1093=0,W1093&gt;=MinOff),W1093,-1)</f>
        <v>-1</v>
      </c>
      <c r="I1094">
        <f>IF(AND(U1093=0,X1093&gt;=MinOff),X1093,-1)</f>
        <v>-1</v>
      </c>
      <c r="J1094">
        <f>IF(AND(S1093=1,V1093&gt;=MinRun),V1093,-1)</f>
        <v>869</v>
      </c>
      <c r="K1094">
        <f>IF(AND(T1093=1,W1093&gt;=MinRun),W1093,-1)</f>
        <v>868</v>
      </c>
      <c r="L1094">
        <f>IF(AND(U1093=1,X1093&gt;=MinRun),X1093,-1)</f>
        <v>527</v>
      </c>
      <c r="M1094">
        <f>IF(MAX(G1094:I1094)&lt;0,0,MATCH(MAX(G1094:I1094),G1094:I1094,0))</f>
        <v>0</v>
      </c>
      <c r="N1094">
        <f>IF(MAX(J1094:L1094)&lt;0,0,MATCH(MAX(J1094:L1094),J1094:L1094,0))</f>
        <v>1</v>
      </c>
      <c r="O1094" s="24">
        <f>IF(N1094=0,0,INDEX(CapVec,N1094))</f>
        <v>1.2</v>
      </c>
      <c r="P1094">
        <f>IF(OR(D1094&gt;F1094+StartMargin,E1094&lt;SOC_startT),1,0)</f>
        <v>0</v>
      </c>
      <c r="Q1094">
        <f>IF(AND(E1094&gt;SOC_stopT,D1094&lt;=F1094-O1094+StopMargin),1,0)</f>
        <v>0</v>
      </c>
      <c r="R1094">
        <f>IF(AND(P1094=1,M1094&gt;0),1,IF(AND(P1094=0,Q1094=1,N1094&gt;0),-1,0))</f>
        <v>0</v>
      </c>
      <c r="S1094">
        <f>S1093+IF(AND(R1094=1,M1094=1),1,0)-IF(AND(R1094=-1,N1094=1),1,0)</f>
        <v>1</v>
      </c>
      <c r="T1094">
        <f>T1093+IF(AND(R1094=1,M1094=2),1,0)-IF(AND(R1094=-1,N1094=2),1,0)</f>
        <v>1</v>
      </c>
      <c r="U1094">
        <f>U1093+IF(AND(R1094=1,M1094=3),1,0)-IF(AND(R1094=-1,N1094=3),1,0)</f>
        <v>1</v>
      </c>
      <c r="V1094">
        <f>IF(S1094&lt;&gt;S1093,0,V1093+dt)</f>
        <v>870</v>
      </c>
      <c r="W1094">
        <f>IF(T1094&lt;&gt;T1093,0,W1093+dt)</f>
        <v>869</v>
      </c>
      <c r="X1094">
        <f>IF(U1094&lt;&gt;U1093,0,X1093+dt)</f>
        <v>528</v>
      </c>
      <c r="Y1094" s="24">
        <f>S1094*Cap_1*MIN(1,(V1094+dt)/StartRamp)</f>
        <v>1.2</v>
      </c>
      <c r="Z1094" s="24">
        <f>T1094*Cap_2*MIN(1,(W1094+dt)/StartRamp)</f>
        <v>1.1000000000000001</v>
      </c>
      <c r="AA1094" s="24">
        <f>U1094*Cap_3*MIN(1,(X1094+dt)/StartRamp)</f>
        <v>1.1000000000000001</v>
      </c>
      <c r="AB1094" s="24">
        <f>SUM(Y1094:AA1094)</f>
        <v>3.4</v>
      </c>
      <c r="AC1094" s="24">
        <f>AB1094-D1094</f>
        <v>-0.48680000000000012</v>
      </c>
      <c r="AD1094" s="25">
        <f>MEDIAN(0,(TaperEnd-E1094)/(TaperEnd-TaperStart),1)</f>
        <v>1</v>
      </c>
      <c r="AE1094" s="24">
        <f>MIN(P_pcs*AD1094,MAX(0,SOC_max-E1094)*E_nom*60/dt/SQRT(RTE))</f>
        <v>2.5</v>
      </c>
      <c r="AF1094" s="24">
        <f>MIN(P_pcs,MAX(0,E1094-SOC_min)*E_nom*60/dt*SQRT(RTE))</f>
        <v>2.5</v>
      </c>
      <c r="AG1094" s="24">
        <f>IF(AC1094&gt;0,MIN(AC1094,AE1094),0)</f>
        <v>0</v>
      </c>
      <c r="AH1094" s="24">
        <f>IF(AC1094&lt;0,MIN(-AC1094,AF1094),0)</f>
        <v>0.48680000000000012</v>
      </c>
      <c r="AI1094" s="24">
        <f>IF(AC1094&gt;0,D1094+AG1094,AB1094)</f>
        <v>3.4</v>
      </c>
      <c r="AJ1094" s="24">
        <f>MAX(0,D1094-AI1094-AH1094)</f>
        <v>0</v>
      </c>
      <c r="AK1094" s="25">
        <f>IF(AB1094&gt;0,AI1094/AB1094,0)</f>
        <v>1</v>
      </c>
      <c r="AL1094">
        <f>IF(AB1094=0,1,MIN(MATCH(MEDIAN(MinStable,AK1094,1),FC_L,1),3))</f>
        <v>3</v>
      </c>
      <c r="AM1094" s="25">
        <f>INDEX(FC_E1,$AL1094)+(MEDIAN(MinStable,$AK1094,1)-INDEX(FC_L,$AL1094))*(INDEX(FC_E1,$AL1094+1)-INDEX(FC_E1,$AL1094))/(INDEX(FC_L,$AL1094+1)-INDEX(FC_L,$AL1094))</f>
        <v>0.42799999999999999</v>
      </c>
      <c r="AN1094" s="25">
        <f>INDEX(FC_E2,$AL1094)+(MEDIAN(MinStable,$AK1094,1)-INDEX(FC_L,$AL1094))*(INDEX(FC_E2,$AL1094+1)-INDEX(FC_E2,$AL1094))/(INDEX(FC_L,$AL1094+1)-INDEX(FC_L,$AL1094))</f>
        <v>0.42199999999999999</v>
      </c>
      <c r="AO1094" s="25">
        <f>INDEX(FC_E3,$AL1094)+(MEDIAN(MinStable,$AK1094,1)-INDEX(FC_L,$AL1094))*(INDEX(FC_E3,$AL1094+1)-INDEX(FC_E3,$AL1094))/(INDEX(FC_L,$AL1094+1)-INDEX(FC_L,$AL1094))</f>
        <v>0.41499999999999998</v>
      </c>
      <c r="AP1094" s="26">
        <f>(IF(S1094=1,Y1094*AK1094/AM1094,0)+IF(T1094=1,Z1094*AK1094/AN1094,0)+IF(U1094=1,AA1094*AK1094/AO1094,0))*dt/60</f>
        <v>0.13434959664142687</v>
      </c>
      <c r="AQ1094" s="25">
        <f>E1094+(AG1094*SQRT(RTE)-AH1094/SQRT(RTE))*dt/60/E_nom</f>
        <v>0.50104777173813653</v>
      </c>
      <c r="AR1094">
        <f>IF(R1094=1,1,0)</f>
        <v>0</v>
      </c>
    </row>
    <row r="1095" spans="1:44" x14ac:dyDescent="0.2">
      <c r="A1095">
        <v>1093</v>
      </c>
      <c r="B1095" s="22">
        <f>A1095/1440</f>
        <v>0.75902777777777775</v>
      </c>
      <c r="C1095" s="23">
        <v>3.8603000000000001</v>
      </c>
      <c r="D1095" s="24">
        <f>C1095+P_aux</f>
        <v>3.8753000000000002</v>
      </c>
      <c r="E1095" s="25">
        <f>AQ1094</f>
        <v>0.50104777173813653</v>
      </c>
      <c r="F1095" s="24">
        <f>AB1094</f>
        <v>3.4</v>
      </c>
      <c r="G1095">
        <f>IF(AND(S1094=0,V1094&gt;=MinOff),V1094,-1)</f>
        <v>-1</v>
      </c>
      <c r="H1095">
        <f>IF(AND(T1094=0,W1094&gt;=MinOff),W1094,-1)</f>
        <v>-1</v>
      </c>
      <c r="I1095">
        <f>IF(AND(U1094=0,X1094&gt;=MinOff),X1094,-1)</f>
        <v>-1</v>
      </c>
      <c r="J1095">
        <f>IF(AND(S1094=1,V1094&gt;=MinRun),V1094,-1)</f>
        <v>870</v>
      </c>
      <c r="K1095">
        <f>IF(AND(T1094=1,W1094&gt;=MinRun),W1094,-1)</f>
        <v>869</v>
      </c>
      <c r="L1095">
        <f>IF(AND(U1094=1,X1094&gt;=MinRun),X1094,-1)</f>
        <v>528</v>
      </c>
      <c r="M1095">
        <f>IF(MAX(G1095:I1095)&lt;0,0,MATCH(MAX(G1095:I1095),G1095:I1095,0))</f>
        <v>0</v>
      </c>
      <c r="N1095">
        <f>IF(MAX(J1095:L1095)&lt;0,0,MATCH(MAX(J1095:L1095),J1095:L1095,0))</f>
        <v>1</v>
      </c>
      <c r="O1095" s="24">
        <f>IF(N1095=0,0,INDEX(CapVec,N1095))</f>
        <v>1.2</v>
      </c>
      <c r="P1095">
        <f>IF(OR(D1095&gt;F1095+StartMargin,E1095&lt;SOC_startT),1,0)</f>
        <v>0</v>
      </c>
      <c r="Q1095">
        <f>IF(AND(E1095&gt;SOC_stopT,D1095&lt;=F1095-O1095+StopMargin),1,0)</f>
        <v>0</v>
      </c>
      <c r="R1095">
        <f>IF(AND(P1095=1,M1095&gt;0),1,IF(AND(P1095=0,Q1095=1,N1095&gt;0),-1,0))</f>
        <v>0</v>
      </c>
      <c r="S1095">
        <f>S1094+IF(AND(R1095=1,M1095=1),1,0)-IF(AND(R1095=-1,N1095=1),1,0)</f>
        <v>1</v>
      </c>
      <c r="T1095">
        <f>T1094+IF(AND(R1095=1,M1095=2),1,0)-IF(AND(R1095=-1,N1095=2),1,0)</f>
        <v>1</v>
      </c>
      <c r="U1095">
        <f>U1094+IF(AND(R1095=1,M1095=3),1,0)-IF(AND(R1095=-1,N1095=3),1,0)</f>
        <v>1</v>
      </c>
      <c r="V1095">
        <f>IF(S1095&lt;&gt;S1094,0,V1094+dt)</f>
        <v>871</v>
      </c>
      <c r="W1095">
        <f>IF(T1095&lt;&gt;T1094,0,W1094+dt)</f>
        <v>870</v>
      </c>
      <c r="X1095">
        <f>IF(U1095&lt;&gt;U1094,0,X1094+dt)</f>
        <v>529</v>
      </c>
      <c r="Y1095" s="24">
        <f>S1095*Cap_1*MIN(1,(V1095+dt)/StartRamp)</f>
        <v>1.2</v>
      </c>
      <c r="Z1095" s="24">
        <f>T1095*Cap_2*MIN(1,(W1095+dt)/StartRamp)</f>
        <v>1.1000000000000001</v>
      </c>
      <c r="AA1095" s="24">
        <f>U1095*Cap_3*MIN(1,(X1095+dt)/StartRamp)</f>
        <v>1.1000000000000001</v>
      </c>
      <c r="AB1095" s="24">
        <f>SUM(Y1095:AA1095)</f>
        <v>3.4</v>
      </c>
      <c r="AC1095" s="24">
        <f>AB1095-D1095</f>
        <v>-0.47530000000000028</v>
      </c>
      <c r="AD1095" s="25">
        <f>MEDIAN(0,(TaperEnd-E1095)/(TaperEnd-TaperStart),1)</f>
        <v>1</v>
      </c>
      <c r="AE1095" s="24">
        <f>MIN(P_pcs*AD1095,MAX(0,SOC_max-E1095)*E_nom*60/dt/SQRT(RTE))</f>
        <v>2.5</v>
      </c>
      <c r="AF1095" s="24">
        <f>MIN(P_pcs,MAX(0,E1095-SOC_min)*E_nom*60/dt*SQRT(RTE))</f>
        <v>2.5</v>
      </c>
      <c r="AG1095" s="24">
        <f>IF(AC1095&gt;0,MIN(AC1095,AE1095),0)</f>
        <v>0</v>
      </c>
      <c r="AH1095" s="24">
        <f>IF(AC1095&lt;0,MIN(-AC1095,AF1095),0)</f>
        <v>0.47530000000000028</v>
      </c>
      <c r="AI1095" s="24">
        <f>IF(AC1095&gt;0,D1095+AG1095,AB1095)</f>
        <v>3.4</v>
      </c>
      <c r="AJ1095" s="24">
        <f>MAX(0,D1095-AI1095-AH1095)</f>
        <v>0</v>
      </c>
      <c r="AK1095" s="25">
        <f>IF(AB1095&gt;0,AI1095/AB1095,0)</f>
        <v>1</v>
      </c>
      <c r="AL1095">
        <f>IF(AB1095=0,1,MIN(MATCH(MEDIAN(MinStable,AK1095,1),FC_L,1),3))</f>
        <v>3</v>
      </c>
      <c r="AM1095" s="25">
        <f>INDEX(FC_E1,$AL1095)+(MEDIAN(MinStable,$AK1095,1)-INDEX(FC_L,$AL1095))*(INDEX(FC_E1,$AL1095+1)-INDEX(FC_E1,$AL1095))/(INDEX(FC_L,$AL1095+1)-INDEX(FC_L,$AL1095))</f>
        <v>0.42799999999999999</v>
      </c>
      <c r="AN1095" s="25">
        <f>INDEX(FC_E2,$AL1095)+(MEDIAN(MinStable,$AK1095,1)-INDEX(FC_L,$AL1095))*(INDEX(FC_E2,$AL1095+1)-INDEX(FC_E2,$AL1095))/(INDEX(FC_L,$AL1095+1)-INDEX(FC_L,$AL1095))</f>
        <v>0.42199999999999999</v>
      </c>
      <c r="AO1095" s="25">
        <f>INDEX(FC_E3,$AL1095)+(MEDIAN(MinStable,$AK1095,1)-INDEX(FC_L,$AL1095))*(INDEX(FC_E3,$AL1095+1)-INDEX(FC_E3,$AL1095))/(INDEX(FC_L,$AL1095+1)-INDEX(FC_L,$AL1095))</f>
        <v>0.41499999999999998</v>
      </c>
      <c r="AP1095" s="26">
        <f>(IF(S1095=1,Y1095*AK1095/AM1095,0)+IF(T1095=1,Z1095*AK1095/AN1095,0)+IF(U1095=1,AA1095*AK1095/AO1095,0))*dt/60</f>
        <v>0.13434959664142687</v>
      </c>
      <c r="AQ1095" s="25">
        <f>E1095+(AG1095*SQRT(RTE)-AH1095/SQRT(RTE))*dt/60/E_nom</f>
        <v>0.49951240354898774</v>
      </c>
      <c r="AR1095">
        <f>IF(R1095=1,1,0)</f>
        <v>0</v>
      </c>
    </row>
    <row r="1096" spans="1:44" x14ac:dyDescent="0.2">
      <c r="A1096">
        <v>1094</v>
      </c>
      <c r="B1096" s="22">
        <f>A1096/1440</f>
        <v>0.75972222222222219</v>
      </c>
      <c r="C1096" s="23">
        <v>3.8788999999999998</v>
      </c>
      <c r="D1096" s="24">
        <f>C1096+P_aux</f>
        <v>3.8938999999999999</v>
      </c>
      <c r="E1096" s="25">
        <f>AQ1095</f>
        <v>0.49951240354898774</v>
      </c>
      <c r="F1096" s="24">
        <f>AB1095</f>
        <v>3.4</v>
      </c>
      <c r="G1096">
        <f>IF(AND(S1095=0,V1095&gt;=MinOff),V1095,-1)</f>
        <v>-1</v>
      </c>
      <c r="H1096">
        <f>IF(AND(T1095=0,W1095&gt;=MinOff),W1095,-1)</f>
        <v>-1</v>
      </c>
      <c r="I1096">
        <f>IF(AND(U1095=0,X1095&gt;=MinOff),X1095,-1)</f>
        <v>-1</v>
      </c>
      <c r="J1096">
        <f>IF(AND(S1095=1,V1095&gt;=MinRun),V1095,-1)</f>
        <v>871</v>
      </c>
      <c r="K1096">
        <f>IF(AND(T1095=1,W1095&gt;=MinRun),W1095,-1)</f>
        <v>870</v>
      </c>
      <c r="L1096">
        <f>IF(AND(U1095=1,X1095&gt;=MinRun),X1095,-1)</f>
        <v>529</v>
      </c>
      <c r="M1096">
        <f>IF(MAX(G1096:I1096)&lt;0,0,MATCH(MAX(G1096:I1096),G1096:I1096,0))</f>
        <v>0</v>
      </c>
      <c r="N1096">
        <f>IF(MAX(J1096:L1096)&lt;0,0,MATCH(MAX(J1096:L1096),J1096:L1096,0))</f>
        <v>1</v>
      </c>
      <c r="O1096" s="24">
        <f>IF(N1096=0,0,INDEX(CapVec,N1096))</f>
        <v>1.2</v>
      </c>
      <c r="P1096">
        <f>IF(OR(D1096&gt;F1096+StartMargin,E1096&lt;SOC_startT),1,0)</f>
        <v>0</v>
      </c>
      <c r="Q1096">
        <f>IF(AND(E1096&gt;SOC_stopT,D1096&lt;=F1096-O1096+StopMargin),1,0)</f>
        <v>0</v>
      </c>
      <c r="R1096">
        <f>IF(AND(P1096=1,M1096&gt;0),1,IF(AND(P1096=0,Q1096=1,N1096&gt;0),-1,0))</f>
        <v>0</v>
      </c>
      <c r="S1096">
        <f>S1095+IF(AND(R1096=1,M1096=1),1,0)-IF(AND(R1096=-1,N1096=1),1,0)</f>
        <v>1</v>
      </c>
      <c r="T1096">
        <f>T1095+IF(AND(R1096=1,M1096=2),1,0)-IF(AND(R1096=-1,N1096=2),1,0)</f>
        <v>1</v>
      </c>
      <c r="U1096">
        <f>U1095+IF(AND(R1096=1,M1096=3),1,0)-IF(AND(R1096=-1,N1096=3),1,0)</f>
        <v>1</v>
      </c>
      <c r="V1096">
        <f>IF(S1096&lt;&gt;S1095,0,V1095+dt)</f>
        <v>872</v>
      </c>
      <c r="W1096">
        <f>IF(T1096&lt;&gt;T1095,0,W1095+dt)</f>
        <v>871</v>
      </c>
      <c r="X1096">
        <f>IF(U1096&lt;&gt;U1095,0,X1095+dt)</f>
        <v>530</v>
      </c>
      <c r="Y1096" s="24">
        <f>S1096*Cap_1*MIN(1,(V1096+dt)/StartRamp)</f>
        <v>1.2</v>
      </c>
      <c r="Z1096" s="24">
        <f>T1096*Cap_2*MIN(1,(W1096+dt)/StartRamp)</f>
        <v>1.1000000000000001</v>
      </c>
      <c r="AA1096" s="24">
        <f>U1096*Cap_3*MIN(1,(X1096+dt)/StartRamp)</f>
        <v>1.1000000000000001</v>
      </c>
      <c r="AB1096" s="24">
        <f>SUM(Y1096:AA1096)</f>
        <v>3.4</v>
      </c>
      <c r="AC1096" s="24">
        <f>AB1096-D1096</f>
        <v>-0.49390000000000001</v>
      </c>
      <c r="AD1096" s="25">
        <f>MEDIAN(0,(TaperEnd-E1096)/(TaperEnd-TaperStart),1)</f>
        <v>1</v>
      </c>
      <c r="AE1096" s="24">
        <f>MIN(P_pcs*AD1096,MAX(0,SOC_max-E1096)*E_nom*60/dt/SQRT(RTE))</f>
        <v>2.5</v>
      </c>
      <c r="AF1096" s="24">
        <f>MIN(P_pcs,MAX(0,E1096-SOC_min)*E_nom*60/dt*SQRT(RTE))</f>
        <v>2.5</v>
      </c>
      <c r="AG1096" s="24">
        <f>IF(AC1096&gt;0,MIN(AC1096,AE1096),0)</f>
        <v>0</v>
      </c>
      <c r="AH1096" s="24">
        <f>IF(AC1096&lt;0,MIN(-AC1096,AF1096),0)</f>
        <v>0.49390000000000001</v>
      </c>
      <c r="AI1096" s="24">
        <f>IF(AC1096&gt;0,D1096+AG1096,AB1096)</f>
        <v>3.4</v>
      </c>
      <c r="AJ1096" s="24">
        <f>MAX(0,D1096-AI1096-AH1096)</f>
        <v>0</v>
      </c>
      <c r="AK1096" s="25">
        <f>IF(AB1096&gt;0,AI1096/AB1096,0)</f>
        <v>1</v>
      </c>
      <c r="AL1096">
        <f>IF(AB1096=0,1,MIN(MATCH(MEDIAN(MinStable,AK1096,1),FC_L,1),3))</f>
        <v>3</v>
      </c>
      <c r="AM1096" s="25">
        <f>INDEX(FC_E1,$AL1096)+(MEDIAN(MinStable,$AK1096,1)-INDEX(FC_L,$AL1096))*(INDEX(FC_E1,$AL1096+1)-INDEX(FC_E1,$AL1096))/(INDEX(FC_L,$AL1096+1)-INDEX(FC_L,$AL1096))</f>
        <v>0.42799999999999999</v>
      </c>
      <c r="AN1096" s="25">
        <f>INDEX(FC_E2,$AL1096)+(MEDIAN(MinStable,$AK1096,1)-INDEX(FC_L,$AL1096))*(INDEX(FC_E2,$AL1096+1)-INDEX(FC_E2,$AL1096))/(INDEX(FC_L,$AL1096+1)-INDEX(FC_L,$AL1096))</f>
        <v>0.42199999999999999</v>
      </c>
      <c r="AO1096" s="25">
        <f>INDEX(FC_E3,$AL1096)+(MEDIAN(MinStable,$AK1096,1)-INDEX(FC_L,$AL1096))*(INDEX(FC_E3,$AL1096+1)-INDEX(FC_E3,$AL1096))/(INDEX(FC_L,$AL1096+1)-INDEX(FC_L,$AL1096))</f>
        <v>0.41499999999999998</v>
      </c>
      <c r="AP1096" s="26">
        <f>(IF(S1096=1,Y1096*AK1096/AM1096,0)+IF(T1096=1,Z1096*AK1096/AN1096,0)+IF(U1096=1,AA1096*AK1096/AO1096,0))*dt/60</f>
        <v>0.13434959664142687</v>
      </c>
      <c r="AQ1096" s="25">
        <f>E1096+(AG1096*SQRT(RTE)-AH1096/SQRT(RTE))*dt/60/E_nom</f>
        <v>0.49791695152159327</v>
      </c>
      <c r="AR1096">
        <f>IF(R1096=1,1,0)</f>
        <v>0</v>
      </c>
    </row>
    <row r="1097" spans="1:44" x14ac:dyDescent="0.2">
      <c r="A1097">
        <v>1095</v>
      </c>
      <c r="B1097" s="22">
        <f>A1097/1440</f>
        <v>0.76041666666666663</v>
      </c>
      <c r="C1097" s="23">
        <v>3.6755</v>
      </c>
      <c r="D1097" s="24">
        <f>C1097+P_aux</f>
        <v>3.6905000000000001</v>
      </c>
      <c r="E1097" s="25">
        <f>AQ1096</f>
        <v>0.49791695152159327</v>
      </c>
      <c r="F1097" s="24">
        <f>AB1096</f>
        <v>3.4</v>
      </c>
      <c r="G1097">
        <f>IF(AND(S1096=0,V1096&gt;=MinOff),V1096,-1)</f>
        <v>-1</v>
      </c>
      <c r="H1097">
        <f>IF(AND(T1096=0,W1096&gt;=MinOff),W1096,-1)</f>
        <v>-1</v>
      </c>
      <c r="I1097">
        <f>IF(AND(U1096=0,X1096&gt;=MinOff),X1096,-1)</f>
        <v>-1</v>
      </c>
      <c r="J1097">
        <f>IF(AND(S1096=1,V1096&gt;=MinRun),V1096,-1)</f>
        <v>872</v>
      </c>
      <c r="K1097">
        <f>IF(AND(T1096=1,W1096&gt;=MinRun),W1096,-1)</f>
        <v>871</v>
      </c>
      <c r="L1097">
        <f>IF(AND(U1096=1,X1096&gt;=MinRun),X1096,-1)</f>
        <v>530</v>
      </c>
      <c r="M1097">
        <f>IF(MAX(G1097:I1097)&lt;0,0,MATCH(MAX(G1097:I1097),G1097:I1097,0))</f>
        <v>0</v>
      </c>
      <c r="N1097">
        <f>IF(MAX(J1097:L1097)&lt;0,0,MATCH(MAX(J1097:L1097),J1097:L1097,0))</f>
        <v>1</v>
      </c>
      <c r="O1097" s="24">
        <f>IF(N1097=0,0,INDEX(CapVec,N1097))</f>
        <v>1.2</v>
      </c>
      <c r="P1097">
        <f>IF(OR(D1097&gt;F1097+StartMargin,E1097&lt;SOC_startT),1,0)</f>
        <v>0</v>
      </c>
      <c r="Q1097">
        <f>IF(AND(E1097&gt;SOC_stopT,D1097&lt;=F1097-O1097+StopMargin),1,0)</f>
        <v>0</v>
      </c>
      <c r="R1097">
        <f>IF(AND(P1097=1,M1097&gt;0),1,IF(AND(P1097=0,Q1097=1,N1097&gt;0),-1,0))</f>
        <v>0</v>
      </c>
      <c r="S1097">
        <f>S1096+IF(AND(R1097=1,M1097=1),1,0)-IF(AND(R1097=-1,N1097=1),1,0)</f>
        <v>1</v>
      </c>
      <c r="T1097">
        <f>T1096+IF(AND(R1097=1,M1097=2),1,0)-IF(AND(R1097=-1,N1097=2),1,0)</f>
        <v>1</v>
      </c>
      <c r="U1097">
        <f>U1096+IF(AND(R1097=1,M1097=3),1,0)-IF(AND(R1097=-1,N1097=3),1,0)</f>
        <v>1</v>
      </c>
      <c r="V1097">
        <f>IF(S1097&lt;&gt;S1096,0,V1096+dt)</f>
        <v>873</v>
      </c>
      <c r="W1097">
        <f>IF(T1097&lt;&gt;T1096,0,W1096+dt)</f>
        <v>872</v>
      </c>
      <c r="X1097">
        <f>IF(U1097&lt;&gt;U1096,0,X1096+dt)</f>
        <v>531</v>
      </c>
      <c r="Y1097" s="24">
        <f>S1097*Cap_1*MIN(1,(V1097+dt)/StartRamp)</f>
        <v>1.2</v>
      </c>
      <c r="Z1097" s="24">
        <f>T1097*Cap_2*MIN(1,(W1097+dt)/StartRamp)</f>
        <v>1.1000000000000001</v>
      </c>
      <c r="AA1097" s="24">
        <f>U1097*Cap_3*MIN(1,(X1097+dt)/StartRamp)</f>
        <v>1.1000000000000001</v>
      </c>
      <c r="AB1097" s="24">
        <f>SUM(Y1097:AA1097)</f>
        <v>3.4</v>
      </c>
      <c r="AC1097" s="24">
        <f>AB1097-D1097</f>
        <v>-0.2905000000000002</v>
      </c>
      <c r="AD1097" s="25">
        <f>MEDIAN(0,(TaperEnd-E1097)/(TaperEnd-TaperStart),1)</f>
        <v>1</v>
      </c>
      <c r="AE1097" s="24">
        <f>MIN(P_pcs*AD1097,MAX(0,SOC_max-E1097)*E_nom*60/dt/SQRT(RTE))</f>
        <v>2.5</v>
      </c>
      <c r="AF1097" s="24">
        <f>MIN(P_pcs,MAX(0,E1097-SOC_min)*E_nom*60/dt*SQRT(RTE))</f>
        <v>2.5</v>
      </c>
      <c r="AG1097" s="24">
        <f>IF(AC1097&gt;0,MIN(AC1097,AE1097),0)</f>
        <v>0</v>
      </c>
      <c r="AH1097" s="24">
        <f>IF(AC1097&lt;0,MIN(-AC1097,AF1097),0)</f>
        <v>0.2905000000000002</v>
      </c>
      <c r="AI1097" s="24">
        <f>IF(AC1097&gt;0,D1097+AG1097,AB1097)</f>
        <v>3.4</v>
      </c>
      <c r="AJ1097" s="24">
        <f>MAX(0,D1097-AI1097-AH1097)</f>
        <v>0</v>
      </c>
      <c r="AK1097" s="25">
        <f>IF(AB1097&gt;0,AI1097/AB1097,0)</f>
        <v>1</v>
      </c>
      <c r="AL1097">
        <f>IF(AB1097=0,1,MIN(MATCH(MEDIAN(MinStable,AK1097,1),FC_L,1),3))</f>
        <v>3</v>
      </c>
      <c r="AM1097" s="25">
        <f>INDEX(FC_E1,$AL1097)+(MEDIAN(MinStable,$AK1097,1)-INDEX(FC_L,$AL1097))*(INDEX(FC_E1,$AL1097+1)-INDEX(FC_E1,$AL1097))/(INDEX(FC_L,$AL1097+1)-INDEX(FC_L,$AL1097))</f>
        <v>0.42799999999999999</v>
      </c>
      <c r="AN1097" s="25">
        <f>INDEX(FC_E2,$AL1097)+(MEDIAN(MinStable,$AK1097,1)-INDEX(FC_L,$AL1097))*(INDEX(FC_E2,$AL1097+1)-INDEX(FC_E2,$AL1097))/(INDEX(FC_L,$AL1097+1)-INDEX(FC_L,$AL1097))</f>
        <v>0.42199999999999999</v>
      </c>
      <c r="AO1097" s="25">
        <f>INDEX(FC_E3,$AL1097)+(MEDIAN(MinStable,$AK1097,1)-INDEX(FC_L,$AL1097))*(INDEX(FC_E3,$AL1097+1)-INDEX(FC_E3,$AL1097))/(INDEX(FC_L,$AL1097+1)-INDEX(FC_L,$AL1097))</f>
        <v>0.41499999999999998</v>
      </c>
      <c r="AP1097" s="26">
        <f>(IF(S1097=1,Y1097*AK1097/AM1097,0)+IF(T1097=1,Z1097*AK1097/AN1097,0)+IF(U1097=1,AA1097*AK1097/AO1097,0))*dt/60</f>
        <v>0.13434959664142687</v>
      </c>
      <c r="AQ1097" s="25">
        <f>E1097+(AG1097*SQRT(RTE)-AH1097/SQRT(RTE))*dt/60/E_nom</f>
        <v>0.49697854533824015</v>
      </c>
      <c r="AR1097">
        <f>IF(R1097=1,1,0)</f>
        <v>0</v>
      </c>
    </row>
    <row r="1098" spans="1:44" x14ac:dyDescent="0.2">
      <c r="A1098">
        <v>1096</v>
      </c>
      <c r="B1098" s="22">
        <f>A1098/1440</f>
        <v>0.76111111111111107</v>
      </c>
      <c r="C1098" s="23">
        <v>3.8382000000000001</v>
      </c>
      <c r="D1098" s="24">
        <f>C1098+P_aux</f>
        <v>3.8532000000000002</v>
      </c>
      <c r="E1098" s="25">
        <f>AQ1097</f>
        <v>0.49697854533824015</v>
      </c>
      <c r="F1098" s="24">
        <f>AB1097</f>
        <v>3.4</v>
      </c>
      <c r="G1098">
        <f>IF(AND(S1097=0,V1097&gt;=MinOff),V1097,-1)</f>
        <v>-1</v>
      </c>
      <c r="H1098">
        <f>IF(AND(T1097=0,W1097&gt;=MinOff),W1097,-1)</f>
        <v>-1</v>
      </c>
      <c r="I1098">
        <f>IF(AND(U1097=0,X1097&gt;=MinOff),X1097,-1)</f>
        <v>-1</v>
      </c>
      <c r="J1098">
        <f>IF(AND(S1097=1,V1097&gt;=MinRun),V1097,-1)</f>
        <v>873</v>
      </c>
      <c r="K1098">
        <f>IF(AND(T1097=1,W1097&gt;=MinRun),W1097,-1)</f>
        <v>872</v>
      </c>
      <c r="L1098">
        <f>IF(AND(U1097=1,X1097&gt;=MinRun),X1097,-1)</f>
        <v>531</v>
      </c>
      <c r="M1098">
        <f>IF(MAX(G1098:I1098)&lt;0,0,MATCH(MAX(G1098:I1098),G1098:I1098,0))</f>
        <v>0</v>
      </c>
      <c r="N1098">
        <f>IF(MAX(J1098:L1098)&lt;0,0,MATCH(MAX(J1098:L1098),J1098:L1098,0))</f>
        <v>1</v>
      </c>
      <c r="O1098" s="24">
        <f>IF(N1098=0,0,INDEX(CapVec,N1098))</f>
        <v>1.2</v>
      </c>
      <c r="P1098">
        <f>IF(OR(D1098&gt;F1098+StartMargin,E1098&lt;SOC_startT),1,0)</f>
        <v>0</v>
      </c>
      <c r="Q1098">
        <f>IF(AND(E1098&gt;SOC_stopT,D1098&lt;=F1098-O1098+StopMargin),1,0)</f>
        <v>0</v>
      </c>
      <c r="R1098">
        <f>IF(AND(P1098=1,M1098&gt;0),1,IF(AND(P1098=0,Q1098=1,N1098&gt;0),-1,0))</f>
        <v>0</v>
      </c>
      <c r="S1098">
        <f>S1097+IF(AND(R1098=1,M1098=1),1,0)-IF(AND(R1098=-1,N1098=1),1,0)</f>
        <v>1</v>
      </c>
      <c r="T1098">
        <f>T1097+IF(AND(R1098=1,M1098=2),1,0)-IF(AND(R1098=-1,N1098=2),1,0)</f>
        <v>1</v>
      </c>
      <c r="U1098">
        <f>U1097+IF(AND(R1098=1,M1098=3),1,0)-IF(AND(R1098=-1,N1098=3),1,0)</f>
        <v>1</v>
      </c>
      <c r="V1098">
        <f>IF(S1098&lt;&gt;S1097,0,V1097+dt)</f>
        <v>874</v>
      </c>
      <c r="W1098">
        <f>IF(T1098&lt;&gt;T1097,0,W1097+dt)</f>
        <v>873</v>
      </c>
      <c r="X1098">
        <f>IF(U1098&lt;&gt;U1097,0,X1097+dt)</f>
        <v>532</v>
      </c>
      <c r="Y1098" s="24">
        <f>S1098*Cap_1*MIN(1,(V1098+dt)/StartRamp)</f>
        <v>1.2</v>
      </c>
      <c r="Z1098" s="24">
        <f>T1098*Cap_2*MIN(1,(W1098+dt)/StartRamp)</f>
        <v>1.1000000000000001</v>
      </c>
      <c r="AA1098" s="24">
        <f>U1098*Cap_3*MIN(1,(X1098+dt)/StartRamp)</f>
        <v>1.1000000000000001</v>
      </c>
      <c r="AB1098" s="24">
        <f>SUM(Y1098:AA1098)</f>
        <v>3.4</v>
      </c>
      <c r="AC1098" s="24">
        <f>AB1098-D1098</f>
        <v>-0.45320000000000027</v>
      </c>
      <c r="AD1098" s="25">
        <f>MEDIAN(0,(TaperEnd-E1098)/(TaperEnd-TaperStart),1)</f>
        <v>1</v>
      </c>
      <c r="AE1098" s="24">
        <f>MIN(P_pcs*AD1098,MAX(0,SOC_max-E1098)*E_nom*60/dt/SQRT(RTE))</f>
        <v>2.5</v>
      </c>
      <c r="AF1098" s="24">
        <f>MIN(P_pcs,MAX(0,E1098-SOC_min)*E_nom*60/dt*SQRT(RTE))</f>
        <v>2.5</v>
      </c>
      <c r="AG1098" s="24">
        <f>IF(AC1098&gt;0,MIN(AC1098,AE1098),0)</f>
        <v>0</v>
      </c>
      <c r="AH1098" s="24">
        <f>IF(AC1098&lt;0,MIN(-AC1098,AF1098),0)</f>
        <v>0.45320000000000027</v>
      </c>
      <c r="AI1098" s="24">
        <f>IF(AC1098&gt;0,D1098+AG1098,AB1098)</f>
        <v>3.4</v>
      </c>
      <c r="AJ1098" s="24">
        <f>MAX(0,D1098-AI1098-AH1098)</f>
        <v>0</v>
      </c>
      <c r="AK1098" s="25">
        <f>IF(AB1098&gt;0,AI1098/AB1098,0)</f>
        <v>1</v>
      </c>
      <c r="AL1098">
        <f>IF(AB1098=0,1,MIN(MATCH(MEDIAN(MinStable,AK1098,1),FC_L,1),3))</f>
        <v>3</v>
      </c>
      <c r="AM1098" s="25">
        <f>INDEX(FC_E1,$AL1098)+(MEDIAN(MinStable,$AK1098,1)-INDEX(FC_L,$AL1098))*(INDEX(FC_E1,$AL1098+1)-INDEX(FC_E1,$AL1098))/(INDEX(FC_L,$AL1098+1)-INDEX(FC_L,$AL1098))</f>
        <v>0.42799999999999999</v>
      </c>
      <c r="AN1098" s="25">
        <f>INDEX(FC_E2,$AL1098)+(MEDIAN(MinStable,$AK1098,1)-INDEX(FC_L,$AL1098))*(INDEX(FC_E2,$AL1098+1)-INDEX(FC_E2,$AL1098))/(INDEX(FC_L,$AL1098+1)-INDEX(FC_L,$AL1098))</f>
        <v>0.42199999999999999</v>
      </c>
      <c r="AO1098" s="25">
        <f>INDEX(FC_E3,$AL1098)+(MEDIAN(MinStable,$AK1098,1)-INDEX(FC_L,$AL1098))*(INDEX(FC_E3,$AL1098+1)-INDEX(FC_E3,$AL1098))/(INDEX(FC_L,$AL1098+1)-INDEX(FC_L,$AL1098))</f>
        <v>0.41499999999999998</v>
      </c>
      <c r="AP1098" s="26">
        <f>(IF(S1098=1,Y1098*AK1098/AM1098,0)+IF(T1098=1,Z1098*AK1098/AN1098,0)+IF(U1098=1,AA1098*AK1098/AO1098,0))*dt/60</f>
        <v>0.13434959664142687</v>
      </c>
      <c r="AQ1098" s="25">
        <f>E1098+(AG1098*SQRT(RTE)-AH1098/SQRT(RTE))*dt/60/E_nom</f>
        <v>0.49551456708593161</v>
      </c>
      <c r="AR1098">
        <f>IF(R1098=1,1,0)</f>
        <v>0</v>
      </c>
    </row>
    <row r="1099" spans="1:44" x14ac:dyDescent="0.2">
      <c r="A1099">
        <v>1097</v>
      </c>
      <c r="B1099" s="22">
        <f>A1099/1440</f>
        <v>0.76180555555555551</v>
      </c>
      <c r="C1099" s="23">
        <v>3.7776000000000001</v>
      </c>
      <c r="D1099" s="24">
        <f>C1099+P_aux</f>
        <v>3.7926000000000002</v>
      </c>
      <c r="E1099" s="25">
        <f>AQ1098</f>
        <v>0.49551456708593161</v>
      </c>
      <c r="F1099" s="24">
        <f>AB1098</f>
        <v>3.4</v>
      </c>
      <c r="G1099">
        <f>IF(AND(S1098=0,V1098&gt;=MinOff),V1098,-1)</f>
        <v>-1</v>
      </c>
      <c r="H1099">
        <f>IF(AND(T1098=0,W1098&gt;=MinOff),W1098,-1)</f>
        <v>-1</v>
      </c>
      <c r="I1099">
        <f>IF(AND(U1098=0,X1098&gt;=MinOff),X1098,-1)</f>
        <v>-1</v>
      </c>
      <c r="J1099">
        <f>IF(AND(S1098=1,V1098&gt;=MinRun),V1098,-1)</f>
        <v>874</v>
      </c>
      <c r="K1099">
        <f>IF(AND(T1098=1,W1098&gt;=MinRun),W1098,-1)</f>
        <v>873</v>
      </c>
      <c r="L1099">
        <f>IF(AND(U1098=1,X1098&gt;=MinRun),X1098,-1)</f>
        <v>532</v>
      </c>
      <c r="M1099">
        <f>IF(MAX(G1099:I1099)&lt;0,0,MATCH(MAX(G1099:I1099),G1099:I1099,0))</f>
        <v>0</v>
      </c>
      <c r="N1099">
        <f>IF(MAX(J1099:L1099)&lt;0,0,MATCH(MAX(J1099:L1099),J1099:L1099,0))</f>
        <v>1</v>
      </c>
      <c r="O1099" s="24">
        <f>IF(N1099=0,0,INDEX(CapVec,N1099))</f>
        <v>1.2</v>
      </c>
      <c r="P1099">
        <f>IF(OR(D1099&gt;F1099+StartMargin,E1099&lt;SOC_startT),1,0)</f>
        <v>0</v>
      </c>
      <c r="Q1099">
        <f>IF(AND(E1099&gt;SOC_stopT,D1099&lt;=F1099-O1099+StopMargin),1,0)</f>
        <v>0</v>
      </c>
      <c r="R1099">
        <f>IF(AND(P1099=1,M1099&gt;0),1,IF(AND(P1099=0,Q1099=1,N1099&gt;0),-1,0))</f>
        <v>0</v>
      </c>
      <c r="S1099">
        <f>S1098+IF(AND(R1099=1,M1099=1),1,0)-IF(AND(R1099=-1,N1099=1),1,0)</f>
        <v>1</v>
      </c>
      <c r="T1099">
        <f>T1098+IF(AND(R1099=1,M1099=2),1,0)-IF(AND(R1099=-1,N1099=2),1,0)</f>
        <v>1</v>
      </c>
      <c r="U1099">
        <f>U1098+IF(AND(R1099=1,M1099=3),1,0)-IF(AND(R1099=-1,N1099=3),1,0)</f>
        <v>1</v>
      </c>
      <c r="V1099">
        <f>IF(S1099&lt;&gt;S1098,0,V1098+dt)</f>
        <v>875</v>
      </c>
      <c r="W1099">
        <f>IF(T1099&lt;&gt;T1098,0,W1098+dt)</f>
        <v>874</v>
      </c>
      <c r="X1099">
        <f>IF(U1099&lt;&gt;U1098,0,X1098+dt)</f>
        <v>533</v>
      </c>
      <c r="Y1099" s="24">
        <f>S1099*Cap_1*MIN(1,(V1099+dt)/StartRamp)</f>
        <v>1.2</v>
      </c>
      <c r="Z1099" s="24">
        <f>T1099*Cap_2*MIN(1,(W1099+dt)/StartRamp)</f>
        <v>1.1000000000000001</v>
      </c>
      <c r="AA1099" s="24">
        <f>U1099*Cap_3*MIN(1,(X1099+dt)/StartRamp)</f>
        <v>1.1000000000000001</v>
      </c>
      <c r="AB1099" s="24">
        <f>SUM(Y1099:AA1099)</f>
        <v>3.4</v>
      </c>
      <c r="AC1099" s="24">
        <f>AB1099-D1099</f>
        <v>-0.39260000000000028</v>
      </c>
      <c r="AD1099" s="25">
        <f>MEDIAN(0,(TaperEnd-E1099)/(TaperEnd-TaperStart),1)</f>
        <v>1</v>
      </c>
      <c r="AE1099" s="24">
        <f>MIN(P_pcs*AD1099,MAX(0,SOC_max-E1099)*E_nom*60/dt/SQRT(RTE))</f>
        <v>2.5</v>
      </c>
      <c r="AF1099" s="24">
        <f>MIN(P_pcs,MAX(0,E1099-SOC_min)*E_nom*60/dt*SQRT(RTE))</f>
        <v>2.5</v>
      </c>
      <c r="AG1099" s="24">
        <f>IF(AC1099&gt;0,MIN(AC1099,AE1099),0)</f>
        <v>0</v>
      </c>
      <c r="AH1099" s="24">
        <f>IF(AC1099&lt;0,MIN(-AC1099,AF1099),0)</f>
        <v>0.39260000000000028</v>
      </c>
      <c r="AI1099" s="24">
        <f>IF(AC1099&gt;0,D1099+AG1099,AB1099)</f>
        <v>3.4</v>
      </c>
      <c r="AJ1099" s="24">
        <f>MAX(0,D1099-AI1099-AH1099)</f>
        <v>0</v>
      </c>
      <c r="AK1099" s="25">
        <f>IF(AB1099&gt;0,AI1099/AB1099,0)</f>
        <v>1</v>
      </c>
      <c r="AL1099">
        <f>IF(AB1099=0,1,MIN(MATCH(MEDIAN(MinStable,AK1099,1),FC_L,1),3))</f>
        <v>3</v>
      </c>
      <c r="AM1099" s="25">
        <f>INDEX(FC_E1,$AL1099)+(MEDIAN(MinStable,$AK1099,1)-INDEX(FC_L,$AL1099))*(INDEX(FC_E1,$AL1099+1)-INDEX(FC_E1,$AL1099))/(INDEX(FC_L,$AL1099+1)-INDEX(FC_L,$AL1099))</f>
        <v>0.42799999999999999</v>
      </c>
      <c r="AN1099" s="25">
        <f>INDEX(FC_E2,$AL1099)+(MEDIAN(MinStable,$AK1099,1)-INDEX(FC_L,$AL1099))*(INDEX(FC_E2,$AL1099+1)-INDEX(FC_E2,$AL1099))/(INDEX(FC_L,$AL1099+1)-INDEX(FC_L,$AL1099))</f>
        <v>0.42199999999999999</v>
      </c>
      <c r="AO1099" s="25">
        <f>INDEX(FC_E3,$AL1099)+(MEDIAN(MinStable,$AK1099,1)-INDEX(FC_L,$AL1099))*(INDEX(FC_E3,$AL1099+1)-INDEX(FC_E3,$AL1099))/(INDEX(FC_L,$AL1099+1)-INDEX(FC_L,$AL1099))</f>
        <v>0.41499999999999998</v>
      </c>
      <c r="AP1099" s="26">
        <f>(IF(S1099=1,Y1099*AK1099/AM1099,0)+IF(T1099=1,Z1099*AK1099/AN1099,0)+IF(U1099=1,AA1099*AK1099/AO1099,0))*dt/60</f>
        <v>0.13434959664142687</v>
      </c>
      <c r="AQ1099" s="25">
        <f>E1099+(AG1099*SQRT(RTE)-AH1099/SQRT(RTE))*dt/60/E_nom</f>
        <v>0.49424634585500415</v>
      </c>
      <c r="AR1099">
        <f>IF(R1099=1,1,0)</f>
        <v>0</v>
      </c>
    </row>
    <row r="1100" spans="1:44" x14ac:dyDescent="0.2">
      <c r="A1100">
        <v>1098</v>
      </c>
      <c r="B1100" s="22">
        <f>A1100/1440</f>
        <v>0.76249999999999996</v>
      </c>
      <c r="C1100" s="23">
        <v>3.8083999999999998</v>
      </c>
      <c r="D1100" s="24">
        <f>C1100+P_aux</f>
        <v>3.8233999999999999</v>
      </c>
      <c r="E1100" s="25">
        <f>AQ1099</f>
        <v>0.49424634585500415</v>
      </c>
      <c r="F1100" s="24">
        <f>AB1099</f>
        <v>3.4</v>
      </c>
      <c r="G1100">
        <f>IF(AND(S1099=0,V1099&gt;=MinOff),V1099,-1)</f>
        <v>-1</v>
      </c>
      <c r="H1100">
        <f>IF(AND(T1099=0,W1099&gt;=MinOff),W1099,-1)</f>
        <v>-1</v>
      </c>
      <c r="I1100">
        <f>IF(AND(U1099=0,X1099&gt;=MinOff),X1099,-1)</f>
        <v>-1</v>
      </c>
      <c r="J1100">
        <f>IF(AND(S1099=1,V1099&gt;=MinRun),V1099,-1)</f>
        <v>875</v>
      </c>
      <c r="K1100">
        <f>IF(AND(T1099=1,W1099&gt;=MinRun),W1099,-1)</f>
        <v>874</v>
      </c>
      <c r="L1100">
        <f>IF(AND(U1099=1,X1099&gt;=MinRun),X1099,-1)</f>
        <v>533</v>
      </c>
      <c r="M1100">
        <f>IF(MAX(G1100:I1100)&lt;0,0,MATCH(MAX(G1100:I1100),G1100:I1100,0))</f>
        <v>0</v>
      </c>
      <c r="N1100">
        <f>IF(MAX(J1100:L1100)&lt;0,0,MATCH(MAX(J1100:L1100),J1100:L1100,0))</f>
        <v>1</v>
      </c>
      <c r="O1100" s="24">
        <f>IF(N1100=0,0,INDEX(CapVec,N1100))</f>
        <v>1.2</v>
      </c>
      <c r="P1100">
        <f>IF(OR(D1100&gt;F1100+StartMargin,E1100&lt;SOC_startT),1,0)</f>
        <v>0</v>
      </c>
      <c r="Q1100">
        <f>IF(AND(E1100&gt;SOC_stopT,D1100&lt;=F1100-O1100+StopMargin),1,0)</f>
        <v>0</v>
      </c>
      <c r="R1100">
        <f>IF(AND(P1100=1,M1100&gt;0),1,IF(AND(P1100=0,Q1100=1,N1100&gt;0),-1,0))</f>
        <v>0</v>
      </c>
      <c r="S1100">
        <f>S1099+IF(AND(R1100=1,M1100=1),1,0)-IF(AND(R1100=-1,N1100=1),1,0)</f>
        <v>1</v>
      </c>
      <c r="T1100">
        <f>T1099+IF(AND(R1100=1,M1100=2),1,0)-IF(AND(R1100=-1,N1100=2),1,0)</f>
        <v>1</v>
      </c>
      <c r="U1100">
        <f>U1099+IF(AND(R1100=1,M1100=3),1,0)-IF(AND(R1100=-1,N1100=3),1,0)</f>
        <v>1</v>
      </c>
      <c r="V1100">
        <f>IF(S1100&lt;&gt;S1099,0,V1099+dt)</f>
        <v>876</v>
      </c>
      <c r="W1100">
        <f>IF(T1100&lt;&gt;T1099,0,W1099+dt)</f>
        <v>875</v>
      </c>
      <c r="X1100">
        <f>IF(U1100&lt;&gt;U1099,0,X1099+dt)</f>
        <v>534</v>
      </c>
      <c r="Y1100" s="24">
        <f>S1100*Cap_1*MIN(1,(V1100+dt)/StartRamp)</f>
        <v>1.2</v>
      </c>
      <c r="Z1100" s="24">
        <f>T1100*Cap_2*MIN(1,(W1100+dt)/StartRamp)</f>
        <v>1.1000000000000001</v>
      </c>
      <c r="AA1100" s="24">
        <f>U1100*Cap_3*MIN(1,(X1100+dt)/StartRamp)</f>
        <v>1.1000000000000001</v>
      </c>
      <c r="AB1100" s="24">
        <f>SUM(Y1100:AA1100)</f>
        <v>3.4</v>
      </c>
      <c r="AC1100" s="24">
        <f>AB1100-D1100</f>
        <v>-0.4234</v>
      </c>
      <c r="AD1100" s="25">
        <f>MEDIAN(0,(TaperEnd-E1100)/(TaperEnd-TaperStart),1)</f>
        <v>1</v>
      </c>
      <c r="AE1100" s="24">
        <f>MIN(P_pcs*AD1100,MAX(0,SOC_max-E1100)*E_nom*60/dt/SQRT(RTE))</f>
        <v>2.5</v>
      </c>
      <c r="AF1100" s="24">
        <f>MIN(P_pcs,MAX(0,E1100-SOC_min)*E_nom*60/dt*SQRT(RTE))</f>
        <v>2.5</v>
      </c>
      <c r="AG1100" s="24">
        <f>IF(AC1100&gt;0,MIN(AC1100,AE1100),0)</f>
        <v>0</v>
      </c>
      <c r="AH1100" s="24">
        <f>IF(AC1100&lt;0,MIN(-AC1100,AF1100),0)</f>
        <v>0.4234</v>
      </c>
      <c r="AI1100" s="24">
        <f>IF(AC1100&gt;0,D1100+AG1100,AB1100)</f>
        <v>3.4</v>
      </c>
      <c r="AJ1100" s="24">
        <f>MAX(0,D1100-AI1100-AH1100)</f>
        <v>0</v>
      </c>
      <c r="AK1100" s="25">
        <f>IF(AB1100&gt;0,AI1100/AB1100,0)</f>
        <v>1</v>
      </c>
      <c r="AL1100">
        <f>IF(AB1100=0,1,MIN(MATCH(MEDIAN(MinStable,AK1100,1),FC_L,1),3))</f>
        <v>3</v>
      </c>
      <c r="AM1100" s="25">
        <f>INDEX(FC_E1,$AL1100)+(MEDIAN(MinStable,$AK1100,1)-INDEX(FC_L,$AL1100))*(INDEX(FC_E1,$AL1100+1)-INDEX(FC_E1,$AL1100))/(INDEX(FC_L,$AL1100+1)-INDEX(FC_L,$AL1100))</f>
        <v>0.42799999999999999</v>
      </c>
      <c r="AN1100" s="25">
        <f>INDEX(FC_E2,$AL1100)+(MEDIAN(MinStable,$AK1100,1)-INDEX(FC_L,$AL1100))*(INDEX(FC_E2,$AL1100+1)-INDEX(FC_E2,$AL1100))/(INDEX(FC_L,$AL1100+1)-INDEX(FC_L,$AL1100))</f>
        <v>0.42199999999999999</v>
      </c>
      <c r="AO1100" s="25">
        <f>INDEX(FC_E3,$AL1100)+(MEDIAN(MinStable,$AK1100,1)-INDEX(FC_L,$AL1100))*(INDEX(FC_E3,$AL1100+1)-INDEX(FC_E3,$AL1100))/(INDEX(FC_L,$AL1100+1)-INDEX(FC_L,$AL1100))</f>
        <v>0.41499999999999998</v>
      </c>
      <c r="AP1100" s="26">
        <f>(IF(S1100=1,Y1100*AK1100/AM1100,0)+IF(T1100=1,Z1100*AK1100/AN1100,0)+IF(U1100=1,AA1100*AK1100/AO1100,0))*dt/60</f>
        <v>0.13434959664142687</v>
      </c>
      <c r="AQ1100" s="25">
        <f>E1100+(AG1100*SQRT(RTE)-AH1100/SQRT(RTE))*dt/60/E_nom</f>
        <v>0.49287863095644407</v>
      </c>
      <c r="AR1100">
        <f>IF(R1100=1,1,0)</f>
        <v>0</v>
      </c>
    </row>
    <row r="1101" spans="1:44" x14ac:dyDescent="0.2">
      <c r="A1101">
        <v>1099</v>
      </c>
      <c r="B1101" s="22">
        <f>A1101/1440</f>
        <v>0.7631944444444444</v>
      </c>
      <c r="C1101" s="23">
        <v>3.7814999999999999</v>
      </c>
      <c r="D1101" s="24">
        <f>C1101+P_aux</f>
        <v>3.7965</v>
      </c>
      <c r="E1101" s="25">
        <f>AQ1100</f>
        <v>0.49287863095644407</v>
      </c>
      <c r="F1101" s="24">
        <f>AB1100</f>
        <v>3.4</v>
      </c>
      <c r="G1101">
        <f>IF(AND(S1100=0,V1100&gt;=MinOff),V1100,-1)</f>
        <v>-1</v>
      </c>
      <c r="H1101">
        <f>IF(AND(T1100=0,W1100&gt;=MinOff),W1100,-1)</f>
        <v>-1</v>
      </c>
      <c r="I1101">
        <f>IF(AND(U1100=0,X1100&gt;=MinOff),X1100,-1)</f>
        <v>-1</v>
      </c>
      <c r="J1101">
        <f>IF(AND(S1100=1,V1100&gt;=MinRun),V1100,-1)</f>
        <v>876</v>
      </c>
      <c r="K1101">
        <f>IF(AND(T1100=1,W1100&gt;=MinRun),W1100,-1)</f>
        <v>875</v>
      </c>
      <c r="L1101">
        <f>IF(AND(U1100=1,X1100&gt;=MinRun),X1100,-1)</f>
        <v>534</v>
      </c>
      <c r="M1101">
        <f>IF(MAX(G1101:I1101)&lt;0,0,MATCH(MAX(G1101:I1101),G1101:I1101,0))</f>
        <v>0</v>
      </c>
      <c r="N1101">
        <f>IF(MAX(J1101:L1101)&lt;0,0,MATCH(MAX(J1101:L1101),J1101:L1101,0))</f>
        <v>1</v>
      </c>
      <c r="O1101" s="24">
        <f>IF(N1101=0,0,INDEX(CapVec,N1101))</f>
        <v>1.2</v>
      </c>
      <c r="P1101">
        <f>IF(OR(D1101&gt;F1101+StartMargin,E1101&lt;SOC_startT),1,0)</f>
        <v>0</v>
      </c>
      <c r="Q1101">
        <f>IF(AND(E1101&gt;SOC_stopT,D1101&lt;=F1101-O1101+StopMargin),1,0)</f>
        <v>0</v>
      </c>
      <c r="R1101">
        <f>IF(AND(P1101=1,M1101&gt;0),1,IF(AND(P1101=0,Q1101=1,N1101&gt;0),-1,0))</f>
        <v>0</v>
      </c>
      <c r="S1101">
        <f>S1100+IF(AND(R1101=1,M1101=1),1,0)-IF(AND(R1101=-1,N1101=1),1,0)</f>
        <v>1</v>
      </c>
      <c r="T1101">
        <f>T1100+IF(AND(R1101=1,M1101=2),1,0)-IF(AND(R1101=-1,N1101=2),1,0)</f>
        <v>1</v>
      </c>
      <c r="U1101">
        <f>U1100+IF(AND(R1101=1,M1101=3),1,0)-IF(AND(R1101=-1,N1101=3),1,0)</f>
        <v>1</v>
      </c>
      <c r="V1101">
        <f>IF(S1101&lt;&gt;S1100,0,V1100+dt)</f>
        <v>877</v>
      </c>
      <c r="W1101">
        <f>IF(T1101&lt;&gt;T1100,0,W1100+dt)</f>
        <v>876</v>
      </c>
      <c r="X1101">
        <f>IF(U1101&lt;&gt;U1100,0,X1100+dt)</f>
        <v>535</v>
      </c>
      <c r="Y1101" s="24">
        <f>S1101*Cap_1*MIN(1,(V1101+dt)/StartRamp)</f>
        <v>1.2</v>
      </c>
      <c r="Z1101" s="24">
        <f>T1101*Cap_2*MIN(1,(W1101+dt)/StartRamp)</f>
        <v>1.1000000000000001</v>
      </c>
      <c r="AA1101" s="24">
        <f>U1101*Cap_3*MIN(1,(X1101+dt)/StartRamp)</f>
        <v>1.1000000000000001</v>
      </c>
      <c r="AB1101" s="24">
        <f>SUM(Y1101:AA1101)</f>
        <v>3.4</v>
      </c>
      <c r="AC1101" s="24">
        <f>AB1101-D1101</f>
        <v>-0.39650000000000007</v>
      </c>
      <c r="AD1101" s="25">
        <f>MEDIAN(0,(TaperEnd-E1101)/(TaperEnd-TaperStart),1)</f>
        <v>1</v>
      </c>
      <c r="AE1101" s="24">
        <f>MIN(P_pcs*AD1101,MAX(0,SOC_max-E1101)*E_nom*60/dt/SQRT(RTE))</f>
        <v>2.5</v>
      </c>
      <c r="AF1101" s="24">
        <f>MIN(P_pcs,MAX(0,E1101-SOC_min)*E_nom*60/dt*SQRT(RTE))</f>
        <v>2.5</v>
      </c>
      <c r="AG1101" s="24">
        <f>IF(AC1101&gt;0,MIN(AC1101,AE1101),0)</f>
        <v>0</v>
      </c>
      <c r="AH1101" s="24">
        <f>IF(AC1101&lt;0,MIN(-AC1101,AF1101),0)</f>
        <v>0.39650000000000007</v>
      </c>
      <c r="AI1101" s="24">
        <f>IF(AC1101&gt;0,D1101+AG1101,AB1101)</f>
        <v>3.4</v>
      </c>
      <c r="AJ1101" s="24">
        <f>MAX(0,D1101-AI1101-AH1101)</f>
        <v>0</v>
      </c>
      <c r="AK1101" s="25">
        <f>IF(AB1101&gt;0,AI1101/AB1101,0)</f>
        <v>1</v>
      </c>
      <c r="AL1101">
        <f>IF(AB1101=0,1,MIN(MATCH(MEDIAN(MinStable,AK1101,1),FC_L,1),3))</f>
        <v>3</v>
      </c>
      <c r="AM1101" s="25">
        <f>INDEX(FC_E1,$AL1101)+(MEDIAN(MinStable,$AK1101,1)-INDEX(FC_L,$AL1101))*(INDEX(FC_E1,$AL1101+1)-INDEX(FC_E1,$AL1101))/(INDEX(FC_L,$AL1101+1)-INDEX(FC_L,$AL1101))</f>
        <v>0.42799999999999999</v>
      </c>
      <c r="AN1101" s="25">
        <f>INDEX(FC_E2,$AL1101)+(MEDIAN(MinStable,$AK1101,1)-INDEX(FC_L,$AL1101))*(INDEX(FC_E2,$AL1101+1)-INDEX(FC_E2,$AL1101))/(INDEX(FC_L,$AL1101+1)-INDEX(FC_L,$AL1101))</f>
        <v>0.42199999999999999</v>
      </c>
      <c r="AO1101" s="25">
        <f>INDEX(FC_E3,$AL1101)+(MEDIAN(MinStable,$AK1101,1)-INDEX(FC_L,$AL1101))*(INDEX(FC_E3,$AL1101+1)-INDEX(FC_E3,$AL1101))/(INDEX(FC_L,$AL1101+1)-INDEX(FC_L,$AL1101))</f>
        <v>0.41499999999999998</v>
      </c>
      <c r="AP1101" s="26">
        <f>(IF(S1101=1,Y1101*AK1101/AM1101,0)+IF(T1101=1,Z1101*AK1101/AN1101,0)+IF(U1101=1,AA1101*AK1101/AO1101,0))*dt/60</f>
        <v>0.13434959664142687</v>
      </c>
      <c r="AQ1101" s="25">
        <f>E1101+(AG1101*SQRT(RTE)-AH1101/SQRT(RTE))*dt/60/E_nom</f>
        <v>0.49159781150136833</v>
      </c>
      <c r="AR1101">
        <f>IF(R1101=1,1,0)</f>
        <v>0</v>
      </c>
    </row>
    <row r="1102" spans="1:44" x14ac:dyDescent="0.2">
      <c r="A1102">
        <v>1100</v>
      </c>
      <c r="B1102" s="22">
        <f>A1102/1440</f>
        <v>0.76388888888888884</v>
      </c>
      <c r="C1102" s="23">
        <v>3.8997999999999999</v>
      </c>
      <c r="D1102" s="24">
        <f>C1102+P_aux</f>
        <v>3.9148000000000001</v>
      </c>
      <c r="E1102" s="25">
        <f>AQ1101</f>
        <v>0.49159781150136833</v>
      </c>
      <c r="F1102" s="24">
        <f>AB1101</f>
        <v>3.4</v>
      </c>
      <c r="G1102">
        <f>IF(AND(S1101=0,V1101&gt;=MinOff),V1101,-1)</f>
        <v>-1</v>
      </c>
      <c r="H1102">
        <f>IF(AND(T1101=0,W1101&gt;=MinOff),W1101,-1)</f>
        <v>-1</v>
      </c>
      <c r="I1102">
        <f>IF(AND(U1101=0,X1101&gt;=MinOff),X1101,-1)</f>
        <v>-1</v>
      </c>
      <c r="J1102">
        <f>IF(AND(S1101=1,V1101&gt;=MinRun),V1101,-1)</f>
        <v>877</v>
      </c>
      <c r="K1102">
        <f>IF(AND(T1101=1,W1101&gt;=MinRun),W1101,-1)</f>
        <v>876</v>
      </c>
      <c r="L1102">
        <f>IF(AND(U1101=1,X1101&gt;=MinRun),X1101,-1)</f>
        <v>535</v>
      </c>
      <c r="M1102">
        <f>IF(MAX(G1102:I1102)&lt;0,0,MATCH(MAX(G1102:I1102),G1102:I1102,0))</f>
        <v>0</v>
      </c>
      <c r="N1102">
        <f>IF(MAX(J1102:L1102)&lt;0,0,MATCH(MAX(J1102:L1102),J1102:L1102,0))</f>
        <v>1</v>
      </c>
      <c r="O1102" s="24">
        <f>IF(N1102=0,0,INDEX(CapVec,N1102))</f>
        <v>1.2</v>
      </c>
      <c r="P1102">
        <f>IF(OR(D1102&gt;F1102+StartMargin,E1102&lt;SOC_startT),1,0)</f>
        <v>0</v>
      </c>
      <c r="Q1102">
        <f>IF(AND(E1102&gt;SOC_stopT,D1102&lt;=F1102-O1102+StopMargin),1,0)</f>
        <v>0</v>
      </c>
      <c r="R1102">
        <f>IF(AND(P1102=1,M1102&gt;0),1,IF(AND(P1102=0,Q1102=1,N1102&gt;0),-1,0))</f>
        <v>0</v>
      </c>
      <c r="S1102">
        <f>S1101+IF(AND(R1102=1,M1102=1),1,0)-IF(AND(R1102=-1,N1102=1),1,0)</f>
        <v>1</v>
      </c>
      <c r="T1102">
        <f>T1101+IF(AND(R1102=1,M1102=2),1,0)-IF(AND(R1102=-1,N1102=2),1,0)</f>
        <v>1</v>
      </c>
      <c r="U1102">
        <f>U1101+IF(AND(R1102=1,M1102=3),1,0)-IF(AND(R1102=-1,N1102=3),1,0)</f>
        <v>1</v>
      </c>
      <c r="V1102">
        <f>IF(S1102&lt;&gt;S1101,0,V1101+dt)</f>
        <v>878</v>
      </c>
      <c r="W1102">
        <f>IF(T1102&lt;&gt;T1101,0,W1101+dt)</f>
        <v>877</v>
      </c>
      <c r="X1102">
        <f>IF(U1102&lt;&gt;U1101,0,X1101+dt)</f>
        <v>536</v>
      </c>
      <c r="Y1102" s="24">
        <f>S1102*Cap_1*MIN(1,(V1102+dt)/StartRamp)</f>
        <v>1.2</v>
      </c>
      <c r="Z1102" s="24">
        <f>T1102*Cap_2*MIN(1,(W1102+dt)/StartRamp)</f>
        <v>1.1000000000000001</v>
      </c>
      <c r="AA1102" s="24">
        <f>U1102*Cap_3*MIN(1,(X1102+dt)/StartRamp)</f>
        <v>1.1000000000000001</v>
      </c>
      <c r="AB1102" s="24">
        <f>SUM(Y1102:AA1102)</f>
        <v>3.4</v>
      </c>
      <c r="AC1102" s="24">
        <f>AB1102-D1102</f>
        <v>-0.51480000000000015</v>
      </c>
      <c r="AD1102" s="25">
        <f>MEDIAN(0,(TaperEnd-E1102)/(TaperEnd-TaperStart),1)</f>
        <v>1</v>
      </c>
      <c r="AE1102" s="24">
        <f>MIN(P_pcs*AD1102,MAX(0,SOC_max-E1102)*E_nom*60/dt/SQRT(RTE))</f>
        <v>2.5</v>
      </c>
      <c r="AF1102" s="24">
        <f>MIN(P_pcs,MAX(0,E1102-SOC_min)*E_nom*60/dt*SQRT(RTE))</f>
        <v>2.5</v>
      </c>
      <c r="AG1102" s="24">
        <f>IF(AC1102&gt;0,MIN(AC1102,AE1102),0)</f>
        <v>0</v>
      </c>
      <c r="AH1102" s="24">
        <f>IF(AC1102&lt;0,MIN(-AC1102,AF1102),0)</f>
        <v>0.51480000000000015</v>
      </c>
      <c r="AI1102" s="24">
        <f>IF(AC1102&gt;0,D1102+AG1102,AB1102)</f>
        <v>3.4</v>
      </c>
      <c r="AJ1102" s="24">
        <f>MAX(0,D1102-AI1102-AH1102)</f>
        <v>0</v>
      </c>
      <c r="AK1102" s="25">
        <f>IF(AB1102&gt;0,AI1102/AB1102,0)</f>
        <v>1</v>
      </c>
      <c r="AL1102">
        <f>IF(AB1102=0,1,MIN(MATCH(MEDIAN(MinStable,AK1102,1),FC_L,1),3))</f>
        <v>3</v>
      </c>
      <c r="AM1102" s="25">
        <f>INDEX(FC_E1,$AL1102)+(MEDIAN(MinStable,$AK1102,1)-INDEX(FC_L,$AL1102))*(INDEX(FC_E1,$AL1102+1)-INDEX(FC_E1,$AL1102))/(INDEX(FC_L,$AL1102+1)-INDEX(FC_L,$AL1102))</f>
        <v>0.42799999999999999</v>
      </c>
      <c r="AN1102" s="25">
        <f>INDEX(FC_E2,$AL1102)+(MEDIAN(MinStable,$AK1102,1)-INDEX(FC_L,$AL1102))*(INDEX(FC_E2,$AL1102+1)-INDEX(FC_E2,$AL1102))/(INDEX(FC_L,$AL1102+1)-INDEX(FC_L,$AL1102))</f>
        <v>0.42199999999999999</v>
      </c>
      <c r="AO1102" s="25">
        <f>INDEX(FC_E3,$AL1102)+(MEDIAN(MinStable,$AK1102,1)-INDEX(FC_L,$AL1102))*(INDEX(FC_E3,$AL1102+1)-INDEX(FC_E3,$AL1102))/(INDEX(FC_L,$AL1102+1)-INDEX(FC_L,$AL1102))</f>
        <v>0.41499999999999998</v>
      </c>
      <c r="AP1102" s="26">
        <f>(IF(S1102=1,Y1102*AK1102/AM1102,0)+IF(T1102=1,Z1102*AK1102/AN1102,0)+IF(U1102=1,AA1102*AK1102/AO1102,0))*dt/60</f>
        <v>0.13434959664142687</v>
      </c>
      <c r="AQ1102" s="25">
        <f>E1102+(AG1102*SQRT(RTE)-AH1102/SQRT(RTE))*dt/60/E_nom</f>
        <v>0.48993484591379455</v>
      </c>
      <c r="AR1102">
        <f>IF(R1102=1,1,0)</f>
        <v>0</v>
      </c>
    </row>
    <row r="1103" spans="1:44" x14ac:dyDescent="0.2">
      <c r="A1103">
        <v>1101</v>
      </c>
      <c r="B1103" s="22">
        <f>A1103/1440</f>
        <v>0.76458333333333328</v>
      </c>
      <c r="C1103" s="23">
        <v>3.7719</v>
      </c>
      <c r="D1103" s="24">
        <f>C1103+P_aux</f>
        <v>3.7869000000000002</v>
      </c>
      <c r="E1103" s="25">
        <f>AQ1102</f>
        <v>0.48993484591379455</v>
      </c>
      <c r="F1103" s="24">
        <f>AB1102</f>
        <v>3.4</v>
      </c>
      <c r="G1103">
        <f>IF(AND(S1102=0,V1102&gt;=MinOff),V1102,-1)</f>
        <v>-1</v>
      </c>
      <c r="H1103">
        <f>IF(AND(T1102=0,W1102&gt;=MinOff),W1102,-1)</f>
        <v>-1</v>
      </c>
      <c r="I1103">
        <f>IF(AND(U1102=0,X1102&gt;=MinOff),X1102,-1)</f>
        <v>-1</v>
      </c>
      <c r="J1103">
        <f>IF(AND(S1102=1,V1102&gt;=MinRun),V1102,-1)</f>
        <v>878</v>
      </c>
      <c r="K1103">
        <f>IF(AND(T1102=1,W1102&gt;=MinRun),W1102,-1)</f>
        <v>877</v>
      </c>
      <c r="L1103">
        <f>IF(AND(U1102=1,X1102&gt;=MinRun),X1102,-1)</f>
        <v>536</v>
      </c>
      <c r="M1103">
        <f>IF(MAX(G1103:I1103)&lt;0,0,MATCH(MAX(G1103:I1103),G1103:I1103,0))</f>
        <v>0</v>
      </c>
      <c r="N1103">
        <f>IF(MAX(J1103:L1103)&lt;0,0,MATCH(MAX(J1103:L1103),J1103:L1103,0))</f>
        <v>1</v>
      </c>
      <c r="O1103" s="24">
        <f>IF(N1103=0,0,INDEX(CapVec,N1103))</f>
        <v>1.2</v>
      </c>
      <c r="P1103">
        <f>IF(OR(D1103&gt;F1103+StartMargin,E1103&lt;SOC_startT),1,0)</f>
        <v>0</v>
      </c>
      <c r="Q1103">
        <f>IF(AND(E1103&gt;SOC_stopT,D1103&lt;=F1103-O1103+StopMargin),1,0)</f>
        <v>0</v>
      </c>
      <c r="R1103">
        <f>IF(AND(P1103=1,M1103&gt;0),1,IF(AND(P1103=0,Q1103=1,N1103&gt;0),-1,0))</f>
        <v>0</v>
      </c>
      <c r="S1103">
        <f>S1102+IF(AND(R1103=1,M1103=1),1,0)-IF(AND(R1103=-1,N1103=1),1,0)</f>
        <v>1</v>
      </c>
      <c r="T1103">
        <f>T1102+IF(AND(R1103=1,M1103=2),1,0)-IF(AND(R1103=-1,N1103=2),1,0)</f>
        <v>1</v>
      </c>
      <c r="U1103">
        <f>U1102+IF(AND(R1103=1,M1103=3),1,0)-IF(AND(R1103=-1,N1103=3),1,0)</f>
        <v>1</v>
      </c>
      <c r="V1103">
        <f>IF(S1103&lt;&gt;S1102,0,V1102+dt)</f>
        <v>879</v>
      </c>
      <c r="W1103">
        <f>IF(T1103&lt;&gt;T1102,0,W1102+dt)</f>
        <v>878</v>
      </c>
      <c r="X1103">
        <f>IF(U1103&lt;&gt;U1102,0,X1102+dt)</f>
        <v>537</v>
      </c>
      <c r="Y1103" s="24">
        <f>S1103*Cap_1*MIN(1,(V1103+dt)/StartRamp)</f>
        <v>1.2</v>
      </c>
      <c r="Z1103" s="24">
        <f>T1103*Cap_2*MIN(1,(W1103+dt)/StartRamp)</f>
        <v>1.1000000000000001</v>
      </c>
      <c r="AA1103" s="24">
        <f>U1103*Cap_3*MIN(1,(X1103+dt)/StartRamp)</f>
        <v>1.1000000000000001</v>
      </c>
      <c r="AB1103" s="24">
        <f>SUM(Y1103:AA1103)</f>
        <v>3.4</v>
      </c>
      <c r="AC1103" s="24">
        <f>AB1103-D1103</f>
        <v>-0.38690000000000024</v>
      </c>
      <c r="AD1103" s="25">
        <f>MEDIAN(0,(TaperEnd-E1103)/(TaperEnd-TaperStart),1)</f>
        <v>1</v>
      </c>
      <c r="AE1103" s="24">
        <f>MIN(P_pcs*AD1103,MAX(0,SOC_max-E1103)*E_nom*60/dt/SQRT(RTE))</f>
        <v>2.5</v>
      </c>
      <c r="AF1103" s="24">
        <f>MIN(P_pcs,MAX(0,E1103-SOC_min)*E_nom*60/dt*SQRT(RTE))</f>
        <v>2.5</v>
      </c>
      <c r="AG1103" s="24">
        <f>IF(AC1103&gt;0,MIN(AC1103,AE1103),0)</f>
        <v>0</v>
      </c>
      <c r="AH1103" s="24">
        <f>IF(AC1103&lt;0,MIN(-AC1103,AF1103),0)</f>
        <v>0.38690000000000024</v>
      </c>
      <c r="AI1103" s="24">
        <f>IF(AC1103&gt;0,D1103+AG1103,AB1103)</f>
        <v>3.4</v>
      </c>
      <c r="AJ1103" s="24">
        <f>MAX(0,D1103-AI1103-AH1103)</f>
        <v>0</v>
      </c>
      <c r="AK1103" s="25">
        <f>IF(AB1103&gt;0,AI1103/AB1103,0)</f>
        <v>1</v>
      </c>
      <c r="AL1103">
        <f>IF(AB1103=0,1,MIN(MATCH(MEDIAN(MinStable,AK1103,1),FC_L,1),3))</f>
        <v>3</v>
      </c>
      <c r="AM1103" s="25">
        <f>INDEX(FC_E1,$AL1103)+(MEDIAN(MinStable,$AK1103,1)-INDEX(FC_L,$AL1103))*(INDEX(FC_E1,$AL1103+1)-INDEX(FC_E1,$AL1103))/(INDEX(FC_L,$AL1103+1)-INDEX(FC_L,$AL1103))</f>
        <v>0.42799999999999999</v>
      </c>
      <c r="AN1103" s="25">
        <f>INDEX(FC_E2,$AL1103)+(MEDIAN(MinStable,$AK1103,1)-INDEX(FC_L,$AL1103))*(INDEX(FC_E2,$AL1103+1)-INDEX(FC_E2,$AL1103))/(INDEX(FC_L,$AL1103+1)-INDEX(FC_L,$AL1103))</f>
        <v>0.42199999999999999</v>
      </c>
      <c r="AO1103" s="25">
        <f>INDEX(FC_E3,$AL1103)+(MEDIAN(MinStable,$AK1103,1)-INDEX(FC_L,$AL1103))*(INDEX(FC_E3,$AL1103+1)-INDEX(FC_E3,$AL1103))/(INDEX(FC_L,$AL1103+1)-INDEX(FC_L,$AL1103))</f>
        <v>0.41499999999999998</v>
      </c>
      <c r="AP1103" s="26">
        <f>(IF(S1103=1,Y1103*AK1103/AM1103,0)+IF(T1103=1,Z1103*AK1103/AN1103,0)+IF(U1103=1,AA1103*AK1103/AO1103,0))*dt/60</f>
        <v>0.13434959664142687</v>
      </c>
      <c r="AQ1103" s="25">
        <f>E1103+(AG1103*SQRT(RTE)-AH1103/SQRT(RTE))*dt/60/E_nom</f>
        <v>0.48868503747200687</v>
      </c>
      <c r="AR1103">
        <f>IF(R1103=1,1,0)</f>
        <v>0</v>
      </c>
    </row>
    <row r="1104" spans="1:44" x14ac:dyDescent="0.2">
      <c r="A1104">
        <v>1102</v>
      </c>
      <c r="B1104" s="22">
        <f>A1104/1440</f>
        <v>0.76527777777777772</v>
      </c>
      <c r="C1104" s="23">
        <v>3.907</v>
      </c>
      <c r="D1104" s="24">
        <f>C1104+P_aux</f>
        <v>3.9220000000000002</v>
      </c>
      <c r="E1104" s="25">
        <f>AQ1103</f>
        <v>0.48868503747200687</v>
      </c>
      <c r="F1104" s="24">
        <f>AB1103</f>
        <v>3.4</v>
      </c>
      <c r="G1104">
        <f>IF(AND(S1103=0,V1103&gt;=MinOff),V1103,-1)</f>
        <v>-1</v>
      </c>
      <c r="H1104">
        <f>IF(AND(T1103=0,W1103&gt;=MinOff),W1103,-1)</f>
        <v>-1</v>
      </c>
      <c r="I1104">
        <f>IF(AND(U1103=0,X1103&gt;=MinOff),X1103,-1)</f>
        <v>-1</v>
      </c>
      <c r="J1104">
        <f>IF(AND(S1103=1,V1103&gt;=MinRun),V1103,-1)</f>
        <v>879</v>
      </c>
      <c r="K1104">
        <f>IF(AND(T1103=1,W1103&gt;=MinRun),W1103,-1)</f>
        <v>878</v>
      </c>
      <c r="L1104">
        <f>IF(AND(U1103=1,X1103&gt;=MinRun),X1103,-1)</f>
        <v>537</v>
      </c>
      <c r="M1104">
        <f>IF(MAX(G1104:I1104)&lt;0,0,MATCH(MAX(G1104:I1104),G1104:I1104,0))</f>
        <v>0</v>
      </c>
      <c r="N1104">
        <f>IF(MAX(J1104:L1104)&lt;0,0,MATCH(MAX(J1104:L1104),J1104:L1104,0))</f>
        <v>1</v>
      </c>
      <c r="O1104" s="24">
        <f>IF(N1104=0,0,INDEX(CapVec,N1104))</f>
        <v>1.2</v>
      </c>
      <c r="P1104">
        <f>IF(OR(D1104&gt;F1104+StartMargin,E1104&lt;SOC_startT),1,0)</f>
        <v>0</v>
      </c>
      <c r="Q1104">
        <f>IF(AND(E1104&gt;SOC_stopT,D1104&lt;=F1104-O1104+StopMargin),1,0)</f>
        <v>0</v>
      </c>
      <c r="R1104">
        <f>IF(AND(P1104=1,M1104&gt;0),1,IF(AND(P1104=0,Q1104=1,N1104&gt;0),-1,0))</f>
        <v>0</v>
      </c>
      <c r="S1104">
        <f>S1103+IF(AND(R1104=1,M1104=1),1,0)-IF(AND(R1104=-1,N1104=1),1,0)</f>
        <v>1</v>
      </c>
      <c r="T1104">
        <f>T1103+IF(AND(R1104=1,M1104=2),1,0)-IF(AND(R1104=-1,N1104=2),1,0)</f>
        <v>1</v>
      </c>
      <c r="U1104">
        <f>U1103+IF(AND(R1104=1,M1104=3),1,0)-IF(AND(R1104=-1,N1104=3),1,0)</f>
        <v>1</v>
      </c>
      <c r="V1104">
        <f>IF(S1104&lt;&gt;S1103,0,V1103+dt)</f>
        <v>880</v>
      </c>
      <c r="W1104">
        <f>IF(T1104&lt;&gt;T1103,0,W1103+dt)</f>
        <v>879</v>
      </c>
      <c r="X1104">
        <f>IF(U1104&lt;&gt;U1103,0,X1103+dt)</f>
        <v>538</v>
      </c>
      <c r="Y1104" s="24">
        <f>S1104*Cap_1*MIN(1,(V1104+dt)/StartRamp)</f>
        <v>1.2</v>
      </c>
      <c r="Z1104" s="24">
        <f>T1104*Cap_2*MIN(1,(W1104+dt)/StartRamp)</f>
        <v>1.1000000000000001</v>
      </c>
      <c r="AA1104" s="24">
        <f>U1104*Cap_3*MIN(1,(X1104+dt)/StartRamp)</f>
        <v>1.1000000000000001</v>
      </c>
      <c r="AB1104" s="24">
        <f>SUM(Y1104:AA1104)</f>
        <v>3.4</v>
      </c>
      <c r="AC1104" s="24">
        <f>AB1104-D1104</f>
        <v>-0.52200000000000024</v>
      </c>
      <c r="AD1104" s="25">
        <f>MEDIAN(0,(TaperEnd-E1104)/(TaperEnd-TaperStart),1)</f>
        <v>1</v>
      </c>
      <c r="AE1104" s="24">
        <f>MIN(P_pcs*AD1104,MAX(0,SOC_max-E1104)*E_nom*60/dt/SQRT(RTE))</f>
        <v>2.5</v>
      </c>
      <c r="AF1104" s="24">
        <f>MIN(P_pcs,MAX(0,E1104-SOC_min)*E_nom*60/dt*SQRT(RTE))</f>
        <v>2.5</v>
      </c>
      <c r="AG1104" s="24">
        <f>IF(AC1104&gt;0,MIN(AC1104,AE1104),0)</f>
        <v>0</v>
      </c>
      <c r="AH1104" s="24">
        <f>IF(AC1104&lt;0,MIN(-AC1104,AF1104),0)</f>
        <v>0.52200000000000024</v>
      </c>
      <c r="AI1104" s="24">
        <f>IF(AC1104&gt;0,D1104+AG1104,AB1104)</f>
        <v>3.4</v>
      </c>
      <c r="AJ1104" s="24">
        <f>MAX(0,D1104-AI1104-AH1104)</f>
        <v>0</v>
      </c>
      <c r="AK1104" s="25">
        <f>IF(AB1104&gt;0,AI1104/AB1104,0)</f>
        <v>1</v>
      </c>
      <c r="AL1104">
        <f>IF(AB1104=0,1,MIN(MATCH(MEDIAN(MinStable,AK1104,1),FC_L,1),3))</f>
        <v>3</v>
      </c>
      <c r="AM1104" s="25">
        <f>INDEX(FC_E1,$AL1104)+(MEDIAN(MinStable,$AK1104,1)-INDEX(FC_L,$AL1104))*(INDEX(FC_E1,$AL1104+1)-INDEX(FC_E1,$AL1104))/(INDEX(FC_L,$AL1104+1)-INDEX(FC_L,$AL1104))</f>
        <v>0.42799999999999999</v>
      </c>
      <c r="AN1104" s="25">
        <f>INDEX(FC_E2,$AL1104)+(MEDIAN(MinStable,$AK1104,1)-INDEX(FC_L,$AL1104))*(INDEX(FC_E2,$AL1104+1)-INDEX(FC_E2,$AL1104))/(INDEX(FC_L,$AL1104+1)-INDEX(FC_L,$AL1104))</f>
        <v>0.42199999999999999</v>
      </c>
      <c r="AO1104" s="25">
        <f>INDEX(FC_E3,$AL1104)+(MEDIAN(MinStable,$AK1104,1)-INDEX(FC_L,$AL1104))*(INDEX(FC_E3,$AL1104+1)-INDEX(FC_E3,$AL1104))/(INDEX(FC_L,$AL1104+1)-INDEX(FC_L,$AL1104))</f>
        <v>0.41499999999999998</v>
      </c>
      <c r="AP1104" s="26">
        <f>(IF(S1104=1,Y1104*AK1104/AM1104,0)+IF(T1104=1,Z1104*AK1104/AN1104,0)+IF(U1104=1,AA1104*AK1104/AO1104,0))*dt/60</f>
        <v>0.13434959664142687</v>
      </c>
      <c r="AQ1104" s="25">
        <f>E1104+(AG1104*SQRT(RTE)-AH1104/SQRT(RTE))*dt/60/E_nom</f>
        <v>0.48699881362446706</v>
      </c>
      <c r="AR1104">
        <f>IF(R1104=1,1,0)</f>
        <v>0</v>
      </c>
    </row>
    <row r="1105" spans="1:44" x14ac:dyDescent="0.2">
      <c r="A1105">
        <v>1103</v>
      </c>
      <c r="B1105" s="22">
        <f>A1105/1440</f>
        <v>0.76597222222222228</v>
      </c>
      <c r="C1105" s="23">
        <v>3.8338999999999999</v>
      </c>
      <c r="D1105" s="24">
        <f>C1105+P_aux</f>
        <v>3.8489</v>
      </c>
      <c r="E1105" s="25">
        <f>AQ1104</f>
        <v>0.48699881362446706</v>
      </c>
      <c r="F1105" s="24">
        <f>AB1104</f>
        <v>3.4</v>
      </c>
      <c r="G1105">
        <f>IF(AND(S1104=0,V1104&gt;=MinOff),V1104,-1)</f>
        <v>-1</v>
      </c>
      <c r="H1105">
        <f>IF(AND(T1104=0,W1104&gt;=MinOff),W1104,-1)</f>
        <v>-1</v>
      </c>
      <c r="I1105">
        <f>IF(AND(U1104=0,X1104&gt;=MinOff),X1104,-1)</f>
        <v>-1</v>
      </c>
      <c r="J1105">
        <f>IF(AND(S1104=1,V1104&gt;=MinRun),V1104,-1)</f>
        <v>880</v>
      </c>
      <c r="K1105">
        <f>IF(AND(T1104=1,W1104&gt;=MinRun),W1104,-1)</f>
        <v>879</v>
      </c>
      <c r="L1105">
        <f>IF(AND(U1104=1,X1104&gt;=MinRun),X1104,-1)</f>
        <v>538</v>
      </c>
      <c r="M1105">
        <f>IF(MAX(G1105:I1105)&lt;0,0,MATCH(MAX(G1105:I1105),G1105:I1105,0))</f>
        <v>0</v>
      </c>
      <c r="N1105">
        <f>IF(MAX(J1105:L1105)&lt;0,0,MATCH(MAX(J1105:L1105),J1105:L1105,0))</f>
        <v>1</v>
      </c>
      <c r="O1105" s="24">
        <f>IF(N1105=0,0,INDEX(CapVec,N1105))</f>
        <v>1.2</v>
      </c>
      <c r="P1105">
        <f>IF(OR(D1105&gt;F1105+StartMargin,E1105&lt;SOC_startT),1,0)</f>
        <v>0</v>
      </c>
      <c r="Q1105">
        <f>IF(AND(E1105&gt;SOC_stopT,D1105&lt;=F1105-O1105+StopMargin),1,0)</f>
        <v>0</v>
      </c>
      <c r="R1105">
        <f>IF(AND(P1105=1,M1105&gt;0),1,IF(AND(P1105=0,Q1105=1,N1105&gt;0),-1,0))</f>
        <v>0</v>
      </c>
      <c r="S1105">
        <f>S1104+IF(AND(R1105=1,M1105=1),1,0)-IF(AND(R1105=-1,N1105=1),1,0)</f>
        <v>1</v>
      </c>
      <c r="T1105">
        <f>T1104+IF(AND(R1105=1,M1105=2),1,0)-IF(AND(R1105=-1,N1105=2),1,0)</f>
        <v>1</v>
      </c>
      <c r="U1105">
        <f>U1104+IF(AND(R1105=1,M1105=3),1,0)-IF(AND(R1105=-1,N1105=3),1,0)</f>
        <v>1</v>
      </c>
      <c r="V1105">
        <f>IF(S1105&lt;&gt;S1104,0,V1104+dt)</f>
        <v>881</v>
      </c>
      <c r="W1105">
        <f>IF(T1105&lt;&gt;T1104,0,W1104+dt)</f>
        <v>880</v>
      </c>
      <c r="X1105">
        <f>IF(U1105&lt;&gt;U1104,0,X1104+dt)</f>
        <v>539</v>
      </c>
      <c r="Y1105" s="24">
        <f>S1105*Cap_1*MIN(1,(V1105+dt)/StartRamp)</f>
        <v>1.2</v>
      </c>
      <c r="Z1105" s="24">
        <f>T1105*Cap_2*MIN(1,(W1105+dt)/StartRamp)</f>
        <v>1.1000000000000001</v>
      </c>
      <c r="AA1105" s="24">
        <f>U1105*Cap_3*MIN(1,(X1105+dt)/StartRamp)</f>
        <v>1.1000000000000001</v>
      </c>
      <c r="AB1105" s="24">
        <f>SUM(Y1105:AA1105)</f>
        <v>3.4</v>
      </c>
      <c r="AC1105" s="24">
        <f>AB1105-D1105</f>
        <v>-0.44890000000000008</v>
      </c>
      <c r="AD1105" s="25">
        <f>MEDIAN(0,(TaperEnd-E1105)/(TaperEnd-TaperStart),1)</f>
        <v>1</v>
      </c>
      <c r="AE1105" s="24">
        <f>MIN(P_pcs*AD1105,MAX(0,SOC_max-E1105)*E_nom*60/dt/SQRT(RTE))</f>
        <v>2.5</v>
      </c>
      <c r="AF1105" s="24">
        <f>MIN(P_pcs,MAX(0,E1105-SOC_min)*E_nom*60/dt*SQRT(RTE))</f>
        <v>2.5</v>
      </c>
      <c r="AG1105" s="24">
        <f>IF(AC1105&gt;0,MIN(AC1105,AE1105),0)</f>
        <v>0</v>
      </c>
      <c r="AH1105" s="24">
        <f>IF(AC1105&lt;0,MIN(-AC1105,AF1105),0)</f>
        <v>0.44890000000000008</v>
      </c>
      <c r="AI1105" s="24">
        <f>IF(AC1105&gt;0,D1105+AG1105,AB1105)</f>
        <v>3.4</v>
      </c>
      <c r="AJ1105" s="24">
        <f>MAX(0,D1105-AI1105-AH1105)</f>
        <v>0</v>
      </c>
      <c r="AK1105" s="25">
        <f>IF(AB1105&gt;0,AI1105/AB1105,0)</f>
        <v>1</v>
      </c>
      <c r="AL1105">
        <f>IF(AB1105=0,1,MIN(MATCH(MEDIAN(MinStable,AK1105,1),FC_L,1),3))</f>
        <v>3</v>
      </c>
      <c r="AM1105" s="25">
        <f>INDEX(FC_E1,$AL1105)+(MEDIAN(MinStable,$AK1105,1)-INDEX(FC_L,$AL1105))*(INDEX(FC_E1,$AL1105+1)-INDEX(FC_E1,$AL1105))/(INDEX(FC_L,$AL1105+1)-INDEX(FC_L,$AL1105))</f>
        <v>0.42799999999999999</v>
      </c>
      <c r="AN1105" s="25">
        <f>INDEX(FC_E2,$AL1105)+(MEDIAN(MinStable,$AK1105,1)-INDEX(FC_L,$AL1105))*(INDEX(FC_E2,$AL1105+1)-INDEX(FC_E2,$AL1105))/(INDEX(FC_L,$AL1105+1)-INDEX(FC_L,$AL1105))</f>
        <v>0.42199999999999999</v>
      </c>
      <c r="AO1105" s="25">
        <f>INDEX(FC_E3,$AL1105)+(MEDIAN(MinStable,$AK1105,1)-INDEX(FC_L,$AL1105))*(INDEX(FC_E3,$AL1105+1)-INDEX(FC_E3,$AL1105))/(INDEX(FC_L,$AL1105+1)-INDEX(FC_L,$AL1105))</f>
        <v>0.41499999999999998</v>
      </c>
      <c r="AP1105" s="26">
        <f>(IF(S1105=1,Y1105*AK1105/AM1105,0)+IF(T1105=1,Z1105*AK1105/AN1105,0)+IF(U1105=1,AA1105*AK1105/AO1105,0))*dt/60</f>
        <v>0.13434959664142687</v>
      </c>
      <c r="AQ1105" s="25">
        <f>E1105+(AG1105*SQRT(RTE)-AH1105/SQRT(RTE))*dt/60/E_nom</f>
        <v>0.48554872572186047</v>
      </c>
      <c r="AR1105">
        <f>IF(R1105=1,1,0)</f>
        <v>0</v>
      </c>
    </row>
    <row r="1106" spans="1:44" x14ac:dyDescent="0.2">
      <c r="A1106">
        <v>1104</v>
      </c>
      <c r="B1106" s="22">
        <f>A1106/1440</f>
        <v>0.76666666666666672</v>
      </c>
      <c r="C1106" s="23">
        <v>3.8874</v>
      </c>
      <c r="D1106" s="24">
        <f>C1106+P_aux</f>
        <v>3.9024000000000001</v>
      </c>
      <c r="E1106" s="25">
        <f>AQ1105</f>
        <v>0.48554872572186047</v>
      </c>
      <c r="F1106" s="24">
        <f>AB1105</f>
        <v>3.4</v>
      </c>
      <c r="G1106">
        <f>IF(AND(S1105=0,V1105&gt;=MinOff),V1105,-1)</f>
        <v>-1</v>
      </c>
      <c r="H1106">
        <f>IF(AND(T1105=0,W1105&gt;=MinOff),W1105,-1)</f>
        <v>-1</v>
      </c>
      <c r="I1106">
        <f>IF(AND(U1105=0,X1105&gt;=MinOff),X1105,-1)</f>
        <v>-1</v>
      </c>
      <c r="J1106">
        <f>IF(AND(S1105=1,V1105&gt;=MinRun),V1105,-1)</f>
        <v>881</v>
      </c>
      <c r="K1106">
        <f>IF(AND(T1105=1,W1105&gt;=MinRun),W1105,-1)</f>
        <v>880</v>
      </c>
      <c r="L1106">
        <f>IF(AND(U1105=1,X1105&gt;=MinRun),X1105,-1)</f>
        <v>539</v>
      </c>
      <c r="M1106">
        <f>IF(MAX(G1106:I1106)&lt;0,0,MATCH(MAX(G1106:I1106),G1106:I1106,0))</f>
        <v>0</v>
      </c>
      <c r="N1106">
        <f>IF(MAX(J1106:L1106)&lt;0,0,MATCH(MAX(J1106:L1106),J1106:L1106,0))</f>
        <v>1</v>
      </c>
      <c r="O1106" s="24">
        <f>IF(N1106=0,0,INDEX(CapVec,N1106))</f>
        <v>1.2</v>
      </c>
      <c r="P1106">
        <f>IF(OR(D1106&gt;F1106+StartMargin,E1106&lt;SOC_startT),1,0)</f>
        <v>0</v>
      </c>
      <c r="Q1106">
        <f>IF(AND(E1106&gt;SOC_stopT,D1106&lt;=F1106-O1106+StopMargin),1,0)</f>
        <v>0</v>
      </c>
      <c r="R1106">
        <f>IF(AND(P1106=1,M1106&gt;0),1,IF(AND(P1106=0,Q1106=1,N1106&gt;0),-1,0))</f>
        <v>0</v>
      </c>
      <c r="S1106">
        <f>S1105+IF(AND(R1106=1,M1106=1),1,0)-IF(AND(R1106=-1,N1106=1),1,0)</f>
        <v>1</v>
      </c>
      <c r="T1106">
        <f>T1105+IF(AND(R1106=1,M1106=2),1,0)-IF(AND(R1106=-1,N1106=2),1,0)</f>
        <v>1</v>
      </c>
      <c r="U1106">
        <f>U1105+IF(AND(R1106=1,M1106=3),1,0)-IF(AND(R1106=-1,N1106=3),1,0)</f>
        <v>1</v>
      </c>
      <c r="V1106">
        <f>IF(S1106&lt;&gt;S1105,0,V1105+dt)</f>
        <v>882</v>
      </c>
      <c r="W1106">
        <f>IF(T1106&lt;&gt;T1105,0,W1105+dt)</f>
        <v>881</v>
      </c>
      <c r="X1106">
        <f>IF(U1106&lt;&gt;U1105,0,X1105+dt)</f>
        <v>540</v>
      </c>
      <c r="Y1106" s="24">
        <f>S1106*Cap_1*MIN(1,(V1106+dt)/StartRamp)</f>
        <v>1.2</v>
      </c>
      <c r="Z1106" s="24">
        <f>T1106*Cap_2*MIN(1,(W1106+dt)/StartRamp)</f>
        <v>1.1000000000000001</v>
      </c>
      <c r="AA1106" s="24">
        <f>U1106*Cap_3*MIN(1,(X1106+dt)/StartRamp)</f>
        <v>1.1000000000000001</v>
      </c>
      <c r="AB1106" s="24">
        <f>SUM(Y1106:AA1106)</f>
        <v>3.4</v>
      </c>
      <c r="AC1106" s="24">
        <f>AB1106-D1106</f>
        <v>-0.50240000000000018</v>
      </c>
      <c r="AD1106" s="25">
        <f>MEDIAN(0,(TaperEnd-E1106)/(TaperEnd-TaperStart),1)</f>
        <v>1</v>
      </c>
      <c r="AE1106" s="24">
        <f>MIN(P_pcs*AD1106,MAX(0,SOC_max-E1106)*E_nom*60/dt/SQRT(RTE))</f>
        <v>2.5</v>
      </c>
      <c r="AF1106" s="24">
        <f>MIN(P_pcs,MAX(0,E1106-SOC_min)*E_nom*60/dt*SQRT(RTE))</f>
        <v>2.5</v>
      </c>
      <c r="AG1106" s="24">
        <f>IF(AC1106&gt;0,MIN(AC1106,AE1106),0)</f>
        <v>0</v>
      </c>
      <c r="AH1106" s="24">
        <f>IF(AC1106&lt;0,MIN(-AC1106,AF1106),0)</f>
        <v>0.50240000000000018</v>
      </c>
      <c r="AI1106" s="24">
        <f>IF(AC1106&gt;0,D1106+AG1106,AB1106)</f>
        <v>3.4</v>
      </c>
      <c r="AJ1106" s="24">
        <f>MAX(0,D1106-AI1106-AH1106)</f>
        <v>0</v>
      </c>
      <c r="AK1106" s="25">
        <f>IF(AB1106&gt;0,AI1106/AB1106,0)</f>
        <v>1</v>
      </c>
      <c r="AL1106">
        <f>IF(AB1106=0,1,MIN(MATCH(MEDIAN(MinStable,AK1106,1),FC_L,1),3))</f>
        <v>3</v>
      </c>
      <c r="AM1106" s="25">
        <f>INDEX(FC_E1,$AL1106)+(MEDIAN(MinStable,$AK1106,1)-INDEX(FC_L,$AL1106))*(INDEX(FC_E1,$AL1106+1)-INDEX(FC_E1,$AL1106))/(INDEX(FC_L,$AL1106+1)-INDEX(FC_L,$AL1106))</f>
        <v>0.42799999999999999</v>
      </c>
      <c r="AN1106" s="25">
        <f>INDEX(FC_E2,$AL1106)+(MEDIAN(MinStable,$AK1106,1)-INDEX(FC_L,$AL1106))*(INDEX(FC_E2,$AL1106+1)-INDEX(FC_E2,$AL1106))/(INDEX(FC_L,$AL1106+1)-INDEX(FC_L,$AL1106))</f>
        <v>0.42199999999999999</v>
      </c>
      <c r="AO1106" s="25">
        <f>INDEX(FC_E3,$AL1106)+(MEDIAN(MinStable,$AK1106,1)-INDEX(FC_L,$AL1106))*(INDEX(FC_E3,$AL1106+1)-INDEX(FC_E3,$AL1106))/(INDEX(FC_L,$AL1106+1)-INDEX(FC_L,$AL1106))</f>
        <v>0.41499999999999998</v>
      </c>
      <c r="AP1106" s="26">
        <f>(IF(S1106=1,Y1106*AK1106/AM1106,0)+IF(T1106=1,Z1106*AK1106/AN1106,0)+IF(U1106=1,AA1106*AK1106/AO1106,0))*dt/60</f>
        <v>0.13434959664142687</v>
      </c>
      <c r="AQ1106" s="25">
        <f>E1106+(AG1106*SQRT(RTE)-AH1106/SQRT(RTE))*dt/60/E_nom</f>
        <v>0.48392581602645052</v>
      </c>
      <c r="AR1106">
        <f>IF(R1106=1,1,0)</f>
        <v>0</v>
      </c>
    </row>
    <row r="1107" spans="1:44" x14ac:dyDescent="0.2">
      <c r="A1107">
        <v>1105</v>
      </c>
      <c r="B1107" s="22">
        <f>A1107/1440</f>
        <v>0.76736111111111116</v>
      </c>
      <c r="C1107" s="23">
        <v>3.8946000000000001</v>
      </c>
      <c r="D1107" s="24">
        <f>C1107+P_aux</f>
        <v>3.9096000000000002</v>
      </c>
      <c r="E1107" s="25">
        <f>AQ1106</f>
        <v>0.48392581602645052</v>
      </c>
      <c r="F1107" s="24">
        <f>AB1106</f>
        <v>3.4</v>
      </c>
      <c r="G1107">
        <f>IF(AND(S1106=0,V1106&gt;=MinOff),V1106,-1)</f>
        <v>-1</v>
      </c>
      <c r="H1107">
        <f>IF(AND(T1106=0,W1106&gt;=MinOff),W1106,-1)</f>
        <v>-1</v>
      </c>
      <c r="I1107">
        <f>IF(AND(U1106=0,X1106&gt;=MinOff),X1106,-1)</f>
        <v>-1</v>
      </c>
      <c r="J1107">
        <f>IF(AND(S1106=1,V1106&gt;=MinRun),V1106,-1)</f>
        <v>882</v>
      </c>
      <c r="K1107">
        <f>IF(AND(T1106=1,W1106&gt;=MinRun),W1106,-1)</f>
        <v>881</v>
      </c>
      <c r="L1107">
        <f>IF(AND(U1106=1,X1106&gt;=MinRun),X1106,-1)</f>
        <v>540</v>
      </c>
      <c r="M1107">
        <f>IF(MAX(G1107:I1107)&lt;0,0,MATCH(MAX(G1107:I1107),G1107:I1107,0))</f>
        <v>0</v>
      </c>
      <c r="N1107">
        <f>IF(MAX(J1107:L1107)&lt;0,0,MATCH(MAX(J1107:L1107),J1107:L1107,0))</f>
        <v>1</v>
      </c>
      <c r="O1107" s="24">
        <f>IF(N1107=0,0,INDEX(CapVec,N1107))</f>
        <v>1.2</v>
      </c>
      <c r="P1107">
        <f>IF(OR(D1107&gt;F1107+StartMargin,E1107&lt;SOC_startT),1,0)</f>
        <v>0</v>
      </c>
      <c r="Q1107">
        <f>IF(AND(E1107&gt;SOC_stopT,D1107&lt;=F1107-O1107+StopMargin),1,0)</f>
        <v>0</v>
      </c>
      <c r="R1107">
        <f>IF(AND(P1107=1,M1107&gt;0),1,IF(AND(P1107=0,Q1107=1,N1107&gt;0),-1,0))</f>
        <v>0</v>
      </c>
      <c r="S1107">
        <f>S1106+IF(AND(R1107=1,M1107=1),1,0)-IF(AND(R1107=-1,N1107=1),1,0)</f>
        <v>1</v>
      </c>
      <c r="T1107">
        <f>T1106+IF(AND(R1107=1,M1107=2),1,0)-IF(AND(R1107=-1,N1107=2),1,0)</f>
        <v>1</v>
      </c>
      <c r="U1107">
        <f>U1106+IF(AND(R1107=1,M1107=3),1,0)-IF(AND(R1107=-1,N1107=3),1,0)</f>
        <v>1</v>
      </c>
      <c r="V1107">
        <f>IF(S1107&lt;&gt;S1106,0,V1106+dt)</f>
        <v>883</v>
      </c>
      <c r="W1107">
        <f>IF(T1107&lt;&gt;T1106,0,W1106+dt)</f>
        <v>882</v>
      </c>
      <c r="X1107">
        <f>IF(U1107&lt;&gt;U1106,0,X1106+dt)</f>
        <v>541</v>
      </c>
      <c r="Y1107" s="24">
        <f>S1107*Cap_1*MIN(1,(V1107+dt)/StartRamp)</f>
        <v>1.2</v>
      </c>
      <c r="Z1107" s="24">
        <f>T1107*Cap_2*MIN(1,(W1107+dt)/StartRamp)</f>
        <v>1.1000000000000001</v>
      </c>
      <c r="AA1107" s="24">
        <f>U1107*Cap_3*MIN(1,(X1107+dt)/StartRamp)</f>
        <v>1.1000000000000001</v>
      </c>
      <c r="AB1107" s="24">
        <f>SUM(Y1107:AA1107)</f>
        <v>3.4</v>
      </c>
      <c r="AC1107" s="24">
        <f>AB1107-D1107</f>
        <v>-0.50960000000000027</v>
      </c>
      <c r="AD1107" s="25">
        <f>MEDIAN(0,(TaperEnd-E1107)/(TaperEnd-TaperStart),1)</f>
        <v>1</v>
      </c>
      <c r="AE1107" s="24">
        <f>MIN(P_pcs*AD1107,MAX(0,SOC_max-E1107)*E_nom*60/dt/SQRT(RTE))</f>
        <v>2.5</v>
      </c>
      <c r="AF1107" s="24">
        <f>MIN(P_pcs,MAX(0,E1107-SOC_min)*E_nom*60/dt*SQRT(RTE))</f>
        <v>2.5</v>
      </c>
      <c r="AG1107" s="24">
        <f>IF(AC1107&gt;0,MIN(AC1107,AE1107),0)</f>
        <v>0</v>
      </c>
      <c r="AH1107" s="24">
        <f>IF(AC1107&lt;0,MIN(-AC1107,AF1107),0)</f>
        <v>0.50960000000000027</v>
      </c>
      <c r="AI1107" s="24">
        <f>IF(AC1107&gt;0,D1107+AG1107,AB1107)</f>
        <v>3.4</v>
      </c>
      <c r="AJ1107" s="24">
        <f>MAX(0,D1107-AI1107-AH1107)</f>
        <v>0</v>
      </c>
      <c r="AK1107" s="25">
        <f>IF(AB1107&gt;0,AI1107/AB1107,0)</f>
        <v>1</v>
      </c>
      <c r="AL1107">
        <f>IF(AB1107=0,1,MIN(MATCH(MEDIAN(MinStable,AK1107,1),FC_L,1),3))</f>
        <v>3</v>
      </c>
      <c r="AM1107" s="25">
        <f>INDEX(FC_E1,$AL1107)+(MEDIAN(MinStable,$AK1107,1)-INDEX(FC_L,$AL1107))*(INDEX(FC_E1,$AL1107+1)-INDEX(FC_E1,$AL1107))/(INDEX(FC_L,$AL1107+1)-INDEX(FC_L,$AL1107))</f>
        <v>0.42799999999999999</v>
      </c>
      <c r="AN1107" s="25">
        <f>INDEX(FC_E2,$AL1107)+(MEDIAN(MinStable,$AK1107,1)-INDEX(FC_L,$AL1107))*(INDEX(FC_E2,$AL1107+1)-INDEX(FC_E2,$AL1107))/(INDEX(FC_L,$AL1107+1)-INDEX(FC_L,$AL1107))</f>
        <v>0.42199999999999999</v>
      </c>
      <c r="AO1107" s="25">
        <f>INDEX(FC_E3,$AL1107)+(MEDIAN(MinStable,$AK1107,1)-INDEX(FC_L,$AL1107))*(INDEX(FC_E3,$AL1107+1)-INDEX(FC_E3,$AL1107))/(INDEX(FC_L,$AL1107+1)-INDEX(FC_L,$AL1107))</f>
        <v>0.41499999999999998</v>
      </c>
      <c r="AP1107" s="26">
        <f>(IF(S1107=1,Y1107*AK1107/AM1107,0)+IF(T1107=1,Z1107*AK1107/AN1107,0)+IF(U1107=1,AA1107*AK1107/AO1107,0))*dt/60</f>
        <v>0.13434959664142687</v>
      </c>
      <c r="AQ1107" s="25">
        <f>E1107+(AG1107*SQRT(RTE)-AH1107/SQRT(RTE))*dt/60/E_nom</f>
        <v>0.48227964807107448</v>
      </c>
      <c r="AR1107">
        <f>IF(R1107=1,1,0)</f>
        <v>0</v>
      </c>
    </row>
    <row r="1108" spans="1:44" x14ac:dyDescent="0.2">
      <c r="A1108">
        <v>1106</v>
      </c>
      <c r="B1108" s="22">
        <f>A1108/1440</f>
        <v>0.7680555555555556</v>
      </c>
      <c r="C1108" s="23">
        <v>3.7797000000000001</v>
      </c>
      <c r="D1108" s="24">
        <f>C1108+P_aux</f>
        <v>3.7947000000000002</v>
      </c>
      <c r="E1108" s="25">
        <f>AQ1107</f>
        <v>0.48227964807107448</v>
      </c>
      <c r="F1108" s="24">
        <f>AB1107</f>
        <v>3.4</v>
      </c>
      <c r="G1108">
        <f>IF(AND(S1107=0,V1107&gt;=MinOff),V1107,-1)</f>
        <v>-1</v>
      </c>
      <c r="H1108">
        <f>IF(AND(T1107=0,W1107&gt;=MinOff),W1107,-1)</f>
        <v>-1</v>
      </c>
      <c r="I1108">
        <f>IF(AND(U1107=0,X1107&gt;=MinOff),X1107,-1)</f>
        <v>-1</v>
      </c>
      <c r="J1108">
        <f>IF(AND(S1107=1,V1107&gt;=MinRun),V1107,-1)</f>
        <v>883</v>
      </c>
      <c r="K1108">
        <f>IF(AND(T1107=1,W1107&gt;=MinRun),W1107,-1)</f>
        <v>882</v>
      </c>
      <c r="L1108">
        <f>IF(AND(U1107=1,X1107&gt;=MinRun),X1107,-1)</f>
        <v>541</v>
      </c>
      <c r="M1108">
        <f>IF(MAX(G1108:I1108)&lt;0,0,MATCH(MAX(G1108:I1108),G1108:I1108,0))</f>
        <v>0</v>
      </c>
      <c r="N1108">
        <f>IF(MAX(J1108:L1108)&lt;0,0,MATCH(MAX(J1108:L1108),J1108:L1108,0))</f>
        <v>1</v>
      </c>
      <c r="O1108" s="24">
        <f>IF(N1108=0,0,INDEX(CapVec,N1108))</f>
        <v>1.2</v>
      </c>
      <c r="P1108">
        <f>IF(OR(D1108&gt;F1108+StartMargin,E1108&lt;SOC_startT),1,0)</f>
        <v>0</v>
      </c>
      <c r="Q1108">
        <f>IF(AND(E1108&gt;SOC_stopT,D1108&lt;=F1108-O1108+StopMargin),1,0)</f>
        <v>0</v>
      </c>
      <c r="R1108">
        <f>IF(AND(P1108=1,M1108&gt;0),1,IF(AND(P1108=0,Q1108=1,N1108&gt;0),-1,0))</f>
        <v>0</v>
      </c>
      <c r="S1108">
        <f>S1107+IF(AND(R1108=1,M1108=1),1,0)-IF(AND(R1108=-1,N1108=1),1,0)</f>
        <v>1</v>
      </c>
      <c r="T1108">
        <f>T1107+IF(AND(R1108=1,M1108=2),1,0)-IF(AND(R1108=-1,N1108=2),1,0)</f>
        <v>1</v>
      </c>
      <c r="U1108">
        <f>U1107+IF(AND(R1108=1,M1108=3),1,0)-IF(AND(R1108=-1,N1108=3),1,0)</f>
        <v>1</v>
      </c>
      <c r="V1108">
        <f>IF(S1108&lt;&gt;S1107,0,V1107+dt)</f>
        <v>884</v>
      </c>
      <c r="W1108">
        <f>IF(T1108&lt;&gt;T1107,0,W1107+dt)</f>
        <v>883</v>
      </c>
      <c r="X1108">
        <f>IF(U1108&lt;&gt;U1107,0,X1107+dt)</f>
        <v>542</v>
      </c>
      <c r="Y1108" s="24">
        <f>S1108*Cap_1*MIN(1,(V1108+dt)/StartRamp)</f>
        <v>1.2</v>
      </c>
      <c r="Z1108" s="24">
        <f>T1108*Cap_2*MIN(1,(W1108+dt)/StartRamp)</f>
        <v>1.1000000000000001</v>
      </c>
      <c r="AA1108" s="24">
        <f>U1108*Cap_3*MIN(1,(X1108+dt)/StartRamp)</f>
        <v>1.1000000000000001</v>
      </c>
      <c r="AB1108" s="24">
        <f>SUM(Y1108:AA1108)</f>
        <v>3.4</v>
      </c>
      <c r="AC1108" s="24">
        <f>AB1108-D1108</f>
        <v>-0.39470000000000027</v>
      </c>
      <c r="AD1108" s="25">
        <f>MEDIAN(0,(TaperEnd-E1108)/(TaperEnd-TaperStart),1)</f>
        <v>1</v>
      </c>
      <c r="AE1108" s="24">
        <f>MIN(P_pcs*AD1108,MAX(0,SOC_max-E1108)*E_nom*60/dt/SQRT(RTE))</f>
        <v>2.5</v>
      </c>
      <c r="AF1108" s="24">
        <f>MIN(P_pcs,MAX(0,E1108-SOC_min)*E_nom*60/dt*SQRT(RTE))</f>
        <v>2.5</v>
      </c>
      <c r="AG1108" s="24">
        <f>IF(AC1108&gt;0,MIN(AC1108,AE1108),0)</f>
        <v>0</v>
      </c>
      <c r="AH1108" s="24">
        <f>IF(AC1108&lt;0,MIN(-AC1108,AF1108),0)</f>
        <v>0.39470000000000027</v>
      </c>
      <c r="AI1108" s="24">
        <f>IF(AC1108&gt;0,D1108+AG1108,AB1108)</f>
        <v>3.4</v>
      </c>
      <c r="AJ1108" s="24">
        <f>MAX(0,D1108-AI1108-AH1108)</f>
        <v>0</v>
      </c>
      <c r="AK1108" s="25">
        <f>IF(AB1108&gt;0,AI1108/AB1108,0)</f>
        <v>1</v>
      </c>
      <c r="AL1108">
        <f>IF(AB1108=0,1,MIN(MATCH(MEDIAN(MinStable,AK1108,1),FC_L,1),3))</f>
        <v>3</v>
      </c>
      <c r="AM1108" s="25">
        <f>INDEX(FC_E1,$AL1108)+(MEDIAN(MinStable,$AK1108,1)-INDEX(FC_L,$AL1108))*(INDEX(FC_E1,$AL1108+1)-INDEX(FC_E1,$AL1108))/(INDEX(FC_L,$AL1108+1)-INDEX(FC_L,$AL1108))</f>
        <v>0.42799999999999999</v>
      </c>
      <c r="AN1108" s="25">
        <f>INDEX(FC_E2,$AL1108)+(MEDIAN(MinStable,$AK1108,1)-INDEX(FC_L,$AL1108))*(INDEX(FC_E2,$AL1108+1)-INDEX(FC_E2,$AL1108))/(INDEX(FC_L,$AL1108+1)-INDEX(FC_L,$AL1108))</f>
        <v>0.42199999999999999</v>
      </c>
      <c r="AO1108" s="25">
        <f>INDEX(FC_E3,$AL1108)+(MEDIAN(MinStable,$AK1108,1)-INDEX(FC_L,$AL1108))*(INDEX(FC_E3,$AL1108+1)-INDEX(FC_E3,$AL1108))/(INDEX(FC_L,$AL1108+1)-INDEX(FC_L,$AL1108))</f>
        <v>0.41499999999999998</v>
      </c>
      <c r="AP1108" s="26">
        <f>(IF(S1108=1,Y1108*AK1108/AM1108,0)+IF(T1108=1,Z1108*AK1108/AN1108,0)+IF(U1108=1,AA1108*AK1108/AO1108,0))*dt/60</f>
        <v>0.13434959664142687</v>
      </c>
      <c r="AQ1108" s="25">
        <f>E1108+(AG1108*SQRT(RTE)-AH1108/SQRT(RTE))*dt/60/E_nom</f>
        <v>0.48100464318099023</v>
      </c>
      <c r="AR1108">
        <f>IF(R1108=1,1,0)</f>
        <v>0</v>
      </c>
    </row>
    <row r="1109" spans="1:44" x14ac:dyDescent="0.2">
      <c r="A1109">
        <v>1107</v>
      </c>
      <c r="B1109" s="22">
        <f>A1109/1440</f>
        <v>0.76875000000000004</v>
      </c>
      <c r="C1109" s="23">
        <v>3.9634</v>
      </c>
      <c r="D1109" s="24">
        <f>C1109+P_aux</f>
        <v>3.9784000000000002</v>
      </c>
      <c r="E1109" s="25">
        <f>AQ1108</f>
        <v>0.48100464318099023</v>
      </c>
      <c r="F1109" s="24">
        <f>AB1108</f>
        <v>3.4</v>
      </c>
      <c r="G1109">
        <f>IF(AND(S1108=0,V1108&gt;=MinOff),V1108,-1)</f>
        <v>-1</v>
      </c>
      <c r="H1109">
        <f>IF(AND(T1108=0,W1108&gt;=MinOff),W1108,-1)</f>
        <v>-1</v>
      </c>
      <c r="I1109">
        <f>IF(AND(U1108=0,X1108&gt;=MinOff),X1108,-1)</f>
        <v>-1</v>
      </c>
      <c r="J1109">
        <f>IF(AND(S1108=1,V1108&gt;=MinRun),V1108,-1)</f>
        <v>884</v>
      </c>
      <c r="K1109">
        <f>IF(AND(T1108=1,W1108&gt;=MinRun),W1108,-1)</f>
        <v>883</v>
      </c>
      <c r="L1109">
        <f>IF(AND(U1108=1,X1108&gt;=MinRun),X1108,-1)</f>
        <v>542</v>
      </c>
      <c r="M1109">
        <f>IF(MAX(G1109:I1109)&lt;0,0,MATCH(MAX(G1109:I1109),G1109:I1109,0))</f>
        <v>0</v>
      </c>
      <c r="N1109">
        <f>IF(MAX(J1109:L1109)&lt;0,0,MATCH(MAX(J1109:L1109),J1109:L1109,0))</f>
        <v>1</v>
      </c>
      <c r="O1109" s="24">
        <f>IF(N1109=0,0,INDEX(CapVec,N1109))</f>
        <v>1.2</v>
      </c>
      <c r="P1109">
        <f>IF(OR(D1109&gt;F1109+StartMargin,E1109&lt;SOC_startT),1,0)</f>
        <v>0</v>
      </c>
      <c r="Q1109">
        <f>IF(AND(E1109&gt;SOC_stopT,D1109&lt;=F1109-O1109+StopMargin),1,0)</f>
        <v>0</v>
      </c>
      <c r="R1109">
        <f>IF(AND(P1109=1,M1109&gt;0),1,IF(AND(P1109=0,Q1109=1,N1109&gt;0),-1,0))</f>
        <v>0</v>
      </c>
      <c r="S1109">
        <f>S1108+IF(AND(R1109=1,M1109=1),1,0)-IF(AND(R1109=-1,N1109=1),1,0)</f>
        <v>1</v>
      </c>
      <c r="T1109">
        <f>T1108+IF(AND(R1109=1,M1109=2),1,0)-IF(AND(R1109=-1,N1109=2),1,0)</f>
        <v>1</v>
      </c>
      <c r="U1109">
        <f>U1108+IF(AND(R1109=1,M1109=3),1,0)-IF(AND(R1109=-1,N1109=3),1,0)</f>
        <v>1</v>
      </c>
      <c r="V1109">
        <f>IF(S1109&lt;&gt;S1108,0,V1108+dt)</f>
        <v>885</v>
      </c>
      <c r="W1109">
        <f>IF(T1109&lt;&gt;T1108,0,W1108+dt)</f>
        <v>884</v>
      </c>
      <c r="X1109">
        <f>IF(U1109&lt;&gt;U1108,0,X1108+dt)</f>
        <v>543</v>
      </c>
      <c r="Y1109" s="24">
        <f>S1109*Cap_1*MIN(1,(V1109+dt)/StartRamp)</f>
        <v>1.2</v>
      </c>
      <c r="Z1109" s="24">
        <f>T1109*Cap_2*MIN(1,(W1109+dt)/StartRamp)</f>
        <v>1.1000000000000001</v>
      </c>
      <c r="AA1109" s="24">
        <f>U1109*Cap_3*MIN(1,(X1109+dt)/StartRamp)</f>
        <v>1.1000000000000001</v>
      </c>
      <c r="AB1109" s="24">
        <f>SUM(Y1109:AA1109)</f>
        <v>3.4</v>
      </c>
      <c r="AC1109" s="24">
        <f>AB1109-D1109</f>
        <v>-0.57840000000000025</v>
      </c>
      <c r="AD1109" s="25">
        <f>MEDIAN(0,(TaperEnd-E1109)/(TaperEnd-TaperStart),1)</f>
        <v>1</v>
      </c>
      <c r="AE1109" s="24">
        <f>MIN(P_pcs*AD1109,MAX(0,SOC_max-E1109)*E_nom*60/dt/SQRT(RTE))</f>
        <v>2.5</v>
      </c>
      <c r="AF1109" s="24">
        <f>MIN(P_pcs,MAX(0,E1109-SOC_min)*E_nom*60/dt*SQRT(RTE))</f>
        <v>2.5</v>
      </c>
      <c r="AG1109" s="24">
        <f>IF(AC1109&gt;0,MIN(AC1109,AE1109),0)</f>
        <v>0</v>
      </c>
      <c r="AH1109" s="24">
        <f>IF(AC1109&lt;0,MIN(-AC1109,AF1109),0)</f>
        <v>0.57840000000000025</v>
      </c>
      <c r="AI1109" s="24">
        <f>IF(AC1109&gt;0,D1109+AG1109,AB1109)</f>
        <v>3.4</v>
      </c>
      <c r="AJ1109" s="24">
        <f>MAX(0,D1109-AI1109-AH1109)</f>
        <v>0</v>
      </c>
      <c r="AK1109" s="25">
        <f>IF(AB1109&gt;0,AI1109/AB1109,0)</f>
        <v>1</v>
      </c>
      <c r="AL1109">
        <f>IF(AB1109=0,1,MIN(MATCH(MEDIAN(MinStable,AK1109,1),FC_L,1),3))</f>
        <v>3</v>
      </c>
      <c r="AM1109" s="25">
        <f>INDEX(FC_E1,$AL1109)+(MEDIAN(MinStable,$AK1109,1)-INDEX(FC_L,$AL1109))*(INDEX(FC_E1,$AL1109+1)-INDEX(FC_E1,$AL1109))/(INDEX(FC_L,$AL1109+1)-INDEX(FC_L,$AL1109))</f>
        <v>0.42799999999999999</v>
      </c>
      <c r="AN1109" s="25">
        <f>INDEX(FC_E2,$AL1109)+(MEDIAN(MinStable,$AK1109,1)-INDEX(FC_L,$AL1109))*(INDEX(FC_E2,$AL1109+1)-INDEX(FC_E2,$AL1109))/(INDEX(FC_L,$AL1109+1)-INDEX(FC_L,$AL1109))</f>
        <v>0.42199999999999999</v>
      </c>
      <c r="AO1109" s="25">
        <f>INDEX(FC_E3,$AL1109)+(MEDIAN(MinStable,$AK1109,1)-INDEX(FC_L,$AL1109))*(INDEX(FC_E3,$AL1109+1)-INDEX(FC_E3,$AL1109))/(INDEX(FC_L,$AL1109+1)-INDEX(FC_L,$AL1109))</f>
        <v>0.41499999999999998</v>
      </c>
      <c r="AP1109" s="26">
        <f>(IF(S1109=1,Y1109*AK1109/AM1109,0)+IF(T1109=1,Z1109*AK1109/AN1109,0)+IF(U1109=1,AA1109*AK1109/AO1109,0))*dt/60</f>
        <v>0.13434959664142687</v>
      </c>
      <c r="AQ1109" s="25">
        <f>E1109+(AG1109*SQRT(RTE)-AH1109/SQRT(RTE))*dt/60/E_nom</f>
        <v>0.47913622963038288</v>
      </c>
      <c r="AR1109">
        <f>IF(R1109=1,1,0)</f>
        <v>0</v>
      </c>
    </row>
    <row r="1110" spans="1:44" x14ac:dyDescent="0.2">
      <c r="A1110">
        <v>1108</v>
      </c>
      <c r="B1110" s="22">
        <f>A1110/1440</f>
        <v>0.76944444444444449</v>
      </c>
      <c r="C1110" s="23">
        <v>3.8929</v>
      </c>
      <c r="D1110" s="24">
        <f>C1110+P_aux</f>
        <v>3.9079000000000002</v>
      </c>
      <c r="E1110" s="25">
        <f>AQ1109</f>
        <v>0.47913622963038288</v>
      </c>
      <c r="F1110" s="24">
        <f>AB1109</f>
        <v>3.4</v>
      </c>
      <c r="G1110">
        <f>IF(AND(S1109=0,V1109&gt;=MinOff),V1109,-1)</f>
        <v>-1</v>
      </c>
      <c r="H1110">
        <f>IF(AND(T1109=0,W1109&gt;=MinOff),W1109,-1)</f>
        <v>-1</v>
      </c>
      <c r="I1110">
        <f>IF(AND(U1109=0,X1109&gt;=MinOff),X1109,-1)</f>
        <v>-1</v>
      </c>
      <c r="J1110">
        <f>IF(AND(S1109=1,V1109&gt;=MinRun),V1109,-1)</f>
        <v>885</v>
      </c>
      <c r="K1110">
        <f>IF(AND(T1109=1,W1109&gt;=MinRun),W1109,-1)</f>
        <v>884</v>
      </c>
      <c r="L1110">
        <f>IF(AND(U1109=1,X1109&gt;=MinRun),X1109,-1)</f>
        <v>543</v>
      </c>
      <c r="M1110">
        <f>IF(MAX(G1110:I1110)&lt;0,0,MATCH(MAX(G1110:I1110),G1110:I1110,0))</f>
        <v>0</v>
      </c>
      <c r="N1110">
        <f>IF(MAX(J1110:L1110)&lt;0,0,MATCH(MAX(J1110:L1110),J1110:L1110,0))</f>
        <v>1</v>
      </c>
      <c r="O1110" s="24">
        <f>IF(N1110=0,0,INDEX(CapVec,N1110))</f>
        <v>1.2</v>
      </c>
      <c r="P1110">
        <f>IF(OR(D1110&gt;F1110+StartMargin,E1110&lt;SOC_startT),1,0)</f>
        <v>0</v>
      </c>
      <c r="Q1110">
        <f>IF(AND(E1110&gt;SOC_stopT,D1110&lt;=F1110-O1110+StopMargin),1,0)</f>
        <v>0</v>
      </c>
      <c r="R1110">
        <f>IF(AND(P1110=1,M1110&gt;0),1,IF(AND(P1110=0,Q1110=1,N1110&gt;0),-1,0))</f>
        <v>0</v>
      </c>
      <c r="S1110">
        <f>S1109+IF(AND(R1110=1,M1110=1),1,0)-IF(AND(R1110=-1,N1110=1),1,0)</f>
        <v>1</v>
      </c>
      <c r="T1110">
        <f>T1109+IF(AND(R1110=1,M1110=2),1,0)-IF(AND(R1110=-1,N1110=2),1,0)</f>
        <v>1</v>
      </c>
      <c r="U1110">
        <f>U1109+IF(AND(R1110=1,M1110=3),1,0)-IF(AND(R1110=-1,N1110=3),1,0)</f>
        <v>1</v>
      </c>
      <c r="V1110">
        <f>IF(S1110&lt;&gt;S1109,0,V1109+dt)</f>
        <v>886</v>
      </c>
      <c r="W1110">
        <f>IF(T1110&lt;&gt;T1109,0,W1109+dt)</f>
        <v>885</v>
      </c>
      <c r="X1110">
        <f>IF(U1110&lt;&gt;U1109,0,X1109+dt)</f>
        <v>544</v>
      </c>
      <c r="Y1110" s="24">
        <f>S1110*Cap_1*MIN(1,(V1110+dt)/StartRamp)</f>
        <v>1.2</v>
      </c>
      <c r="Z1110" s="24">
        <f>T1110*Cap_2*MIN(1,(W1110+dt)/StartRamp)</f>
        <v>1.1000000000000001</v>
      </c>
      <c r="AA1110" s="24">
        <f>U1110*Cap_3*MIN(1,(X1110+dt)/StartRamp)</f>
        <v>1.1000000000000001</v>
      </c>
      <c r="AB1110" s="24">
        <f>SUM(Y1110:AA1110)</f>
        <v>3.4</v>
      </c>
      <c r="AC1110" s="24">
        <f>AB1110-D1110</f>
        <v>-0.50790000000000024</v>
      </c>
      <c r="AD1110" s="25">
        <f>MEDIAN(0,(TaperEnd-E1110)/(TaperEnd-TaperStart),1)</f>
        <v>1</v>
      </c>
      <c r="AE1110" s="24">
        <f>MIN(P_pcs*AD1110,MAX(0,SOC_max-E1110)*E_nom*60/dt/SQRT(RTE))</f>
        <v>2.5</v>
      </c>
      <c r="AF1110" s="24">
        <f>MIN(P_pcs,MAX(0,E1110-SOC_min)*E_nom*60/dt*SQRT(RTE))</f>
        <v>2.5</v>
      </c>
      <c r="AG1110" s="24">
        <f>IF(AC1110&gt;0,MIN(AC1110,AE1110),0)</f>
        <v>0</v>
      </c>
      <c r="AH1110" s="24">
        <f>IF(AC1110&lt;0,MIN(-AC1110,AF1110),0)</f>
        <v>0.50790000000000024</v>
      </c>
      <c r="AI1110" s="24">
        <f>IF(AC1110&gt;0,D1110+AG1110,AB1110)</f>
        <v>3.4</v>
      </c>
      <c r="AJ1110" s="24">
        <f>MAX(0,D1110-AI1110-AH1110)</f>
        <v>0</v>
      </c>
      <c r="AK1110" s="25">
        <f>IF(AB1110&gt;0,AI1110/AB1110,0)</f>
        <v>1</v>
      </c>
      <c r="AL1110">
        <f>IF(AB1110=0,1,MIN(MATCH(MEDIAN(MinStable,AK1110,1),FC_L,1),3))</f>
        <v>3</v>
      </c>
      <c r="AM1110" s="25">
        <f>INDEX(FC_E1,$AL1110)+(MEDIAN(MinStable,$AK1110,1)-INDEX(FC_L,$AL1110))*(INDEX(FC_E1,$AL1110+1)-INDEX(FC_E1,$AL1110))/(INDEX(FC_L,$AL1110+1)-INDEX(FC_L,$AL1110))</f>
        <v>0.42799999999999999</v>
      </c>
      <c r="AN1110" s="25">
        <f>INDEX(FC_E2,$AL1110)+(MEDIAN(MinStable,$AK1110,1)-INDEX(FC_L,$AL1110))*(INDEX(FC_E2,$AL1110+1)-INDEX(FC_E2,$AL1110))/(INDEX(FC_L,$AL1110+1)-INDEX(FC_L,$AL1110))</f>
        <v>0.42199999999999999</v>
      </c>
      <c r="AO1110" s="25">
        <f>INDEX(FC_E3,$AL1110)+(MEDIAN(MinStable,$AK1110,1)-INDEX(FC_L,$AL1110))*(INDEX(FC_E3,$AL1110+1)-INDEX(FC_E3,$AL1110))/(INDEX(FC_L,$AL1110+1)-INDEX(FC_L,$AL1110))</f>
        <v>0.41499999999999998</v>
      </c>
      <c r="AP1110" s="26">
        <f>(IF(S1110=1,Y1110*AK1110/AM1110,0)+IF(T1110=1,Z1110*AK1110/AN1110,0)+IF(U1110=1,AA1110*AK1110/AO1110,0))*dt/60</f>
        <v>0.13434959664142687</v>
      </c>
      <c r="AQ1110" s="25">
        <f>E1110+(AG1110*SQRT(RTE)-AH1110/SQRT(RTE))*dt/60/E_nom</f>
        <v>0.47749555320860992</v>
      </c>
      <c r="AR1110">
        <f>IF(R1110=1,1,0)</f>
        <v>0</v>
      </c>
    </row>
    <row r="1111" spans="1:44" x14ac:dyDescent="0.2">
      <c r="A1111">
        <v>1109</v>
      </c>
      <c r="B1111" s="22">
        <f>A1111/1440</f>
        <v>0.77013888888888893</v>
      </c>
      <c r="C1111" s="23">
        <v>3.8555000000000001</v>
      </c>
      <c r="D1111" s="24">
        <f>C1111+P_aux</f>
        <v>3.8705000000000003</v>
      </c>
      <c r="E1111" s="25">
        <f>AQ1110</f>
        <v>0.47749555320860992</v>
      </c>
      <c r="F1111" s="24">
        <f>AB1110</f>
        <v>3.4</v>
      </c>
      <c r="G1111">
        <f>IF(AND(S1110=0,V1110&gt;=MinOff),V1110,-1)</f>
        <v>-1</v>
      </c>
      <c r="H1111">
        <f>IF(AND(T1110=0,W1110&gt;=MinOff),W1110,-1)</f>
        <v>-1</v>
      </c>
      <c r="I1111">
        <f>IF(AND(U1110=0,X1110&gt;=MinOff),X1110,-1)</f>
        <v>-1</v>
      </c>
      <c r="J1111">
        <f>IF(AND(S1110=1,V1110&gt;=MinRun),V1110,-1)</f>
        <v>886</v>
      </c>
      <c r="K1111">
        <f>IF(AND(T1110=1,W1110&gt;=MinRun),W1110,-1)</f>
        <v>885</v>
      </c>
      <c r="L1111">
        <f>IF(AND(U1110=1,X1110&gt;=MinRun),X1110,-1)</f>
        <v>544</v>
      </c>
      <c r="M1111">
        <f>IF(MAX(G1111:I1111)&lt;0,0,MATCH(MAX(G1111:I1111),G1111:I1111,0))</f>
        <v>0</v>
      </c>
      <c r="N1111">
        <f>IF(MAX(J1111:L1111)&lt;0,0,MATCH(MAX(J1111:L1111),J1111:L1111,0))</f>
        <v>1</v>
      </c>
      <c r="O1111" s="24">
        <f>IF(N1111=0,0,INDEX(CapVec,N1111))</f>
        <v>1.2</v>
      </c>
      <c r="P1111">
        <f>IF(OR(D1111&gt;F1111+StartMargin,E1111&lt;SOC_startT),1,0)</f>
        <v>0</v>
      </c>
      <c r="Q1111">
        <f>IF(AND(E1111&gt;SOC_stopT,D1111&lt;=F1111-O1111+StopMargin),1,0)</f>
        <v>0</v>
      </c>
      <c r="R1111">
        <f>IF(AND(P1111=1,M1111&gt;0),1,IF(AND(P1111=0,Q1111=1,N1111&gt;0),-1,0))</f>
        <v>0</v>
      </c>
      <c r="S1111">
        <f>S1110+IF(AND(R1111=1,M1111=1),1,0)-IF(AND(R1111=-1,N1111=1),1,0)</f>
        <v>1</v>
      </c>
      <c r="T1111">
        <f>T1110+IF(AND(R1111=1,M1111=2),1,0)-IF(AND(R1111=-1,N1111=2),1,0)</f>
        <v>1</v>
      </c>
      <c r="U1111">
        <f>U1110+IF(AND(R1111=1,M1111=3),1,0)-IF(AND(R1111=-1,N1111=3),1,0)</f>
        <v>1</v>
      </c>
      <c r="V1111">
        <f>IF(S1111&lt;&gt;S1110,0,V1110+dt)</f>
        <v>887</v>
      </c>
      <c r="W1111">
        <f>IF(T1111&lt;&gt;T1110,0,W1110+dt)</f>
        <v>886</v>
      </c>
      <c r="X1111">
        <f>IF(U1111&lt;&gt;U1110,0,X1110+dt)</f>
        <v>545</v>
      </c>
      <c r="Y1111" s="24">
        <f>S1111*Cap_1*MIN(1,(V1111+dt)/StartRamp)</f>
        <v>1.2</v>
      </c>
      <c r="Z1111" s="24">
        <f>T1111*Cap_2*MIN(1,(W1111+dt)/StartRamp)</f>
        <v>1.1000000000000001</v>
      </c>
      <c r="AA1111" s="24">
        <f>U1111*Cap_3*MIN(1,(X1111+dt)/StartRamp)</f>
        <v>1.1000000000000001</v>
      </c>
      <c r="AB1111" s="24">
        <f>SUM(Y1111:AA1111)</f>
        <v>3.4</v>
      </c>
      <c r="AC1111" s="24">
        <f>AB1111-D1111</f>
        <v>-0.47050000000000036</v>
      </c>
      <c r="AD1111" s="25">
        <f>MEDIAN(0,(TaperEnd-E1111)/(TaperEnd-TaperStart),1)</f>
        <v>1</v>
      </c>
      <c r="AE1111" s="24">
        <f>MIN(P_pcs*AD1111,MAX(0,SOC_max-E1111)*E_nom*60/dt/SQRT(RTE))</f>
        <v>2.5</v>
      </c>
      <c r="AF1111" s="24">
        <f>MIN(P_pcs,MAX(0,E1111-SOC_min)*E_nom*60/dt*SQRT(RTE))</f>
        <v>2.5</v>
      </c>
      <c r="AG1111" s="24">
        <f>IF(AC1111&gt;0,MIN(AC1111,AE1111),0)</f>
        <v>0</v>
      </c>
      <c r="AH1111" s="24">
        <f>IF(AC1111&lt;0,MIN(-AC1111,AF1111),0)</f>
        <v>0.47050000000000036</v>
      </c>
      <c r="AI1111" s="24">
        <f>IF(AC1111&gt;0,D1111+AG1111,AB1111)</f>
        <v>3.4</v>
      </c>
      <c r="AJ1111" s="24">
        <f>MAX(0,D1111-AI1111-AH1111)</f>
        <v>0</v>
      </c>
      <c r="AK1111" s="25">
        <f>IF(AB1111&gt;0,AI1111/AB1111,0)</f>
        <v>1</v>
      </c>
      <c r="AL1111">
        <f>IF(AB1111=0,1,MIN(MATCH(MEDIAN(MinStable,AK1111,1),FC_L,1),3))</f>
        <v>3</v>
      </c>
      <c r="AM1111" s="25">
        <f>INDEX(FC_E1,$AL1111)+(MEDIAN(MinStable,$AK1111,1)-INDEX(FC_L,$AL1111))*(INDEX(FC_E1,$AL1111+1)-INDEX(FC_E1,$AL1111))/(INDEX(FC_L,$AL1111+1)-INDEX(FC_L,$AL1111))</f>
        <v>0.42799999999999999</v>
      </c>
      <c r="AN1111" s="25">
        <f>INDEX(FC_E2,$AL1111)+(MEDIAN(MinStable,$AK1111,1)-INDEX(FC_L,$AL1111))*(INDEX(FC_E2,$AL1111+1)-INDEX(FC_E2,$AL1111))/(INDEX(FC_L,$AL1111+1)-INDEX(FC_L,$AL1111))</f>
        <v>0.42199999999999999</v>
      </c>
      <c r="AO1111" s="25">
        <f>INDEX(FC_E3,$AL1111)+(MEDIAN(MinStable,$AK1111,1)-INDEX(FC_L,$AL1111))*(INDEX(FC_E3,$AL1111+1)-INDEX(FC_E3,$AL1111))/(INDEX(FC_L,$AL1111+1)-INDEX(FC_L,$AL1111))</f>
        <v>0.41499999999999998</v>
      </c>
      <c r="AP1111" s="26">
        <f>(IF(S1111=1,Y1111*AK1111/AM1111,0)+IF(T1111=1,Z1111*AK1111/AN1111,0)+IF(U1111=1,AA1111*AK1111/AO1111,0))*dt/60</f>
        <v>0.13434959664142687</v>
      </c>
      <c r="AQ1111" s="25">
        <f>E1111+(AG1111*SQRT(RTE)-AH1111/SQRT(RTE))*dt/60/E_nom</f>
        <v>0.47597569052610517</v>
      </c>
      <c r="AR1111">
        <f>IF(R1111=1,1,0)</f>
        <v>0</v>
      </c>
    </row>
    <row r="1112" spans="1:44" x14ac:dyDescent="0.2">
      <c r="A1112">
        <v>1110</v>
      </c>
      <c r="B1112" s="22">
        <f>A1112/1440</f>
        <v>0.77083333333333337</v>
      </c>
      <c r="C1112" s="23">
        <v>3.8317000000000001</v>
      </c>
      <c r="D1112" s="24">
        <f>C1112+P_aux</f>
        <v>3.8467000000000002</v>
      </c>
      <c r="E1112" s="25">
        <f>AQ1111</f>
        <v>0.47597569052610517</v>
      </c>
      <c r="F1112" s="24">
        <f>AB1111</f>
        <v>3.4</v>
      </c>
      <c r="G1112">
        <f>IF(AND(S1111=0,V1111&gt;=MinOff),V1111,-1)</f>
        <v>-1</v>
      </c>
      <c r="H1112">
        <f>IF(AND(T1111=0,W1111&gt;=MinOff),W1111,-1)</f>
        <v>-1</v>
      </c>
      <c r="I1112">
        <f>IF(AND(U1111=0,X1111&gt;=MinOff),X1111,-1)</f>
        <v>-1</v>
      </c>
      <c r="J1112">
        <f>IF(AND(S1111=1,V1111&gt;=MinRun),V1111,-1)</f>
        <v>887</v>
      </c>
      <c r="K1112">
        <f>IF(AND(T1111=1,W1111&gt;=MinRun),W1111,-1)</f>
        <v>886</v>
      </c>
      <c r="L1112">
        <f>IF(AND(U1111=1,X1111&gt;=MinRun),X1111,-1)</f>
        <v>545</v>
      </c>
      <c r="M1112">
        <f>IF(MAX(G1112:I1112)&lt;0,0,MATCH(MAX(G1112:I1112),G1112:I1112,0))</f>
        <v>0</v>
      </c>
      <c r="N1112">
        <f>IF(MAX(J1112:L1112)&lt;0,0,MATCH(MAX(J1112:L1112),J1112:L1112,0))</f>
        <v>1</v>
      </c>
      <c r="O1112" s="24">
        <f>IF(N1112=0,0,INDEX(CapVec,N1112))</f>
        <v>1.2</v>
      </c>
      <c r="P1112">
        <f>IF(OR(D1112&gt;F1112+StartMargin,E1112&lt;SOC_startT),1,0)</f>
        <v>0</v>
      </c>
      <c r="Q1112">
        <f>IF(AND(E1112&gt;SOC_stopT,D1112&lt;=F1112-O1112+StopMargin),1,0)</f>
        <v>0</v>
      </c>
      <c r="R1112">
        <f>IF(AND(P1112=1,M1112&gt;0),1,IF(AND(P1112=0,Q1112=1,N1112&gt;0),-1,0))</f>
        <v>0</v>
      </c>
      <c r="S1112">
        <f>S1111+IF(AND(R1112=1,M1112=1),1,0)-IF(AND(R1112=-1,N1112=1),1,0)</f>
        <v>1</v>
      </c>
      <c r="T1112">
        <f>T1111+IF(AND(R1112=1,M1112=2),1,0)-IF(AND(R1112=-1,N1112=2),1,0)</f>
        <v>1</v>
      </c>
      <c r="U1112">
        <f>U1111+IF(AND(R1112=1,M1112=3),1,0)-IF(AND(R1112=-1,N1112=3),1,0)</f>
        <v>1</v>
      </c>
      <c r="V1112">
        <f>IF(S1112&lt;&gt;S1111,0,V1111+dt)</f>
        <v>888</v>
      </c>
      <c r="W1112">
        <f>IF(T1112&lt;&gt;T1111,0,W1111+dt)</f>
        <v>887</v>
      </c>
      <c r="X1112">
        <f>IF(U1112&lt;&gt;U1111,0,X1111+dt)</f>
        <v>546</v>
      </c>
      <c r="Y1112" s="24">
        <f>S1112*Cap_1*MIN(1,(V1112+dt)/StartRamp)</f>
        <v>1.2</v>
      </c>
      <c r="Z1112" s="24">
        <f>T1112*Cap_2*MIN(1,(W1112+dt)/StartRamp)</f>
        <v>1.1000000000000001</v>
      </c>
      <c r="AA1112" s="24">
        <f>U1112*Cap_3*MIN(1,(X1112+dt)/StartRamp)</f>
        <v>1.1000000000000001</v>
      </c>
      <c r="AB1112" s="24">
        <f>SUM(Y1112:AA1112)</f>
        <v>3.4</v>
      </c>
      <c r="AC1112" s="24">
        <f>AB1112-D1112</f>
        <v>-0.44670000000000032</v>
      </c>
      <c r="AD1112" s="25">
        <f>MEDIAN(0,(TaperEnd-E1112)/(TaperEnd-TaperStart),1)</f>
        <v>1</v>
      </c>
      <c r="AE1112" s="24">
        <f>MIN(P_pcs*AD1112,MAX(0,SOC_max-E1112)*E_nom*60/dt/SQRT(RTE))</f>
        <v>2.5</v>
      </c>
      <c r="AF1112" s="24">
        <f>MIN(P_pcs,MAX(0,E1112-SOC_min)*E_nom*60/dt*SQRT(RTE))</f>
        <v>2.5</v>
      </c>
      <c r="AG1112" s="24">
        <f>IF(AC1112&gt;0,MIN(AC1112,AE1112),0)</f>
        <v>0</v>
      </c>
      <c r="AH1112" s="24">
        <f>IF(AC1112&lt;0,MIN(-AC1112,AF1112),0)</f>
        <v>0.44670000000000032</v>
      </c>
      <c r="AI1112" s="24">
        <f>IF(AC1112&gt;0,D1112+AG1112,AB1112)</f>
        <v>3.4</v>
      </c>
      <c r="AJ1112" s="24">
        <f>MAX(0,D1112-AI1112-AH1112)</f>
        <v>0</v>
      </c>
      <c r="AK1112" s="25">
        <f>IF(AB1112&gt;0,AI1112/AB1112,0)</f>
        <v>1</v>
      </c>
      <c r="AL1112">
        <f>IF(AB1112=0,1,MIN(MATCH(MEDIAN(MinStable,AK1112,1),FC_L,1),3))</f>
        <v>3</v>
      </c>
      <c r="AM1112" s="25">
        <f>INDEX(FC_E1,$AL1112)+(MEDIAN(MinStable,$AK1112,1)-INDEX(FC_L,$AL1112))*(INDEX(FC_E1,$AL1112+1)-INDEX(FC_E1,$AL1112))/(INDEX(FC_L,$AL1112+1)-INDEX(FC_L,$AL1112))</f>
        <v>0.42799999999999999</v>
      </c>
      <c r="AN1112" s="25">
        <f>INDEX(FC_E2,$AL1112)+(MEDIAN(MinStable,$AK1112,1)-INDEX(FC_L,$AL1112))*(INDEX(FC_E2,$AL1112+1)-INDEX(FC_E2,$AL1112))/(INDEX(FC_L,$AL1112+1)-INDEX(FC_L,$AL1112))</f>
        <v>0.42199999999999999</v>
      </c>
      <c r="AO1112" s="25">
        <f>INDEX(FC_E3,$AL1112)+(MEDIAN(MinStable,$AK1112,1)-INDEX(FC_L,$AL1112))*(INDEX(FC_E3,$AL1112+1)-INDEX(FC_E3,$AL1112))/(INDEX(FC_L,$AL1112+1)-INDEX(FC_L,$AL1112))</f>
        <v>0.41499999999999998</v>
      </c>
      <c r="AP1112" s="26">
        <f>(IF(S1112=1,Y1112*AK1112/AM1112,0)+IF(T1112=1,Z1112*AK1112/AN1112,0)+IF(U1112=1,AA1112*AK1112/AO1112,0))*dt/60</f>
        <v>0.13434959664142687</v>
      </c>
      <c r="AQ1112" s="25">
        <f>E1112+(AG1112*SQRT(RTE)-AH1112/SQRT(RTE))*dt/60/E_nom</f>
        <v>0.47453270931404379</v>
      </c>
      <c r="AR1112">
        <f>IF(R1112=1,1,0)</f>
        <v>0</v>
      </c>
    </row>
    <row r="1113" spans="1:44" x14ac:dyDescent="0.2">
      <c r="A1113">
        <v>1111</v>
      </c>
      <c r="B1113" s="22">
        <f>A1113/1440</f>
        <v>0.77152777777777781</v>
      </c>
      <c r="C1113" s="23">
        <v>3.8231999999999999</v>
      </c>
      <c r="D1113" s="24">
        <f>C1113+P_aux</f>
        <v>3.8382000000000001</v>
      </c>
      <c r="E1113" s="25">
        <f>AQ1112</f>
        <v>0.47453270931404379</v>
      </c>
      <c r="F1113" s="24">
        <f>AB1112</f>
        <v>3.4</v>
      </c>
      <c r="G1113">
        <f>IF(AND(S1112=0,V1112&gt;=MinOff),V1112,-1)</f>
        <v>-1</v>
      </c>
      <c r="H1113">
        <f>IF(AND(T1112=0,W1112&gt;=MinOff),W1112,-1)</f>
        <v>-1</v>
      </c>
      <c r="I1113">
        <f>IF(AND(U1112=0,X1112&gt;=MinOff),X1112,-1)</f>
        <v>-1</v>
      </c>
      <c r="J1113">
        <f>IF(AND(S1112=1,V1112&gt;=MinRun),V1112,-1)</f>
        <v>888</v>
      </c>
      <c r="K1113">
        <f>IF(AND(T1112=1,W1112&gt;=MinRun),W1112,-1)</f>
        <v>887</v>
      </c>
      <c r="L1113">
        <f>IF(AND(U1112=1,X1112&gt;=MinRun),X1112,-1)</f>
        <v>546</v>
      </c>
      <c r="M1113">
        <f>IF(MAX(G1113:I1113)&lt;0,0,MATCH(MAX(G1113:I1113),G1113:I1113,0))</f>
        <v>0</v>
      </c>
      <c r="N1113">
        <f>IF(MAX(J1113:L1113)&lt;0,0,MATCH(MAX(J1113:L1113),J1113:L1113,0))</f>
        <v>1</v>
      </c>
      <c r="O1113" s="24">
        <f>IF(N1113=0,0,INDEX(CapVec,N1113))</f>
        <v>1.2</v>
      </c>
      <c r="P1113">
        <f>IF(OR(D1113&gt;F1113+StartMargin,E1113&lt;SOC_startT),1,0)</f>
        <v>0</v>
      </c>
      <c r="Q1113">
        <f>IF(AND(E1113&gt;SOC_stopT,D1113&lt;=F1113-O1113+StopMargin),1,0)</f>
        <v>0</v>
      </c>
      <c r="R1113">
        <f>IF(AND(P1113=1,M1113&gt;0),1,IF(AND(P1113=0,Q1113=1,N1113&gt;0),-1,0))</f>
        <v>0</v>
      </c>
      <c r="S1113">
        <f>S1112+IF(AND(R1113=1,M1113=1),1,0)-IF(AND(R1113=-1,N1113=1),1,0)</f>
        <v>1</v>
      </c>
      <c r="T1113">
        <f>T1112+IF(AND(R1113=1,M1113=2),1,0)-IF(AND(R1113=-1,N1113=2),1,0)</f>
        <v>1</v>
      </c>
      <c r="U1113">
        <f>U1112+IF(AND(R1113=1,M1113=3),1,0)-IF(AND(R1113=-1,N1113=3),1,0)</f>
        <v>1</v>
      </c>
      <c r="V1113">
        <f>IF(S1113&lt;&gt;S1112,0,V1112+dt)</f>
        <v>889</v>
      </c>
      <c r="W1113">
        <f>IF(T1113&lt;&gt;T1112,0,W1112+dt)</f>
        <v>888</v>
      </c>
      <c r="X1113">
        <f>IF(U1113&lt;&gt;U1112,0,X1112+dt)</f>
        <v>547</v>
      </c>
      <c r="Y1113" s="24">
        <f>S1113*Cap_1*MIN(1,(V1113+dt)/StartRamp)</f>
        <v>1.2</v>
      </c>
      <c r="Z1113" s="24">
        <f>T1113*Cap_2*MIN(1,(W1113+dt)/StartRamp)</f>
        <v>1.1000000000000001</v>
      </c>
      <c r="AA1113" s="24">
        <f>U1113*Cap_3*MIN(1,(X1113+dt)/StartRamp)</f>
        <v>1.1000000000000001</v>
      </c>
      <c r="AB1113" s="24">
        <f>SUM(Y1113:AA1113)</f>
        <v>3.4</v>
      </c>
      <c r="AC1113" s="24">
        <f>AB1113-D1113</f>
        <v>-0.43820000000000014</v>
      </c>
      <c r="AD1113" s="25">
        <f>MEDIAN(0,(TaperEnd-E1113)/(TaperEnd-TaperStart),1)</f>
        <v>1</v>
      </c>
      <c r="AE1113" s="24">
        <f>MIN(P_pcs*AD1113,MAX(0,SOC_max-E1113)*E_nom*60/dt/SQRT(RTE))</f>
        <v>2.5</v>
      </c>
      <c r="AF1113" s="24">
        <f>MIN(P_pcs,MAX(0,E1113-SOC_min)*E_nom*60/dt*SQRT(RTE))</f>
        <v>2.5</v>
      </c>
      <c r="AG1113" s="24">
        <f>IF(AC1113&gt;0,MIN(AC1113,AE1113),0)</f>
        <v>0</v>
      </c>
      <c r="AH1113" s="24">
        <f>IF(AC1113&lt;0,MIN(-AC1113,AF1113),0)</f>
        <v>0.43820000000000014</v>
      </c>
      <c r="AI1113" s="24">
        <f>IF(AC1113&gt;0,D1113+AG1113,AB1113)</f>
        <v>3.4</v>
      </c>
      <c r="AJ1113" s="24">
        <f>MAX(0,D1113-AI1113-AH1113)</f>
        <v>0</v>
      </c>
      <c r="AK1113" s="25">
        <f>IF(AB1113&gt;0,AI1113/AB1113,0)</f>
        <v>1</v>
      </c>
      <c r="AL1113">
        <f>IF(AB1113=0,1,MIN(MATCH(MEDIAN(MinStable,AK1113,1),FC_L,1),3))</f>
        <v>3</v>
      </c>
      <c r="AM1113" s="25">
        <f>INDEX(FC_E1,$AL1113)+(MEDIAN(MinStable,$AK1113,1)-INDEX(FC_L,$AL1113))*(INDEX(FC_E1,$AL1113+1)-INDEX(FC_E1,$AL1113))/(INDEX(FC_L,$AL1113+1)-INDEX(FC_L,$AL1113))</f>
        <v>0.42799999999999999</v>
      </c>
      <c r="AN1113" s="25">
        <f>INDEX(FC_E2,$AL1113)+(MEDIAN(MinStable,$AK1113,1)-INDEX(FC_L,$AL1113))*(INDEX(FC_E2,$AL1113+1)-INDEX(FC_E2,$AL1113))/(INDEX(FC_L,$AL1113+1)-INDEX(FC_L,$AL1113))</f>
        <v>0.42199999999999999</v>
      </c>
      <c r="AO1113" s="25">
        <f>INDEX(FC_E3,$AL1113)+(MEDIAN(MinStable,$AK1113,1)-INDEX(FC_L,$AL1113))*(INDEX(FC_E3,$AL1113+1)-INDEX(FC_E3,$AL1113))/(INDEX(FC_L,$AL1113+1)-INDEX(FC_L,$AL1113))</f>
        <v>0.41499999999999998</v>
      </c>
      <c r="AP1113" s="26">
        <f>(IF(S1113=1,Y1113*AK1113/AM1113,0)+IF(T1113=1,Z1113*AK1113/AN1113,0)+IF(U1113=1,AA1113*AK1113/AO1113,0))*dt/60</f>
        <v>0.13434959664142687</v>
      </c>
      <c r="AQ1113" s="25">
        <f>E1113+(AG1113*SQRT(RTE)-AH1113/SQRT(RTE))*dt/60/E_nom</f>
        <v>0.47311718576999789</v>
      </c>
      <c r="AR1113">
        <f>IF(R1113=1,1,0)</f>
        <v>0</v>
      </c>
    </row>
    <row r="1114" spans="1:44" x14ac:dyDescent="0.2">
      <c r="A1114">
        <v>1112</v>
      </c>
      <c r="B1114" s="22">
        <f>A1114/1440</f>
        <v>0.77222222222222225</v>
      </c>
      <c r="C1114" s="23">
        <v>3.8862000000000001</v>
      </c>
      <c r="D1114" s="24">
        <f>C1114+P_aux</f>
        <v>3.9012000000000002</v>
      </c>
      <c r="E1114" s="25">
        <f>AQ1113</f>
        <v>0.47311718576999789</v>
      </c>
      <c r="F1114" s="24">
        <f>AB1113</f>
        <v>3.4</v>
      </c>
      <c r="G1114">
        <f>IF(AND(S1113=0,V1113&gt;=MinOff),V1113,-1)</f>
        <v>-1</v>
      </c>
      <c r="H1114">
        <f>IF(AND(T1113=0,W1113&gt;=MinOff),W1113,-1)</f>
        <v>-1</v>
      </c>
      <c r="I1114">
        <f>IF(AND(U1113=0,X1113&gt;=MinOff),X1113,-1)</f>
        <v>-1</v>
      </c>
      <c r="J1114">
        <f>IF(AND(S1113=1,V1113&gt;=MinRun),V1113,-1)</f>
        <v>889</v>
      </c>
      <c r="K1114">
        <f>IF(AND(T1113=1,W1113&gt;=MinRun),W1113,-1)</f>
        <v>888</v>
      </c>
      <c r="L1114">
        <f>IF(AND(U1113=1,X1113&gt;=MinRun),X1113,-1)</f>
        <v>547</v>
      </c>
      <c r="M1114">
        <f>IF(MAX(G1114:I1114)&lt;0,0,MATCH(MAX(G1114:I1114),G1114:I1114,0))</f>
        <v>0</v>
      </c>
      <c r="N1114">
        <f>IF(MAX(J1114:L1114)&lt;0,0,MATCH(MAX(J1114:L1114),J1114:L1114,0))</f>
        <v>1</v>
      </c>
      <c r="O1114" s="24">
        <f>IF(N1114=0,0,INDEX(CapVec,N1114))</f>
        <v>1.2</v>
      </c>
      <c r="P1114">
        <f>IF(OR(D1114&gt;F1114+StartMargin,E1114&lt;SOC_startT),1,0)</f>
        <v>0</v>
      </c>
      <c r="Q1114">
        <f>IF(AND(E1114&gt;SOC_stopT,D1114&lt;=F1114-O1114+StopMargin),1,0)</f>
        <v>0</v>
      </c>
      <c r="R1114">
        <f>IF(AND(P1114=1,M1114&gt;0),1,IF(AND(P1114=0,Q1114=1,N1114&gt;0),-1,0))</f>
        <v>0</v>
      </c>
      <c r="S1114">
        <f>S1113+IF(AND(R1114=1,M1114=1),1,0)-IF(AND(R1114=-1,N1114=1),1,0)</f>
        <v>1</v>
      </c>
      <c r="T1114">
        <f>T1113+IF(AND(R1114=1,M1114=2),1,0)-IF(AND(R1114=-1,N1114=2),1,0)</f>
        <v>1</v>
      </c>
      <c r="U1114">
        <f>U1113+IF(AND(R1114=1,M1114=3),1,0)-IF(AND(R1114=-1,N1114=3),1,0)</f>
        <v>1</v>
      </c>
      <c r="V1114">
        <f>IF(S1114&lt;&gt;S1113,0,V1113+dt)</f>
        <v>890</v>
      </c>
      <c r="W1114">
        <f>IF(T1114&lt;&gt;T1113,0,W1113+dt)</f>
        <v>889</v>
      </c>
      <c r="X1114">
        <f>IF(U1114&lt;&gt;U1113,0,X1113+dt)</f>
        <v>548</v>
      </c>
      <c r="Y1114" s="24">
        <f>S1114*Cap_1*MIN(1,(V1114+dt)/StartRamp)</f>
        <v>1.2</v>
      </c>
      <c r="Z1114" s="24">
        <f>T1114*Cap_2*MIN(1,(W1114+dt)/StartRamp)</f>
        <v>1.1000000000000001</v>
      </c>
      <c r="AA1114" s="24">
        <f>U1114*Cap_3*MIN(1,(X1114+dt)/StartRamp)</f>
        <v>1.1000000000000001</v>
      </c>
      <c r="AB1114" s="24">
        <f>SUM(Y1114:AA1114)</f>
        <v>3.4</v>
      </c>
      <c r="AC1114" s="24">
        <f>AB1114-D1114</f>
        <v>-0.50120000000000031</v>
      </c>
      <c r="AD1114" s="25">
        <f>MEDIAN(0,(TaperEnd-E1114)/(TaperEnd-TaperStart),1)</f>
        <v>1</v>
      </c>
      <c r="AE1114" s="24">
        <f>MIN(P_pcs*AD1114,MAX(0,SOC_max-E1114)*E_nom*60/dt/SQRT(RTE))</f>
        <v>2.5</v>
      </c>
      <c r="AF1114" s="24">
        <f>MIN(P_pcs,MAX(0,E1114-SOC_min)*E_nom*60/dt*SQRT(RTE))</f>
        <v>2.5</v>
      </c>
      <c r="AG1114" s="24">
        <f>IF(AC1114&gt;0,MIN(AC1114,AE1114),0)</f>
        <v>0</v>
      </c>
      <c r="AH1114" s="24">
        <f>IF(AC1114&lt;0,MIN(-AC1114,AF1114),0)</f>
        <v>0.50120000000000031</v>
      </c>
      <c r="AI1114" s="24">
        <f>IF(AC1114&gt;0,D1114+AG1114,AB1114)</f>
        <v>3.4</v>
      </c>
      <c r="AJ1114" s="24">
        <f>MAX(0,D1114-AI1114-AH1114)</f>
        <v>0</v>
      </c>
      <c r="AK1114" s="25">
        <f>IF(AB1114&gt;0,AI1114/AB1114,0)</f>
        <v>1</v>
      </c>
      <c r="AL1114">
        <f>IF(AB1114=0,1,MIN(MATCH(MEDIAN(MinStable,AK1114,1),FC_L,1),3))</f>
        <v>3</v>
      </c>
      <c r="AM1114" s="25">
        <f>INDEX(FC_E1,$AL1114)+(MEDIAN(MinStable,$AK1114,1)-INDEX(FC_L,$AL1114))*(INDEX(FC_E1,$AL1114+1)-INDEX(FC_E1,$AL1114))/(INDEX(FC_L,$AL1114+1)-INDEX(FC_L,$AL1114))</f>
        <v>0.42799999999999999</v>
      </c>
      <c r="AN1114" s="25">
        <f>INDEX(FC_E2,$AL1114)+(MEDIAN(MinStable,$AK1114,1)-INDEX(FC_L,$AL1114))*(INDEX(FC_E2,$AL1114+1)-INDEX(FC_E2,$AL1114))/(INDEX(FC_L,$AL1114+1)-INDEX(FC_L,$AL1114))</f>
        <v>0.42199999999999999</v>
      </c>
      <c r="AO1114" s="25">
        <f>INDEX(FC_E3,$AL1114)+(MEDIAN(MinStable,$AK1114,1)-INDEX(FC_L,$AL1114))*(INDEX(FC_E3,$AL1114+1)-INDEX(FC_E3,$AL1114))/(INDEX(FC_L,$AL1114+1)-INDEX(FC_L,$AL1114))</f>
        <v>0.41499999999999998</v>
      </c>
      <c r="AP1114" s="26">
        <f>(IF(S1114=1,Y1114*AK1114/AM1114,0)+IF(T1114=1,Z1114*AK1114/AN1114,0)+IF(U1114=1,AA1114*AK1114/AO1114,0))*dt/60</f>
        <v>0.13434959664142687</v>
      </c>
      <c r="AQ1114" s="25">
        <f>E1114+(AG1114*SQRT(RTE)-AH1114/SQRT(RTE))*dt/60/E_nom</f>
        <v>0.47149815245124893</v>
      </c>
      <c r="AR1114">
        <f>IF(R1114=1,1,0)</f>
        <v>0</v>
      </c>
    </row>
    <row r="1115" spans="1:44" x14ac:dyDescent="0.2">
      <c r="A1115">
        <v>1113</v>
      </c>
      <c r="B1115" s="22">
        <f>A1115/1440</f>
        <v>0.7729166666666667</v>
      </c>
      <c r="C1115" s="23">
        <v>3.7290999999999999</v>
      </c>
      <c r="D1115" s="24">
        <f>C1115+P_aux</f>
        <v>3.7441</v>
      </c>
      <c r="E1115" s="25">
        <f>AQ1114</f>
        <v>0.47149815245124893</v>
      </c>
      <c r="F1115" s="24">
        <f>AB1114</f>
        <v>3.4</v>
      </c>
      <c r="G1115">
        <f>IF(AND(S1114=0,V1114&gt;=MinOff),V1114,-1)</f>
        <v>-1</v>
      </c>
      <c r="H1115">
        <f>IF(AND(T1114=0,W1114&gt;=MinOff),W1114,-1)</f>
        <v>-1</v>
      </c>
      <c r="I1115">
        <f>IF(AND(U1114=0,X1114&gt;=MinOff),X1114,-1)</f>
        <v>-1</v>
      </c>
      <c r="J1115">
        <f>IF(AND(S1114=1,V1114&gt;=MinRun),V1114,-1)</f>
        <v>890</v>
      </c>
      <c r="K1115">
        <f>IF(AND(T1114=1,W1114&gt;=MinRun),W1114,-1)</f>
        <v>889</v>
      </c>
      <c r="L1115">
        <f>IF(AND(U1114=1,X1114&gt;=MinRun),X1114,-1)</f>
        <v>548</v>
      </c>
      <c r="M1115">
        <f>IF(MAX(G1115:I1115)&lt;0,0,MATCH(MAX(G1115:I1115),G1115:I1115,0))</f>
        <v>0</v>
      </c>
      <c r="N1115">
        <f>IF(MAX(J1115:L1115)&lt;0,0,MATCH(MAX(J1115:L1115),J1115:L1115,0))</f>
        <v>1</v>
      </c>
      <c r="O1115" s="24">
        <f>IF(N1115=0,0,INDEX(CapVec,N1115))</f>
        <v>1.2</v>
      </c>
      <c r="P1115">
        <f>IF(OR(D1115&gt;F1115+StartMargin,E1115&lt;SOC_startT),1,0)</f>
        <v>0</v>
      </c>
      <c r="Q1115">
        <f>IF(AND(E1115&gt;SOC_stopT,D1115&lt;=F1115-O1115+StopMargin),1,0)</f>
        <v>0</v>
      </c>
      <c r="R1115">
        <f>IF(AND(P1115=1,M1115&gt;0),1,IF(AND(P1115=0,Q1115=1,N1115&gt;0),-1,0))</f>
        <v>0</v>
      </c>
      <c r="S1115">
        <f>S1114+IF(AND(R1115=1,M1115=1),1,0)-IF(AND(R1115=-1,N1115=1),1,0)</f>
        <v>1</v>
      </c>
      <c r="T1115">
        <f>T1114+IF(AND(R1115=1,M1115=2),1,0)-IF(AND(R1115=-1,N1115=2),1,0)</f>
        <v>1</v>
      </c>
      <c r="U1115">
        <f>U1114+IF(AND(R1115=1,M1115=3),1,0)-IF(AND(R1115=-1,N1115=3),1,0)</f>
        <v>1</v>
      </c>
      <c r="V1115">
        <f>IF(S1115&lt;&gt;S1114,0,V1114+dt)</f>
        <v>891</v>
      </c>
      <c r="W1115">
        <f>IF(T1115&lt;&gt;T1114,0,W1114+dt)</f>
        <v>890</v>
      </c>
      <c r="X1115">
        <f>IF(U1115&lt;&gt;U1114,0,X1114+dt)</f>
        <v>549</v>
      </c>
      <c r="Y1115" s="24">
        <f>S1115*Cap_1*MIN(1,(V1115+dt)/StartRamp)</f>
        <v>1.2</v>
      </c>
      <c r="Z1115" s="24">
        <f>T1115*Cap_2*MIN(1,(W1115+dt)/StartRamp)</f>
        <v>1.1000000000000001</v>
      </c>
      <c r="AA1115" s="24">
        <f>U1115*Cap_3*MIN(1,(X1115+dt)/StartRamp)</f>
        <v>1.1000000000000001</v>
      </c>
      <c r="AB1115" s="24">
        <f>SUM(Y1115:AA1115)</f>
        <v>3.4</v>
      </c>
      <c r="AC1115" s="24">
        <f>AB1115-D1115</f>
        <v>-0.34410000000000007</v>
      </c>
      <c r="AD1115" s="25">
        <f>MEDIAN(0,(TaperEnd-E1115)/(TaperEnd-TaperStart),1)</f>
        <v>1</v>
      </c>
      <c r="AE1115" s="24">
        <f>MIN(P_pcs*AD1115,MAX(0,SOC_max-E1115)*E_nom*60/dt/SQRT(RTE))</f>
        <v>2.5</v>
      </c>
      <c r="AF1115" s="24">
        <f>MIN(P_pcs,MAX(0,E1115-SOC_min)*E_nom*60/dt*SQRT(RTE))</f>
        <v>2.5</v>
      </c>
      <c r="AG1115" s="24">
        <f>IF(AC1115&gt;0,MIN(AC1115,AE1115),0)</f>
        <v>0</v>
      </c>
      <c r="AH1115" s="24">
        <f>IF(AC1115&lt;0,MIN(-AC1115,AF1115),0)</f>
        <v>0.34410000000000007</v>
      </c>
      <c r="AI1115" s="24">
        <f>IF(AC1115&gt;0,D1115+AG1115,AB1115)</f>
        <v>3.4</v>
      </c>
      <c r="AJ1115" s="24">
        <f>MAX(0,D1115-AI1115-AH1115)</f>
        <v>0</v>
      </c>
      <c r="AK1115" s="25">
        <f>IF(AB1115&gt;0,AI1115/AB1115,0)</f>
        <v>1</v>
      </c>
      <c r="AL1115">
        <f>IF(AB1115=0,1,MIN(MATCH(MEDIAN(MinStable,AK1115,1),FC_L,1),3))</f>
        <v>3</v>
      </c>
      <c r="AM1115" s="25">
        <f>INDEX(FC_E1,$AL1115)+(MEDIAN(MinStable,$AK1115,1)-INDEX(FC_L,$AL1115))*(INDEX(FC_E1,$AL1115+1)-INDEX(FC_E1,$AL1115))/(INDEX(FC_L,$AL1115+1)-INDEX(FC_L,$AL1115))</f>
        <v>0.42799999999999999</v>
      </c>
      <c r="AN1115" s="25">
        <f>INDEX(FC_E2,$AL1115)+(MEDIAN(MinStable,$AK1115,1)-INDEX(FC_L,$AL1115))*(INDEX(FC_E2,$AL1115+1)-INDEX(FC_E2,$AL1115))/(INDEX(FC_L,$AL1115+1)-INDEX(FC_L,$AL1115))</f>
        <v>0.42199999999999999</v>
      </c>
      <c r="AO1115" s="25">
        <f>INDEX(FC_E3,$AL1115)+(MEDIAN(MinStable,$AK1115,1)-INDEX(FC_L,$AL1115))*(INDEX(FC_E3,$AL1115+1)-INDEX(FC_E3,$AL1115))/(INDEX(FC_L,$AL1115+1)-INDEX(FC_L,$AL1115))</f>
        <v>0.41499999999999998</v>
      </c>
      <c r="AP1115" s="26">
        <f>(IF(S1115=1,Y1115*AK1115/AM1115,0)+IF(T1115=1,Z1115*AK1115/AN1115,0)+IF(U1115=1,AA1115*AK1115/AO1115,0))*dt/60</f>
        <v>0.13434959664142687</v>
      </c>
      <c r="AQ1115" s="25">
        <f>E1115+(AG1115*SQRT(RTE)-AH1115/SQRT(RTE))*dt/60/E_nom</f>
        <v>0.47038660144370398</v>
      </c>
      <c r="AR1115">
        <f>IF(R1115=1,1,0)</f>
        <v>0</v>
      </c>
    </row>
    <row r="1116" spans="1:44" x14ac:dyDescent="0.2">
      <c r="A1116">
        <v>1114</v>
      </c>
      <c r="B1116" s="22">
        <f>A1116/1440</f>
        <v>0.77361111111111114</v>
      </c>
      <c r="C1116" s="23">
        <v>3.8542999999999998</v>
      </c>
      <c r="D1116" s="24">
        <f>C1116+P_aux</f>
        <v>3.8693</v>
      </c>
      <c r="E1116" s="25">
        <f>AQ1115</f>
        <v>0.47038660144370398</v>
      </c>
      <c r="F1116" s="24">
        <f>AB1115</f>
        <v>3.4</v>
      </c>
      <c r="G1116">
        <f>IF(AND(S1115=0,V1115&gt;=MinOff),V1115,-1)</f>
        <v>-1</v>
      </c>
      <c r="H1116">
        <f>IF(AND(T1115=0,W1115&gt;=MinOff),W1115,-1)</f>
        <v>-1</v>
      </c>
      <c r="I1116">
        <f>IF(AND(U1115=0,X1115&gt;=MinOff),X1115,-1)</f>
        <v>-1</v>
      </c>
      <c r="J1116">
        <f>IF(AND(S1115=1,V1115&gt;=MinRun),V1115,-1)</f>
        <v>891</v>
      </c>
      <c r="K1116">
        <f>IF(AND(T1115=1,W1115&gt;=MinRun),W1115,-1)</f>
        <v>890</v>
      </c>
      <c r="L1116">
        <f>IF(AND(U1115=1,X1115&gt;=MinRun),X1115,-1)</f>
        <v>549</v>
      </c>
      <c r="M1116">
        <f>IF(MAX(G1116:I1116)&lt;0,0,MATCH(MAX(G1116:I1116),G1116:I1116,0))</f>
        <v>0</v>
      </c>
      <c r="N1116">
        <f>IF(MAX(J1116:L1116)&lt;0,0,MATCH(MAX(J1116:L1116),J1116:L1116,0))</f>
        <v>1</v>
      </c>
      <c r="O1116" s="24">
        <f>IF(N1116=0,0,INDEX(CapVec,N1116))</f>
        <v>1.2</v>
      </c>
      <c r="P1116">
        <f>IF(OR(D1116&gt;F1116+StartMargin,E1116&lt;SOC_startT),1,0)</f>
        <v>0</v>
      </c>
      <c r="Q1116">
        <f>IF(AND(E1116&gt;SOC_stopT,D1116&lt;=F1116-O1116+StopMargin),1,0)</f>
        <v>0</v>
      </c>
      <c r="R1116">
        <f>IF(AND(P1116=1,M1116&gt;0),1,IF(AND(P1116=0,Q1116=1,N1116&gt;0),-1,0))</f>
        <v>0</v>
      </c>
      <c r="S1116">
        <f>S1115+IF(AND(R1116=1,M1116=1),1,0)-IF(AND(R1116=-1,N1116=1),1,0)</f>
        <v>1</v>
      </c>
      <c r="T1116">
        <f>T1115+IF(AND(R1116=1,M1116=2),1,0)-IF(AND(R1116=-1,N1116=2),1,0)</f>
        <v>1</v>
      </c>
      <c r="U1116">
        <f>U1115+IF(AND(R1116=1,M1116=3),1,0)-IF(AND(R1116=-1,N1116=3),1,0)</f>
        <v>1</v>
      </c>
      <c r="V1116">
        <f>IF(S1116&lt;&gt;S1115,0,V1115+dt)</f>
        <v>892</v>
      </c>
      <c r="W1116">
        <f>IF(T1116&lt;&gt;T1115,0,W1115+dt)</f>
        <v>891</v>
      </c>
      <c r="X1116">
        <f>IF(U1116&lt;&gt;U1115,0,X1115+dt)</f>
        <v>550</v>
      </c>
      <c r="Y1116" s="24">
        <f>S1116*Cap_1*MIN(1,(V1116+dt)/StartRamp)</f>
        <v>1.2</v>
      </c>
      <c r="Z1116" s="24">
        <f>T1116*Cap_2*MIN(1,(W1116+dt)/StartRamp)</f>
        <v>1.1000000000000001</v>
      </c>
      <c r="AA1116" s="24">
        <f>U1116*Cap_3*MIN(1,(X1116+dt)/StartRamp)</f>
        <v>1.1000000000000001</v>
      </c>
      <c r="AB1116" s="24">
        <f>SUM(Y1116:AA1116)</f>
        <v>3.4</v>
      </c>
      <c r="AC1116" s="24">
        <f>AB1116-D1116</f>
        <v>-0.46930000000000005</v>
      </c>
      <c r="AD1116" s="25">
        <f>MEDIAN(0,(TaperEnd-E1116)/(TaperEnd-TaperStart),1)</f>
        <v>1</v>
      </c>
      <c r="AE1116" s="24">
        <f>MIN(P_pcs*AD1116,MAX(0,SOC_max-E1116)*E_nom*60/dt/SQRT(RTE))</f>
        <v>2.5</v>
      </c>
      <c r="AF1116" s="24">
        <f>MIN(P_pcs,MAX(0,E1116-SOC_min)*E_nom*60/dt*SQRT(RTE))</f>
        <v>2.5</v>
      </c>
      <c r="AG1116" s="24">
        <f>IF(AC1116&gt;0,MIN(AC1116,AE1116),0)</f>
        <v>0</v>
      </c>
      <c r="AH1116" s="24">
        <f>IF(AC1116&lt;0,MIN(-AC1116,AF1116),0)</f>
        <v>0.46930000000000005</v>
      </c>
      <c r="AI1116" s="24">
        <f>IF(AC1116&gt;0,D1116+AG1116,AB1116)</f>
        <v>3.4</v>
      </c>
      <c r="AJ1116" s="24">
        <f>MAX(0,D1116-AI1116-AH1116)</f>
        <v>0</v>
      </c>
      <c r="AK1116" s="25">
        <f>IF(AB1116&gt;0,AI1116/AB1116,0)</f>
        <v>1</v>
      </c>
      <c r="AL1116">
        <f>IF(AB1116=0,1,MIN(MATCH(MEDIAN(MinStable,AK1116,1),FC_L,1),3))</f>
        <v>3</v>
      </c>
      <c r="AM1116" s="25">
        <f>INDEX(FC_E1,$AL1116)+(MEDIAN(MinStable,$AK1116,1)-INDEX(FC_L,$AL1116))*(INDEX(FC_E1,$AL1116+1)-INDEX(FC_E1,$AL1116))/(INDEX(FC_L,$AL1116+1)-INDEX(FC_L,$AL1116))</f>
        <v>0.42799999999999999</v>
      </c>
      <c r="AN1116" s="25">
        <f>INDEX(FC_E2,$AL1116)+(MEDIAN(MinStable,$AK1116,1)-INDEX(FC_L,$AL1116))*(INDEX(FC_E2,$AL1116+1)-INDEX(FC_E2,$AL1116))/(INDEX(FC_L,$AL1116+1)-INDEX(FC_L,$AL1116))</f>
        <v>0.42199999999999999</v>
      </c>
      <c r="AO1116" s="25">
        <f>INDEX(FC_E3,$AL1116)+(MEDIAN(MinStable,$AK1116,1)-INDEX(FC_L,$AL1116))*(INDEX(FC_E3,$AL1116+1)-INDEX(FC_E3,$AL1116))/(INDEX(FC_L,$AL1116+1)-INDEX(FC_L,$AL1116))</f>
        <v>0.41499999999999998</v>
      </c>
      <c r="AP1116" s="26">
        <f>(IF(S1116=1,Y1116*AK1116/AM1116,0)+IF(T1116=1,Z1116*AK1116/AN1116,0)+IF(U1116=1,AA1116*AK1116/AO1116,0))*dt/60</f>
        <v>0.13434959664142687</v>
      </c>
      <c r="AQ1116" s="25">
        <f>E1116+(AG1116*SQRT(RTE)-AH1116/SQRT(RTE))*dt/60/E_nom</f>
        <v>0.46887061513786021</v>
      </c>
      <c r="AR1116">
        <f>IF(R1116=1,1,0)</f>
        <v>0</v>
      </c>
    </row>
    <row r="1117" spans="1:44" x14ac:dyDescent="0.2">
      <c r="A1117">
        <v>1115</v>
      </c>
      <c r="B1117" s="22">
        <f>A1117/1440</f>
        <v>0.77430555555555558</v>
      </c>
      <c r="C1117" s="23">
        <v>3.8498999999999999</v>
      </c>
      <c r="D1117" s="24">
        <f>C1117+P_aux</f>
        <v>3.8649</v>
      </c>
      <c r="E1117" s="25">
        <f>AQ1116</f>
        <v>0.46887061513786021</v>
      </c>
      <c r="F1117" s="24">
        <f>AB1116</f>
        <v>3.4</v>
      </c>
      <c r="G1117">
        <f>IF(AND(S1116=0,V1116&gt;=MinOff),V1116,-1)</f>
        <v>-1</v>
      </c>
      <c r="H1117">
        <f>IF(AND(T1116=0,W1116&gt;=MinOff),W1116,-1)</f>
        <v>-1</v>
      </c>
      <c r="I1117">
        <f>IF(AND(U1116=0,X1116&gt;=MinOff),X1116,-1)</f>
        <v>-1</v>
      </c>
      <c r="J1117">
        <f>IF(AND(S1116=1,V1116&gt;=MinRun),V1116,-1)</f>
        <v>892</v>
      </c>
      <c r="K1117">
        <f>IF(AND(T1116=1,W1116&gt;=MinRun),W1116,-1)</f>
        <v>891</v>
      </c>
      <c r="L1117">
        <f>IF(AND(U1116=1,X1116&gt;=MinRun),X1116,-1)</f>
        <v>550</v>
      </c>
      <c r="M1117">
        <f>IF(MAX(G1117:I1117)&lt;0,0,MATCH(MAX(G1117:I1117),G1117:I1117,0))</f>
        <v>0</v>
      </c>
      <c r="N1117">
        <f>IF(MAX(J1117:L1117)&lt;0,0,MATCH(MAX(J1117:L1117),J1117:L1117,0))</f>
        <v>1</v>
      </c>
      <c r="O1117" s="24">
        <f>IF(N1117=0,0,INDEX(CapVec,N1117))</f>
        <v>1.2</v>
      </c>
      <c r="P1117">
        <f>IF(OR(D1117&gt;F1117+StartMargin,E1117&lt;SOC_startT),1,0)</f>
        <v>0</v>
      </c>
      <c r="Q1117">
        <f>IF(AND(E1117&gt;SOC_stopT,D1117&lt;=F1117-O1117+StopMargin),1,0)</f>
        <v>0</v>
      </c>
      <c r="R1117">
        <f>IF(AND(P1117=1,M1117&gt;0),1,IF(AND(P1117=0,Q1117=1,N1117&gt;0),-1,0))</f>
        <v>0</v>
      </c>
      <c r="S1117">
        <f>S1116+IF(AND(R1117=1,M1117=1),1,0)-IF(AND(R1117=-1,N1117=1),1,0)</f>
        <v>1</v>
      </c>
      <c r="T1117">
        <f>T1116+IF(AND(R1117=1,M1117=2),1,0)-IF(AND(R1117=-1,N1117=2),1,0)</f>
        <v>1</v>
      </c>
      <c r="U1117">
        <f>U1116+IF(AND(R1117=1,M1117=3),1,0)-IF(AND(R1117=-1,N1117=3),1,0)</f>
        <v>1</v>
      </c>
      <c r="V1117">
        <f>IF(S1117&lt;&gt;S1116,0,V1116+dt)</f>
        <v>893</v>
      </c>
      <c r="W1117">
        <f>IF(T1117&lt;&gt;T1116,0,W1116+dt)</f>
        <v>892</v>
      </c>
      <c r="X1117">
        <f>IF(U1117&lt;&gt;U1116,0,X1116+dt)</f>
        <v>551</v>
      </c>
      <c r="Y1117" s="24">
        <f>S1117*Cap_1*MIN(1,(V1117+dt)/StartRamp)</f>
        <v>1.2</v>
      </c>
      <c r="Z1117" s="24">
        <f>T1117*Cap_2*MIN(1,(W1117+dt)/StartRamp)</f>
        <v>1.1000000000000001</v>
      </c>
      <c r="AA1117" s="24">
        <f>U1117*Cap_3*MIN(1,(X1117+dt)/StartRamp)</f>
        <v>1.1000000000000001</v>
      </c>
      <c r="AB1117" s="24">
        <f>SUM(Y1117:AA1117)</f>
        <v>3.4</v>
      </c>
      <c r="AC1117" s="24">
        <f>AB1117-D1117</f>
        <v>-0.46490000000000009</v>
      </c>
      <c r="AD1117" s="25">
        <f>MEDIAN(0,(TaperEnd-E1117)/(TaperEnd-TaperStart),1)</f>
        <v>1</v>
      </c>
      <c r="AE1117" s="24">
        <f>MIN(P_pcs*AD1117,MAX(0,SOC_max-E1117)*E_nom*60/dt/SQRT(RTE))</f>
        <v>2.5</v>
      </c>
      <c r="AF1117" s="24">
        <f>MIN(P_pcs,MAX(0,E1117-SOC_min)*E_nom*60/dt*SQRT(RTE))</f>
        <v>2.5</v>
      </c>
      <c r="AG1117" s="24">
        <f>IF(AC1117&gt;0,MIN(AC1117,AE1117),0)</f>
        <v>0</v>
      </c>
      <c r="AH1117" s="24">
        <f>IF(AC1117&lt;0,MIN(-AC1117,AF1117),0)</f>
        <v>0.46490000000000009</v>
      </c>
      <c r="AI1117" s="24">
        <f>IF(AC1117&gt;0,D1117+AG1117,AB1117)</f>
        <v>3.4</v>
      </c>
      <c r="AJ1117" s="24">
        <f>MAX(0,D1117-AI1117-AH1117)</f>
        <v>0</v>
      </c>
      <c r="AK1117" s="25">
        <f>IF(AB1117&gt;0,AI1117/AB1117,0)</f>
        <v>1</v>
      </c>
      <c r="AL1117">
        <f>IF(AB1117=0,1,MIN(MATCH(MEDIAN(MinStable,AK1117,1),FC_L,1),3))</f>
        <v>3</v>
      </c>
      <c r="AM1117" s="25">
        <f>INDEX(FC_E1,$AL1117)+(MEDIAN(MinStable,$AK1117,1)-INDEX(FC_L,$AL1117))*(INDEX(FC_E1,$AL1117+1)-INDEX(FC_E1,$AL1117))/(INDEX(FC_L,$AL1117+1)-INDEX(FC_L,$AL1117))</f>
        <v>0.42799999999999999</v>
      </c>
      <c r="AN1117" s="25">
        <f>INDEX(FC_E2,$AL1117)+(MEDIAN(MinStable,$AK1117,1)-INDEX(FC_L,$AL1117))*(INDEX(FC_E2,$AL1117+1)-INDEX(FC_E2,$AL1117))/(INDEX(FC_L,$AL1117+1)-INDEX(FC_L,$AL1117))</f>
        <v>0.42199999999999999</v>
      </c>
      <c r="AO1117" s="25">
        <f>INDEX(FC_E3,$AL1117)+(MEDIAN(MinStable,$AK1117,1)-INDEX(FC_L,$AL1117))*(INDEX(FC_E3,$AL1117+1)-INDEX(FC_E3,$AL1117))/(INDEX(FC_L,$AL1117+1)-INDEX(FC_L,$AL1117))</f>
        <v>0.41499999999999998</v>
      </c>
      <c r="AP1117" s="26">
        <f>(IF(S1117=1,Y1117*AK1117/AM1117,0)+IF(T1117=1,Z1117*AK1117/AN1117,0)+IF(U1117=1,AA1117*AK1117/AO1117,0))*dt/60</f>
        <v>0.13434959664142687</v>
      </c>
      <c r="AQ1117" s="25">
        <f>E1117+(AG1117*SQRT(RTE)-AH1117/SQRT(RTE))*dt/60/E_nom</f>
        <v>0.46736884221310682</v>
      </c>
      <c r="AR1117">
        <f>IF(R1117=1,1,0)</f>
        <v>0</v>
      </c>
    </row>
    <row r="1118" spans="1:44" x14ac:dyDescent="0.2">
      <c r="A1118">
        <v>1116</v>
      </c>
      <c r="B1118" s="22">
        <f>A1118/1440</f>
        <v>0.77500000000000002</v>
      </c>
      <c r="C1118" s="23">
        <v>3.8944999999999999</v>
      </c>
      <c r="D1118" s="24">
        <f>C1118+P_aux</f>
        <v>3.9095</v>
      </c>
      <c r="E1118" s="25">
        <f>AQ1117</f>
        <v>0.46736884221310682</v>
      </c>
      <c r="F1118" s="24">
        <f>AB1117</f>
        <v>3.4</v>
      </c>
      <c r="G1118">
        <f>IF(AND(S1117=0,V1117&gt;=MinOff),V1117,-1)</f>
        <v>-1</v>
      </c>
      <c r="H1118">
        <f>IF(AND(T1117=0,W1117&gt;=MinOff),W1117,-1)</f>
        <v>-1</v>
      </c>
      <c r="I1118">
        <f>IF(AND(U1117=0,X1117&gt;=MinOff),X1117,-1)</f>
        <v>-1</v>
      </c>
      <c r="J1118">
        <f>IF(AND(S1117=1,V1117&gt;=MinRun),V1117,-1)</f>
        <v>893</v>
      </c>
      <c r="K1118">
        <f>IF(AND(T1117=1,W1117&gt;=MinRun),W1117,-1)</f>
        <v>892</v>
      </c>
      <c r="L1118">
        <f>IF(AND(U1117=1,X1117&gt;=MinRun),X1117,-1)</f>
        <v>551</v>
      </c>
      <c r="M1118">
        <f>IF(MAX(G1118:I1118)&lt;0,0,MATCH(MAX(G1118:I1118),G1118:I1118,0))</f>
        <v>0</v>
      </c>
      <c r="N1118">
        <f>IF(MAX(J1118:L1118)&lt;0,0,MATCH(MAX(J1118:L1118),J1118:L1118,0))</f>
        <v>1</v>
      </c>
      <c r="O1118" s="24">
        <f>IF(N1118=0,0,INDEX(CapVec,N1118))</f>
        <v>1.2</v>
      </c>
      <c r="P1118">
        <f>IF(OR(D1118&gt;F1118+StartMargin,E1118&lt;SOC_startT),1,0)</f>
        <v>0</v>
      </c>
      <c r="Q1118">
        <f>IF(AND(E1118&gt;SOC_stopT,D1118&lt;=F1118-O1118+StopMargin),1,0)</f>
        <v>0</v>
      </c>
      <c r="R1118">
        <f>IF(AND(P1118=1,M1118&gt;0),1,IF(AND(P1118=0,Q1118=1,N1118&gt;0),-1,0))</f>
        <v>0</v>
      </c>
      <c r="S1118">
        <f>S1117+IF(AND(R1118=1,M1118=1),1,0)-IF(AND(R1118=-1,N1118=1),1,0)</f>
        <v>1</v>
      </c>
      <c r="T1118">
        <f>T1117+IF(AND(R1118=1,M1118=2),1,0)-IF(AND(R1118=-1,N1118=2),1,0)</f>
        <v>1</v>
      </c>
      <c r="U1118">
        <f>U1117+IF(AND(R1118=1,M1118=3),1,0)-IF(AND(R1118=-1,N1118=3),1,0)</f>
        <v>1</v>
      </c>
      <c r="V1118">
        <f>IF(S1118&lt;&gt;S1117,0,V1117+dt)</f>
        <v>894</v>
      </c>
      <c r="W1118">
        <f>IF(T1118&lt;&gt;T1117,0,W1117+dt)</f>
        <v>893</v>
      </c>
      <c r="X1118">
        <f>IF(U1118&lt;&gt;U1117,0,X1117+dt)</f>
        <v>552</v>
      </c>
      <c r="Y1118" s="24">
        <f>S1118*Cap_1*MIN(1,(V1118+dt)/StartRamp)</f>
        <v>1.2</v>
      </c>
      <c r="Z1118" s="24">
        <f>T1118*Cap_2*MIN(1,(W1118+dt)/StartRamp)</f>
        <v>1.1000000000000001</v>
      </c>
      <c r="AA1118" s="24">
        <f>U1118*Cap_3*MIN(1,(X1118+dt)/StartRamp)</f>
        <v>1.1000000000000001</v>
      </c>
      <c r="AB1118" s="24">
        <f>SUM(Y1118:AA1118)</f>
        <v>3.4</v>
      </c>
      <c r="AC1118" s="24">
        <f>AB1118-D1118</f>
        <v>-0.50950000000000006</v>
      </c>
      <c r="AD1118" s="25">
        <f>MEDIAN(0,(TaperEnd-E1118)/(TaperEnd-TaperStart),1)</f>
        <v>1</v>
      </c>
      <c r="AE1118" s="24">
        <f>MIN(P_pcs*AD1118,MAX(0,SOC_max-E1118)*E_nom*60/dt/SQRT(RTE))</f>
        <v>2.5</v>
      </c>
      <c r="AF1118" s="24">
        <f>MIN(P_pcs,MAX(0,E1118-SOC_min)*E_nom*60/dt*SQRT(RTE))</f>
        <v>2.5</v>
      </c>
      <c r="AG1118" s="24">
        <f>IF(AC1118&gt;0,MIN(AC1118,AE1118),0)</f>
        <v>0</v>
      </c>
      <c r="AH1118" s="24">
        <f>IF(AC1118&lt;0,MIN(-AC1118,AF1118),0)</f>
        <v>0.50950000000000006</v>
      </c>
      <c r="AI1118" s="24">
        <f>IF(AC1118&gt;0,D1118+AG1118,AB1118)</f>
        <v>3.4</v>
      </c>
      <c r="AJ1118" s="24">
        <f>MAX(0,D1118-AI1118-AH1118)</f>
        <v>0</v>
      </c>
      <c r="AK1118" s="25">
        <f>IF(AB1118&gt;0,AI1118/AB1118,0)</f>
        <v>1</v>
      </c>
      <c r="AL1118">
        <f>IF(AB1118=0,1,MIN(MATCH(MEDIAN(MinStable,AK1118,1),FC_L,1),3))</f>
        <v>3</v>
      </c>
      <c r="AM1118" s="25">
        <f>INDEX(FC_E1,$AL1118)+(MEDIAN(MinStable,$AK1118,1)-INDEX(FC_L,$AL1118))*(INDEX(FC_E1,$AL1118+1)-INDEX(FC_E1,$AL1118))/(INDEX(FC_L,$AL1118+1)-INDEX(FC_L,$AL1118))</f>
        <v>0.42799999999999999</v>
      </c>
      <c r="AN1118" s="25">
        <f>INDEX(FC_E2,$AL1118)+(MEDIAN(MinStable,$AK1118,1)-INDEX(FC_L,$AL1118))*(INDEX(FC_E2,$AL1118+1)-INDEX(FC_E2,$AL1118))/(INDEX(FC_L,$AL1118+1)-INDEX(FC_L,$AL1118))</f>
        <v>0.42199999999999999</v>
      </c>
      <c r="AO1118" s="25">
        <f>INDEX(FC_E3,$AL1118)+(MEDIAN(MinStable,$AK1118,1)-INDEX(FC_L,$AL1118))*(INDEX(FC_E3,$AL1118+1)-INDEX(FC_E3,$AL1118))/(INDEX(FC_L,$AL1118+1)-INDEX(FC_L,$AL1118))</f>
        <v>0.41499999999999998</v>
      </c>
      <c r="AP1118" s="26">
        <f>(IF(S1118=1,Y1118*AK1118/AM1118,0)+IF(T1118=1,Z1118*AK1118/AN1118,0)+IF(U1118=1,AA1118*AK1118/AO1118,0))*dt/60</f>
        <v>0.13434959664142687</v>
      </c>
      <c r="AQ1118" s="25">
        <f>E1118+(AG1118*SQRT(RTE)-AH1118/SQRT(RTE))*dt/60/E_nom</f>
        <v>0.4657229972891192</v>
      </c>
      <c r="AR1118">
        <f>IF(R1118=1,1,0)</f>
        <v>0</v>
      </c>
    </row>
    <row r="1119" spans="1:44" x14ac:dyDescent="0.2">
      <c r="A1119">
        <v>1117</v>
      </c>
      <c r="B1119" s="22">
        <f>A1119/1440</f>
        <v>0.77569444444444446</v>
      </c>
      <c r="C1119" s="23">
        <v>5.3716999999999997</v>
      </c>
      <c r="D1119" s="24">
        <f>C1119+P_aux</f>
        <v>5.3866999999999994</v>
      </c>
      <c r="E1119" s="25">
        <f>AQ1118</f>
        <v>0.4657229972891192</v>
      </c>
      <c r="F1119" s="24">
        <f>AB1118</f>
        <v>3.4</v>
      </c>
      <c r="G1119">
        <f>IF(AND(S1118=0,V1118&gt;=MinOff),V1118,-1)</f>
        <v>-1</v>
      </c>
      <c r="H1119">
        <f>IF(AND(T1118=0,W1118&gt;=MinOff),W1118,-1)</f>
        <v>-1</v>
      </c>
      <c r="I1119">
        <f>IF(AND(U1118=0,X1118&gt;=MinOff),X1118,-1)</f>
        <v>-1</v>
      </c>
      <c r="J1119">
        <f>IF(AND(S1118=1,V1118&gt;=MinRun),V1118,-1)</f>
        <v>894</v>
      </c>
      <c r="K1119">
        <f>IF(AND(T1118=1,W1118&gt;=MinRun),W1118,-1)</f>
        <v>893</v>
      </c>
      <c r="L1119">
        <f>IF(AND(U1118=1,X1118&gt;=MinRun),X1118,-1)</f>
        <v>552</v>
      </c>
      <c r="M1119">
        <f>IF(MAX(G1119:I1119)&lt;0,0,MATCH(MAX(G1119:I1119),G1119:I1119,0))</f>
        <v>0</v>
      </c>
      <c r="N1119">
        <f>IF(MAX(J1119:L1119)&lt;0,0,MATCH(MAX(J1119:L1119),J1119:L1119,0))</f>
        <v>1</v>
      </c>
      <c r="O1119" s="24">
        <f>IF(N1119=0,0,INDEX(CapVec,N1119))</f>
        <v>1.2</v>
      </c>
      <c r="P1119">
        <f>IF(OR(D1119&gt;F1119+StartMargin,E1119&lt;SOC_startT),1,0)</f>
        <v>0</v>
      </c>
      <c r="Q1119">
        <f>IF(AND(E1119&gt;SOC_stopT,D1119&lt;=F1119-O1119+StopMargin),1,0)</f>
        <v>0</v>
      </c>
      <c r="R1119">
        <f>IF(AND(P1119=1,M1119&gt;0),1,IF(AND(P1119=0,Q1119=1,N1119&gt;0),-1,0))</f>
        <v>0</v>
      </c>
      <c r="S1119">
        <f>S1118+IF(AND(R1119=1,M1119=1),1,0)-IF(AND(R1119=-1,N1119=1),1,0)</f>
        <v>1</v>
      </c>
      <c r="T1119">
        <f>T1118+IF(AND(R1119=1,M1119=2),1,0)-IF(AND(R1119=-1,N1119=2),1,0)</f>
        <v>1</v>
      </c>
      <c r="U1119">
        <f>U1118+IF(AND(R1119=1,M1119=3),1,0)-IF(AND(R1119=-1,N1119=3),1,0)</f>
        <v>1</v>
      </c>
      <c r="V1119">
        <f>IF(S1119&lt;&gt;S1118,0,V1118+dt)</f>
        <v>895</v>
      </c>
      <c r="W1119">
        <f>IF(T1119&lt;&gt;T1118,0,W1118+dt)</f>
        <v>894</v>
      </c>
      <c r="X1119">
        <f>IF(U1119&lt;&gt;U1118,0,X1118+dt)</f>
        <v>553</v>
      </c>
      <c r="Y1119" s="24">
        <f>S1119*Cap_1*MIN(1,(V1119+dt)/StartRamp)</f>
        <v>1.2</v>
      </c>
      <c r="Z1119" s="24">
        <f>T1119*Cap_2*MIN(1,(W1119+dt)/StartRamp)</f>
        <v>1.1000000000000001</v>
      </c>
      <c r="AA1119" s="24">
        <f>U1119*Cap_3*MIN(1,(X1119+dt)/StartRamp)</f>
        <v>1.1000000000000001</v>
      </c>
      <c r="AB1119" s="24">
        <f>SUM(Y1119:AA1119)</f>
        <v>3.4</v>
      </c>
      <c r="AC1119" s="24">
        <f>AB1119-D1119</f>
        <v>-1.9866999999999995</v>
      </c>
      <c r="AD1119" s="25">
        <f>MEDIAN(0,(TaperEnd-E1119)/(TaperEnd-TaperStart),1)</f>
        <v>1</v>
      </c>
      <c r="AE1119" s="24">
        <f>MIN(P_pcs*AD1119,MAX(0,SOC_max-E1119)*E_nom*60/dt/SQRT(RTE))</f>
        <v>2.5</v>
      </c>
      <c r="AF1119" s="24">
        <f>MIN(P_pcs,MAX(0,E1119-SOC_min)*E_nom*60/dt*SQRT(RTE))</f>
        <v>2.5</v>
      </c>
      <c r="AG1119" s="24">
        <f>IF(AC1119&gt;0,MIN(AC1119,AE1119),0)</f>
        <v>0</v>
      </c>
      <c r="AH1119" s="24">
        <f>IF(AC1119&lt;0,MIN(-AC1119,AF1119),0)</f>
        <v>1.9866999999999995</v>
      </c>
      <c r="AI1119" s="24">
        <f>IF(AC1119&gt;0,D1119+AG1119,AB1119)</f>
        <v>3.4</v>
      </c>
      <c r="AJ1119" s="24">
        <f>MAX(0,D1119-AI1119-AH1119)</f>
        <v>0</v>
      </c>
      <c r="AK1119" s="25">
        <f>IF(AB1119&gt;0,AI1119/AB1119,0)</f>
        <v>1</v>
      </c>
      <c r="AL1119">
        <f>IF(AB1119=0,1,MIN(MATCH(MEDIAN(MinStable,AK1119,1),FC_L,1),3))</f>
        <v>3</v>
      </c>
      <c r="AM1119" s="25">
        <f>INDEX(FC_E1,$AL1119)+(MEDIAN(MinStable,$AK1119,1)-INDEX(FC_L,$AL1119))*(INDEX(FC_E1,$AL1119+1)-INDEX(FC_E1,$AL1119))/(INDEX(FC_L,$AL1119+1)-INDEX(FC_L,$AL1119))</f>
        <v>0.42799999999999999</v>
      </c>
      <c r="AN1119" s="25">
        <f>INDEX(FC_E2,$AL1119)+(MEDIAN(MinStable,$AK1119,1)-INDEX(FC_L,$AL1119))*(INDEX(FC_E2,$AL1119+1)-INDEX(FC_E2,$AL1119))/(INDEX(FC_L,$AL1119+1)-INDEX(FC_L,$AL1119))</f>
        <v>0.42199999999999999</v>
      </c>
      <c r="AO1119" s="25">
        <f>INDEX(FC_E3,$AL1119)+(MEDIAN(MinStable,$AK1119,1)-INDEX(FC_L,$AL1119))*(INDEX(FC_E3,$AL1119+1)-INDEX(FC_E3,$AL1119))/(INDEX(FC_L,$AL1119+1)-INDEX(FC_L,$AL1119))</f>
        <v>0.41499999999999998</v>
      </c>
      <c r="AP1119" s="26">
        <f>(IF(S1119=1,Y1119*AK1119/AM1119,0)+IF(T1119=1,Z1119*AK1119/AN1119,0)+IF(U1119=1,AA1119*AK1119/AO1119,0))*dt/60</f>
        <v>0.13434959664142687</v>
      </c>
      <c r="AQ1119" s="25">
        <f>E1119+(AG1119*SQRT(RTE)-AH1119/SQRT(RTE))*dt/60/E_nom</f>
        <v>0.45930533269542689</v>
      </c>
      <c r="AR1119">
        <f>IF(R1119=1,1,0)</f>
        <v>0</v>
      </c>
    </row>
    <row r="1120" spans="1:44" x14ac:dyDescent="0.2">
      <c r="A1120">
        <v>1118</v>
      </c>
      <c r="B1120" s="22">
        <f>A1120/1440</f>
        <v>0.77638888888888891</v>
      </c>
      <c r="C1120" s="23">
        <v>4.4029999999999996</v>
      </c>
      <c r="D1120" s="24">
        <f>C1120+P_aux</f>
        <v>4.4179999999999993</v>
      </c>
      <c r="E1120" s="25">
        <f>AQ1119</f>
        <v>0.45930533269542689</v>
      </c>
      <c r="F1120" s="24">
        <f>AB1119</f>
        <v>3.4</v>
      </c>
      <c r="G1120">
        <f>IF(AND(S1119=0,V1119&gt;=MinOff),V1119,-1)</f>
        <v>-1</v>
      </c>
      <c r="H1120">
        <f>IF(AND(T1119=0,W1119&gt;=MinOff),W1119,-1)</f>
        <v>-1</v>
      </c>
      <c r="I1120">
        <f>IF(AND(U1119=0,X1119&gt;=MinOff),X1119,-1)</f>
        <v>-1</v>
      </c>
      <c r="J1120">
        <f>IF(AND(S1119=1,V1119&gt;=MinRun),V1119,-1)</f>
        <v>895</v>
      </c>
      <c r="K1120">
        <f>IF(AND(T1119=1,W1119&gt;=MinRun),W1119,-1)</f>
        <v>894</v>
      </c>
      <c r="L1120">
        <f>IF(AND(U1119=1,X1119&gt;=MinRun),X1119,-1)</f>
        <v>553</v>
      </c>
      <c r="M1120">
        <f>IF(MAX(G1120:I1120)&lt;0,0,MATCH(MAX(G1120:I1120),G1120:I1120,0))</f>
        <v>0</v>
      </c>
      <c r="N1120">
        <f>IF(MAX(J1120:L1120)&lt;0,0,MATCH(MAX(J1120:L1120),J1120:L1120,0))</f>
        <v>1</v>
      </c>
      <c r="O1120" s="24">
        <f>IF(N1120=0,0,INDEX(CapVec,N1120))</f>
        <v>1.2</v>
      </c>
      <c r="P1120">
        <f>IF(OR(D1120&gt;F1120+StartMargin,E1120&lt;SOC_startT),1,0)</f>
        <v>0</v>
      </c>
      <c r="Q1120">
        <f>IF(AND(E1120&gt;SOC_stopT,D1120&lt;=F1120-O1120+StopMargin),1,0)</f>
        <v>0</v>
      </c>
      <c r="R1120">
        <f>IF(AND(P1120=1,M1120&gt;0),1,IF(AND(P1120=0,Q1120=1,N1120&gt;0),-1,0))</f>
        <v>0</v>
      </c>
      <c r="S1120">
        <f>S1119+IF(AND(R1120=1,M1120=1),1,0)-IF(AND(R1120=-1,N1120=1),1,0)</f>
        <v>1</v>
      </c>
      <c r="T1120">
        <f>T1119+IF(AND(R1120=1,M1120=2),1,0)-IF(AND(R1120=-1,N1120=2),1,0)</f>
        <v>1</v>
      </c>
      <c r="U1120">
        <f>U1119+IF(AND(R1120=1,M1120=3),1,0)-IF(AND(R1120=-1,N1120=3),1,0)</f>
        <v>1</v>
      </c>
      <c r="V1120">
        <f>IF(S1120&lt;&gt;S1119,0,V1119+dt)</f>
        <v>896</v>
      </c>
      <c r="W1120">
        <f>IF(T1120&lt;&gt;T1119,0,W1119+dt)</f>
        <v>895</v>
      </c>
      <c r="X1120">
        <f>IF(U1120&lt;&gt;U1119,0,X1119+dt)</f>
        <v>554</v>
      </c>
      <c r="Y1120" s="24">
        <f>S1120*Cap_1*MIN(1,(V1120+dt)/StartRamp)</f>
        <v>1.2</v>
      </c>
      <c r="Z1120" s="24">
        <f>T1120*Cap_2*MIN(1,(W1120+dt)/StartRamp)</f>
        <v>1.1000000000000001</v>
      </c>
      <c r="AA1120" s="24">
        <f>U1120*Cap_3*MIN(1,(X1120+dt)/StartRamp)</f>
        <v>1.1000000000000001</v>
      </c>
      <c r="AB1120" s="24">
        <f>SUM(Y1120:AA1120)</f>
        <v>3.4</v>
      </c>
      <c r="AC1120" s="24">
        <f>AB1120-D1120</f>
        <v>-1.0179999999999993</v>
      </c>
      <c r="AD1120" s="25">
        <f>MEDIAN(0,(TaperEnd-E1120)/(TaperEnd-TaperStart),1)</f>
        <v>1</v>
      </c>
      <c r="AE1120" s="24">
        <f>MIN(P_pcs*AD1120,MAX(0,SOC_max-E1120)*E_nom*60/dt/SQRT(RTE))</f>
        <v>2.5</v>
      </c>
      <c r="AF1120" s="24">
        <f>MIN(P_pcs,MAX(0,E1120-SOC_min)*E_nom*60/dt*SQRT(RTE))</f>
        <v>2.5</v>
      </c>
      <c r="AG1120" s="24">
        <f>IF(AC1120&gt;0,MIN(AC1120,AE1120),0)</f>
        <v>0</v>
      </c>
      <c r="AH1120" s="24">
        <f>IF(AC1120&lt;0,MIN(-AC1120,AF1120),0)</f>
        <v>1.0179999999999993</v>
      </c>
      <c r="AI1120" s="24">
        <f>IF(AC1120&gt;0,D1120+AG1120,AB1120)</f>
        <v>3.4</v>
      </c>
      <c r="AJ1120" s="24">
        <f>MAX(0,D1120-AI1120-AH1120)</f>
        <v>0</v>
      </c>
      <c r="AK1120" s="25">
        <f>IF(AB1120&gt;0,AI1120/AB1120,0)</f>
        <v>1</v>
      </c>
      <c r="AL1120">
        <f>IF(AB1120=0,1,MIN(MATCH(MEDIAN(MinStable,AK1120,1),FC_L,1),3))</f>
        <v>3</v>
      </c>
      <c r="AM1120" s="25">
        <f>INDEX(FC_E1,$AL1120)+(MEDIAN(MinStable,$AK1120,1)-INDEX(FC_L,$AL1120))*(INDEX(FC_E1,$AL1120+1)-INDEX(FC_E1,$AL1120))/(INDEX(FC_L,$AL1120+1)-INDEX(FC_L,$AL1120))</f>
        <v>0.42799999999999999</v>
      </c>
      <c r="AN1120" s="25">
        <f>INDEX(FC_E2,$AL1120)+(MEDIAN(MinStable,$AK1120,1)-INDEX(FC_L,$AL1120))*(INDEX(FC_E2,$AL1120+1)-INDEX(FC_E2,$AL1120))/(INDEX(FC_L,$AL1120+1)-INDEX(FC_L,$AL1120))</f>
        <v>0.42199999999999999</v>
      </c>
      <c r="AO1120" s="25">
        <f>INDEX(FC_E3,$AL1120)+(MEDIAN(MinStable,$AK1120,1)-INDEX(FC_L,$AL1120))*(INDEX(FC_E3,$AL1120+1)-INDEX(FC_E3,$AL1120))/(INDEX(FC_L,$AL1120+1)-INDEX(FC_L,$AL1120))</f>
        <v>0.41499999999999998</v>
      </c>
      <c r="AP1120" s="26">
        <f>(IF(S1120=1,Y1120*AK1120/AM1120,0)+IF(T1120=1,Z1120*AK1120/AN1120,0)+IF(U1120=1,AA1120*AK1120/AO1120,0))*dt/60</f>
        <v>0.13434959664142687</v>
      </c>
      <c r="AQ1120" s="25">
        <f>E1120+(AG1120*SQRT(RTE)-AH1120/SQRT(RTE))*dt/60/E_nom</f>
        <v>0.45601687316133582</v>
      </c>
      <c r="AR1120">
        <f>IF(R1120=1,1,0)</f>
        <v>0</v>
      </c>
    </row>
    <row r="1121" spans="1:44" x14ac:dyDescent="0.2">
      <c r="A1121">
        <v>1119</v>
      </c>
      <c r="B1121" s="22">
        <f>A1121/1440</f>
        <v>0.77708333333333335</v>
      </c>
      <c r="C1121" s="23">
        <v>4.3813000000000004</v>
      </c>
      <c r="D1121" s="24">
        <f>C1121+P_aux</f>
        <v>4.3963000000000001</v>
      </c>
      <c r="E1121" s="25">
        <f>AQ1120</f>
        <v>0.45601687316133582</v>
      </c>
      <c r="F1121" s="24">
        <f>AB1120</f>
        <v>3.4</v>
      </c>
      <c r="G1121">
        <f>IF(AND(S1120=0,V1120&gt;=MinOff),V1120,-1)</f>
        <v>-1</v>
      </c>
      <c r="H1121">
        <f>IF(AND(T1120=0,W1120&gt;=MinOff),W1120,-1)</f>
        <v>-1</v>
      </c>
      <c r="I1121">
        <f>IF(AND(U1120=0,X1120&gt;=MinOff),X1120,-1)</f>
        <v>-1</v>
      </c>
      <c r="J1121">
        <f>IF(AND(S1120=1,V1120&gt;=MinRun),V1120,-1)</f>
        <v>896</v>
      </c>
      <c r="K1121">
        <f>IF(AND(T1120=1,W1120&gt;=MinRun),W1120,-1)</f>
        <v>895</v>
      </c>
      <c r="L1121">
        <f>IF(AND(U1120=1,X1120&gt;=MinRun),X1120,-1)</f>
        <v>554</v>
      </c>
      <c r="M1121">
        <f>IF(MAX(G1121:I1121)&lt;0,0,MATCH(MAX(G1121:I1121),G1121:I1121,0))</f>
        <v>0</v>
      </c>
      <c r="N1121">
        <f>IF(MAX(J1121:L1121)&lt;0,0,MATCH(MAX(J1121:L1121),J1121:L1121,0))</f>
        <v>1</v>
      </c>
      <c r="O1121" s="24">
        <f>IF(N1121=0,0,INDEX(CapVec,N1121))</f>
        <v>1.2</v>
      </c>
      <c r="P1121">
        <f>IF(OR(D1121&gt;F1121+StartMargin,E1121&lt;SOC_startT),1,0)</f>
        <v>0</v>
      </c>
      <c r="Q1121">
        <f>IF(AND(E1121&gt;SOC_stopT,D1121&lt;=F1121-O1121+StopMargin),1,0)</f>
        <v>0</v>
      </c>
      <c r="R1121">
        <f>IF(AND(P1121=1,M1121&gt;0),1,IF(AND(P1121=0,Q1121=1,N1121&gt;0),-1,0))</f>
        <v>0</v>
      </c>
      <c r="S1121">
        <f>S1120+IF(AND(R1121=1,M1121=1),1,0)-IF(AND(R1121=-1,N1121=1),1,0)</f>
        <v>1</v>
      </c>
      <c r="T1121">
        <f>T1120+IF(AND(R1121=1,M1121=2),1,0)-IF(AND(R1121=-1,N1121=2),1,0)</f>
        <v>1</v>
      </c>
      <c r="U1121">
        <f>U1120+IF(AND(R1121=1,M1121=3),1,0)-IF(AND(R1121=-1,N1121=3),1,0)</f>
        <v>1</v>
      </c>
      <c r="V1121">
        <f>IF(S1121&lt;&gt;S1120,0,V1120+dt)</f>
        <v>897</v>
      </c>
      <c r="W1121">
        <f>IF(T1121&lt;&gt;T1120,0,W1120+dt)</f>
        <v>896</v>
      </c>
      <c r="X1121">
        <f>IF(U1121&lt;&gt;U1120,0,X1120+dt)</f>
        <v>555</v>
      </c>
      <c r="Y1121" s="24">
        <f>S1121*Cap_1*MIN(1,(V1121+dt)/StartRamp)</f>
        <v>1.2</v>
      </c>
      <c r="Z1121" s="24">
        <f>T1121*Cap_2*MIN(1,(W1121+dt)/StartRamp)</f>
        <v>1.1000000000000001</v>
      </c>
      <c r="AA1121" s="24">
        <f>U1121*Cap_3*MIN(1,(X1121+dt)/StartRamp)</f>
        <v>1.1000000000000001</v>
      </c>
      <c r="AB1121" s="24">
        <f>SUM(Y1121:AA1121)</f>
        <v>3.4</v>
      </c>
      <c r="AC1121" s="24">
        <f>AB1121-D1121</f>
        <v>-0.99630000000000019</v>
      </c>
      <c r="AD1121" s="25">
        <f>MEDIAN(0,(TaperEnd-E1121)/(TaperEnd-TaperStart),1)</f>
        <v>1</v>
      </c>
      <c r="AE1121" s="24">
        <f>MIN(P_pcs*AD1121,MAX(0,SOC_max-E1121)*E_nom*60/dt/SQRT(RTE))</f>
        <v>2.5</v>
      </c>
      <c r="AF1121" s="24">
        <f>MIN(P_pcs,MAX(0,E1121-SOC_min)*E_nom*60/dt*SQRT(RTE))</f>
        <v>2.5</v>
      </c>
      <c r="AG1121" s="24">
        <f>IF(AC1121&gt;0,MIN(AC1121,AE1121),0)</f>
        <v>0</v>
      </c>
      <c r="AH1121" s="24">
        <f>IF(AC1121&lt;0,MIN(-AC1121,AF1121),0)</f>
        <v>0.99630000000000019</v>
      </c>
      <c r="AI1121" s="24">
        <f>IF(AC1121&gt;0,D1121+AG1121,AB1121)</f>
        <v>3.4</v>
      </c>
      <c r="AJ1121" s="24">
        <f>MAX(0,D1121-AI1121-AH1121)</f>
        <v>0</v>
      </c>
      <c r="AK1121" s="25">
        <f>IF(AB1121&gt;0,AI1121/AB1121,0)</f>
        <v>1</v>
      </c>
      <c r="AL1121">
        <f>IF(AB1121=0,1,MIN(MATCH(MEDIAN(MinStable,AK1121,1),FC_L,1),3))</f>
        <v>3</v>
      </c>
      <c r="AM1121" s="25">
        <f>INDEX(FC_E1,$AL1121)+(MEDIAN(MinStable,$AK1121,1)-INDEX(FC_L,$AL1121))*(INDEX(FC_E1,$AL1121+1)-INDEX(FC_E1,$AL1121))/(INDEX(FC_L,$AL1121+1)-INDEX(FC_L,$AL1121))</f>
        <v>0.42799999999999999</v>
      </c>
      <c r="AN1121" s="25">
        <f>INDEX(FC_E2,$AL1121)+(MEDIAN(MinStable,$AK1121,1)-INDEX(FC_L,$AL1121))*(INDEX(FC_E2,$AL1121+1)-INDEX(FC_E2,$AL1121))/(INDEX(FC_L,$AL1121+1)-INDEX(FC_L,$AL1121))</f>
        <v>0.42199999999999999</v>
      </c>
      <c r="AO1121" s="25">
        <f>INDEX(FC_E3,$AL1121)+(MEDIAN(MinStable,$AK1121,1)-INDEX(FC_L,$AL1121))*(INDEX(FC_E3,$AL1121+1)-INDEX(FC_E3,$AL1121))/(INDEX(FC_L,$AL1121+1)-INDEX(FC_L,$AL1121))</f>
        <v>0.41499999999999998</v>
      </c>
      <c r="AP1121" s="26">
        <f>(IF(S1121=1,Y1121*AK1121/AM1121,0)+IF(T1121=1,Z1121*AK1121/AN1121,0)+IF(U1121=1,AA1121*AK1121/AO1121,0))*dt/60</f>
        <v>0.13434959664142687</v>
      </c>
      <c r="AQ1121" s="25">
        <f>E1121+(AG1121*SQRT(RTE)-AH1121/SQRT(RTE))*dt/60/E_nom</f>
        <v>0.45279851143853134</v>
      </c>
      <c r="AR1121">
        <f>IF(R1121=1,1,0)</f>
        <v>0</v>
      </c>
    </row>
    <row r="1122" spans="1:44" x14ac:dyDescent="0.2">
      <c r="A1122">
        <v>1120</v>
      </c>
      <c r="B1122" s="22">
        <f>A1122/1440</f>
        <v>0.77777777777777779</v>
      </c>
      <c r="C1122" s="23">
        <v>4.4184000000000001</v>
      </c>
      <c r="D1122" s="24">
        <f>C1122+P_aux</f>
        <v>4.4333999999999998</v>
      </c>
      <c r="E1122" s="25">
        <f>AQ1121</f>
        <v>0.45279851143853134</v>
      </c>
      <c r="F1122" s="24">
        <f>AB1121</f>
        <v>3.4</v>
      </c>
      <c r="G1122">
        <f>IF(AND(S1121=0,V1121&gt;=MinOff),V1121,-1)</f>
        <v>-1</v>
      </c>
      <c r="H1122">
        <f>IF(AND(T1121=0,W1121&gt;=MinOff),W1121,-1)</f>
        <v>-1</v>
      </c>
      <c r="I1122">
        <f>IF(AND(U1121=0,X1121&gt;=MinOff),X1121,-1)</f>
        <v>-1</v>
      </c>
      <c r="J1122">
        <f>IF(AND(S1121=1,V1121&gt;=MinRun),V1121,-1)</f>
        <v>897</v>
      </c>
      <c r="K1122">
        <f>IF(AND(T1121=1,W1121&gt;=MinRun),W1121,-1)</f>
        <v>896</v>
      </c>
      <c r="L1122">
        <f>IF(AND(U1121=1,X1121&gt;=MinRun),X1121,-1)</f>
        <v>555</v>
      </c>
      <c r="M1122">
        <f>IF(MAX(G1122:I1122)&lt;0,0,MATCH(MAX(G1122:I1122),G1122:I1122,0))</f>
        <v>0</v>
      </c>
      <c r="N1122">
        <f>IF(MAX(J1122:L1122)&lt;0,0,MATCH(MAX(J1122:L1122),J1122:L1122,0))</f>
        <v>1</v>
      </c>
      <c r="O1122" s="24">
        <f>IF(N1122=0,0,INDEX(CapVec,N1122))</f>
        <v>1.2</v>
      </c>
      <c r="P1122">
        <f>IF(OR(D1122&gt;F1122+StartMargin,E1122&lt;SOC_startT),1,0)</f>
        <v>0</v>
      </c>
      <c r="Q1122">
        <f>IF(AND(E1122&gt;SOC_stopT,D1122&lt;=F1122-O1122+StopMargin),1,0)</f>
        <v>0</v>
      </c>
      <c r="R1122">
        <f>IF(AND(P1122=1,M1122&gt;0),1,IF(AND(P1122=0,Q1122=1,N1122&gt;0),-1,0))</f>
        <v>0</v>
      </c>
      <c r="S1122">
        <f>S1121+IF(AND(R1122=1,M1122=1),1,0)-IF(AND(R1122=-1,N1122=1),1,0)</f>
        <v>1</v>
      </c>
      <c r="T1122">
        <f>T1121+IF(AND(R1122=1,M1122=2),1,0)-IF(AND(R1122=-1,N1122=2),1,0)</f>
        <v>1</v>
      </c>
      <c r="U1122">
        <f>U1121+IF(AND(R1122=1,M1122=3),1,0)-IF(AND(R1122=-1,N1122=3),1,0)</f>
        <v>1</v>
      </c>
      <c r="V1122">
        <f>IF(S1122&lt;&gt;S1121,0,V1121+dt)</f>
        <v>898</v>
      </c>
      <c r="W1122">
        <f>IF(T1122&lt;&gt;T1121,0,W1121+dt)</f>
        <v>897</v>
      </c>
      <c r="X1122">
        <f>IF(U1122&lt;&gt;U1121,0,X1121+dt)</f>
        <v>556</v>
      </c>
      <c r="Y1122" s="24">
        <f>S1122*Cap_1*MIN(1,(V1122+dt)/StartRamp)</f>
        <v>1.2</v>
      </c>
      <c r="Z1122" s="24">
        <f>T1122*Cap_2*MIN(1,(W1122+dt)/StartRamp)</f>
        <v>1.1000000000000001</v>
      </c>
      <c r="AA1122" s="24">
        <f>U1122*Cap_3*MIN(1,(X1122+dt)/StartRamp)</f>
        <v>1.1000000000000001</v>
      </c>
      <c r="AB1122" s="24">
        <f>SUM(Y1122:AA1122)</f>
        <v>3.4</v>
      </c>
      <c r="AC1122" s="24">
        <f>AB1122-D1122</f>
        <v>-1.0333999999999999</v>
      </c>
      <c r="AD1122" s="25">
        <f>MEDIAN(0,(TaperEnd-E1122)/(TaperEnd-TaperStart),1)</f>
        <v>1</v>
      </c>
      <c r="AE1122" s="24">
        <f>MIN(P_pcs*AD1122,MAX(0,SOC_max-E1122)*E_nom*60/dt/SQRT(RTE))</f>
        <v>2.5</v>
      </c>
      <c r="AF1122" s="24">
        <f>MIN(P_pcs,MAX(0,E1122-SOC_min)*E_nom*60/dt*SQRT(RTE))</f>
        <v>2.5</v>
      </c>
      <c r="AG1122" s="24">
        <f>IF(AC1122&gt;0,MIN(AC1122,AE1122),0)</f>
        <v>0</v>
      </c>
      <c r="AH1122" s="24">
        <f>IF(AC1122&lt;0,MIN(-AC1122,AF1122),0)</f>
        <v>1.0333999999999999</v>
      </c>
      <c r="AI1122" s="24">
        <f>IF(AC1122&gt;0,D1122+AG1122,AB1122)</f>
        <v>3.4</v>
      </c>
      <c r="AJ1122" s="24">
        <f>MAX(0,D1122-AI1122-AH1122)</f>
        <v>0</v>
      </c>
      <c r="AK1122" s="25">
        <f>IF(AB1122&gt;0,AI1122/AB1122,0)</f>
        <v>1</v>
      </c>
      <c r="AL1122">
        <f>IF(AB1122=0,1,MIN(MATCH(MEDIAN(MinStable,AK1122,1),FC_L,1),3))</f>
        <v>3</v>
      </c>
      <c r="AM1122" s="25">
        <f>INDEX(FC_E1,$AL1122)+(MEDIAN(MinStable,$AK1122,1)-INDEX(FC_L,$AL1122))*(INDEX(FC_E1,$AL1122+1)-INDEX(FC_E1,$AL1122))/(INDEX(FC_L,$AL1122+1)-INDEX(FC_L,$AL1122))</f>
        <v>0.42799999999999999</v>
      </c>
      <c r="AN1122" s="25">
        <f>INDEX(FC_E2,$AL1122)+(MEDIAN(MinStable,$AK1122,1)-INDEX(FC_L,$AL1122))*(INDEX(FC_E2,$AL1122+1)-INDEX(FC_E2,$AL1122))/(INDEX(FC_L,$AL1122+1)-INDEX(FC_L,$AL1122))</f>
        <v>0.42199999999999999</v>
      </c>
      <c r="AO1122" s="25">
        <f>INDEX(FC_E3,$AL1122)+(MEDIAN(MinStable,$AK1122,1)-INDEX(FC_L,$AL1122))*(INDEX(FC_E3,$AL1122+1)-INDEX(FC_E3,$AL1122))/(INDEX(FC_L,$AL1122+1)-INDEX(FC_L,$AL1122))</f>
        <v>0.41499999999999998</v>
      </c>
      <c r="AP1122" s="26">
        <f>(IF(S1122=1,Y1122*AK1122/AM1122,0)+IF(T1122=1,Z1122*AK1122/AN1122,0)+IF(U1122=1,AA1122*AK1122/AO1122,0))*dt/60</f>
        <v>0.13434959664142687</v>
      </c>
      <c r="AQ1122" s="25">
        <f>E1122+(AG1122*SQRT(RTE)-AH1122/SQRT(RTE))*dt/60/E_nom</f>
        <v>0.44946030507062396</v>
      </c>
      <c r="AR1122">
        <f>IF(R1122=1,1,0)</f>
        <v>0</v>
      </c>
    </row>
    <row r="1123" spans="1:44" x14ac:dyDescent="0.2">
      <c r="A1123">
        <v>1121</v>
      </c>
      <c r="B1123" s="22">
        <f>A1123/1440</f>
        <v>0.77847222222222223</v>
      </c>
      <c r="C1123" s="23">
        <v>3.8473999999999999</v>
      </c>
      <c r="D1123" s="24">
        <f>C1123+P_aux</f>
        <v>3.8624000000000001</v>
      </c>
      <c r="E1123" s="25">
        <f>AQ1122</f>
        <v>0.44946030507062396</v>
      </c>
      <c r="F1123" s="24">
        <f>AB1122</f>
        <v>3.4</v>
      </c>
      <c r="G1123">
        <f>IF(AND(S1122=0,V1122&gt;=MinOff),V1122,-1)</f>
        <v>-1</v>
      </c>
      <c r="H1123">
        <f>IF(AND(T1122=0,W1122&gt;=MinOff),W1122,-1)</f>
        <v>-1</v>
      </c>
      <c r="I1123">
        <f>IF(AND(U1122=0,X1122&gt;=MinOff),X1122,-1)</f>
        <v>-1</v>
      </c>
      <c r="J1123">
        <f>IF(AND(S1122=1,V1122&gt;=MinRun),V1122,-1)</f>
        <v>898</v>
      </c>
      <c r="K1123">
        <f>IF(AND(T1122=1,W1122&gt;=MinRun),W1122,-1)</f>
        <v>897</v>
      </c>
      <c r="L1123">
        <f>IF(AND(U1122=1,X1122&gt;=MinRun),X1122,-1)</f>
        <v>556</v>
      </c>
      <c r="M1123">
        <f>IF(MAX(G1123:I1123)&lt;0,0,MATCH(MAX(G1123:I1123),G1123:I1123,0))</f>
        <v>0</v>
      </c>
      <c r="N1123">
        <f>IF(MAX(J1123:L1123)&lt;0,0,MATCH(MAX(J1123:L1123),J1123:L1123,0))</f>
        <v>1</v>
      </c>
      <c r="O1123" s="24">
        <f>IF(N1123=0,0,INDEX(CapVec,N1123))</f>
        <v>1.2</v>
      </c>
      <c r="P1123">
        <f>IF(OR(D1123&gt;F1123+StartMargin,E1123&lt;SOC_startT),1,0)</f>
        <v>0</v>
      </c>
      <c r="Q1123">
        <f>IF(AND(E1123&gt;SOC_stopT,D1123&lt;=F1123-O1123+StopMargin),1,0)</f>
        <v>0</v>
      </c>
      <c r="R1123">
        <f>IF(AND(P1123=1,M1123&gt;0),1,IF(AND(P1123=0,Q1123=1,N1123&gt;0),-1,0))</f>
        <v>0</v>
      </c>
      <c r="S1123">
        <f>S1122+IF(AND(R1123=1,M1123=1),1,0)-IF(AND(R1123=-1,N1123=1),1,0)</f>
        <v>1</v>
      </c>
      <c r="T1123">
        <f>T1122+IF(AND(R1123=1,M1123=2),1,0)-IF(AND(R1123=-1,N1123=2),1,0)</f>
        <v>1</v>
      </c>
      <c r="U1123">
        <f>U1122+IF(AND(R1123=1,M1123=3),1,0)-IF(AND(R1123=-1,N1123=3),1,0)</f>
        <v>1</v>
      </c>
      <c r="V1123">
        <f>IF(S1123&lt;&gt;S1122,0,V1122+dt)</f>
        <v>899</v>
      </c>
      <c r="W1123">
        <f>IF(T1123&lt;&gt;T1122,0,W1122+dt)</f>
        <v>898</v>
      </c>
      <c r="X1123">
        <f>IF(U1123&lt;&gt;U1122,0,X1122+dt)</f>
        <v>557</v>
      </c>
      <c r="Y1123" s="24">
        <f>S1123*Cap_1*MIN(1,(V1123+dt)/StartRamp)</f>
        <v>1.2</v>
      </c>
      <c r="Z1123" s="24">
        <f>T1123*Cap_2*MIN(1,(W1123+dt)/StartRamp)</f>
        <v>1.1000000000000001</v>
      </c>
      <c r="AA1123" s="24">
        <f>U1123*Cap_3*MIN(1,(X1123+dt)/StartRamp)</f>
        <v>1.1000000000000001</v>
      </c>
      <c r="AB1123" s="24">
        <f>SUM(Y1123:AA1123)</f>
        <v>3.4</v>
      </c>
      <c r="AC1123" s="24">
        <f>AB1123-D1123</f>
        <v>-0.46240000000000014</v>
      </c>
      <c r="AD1123" s="25">
        <f>MEDIAN(0,(TaperEnd-E1123)/(TaperEnd-TaperStart),1)</f>
        <v>1</v>
      </c>
      <c r="AE1123" s="24">
        <f>MIN(P_pcs*AD1123,MAX(0,SOC_max-E1123)*E_nom*60/dt/SQRT(RTE))</f>
        <v>2.5</v>
      </c>
      <c r="AF1123" s="24">
        <f>MIN(P_pcs,MAX(0,E1123-SOC_min)*E_nom*60/dt*SQRT(RTE))</f>
        <v>2.5</v>
      </c>
      <c r="AG1123" s="24">
        <f>IF(AC1123&gt;0,MIN(AC1123,AE1123),0)</f>
        <v>0</v>
      </c>
      <c r="AH1123" s="24">
        <f>IF(AC1123&lt;0,MIN(-AC1123,AF1123),0)</f>
        <v>0.46240000000000014</v>
      </c>
      <c r="AI1123" s="24">
        <f>IF(AC1123&gt;0,D1123+AG1123,AB1123)</f>
        <v>3.4</v>
      </c>
      <c r="AJ1123" s="24">
        <f>MAX(0,D1123-AI1123-AH1123)</f>
        <v>0</v>
      </c>
      <c r="AK1123" s="25">
        <f>IF(AB1123&gt;0,AI1123/AB1123,0)</f>
        <v>1</v>
      </c>
      <c r="AL1123">
        <f>IF(AB1123=0,1,MIN(MATCH(MEDIAN(MinStable,AK1123,1),FC_L,1),3))</f>
        <v>3</v>
      </c>
      <c r="AM1123" s="25">
        <f>INDEX(FC_E1,$AL1123)+(MEDIAN(MinStable,$AK1123,1)-INDEX(FC_L,$AL1123))*(INDEX(FC_E1,$AL1123+1)-INDEX(FC_E1,$AL1123))/(INDEX(FC_L,$AL1123+1)-INDEX(FC_L,$AL1123))</f>
        <v>0.42799999999999999</v>
      </c>
      <c r="AN1123" s="25">
        <f>INDEX(FC_E2,$AL1123)+(MEDIAN(MinStable,$AK1123,1)-INDEX(FC_L,$AL1123))*(INDEX(FC_E2,$AL1123+1)-INDEX(FC_E2,$AL1123))/(INDEX(FC_L,$AL1123+1)-INDEX(FC_L,$AL1123))</f>
        <v>0.42199999999999999</v>
      </c>
      <c r="AO1123" s="25">
        <f>INDEX(FC_E3,$AL1123)+(MEDIAN(MinStable,$AK1123,1)-INDEX(FC_L,$AL1123))*(INDEX(FC_E3,$AL1123+1)-INDEX(FC_E3,$AL1123))/(INDEX(FC_L,$AL1123+1)-INDEX(FC_L,$AL1123))</f>
        <v>0.41499999999999998</v>
      </c>
      <c r="AP1123" s="26">
        <f>(IF(S1123=1,Y1123*AK1123/AM1123,0)+IF(T1123=1,Z1123*AK1123/AN1123,0)+IF(U1123=1,AA1123*AK1123/AO1123,0))*dt/60</f>
        <v>0.13434959664142687</v>
      </c>
      <c r="AQ1123" s="25">
        <f>E1123+(AG1123*SQRT(RTE)-AH1123/SQRT(RTE))*dt/60/E_nom</f>
        <v>0.44796660793058102</v>
      </c>
      <c r="AR1123">
        <f>IF(R1123=1,1,0)</f>
        <v>0</v>
      </c>
    </row>
    <row r="1124" spans="1:44" x14ac:dyDescent="0.2">
      <c r="A1124">
        <v>1122</v>
      </c>
      <c r="B1124" s="22">
        <f>A1124/1440</f>
        <v>0.77916666666666667</v>
      </c>
      <c r="C1124" s="23">
        <v>3.8948</v>
      </c>
      <c r="D1124" s="24">
        <f>C1124+P_aux</f>
        <v>3.9098000000000002</v>
      </c>
      <c r="E1124" s="25">
        <f>AQ1123</f>
        <v>0.44796660793058102</v>
      </c>
      <c r="F1124" s="24">
        <f>AB1123</f>
        <v>3.4</v>
      </c>
      <c r="G1124">
        <f>IF(AND(S1123=0,V1123&gt;=MinOff),V1123,-1)</f>
        <v>-1</v>
      </c>
      <c r="H1124">
        <f>IF(AND(T1123=0,W1123&gt;=MinOff),W1123,-1)</f>
        <v>-1</v>
      </c>
      <c r="I1124">
        <f>IF(AND(U1123=0,X1123&gt;=MinOff),X1123,-1)</f>
        <v>-1</v>
      </c>
      <c r="J1124">
        <f>IF(AND(S1123=1,V1123&gt;=MinRun),V1123,-1)</f>
        <v>899</v>
      </c>
      <c r="K1124">
        <f>IF(AND(T1123=1,W1123&gt;=MinRun),W1123,-1)</f>
        <v>898</v>
      </c>
      <c r="L1124">
        <f>IF(AND(U1123=1,X1123&gt;=MinRun),X1123,-1)</f>
        <v>557</v>
      </c>
      <c r="M1124">
        <f>IF(MAX(G1124:I1124)&lt;0,0,MATCH(MAX(G1124:I1124),G1124:I1124,0))</f>
        <v>0</v>
      </c>
      <c r="N1124">
        <f>IF(MAX(J1124:L1124)&lt;0,0,MATCH(MAX(J1124:L1124),J1124:L1124,0))</f>
        <v>1</v>
      </c>
      <c r="O1124" s="24">
        <f>IF(N1124=0,0,INDEX(CapVec,N1124))</f>
        <v>1.2</v>
      </c>
      <c r="P1124">
        <f>IF(OR(D1124&gt;F1124+StartMargin,E1124&lt;SOC_startT),1,0)</f>
        <v>0</v>
      </c>
      <c r="Q1124">
        <f>IF(AND(E1124&gt;SOC_stopT,D1124&lt;=F1124-O1124+StopMargin),1,0)</f>
        <v>0</v>
      </c>
      <c r="R1124">
        <f>IF(AND(P1124=1,M1124&gt;0),1,IF(AND(P1124=0,Q1124=1,N1124&gt;0),-1,0))</f>
        <v>0</v>
      </c>
      <c r="S1124">
        <f>S1123+IF(AND(R1124=1,M1124=1),1,0)-IF(AND(R1124=-1,N1124=1),1,0)</f>
        <v>1</v>
      </c>
      <c r="T1124">
        <f>T1123+IF(AND(R1124=1,M1124=2),1,0)-IF(AND(R1124=-1,N1124=2),1,0)</f>
        <v>1</v>
      </c>
      <c r="U1124">
        <f>U1123+IF(AND(R1124=1,M1124=3),1,0)-IF(AND(R1124=-1,N1124=3),1,0)</f>
        <v>1</v>
      </c>
      <c r="V1124">
        <f>IF(S1124&lt;&gt;S1123,0,V1123+dt)</f>
        <v>900</v>
      </c>
      <c r="W1124">
        <f>IF(T1124&lt;&gt;T1123,0,W1123+dt)</f>
        <v>899</v>
      </c>
      <c r="X1124">
        <f>IF(U1124&lt;&gt;U1123,0,X1123+dt)</f>
        <v>558</v>
      </c>
      <c r="Y1124" s="24">
        <f>S1124*Cap_1*MIN(1,(V1124+dt)/StartRamp)</f>
        <v>1.2</v>
      </c>
      <c r="Z1124" s="24">
        <f>T1124*Cap_2*MIN(1,(W1124+dt)/StartRamp)</f>
        <v>1.1000000000000001</v>
      </c>
      <c r="AA1124" s="24">
        <f>U1124*Cap_3*MIN(1,(X1124+dt)/StartRamp)</f>
        <v>1.1000000000000001</v>
      </c>
      <c r="AB1124" s="24">
        <f>SUM(Y1124:AA1124)</f>
        <v>3.4</v>
      </c>
      <c r="AC1124" s="24">
        <f>AB1124-D1124</f>
        <v>-0.50980000000000025</v>
      </c>
      <c r="AD1124" s="25">
        <f>MEDIAN(0,(TaperEnd-E1124)/(TaperEnd-TaperStart),1)</f>
        <v>1</v>
      </c>
      <c r="AE1124" s="24">
        <f>MIN(P_pcs*AD1124,MAX(0,SOC_max-E1124)*E_nom*60/dt/SQRT(RTE))</f>
        <v>2.5</v>
      </c>
      <c r="AF1124" s="24">
        <f>MIN(P_pcs,MAX(0,E1124-SOC_min)*E_nom*60/dt*SQRT(RTE))</f>
        <v>2.5</v>
      </c>
      <c r="AG1124" s="24">
        <f>IF(AC1124&gt;0,MIN(AC1124,AE1124),0)</f>
        <v>0</v>
      </c>
      <c r="AH1124" s="24">
        <f>IF(AC1124&lt;0,MIN(-AC1124,AF1124),0)</f>
        <v>0.50980000000000025</v>
      </c>
      <c r="AI1124" s="24">
        <f>IF(AC1124&gt;0,D1124+AG1124,AB1124)</f>
        <v>3.4</v>
      </c>
      <c r="AJ1124" s="24">
        <f>MAX(0,D1124-AI1124-AH1124)</f>
        <v>0</v>
      </c>
      <c r="AK1124" s="25">
        <f>IF(AB1124&gt;0,AI1124/AB1124,0)</f>
        <v>1</v>
      </c>
      <c r="AL1124">
        <f>IF(AB1124=0,1,MIN(MATCH(MEDIAN(MinStable,AK1124,1),FC_L,1),3))</f>
        <v>3</v>
      </c>
      <c r="AM1124" s="25">
        <f>INDEX(FC_E1,$AL1124)+(MEDIAN(MinStable,$AK1124,1)-INDEX(FC_L,$AL1124))*(INDEX(FC_E1,$AL1124+1)-INDEX(FC_E1,$AL1124))/(INDEX(FC_L,$AL1124+1)-INDEX(FC_L,$AL1124))</f>
        <v>0.42799999999999999</v>
      </c>
      <c r="AN1124" s="25">
        <f>INDEX(FC_E2,$AL1124)+(MEDIAN(MinStable,$AK1124,1)-INDEX(FC_L,$AL1124))*(INDEX(FC_E2,$AL1124+1)-INDEX(FC_E2,$AL1124))/(INDEX(FC_L,$AL1124+1)-INDEX(FC_L,$AL1124))</f>
        <v>0.42199999999999999</v>
      </c>
      <c r="AO1124" s="25">
        <f>INDEX(FC_E3,$AL1124)+(MEDIAN(MinStable,$AK1124,1)-INDEX(FC_L,$AL1124))*(INDEX(FC_E3,$AL1124+1)-INDEX(FC_E3,$AL1124))/(INDEX(FC_L,$AL1124+1)-INDEX(FC_L,$AL1124))</f>
        <v>0.41499999999999998</v>
      </c>
      <c r="AP1124" s="26">
        <f>(IF(S1124=1,Y1124*AK1124/AM1124,0)+IF(T1124=1,Z1124*AK1124/AN1124,0)+IF(U1124=1,AA1124*AK1124/AO1124,0))*dt/60</f>
        <v>0.13434959664142687</v>
      </c>
      <c r="AQ1124" s="25">
        <f>E1124+(AG1124*SQRT(RTE)-AH1124/SQRT(RTE))*dt/60/E_nom</f>
        <v>0.44631979391242815</v>
      </c>
      <c r="AR1124">
        <f>IF(R1124=1,1,0)</f>
        <v>0</v>
      </c>
    </row>
    <row r="1125" spans="1:44" x14ac:dyDescent="0.2">
      <c r="A1125">
        <v>1123</v>
      </c>
      <c r="B1125" s="22">
        <f>A1125/1440</f>
        <v>0.77986111111111112</v>
      </c>
      <c r="C1125" s="23">
        <v>3.8980999999999999</v>
      </c>
      <c r="D1125" s="24">
        <f>C1125+P_aux</f>
        <v>3.9131</v>
      </c>
      <c r="E1125" s="25">
        <f>AQ1124</f>
        <v>0.44631979391242815</v>
      </c>
      <c r="F1125" s="24">
        <f>AB1124</f>
        <v>3.4</v>
      </c>
      <c r="G1125">
        <f>IF(AND(S1124=0,V1124&gt;=MinOff),V1124,-1)</f>
        <v>-1</v>
      </c>
      <c r="H1125">
        <f>IF(AND(T1124=0,W1124&gt;=MinOff),W1124,-1)</f>
        <v>-1</v>
      </c>
      <c r="I1125">
        <f>IF(AND(U1124=0,X1124&gt;=MinOff),X1124,-1)</f>
        <v>-1</v>
      </c>
      <c r="J1125">
        <f>IF(AND(S1124=1,V1124&gt;=MinRun),V1124,-1)</f>
        <v>900</v>
      </c>
      <c r="K1125">
        <f>IF(AND(T1124=1,W1124&gt;=MinRun),W1124,-1)</f>
        <v>899</v>
      </c>
      <c r="L1125">
        <f>IF(AND(U1124=1,X1124&gt;=MinRun),X1124,-1)</f>
        <v>558</v>
      </c>
      <c r="M1125">
        <f>IF(MAX(G1125:I1125)&lt;0,0,MATCH(MAX(G1125:I1125),G1125:I1125,0))</f>
        <v>0</v>
      </c>
      <c r="N1125">
        <f>IF(MAX(J1125:L1125)&lt;0,0,MATCH(MAX(J1125:L1125),J1125:L1125,0))</f>
        <v>1</v>
      </c>
      <c r="O1125" s="24">
        <f>IF(N1125=0,0,INDEX(CapVec,N1125))</f>
        <v>1.2</v>
      </c>
      <c r="P1125">
        <f>IF(OR(D1125&gt;F1125+StartMargin,E1125&lt;SOC_startT),1,0)</f>
        <v>0</v>
      </c>
      <c r="Q1125">
        <f>IF(AND(E1125&gt;SOC_stopT,D1125&lt;=F1125-O1125+StopMargin),1,0)</f>
        <v>0</v>
      </c>
      <c r="R1125">
        <f>IF(AND(P1125=1,M1125&gt;0),1,IF(AND(P1125=0,Q1125=1,N1125&gt;0),-1,0))</f>
        <v>0</v>
      </c>
      <c r="S1125">
        <f>S1124+IF(AND(R1125=1,M1125=1),1,0)-IF(AND(R1125=-1,N1125=1),1,0)</f>
        <v>1</v>
      </c>
      <c r="T1125">
        <f>T1124+IF(AND(R1125=1,M1125=2),1,0)-IF(AND(R1125=-1,N1125=2),1,0)</f>
        <v>1</v>
      </c>
      <c r="U1125">
        <f>U1124+IF(AND(R1125=1,M1125=3),1,0)-IF(AND(R1125=-1,N1125=3),1,0)</f>
        <v>1</v>
      </c>
      <c r="V1125">
        <f>IF(S1125&lt;&gt;S1124,0,V1124+dt)</f>
        <v>901</v>
      </c>
      <c r="W1125">
        <f>IF(T1125&lt;&gt;T1124,0,W1124+dt)</f>
        <v>900</v>
      </c>
      <c r="X1125">
        <f>IF(U1125&lt;&gt;U1124,0,X1124+dt)</f>
        <v>559</v>
      </c>
      <c r="Y1125" s="24">
        <f>S1125*Cap_1*MIN(1,(V1125+dt)/StartRamp)</f>
        <v>1.2</v>
      </c>
      <c r="Z1125" s="24">
        <f>T1125*Cap_2*MIN(1,(W1125+dt)/StartRamp)</f>
        <v>1.1000000000000001</v>
      </c>
      <c r="AA1125" s="24">
        <f>U1125*Cap_3*MIN(1,(X1125+dt)/StartRamp)</f>
        <v>1.1000000000000001</v>
      </c>
      <c r="AB1125" s="24">
        <f>SUM(Y1125:AA1125)</f>
        <v>3.4</v>
      </c>
      <c r="AC1125" s="24">
        <f>AB1125-D1125</f>
        <v>-0.51310000000000011</v>
      </c>
      <c r="AD1125" s="25">
        <f>MEDIAN(0,(TaperEnd-E1125)/(TaperEnd-TaperStart),1)</f>
        <v>1</v>
      </c>
      <c r="AE1125" s="24">
        <f>MIN(P_pcs*AD1125,MAX(0,SOC_max-E1125)*E_nom*60/dt/SQRT(RTE))</f>
        <v>2.5</v>
      </c>
      <c r="AF1125" s="24">
        <f>MIN(P_pcs,MAX(0,E1125-SOC_min)*E_nom*60/dt*SQRT(RTE))</f>
        <v>2.5</v>
      </c>
      <c r="AG1125" s="24">
        <f>IF(AC1125&gt;0,MIN(AC1125,AE1125),0)</f>
        <v>0</v>
      </c>
      <c r="AH1125" s="24">
        <f>IF(AC1125&lt;0,MIN(-AC1125,AF1125),0)</f>
        <v>0.51310000000000011</v>
      </c>
      <c r="AI1125" s="24">
        <f>IF(AC1125&gt;0,D1125+AG1125,AB1125)</f>
        <v>3.4</v>
      </c>
      <c r="AJ1125" s="24">
        <f>MAX(0,D1125-AI1125-AH1125)</f>
        <v>0</v>
      </c>
      <c r="AK1125" s="25">
        <f>IF(AB1125&gt;0,AI1125/AB1125,0)</f>
        <v>1</v>
      </c>
      <c r="AL1125">
        <f>IF(AB1125=0,1,MIN(MATCH(MEDIAN(MinStable,AK1125,1),FC_L,1),3))</f>
        <v>3</v>
      </c>
      <c r="AM1125" s="25">
        <f>INDEX(FC_E1,$AL1125)+(MEDIAN(MinStable,$AK1125,1)-INDEX(FC_L,$AL1125))*(INDEX(FC_E1,$AL1125+1)-INDEX(FC_E1,$AL1125))/(INDEX(FC_L,$AL1125+1)-INDEX(FC_L,$AL1125))</f>
        <v>0.42799999999999999</v>
      </c>
      <c r="AN1125" s="25">
        <f>INDEX(FC_E2,$AL1125)+(MEDIAN(MinStable,$AK1125,1)-INDEX(FC_L,$AL1125))*(INDEX(FC_E2,$AL1125+1)-INDEX(FC_E2,$AL1125))/(INDEX(FC_L,$AL1125+1)-INDEX(FC_L,$AL1125))</f>
        <v>0.42199999999999999</v>
      </c>
      <c r="AO1125" s="25">
        <f>INDEX(FC_E3,$AL1125)+(MEDIAN(MinStable,$AK1125,1)-INDEX(FC_L,$AL1125))*(INDEX(FC_E3,$AL1125+1)-INDEX(FC_E3,$AL1125))/(INDEX(FC_L,$AL1125+1)-INDEX(FC_L,$AL1125))</f>
        <v>0.41499999999999998</v>
      </c>
      <c r="AP1125" s="26">
        <f>(IF(S1125=1,Y1125*AK1125/AM1125,0)+IF(T1125=1,Z1125*AK1125/AN1125,0)+IF(U1125=1,AA1125*AK1125/AO1125,0))*dt/60</f>
        <v>0.13434959664142687</v>
      </c>
      <c r="AQ1125" s="25">
        <f>E1125+(AG1125*SQRT(RTE)-AH1125/SQRT(RTE))*dt/60/E_nom</f>
        <v>0.4446623198584575</v>
      </c>
      <c r="AR1125">
        <f>IF(R1125=1,1,0)</f>
        <v>0</v>
      </c>
    </row>
    <row r="1126" spans="1:44" x14ac:dyDescent="0.2">
      <c r="A1126">
        <v>1124</v>
      </c>
      <c r="B1126" s="22">
        <f>A1126/1440</f>
        <v>0.78055555555555556</v>
      </c>
      <c r="C1126" s="23">
        <v>3.9192999999999998</v>
      </c>
      <c r="D1126" s="24">
        <f>C1126+P_aux</f>
        <v>3.9342999999999999</v>
      </c>
      <c r="E1126" s="25">
        <f>AQ1125</f>
        <v>0.4446623198584575</v>
      </c>
      <c r="F1126" s="24">
        <f>AB1125</f>
        <v>3.4</v>
      </c>
      <c r="G1126">
        <f>IF(AND(S1125=0,V1125&gt;=MinOff),V1125,-1)</f>
        <v>-1</v>
      </c>
      <c r="H1126">
        <f>IF(AND(T1125=0,W1125&gt;=MinOff),W1125,-1)</f>
        <v>-1</v>
      </c>
      <c r="I1126">
        <f>IF(AND(U1125=0,X1125&gt;=MinOff),X1125,-1)</f>
        <v>-1</v>
      </c>
      <c r="J1126">
        <f>IF(AND(S1125=1,V1125&gt;=MinRun),V1125,-1)</f>
        <v>901</v>
      </c>
      <c r="K1126">
        <f>IF(AND(T1125=1,W1125&gt;=MinRun),W1125,-1)</f>
        <v>900</v>
      </c>
      <c r="L1126">
        <f>IF(AND(U1125=1,X1125&gt;=MinRun),X1125,-1)</f>
        <v>559</v>
      </c>
      <c r="M1126">
        <f>IF(MAX(G1126:I1126)&lt;0,0,MATCH(MAX(G1126:I1126),G1126:I1126,0))</f>
        <v>0</v>
      </c>
      <c r="N1126">
        <f>IF(MAX(J1126:L1126)&lt;0,0,MATCH(MAX(J1126:L1126),J1126:L1126,0))</f>
        <v>1</v>
      </c>
      <c r="O1126" s="24">
        <f>IF(N1126=0,0,INDEX(CapVec,N1126))</f>
        <v>1.2</v>
      </c>
      <c r="P1126">
        <f>IF(OR(D1126&gt;F1126+StartMargin,E1126&lt;SOC_startT),1,0)</f>
        <v>0</v>
      </c>
      <c r="Q1126">
        <f>IF(AND(E1126&gt;SOC_stopT,D1126&lt;=F1126-O1126+StopMargin),1,0)</f>
        <v>0</v>
      </c>
      <c r="R1126">
        <f>IF(AND(P1126=1,M1126&gt;0),1,IF(AND(P1126=0,Q1126=1,N1126&gt;0),-1,0))</f>
        <v>0</v>
      </c>
      <c r="S1126">
        <f>S1125+IF(AND(R1126=1,M1126=1),1,0)-IF(AND(R1126=-1,N1126=1),1,0)</f>
        <v>1</v>
      </c>
      <c r="T1126">
        <f>T1125+IF(AND(R1126=1,M1126=2),1,0)-IF(AND(R1126=-1,N1126=2),1,0)</f>
        <v>1</v>
      </c>
      <c r="U1126">
        <f>U1125+IF(AND(R1126=1,M1126=3),1,0)-IF(AND(R1126=-1,N1126=3),1,0)</f>
        <v>1</v>
      </c>
      <c r="V1126">
        <f>IF(S1126&lt;&gt;S1125,0,V1125+dt)</f>
        <v>902</v>
      </c>
      <c r="W1126">
        <f>IF(T1126&lt;&gt;T1125,0,W1125+dt)</f>
        <v>901</v>
      </c>
      <c r="X1126">
        <f>IF(U1126&lt;&gt;U1125,0,X1125+dt)</f>
        <v>560</v>
      </c>
      <c r="Y1126" s="24">
        <f>S1126*Cap_1*MIN(1,(V1126+dt)/StartRamp)</f>
        <v>1.2</v>
      </c>
      <c r="Z1126" s="24">
        <f>T1126*Cap_2*MIN(1,(W1126+dt)/StartRamp)</f>
        <v>1.1000000000000001</v>
      </c>
      <c r="AA1126" s="24">
        <f>U1126*Cap_3*MIN(1,(X1126+dt)/StartRamp)</f>
        <v>1.1000000000000001</v>
      </c>
      <c r="AB1126" s="24">
        <f>SUM(Y1126:AA1126)</f>
        <v>3.4</v>
      </c>
      <c r="AC1126" s="24">
        <f>AB1126-D1126</f>
        <v>-0.5343</v>
      </c>
      <c r="AD1126" s="25">
        <f>MEDIAN(0,(TaperEnd-E1126)/(TaperEnd-TaperStart),1)</f>
        <v>1</v>
      </c>
      <c r="AE1126" s="24">
        <f>MIN(P_pcs*AD1126,MAX(0,SOC_max-E1126)*E_nom*60/dt/SQRT(RTE))</f>
        <v>2.5</v>
      </c>
      <c r="AF1126" s="24">
        <f>MIN(P_pcs,MAX(0,E1126-SOC_min)*E_nom*60/dt*SQRT(RTE))</f>
        <v>2.5</v>
      </c>
      <c r="AG1126" s="24">
        <f>IF(AC1126&gt;0,MIN(AC1126,AE1126),0)</f>
        <v>0</v>
      </c>
      <c r="AH1126" s="24">
        <f>IF(AC1126&lt;0,MIN(-AC1126,AF1126),0)</f>
        <v>0.5343</v>
      </c>
      <c r="AI1126" s="24">
        <f>IF(AC1126&gt;0,D1126+AG1126,AB1126)</f>
        <v>3.4</v>
      </c>
      <c r="AJ1126" s="24">
        <f>MAX(0,D1126-AI1126-AH1126)</f>
        <v>0</v>
      </c>
      <c r="AK1126" s="25">
        <f>IF(AB1126&gt;0,AI1126/AB1126,0)</f>
        <v>1</v>
      </c>
      <c r="AL1126">
        <f>IF(AB1126=0,1,MIN(MATCH(MEDIAN(MinStable,AK1126,1),FC_L,1),3))</f>
        <v>3</v>
      </c>
      <c r="AM1126" s="25">
        <f>INDEX(FC_E1,$AL1126)+(MEDIAN(MinStable,$AK1126,1)-INDEX(FC_L,$AL1126))*(INDEX(FC_E1,$AL1126+1)-INDEX(FC_E1,$AL1126))/(INDEX(FC_L,$AL1126+1)-INDEX(FC_L,$AL1126))</f>
        <v>0.42799999999999999</v>
      </c>
      <c r="AN1126" s="25">
        <f>INDEX(FC_E2,$AL1126)+(MEDIAN(MinStable,$AK1126,1)-INDEX(FC_L,$AL1126))*(INDEX(FC_E2,$AL1126+1)-INDEX(FC_E2,$AL1126))/(INDEX(FC_L,$AL1126+1)-INDEX(FC_L,$AL1126))</f>
        <v>0.42199999999999999</v>
      </c>
      <c r="AO1126" s="25">
        <f>INDEX(FC_E3,$AL1126)+(MEDIAN(MinStable,$AK1126,1)-INDEX(FC_L,$AL1126))*(INDEX(FC_E3,$AL1126+1)-INDEX(FC_E3,$AL1126))/(INDEX(FC_L,$AL1126+1)-INDEX(FC_L,$AL1126))</f>
        <v>0.41499999999999998</v>
      </c>
      <c r="AP1126" s="26">
        <f>(IF(S1126=1,Y1126*AK1126/AM1126,0)+IF(T1126=1,Z1126*AK1126/AN1126,0)+IF(U1126=1,AA1126*AK1126/AO1126,0))*dt/60</f>
        <v>0.13434959664142687</v>
      </c>
      <c r="AQ1126" s="25">
        <f>E1126+(AG1126*SQRT(RTE)-AH1126/SQRT(RTE))*dt/60/E_nom</f>
        <v>0.44293636315014229</v>
      </c>
      <c r="AR1126">
        <f>IF(R1126=1,1,0)</f>
        <v>0</v>
      </c>
    </row>
    <row r="1127" spans="1:44" x14ac:dyDescent="0.2">
      <c r="A1127">
        <v>1125</v>
      </c>
      <c r="B1127" s="22">
        <f>A1127/1440</f>
        <v>0.78125</v>
      </c>
      <c r="C1127" s="23">
        <v>3.8437000000000001</v>
      </c>
      <c r="D1127" s="24">
        <f>C1127+P_aux</f>
        <v>3.8587000000000002</v>
      </c>
      <c r="E1127" s="25">
        <f>AQ1126</f>
        <v>0.44293636315014229</v>
      </c>
      <c r="F1127" s="24">
        <f>AB1126</f>
        <v>3.4</v>
      </c>
      <c r="G1127">
        <f>IF(AND(S1126=0,V1126&gt;=MinOff),V1126,-1)</f>
        <v>-1</v>
      </c>
      <c r="H1127">
        <f>IF(AND(T1126=0,W1126&gt;=MinOff),W1126,-1)</f>
        <v>-1</v>
      </c>
      <c r="I1127">
        <f>IF(AND(U1126=0,X1126&gt;=MinOff),X1126,-1)</f>
        <v>-1</v>
      </c>
      <c r="J1127">
        <f>IF(AND(S1126=1,V1126&gt;=MinRun),V1126,-1)</f>
        <v>902</v>
      </c>
      <c r="K1127">
        <f>IF(AND(T1126=1,W1126&gt;=MinRun),W1126,-1)</f>
        <v>901</v>
      </c>
      <c r="L1127">
        <f>IF(AND(U1126=1,X1126&gt;=MinRun),X1126,-1)</f>
        <v>560</v>
      </c>
      <c r="M1127">
        <f>IF(MAX(G1127:I1127)&lt;0,0,MATCH(MAX(G1127:I1127),G1127:I1127,0))</f>
        <v>0</v>
      </c>
      <c r="N1127">
        <f>IF(MAX(J1127:L1127)&lt;0,0,MATCH(MAX(J1127:L1127),J1127:L1127,0))</f>
        <v>1</v>
      </c>
      <c r="O1127" s="24">
        <f>IF(N1127=0,0,INDEX(CapVec,N1127))</f>
        <v>1.2</v>
      </c>
      <c r="P1127">
        <f>IF(OR(D1127&gt;F1127+StartMargin,E1127&lt;SOC_startT),1,0)</f>
        <v>0</v>
      </c>
      <c r="Q1127">
        <f>IF(AND(E1127&gt;SOC_stopT,D1127&lt;=F1127-O1127+StopMargin),1,0)</f>
        <v>0</v>
      </c>
      <c r="R1127">
        <f>IF(AND(P1127=1,M1127&gt;0),1,IF(AND(P1127=0,Q1127=1,N1127&gt;0),-1,0))</f>
        <v>0</v>
      </c>
      <c r="S1127">
        <f>S1126+IF(AND(R1127=1,M1127=1),1,0)-IF(AND(R1127=-1,N1127=1),1,0)</f>
        <v>1</v>
      </c>
      <c r="T1127">
        <f>T1126+IF(AND(R1127=1,M1127=2),1,0)-IF(AND(R1127=-1,N1127=2),1,0)</f>
        <v>1</v>
      </c>
      <c r="U1127">
        <f>U1126+IF(AND(R1127=1,M1127=3),1,0)-IF(AND(R1127=-1,N1127=3),1,0)</f>
        <v>1</v>
      </c>
      <c r="V1127">
        <f>IF(S1127&lt;&gt;S1126,0,V1126+dt)</f>
        <v>903</v>
      </c>
      <c r="W1127">
        <f>IF(T1127&lt;&gt;T1126,0,W1126+dt)</f>
        <v>902</v>
      </c>
      <c r="X1127">
        <f>IF(U1127&lt;&gt;U1126,0,X1126+dt)</f>
        <v>561</v>
      </c>
      <c r="Y1127" s="24">
        <f>S1127*Cap_1*MIN(1,(V1127+dt)/StartRamp)</f>
        <v>1.2</v>
      </c>
      <c r="Z1127" s="24">
        <f>T1127*Cap_2*MIN(1,(W1127+dt)/StartRamp)</f>
        <v>1.1000000000000001</v>
      </c>
      <c r="AA1127" s="24">
        <f>U1127*Cap_3*MIN(1,(X1127+dt)/StartRamp)</f>
        <v>1.1000000000000001</v>
      </c>
      <c r="AB1127" s="24">
        <f>SUM(Y1127:AA1127)</f>
        <v>3.4</v>
      </c>
      <c r="AC1127" s="24">
        <f>AB1127-D1127</f>
        <v>-0.45870000000000033</v>
      </c>
      <c r="AD1127" s="25">
        <f>MEDIAN(0,(TaperEnd-E1127)/(TaperEnd-TaperStart),1)</f>
        <v>1</v>
      </c>
      <c r="AE1127" s="24">
        <f>MIN(P_pcs*AD1127,MAX(0,SOC_max-E1127)*E_nom*60/dt/SQRT(RTE))</f>
        <v>2.5</v>
      </c>
      <c r="AF1127" s="24">
        <f>MIN(P_pcs,MAX(0,E1127-SOC_min)*E_nom*60/dt*SQRT(RTE))</f>
        <v>2.5</v>
      </c>
      <c r="AG1127" s="24">
        <f>IF(AC1127&gt;0,MIN(AC1127,AE1127),0)</f>
        <v>0</v>
      </c>
      <c r="AH1127" s="24">
        <f>IF(AC1127&lt;0,MIN(-AC1127,AF1127),0)</f>
        <v>0.45870000000000033</v>
      </c>
      <c r="AI1127" s="24">
        <f>IF(AC1127&gt;0,D1127+AG1127,AB1127)</f>
        <v>3.4</v>
      </c>
      <c r="AJ1127" s="24">
        <f>MAX(0,D1127-AI1127-AH1127)</f>
        <v>0</v>
      </c>
      <c r="AK1127" s="25">
        <f>IF(AB1127&gt;0,AI1127/AB1127,0)</f>
        <v>1</v>
      </c>
      <c r="AL1127">
        <f>IF(AB1127=0,1,MIN(MATCH(MEDIAN(MinStable,AK1127,1),FC_L,1),3))</f>
        <v>3</v>
      </c>
      <c r="AM1127" s="25">
        <f>INDEX(FC_E1,$AL1127)+(MEDIAN(MinStable,$AK1127,1)-INDEX(FC_L,$AL1127))*(INDEX(FC_E1,$AL1127+1)-INDEX(FC_E1,$AL1127))/(INDEX(FC_L,$AL1127+1)-INDEX(FC_L,$AL1127))</f>
        <v>0.42799999999999999</v>
      </c>
      <c r="AN1127" s="25">
        <f>INDEX(FC_E2,$AL1127)+(MEDIAN(MinStable,$AK1127,1)-INDEX(FC_L,$AL1127))*(INDEX(FC_E2,$AL1127+1)-INDEX(FC_E2,$AL1127))/(INDEX(FC_L,$AL1127+1)-INDEX(FC_L,$AL1127))</f>
        <v>0.42199999999999999</v>
      </c>
      <c r="AO1127" s="25">
        <f>INDEX(FC_E3,$AL1127)+(MEDIAN(MinStable,$AK1127,1)-INDEX(FC_L,$AL1127))*(INDEX(FC_E3,$AL1127+1)-INDEX(FC_E3,$AL1127))/(INDEX(FC_L,$AL1127+1)-INDEX(FC_L,$AL1127))</f>
        <v>0.41499999999999998</v>
      </c>
      <c r="AP1127" s="26">
        <f>(IF(S1127=1,Y1127*AK1127/AM1127,0)+IF(T1127=1,Z1127*AK1127/AN1127,0)+IF(U1127=1,AA1127*AK1127/AO1127,0))*dt/60</f>
        <v>0.13434959664142687</v>
      </c>
      <c r="AQ1127" s="25">
        <f>E1127+(AG1127*SQRT(RTE)-AH1127/SQRT(RTE))*dt/60/E_nom</f>
        <v>0.4414546181714708</v>
      </c>
      <c r="AR1127">
        <f>IF(R1127=1,1,0)</f>
        <v>0</v>
      </c>
    </row>
    <row r="1128" spans="1:44" x14ac:dyDescent="0.2">
      <c r="A1128">
        <v>1126</v>
      </c>
      <c r="B1128" s="22">
        <f>A1128/1440</f>
        <v>0.78194444444444444</v>
      </c>
      <c r="C1128" s="23">
        <v>3.8338999999999999</v>
      </c>
      <c r="D1128" s="24">
        <f>C1128+P_aux</f>
        <v>3.8489</v>
      </c>
      <c r="E1128" s="25">
        <f>AQ1127</f>
        <v>0.4414546181714708</v>
      </c>
      <c r="F1128" s="24">
        <f>AB1127</f>
        <v>3.4</v>
      </c>
      <c r="G1128">
        <f>IF(AND(S1127=0,V1127&gt;=MinOff),V1127,-1)</f>
        <v>-1</v>
      </c>
      <c r="H1128">
        <f>IF(AND(T1127=0,W1127&gt;=MinOff),W1127,-1)</f>
        <v>-1</v>
      </c>
      <c r="I1128">
        <f>IF(AND(U1127=0,X1127&gt;=MinOff),X1127,-1)</f>
        <v>-1</v>
      </c>
      <c r="J1128">
        <f>IF(AND(S1127=1,V1127&gt;=MinRun),V1127,-1)</f>
        <v>903</v>
      </c>
      <c r="K1128">
        <f>IF(AND(T1127=1,W1127&gt;=MinRun),W1127,-1)</f>
        <v>902</v>
      </c>
      <c r="L1128">
        <f>IF(AND(U1127=1,X1127&gt;=MinRun),X1127,-1)</f>
        <v>561</v>
      </c>
      <c r="M1128">
        <f>IF(MAX(G1128:I1128)&lt;0,0,MATCH(MAX(G1128:I1128),G1128:I1128,0))</f>
        <v>0</v>
      </c>
      <c r="N1128">
        <f>IF(MAX(J1128:L1128)&lt;0,0,MATCH(MAX(J1128:L1128),J1128:L1128,0))</f>
        <v>1</v>
      </c>
      <c r="O1128" s="24">
        <f>IF(N1128=0,0,INDEX(CapVec,N1128))</f>
        <v>1.2</v>
      </c>
      <c r="P1128">
        <f>IF(OR(D1128&gt;F1128+StartMargin,E1128&lt;SOC_startT),1,0)</f>
        <v>0</v>
      </c>
      <c r="Q1128">
        <f>IF(AND(E1128&gt;SOC_stopT,D1128&lt;=F1128-O1128+StopMargin),1,0)</f>
        <v>0</v>
      </c>
      <c r="R1128">
        <f>IF(AND(P1128=1,M1128&gt;0),1,IF(AND(P1128=0,Q1128=1,N1128&gt;0),-1,0))</f>
        <v>0</v>
      </c>
      <c r="S1128">
        <f>S1127+IF(AND(R1128=1,M1128=1),1,0)-IF(AND(R1128=-1,N1128=1),1,0)</f>
        <v>1</v>
      </c>
      <c r="T1128">
        <f>T1127+IF(AND(R1128=1,M1128=2),1,0)-IF(AND(R1128=-1,N1128=2),1,0)</f>
        <v>1</v>
      </c>
      <c r="U1128">
        <f>U1127+IF(AND(R1128=1,M1128=3),1,0)-IF(AND(R1128=-1,N1128=3),1,0)</f>
        <v>1</v>
      </c>
      <c r="V1128">
        <f>IF(S1128&lt;&gt;S1127,0,V1127+dt)</f>
        <v>904</v>
      </c>
      <c r="W1128">
        <f>IF(T1128&lt;&gt;T1127,0,W1127+dt)</f>
        <v>903</v>
      </c>
      <c r="X1128">
        <f>IF(U1128&lt;&gt;U1127,0,X1127+dt)</f>
        <v>562</v>
      </c>
      <c r="Y1128" s="24">
        <f>S1128*Cap_1*MIN(1,(V1128+dt)/StartRamp)</f>
        <v>1.2</v>
      </c>
      <c r="Z1128" s="24">
        <f>T1128*Cap_2*MIN(1,(W1128+dt)/StartRamp)</f>
        <v>1.1000000000000001</v>
      </c>
      <c r="AA1128" s="24">
        <f>U1128*Cap_3*MIN(1,(X1128+dt)/StartRamp)</f>
        <v>1.1000000000000001</v>
      </c>
      <c r="AB1128" s="24">
        <f>SUM(Y1128:AA1128)</f>
        <v>3.4</v>
      </c>
      <c r="AC1128" s="24">
        <f>AB1128-D1128</f>
        <v>-0.44890000000000008</v>
      </c>
      <c r="AD1128" s="25">
        <f>MEDIAN(0,(TaperEnd-E1128)/(TaperEnd-TaperStart),1)</f>
        <v>1</v>
      </c>
      <c r="AE1128" s="24">
        <f>MIN(P_pcs*AD1128,MAX(0,SOC_max-E1128)*E_nom*60/dt/SQRT(RTE))</f>
        <v>2.5</v>
      </c>
      <c r="AF1128" s="24">
        <f>MIN(P_pcs,MAX(0,E1128-SOC_min)*E_nom*60/dt*SQRT(RTE))</f>
        <v>2.5</v>
      </c>
      <c r="AG1128" s="24">
        <f>IF(AC1128&gt;0,MIN(AC1128,AE1128),0)</f>
        <v>0</v>
      </c>
      <c r="AH1128" s="24">
        <f>IF(AC1128&lt;0,MIN(-AC1128,AF1128),0)</f>
        <v>0.44890000000000008</v>
      </c>
      <c r="AI1128" s="24">
        <f>IF(AC1128&gt;0,D1128+AG1128,AB1128)</f>
        <v>3.4</v>
      </c>
      <c r="AJ1128" s="24">
        <f>MAX(0,D1128-AI1128-AH1128)</f>
        <v>0</v>
      </c>
      <c r="AK1128" s="25">
        <f>IF(AB1128&gt;0,AI1128/AB1128,0)</f>
        <v>1</v>
      </c>
      <c r="AL1128">
        <f>IF(AB1128=0,1,MIN(MATCH(MEDIAN(MinStable,AK1128,1),FC_L,1),3))</f>
        <v>3</v>
      </c>
      <c r="AM1128" s="25">
        <f>INDEX(FC_E1,$AL1128)+(MEDIAN(MinStable,$AK1128,1)-INDEX(FC_L,$AL1128))*(INDEX(FC_E1,$AL1128+1)-INDEX(FC_E1,$AL1128))/(INDEX(FC_L,$AL1128+1)-INDEX(FC_L,$AL1128))</f>
        <v>0.42799999999999999</v>
      </c>
      <c r="AN1128" s="25">
        <f>INDEX(FC_E2,$AL1128)+(MEDIAN(MinStable,$AK1128,1)-INDEX(FC_L,$AL1128))*(INDEX(FC_E2,$AL1128+1)-INDEX(FC_E2,$AL1128))/(INDEX(FC_L,$AL1128+1)-INDEX(FC_L,$AL1128))</f>
        <v>0.42199999999999999</v>
      </c>
      <c r="AO1128" s="25">
        <f>INDEX(FC_E3,$AL1128)+(MEDIAN(MinStable,$AK1128,1)-INDEX(FC_L,$AL1128))*(INDEX(FC_E3,$AL1128+1)-INDEX(FC_E3,$AL1128))/(INDEX(FC_L,$AL1128+1)-INDEX(FC_L,$AL1128))</f>
        <v>0.41499999999999998</v>
      </c>
      <c r="AP1128" s="26">
        <f>(IF(S1128=1,Y1128*AK1128/AM1128,0)+IF(T1128=1,Z1128*AK1128/AN1128,0)+IF(U1128=1,AA1128*AK1128/AO1128,0))*dt/60</f>
        <v>0.13434959664142687</v>
      </c>
      <c r="AQ1128" s="25">
        <f>E1128+(AG1128*SQRT(RTE)-AH1128/SQRT(RTE))*dt/60/E_nom</f>
        <v>0.44000453026886421</v>
      </c>
      <c r="AR1128">
        <f>IF(R1128=1,1,0)</f>
        <v>0</v>
      </c>
    </row>
    <row r="1129" spans="1:44" x14ac:dyDescent="0.2">
      <c r="A1129">
        <v>1127</v>
      </c>
      <c r="B1129" s="22">
        <f>A1129/1440</f>
        <v>0.78263888888888888</v>
      </c>
      <c r="C1129" s="23">
        <v>3.8927999999999998</v>
      </c>
      <c r="D1129" s="24">
        <f>C1129+P_aux</f>
        <v>3.9077999999999999</v>
      </c>
      <c r="E1129" s="25">
        <f>AQ1128</f>
        <v>0.44000453026886421</v>
      </c>
      <c r="F1129" s="24">
        <f>AB1128</f>
        <v>3.4</v>
      </c>
      <c r="G1129">
        <f>IF(AND(S1128=0,V1128&gt;=MinOff),V1128,-1)</f>
        <v>-1</v>
      </c>
      <c r="H1129">
        <f>IF(AND(T1128=0,W1128&gt;=MinOff),W1128,-1)</f>
        <v>-1</v>
      </c>
      <c r="I1129">
        <f>IF(AND(U1128=0,X1128&gt;=MinOff),X1128,-1)</f>
        <v>-1</v>
      </c>
      <c r="J1129">
        <f>IF(AND(S1128=1,V1128&gt;=MinRun),V1128,-1)</f>
        <v>904</v>
      </c>
      <c r="K1129">
        <f>IF(AND(T1128=1,W1128&gt;=MinRun),W1128,-1)</f>
        <v>903</v>
      </c>
      <c r="L1129">
        <f>IF(AND(U1128=1,X1128&gt;=MinRun),X1128,-1)</f>
        <v>562</v>
      </c>
      <c r="M1129">
        <f>IF(MAX(G1129:I1129)&lt;0,0,MATCH(MAX(G1129:I1129),G1129:I1129,0))</f>
        <v>0</v>
      </c>
      <c r="N1129">
        <f>IF(MAX(J1129:L1129)&lt;0,0,MATCH(MAX(J1129:L1129),J1129:L1129,0))</f>
        <v>1</v>
      </c>
      <c r="O1129" s="24">
        <f>IF(N1129=0,0,INDEX(CapVec,N1129))</f>
        <v>1.2</v>
      </c>
      <c r="P1129">
        <f>IF(OR(D1129&gt;F1129+StartMargin,E1129&lt;SOC_startT),1,0)</f>
        <v>0</v>
      </c>
      <c r="Q1129">
        <f>IF(AND(E1129&gt;SOC_stopT,D1129&lt;=F1129-O1129+StopMargin),1,0)</f>
        <v>0</v>
      </c>
      <c r="R1129">
        <f>IF(AND(P1129=1,M1129&gt;0),1,IF(AND(P1129=0,Q1129=1,N1129&gt;0),-1,0))</f>
        <v>0</v>
      </c>
      <c r="S1129">
        <f>S1128+IF(AND(R1129=1,M1129=1),1,0)-IF(AND(R1129=-1,N1129=1),1,0)</f>
        <v>1</v>
      </c>
      <c r="T1129">
        <f>T1128+IF(AND(R1129=1,M1129=2),1,0)-IF(AND(R1129=-1,N1129=2),1,0)</f>
        <v>1</v>
      </c>
      <c r="U1129">
        <f>U1128+IF(AND(R1129=1,M1129=3),1,0)-IF(AND(R1129=-1,N1129=3),1,0)</f>
        <v>1</v>
      </c>
      <c r="V1129">
        <f>IF(S1129&lt;&gt;S1128,0,V1128+dt)</f>
        <v>905</v>
      </c>
      <c r="W1129">
        <f>IF(T1129&lt;&gt;T1128,0,W1128+dt)</f>
        <v>904</v>
      </c>
      <c r="X1129">
        <f>IF(U1129&lt;&gt;U1128,0,X1128+dt)</f>
        <v>563</v>
      </c>
      <c r="Y1129" s="24">
        <f>S1129*Cap_1*MIN(1,(V1129+dt)/StartRamp)</f>
        <v>1.2</v>
      </c>
      <c r="Z1129" s="24">
        <f>T1129*Cap_2*MIN(1,(W1129+dt)/StartRamp)</f>
        <v>1.1000000000000001</v>
      </c>
      <c r="AA1129" s="24">
        <f>U1129*Cap_3*MIN(1,(X1129+dt)/StartRamp)</f>
        <v>1.1000000000000001</v>
      </c>
      <c r="AB1129" s="24">
        <f>SUM(Y1129:AA1129)</f>
        <v>3.4</v>
      </c>
      <c r="AC1129" s="24">
        <f>AB1129-D1129</f>
        <v>-0.50780000000000003</v>
      </c>
      <c r="AD1129" s="25">
        <f>MEDIAN(0,(TaperEnd-E1129)/(TaperEnd-TaperStart),1)</f>
        <v>1</v>
      </c>
      <c r="AE1129" s="24">
        <f>MIN(P_pcs*AD1129,MAX(0,SOC_max-E1129)*E_nom*60/dt/SQRT(RTE))</f>
        <v>2.5</v>
      </c>
      <c r="AF1129" s="24">
        <f>MIN(P_pcs,MAX(0,E1129-SOC_min)*E_nom*60/dt*SQRT(RTE))</f>
        <v>2.5</v>
      </c>
      <c r="AG1129" s="24">
        <f>IF(AC1129&gt;0,MIN(AC1129,AE1129),0)</f>
        <v>0</v>
      </c>
      <c r="AH1129" s="24">
        <f>IF(AC1129&lt;0,MIN(-AC1129,AF1129),0)</f>
        <v>0.50780000000000003</v>
      </c>
      <c r="AI1129" s="24">
        <f>IF(AC1129&gt;0,D1129+AG1129,AB1129)</f>
        <v>3.4</v>
      </c>
      <c r="AJ1129" s="24">
        <f>MAX(0,D1129-AI1129-AH1129)</f>
        <v>0</v>
      </c>
      <c r="AK1129" s="25">
        <f>IF(AB1129&gt;0,AI1129/AB1129,0)</f>
        <v>1</v>
      </c>
      <c r="AL1129">
        <f>IF(AB1129=0,1,MIN(MATCH(MEDIAN(MinStable,AK1129,1),FC_L,1),3))</f>
        <v>3</v>
      </c>
      <c r="AM1129" s="25">
        <f>INDEX(FC_E1,$AL1129)+(MEDIAN(MinStable,$AK1129,1)-INDEX(FC_L,$AL1129))*(INDEX(FC_E1,$AL1129+1)-INDEX(FC_E1,$AL1129))/(INDEX(FC_L,$AL1129+1)-INDEX(FC_L,$AL1129))</f>
        <v>0.42799999999999999</v>
      </c>
      <c r="AN1129" s="25">
        <f>INDEX(FC_E2,$AL1129)+(MEDIAN(MinStable,$AK1129,1)-INDEX(FC_L,$AL1129))*(INDEX(FC_E2,$AL1129+1)-INDEX(FC_E2,$AL1129))/(INDEX(FC_L,$AL1129+1)-INDEX(FC_L,$AL1129))</f>
        <v>0.42199999999999999</v>
      </c>
      <c r="AO1129" s="25">
        <f>INDEX(FC_E3,$AL1129)+(MEDIAN(MinStable,$AK1129,1)-INDEX(FC_L,$AL1129))*(INDEX(FC_E3,$AL1129+1)-INDEX(FC_E3,$AL1129))/(INDEX(FC_L,$AL1129+1)-INDEX(FC_L,$AL1129))</f>
        <v>0.41499999999999998</v>
      </c>
      <c r="AP1129" s="26">
        <f>(IF(S1129=1,Y1129*AK1129/AM1129,0)+IF(T1129=1,Z1129*AK1129/AN1129,0)+IF(U1129=1,AA1129*AK1129/AO1129,0))*dt/60</f>
        <v>0.13434959664142687</v>
      </c>
      <c r="AQ1129" s="25">
        <f>E1129+(AG1129*SQRT(RTE)-AH1129/SQRT(RTE))*dt/60/E_nom</f>
        <v>0.43836417687847967</v>
      </c>
      <c r="AR1129">
        <f>IF(R1129=1,1,0)</f>
        <v>0</v>
      </c>
    </row>
    <row r="1130" spans="1:44" x14ac:dyDescent="0.2">
      <c r="A1130">
        <v>1128</v>
      </c>
      <c r="B1130" s="22">
        <f>A1130/1440</f>
        <v>0.78333333333333333</v>
      </c>
      <c r="C1130" s="23">
        <v>3.8540999999999999</v>
      </c>
      <c r="D1130" s="24">
        <f>C1130+P_aux</f>
        <v>3.8691</v>
      </c>
      <c r="E1130" s="25">
        <f>AQ1129</f>
        <v>0.43836417687847967</v>
      </c>
      <c r="F1130" s="24">
        <f>AB1129</f>
        <v>3.4</v>
      </c>
      <c r="G1130">
        <f>IF(AND(S1129=0,V1129&gt;=MinOff),V1129,-1)</f>
        <v>-1</v>
      </c>
      <c r="H1130">
        <f>IF(AND(T1129=0,W1129&gt;=MinOff),W1129,-1)</f>
        <v>-1</v>
      </c>
      <c r="I1130">
        <f>IF(AND(U1129=0,X1129&gt;=MinOff),X1129,-1)</f>
        <v>-1</v>
      </c>
      <c r="J1130">
        <f>IF(AND(S1129=1,V1129&gt;=MinRun),V1129,-1)</f>
        <v>905</v>
      </c>
      <c r="K1130">
        <f>IF(AND(T1129=1,W1129&gt;=MinRun),W1129,-1)</f>
        <v>904</v>
      </c>
      <c r="L1130">
        <f>IF(AND(U1129=1,X1129&gt;=MinRun),X1129,-1)</f>
        <v>563</v>
      </c>
      <c r="M1130">
        <f>IF(MAX(G1130:I1130)&lt;0,0,MATCH(MAX(G1130:I1130),G1130:I1130,0))</f>
        <v>0</v>
      </c>
      <c r="N1130">
        <f>IF(MAX(J1130:L1130)&lt;0,0,MATCH(MAX(J1130:L1130),J1130:L1130,0))</f>
        <v>1</v>
      </c>
      <c r="O1130" s="24">
        <f>IF(N1130=0,0,INDEX(CapVec,N1130))</f>
        <v>1.2</v>
      </c>
      <c r="P1130">
        <f>IF(OR(D1130&gt;F1130+StartMargin,E1130&lt;SOC_startT),1,0)</f>
        <v>0</v>
      </c>
      <c r="Q1130">
        <f>IF(AND(E1130&gt;SOC_stopT,D1130&lt;=F1130-O1130+StopMargin),1,0)</f>
        <v>0</v>
      </c>
      <c r="R1130">
        <f>IF(AND(P1130=1,M1130&gt;0),1,IF(AND(P1130=0,Q1130=1,N1130&gt;0),-1,0))</f>
        <v>0</v>
      </c>
      <c r="S1130">
        <f>S1129+IF(AND(R1130=1,M1130=1),1,0)-IF(AND(R1130=-1,N1130=1),1,0)</f>
        <v>1</v>
      </c>
      <c r="T1130">
        <f>T1129+IF(AND(R1130=1,M1130=2),1,0)-IF(AND(R1130=-1,N1130=2),1,0)</f>
        <v>1</v>
      </c>
      <c r="U1130">
        <f>U1129+IF(AND(R1130=1,M1130=3),1,0)-IF(AND(R1130=-1,N1130=3),1,0)</f>
        <v>1</v>
      </c>
      <c r="V1130">
        <f>IF(S1130&lt;&gt;S1129,0,V1129+dt)</f>
        <v>906</v>
      </c>
      <c r="W1130">
        <f>IF(T1130&lt;&gt;T1129,0,W1129+dt)</f>
        <v>905</v>
      </c>
      <c r="X1130">
        <f>IF(U1130&lt;&gt;U1129,0,X1129+dt)</f>
        <v>564</v>
      </c>
      <c r="Y1130" s="24">
        <f>S1130*Cap_1*MIN(1,(V1130+dt)/StartRamp)</f>
        <v>1.2</v>
      </c>
      <c r="Z1130" s="24">
        <f>T1130*Cap_2*MIN(1,(W1130+dt)/StartRamp)</f>
        <v>1.1000000000000001</v>
      </c>
      <c r="AA1130" s="24">
        <f>U1130*Cap_3*MIN(1,(X1130+dt)/StartRamp)</f>
        <v>1.1000000000000001</v>
      </c>
      <c r="AB1130" s="24">
        <f>SUM(Y1130:AA1130)</f>
        <v>3.4</v>
      </c>
      <c r="AC1130" s="24">
        <f>AB1130-D1130</f>
        <v>-0.46910000000000007</v>
      </c>
      <c r="AD1130" s="25">
        <f>MEDIAN(0,(TaperEnd-E1130)/(TaperEnd-TaperStart),1)</f>
        <v>1</v>
      </c>
      <c r="AE1130" s="24">
        <f>MIN(P_pcs*AD1130,MAX(0,SOC_max-E1130)*E_nom*60/dt/SQRT(RTE))</f>
        <v>2.5</v>
      </c>
      <c r="AF1130" s="24">
        <f>MIN(P_pcs,MAX(0,E1130-SOC_min)*E_nom*60/dt*SQRT(RTE))</f>
        <v>2.5</v>
      </c>
      <c r="AG1130" s="24">
        <f>IF(AC1130&gt;0,MIN(AC1130,AE1130),0)</f>
        <v>0</v>
      </c>
      <c r="AH1130" s="24">
        <f>IF(AC1130&lt;0,MIN(-AC1130,AF1130),0)</f>
        <v>0.46910000000000007</v>
      </c>
      <c r="AI1130" s="24">
        <f>IF(AC1130&gt;0,D1130+AG1130,AB1130)</f>
        <v>3.4</v>
      </c>
      <c r="AJ1130" s="24">
        <f>MAX(0,D1130-AI1130-AH1130)</f>
        <v>0</v>
      </c>
      <c r="AK1130" s="25">
        <f>IF(AB1130&gt;0,AI1130/AB1130,0)</f>
        <v>1</v>
      </c>
      <c r="AL1130">
        <f>IF(AB1130=0,1,MIN(MATCH(MEDIAN(MinStable,AK1130,1),FC_L,1),3))</f>
        <v>3</v>
      </c>
      <c r="AM1130" s="25">
        <f>INDEX(FC_E1,$AL1130)+(MEDIAN(MinStable,$AK1130,1)-INDEX(FC_L,$AL1130))*(INDEX(FC_E1,$AL1130+1)-INDEX(FC_E1,$AL1130))/(INDEX(FC_L,$AL1130+1)-INDEX(FC_L,$AL1130))</f>
        <v>0.42799999999999999</v>
      </c>
      <c r="AN1130" s="25">
        <f>INDEX(FC_E2,$AL1130)+(MEDIAN(MinStable,$AK1130,1)-INDEX(FC_L,$AL1130))*(INDEX(FC_E2,$AL1130+1)-INDEX(FC_E2,$AL1130))/(INDEX(FC_L,$AL1130+1)-INDEX(FC_L,$AL1130))</f>
        <v>0.42199999999999999</v>
      </c>
      <c r="AO1130" s="25">
        <f>INDEX(FC_E3,$AL1130)+(MEDIAN(MinStable,$AK1130,1)-INDEX(FC_L,$AL1130))*(INDEX(FC_E3,$AL1130+1)-INDEX(FC_E3,$AL1130))/(INDEX(FC_L,$AL1130+1)-INDEX(FC_L,$AL1130))</f>
        <v>0.41499999999999998</v>
      </c>
      <c r="AP1130" s="26">
        <f>(IF(S1130=1,Y1130*AK1130/AM1130,0)+IF(T1130=1,Z1130*AK1130/AN1130,0)+IF(U1130=1,AA1130*AK1130/AO1130,0))*dt/60</f>
        <v>0.13434959664142687</v>
      </c>
      <c r="AQ1130" s="25">
        <f>E1130+(AG1130*SQRT(RTE)-AH1130/SQRT(RTE))*dt/60/E_nom</f>
        <v>0.43684883663541274</v>
      </c>
      <c r="AR1130">
        <f>IF(R1130=1,1,0)</f>
        <v>0</v>
      </c>
    </row>
    <row r="1131" spans="1:44" x14ac:dyDescent="0.2">
      <c r="A1131">
        <v>1129</v>
      </c>
      <c r="B1131" s="22">
        <f>A1131/1440</f>
        <v>0.78402777777777777</v>
      </c>
      <c r="C1131" s="23">
        <v>3.8713000000000002</v>
      </c>
      <c r="D1131" s="24">
        <f>C1131+P_aux</f>
        <v>3.8863000000000003</v>
      </c>
      <c r="E1131" s="25">
        <f>AQ1130</f>
        <v>0.43684883663541274</v>
      </c>
      <c r="F1131" s="24">
        <f>AB1130</f>
        <v>3.4</v>
      </c>
      <c r="G1131">
        <f>IF(AND(S1130=0,V1130&gt;=MinOff),V1130,-1)</f>
        <v>-1</v>
      </c>
      <c r="H1131">
        <f>IF(AND(T1130=0,W1130&gt;=MinOff),W1130,-1)</f>
        <v>-1</v>
      </c>
      <c r="I1131">
        <f>IF(AND(U1130=0,X1130&gt;=MinOff),X1130,-1)</f>
        <v>-1</v>
      </c>
      <c r="J1131">
        <f>IF(AND(S1130=1,V1130&gt;=MinRun),V1130,-1)</f>
        <v>906</v>
      </c>
      <c r="K1131">
        <f>IF(AND(T1130=1,W1130&gt;=MinRun),W1130,-1)</f>
        <v>905</v>
      </c>
      <c r="L1131">
        <f>IF(AND(U1130=1,X1130&gt;=MinRun),X1130,-1)</f>
        <v>564</v>
      </c>
      <c r="M1131">
        <f>IF(MAX(G1131:I1131)&lt;0,0,MATCH(MAX(G1131:I1131),G1131:I1131,0))</f>
        <v>0</v>
      </c>
      <c r="N1131">
        <f>IF(MAX(J1131:L1131)&lt;0,0,MATCH(MAX(J1131:L1131),J1131:L1131,0))</f>
        <v>1</v>
      </c>
      <c r="O1131" s="24">
        <f>IF(N1131=0,0,INDEX(CapVec,N1131))</f>
        <v>1.2</v>
      </c>
      <c r="P1131">
        <f>IF(OR(D1131&gt;F1131+StartMargin,E1131&lt;SOC_startT),1,0)</f>
        <v>0</v>
      </c>
      <c r="Q1131">
        <f>IF(AND(E1131&gt;SOC_stopT,D1131&lt;=F1131-O1131+StopMargin),1,0)</f>
        <v>0</v>
      </c>
      <c r="R1131">
        <f>IF(AND(P1131=1,M1131&gt;0),1,IF(AND(P1131=0,Q1131=1,N1131&gt;0),-1,0))</f>
        <v>0</v>
      </c>
      <c r="S1131">
        <f>S1130+IF(AND(R1131=1,M1131=1),1,0)-IF(AND(R1131=-1,N1131=1),1,0)</f>
        <v>1</v>
      </c>
      <c r="T1131">
        <f>T1130+IF(AND(R1131=1,M1131=2),1,0)-IF(AND(R1131=-1,N1131=2),1,0)</f>
        <v>1</v>
      </c>
      <c r="U1131">
        <f>U1130+IF(AND(R1131=1,M1131=3),1,0)-IF(AND(R1131=-1,N1131=3),1,0)</f>
        <v>1</v>
      </c>
      <c r="V1131">
        <f>IF(S1131&lt;&gt;S1130,0,V1130+dt)</f>
        <v>907</v>
      </c>
      <c r="W1131">
        <f>IF(T1131&lt;&gt;T1130,0,W1130+dt)</f>
        <v>906</v>
      </c>
      <c r="X1131">
        <f>IF(U1131&lt;&gt;U1130,0,X1130+dt)</f>
        <v>565</v>
      </c>
      <c r="Y1131" s="24">
        <f>S1131*Cap_1*MIN(1,(V1131+dt)/StartRamp)</f>
        <v>1.2</v>
      </c>
      <c r="Z1131" s="24">
        <f>T1131*Cap_2*MIN(1,(W1131+dt)/StartRamp)</f>
        <v>1.1000000000000001</v>
      </c>
      <c r="AA1131" s="24">
        <f>U1131*Cap_3*MIN(1,(X1131+dt)/StartRamp)</f>
        <v>1.1000000000000001</v>
      </c>
      <c r="AB1131" s="24">
        <f>SUM(Y1131:AA1131)</f>
        <v>3.4</v>
      </c>
      <c r="AC1131" s="24">
        <f>AB1131-D1131</f>
        <v>-0.4863000000000004</v>
      </c>
      <c r="AD1131" s="25">
        <f>MEDIAN(0,(TaperEnd-E1131)/(TaperEnd-TaperStart),1)</f>
        <v>1</v>
      </c>
      <c r="AE1131" s="24">
        <f>MIN(P_pcs*AD1131,MAX(0,SOC_max-E1131)*E_nom*60/dt/SQRT(RTE))</f>
        <v>2.5</v>
      </c>
      <c r="AF1131" s="24">
        <f>MIN(P_pcs,MAX(0,E1131-SOC_min)*E_nom*60/dt*SQRT(RTE))</f>
        <v>2.5</v>
      </c>
      <c r="AG1131" s="24">
        <f>IF(AC1131&gt;0,MIN(AC1131,AE1131),0)</f>
        <v>0</v>
      </c>
      <c r="AH1131" s="24">
        <f>IF(AC1131&lt;0,MIN(-AC1131,AF1131),0)</f>
        <v>0.4863000000000004</v>
      </c>
      <c r="AI1131" s="24">
        <f>IF(AC1131&gt;0,D1131+AG1131,AB1131)</f>
        <v>3.4</v>
      </c>
      <c r="AJ1131" s="24">
        <f>MAX(0,D1131-AI1131-AH1131)</f>
        <v>0</v>
      </c>
      <c r="AK1131" s="25">
        <f>IF(AB1131&gt;0,AI1131/AB1131,0)</f>
        <v>1</v>
      </c>
      <c r="AL1131">
        <f>IF(AB1131=0,1,MIN(MATCH(MEDIAN(MinStable,AK1131,1),FC_L,1),3))</f>
        <v>3</v>
      </c>
      <c r="AM1131" s="25">
        <f>INDEX(FC_E1,$AL1131)+(MEDIAN(MinStable,$AK1131,1)-INDEX(FC_L,$AL1131))*(INDEX(FC_E1,$AL1131+1)-INDEX(FC_E1,$AL1131))/(INDEX(FC_L,$AL1131+1)-INDEX(FC_L,$AL1131))</f>
        <v>0.42799999999999999</v>
      </c>
      <c r="AN1131" s="25">
        <f>INDEX(FC_E2,$AL1131)+(MEDIAN(MinStable,$AK1131,1)-INDEX(FC_L,$AL1131))*(INDEX(FC_E2,$AL1131+1)-INDEX(FC_E2,$AL1131))/(INDEX(FC_L,$AL1131+1)-INDEX(FC_L,$AL1131))</f>
        <v>0.42199999999999999</v>
      </c>
      <c r="AO1131" s="25">
        <f>INDEX(FC_E3,$AL1131)+(MEDIAN(MinStable,$AK1131,1)-INDEX(FC_L,$AL1131))*(INDEX(FC_E3,$AL1131+1)-INDEX(FC_E3,$AL1131))/(INDEX(FC_L,$AL1131+1)-INDEX(FC_L,$AL1131))</f>
        <v>0.41499999999999998</v>
      </c>
      <c r="AP1131" s="26">
        <f>(IF(S1131=1,Y1131*AK1131/AM1131,0)+IF(T1131=1,Z1131*AK1131/AN1131,0)+IF(U1131=1,AA1131*AK1131/AO1131,0))*dt/60</f>
        <v>0.13434959664142687</v>
      </c>
      <c r="AQ1131" s="25">
        <f>E1131+(AG1131*SQRT(RTE)-AH1131/SQRT(RTE))*dt/60/E_nom</f>
        <v>0.43527793499353801</v>
      </c>
      <c r="AR1131">
        <f>IF(R1131=1,1,0)</f>
        <v>0</v>
      </c>
    </row>
    <row r="1132" spans="1:44" x14ac:dyDescent="0.2">
      <c r="A1132">
        <v>1130</v>
      </c>
      <c r="B1132" s="22">
        <f>A1132/1440</f>
        <v>0.78472222222222221</v>
      </c>
      <c r="C1132" s="23">
        <v>3.8483000000000001</v>
      </c>
      <c r="D1132" s="24">
        <f>C1132+P_aux</f>
        <v>3.8633000000000002</v>
      </c>
      <c r="E1132" s="25">
        <f>AQ1131</f>
        <v>0.43527793499353801</v>
      </c>
      <c r="F1132" s="24">
        <f>AB1131</f>
        <v>3.4</v>
      </c>
      <c r="G1132">
        <f>IF(AND(S1131=0,V1131&gt;=MinOff),V1131,-1)</f>
        <v>-1</v>
      </c>
      <c r="H1132">
        <f>IF(AND(T1131=0,W1131&gt;=MinOff),W1131,-1)</f>
        <v>-1</v>
      </c>
      <c r="I1132">
        <f>IF(AND(U1131=0,X1131&gt;=MinOff),X1131,-1)</f>
        <v>-1</v>
      </c>
      <c r="J1132">
        <f>IF(AND(S1131=1,V1131&gt;=MinRun),V1131,-1)</f>
        <v>907</v>
      </c>
      <c r="K1132">
        <f>IF(AND(T1131=1,W1131&gt;=MinRun),W1131,-1)</f>
        <v>906</v>
      </c>
      <c r="L1132">
        <f>IF(AND(U1131=1,X1131&gt;=MinRun),X1131,-1)</f>
        <v>565</v>
      </c>
      <c r="M1132">
        <f>IF(MAX(G1132:I1132)&lt;0,0,MATCH(MAX(G1132:I1132),G1132:I1132,0))</f>
        <v>0</v>
      </c>
      <c r="N1132">
        <f>IF(MAX(J1132:L1132)&lt;0,0,MATCH(MAX(J1132:L1132),J1132:L1132,0))</f>
        <v>1</v>
      </c>
      <c r="O1132" s="24">
        <f>IF(N1132=0,0,INDEX(CapVec,N1132))</f>
        <v>1.2</v>
      </c>
      <c r="P1132">
        <f>IF(OR(D1132&gt;F1132+StartMargin,E1132&lt;SOC_startT),1,0)</f>
        <v>0</v>
      </c>
      <c r="Q1132">
        <f>IF(AND(E1132&gt;SOC_stopT,D1132&lt;=F1132-O1132+StopMargin),1,0)</f>
        <v>0</v>
      </c>
      <c r="R1132">
        <f>IF(AND(P1132=1,M1132&gt;0),1,IF(AND(P1132=0,Q1132=1,N1132&gt;0),-1,0))</f>
        <v>0</v>
      </c>
      <c r="S1132">
        <f>S1131+IF(AND(R1132=1,M1132=1),1,0)-IF(AND(R1132=-1,N1132=1),1,0)</f>
        <v>1</v>
      </c>
      <c r="T1132">
        <f>T1131+IF(AND(R1132=1,M1132=2),1,0)-IF(AND(R1132=-1,N1132=2),1,0)</f>
        <v>1</v>
      </c>
      <c r="U1132">
        <f>U1131+IF(AND(R1132=1,M1132=3),1,0)-IF(AND(R1132=-1,N1132=3),1,0)</f>
        <v>1</v>
      </c>
      <c r="V1132">
        <f>IF(S1132&lt;&gt;S1131,0,V1131+dt)</f>
        <v>908</v>
      </c>
      <c r="W1132">
        <f>IF(T1132&lt;&gt;T1131,0,W1131+dt)</f>
        <v>907</v>
      </c>
      <c r="X1132">
        <f>IF(U1132&lt;&gt;U1131,0,X1131+dt)</f>
        <v>566</v>
      </c>
      <c r="Y1132" s="24">
        <f>S1132*Cap_1*MIN(1,(V1132+dt)/StartRamp)</f>
        <v>1.2</v>
      </c>
      <c r="Z1132" s="24">
        <f>T1132*Cap_2*MIN(1,(W1132+dt)/StartRamp)</f>
        <v>1.1000000000000001</v>
      </c>
      <c r="AA1132" s="24">
        <f>U1132*Cap_3*MIN(1,(X1132+dt)/StartRamp)</f>
        <v>1.1000000000000001</v>
      </c>
      <c r="AB1132" s="24">
        <f>SUM(Y1132:AA1132)</f>
        <v>3.4</v>
      </c>
      <c r="AC1132" s="24">
        <f>AB1132-D1132</f>
        <v>-0.46330000000000027</v>
      </c>
      <c r="AD1132" s="25">
        <f>MEDIAN(0,(TaperEnd-E1132)/(TaperEnd-TaperStart),1)</f>
        <v>1</v>
      </c>
      <c r="AE1132" s="24">
        <f>MIN(P_pcs*AD1132,MAX(0,SOC_max-E1132)*E_nom*60/dt/SQRT(RTE))</f>
        <v>2.5</v>
      </c>
      <c r="AF1132" s="24">
        <f>MIN(P_pcs,MAX(0,E1132-SOC_min)*E_nom*60/dt*SQRT(RTE))</f>
        <v>2.5</v>
      </c>
      <c r="AG1132" s="24">
        <f>IF(AC1132&gt;0,MIN(AC1132,AE1132),0)</f>
        <v>0</v>
      </c>
      <c r="AH1132" s="24">
        <f>IF(AC1132&lt;0,MIN(-AC1132,AF1132),0)</f>
        <v>0.46330000000000027</v>
      </c>
      <c r="AI1132" s="24">
        <f>IF(AC1132&gt;0,D1132+AG1132,AB1132)</f>
        <v>3.4</v>
      </c>
      <c r="AJ1132" s="24">
        <f>MAX(0,D1132-AI1132-AH1132)</f>
        <v>0</v>
      </c>
      <c r="AK1132" s="25">
        <f>IF(AB1132&gt;0,AI1132/AB1132,0)</f>
        <v>1</v>
      </c>
      <c r="AL1132">
        <f>IF(AB1132=0,1,MIN(MATCH(MEDIAN(MinStable,AK1132,1),FC_L,1),3))</f>
        <v>3</v>
      </c>
      <c r="AM1132" s="25">
        <f>INDEX(FC_E1,$AL1132)+(MEDIAN(MinStable,$AK1132,1)-INDEX(FC_L,$AL1132))*(INDEX(FC_E1,$AL1132+1)-INDEX(FC_E1,$AL1132))/(INDEX(FC_L,$AL1132+1)-INDEX(FC_L,$AL1132))</f>
        <v>0.42799999999999999</v>
      </c>
      <c r="AN1132" s="25">
        <f>INDEX(FC_E2,$AL1132)+(MEDIAN(MinStable,$AK1132,1)-INDEX(FC_L,$AL1132))*(INDEX(FC_E2,$AL1132+1)-INDEX(FC_E2,$AL1132))/(INDEX(FC_L,$AL1132+1)-INDEX(FC_L,$AL1132))</f>
        <v>0.42199999999999999</v>
      </c>
      <c r="AO1132" s="25">
        <f>INDEX(FC_E3,$AL1132)+(MEDIAN(MinStable,$AK1132,1)-INDEX(FC_L,$AL1132))*(INDEX(FC_E3,$AL1132+1)-INDEX(FC_E3,$AL1132))/(INDEX(FC_L,$AL1132+1)-INDEX(FC_L,$AL1132))</f>
        <v>0.41499999999999998</v>
      </c>
      <c r="AP1132" s="26">
        <f>(IF(S1132=1,Y1132*AK1132/AM1132,0)+IF(T1132=1,Z1132*AK1132/AN1132,0)+IF(U1132=1,AA1132*AK1132/AO1132,0))*dt/60</f>
        <v>0.13434959664142687</v>
      </c>
      <c r="AQ1132" s="25">
        <f>E1132+(AG1132*SQRT(RTE)-AH1132/SQRT(RTE))*dt/60/E_nom</f>
        <v>0.43378133057099932</v>
      </c>
      <c r="AR1132">
        <f>IF(R1132=1,1,0)</f>
        <v>0</v>
      </c>
    </row>
    <row r="1133" spans="1:44" x14ac:dyDescent="0.2">
      <c r="A1133">
        <v>1131</v>
      </c>
      <c r="B1133" s="22">
        <f>A1133/1440</f>
        <v>0.78541666666666665</v>
      </c>
      <c r="C1133" s="23">
        <v>3.9590000000000001</v>
      </c>
      <c r="D1133" s="24">
        <f>C1133+P_aux</f>
        <v>3.9740000000000002</v>
      </c>
      <c r="E1133" s="25">
        <f>AQ1132</f>
        <v>0.43378133057099932</v>
      </c>
      <c r="F1133" s="24">
        <f>AB1132</f>
        <v>3.4</v>
      </c>
      <c r="G1133">
        <f>IF(AND(S1132=0,V1132&gt;=MinOff),V1132,-1)</f>
        <v>-1</v>
      </c>
      <c r="H1133">
        <f>IF(AND(T1132=0,W1132&gt;=MinOff),W1132,-1)</f>
        <v>-1</v>
      </c>
      <c r="I1133">
        <f>IF(AND(U1132=0,X1132&gt;=MinOff),X1132,-1)</f>
        <v>-1</v>
      </c>
      <c r="J1133">
        <f>IF(AND(S1132=1,V1132&gt;=MinRun),V1132,-1)</f>
        <v>908</v>
      </c>
      <c r="K1133">
        <f>IF(AND(T1132=1,W1132&gt;=MinRun),W1132,-1)</f>
        <v>907</v>
      </c>
      <c r="L1133">
        <f>IF(AND(U1132=1,X1132&gt;=MinRun),X1132,-1)</f>
        <v>566</v>
      </c>
      <c r="M1133">
        <f>IF(MAX(G1133:I1133)&lt;0,0,MATCH(MAX(G1133:I1133),G1133:I1133,0))</f>
        <v>0</v>
      </c>
      <c r="N1133">
        <f>IF(MAX(J1133:L1133)&lt;0,0,MATCH(MAX(J1133:L1133),J1133:L1133,0))</f>
        <v>1</v>
      </c>
      <c r="O1133" s="24">
        <f>IF(N1133=0,0,INDEX(CapVec,N1133))</f>
        <v>1.2</v>
      </c>
      <c r="P1133">
        <f>IF(OR(D1133&gt;F1133+StartMargin,E1133&lt;SOC_startT),1,0)</f>
        <v>0</v>
      </c>
      <c r="Q1133">
        <f>IF(AND(E1133&gt;SOC_stopT,D1133&lt;=F1133-O1133+StopMargin),1,0)</f>
        <v>0</v>
      </c>
      <c r="R1133">
        <f>IF(AND(P1133=1,M1133&gt;0),1,IF(AND(P1133=0,Q1133=1,N1133&gt;0),-1,0))</f>
        <v>0</v>
      </c>
      <c r="S1133">
        <f>S1132+IF(AND(R1133=1,M1133=1),1,0)-IF(AND(R1133=-1,N1133=1),1,0)</f>
        <v>1</v>
      </c>
      <c r="T1133">
        <f>T1132+IF(AND(R1133=1,M1133=2),1,0)-IF(AND(R1133=-1,N1133=2),1,0)</f>
        <v>1</v>
      </c>
      <c r="U1133">
        <f>U1132+IF(AND(R1133=1,M1133=3),1,0)-IF(AND(R1133=-1,N1133=3),1,0)</f>
        <v>1</v>
      </c>
      <c r="V1133">
        <f>IF(S1133&lt;&gt;S1132,0,V1132+dt)</f>
        <v>909</v>
      </c>
      <c r="W1133">
        <f>IF(T1133&lt;&gt;T1132,0,W1132+dt)</f>
        <v>908</v>
      </c>
      <c r="X1133">
        <f>IF(U1133&lt;&gt;U1132,0,X1132+dt)</f>
        <v>567</v>
      </c>
      <c r="Y1133" s="24">
        <f>S1133*Cap_1*MIN(1,(V1133+dt)/StartRamp)</f>
        <v>1.2</v>
      </c>
      <c r="Z1133" s="24">
        <f>T1133*Cap_2*MIN(1,(W1133+dt)/StartRamp)</f>
        <v>1.1000000000000001</v>
      </c>
      <c r="AA1133" s="24">
        <f>U1133*Cap_3*MIN(1,(X1133+dt)/StartRamp)</f>
        <v>1.1000000000000001</v>
      </c>
      <c r="AB1133" s="24">
        <f>SUM(Y1133:AA1133)</f>
        <v>3.4</v>
      </c>
      <c r="AC1133" s="24">
        <f>AB1133-D1133</f>
        <v>-0.57400000000000029</v>
      </c>
      <c r="AD1133" s="25">
        <f>MEDIAN(0,(TaperEnd-E1133)/(TaperEnd-TaperStart),1)</f>
        <v>1</v>
      </c>
      <c r="AE1133" s="24">
        <f>MIN(P_pcs*AD1133,MAX(0,SOC_max-E1133)*E_nom*60/dt/SQRT(RTE))</f>
        <v>2.5</v>
      </c>
      <c r="AF1133" s="24">
        <f>MIN(P_pcs,MAX(0,E1133-SOC_min)*E_nom*60/dt*SQRT(RTE))</f>
        <v>2.5</v>
      </c>
      <c r="AG1133" s="24">
        <f>IF(AC1133&gt;0,MIN(AC1133,AE1133),0)</f>
        <v>0</v>
      </c>
      <c r="AH1133" s="24">
        <f>IF(AC1133&lt;0,MIN(-AC1133,AF1133),0)</f>
        <v>0.57400000000000029</v>
      </c>
      <c r="AI1133" s="24">
        <f>IF(AC1133&gt;0,D1133+AG1133,AB1133)</f>
        <v>3.4</v>
      </c>
      <c r="AJ1133" s="24">
        <f>MAX(0,D1133-AI1133-AH1133)</f>
        <v>0</v>
      </c>
      <c r="AK1133" s="25">
        <f>IF(AB1133&gt;0,AI1133/AB1133,0)</f>
        <v>1</v>
      </c>
      <c r="AL1133">
        <f>IF(AB1133=0,1,MIN(MATCH(MEDIAN(MinStable,AK1133,1),FC_L,1),3))</f>
        <v>3</v>
      </c>
      <c r="AM1133" s="25">
        <f>INDEX(FC_E1,$AL1133)+(MEDIAN(MinStable,$AK1133,1)-INDEX(FC_L,$AL1133))*(INDEX(FC_E1,$AL1133+1)-INDEX(FC_E1,$AL1133))/(INDEX(FC_L,$AL1133+1)-INDEX(FC_L,$AL1133))</f>
        <v>0.42799999999999999</v>
      </c>
      <c r="AN1133" s="25">
        <f>INDEX(FC_E2,$AL1133)+(MEDIAN(MinStable,$AK1133,1)-INDEX(FC_L,$AL1133))*(INDEX(FC_E2,$AL1133+1)-INDEX(FC_E2,$AL1133))/(INDEX(FC_L,$AL1133+1)-INDEX(FC_L,$AL1133))</f>
        <v>0.42199999999999999</v>
      </c>
      <c r="AO1133" s="25">
        <f>INDEX(FC_E3,$AL1133)+(MEDIAN(MinStable,$AK1133,1)-INDEX(FC_L,$AL1133))*(INDEX(FC_E3,$AL1133+1)-INDEX(FC_E3,$AL1133))/(INDEX(FC_L,$AL1133+1)-INDEX(FC_L,$AL1133))</f>
        <v>0.41499999999999998</v>
      </c>
      <c r="AP1133" s="26">
        <f>(IF(S1133=1,Y1133*AK1133/AM1133,0)+IF(T1133=1,Z1133*AK1133/AN1133,0)+IF(U1133=1,AA1133*AK1133/AO1133,0))*dt/60</f>
        <v>0.13434959664142687</v>
      </c>
      <c r="AQ1133" s="25">
        <f>E1133+(AG1133*SQRT(RTE)-AH1133/SQRT(RTE))*dt/60/E_nom</f>
        <v>0.43192713040148234</v>
      </c>
      <c r="AR1133">
        <f>IF(R1133=1,1,0)</f>
        <v>0</v>
      </c>
    </row>
    <row r="1134" spans="1:44" x14ac:dyDescent="0.2">
      <c r="A1134">
        <v>1132</v>
      </c>
      <c r="B1134" s="22">
        <f>A1134/1440</f>
        <v>0.78611111111111109</v>
      </c>
      <c r="C1134" s="23">
        <v>3.9239999999999999</v>
      </c>
      <c r="D1134" s="24">
        <f>C1134+P_aux</f>
        <v>3.9390000000000001</v>
      </c>
      <c r="E1134" s="25">
        <f>AQ1133</f>
        <v>0.43192713040148234</v>
      </c>
      <c r="F1134" s="24">
        <f>AB1133</f>
        <v>3.4</v>
      </c>
      <c r="G1134">
        <f>IF(AND(S1133=0,V1133&gt;=MinOff),V1133,-1)</f>
        <v>-1</v>
      </c>
      <c r="H1134">
        <f>IF(AND(T1133=0,W1133&gt;=MinOff),W1133,-1)</f>
        <v>-1</v>
      </c>
      <c r="I1134">
        <f>IF(AND(U1133=0,X1133&gt;=MinOff),X1133,-1)</f>
        <v>-1</v>
      </c>
      <c r="J1134">
        <f>IF(AND(S1133=1,V1133&gt;=MinRun),V1133,-1)</f>
        <v>909</v>
      </c>
      <c r="K1134">
        <f>IF(AND(T1133=1,W1133&gt;=MinRun),W1133,-1)</f>
        <v>908</v>
      </c>
      <c r="L1134">
        <f>IF(AND(U1133=1,X1133&gt;=MinRun),X1133,-1)</f>
        <v>567</v>
      </c>
      <c r="M1134">
        <f>IF(MAX(G1134:I1134)&lt;0,0,MATCH(MAX(G1134:I1134),G1134:I1134,0))</f>
        <v>0</v>
      </c>
      <c r="N1134">
        <f>IF(MAX(J1134:L1134)&lt;0,0,MATCH(MAX(J1134:L1134),J1134:L1134,0))</f>
        <v>1</v>
      </c>
      <c r="O1134" s="24">
        <f>IF(N1134=0,0,INDEX(CapVec,N1134))</f>
        <v>1.2</v>
      </c>
      <c r="P1134">
        <f>IF(OR(D1134&gt;F1134+StartMargin,E1134&lt;SOC_startT),1,0)</f>
        <v>0</v>
      </c>
      <c r="Q1134">
        <f>IF(AND(E1134&gt;SOC_stopT,D1134&lt;=F1134-O1134+StopMargin),1,0)</f>
        <v>0</v>
      </c>
      <c r="R1134">
        <f>IF(AND(P1134=1,M1134&gt;0),1,IF(AND(P1134=0,Q1134=1,N1134&gt;0),-1,0))</f>
        <v>0</v>
      </c>
      <c r="S1134">
        <f>S1133+IF(AND(R1134=1,M1134=1),1,0)-IF(AND(R1134=-1,N1134=1),1,0)</f>
        <v>1</v>
      </c>
      <c r="T1134">
        <f>T1133+IF(AND(R1134=1,M1134=2),1,0)-IF(AND(R1134=-1,N1134=2),1,0)</f>
        <v>1</v>
      </c>
      <c r="U1134">
        <f>U1133+IF(AND(R1134=1,M1134=3),1,0)-IF(AND(R1134=-1,N1134=3),1,0)</f>
        <v>1</v>
      </c>
      <c r="V1134">
        <f>IF(S1134&lt;&gt;S1133,0,V1133+dt)</f>
        <v>910</v>
      </c>
      <c r="W1134">
        <f>IF(T1134&lt;&gt;T1133,0,W1133+dt)</f>
        <v>909</v>
      </c>
      <c r="X1134">
        <f>IF(U1134&lt;&gt;U1133,0,X1133+dt)</f>
        <v>568</v>
      </c>
      <c r="Y1134" s="24">
        <f>S1134*Cap_1*MIN(1,(V1134+dt)/StartRamp)</f>
        <v>1.2</v>
      </c>
      <c r="Z1134" s="24">
        <f>T1134*Cap_2*MIN(1,(W1134+dt)/StartRamp)</f>
        <v>1.1000000000000001</v>
      </c>
      <c r="AA1134" s="24">
        <f>U1134*Cap_3*MIN(1,(X1134+dt)/StartRamp)</f>
        <v>1.1000000000000001</v>
      </c>
      <c r="AB1134" s="24">
        <f>SUM(Y1134:AA1134)</f>
        <v>3.4</v>
      </c>
      <c r="AC1134" s="24">
        <f>AB1134-D1134</f>
        <v>-0.53900000000000015</v>
      </c>
      <c r="AD1134" s="25">
        <f>MEDIAN(0,(TaperEnd-E1134)/(TaperEnd-TaperStart),1)</f>
        <v>1</v>
      </c>
      <c r="AE1134" s="24">
        <f>MIN(P_pcs*AD1134,MAX(0,SOC_max-E1134)*E_nom*60/dt/SQRT(RTE))</f>
        <v>2.5</v>
      </c>
      <c r="AF1134" s="24">
        <f>MIN(P_pcs,MAX(0,E1134-SOC_min)*E_nom*60/dt*SQRT(RTE))</f>
        <v>2.5</v>
      </c>
      <c r="AG1134" s="24">
        <f>IF(AC1134&gt;0,MIN(AC1134,AE1134),0)</f>
        <v>0</v>
      </c>
      <c r="AH1134" s="24">
        <f>IF(AC1134&lt;0,MIN(-AC1134,AF1134),0)</f>
        <v>0.53900000000000015</v>
      </c>
      <c r="AI1134" s="24">
        <f>IF(AC1134&gt;0,D1134+AG1134,AB1134)</f>
        <v>3.4</v>
      </c>
      <c r="AJ1134" s="24">
        <f>MAX(0,D1134-AI1134-AH1134)</f>
        <v>0</v>
      </c>
      <c r="AK1134" s="25">
        <f>IF(AB1134&gt;0,AI1134/AB1134,0)</f>
        <v>1</v>
      </c>
      <c r="AL1134">
        <f>IF(AB1134=0,1,MIN(MATCH(MEDIAN(MinStable,AK1134,1),FC_L,1),3))</f>
        <v>3</v>
      </c>
      <c r="AM1134" s="25">
        <f>INDEX(FC_E1,$AL1134)+(MEDIAN(MinStable,$AK1134,1)-INDEX(FC_L,$AL1134))*(INDEX(FC_E1,$AL1134+1)-INDEX(FC_E1,$AL1134))/(INDEX(FC_L,$AL1134+1)-INDEX(FC_L,$AL1134))</f>
        <v>0.42799999999999999</v>
      </c>
      <c r="AN1134" s="25">
        <f>INDEX(FC_E2,$AL1134)+(MEDIAN(MinStable,$AK1134,1)-INDEX(FC_L,$AL1134))*(INDEX(FC_E2,$AL1134+1)-INDEX(FC_E2,$AL1134))/(INDEX(FC_L,$AL1134+1)-INDEX(FC_L,$AL1134))</f>
        <v>0.42199999999999999</v>
      </c>
      <c r="AO1134" s="25">
        <f>INDEX(FC_E3,$AL1134)+(MEDIAN(MinStable,$AK1134,1)-INDEX(FC_L,$AL1134))*(INDEX(FC_E3,$AL1134+1)-INDEX(FC_E3,$AL1134))/(INDEX(FC_L,$AL1134+1)-INDEX(FC_L,$AL1134))</f>
        <v>0.41499999999999998</v>
      </c>
      <c r="AP1134" s="26">
        <f>(IF(S1134=1,Y1134*AK1134/AM1134,0)+IF(T1134=1,Z1134*AK1134/AN1134,0)+IF(U1134=1,AA1134*AK1134/AO1134,0))*dt/60</f>
        <v>0.13434959664142687</v>
      </c>
      <c r="AQ1134" s="25">
        <f>E1134+(AG1134*SQRT(RTE)-AH1134/SQRT(RTE))*dt/60/E_nom</f>
        <v>0.43018599121791151</v>
      </c>
      <c r="AR1134">
        <f>IF(R1134=1,1,0)</f>
        <v>0</v>
      </c>
    </row>
    <row r="1135" spans="1:44" x14ac:dyDescent="0.2">
      <c r="A1135">
        <v>1133</v>
      </c>
      <c r="B1135" s="22">
        <f>A1135/1440</f>
        <v>0.78680555555555554</v>
      </c>
      <c r="C1135" s="23">
        <v>3.8856000000000002</v>
      </c>
      <c r="D1135" s="24">
        <f>C1135+P_aux</f>
        <v>3.9006000000000003</v>
      </c>
      <c r="E1135" s="25">
        <f>AQ1134</f>
        <v>0.43018599121791151</v>
      </c>
      <c r="F1135" s="24">
        <f>AB1134</f>
        <v>3.4</v>
      </c>
      <c r="G1135">
        <f>IF(AND(S1134=0,V1134&gt;=MinOff),V1134,-1)</f>
        <v>-1</v>
      </c>
      <c r="H1135">
        <f>IF(AND(T1134=0,W1134&gt;=MinOff),W1134,-1)</f>
        <v>-1</v>
      </c>
      <c r="I1135">
        <f>IF(AND(U1134=0,X1134&gt;=MinOff),X1134,-1)</f>
        <v>-1</v>
      </c>
      <c r="J1135">
        <f>IF(AND(S1134=1,V1134&gt;=MinRun),V1134,-1)</f>
        <v>910</v>
      </c>
      <c r="K1135">
        <f>IF(AND(T1134=1,W1134&gt;=MinRun),W1134,-1)</f>
        <v>909</v>
      </c>
      <c r="L1135">
        <f>IF(AND(U1134=1,X1134&gt;=MinRun),X1134,-1)</f>
        <v>568</v>
      </c>
      <c r="M1135">
        <f>IF(MAX(G1135:I1135)&lt;0,0,MATCH(MAX(G1135:I1135),G1135:I1135,0))</f>
        <v>0</v>
      </c>
      <c r="N1135">
        <f>IF(MAX(J1135:L1135)&lt;0,0,MATCH(MAX(J1135:L1135),J1135:L1135,0))</f>
        <v>1</v>
      </c>
      <c r="O1135" s="24">
        <f>IF(N1135=0,0,INDEX(CapVec,N1135))</f>
        <v>1.2</v>
      </c>
      <c r="P1135">
        <f>IF(OR(D1135&gt;F1135+StartMargin,E1135&lt;SOC_startT),1,0)</f>
        <v>0</v>
      </c>
      <c r="Q1135">
        <f>IF(AND(E1135&gt;SOC_stopT,D1135&lt;=F1135-O1135+StopMargin),1,0)</f>
        <v>0</v>
      </c>
      <c r="R1135">
        <f>IF(AND(P1135=1,M1135&gt;0),1,IF(AND(P1135=0,Q1135=1,N1135&gt;0),-1,0))</f>
        <v>0</v>
      </c>
      <c r="S1135">
        <f>S1134+IF(AND(R1135=1,M1135=1),1,0)-IF(AND(R1135=-1,N1135=1),1,0)</f>
        <v>1</v>
      </c>
      <c r="T1135">
        <f>T1134+IF(AND(R1135=1,M1135=2),1,0)-IF(AND(R1135=-1,N1135=2),1,0)</f>
        <v>1</v>
      </c>
      <c r="U1135">
        <f>U1134+IF(AND(R1135=1,M1135=3),1,0)-IF(AND(R1135=-1,N1135=3),1,0)</f>
        <v>1</v>
      </c>
      <c r="V1135">
        <f>IF(S1135&lt;&gt;S1134,0,V1134+dt)</f>
        <v>911</v>
      </c>
      <c r="W1135">
        <f>IF(T1135&lt;&gt;T1134,0,W1134+dt)</f>
        <v>910</v>
      </c>
      <c r="X1135">
        <f>IF(U1135&lt;&gt;U1134,0,X1134+dt)</f>
        <v>569</v>
      </c>
      <c r="Y1135" s="24">
        <f>S1135*Cap_1*MIN(1,(V1135+dt)/StartRamp)</f>
        <v>1.2</v>
      </c>
      <c r="Z1135" s="24">
        <f>T1135*Cap_2*MIN(1,(W1135+dt)/StartRamp)</f>
        <v>1.1000000000000001</v>
      </c>
      <c r="AA1135" s="24">
        <f>U1135*Cap_3*MIN(1,(X1135+dt)/StartRamp)</f>
        <v>1.1000000000000001</v>
      </c>
      <c r="AB1135" s="24">
        <f>SUM(Y1135:AA1135)</f>
        <v>3.4</v>
      </c>
      <c r="AC1135" s="24">
        <f>AB1135-D1135</f>
        <v>-0.50060000000000038</v>
      </c>
      <c r="AD1135" s="25">
        <f>MEDIAN(0,(TaperEnd-E1135)/(TaperEnd-TaperStart),1)</f>
        <v>1</v>
      </c>
      <c r="AE1135" s="24">
        <f>MIN(P_pcs*AD1135,MAX(0,SOC_max-E1135)*E_nom*60/dt/SQRT(RTE))</f>
        <v>2.5</v>
      </c>
      <c r="AF1135" s="24">
        <f>MIN(P_pcs,MAX(0,E1135-SOC_min)*E_nom*60/dt*SQRT(RTE))</f>
        <v>2.5</v>
      </c>
      <c r="AG1135" s="24">
        <f>IF(AC1135&gt;0,MIN(AC1135,AE1135),0)</f>
        <v>0</v>
      </c>
      <c r="AH1135" s="24">
        <f>IF(AC1135&lt;0,MIN(-AC1135,AF1135),0)</f>
        <v>0.50060000000000038</v>
      </c>
      <c r="AI1135" s="24">
        <f>IF(AC1135&gt;0,D1135+AG1135,AB1135)</f>
        <v>3.4</v>
      </c>
      <c r="AJ1135" s="24">
        <f>MAX(0,D1135-AI1135-AH1135)</f>
        <v>0</v>
      </c>
      <c r="AK1135" s="25">
        <f>IF(AB1135&gt;0,AI1135/AB1135,0)</f>
        <v>1</v>
      </c>
      <c r="AL1135">
        <f>IF(AB1135=0,1,MIN(MATCH(MEDIAN(MinStable,AK1135,1),FC_L,1),3))</f>
        <v>3</v>
      </c>
      <c r="AM1135" s="25">
        <f>INDEX(FC_E1,$AL1135)+(MEDIAN(MinStable,$AK1135,1)-INDEX(FC_L,$AL1135))*(INDEX(FC_E1,$AL1135+1)-INDEX(FC_E1,$AL1135))/(INDEX(FC_L,$AL1135+1)-INDEX(FC_L,$AL1135))</f>
        <v>0.42799999999999999</v>
      </c>
      <c r="AN1135" s="25">
        <f>INDEX(FC_E2,$AL1135)+(MEDIAN(MinStable,$AK1135,1)-INDEX(FC_L,$AL1135))*(INDEX(FC_E2,$AL1135+1)-INDEX(FC_E2,$AL1135))/(INDEX(FC_L,$AL1135+1)-INDEX(FC_L,$AL1135))</f>
        <v>0.42199999999999999</v>
      </c>
      <c r="AO1135" s="25">
        <f>INDEX(FC_E3,$AL1135)+(MEDIAN(MinStable,$AK1135,1)-INDEX(FC_L,$AL1135))*(INDEX(FC_E3,$AL1135+1)-INDEX(FC_E3,$AL1135))/(INDEX(FC_L,$AL1135+1)-INDEX(FC_L,$AL1135))</f>
        <v>0.41499999999999998</v>
      </c>
      <c r="AP1135" s="26">
        <f>(IF(S1135=1,Y1135*AK1135/AM1135,0)+IF(T1135=1,Z1135*AK1135/AN1135,0)+IF(U1135=1,AA1135*AK1135/AO1135,0))*dt/60</f>
        <v>0.13434959664142687</v>
      </c>
      <c r="AQ1135" s="25">
        <f>E1135+(AG1135*SQRT(RTE)-AH1135/SQRT(RTE))*dt/60/E_nom</f>
        <v>0.42856889608749305</v>
      </c>
      <c r="AR1135">
        <f>IF(R1135=1,1,0)</f>
        <v>0</v>
      </c>
    </row>
    <row r="1136" spans="1:44" x14ac:dyDescent="0.2">
      <c r="A1136">
        <v>1134</v>
      </c>
      <c r="B1136" s="22">
        <f>A1136/1440</f>
        <v>0.78749999999999998</v>
      </c>
      <c r="C1136" s="23">
        <v>3.8849</v>
      </c>
      <c r="D1136" s="24">
        <f>C1136+P_aux</f>
        <v>3.8999000000000001</v>
      </c>
      <c r="E1136" s="25">
        <f>AQ1135</f>
        <v>0.42856889608749305</v>
      </c>
      <c r="F1136" s="24">
        <f>AB1135</f>
        <v>3.4</v>
      </c>
      <c r="G1136">
        <f>IF(AND(S1135=0,V1135&gt;=MinOff),V1135,-1)</f>
        <v>-1</v>
      </c>
      <c r="H1136">
        <f>IF(AND(T1135=0,W1135&gt;=MinOff),W1135,-1)</f>
        <v>-1</v>
      </c>
      <c r="I1136">
        <f>IF(AND(U1135=0,X1135&gt;=MinOff),X1135,-1)</f>
        <v>-1</v>
      </c>
      <c r="J1136">
        <f>IF(AND(S1135=1,V1135&gt;=MinRun),V1135,-1)</f>
        <v>911</v>
      </c>
      <c r="K1136">
        <f>IF(AND(T1135=1,W1135&gt;=MinRun),W1135,-1)</f>
        <v>910</v>
      </c>
      <c r="L1136">
        <f>IF(AND(U1135=1,X1135&gt;=MinRun),X1135,-1)</f>
        <v>569</v>
      </c>
      <c r="M1136">
        <f>IF(MAX(G1136:I1136)&lt;0,0,MATCH(MAX(G1136:I1136),G1136:I1136,0))</f>
        <v>0</v>
      </c>
      <c r="N1136">
        <f>IF(MAX(J1136:L1136)&lt;0,0,MATCH(MAX(J1136:L1136),J1136:L1136,0))</f>
        <v>1</v>
      </c>
      <c r="O1136" s="24">
        <f>IF(N1136=0,0,INDEX(CapVec,N1136))</f>
        <v>1.2</v>
      </c>
      <c r="P1136">
        <f>IF(OR(D1136&gt;F1136+StartMargin,E1136&lt;SOC_startT),1,0)</f>
        <v>0</v>
      </c>
      <c r="Q1136">
        <f>IF(AND(E1136&gt;SOC_stopT,D1136&lt;=F1136-O1136+StopMargin),1,0)</f>
        <v>0</v>
      </c>
      <c r="R1136">
        <f>IF(AND(P1136=1,M1136&gt;0),1,IF(AND(P1136=0,Q1136=1,N1136&gt;0),-1,0))</f>
        <v>0</v>
      </c>
      <c r="S1136">
        <f>S1135+IF(AND(R1136=1,M1136=1),1,0)-IF(AND(R1136=-1,N1136=1),1,0)</f>
        <v>1</v>
      </c>
      <c r="T1136">
        <f>T1135+IF(AND(R1136=1,M1136=2),1,0)-IF(AND(R1136=-1,N1136=2),1,0)</f>
        <v>1</v>
      </c>
      <c r="U1136">
        <f>U1135+IF(AND(R1136=1,M1136=3),1,0)-IF(AND(R1136=-1,N1136=3),1,0)</f>
        <v>1</v>
      </c>
      <c r="V1136">
        <f>IF(S1136&lt;&gt;S1135,0,V1135+dt)</f>
        <v>912</v>
      </c>
      <c r="W1136">
        <f>IF(T1136&lt;&gt;T1135,0,W1135+dt)</f>
        <v>911</v>
      </c>
      <c r="X1136">
        <f>IF(U1136&lt;&gt;U1135,0,X1135+dt)</f>
        <v>570</v>
      </c>
      <c r="Y1136" s="24">
        <f>S1136*Cap_1*MIN(1,(V1136+dt)/StartRamp)</f>
        <v>1.2</v>
      </c>
      <c r="Z1136" s="24">
        <f>T1136*Cap_2*MIN(1,(W1136+dt)/StartRamp)</f>
        <v>1.1000000000000001</v>
      </c>
      <c r="AA1136" s="24">
        <f>U1136*Cap_3*MIN(1,(X1136+dt)/StartRamp)</f>
        <v>1.1000000000000001</v>
      </c>
      <c r="AB1136" s="24">
        <f>SUM(Y1136:AA1136)</f>
        <v>3.4</v>
      </c>
      <c r="AC1136" s="24">
        <f>AB1136-D1136</f>
        <v>-0.49990000000000023</v>
      </c>
      <c r="AD1136" s="25">
        <f>MEDIAN(0,(TaperEnd-E1136)/(TaperEnd-TaperStart),1)</f>
        <v>1</v>
      </c>
      <c r="AE1136" s="24">
        <f>MIN(P_pcs*AD1136,MAX(0,SOC_max-E1136)*E_nom*60/dt/SQRT(RTE))</f>
        <v>2.5</v>
      </c>
      <c r="AF1136" s="24">
        <f>MIN(P_pcs,MAX(0,E1136-SOC_min)*E_nom*60/dt*SQRT(RTE))</f>
        <v>2.5</v>
      </c>
      <c r="AG1136" s="24">
        <f>IF(AC1136&gt;0,MIN(AC1136,AE1136),0)</f>
        <v>0</v>
      </c>
      <c r="AH1136" s="24">
        <f>IF(AC1136&lt;0,MIN(-AC1136,AF1136),0)</f>
        <v>0.49990000000000023</v>
      </c>
      <c r="AI1136" s="24">
        <f>IF(AC1136&gt;0,D1136+AG1136,AB1136)</f>
        <v>3.4</v>
      </c>
      <c r="AJ1136" s="24">
        <f>MAX(0,D1136-AI1136-AH1136)</f>
        <v>0</v>
      </c>
      <c r="AK1136" s="25">
        <f>IF(AB1136&gt;0,AI1136/AB1136,0)</f>
        <v>1</v>
      </c>
      <c r="AL1136">
        <f>IF(AB1136=0,1,MIN(MATCH(MEDIAN(MinStable,AK1136,1),FC_L,1),3))</f>
        <v>3</v>
      </c>
      <c r="AM1136" s="25">
        <f>INDEX(FC_E1,$AL1136)+(MEDIAN(MinStable,$AK1136,1)-INDEX(FC_L,$AL1136))*(INDEX(FC_E1,$AL1136+1)-INDEX(FC_E1,$AL1136))/(INDEX(FC_L,$AL1136+1)-INDEX(FC_L,$AL1136))</f>
        <v>0.42799999999999999</v>
      </c>
      <c r="AN1136" s="25">
        <f>INDEX(FC_E2,$AL1136)+(MEDIAN(MinStable,$AK1136,1)-INDEX(FC_L,$AL1136))*(INDEX(FC_E2,$AL1136+1)-INDEX(FC_E2,$AL1136))/(INDEX(FC_L,$AL1136+1)-INDEX(FC_L,$AL1136))</f>
        <v>0.42199999999999999</v>
      </c>
      <c r="AO1136" s="25">
        <f>INDEX(FC_E3,$AL1136)+(MEDIAN(MinStable,$AK1136,1)-INDEX(FC_L,$AL1136))*(INDEX(FC_E3,$AL1136+1)-INDEX(FC_E3,$AL1136))/(INDEX(FC_L,$AL1136+1)-INDEX(FC_L,$AL1136))</f>
        <v>0.41499999999999998</v>
      </c>
      <c r="AP1136" s="26">
        <f>(IF(S1136=1,Y1136*AK1136/AM1136,0)+IF(T1136=1,Z1136*AK1136/AN1136,0)+IF(U1136=1,AA1136*AK1136/AO1136,0))*dt/60</f>
        <v>0.13434959664142687</v>
      </c>
      <c r="AQ1136" s="25">
        <f>E1136+(AG1136*SQRT(RTE)-AH1136/SQRT(RTE))*dt/60/E_nom</f>
        <v>0.42695406217679349</v>
      </c>
      <c r="AR1136">
        <f>IF(R1136=1,1,0)</f>
        <v>0</v>
      </c>
    </row>
    <row r="1137" spans="1:44" x14ac:dyDescent="0.2">
      <c r="A1137">
        <v>1135</v>
      </c>
      <c r="B1137" s="22">
        <f>A1137/1440</f>
        <v>0.78819444444444442</v>
      </c>
      <c r="C1137" s="23">
        <v>3.9346999999999999</v>
      </c>
      <c r="D1137" s="24">
        <f>C1137+P_aux</f>
        <v>3.9497</v>
      </c>
      <c r="E1137" s="25">
        <f>AQ1136</f>
        <v>0.42695406217679349</v>
      </c>
      <c r="F1137" s="24">
        <f>AB1136</f>
        <v>3.4</v>
      </c>
      <c r="G1137">
        <f>IF(AND(S1136=0,V1136&gt;=MinOff),V1136,-1)</f>
        <v>-1</v>
      </c>
      <c r="H1137">
        <f>IF(AND(T1136=0,W1136&gt;=MinOff),W1136,-1)</f>
        <v>-1</v>
      </c>
      <c r="I1137">
        <f>IF(AND(U1136=0,X1136&gt;=MinOff),X1136,-1)</f>
        <v>-1</v>
      </c>
      <c r="J1137">
        <f>IF(AND(S1136=1,V1136&gt;=MinRun),V1136,-1)</f>
        <v>912</v>
      </c>
      <c r="K1137">
        <f>IF(AND(T1136=1,W1136&gt;=MinRun),W1136,-1)</f>
        <v>911</v>
      </c>
      <c r="L1137">
        <f>IF(AND(U1136=1,X1136&gt;=MinRun),X1136,-1)</f>
        <v>570</v>
      </c>
      <c r="M1137">
        <f>IF(MAX(G1137:I1137)&lt;0,0,MATCH(MAX(G1137:I1137),G1137:I1137,0))</f>
        <v>0</v>
      </c>
      <c r="N1137">
        <f>IF(MAX(J1137:L1137)&lt;0,0,MATCH(MAX(J1137:L1137),J1137:L1137,0))</f>
        <v>1</v>
      </c>
      <c r="O1137" s="24">
        <f>IF(N1137=0,0,INDEX(CapVec,N1137))</f>
        <v>1.2</v>
      </c>
      <c r="P1137">
        <f>IF(OR(D1137&gt;F1137+StartMargin,E1137&lt;SOC_startT),1,0)</f>
        <v>0</v>
      </c>
      <c r="Q1137">
        <f>IF(AND(E1137&gt;SOC_stopT,D1137&lt;=F1137-O1137+StopMargin),1,0)</f>
        <v>0</v>
      </c>
      <c r="R1137">
        <f>IF(AND(P1137=1,M1137&gt;0),1,IF(AND(P1137=0,Q1137=1,N1137&gt;0),-1,0))</f>
        <v>0</v>
      </c>
      <c r="S1137">
        <f>S1136+IF(AND(R1137=1,M1137=1),1,0)-IF(AND(R1137=-1,N1137=1),1,0)</f>
        <v>1</v>
      </c>
      <c r="T1137">
        <f>T1136+IF(AND(R1137=1,M1137=2),1,0)-IF(AND(R1137=-1,N1137=2),1,0)</f>
        <v>1</v>
      </c>
      <c r="U1137">
        <f>U1136+IF(AND(R1137=1,M1137=3),1,0)-IF(AND(R1137=-1,N1137=3),1,0)</f>
        <v>1</v>
      </c>
      <c r="V1137">
        <f>IF(S1137&lt;&gt;S1136,0,V1136+dt)</f>
        <v>913</v>
      </c>
      <c r="W1137">
        <f>IF(T1137&lt;&gt;T1136,0,W1136+dt)</f>
        <v>912</v>
      </c>
      <c r="X1137">
        <f>IF(U1137&lt;&gt;U1136,0,X1136+dt)</f>
        <v>571</v>
      </c>
      <c r="Y1137" s="24">
        <f>S1137*Cap_1*MIN(1,(V1137+dt)/StartRamp)</f>
        <v>1.2</v>
      </c>
      <c r="Z1137" s="24">
        <f>T1137*Cap_2*MIN(1,(W1137+dt)/StartRamp)</f>
        <v>1.1000000000000001</v>
      </c>
      <c r="AA1137" s="24">
        <f>U1137*Cap_3*MIN(1,(X1137+dt)/StartRamp)</f>
        <v>1.1000000000000001</v>
      </c>
      <c r="AB1137" s="24">
        <f>SUM(Y1137:AA1137)</f>
        <v>3.4</v>
      </c>
      <c r="AC1137" s="24">
        <f>AB1137-D1137</f>
        <v>-0.54970000000000008</v>
      </c>
      <c r="AD1137" s="25">
        <f>MEDIAN(0,(TaperEnd-E1137)/(TaperEnd-TaperStart),1)</f>
        <v>1</v>
      </c>
      <c r="AE1137" s="24">
        <f>MIN(P_pcs*AD1137,MAX(0,SOC_max-E1137)*E_nom*60/dt/SQRT(RTE))</f>
        <v>2.5</v>
      </c>
      <c r="AF1137" s="24">
        <f>MIN(P_pcs,MAX(0,E1137-SOC_min)*E_nom*60/dt*SQRT(RTE))</f>
        <v>2.5</v>
      </c>
      <c r="AG1137" s="24">
        <f>IF(AC1137&gt;0,MIN(AC1137,AE1137),0)</f>
        <v>0</v>
      </c>
      <c r="AH1137" s="24">
        <f>IF(AC1137&lt;0,MIN(-AC1137,AF1137),0)</f>
        <v>0.54970000000000008</v>
      </c>
      <c r="AI1137" s="24">
        <f>IF(AC1137&gt;0,D1137+AG1137,AB1137)</f>
        <v>3.4</v>
      </c>
      <c r="AJ1137" s="24">
        <f>MAX(0,D1137-AI1137-AH1137)</f>
        <v>0</v>
      </c>
      <c r="AK1137" s="25">
        <f>IF(AB1137&gt;0,AI1137/AB1137,0)</f>
        <v>1</v>
      </c>
      <c r="AL1137">
        <f>IF(AB1137=0,1,MIN(MATCH(MEDIAN(MinStable,AK1137,1),FC_L,1),3))</f>
        <v>3</v>
      </c>
      <c r="AM1137" s="25">
        <f>INDEX(FC_E1,$AL1137)+(MEDIAN(MinStable,$AK1137,1)-INDEX(FC_L,$AL1137))*(INDEX(FC_E1,$AL1137+1)-INDEX(FC_E1,$AL1137))/(INDEX(FC_L,$AL1137+1)-INDEX(FC_L,$AL1137))</f>
        <v>0.42799999999999999</v>
      </c>
      <c r="AN1137" s="25">
        <f>INDEX(FC_E2,$AL1137)+(MEDIAN(MinStable,$AK1137,1)-INDEX(FC_L,$AL1137))*(INDEX(FC_E2,$AL1137+1)-INDEX(FC_E2,$AL1137))/(INDEX(FC_L,$AL1137+1)-INDEX(FC_L,$AL1137))</f>
        <v>0.42199999999999999</v>
      </c>
      <c r="AO1137" s="25">
        <f>INDEX(FC_E3,$AL1137)+(MEDIAN(MinStable,$AK1137,1)-INDEX(FC_L,$AL1137))*(INDEX(FC_E3,$AL1137+1)-INDEX(FC_E3,$AL1137))/(INDEX(FC_L,$AL1137+1)-INDEX(FC_L,$AL1137))</f>
        <v>0.41499999999999998</v>
      </c>
      <c r="AP1137" s="26">
        <f>(IF(S1137=1,Y1137*AK1137/AM1137,0)+IF(T1137=1,Z1137*AK1137/AN1137,0)+IF(U1137=1,AA1137*AK1137/AO1137,0))*dt/60</f>
        <v>0.13434959664142687</v>
      </c>
      <c r="AQ1137" s="25">
        <f>E1137+(AG1137*SQRT(RTE)-AH1137/SQRT(RTE))*dt/60/E_nom</f>
        <v>0.42517835863466197</v>
      </c>
      <c r="AR1137">
        <f>IF(R1137=1,1,0)</f>
        <v>0</v>
      </c>
    </row>
    <row r="1138" spans="1:44" x14ac:dyDescent="0.2">
      <c r="A1138">
        <v>1136</v>
      </c>
      <c r="B1138" s="22">
        <f>A1138/1440</f>
        <v>0.78888888888888886</v>
      </c>
      <c r="C1138" s="23">
        <v>3.8933</v>
      </c>
      <c r="D1138" s="24">
        <f>C1138+P_aux</f>
        <v>3.9083000000000001</v>
      </c>
      <c r="E1138" s="25">
        <f>AQ1137</f>
        <v>0.42517835863466197</v>
      </c>
      <c r="F1138" s="24">
        <f>AB1137</f>
        <v>3.4</v>
      </c>
      <c r="G1138">
        <f>IF(AND(S1137=0,V1137&gt;=MinOff),V1137,-1)</f>
        <v>-1</v>
      </c>
      <c r="H1138">
        <f>IF(AND(T1137=0,W1137&gt;=MinOff),W1137,-1)</f>
        <v>-1</v>
      </c>
      <c r="I1138">
        <f>IF(AND(U1137=0,X1137&gt;=MinOff),X1137,-1)</f>
        <v>-1</v>
      </c>
      <c r="J1138">
        <f>IF(AND(S1137=1,V1137&gt;=MinRun),V1137,-1)</f>
        <v>913</v>
      </c>
      <c r="K1138">
        <f>IF(AND(T1137=1,W1137&gt;=MinRun),W1137,-1)</f>
        <v>912</v>
      </c>
      <c r="L1138">
        <f>IF(AND(U1137=1,X1137&gt;=MinRun),X1137,-1)</f>
        <v>571</v>
      </c>
      <c r="M1138">
        <f>IF(MAX(G1138:I1138)&lt;0,0,MATCH(MAX(G1138:I1138),G1138:I1138,0))</f>
        <v>0</v>
      </c>
      <c r="N1138">
        <f>IF(MAX(J1138:L1138)&lt;0,0,MATCH(MAX(J1138:L1138),J1138:L1138,0))</f>
        <v>1</v>
      </c>
      <c r="O1138" s="24">
        <f>IF(N1138=0,0,INDEX(CapVec,N1138))</f>
        <v>1.2</v>
      </c>
      <c r="P1138">
        <f>IF(OR(D1138&gt;F1138+StartMargin,E1138&lt;SOC_startT),1,0)</f>
        <v>0</v>
      </c>
      <c r="Q1138">
        <f>IF(AND(E1138&gt;SOC_stopT,D1138&lt;=F1138-O1138+StopMargin),1,0)</f>
        <v>0</v>
      </c>
      <c r="R1138">
        <f>IF(AND(P1138=1,M1138&gt;0),1,IF(AND(P1138=0,Q1138=1,N1138&gt;0),-1,0))</f>
        <v>0</v>
      </c>
      <c r="S1138">
        <f>S1137+IF(AND(R1138=1,M1138=1),1,0)-IF(AND(R1138=-1,N1138=1),1,0)</f>
        <v>1</v>
      </c>
      <c r="T1138">
        <f>T1137+IF(AND(R1138=1,M1138=2),1,0)-IF(AND(R1138=-1,N1138=2),1,0)</f>
        <v>1</v>
      </c>
      <c r="U1138">
        <f>U1137+IF(AND(R1138=1,M1138=3),1,0)-IF(AND(R1138=-1,N1138=3),1,0)</f>
        <v>1</v>
      </c>
      <c r="V1138">
        <f>IF(S1138&lt;&gt;S1137,0,V1137+dt)</f>
        <v>914</v>
      </c>
      <c r="W1138">
        <f>IF(T1138&lt;&gt;T1137,0,W1137+dt)</f>
        <v>913</v>
      </c>
      <c r="X1138">
        <f>IF(U1138&lt;&gt;U1137,0,X1137+dt)</f>
        <v>572</v>
      </c>
      <c r="Y1138" s="24">
        <f>S1138*Cap_1*MIN(1,(V1138+dt)/StartRamp)</f>
        <v>1.2</v>
      </c>
      <c r="Z1138" s="24">
        <f>T1138*Cap_2*MIN(1,(W1138+dt)/StartRamp)</f>
        <v>1.1000000000000001</v>
      </c>
      <c r="AA1138" s="24">
        <f>U1138*Cap_3*MIN(1,(X1138+dt)/StartRamp)</f>
        <v>1.1000000000000001</v>
      </c>
      <c r="AB1138" s="24">
        <f>SUM(Y1138:AA1138)</f>
        <v>3.4</v>
      </c>
      <c r="AC1138" s="24">
        <f>AB1138-D1138</f>
        <v>-0.5083000000000002</v>
      </c>
      <c r="AD1138" s="25">
        <f>MEDIAN(0,(TaperEnd-E1138)/(TaperEnd-TaperStart),1)</f>
        <v>1</v>
      </c>
      <c r="AE1138" s="24">
        <f>MIN(P_pcs*AD1138,MAX(0,SOC_max-E1138)*E_nom*60/dt/SQRT(RTE))</f>
        <v>2.5</v>
      </c>
      <c r="AF1138" s="24">
        <f>MIN(P_pcs,MAX(0,E1138-SOC_min)*E_nom*60/dt*SQRT(RTE))</f>
        <v>2.5</v>
      </c>
      <c r="AG1138" s="24">
        <f>IF(AC1138&gt;0,MIN(AC1138,AE1138),0)</f>
        <v>0</v>
      </c>
      <c r="AH1138" s="24">
        <f>IF(AC1138&lt;0,MIN(-AC1138,AF1138),0)</f>
        <v>0.5083000000000002</v>
      </c>
      <c r="AI1138" s="24">
        <f>IF(AC1138&gt;0,D1138+AG1138,AB1138)</f>
        <v>3.4</v>
      </c>
      <c r="AJ1138" s="24">
        <f>MAX(0,D1138-AI1138-AH1138)</f>
        <v>0</v>
      </c>
      <c r="AK1138" s="25">
        <f>IF(AB1138&gt;0,AI1138/AB1138,0)</f>
        <v>1</v>
      </c>
      <c r="AL1138">
        <f>IF(AB1138=0,1,MIN(MATCH(MEDIAN(MinStable,AK1138,1),FC_L,1),3))</f>
        <v>3</v>
      </c>
      <c r="AM1138" s="25">
        <f>INDEX(FC_E1,$AL1138)+(MEDIAN(MinStable,$AK1138,1)-INDEX(FC_L,$AL1138))*(INDEX(FC_E1,$AL1138+1)-INDEX(FC_E1,$AL1138))/(INDEX(FC_L,$AL1138+1)-INDEX(FC_L,$AL1138))</f>
        <v>0.42799999999999999</v>
      </c>
      <c r="AN1138" s="25">
        <f>INDEX(FC_E2,$AL1138)+(MEDIAN(MinStable,$AK1138,1)-INDEX(FC_L,$AL1138))*(INDEX(FC_E2,$AL1138+1)-INDEX(FC_E2,$AL1138))/(INDEX(FC_L,$AL1138+1)-INDEX(FC_L,$AL1138))</f>
        <v>0.42199999999999999</v>
      </c>
      <c r="AO1138" s="25">
        <f>INDEX(FC_E3,$AL1138)+(MEDIAN(MinStable,$AK1138,1)-INDEX(FC_L,$AL1138))*(INDEX(FC_E3,$AL1138+1)-INDEX(FC_E3,$AL1138))/(INDEX(FC_L,$AL1138+1)-INDEX(FC_L,$AL1138))</f>
        <v>0.41499999999999998</v>
      </c>
      <c r="AP1138" s="26">
        <f>(IF(S1138=1,Y1138*AK1138/AM1138,0)+IF(T1138=1,Z1138*AK1138/AN1138,0)+IF(U1138=1,AA1138*AK1138/AO1138,0))*dt/60</f>
        <v>0.13434959664142687</v>
      </c>
      <c r="AQ1138" s="25">
        <f>E1138+(AG1138*SQRT(RTE)-AH1138/SQRT(RTE))*dt/60/E_nom</f>
        <v>0.42353639008733535</v>
      </c>
      <c r="AR1138">
        <f>IF(R1138=1,1,0)</f>
        <v>0</v>
      </c>
    </row>
    <row r="1139" spans="1:44" x14ac:dyDescent="0.2">
      <c r="A1139">
        <v>1137</v>
      </c>
      <c r="B1139" s="22">
        <f>A1139/1440</f>
        <v>0.7895833333333333</v>
      </c>
      <c r="C1139" s="23">
        <v>3.8142999999999998</v>
      </c>
      <c r="D1139" s="24">
        <f>C1139+P_aux</f>
        <v>3.8292999999999999</v>
      </c>
      <c r="E1139" s="25">
        <f>AQ1138</f>
        <v>0.42353639008733535</v>
      </c>
      <c r="F1139" s="24">
        <f>AB1138</f>
        <v>3.4</v>
      </c>
      <c r="G1139">
        <f>IF(AND(S1138=0,V1138&gt;=MinOff),V1138,-1)</f>
        <v>-1</v>
      </c>
      <c r="H1139">
        <f>IF(AND(T1138=0,W1138&gt;=MinOff),W1138,-1)</f>
        <v>-1</v>
      </c>
      <c r="I1139">
        <f>IF(AND(U1138=0,X1138&gt;=MinOff),X1138,-1)</f>
        <v>-1</v>
      </c>
      <c r="J1139">
        <f>IF(AND(S1138=1,V1138&gt;=MinRun),V1138,-1)</f>
        <v>914</v>
      </c>
      <c r="K1139">
        <f>IF(AND(T1138=1,W1138&gt;=MinRun),W1138,-1)</f>
        <v>913</v>
      </c>
      <c r="L1139">
        <f>IF(AND(U1138=1,X1138&gt;=MinRun),X1138,-1)</f>
        <v>572</v>
      </c>
      <c r="M1139">
        <f>IF(MAX(G1139:I1139)&lt;0,0,MATCH(MAX(G1139:I1139),G1139:I1139,0))</f>
        <v>0</v>
      </c>
      <c r="N1139">
        <f>IF(MAX(J1139:L1139)&lt;0,0,MATCH(MAX(J1139:L1139),J1139:L1139,0))</f>
        <v>1</v>
      </c>
      <c r="O1139" s="24">
        <f>IF(N1139=0,0,INDEX(CapVec,N1139))</f>
        <v>1.2</v>
      </c>
      <c r="P1139">
        <f>IF(OR(D1139&gt;F1139+StartMargin,E1139&lt;SOC_startT),1,0)</f>
        <v>0</v>
      </c>
      <c r="Q1139">
        <f>IF(AND(E1139&gt;SOC_stopT,D1139&lt;=F1139-O1139+StopMargin),1,0)</f>
        <v>0</v>
      </c>
      <c r="R1139">
        <f>IF(AND(P1139=1,M1139&gt;0),1,IF(AND(P1139=0,Q1139=1,N1139&gt;0),-1,0))</f>
        <v>0</v>
      </c>
      <c r="S1139">
        <f>S1138+IF(AND(R1139=1,M1139=1),1,0)-IF(AND(R1139=-1,N1139=1),1,0)</f>
        <v>1</v>
      </c>
      <c r="T1139">
        <f>T1138+IF(AND(R1139=1,M1139=2),1,0)-IF(AND(R1139=-1,N1139=2),1,0)</f>
        <v>1</v>
      </c>
      <c r="U1139">
        <f>U1138+IF(AND(R1139=1,M1139=3),1,0)-IF(AND(R1139=-1,N1139=3),1,0)</f>
        <v>1</v>
      </c>
      <c r="V1139">
        <f>IF(S1139&lt;&gt;S1138,0,V1138+dt)</f>
        <v>915</v>
      </c>
      <c r="W1139">
        <f>IF(T1139&lt;&gt;T1138,0,W1138+dt)</f>
        <v>914</v>
      </c>
      <c r="X1139">
        <f>IF(U1139&lt;&gt;U1138,0,X1138+dt)</f>
        <v>573</v>
      </c>
      <c r="Y1139" s="24">
        <f>S1139*Cap_1*MIN(1,(V1139+dt)/StartRamp)</f>
        <v>1.2</v>
      </c>
      <c r="Z1139" s="24">
        <f>T1139*Cap_2*MIN(1,(W1139+dt)/StartRamp)</f>
        <v>1.1000000000000001</v>
      </c>
      <c r="AA1139" s="24">
        <f>U1139*Cap_3*MIN(1,(X1139+dt)/StartRamp)</f>
        <v>1.1000000000000001</v>
      </c>
      <c r="AB1139" s="24">
        <f>SUM(Y1139:AA1139)</f>
        <v>3.4</v>
      </c>
      <c r="AC1139" s="24">
        <f>AB1139-D1139</f>
        <v>-0.42930000000000001</v>
      </c>
      <c r="AD1139" s="25">
        <f>MEDIAN(0,(TaperEnd-E1139)/(TaperEnd-TaperStart),1)</f>
        <v>1</v>
      </c>
      <c r="AE1139" s="24">
        <f>MIN(P_pcs*AD1139,MAX(0,SOC_max-E1139)*E_nom*60/dt/SQRT(RTE))</f>
        <v>2.5</v>
      </c>
      <c r="AF1139" s="24">
        <f>MIN(P_pcs,MAX(0,E1139-SOC_min)*E_nom*60/dt*SQRT(RTE))</f>
        <v>2.5</v>
      </c>
      <c r="AG1139" s="24">
        <f>IF(AC1139&gt;0,MIN(AC1139,AE1139),0)</f>
        <v>0</v>
      </c>
      <c r="AH1139" s="24">
        <f>IF(AC1139&lt;0,MIN(-AC1139,AF1139),0)</f>
        <v>0.42930000000000001</v>
      </c>
      <c r="AI1139" s="24">
        <f>IF(AC1139&gt;0,D1139+AG1139,AB1139)</f>
        <v>3.4</v>
      </c>
      <c r="AJ1139" s="24">
        <f>MAX(0,D1139-AI1139-AH1139)</f>
        <v>0</v>
      </c>
      <c r="AK1139" s="25">
        <f>IF(AB1139&gt;0,AI1139/AB1139,0)</f>
        <v>1</v>
      </c>
      <c r="AL1139">
        <f>IF(AB1139=0,1,MIN(MATCH(MEDIAN(MinStable,AK1139,1),FC_L,1),3))</f>
        <v>3</v>
      </c>
      <c r="AM1139" s="25">
        <f>INDEX(FC_E1,$AL1139)+(MEDIAN(MinStable,$AK1139,1)-INDEX(FC_L,$AL1139))*(INDEX(FC_E1,$AL1139+1)-INDEX(FC_E1,$AL1139))/(INDEX(FC_L,$AL1139+1)-INDEX(FC_L,$AL1139))</f>
        <v>0.42799999999999999</v>
      </c>
      <c r="AN1139" s="25">
        <f>INDEX(FC_E2,$AL1139)+(MEDIAN(MinStable,$AK1139,1)-INDEX(FC_L,$AL1139))*(INDEX(FC_E2,$AL1139+1)-INDEX(FC_E2,$AL1139))/(INDEX(FC_L,$AL1139+1)-INDEX(FC_L,$AL1139))</f>
        <v>0.42199999999999999</v>
      </c>
      <c r="AO1139" s="25">
        <f>INDEX(FC_E3,$AL1139)+(MEDIAN(MinStable,$AK1139,1)-INDEX(FC_L,$AL1139))*(INDEX(FC_E3,$AL1139+1)-INDEX(FC_E3,$AL1139))/(INDEX(FC_L,$AL1139+1)-INDEX(FC_L,$AL1139))</f>
        <v>0.41499999999999998</v>
      </c>
      <c r="AP1139" s="26">
        <f>(IF(S1139=1,Y1139*AK1139/AM1139,0)+IF(T1139=1,Z1139*AK1139/AN1139,0)+IF(U1139=1,AA1139*AK1139/AO1139,0))*dt/60</f>
        <v>0.13434959664142687</v>
      </c>
      <c r="AQ1139" s="25">
        <f>E1139+(AG1139*SQRT(RTE)-AH1139/SQRT(RTE))*dt/60/E_nom</f>
        <v>0.4221496163368586</v>
      </c>
      <c r="AR1139">
        <f>IF(R1139=1,1,0)</f>
        <v>0</v>
      </c>
    </row>
    <row r="1140" spans="1:44" x14ac:dyDescent="0.2">
      <c r="A1140">
        <v>1138</v>
      </c>
      <c r="B1140" s="22">
        <f>A1140/1440</f>
        <v>0.79027777777777775</v>
      </c>
      <c r="C1140" s="23">
        <v>3.8531</v>
      </c>
      <c r="D1140" s="24">
        <f>C1140+P_aux</f>
        <v>3.8681000000000001</v>
      </c>
      <c r="E1140" s="25">
        <f>AQ1139</f>
        <v>0.4221496163368586</v>
      </c>
      <c r="F1140" s="24">
        <f>AB1139</f>
        <v>3.4</v>
      </c>
      <c r="G1140">
        <f>IF(AND(S1139=0,V1139&gt;=MinOff),V1139,-1)</f>
        <v>-1</v>
      </c>
      <c r="H1140">
        <f>IF(AND(T1139=0,W1139&gt;=MinOff),W1139,-1)</f>
        <v>-1</v>
      </c>
      <c r="I1140">
        <f>IF(AND(U1139=0,X1139&gt;=MinOff),X1139,-1)</f>
        <v>-1</v>
      </c>
      <c r="J1140">
        <f>IF(AND(S1139=1,V1139&gt;=MinRun),V1139,-1)</f>
        <v>915</v>
      </c>
      <c r="K1140">
        <f>IF(AND(T1139=1,W1139&gt;=MinRun),W1139,-1)</f>
        <v>914</v>
      </c>
      <c r="L1140">
        <f>IF(AND(U1139=1,X1139&gt;=MinRun),X1139,-1)</f>
        <v>573</v>
      </c>
      <c r="M1140">
        <f>IF(MAX(G1140:I1140)&lt;0,0,MATCH(MAX(G1140:I1140),G1140:I1140,0))</f>
        <v>0</v>
      </c>
      <c r="N1140">
        <f>IF(MAX(J1140:L1140)&lt;0,0,MATCH(MAX(J1140:L1140),J1140:L1140,0))</f>
        <v>1</v>
      </c>
      <c r="O1140" s="24">
        <f>IF(N1140=0,0,INDEX(CapVec,N1140))</f>
        <v>1.2</v>
      </c>
      <c r="P1140">
        <f>IF(OR(D1140&gt;F1140+StartMargin,E1140&lt;SOC_startT),1,0)</f>
        <v>0</v>
      </c>
      <c r="Q1140">
        <f>IF(AND(E1140&gt;SOC_stopT,D1140&lt;=F1140-O1140+StopMargin),1,0)</f>
        <v>0</v>
      </c>
      <c r="R1140">
        <f>IF(AND(P1140=1,M1140&gt;0),1,IF(AND(P1140=0,Q1140=1,N1140&gt;0),-1,0))</f>
        <v>0</v>
      </c>
      <c r="S1140">
        <f>S1139+IF(AND(R1140=1,M1140=1),1,0)-IF(AND(R1140=-1,N1140=1),1,0)</f>
        <v>1</v>
      </c>
      <c r="T1140">
        <f>T1139+IF(AND(R1140=1,M1140=2),1,0)-IF(AND(R1140=-1,N1140=2),1,0)</f>
        <v>1</v>
      </c>
      <c r="U1140">
        <f>U1139+IF(AND(R1140=1,M1140=3),1,0)-IF(AND(R1140=-1,N1140=3),1,0)</f>
        <v>1</v>
      </c>
      <c r="V1140">
        <f>IF(S1140&lt;&gt;S1139,0,V1139+dt)</f>
        <v>916</v>
      </c>
      <c r="W1140">
        <f>IF(T1140&lt;&gt;T1139,0,W1139+dt)</f>
        <v>915</v>
      </c>
      <c r="X1140">
        <f>IF(U1140&lt;&gt;U1139,0,X1139+dt)</f>
        <v>574</v>
      </c>
      <c r="Y1140" s="24">
        <f>S1140*Cap_1*MIN(1,(V1140+dt)/StartRamp)</f>
        <v>1.2</v>
      </c>
      <c r="Z1140" s="24">
        <f>T1140*Cap_2*MIN(1,(W1140+dt)/StartRamp)</f>
        <v>1.1000000000000001</v>
      </c>
      <c r="AA1140" s="24">
        <f>U1140*Cap_3*MIN(1,(X1140+dt)/StartRamp)</f>
        <v>1.1000000000000001</v>
      </c>
      <c r="AB1140" s="24">
        <f>SUM(Y1140:AA1140)</f>
        <v>3.4</v>
      </c>
      <c r="AC1140" s="24">
        <f>AB1140-D1140</f>
        <v>-0.46810000000000018</v>
      </c>
      <c r="AD1140" s="25">
        <f>MEDIAN(0,(TaperEnd-E1140)/(TaperEnd-TaperStart),1)</f>
        <v>1</v>
      </c>
      <c r="AE1140" s="24">
        <f>MIN(P_pcs*AD1140,MAX(0,SOC_max-E1140)*E_nom*60/dt/SQRT(RTE))</f>
        <v>2.5</v>
      </c>
      <c r="AF1140" s="24">
        <f>MIN(P_pcs,MAX(0,E1140-SOC_min)*E_nom*60/dt*SQRT(RTE))</f>
        <v>2.5</v>
      </c>
      <c r="AG1140" s="24">
        <f>IF(AC1140&gt;0,MIN(AC1140,AE1140),0)</f>
        <v>0</v>
      </c>
      <c r="AH1140" s="24">
        <f>IF(AC1140&lt;0,MIN(-AC1140,AF1140),0)</f>
        <v>0.46810000000000018</v>
      </c>
      <c r="AI1140" s="24">
        <f>IF(AC1140&gt;0,D1140+AG1140,AB1140)</f>
        <v>3.4</v>
      </c>
      <c r="AJ1140" s="24">
        <f>MAX(0,D1140-AI1140-AH1140)</f>
        <v>0</v>
      </c>
      <c r="AK1140" s="25">
        <f>IF(AB1140&gt;0,AI1140/AB1140,0)</f>
        <v>1</v>
      </c>
      <c r="AL1140">
        <f>IF(AB1140=0,1,MIN(MATCH(MEDIAN(MinStable,AK1140,1),FC_L,1),3))</f>
        <v>3</v>
      </c>
      <c r="AM1140" s="25">
        <f>INDEX(FC_E1,$AL1140)+(MEDIAN(MinStable,$AK1140,1)-INDEX(FC_L,$AL1140))*(INDEX(FC_E1,$AL1140+1)-INDEX(FC_E1,$AL1140))/(INDEX(FC_L,$AL1140+1)-INDEX(FC_L,$AL1140))</f>
        <v>0.42799999999999999</v>
      </c>
      <c r="AN1140" s="25">
        <f>INDEX(FC_E2,$AL1140)+(MEDIAN(MinStable,$AK1140,1)-INDEX(FC_L,$AL1140))*(INDEX(FC_E2,$AL1140+1)-INDEX(FC_E2,$AL1140))/(INDEX(FC_L,$AL1140+1)-INDEX(FC_L,$AL1140))</f>
        <v>0.42199999999999999</v>
      </c>
      <c r="AO1140" s="25">
        <f>INDEX(FC_E3,$AL1140)+(MEDIAN(MinStable,$AK1140,1)-INDEX(FC_L,$AL1140))*(INDEX(FC_E3,$AL1140+1)-INDEX(FC_E3,$AL1140))/(INDEX(FC_L,$AL1140+1)-INDEX(FC_L,$AL1140))</f>
        <v>0.41499999999999998</v>
      </c>
      <c r="AP1140" s="26">
        <f>(IF(S1140=1,Y1140*AK1140/AM1140,0)+IF(T1140=1,Z1140*AK1140/AN1140,0)+IF(U1140=1,AA1140*AK1140/AO1140,0))*dt/60</f>
        <v>0.13434959664142687</v>
      </c>
      <c r="AQ1140" s="25">
        <f>E1140+(AG1140*SQRT(RTE)-AH1140/SQRT(RTE))*dt/60/E_nom</f>
        <v>0.42063750640767583</v>
      </c>
      <c r="AR1140">
        <f>IF(R1140=1,1,0)</f>
        <v>0</v>
      </c>
    </row>
    <row r="1141" spans="1:44" x14ac:dyDescent="0.2">
      <c r="A1141">
        <v>1139</v>
      </c>
      <c r="B1141" s="22">
        <f>A1141/1440</f>
        <v>0.79097222222222219</v>
      </c>
      <c r="C1141" s="23">
        <v>3.81</v>
      </c>
      <c r="D1141" s="24">
        <f>C1141+P_aux</f>
        <v>3.8250000000000002</v>
      </c>
      <c r="E1141" s="25">
        <f>AQ1140</f>
        <v>0.42063750640767583</v>
      </c>
      <c r="F1141" s="24">
        <f>AB1140</f>
        <v>3.4</v>
      </c>
      <c r="G1141">
        <f>IF(AND(S1140=0,V1140&gt;=MinOff),V1140,-1)</f>
        <v>-1</v>
      </c>
      <c r="H1141">
        <f>IF(AND(T1140=0,W1140&gt;=MinOff),W1140,-1)</f>
        <v>-1</v>
      </c>
      <c r="I1141">
        <f>IF(AND(U1140=0,X1140&gt;=MinOff),X1140,-1)</f>
        <v>-1</v>
      </c>
      <c r="J1141">
        <f>IF(AND(S1140=1,V1140&gt;=MinRun),V1140,-1)</f>
        <v>916</v>
      </c>
      <c r="K1141">
        <f>IF(AND(T1140=1,W1140&gt;=MinRun),W1140,-1)</f>
        <v>915</v>
      </c>
      <c r="L1141">
        <f>IF(AND(U1140=1,X1140&gt;=MinRun),X1140,-1)</f>
        <v>574</v>
      </c>
      <c r="M1141">
        <f>IF(MAX(G1141:I1141)&lt;0,0,MATCH(MAX(G1141:I1141),G1141:I1141,0))</f>
        <v>0</v>
      </c>
      <c r="N1141">
        <f>IF(MAX(J1141:L1141)&lt;0,0,MATCH(MAX(J1141:L1141),J1141:L1141,0))</f>
        <v>1</v>
      </c>
      <c r="O1141" s="24">
        <f>IF(N1141=0,0,INDEX(CapVec,N1141))</f>
        <v>1.2</v>
      </c>
      <c r="P1141">
        <f>IF(OR(D1141&gt;F1141+StartMargin,E1141&lt;SOC_startT),1,0)</f>
        <v>0</v>
      </c>
      <c r="Q1141">
        <f>IF(AND(E1141&gt;SOC_stopT,D1141&lt;=F1141-O1141+StopMargin),1,0)</f>
        <v>0</v>
      </c>
      <c r="R1141">
        <f>IF(AND(P1141=1,M1141&gt;0),1,IF(AND(P1141=0,Q1141=1,N1141&gt;0),-1,0))</f>
        <v>0</v>
      </c>
      <c r="S1141">
        <f>S1140+IF(AND(R1141=1,M1141=1),1,0)-IF(AND(R1141=-1,N1141=1),1,0)</f>
        <v>1</v>
      </c>
      <c r="T1141">
        <f>T1140+IF(AND(R1141=1,M1141=2),1,0)-IF(AND(R1141=-1,N1141=2),1,0)</f>
        <v>1</v>
      </c>
      <c r="U1141">
        <f>U1140+IF(AND(R1141=1,M1141=3),1,0)-IF(AND(R1141=-1,N1141=3),1,0)</f>
        <v>1</v>
      </c>
      <c r="V1141">
        <f>IF(S1141&lt;&gt;S1140,0,V1140+dt)</f>
        <v>917</v>
      </c>
      <c r="W1141">
        <f>IF(T1141&lt;&gt;T1140,0,W1140+dt)</f>
        <v>916</v>
      </c>
      <c r="X1141">
        <f>IF(U1141&lt;&gt;U1140,0,X1140+dt)</f>
        <v>575</v>
      </c>
      <c r="Y1141" s="24">
        <f>S1141*Cap_1*MIN(1,(V1141+dt)/StartRamp)</f>
        <v>1.2</v>
      </c>
      <c r="Z1141" s="24">
        <f>T1141*Cap_2*MIN(1,(W1141+dt)/StartRamp)</f>
        <v>1.1000000000000001</v>
      </c>
      <c r="AA1141" s="24">
        <f>U1141*Cap_3*MIN(1,(X1141+dt)/StartRamp)</f>
        <v>1.1000000000000001</v>
      </c>
      <c r="AB1141" s="24">
        <f>SUM(Y1141:AA1141)</f>
        <v>3.4</v>
      </c>
      <c r="AC1141" s="24">
        <f>AB1141-D1141</f>
        <v>-0.42500000000000027</v>
      </c>
      <c r="AD1141" s="25">
        <f>MEDIAN(0,(TaperEnd-E1141)/(TaperEnd-TaperStart),1)</f>
        <v>1</v>
      </c>
      <c r="AE1141" s="24">
        <f>MIN(P_pcs*AD1141,MAX(0,SOC_max-E1141)*E_nom*60/dt/SQRT(RTE))</f>
        <v>2.5</v>
      </c>
      <c r="AF1141" s="24">
        <f>MIN(P_pcs,MAX(0,E1141-SOC_min)*E_nom*60/dt*SQRT(RTE))</f>
        <v>2.5</v>
      </c>
      <c r="AG1141" s="24">
        <f>IF(AC1141&gt;0,MIN(AC1141,AE1141),0)</f>
        <v>0</v>
      </c>
      <c r="AH1141" s="24">
        <f>IF(AC1141&lt;0,MIN(-AC1141,AF1141),0)</f>
        <v>0.42500000000000027</v>
      </c>
      <c r="AI1141" s="24">
        <f>IF(AC1141&gt;0,D1141+AG1141,AB1141)</f>
        <v>3.4</v>
      </c>
      <c r="AJ1141" s="24">
        <f>MAX(0,D1141-AI1141-AH1141)</f>
        <v>0</v>
      </c>
      <c r="AK1141" s="25">
        <f>IF(AB1141&gt;0,AI1141/AB1141,0)</f>
        <v>1</v>
      </c>
      <c r="AL1141">
        <f>IF(AB1141=0,1,MIN(MATCH(MEDIAN(MinStable,AK1141,1),FC_L,1),3))</f>
        <v>3</v>
      </c>
      <c r="AM1141" s="25">
        <f>INDEX(FC_E1,$AL1141)+(MEDIAN(MinStable,$AK1141,1)-INDEX(FC_L,$AL1141))*(INDEX(FC_E1,$AL1141+1)-INDEX(FC_E1,$AL1141))/(INDEX(FC_L,$AL1141+1)-INDEX(FC_L,$AL1141))</f>
        <v>0.42799999999999999</v>
      </c>
      <c r="AN1141" s="25">
        <f>INDEX(FC_E2,$AL1141)+(MEDIAN(MinStable,$AK1141,1)-INDEX(FC_L,$AL1141))*(INDEX(FC_E2,$AL1141+1)-INDEX(FC_E2,$AL1141))/(INDEX(FC_L,$AL1141+1)-INDEX(FC_L,$AL1141))</f>
        <v>0.42199999999999999</v>
      </c>
      <c r="AO1141" s="25">
        <f>INDEX(FC_E3,$AL1141)+(MEDIAN(MinStable,$AK1141,1)-INDEX(FC_L,$AL1141))*(INDEX(FC_E3,$AL1141+1)-INDEX(FC_E3,$AL1141))/(INDEX(FC_L,$AL1141+1)-INDEX(FC_L,$AL1141))</f>
        <v>0.41499999999999998</v>
      </c>
      <c r="AP1141" s="26">
        <f>(IF(S1141=1,Y1141*AK1141/AM1141,0)+IF(T1141=1,Z1141*AK1141/AN1141,0)+IF(U1141=1,AA1141*AK1141/AO1141,0))*dt/60</f>
        <v>0.13434959664142687</v>
      </c>
      <c r="AQ1141" s="25">
        <f>E1141+(AG1141*SQRT(RTE)-AH1141/SQRT(RTE))*dt/60/E_nom</f>
        <v>0.41926462300690109</v>
      </c>
      <c r="AR1141">
        <f>IF(R1141=1,1,0)</f>
        <v>0</v>
      </c>
    </row>
    <row r="1142" spans="1:44" x14ac:dyDescent="0.2">
      <c r="A1142">
        <v>1140</v>
      </c>
      <c r="B1142" s="22">
        <f>A1142/1440</f>
        <v>0.79166666666666663</v>
      </c>
      <c r="C1142" s="23">
        <v>2.4039999999999999</v>
      </c>
      <c r="D1142" s="24">
        <f>C1142+P_aux</f>
        <v>2.419</v>
      </c>
      <c r="E1142" s="25">
        <f>AQ1141</f>
        <v>0.41926462300690109</v>
      </c>
      <c r="F1142" s="24">
        <f>AB1141</f>
        <v>3.4</v>
      </c>
      <c r="G1142">
        <f>IF(AND(S1141=0,V1141&gt;=MinOff),V1141,-1)</f>
        <v>-1</v>
      </c>
      <c r="H1142">
        <f>IF(AND(T1141=0,W1141&gt;=MinOff),W1141,-1)</f>
        <v>-1</v>
      </c>
      <c r="I1142">
        <f>IF(AND(U1141=0,X1141&gt;=MinOff),X1141,-1)</f>
        <v>-1</v>
      </c>
      <c r="J1142">
        <f>IF(AND(S1141=1,V1141&gt;=MinRun),V1141,-1)</f>
        <v>917</v>
      </c>
      <c r="K1142">
        <f>IF(AND(T1141=1,W1141&gt;=MinRun),W1141,-1)</f>
        <v>916</v>
      </c>
      <c r="L1142">
        <f>IF(AND(U1141=1,X1141&gt;=MinRun),X1141,-1)</f>
        <v>575</v>
      </c>
      <c r="M1142">
        <f>IF(MAX(G1142:I1142)&lt;0,0,MATCH(MAX(G1142:I1142),G1142:I1142,0))</f>
        <v>0</v>
      </c>
      <c r="N1142">
        <f>IF(MAX(J1142:L1142)&lt;0,0,MATCH(MAX(J1142:L1142),J1142:L1142,0))</f>
        <v>1</v>
      </c>
      <c r="O1142" s="24">
        <f>IF(N1142=0,0,INDEX(CapVec,N1142))</f>
        <v>1.2</v>
      </c>
      <c r="P1142">
        <f>IF(OR(D1142&gt;F1142+StartMargin,E1142&lt;SOC_startT),1,0)</f>
        <v>0</v>
      </c>
      <c r="Q1142">
        <f>IF(AND(E1142&gt;SOC_stopT,D1142&lt;=F1142-O1142+StopMargin),1,0)</f>
        <v>0</v>
      </c>
      <c r="R1142">
        <f>IF(AND(P1142=1,M1142&gt;0),1,IF(AND(P1142=0,Q1142=1,N1142&gt;0),-1,0))</f>
        <v>0</v>
      </c>
      <c r="S1142">
        <f>S1141+IF(AND(R1142=1,M1142=1),1,0)-IF(AND(R1142=-1,N1142=1),1,0)</f>
        <v>1</v>
      </c>
      <c r="T1142">
        <f>T1141+IF(AND(R1142=1,M1142=2),1,0)-IF(AND(R1142=-1,N1142=2),1,0)</f>
        <v>1</v>
      </c>
      <c r="U1142">
        <f>U1141+IF(AND(R1142=1,M1142=3),1,0)-IF(AND(R1142=-1,N1142=3),1,0)</f>
        <v>1</v>
      </c>
      <c r="V1142">
        <f>IF(S1142&lt;&gt;S1141,0,V1141+dt)</f>
        <v>918</v>
      </c>
      <c r="W1142">
        <f>IF(T1142&lt;&gt;T1141,0,W1141+dt)</f>
        <v>917</v>
      </c>
      <c r="X1142">
        <f>IF(U1142&lt;&gt;U1141,0,X1141+dt)</f>
        <v>576</v>
      </c>
      <c r="Y1142" s="24">
        <f>S1142*Cap_1*MIN(1,(V1142+dt)/StartRamp)</f>
        <v>1.2</v>
      </c>
      <c r="Z1142" s="24">
        <f>T1142*Cap_2*MIN(1,(W1142+dt)/StartRamp)</f>
        <v>1.1000000000000001</v>
      </c>
      <c r="AA1142" s="24">
        <f>U1142*Cap_3*MIN(1,(X1142+dt)/StartRamp)</f>
        <v>1.1000000000000001</v>
      </c>
      <c r="AB1142" s="24">
        <f>SUM(Y1142:AA1142)</f>
        <v>3.4</v>
      </c>
      <c r="AC1142" s="24">
        <f>AB1142-D1142</f>
        <v>0.98099999999999987</v>
      </c>
      <c r="AD1142" s="25">
        <f>MEDIAN(0,(TaperEnd-E1142)/(TaperEnd-TaperStart),1)</f>
        <v>1</v>
      </c>
      <c r="AE1142" s="24">
        <f>MIN(P_pcs*AD1142,MAX(0,SOC_max-E1142)*E_nom*60/dt/SQRT(RTE))</f>
        <v>2.5</v>
      </c>
      <c r="AF1142" s="24">
        <f>MIN(P_pcs,MAX(0,E1142-SOC_min)*E_nom*60/dt*SQRT(RTE))</f>
        <v>2.5</v>
      </c>
      <c r="AG1142" s="24">
        <f>IF(AC1142&gt;0,MIN(AC1142,AE1142),0)</f>
        <v>0.98099999999999987</v>
      </c>
      <c r="AH1142" s="24">
        <f>IF(AC1142&lt;0,MIN(-AC1142,AF1142),0)</f>
        <v>0</v>
      </c>
      <c r="AI1142" s="24">
        <f>IF(AC1142&gt;0,D1142+AG1142,AB1142)</f>
        <v>3.4</v>
      </c>
      <c r="AJ1142" s="24">
        <f>MAX(0,D1142-AI1142-AH1142)</f>
        <v>0</v>
      </c>
      <c r="AK1142" s="25">
        <f>IF(AB1142&gt;0,AI1142/AB1142,0)</f>
        <v>1</v>
      </c>
      <c r="AL1142">
        <f>IF(AB1142=0,1,MIN(MATCH(MEDIAN(MinStable,AK1142,1),FC_L,1),3))</f>
        <v>3</v>
      </c>
      <c r="AM1142" s="25">
        <f>INDEX(FC_E1,$AL1142)+(MEDIAN(MinStable,$AK1142,1)-INDEX(FC_L,$AL1142))*(INDEX(FC_E1,$AL1142+1)-INDEX(FC_E1,$AL1142))/(INDEX(FC_L,$AL1142+1)-INDEX(FC_L,$AL1142))</f>
        <v>0.42799999999999999</v>
      </c>
      <c r="AN1142" s="25">
        <f>INDEX(FC_E2,$AL1142)+(MEDIAN(MinStable,$AK1142,1)-INDEX(FC_L,$AL1142))*(INDEX(FC_E2,$AL1142+1)-INDEX(FC_E2,$AL1142))/(INDEX(FC_L,$AL1142+1)-INDEX(FC_L,$AL1142))</f>
        <v>0.42199999999999999</v>
      </c>
      <c r="AO1142" s="25">
        <f>INDEX(FC_E3,$AL1142)+(MEDIAN(MinStable,$AK1142,1)-INDEX(FC_L,$AL1142))*(INDEX(FC_E3,$AL1142+1)-INDEX(FC_E3,$AL1142))/(INDEX(FC_L,$AL1142+1)-INDEX(FC_L,$AL1142))</f>
        <v>0.41499999999999998</v>
      </c>
      <c r="AP1142" s="26">
        <f>(IF(S1142=1,Y1142*AK1142/AM1142,0)+IF(T1142=1,Z1142*AK1142/AN1142,0)+IF(U1142=1,AA1142*AK1142/AO1142,0))*dt/60</f>
        <v>0.13434959664142687</v>
      </c>
      <c r="AQ1142" s="25">
        <f>E1142+(AG1142*SQRT(RTE)-AH1142/SQRT(RTE))*dt/60/E_nom</f>
        <v>0.42205328837683248</v>
      </c>
      <c r="AR1142">
        <f>IF(R1142=1,1,0)</f>
        <v>0</v>
      </c>
    </row>
    <row r="1143" spans="1:44" x14ac:dyDescent="0.2">
      <c r="A1143">
        <v>1141</v>
      </c>
      <c r="B1143" s="22">
        <f>A1143/1440</f>
        <v>0.79236111111111107</v>
      </c>
      <c r="C1143" s="23">
        <v>2.4079000000000002</v>
      </c>
      <c r="D1143" s="24">
        <f>C1143+P_aux</f>
        <v>2.4229000000000003</v>
      </c>
      <c r="E1143" s="25">
        <f>AQ1142</f>
        <v>0.42205328837683248</v>
      </c>
      <c r="F1143" s="24">
        <f>AB1142</f>
        <v>3.4</v>
      </c>
      <c r="G1143">
        <f>IF(AND(S1142=0,V1142&gt;=MinOff),V1142,-1)</f>
        <v>-1</v>
      </c>
      <c r="H1143">
        <f>IF(AND(T1142=0,W1142&gt;=MinOff),W1142,-1)</f>
        <v>-1</v>
      </c>
      <c r="I1143">
        <f>IF(AND(U1142=0,X1142&gt;=MinOff),X1142,-1)</f>
        <v>-1</v>
      </c>
      <c r="J1143">
        <f>IF(AND(S1142=1,V1142&gt;=MinRun),V1142,-1)</f>
        <v>918</v>
      </c>
      <c r="K1143">
        <f>IF(AND(T1142=1,W1142&gt;=MinRun),W1142,-1)</f>
        <v>917</v>
      </c>
      <c r="L1143">
        <f>IF(AND(U1142=1,X1142&gt;=MinRun),X1142,-1)</f>
        <v>576</v>
      </c>
      <c r="M1143">
        <f>IF(MAX(G1143:I1143)&lt;0,0,MATCH(MAX(G1143:I1143),G1143:I1143,0))</f>
        <v>0</v>
      </c>
      <c r="N1143">
        <f>IF(MAX(J1143:L1143)&lt;0,0,MATCH(MAX(J1143:L1143),J1143:L1143,0))</f>
        <v>1</v>
      </c>
      <c r="O1143" s="24">
        <f>IF(N1143=0,0,INDEX(CapVec,N1143))</f>
        <v>1.2</v>
      </c>
      <c r="P1143">
        <f>IF(OR(D1143&gt;F1143+StartMargin,E1143&lt;SOC_startT),1,0)</f>
        <v>0</v>
      </c>
      <c r="Q1143">
        <f>IF(AND(E1143&gt;SOC_stopT,D1143&lt;=F1143-O1143+StopMargin),1,0)</f>
        <v>0</v>
      </c>
      <c r="R1143">
        <f>IF(AND(P1143=1,M1143&gt;0),1,IF(AND(P1143=0,Q1143=1,N1143&gt;0),-1,0))</f>
        <v>0</v>
      </c>
      <c r="S1143">
        <f>S1142+IF(AND(R1143=1,M1143=1),1,0)-IF(AND(R1143=-1,N1143=1),1,0)</f>
        <v>1</v>
      </c>
      <c r="T1143">
        <f>T1142+IF(AND(R1143=1,M1143=2),1,0)-IF(AND(R1143=-1,N1143=2),1,0)</f>
        <v>1</v>
      </c>
      <c r="U1143">
        <f>U1142+IF(AND(R1143=1,M1143=3),1,0)-IF(AND(R1143=-1,N1143=3),1,0)</f>
        <v>1</v>
      </c>
      <c r="V1143">
        <f>IF(S1143&lt;&gt;S1142,0,V1142+dt)</f>
        <v>919</v>
      </c>
      <c r="W1143">
        <f>IF(T1143&lt;&gt;T1142,0,W1142+dt)</f>
        <v>918</v>
      </c>
      <c r="X1143">
        <f>IF(U1143&lt;&gt;U1142,0,X1142+dt)</f>
        <v>577</v>
      </c>
      <c r="Y1143" s="24">
        <f>S1143*Cap_1*MIN(1,(V1143+dt)/StartRamp)</f>
        <v>1.2</v>
      </c>
      <c r="Z1143" s="24">
        <f>T1143*Cap_2*MIN(1,(W1143+dt)/StartRamp)</f>
        <v>1.1000000000000001</v>
      </c>
      <c r="AA1143" s="24">
        <f>U1143*Cap_3*MIN(1,(X1143+dt)/StartRamp)</f>
        <v>1.1000000000000001</v>
      </c>
      <c r="AB1143" s="24">
        <f>SUM(Y1143:AA1143)</f>
        <v>3.4</v>
      </c>
      <c r="AC1143" s="24">
        <f>AB1143-D1143</f>
        <v>0.97709999999999964</v>
      </c>
      <c r="AD1143" s="25">
        <f>MEDIAN(0,(TaperEnd-E1143)/(TaperEnd-TaperStart),1)</f>
        <v>1</v>
      </c>
      <c r="AE1143" s="24">
        <f>MIN(P_pcs*AD1143,MAX(0,SOC_max-E1143)*E_nom*60/dt/SQRT(RTE))</f>
        <v>2.5</v>
      </c>
      <c r="AF1143" s="24">
        <f>MIN(P_pcs,MAX(0,E1143-SOC_min)*E_nom*60/dt*SQRT(RTE))</f>
        <v>2.5</v>
      </c>
      <c r="AG1143" s="24">
        <f>IF(AC1143&gt;0,MIN(AC1143,AE1143),0)</f>
        <v>0.97709999999999964</v>
      </c>
      <c r="AH1143" s="24">
        <f>IF(AC1143&lt;0,MIN(-AC1143,AF1143),0)</f>
        <v>0</v>
      </c>
      <c r="AI1143" s="24">
        <f>IF(AC1143&gt;0,D1143+AG1143,AB1143)</f>
        <v>3.4</v>
      </c>
      <c r="AJ1143" s="24">
        <f>MAX(0,D1143-AI1143-AH1143)</f>
        <v>0</v>
      </c>
      <c r="AK1143" s="25">
        <f>IF(AB1143&gt;0,AI1143/AB1143,0)</f>
        <v>1</v>
      </c>
      <c r="AL1143">
        <f>IF(AB1143=0,1,MIN(MATCH(MEDIAN(MinStable,AK1143,1),FC_L,1),3))</f>
        <v>3</v>
      </c>
      <c r="AM1143" s="25">
        <f>INDEX(FC_E1,$AL1143)+(MEDIAN(MinStable,$AK1143,1)-INDEX(FC_L,$AL1143))*(INDEX(FC_E1,$AL1143+1)-INDEX(FC_E1,$AL1143))/(INDEX(FC_L,$AL1143+1)-INDEX(FC_L,$AL1143))</f>
        <v>0.42799999999999999</v>
      </c>
      <c r="AN1143" s="25">
        <f>INDEX(FC_E2,$AL1143)+(MEDIAN(MinStable,$AK1143,1)-INDEX(FC_L,$AL1143))*(INDEX(FC_E2,$AL1143+1)-INDEX(FC_E2,$AL1143))/(INDEX(FC_L,$AL1143+1)-INDEX(FC_L,$AL1143))</f>
        <v>0.42199999999999999</v>
      </c>
      <c r="AO1143" s="25">
        <f>INDEX(FC_E3,$AL1143)+(MEDIAN(MinStable,$AK1143,1)-INDEX(FC_L,$AL1143))*(INDEX(FC_E3,$AL1143+1)-INDEX(FC_E3,$AL1143))/(INDEX(FC_L,$AL1143+1)-INDEX(FC_L,$AL1143))</f>
        <v>0.41499999999999998</v>
      </c>
      <c r="AP1143" s="26">
        <f>(IF(S1143=1,Y1143*AK1143/AM1143,0)+IF(T1143=1,Z1143*AK1143/AN1143,0)+IF(U1143=1,AA1143*AK1143/AO1143,0))*dt/60</f>
        <v>0.13434959664142687</v>
      </c>
      <c r="AQ1143" s="25">
        <f>E1143+(AG1143*SQRT(RTE)-AH1143/SQRT(RTE))*dt/60/E_nom</f>
        <v>0.42483086730951336</v>
      </c>
      <c r="AR1143">
        <f>IF(R1143=1,1,0)</f>
        <v>0</v>
      </c>
    </row>
    <row r="1144" spans="1:44" x14ac:dyDescent="0.2">
      <c r="A1144">
        <v>1142</v>
      </c>
      <c r="B1144" s="22">
        <f>A1144/1440</f>
        <v>0.79305555555555551</v>
      </c>
      <c r="C1144" s="23">
        <v>2.3651</v>
      </c>
      <c r="D1144" s="24">
        <f>C1144+P_aux</f>
        <v>2.3801000000000001</v>
      </c>
      <c r="E1144" s="25">
        <f>AQ1143</f>
        <v>0.42483086730951336</v>
      </c>
      <c r="F1144" s="24">
        <f>AB1143</f>
        <v>3.4</v>
      </c>
      <c r="G1144">
        <f>IF(AND(S1143=0,V1143&gt;=MinOff),V1143,-1)</f>
        <v>-1</v>
      </c>
      <c r="H1144">
        <f>IF(AND(T1143=0,W1143&gt;=MinOff),W1143,-1)</f>
        <v>-1</v>
      </c>
      <c r="I1144">
        <f>IF(AND(U1143=0,X1143&gt;=MinOff),X1143,-1)</f>
        <v>-1</v>
      </c>
      <c r="J1144">
        <f>IF(AND(S1143=1,V1143&gt;=MinRun),V1143,-1)</f>
        <v>919</v>
      </c>
      <c r="K1144">
        <f>IF(AND(T1143=1,W1143&gt;=MinRun),W1143,-1)</f>
        <v>918</v>
      </c>
      <c r="L1144">
        <f>IF(AND(U1143=1,X1143&gt;=MinRun),X1143,-1)</f>
        <v>577</v>
      </c>
      <c r="M1144">
        <f>IF(MAX(G1144:I1144)&lt;0,0,MATCH(MAX(G1144:I1144),G1144:I1144,0))</f>
        <v>0</v>
      </c>
      <c r="N1144">
        <f>IF(MAX(J1144:L1144)&lt;0,0,MATCH(MAX(J1144:L1144),J1144:L1144,0))</f>
        <v>1</v>
      </c>
      <c r="O1144" s="24">
        <f>IF(N1144=0,0,INDEX(CapVec,N1144))</f>
        <v>1.2</v>
      </c>
      <c r="P1144">
        <f>IF(OR(D1144&gt;F1144+StartMargin,E1144&lt;SOC_startT),1,0)</f>
        <v>0</v>
      </c>
      <c r="Q1144">
        <f>IF(AND(E1144&gt;SOC_stopT,D1144&lt;=F1144-O1144+StopMargin),1,0)</f>
        <v>0</v>
      </c>
      <c r="R1144">
        <f>IF(AND(P1144=1,M1144&gt;0),1,IF(AND(P1144=0,Q1144=1,N1144&gt;0),-1,0))</f>
        <v>0</v>
      </c>
      <c r="S1144">
        <f>S1143+IF(AND(R1144=1,M1144=1),1,0)-IF(AND(R1144=-1,N1144=1),1,0)</f>
        <v>1</v>
      </c>
      <c r="T1144">
        <f>T1143+IF(AND(R1144=1,M1144=2),1,0)-IF(AND(R1144=-1,N1144=2),1,0)</f>
        <v>1</v>
      </c>
      <c r="U1144">
        <f>U1143+IF(AND(R1144=1,M1144=3),1,0)-IF(AND(R1144=-1,N1144=3),1,0)</f>
        <v>1</v>
      </c>
      <c r="V1144">
        <f>IF(S1144&lt;&gt;S1143,0,V1143+dt)</f>
        <v>920</v>
      </c>
      <c r="W1144">
        <f>IF(T1144&lt;&gt;T1143,0,W1143+dt)</f>
        <v>919</v>
      </c>
      <c r="X1144">
        <f>IF(U1144&lt;&gt;U1143,0,X1143+dt)</f>
        <v>578</v>
      </c>
      <c r="Y1144" s="24">
        <f>S1144*Cap_1*MIN(1,(V1144+dt)/StartRamp)</f>
        <v>1.2</v>
      </c>
      <c r="Z1144" s="24">
        <f>T1144*Cap_2*MIN(1,(W1144+dt)/StartRamp)</f>
        <v>1.1000000000000001</v>
      </c>
      <c r="AA1144" s="24">
        <f>U1144*Cap_3*MIN(1,(X1144+dt)/StartRamp)</f>
        <v>1.1000000000000001</v>
      </c>
      <c r="AB1144" s="24">
        <f>SUM(Y1144:AA1144)</f>
        <v>3.4</v>
      </c>
      <c r="AC1144" s="24">
        <f>AB1144-D1144</f>
        <v>1.0198999999999998</v>
      </c>
      <c r="AD1144" s="25">
        <f>MEDIAN(0,(TaperEnd-E1144)/(TaperEnd-TaperStart),1)</f>
        <v>1</v>
      </c>
      <c r="AE1144" s="24">
        <f>MIN(P_pcs*AD1144,MAX(0,SOC_max-E1144)*E_nom*60/dt/SQRT(RTE))</f>
        <v>2.5</v>
      </c>
      <c r="AF1144" s="24">
        <f>MIN(P_pcs,MAX(0,E1144-SOC_min)*E_nom*60/dt*SQRT(RTE))</f>
        <v>2.5</v>
      </c>
      <c r="AG1144" s="24">
        <f>IF(AC1144&gt;0,MIN(AC1144,AE1144),0)</f>
        <v>1.0198999999999998</v>
      </c>
      <c r="AH1144" s="24">
        <f>IF(AC1144&lt;0,MIN(-AC1144,AF1144),0)</f>
        <v>0</v>
      </c>
      <c r="AI1144" s="24">
        <f>IF(AC1144&gt;0,D1144+AG1144,AB1144)</f>
        <v>3.4</v>
      </c>
      <c r="AJ1144" s="24">
        <f>MAX(0,D1144-AI1144-AH1144)</f>
        <v>0</v>
      </c>
      <c r="AK1144" s="25">
        <f>IF(AB1144&gt;0,AI1144/AB1144,0)</f>
        <v>1</v>
      </c>
      <c r="AL1144">
        <f>IF(AB1144=0,1,MIN(MATCH(MEDIAN(MinStable,AK1144,1),FC_L,1),3))</f>
        <v>3</v>
      </c>
      <c r="AM1144" s="25">
        <f>INDEX(FC_E1,$AL1144)+(MEDIAN(MinStable,$AK1144,1)-INDEX(FC_L,$AL1144))*(INDEX(FC_E1,$AL1144+1)-INDEX(FC_E1,$AL1144))/(INDEX(FC_L,$AL1144+1)-INDEX(FC_L,$AL1144))</f>
        <v>0.42799999999999999</v>
      </c>
      <c r="AN1144" s="25">
        <f>INDEX(FC_E2,$AL1144)+(MEDIAN(MinStable,$AK1144,1)-INDEX(FC_L,$AL1144))*(INDEX(FC_E2,$AL1144+1)-INDEX(FC_E2,$AL1144))/(INDEX(FC_L,$AL1144+1)-INDEX(FC_L,$AL1144))</f>
        <v>0.42199999999999999</v>
      </c>
      <c r="AO1144" s="25">
        <f>INDEX(FC_E3,$AL1144)+(MEDIAN(MinStable,$AK1144,1)-INDEX(FC_L,$AL1144))*(INDEX(FC_E3,$AL1144+1)-INDEX(FC_E3,$AL1144))/(INDEX(FC_L,$AL1144+1)-INDEX(FC_L,$AL1144))</f>
        <v>0.41499999999999998</v>
      </c>
      <c r="AP1144" s="26">
        <f>(IF(S1144=1,Y1144*AK1144/AM1144,0)+IF(T1144=1,Z1144*AK1144/AN1144,0)+IF(U1144=1,AA1144*AK1144/AO1144,0))*dt/60</f>
        <v>0.13434959664142687</v>
      </c>
      <c r="AQ1144" s="25">
        <f>E1144+(AG1144*SQRT(RTE)-AH1144/SQRT(RTE))*dt/60/E_nom</f>
        <v>0.42773011278432788</v>
      </c>
      <c r="AR1144">
        <f>IF(R1144=1,1,0)</f>
        <v>0</v>
      </c>
    </row>
    <row r="1145" spans="1:44" x14ac:dyDescent="0.2">
      <c r="A1145">
        <v>1143</v>
      </c>
      <c r="B1145" s="22">
        <f>A1145/1440</f>
        <v>0.79374999999999996</v>
      </c>
      <c r="C1145" s="23">
        <v>2.4653</v>
      </c>
      <c r="D1145" s="24">
        <f>C1145+P_aux</f>
        <v>2.4803000000000002</v>
      </c>
      <c r="E1145" s="25">
        <f>AQ1144</f>
        <v>0.42773011278432788</v>
      </c>
      <c r="F1145" s="24">
        <f>AB1144</f>
        <v>3.4</v>
      </c>
      <c r="G1145">
        <f>IF(AND(S1144=0,V1144&gt;=MinOff),V1144,-1)</f>
        <v>-1</v>
      </c>
      <c r="H1145">
        <f>IF(AND(T1144=0,W1144&gt;=MinOff),W1144,-1)</f>
        <v>-1</v>
      </c>
      <c r="I1145">
        <f>IF(AND(U1144=0,X1144&gt;=MinOff),X1144,-1)</f>
        <v>-1</v>
      </c>
      <c r="J1145">
        <f>IF(AND(S1144=1,V1144&gt;=MinRun),V1144,-1)</f>
        <v>920</v>
      </c>
      <c r="K1145">
        <f>IF(AND(T1144=1,W1144&gt;=MinRun),W1144,-1)</f>
        <v>919</v>
      </c>
      <c r="L1145">
        <f>IF(AND(U1144=1,X1144&gt;=MinRun),X1144,-1)</f>
        <v>578</v>
      </c>
      <c r="M1145">
        <f>IF(MAX(G1145:I1145)&lt;0,0,MATCH(MAX(G1145:I1145),G1145:I1145,0))</f>
        <v>0</v>
      </c>
      <c r="N1145">
        <f>IF(MAX(J1145:L1145)&lt;0,0,MATCH(MAX(J1145:L1145),J1145:L1145,0))</f>
        <v>1</v>
      </c>
      <c r="O1145" s="24">
        <f>IF(N1145=0,0,INDEX(CapVec,N1145))</f>
        <v>1.2</v>
      </c>
      <c r="P1145">
        <f>IF(OR(D1145&gt;F1145+StartMargin,E1145&lt;SOC_startT),1,0)</f>
        <v>0</v>
      </c>
      <c r="Q1145">
        <f>IF(AND(E1145&gt;SOC_stopT,D1145&lt;=F1145-O1145+StopMargin),1,0)</f>
        <v>0</v>
      </c>
      <c r="R1145">
        <f>IF(AND(P1145=1,M1145&gt;0),1,IF(AND(P1145=0,Q1145=1,N1145&gt;0),-1,0))</f>
        <v>0</v>
      </c>
      <c r="S1145">
        <f>S1144+IF(AND(R1145=1,M1145=1),1,0)-IF(AND(R1145=-1,N1145=1),1,0)</f>
        <v>1</v>
      </c>
      <c r="T1145">
        <f>T1144+IF(AND(R1145=1,M1145=2),1,0)-IF(AND(R1145=-1,N1145=2),1,0)</f>
        <v>1</v>
      </c>
      <c r="U1145">
        <f>U1144+IF(AND(R1145=1,M1145=3),1,0)-IF(AND(R1145=-1,N1145=3),1,0)</f>
        <v>1</v>
      </c>
      <c r="V1145">
        <f>IF(S1145&lt;&gt;S1144,0,V1144+dt)</f>
        <v>921</v>
      </c>
      <c r="W1145">
        <f>IF(T1145&lt;&gt;T1144,0,W1144+dt)</f>
        <v>920</v>
      </c>
      <c r="X1145">
        <f>IF(U1145&lt;&gt;U1144,0,X1144+dt)</f>
        <v>579</v>
      </c>
      <c r="Y1145" s="24">
        <f>S1145*Cap_1*MIN(1,(V1145+dt)/StartRamp)</f>
        <v>1.2</v>
      </c>
      <c r="Z1145" s="24">
        <f>T1145*Cap_2*MIN(1,(W1145+dt)/StartRamp)</f>
        <v>1.1000000000000001</v>
      </c>
      <c r="AA1145" s="24">
        <f>U1145*Cap_3*MIN(1,(X1145+dt)/StartRamp)</f>
        <v>1.1000000000000001</v>
      </c>
      <c r="AB1145" s="24">
        <f>SUM(Y1145:AA1145)</f>
        <v>3.4</v>
      </c>
      <c r="AC1145" s="24">
        <f>AB1145-D1145</f>
        <v>0.91969999999999974</v>
      </c>
      <c r="AD1145" s="25">
        <f>MEDIAN(0,(TaperEnd-E1145)/(TaperEnd-TaperStart),1)</f>
        <v>1</v>
      </c>
      <c r="AE1145" s="24">
        <f>MIN(P_pcs*AD1145,MAX(0,SOC_max-E1145)*E_nom*60/dt/SQRT(RTE))</f>
        <v>2.5</v>
      </c>
      <c r="AF1145" s="24">
        <f>MIN(P_pcs,MAX(0,E1145-SOC_min)*E_nom*60/dt*SQRT(RTE))</f>
        <v>2.5</v>
      </c>
      <c r="AG1145" s="24">
        <f>IF(AC1145&gt;0,MIN(AC1145,AE1145),0)</f>
        <v>0.91969999999999974</v>
      </c>
      <c r="AH1145" s="24">
        <f>IF(AC1145&lt;0,MIN(-AC1145,AF1145),0)</f>
        <v>0</v>
      </c>
      <c r="AI1145" s="24">
        <f>IF(AC1145&gt;0,D1145+AG1145,AB1145)</f>
        <v>3.4</v>
      </c>
      <c r="AJ1145" s="24">
        <f>MAX(0,D1145-AI1145-AH1145)</f>
        <v>0</v>
      </c>
      <c r="AK1145" s="25">
        <f>IF(AB1145&gt;0,AI1145/AB1145,0)</f>
        <v>1</v>
      </c>
      <c r="AL1145">
        <f>IF(AB1145=0,1,MIN(MATCH(MEDIAN(MinStable,AK1145,1),FC_L,1),3))</f>
        <v>3</v>
      </c>
      <c r="AM1145" s="25">
        <f>INDEX(FC_E1,$AL1145)+(MEDIAN(MinStable,$AK1145,1)-INDEX(FC_L,$AL1145))*(INDEX(FC_E1,$AL1145+1)-INDEX(FC_E1,$AL1145))/(INDEX(FC_L,$AL1145+1)-INDEX(FC_L,$AL1145))</f>
        <v>0.42799999999999999</v>
      </c>
      <c r="AN1145" s="25">
        <f>INDEX(FC_E2,$AL1145)+(MEDIAN(MinStable,$AK1145,1)-INDEX(FC_L,$AL1145))*(INDEX(FC_E2,$AL1145+1)-INDEX(FC_E2,$AL1145))/(INDEX(FC_L,$AL1145+1)-INDEX(FC_L,$AL1145))</f>
        <v>0.42199999999999999</v>
      </c>
      <c r="AO1145" s="25">
        <f>INDEX(FC_E3,$AL1145)+(MEDIAN(MinStable,$AK1145,1)-INDEX(FC_L,$AL1145))*(INDEX(FC_E3,$AL1145+1)-INDEX(FC_E3,$AL1145))/(INDEX(FC_L,$AL1145+1)-INDEX(FC_L,$AL1145))</f>
        <v>0.41499999999999998</v>
      </c>
      <c r="AP1145" s="26">
        <f>(IF(S1145=1,Y1145*AK1145/AM1145,0)+IF(T1145=1,Z1145*AK1145/AN1145,0)+IF(U1145=1,AA1145*AK1145/AO1145,0))*dt/60</f>
        <v>0.13434959664142687</v>
      </c>
      <c r="AQ1145" s="25">
        <f>E1145+(AG1145*SQRT(RTE)-AH1145/SQRT(RTE))*dt/60/E_nom</f>
        <v>0.43034452210209129</v>
      </c>
      <c r="AR1145">
        <f>IF(R1145=1,1,0)</f>
        <v>0</v>
      </c>
    </row>
    <row r="1146" spans="1:44" x14ac:dyDescent="0.2">
      <c r="A1146">
        <v>1144</v>
      </c>
      <c r="B1146" s="22">
        <f>A1146/1440</f>
        <v>0.7944444444444444</v>
      </c>
      <c r="C1146" s="23">
        <v>2.4108999999999998</v>
      </c>
      <c r="D1146" s="24">
        <f>C1146+P_aux</f>
        <v>2.4258999999999999</v>
      </c>
      <c r="E1146" s="25">
        <f>AQ1145</f>
        <v>0.43034452210209129</v>
      </c>
      <c r="F1146" s="24">
        <f>AB1145</f>
        <v>3.4</v>
      </c>
      <c r="G1146">
        <f>IF(AND(S1145=0,V1145&gt;=MinOff),V1145,-1)</f>
        <v>-1</v>
      </c>
      <c r="H1146">
        <f>IF(AND(T1145=0,W1145&gt;=MinOff),W1145,-1)</f>
        <v>-1</v>
      </c>
      <c r="I1146">
        <f>IF(AND(U1145=0,X1145&gt;=MinOff),X1145,-1)</f>
        <v>-1</v>
      </c>
      <c r="J1146">
        <f>IF(AND(S1145=1,V1145&gt;=MinRun),V1145,-1)</f>
        <v>921</v>
      </c>
      <c r="K1146">
        <f>IF(AND(T1145=1,W1145&gt;=MinRun),W1145,-1)</f>
        <v>920</v>
      </c>
      <c r="L1146">
        <f>IF(AND(U1145=1,X1145&gt;=MinRun),X1145,-1)</f>
        <v>579</v>
      </c>
      <c r="M1146">
        <f>IF(MAX(G1146:I1146)&lt;0,0,MATCH(MAX(G1146:I1146),G1146:I1146,0))</f>
        <v>0</v>
      </c>
      <c r="N1146">
        <f>IF(MAX(J1146:L1146)&lt;0,0,MATCH(MAX(J1146:L1146),J1146:L1146,0))</f>
        <v>1</v>
      </c>
      <c r="O1146" s="24">
        <f>IF(N1146=0,0,INDEX(CapVec,N1146))</f>
        <v>1.2</v>
      </c>
      <c r="P1146">
        <f>IF(OR(D1146&gt;F1146+StartMargin,E1146&lt;SOC_startT),1,0)</f>
        <v>0</v>
      </c>
      <c r="Q1146">
        <f>IF(AND(E1146&gt;SOC_stopT,D1146&lt;=F1146-O1146+StopMargin),1,0)</f>
        <v>0</v>
      </c>
      <c r="R1146">
        <f>IF(AND(P1146=1,M1146&gt;0),1,IF(AND(P1146=0,Q1146=1,N1146&gt;0),-1,0))</f>
        <v>0</v>
      </c>
      <c r="S1146">
        <f>S1145+IF(AND(R1146=1,M1146=1),1,0)-IF(AND(R1146=-1,N1146=1),1,0)</f>
        <v>1</v>
      </c>
      <c r="T1146">
        <f>T1145+IF(AND(R1146=1,M1146=2),1,0)-IF(AND(R1146=-1,N1146=2),1,0)</f>
        <v>1</v>
      </c>
      <c r="U1146">
        <f>U1145+IF(AND(R1146=1,M1146=3),1,0)-IF(AND(R1146=-1,N1146=3),1,0)</f>
        <v>1</v>
      </c>
      <c r="V1146">
        <f>IF(S1146&lt;&gt;S1145,0,V1145+dt)</f>
        <v>922</v>
      </c>
      <c r="W1146">
        <f>IF(T1146&lt;&gt;T1145,0,W1145+dt)</f>
        <v>921</v>
      </c>
      <c r="X1146">
        <f>IF(U1146&lt;&gt;U1145,0,X1145+dt)</f>
        <v>580</v>
      </c>
      <c r="Y1146" s="24">
        <f>S1146*Cap_1*MIN(1,(V1146+dt)/StartRamp)</f>
        <v>1.2</v>
      </c>
      <c r="Z1146" s="24">
        <f>T1146*Cap_2*MIN(1,(W1146+dt)/StartRamp)</f>
        <v>1.1000000000000001</v>
      </c>
      <c r="AA1146" s="24">
        <f>U1146*Cap_3*MIN(1,(X1146+dt)/StartRamp)</f>
        <v>1.1000000000000001</v>
      </c>
      <c r="AB1146" s="24">
        <f>SUM(Y1146:AA1146)</f>
        <v>3.4</v>
      </c>
      <c r="AC1146" s="24">
        <f>AB1146-D1146</f>
        <v>0.97409999999999997</v>
      </c>
      <c r="AD1146" s="25">
        <f>MEDIAN(0,(TaperEnd-E1146)/(TaperEnd-TaperStart),1)</f>
        <v>1</v>
      </c>
      <c r="AE1146" s="24">
        <f>MIN(P_pcs*AD1146,MAX(0,SOC_max-E1146)*E_nom*60/dt/SQRT(RTE))</f>
        <v>2.5</v>
      </c>
      <c r="AF1146" s="24">
        <f>MIN(P_pcs,MAX(0,E1146-SOC_min)*E_nom*60/dt*SQRT(RTE))</f>
        <v>2.5</v>
      </c>
      <c r="AG1146" s="24">
        <f>IF(AC1146&gt;0,MIN(AC1146,AE1146),0)</f>
        <v>0.97409999999999997</v>
      </c>
      <c r="AH1146" s="24">
        <f>IF(AC1146&lt;0,MIN(-AC1146,AF1146),0)</f>
        <v>0</v>
      </c>
      <c r="AI1146" s="24">
        <f>IF(AC1146&gt;0,D1146+AG1146,AB1146)</f>
        <v>3.4</v>
      </c>
      <c r="AJ1146" s="24">
        <f>MAX(0,D1146-AI1146-AH1146)</f>
        <v>0</v>
      </c>
      <c r="AK1146" s="25">
        <f>IF(AB1146&gt;0,AI1146/AB1146,0)</f>
        <v>1</v>
      </c>
      <c r="AL1146">
        <f>IF(AB1146=0,1,MIN(MATCH(MEDIAN(MinStable,AK1146,1),FC_L,1),3))</f>
        <v>3</v>
      </c>
      <c r="AM1146" s="25">
        <f>INDEX(FC_E1,$AL1146)+(MEDIAN(MinStable,$AK1146,1)-INDEX(FC_L,$AL1146))*(INDEX(FC_E1,$AL1146+1)-INDEX(FC_E1,$AL1146))/(INDEX(FC_L,$AL1146+1)-INDEX(FC_L,$AL1146))</f>
        <v>0.42799999999999999</v>
      </c>
      <c r="AN1146" s="25">
        <f>INDEX(FC_E2,$AL1146)+(MEDIAN(MinStable,$AK1146,1)-INDEX(FC_L,$AL1146))*(INDEX(FC_E2,$AL1146+1)-INDEX(FC_E2,$AL1146))/(INDEX(FC_L,$AL1146+1)-INDEX(FC_L,$AL1146))</f>
        <v>0.42199999999999999</v>
      </c>
      <c r="AO1146" s="25">
        <f>INDEX(FC_E3,$AL1146)+(MEDIAN(MinStable,$AK1146,1)-INDEX(FC_L,$AL1146))*(INDEX(FC_E3,$AL1146+1)-INDEX(FC_E3,$AL1146))/(INDEX(FC_L,$AL1146+1)-INDEX(FC_L,$AL1146))</f>
        <v>0.41499999999999998</v>
      </c>
      <c r="AP1146" s="26">
        <f>(IF(S1146=1,Y1146*AK1146/AM1146,0)+IF(T1146=1,Z1146*AK1146/AN1146,0)+IF(U1146=1,AA1146*AK1146/AO1146,0))*dt/60</f>
        <v>0.13434959664142687</v>
      </c>
      <c r="AQ1146" s="25">
        <f>E1146+(AG1146*SQRT(RTE)-AH1146/SQRT(RTE))*dt/60/E_nom</f>
        <v>0.43311357300611797</v>
      </c>
      <c r="AR1146">
        <f>IF(R1146=1,1,0)</f>
        <v>0</v>
      </c>
    </row>
    <row r="1147" spans="1:44" x14ac:dyDescent="0.2">
      <c r="A1147">
        <v>1145</v>
      </c>
      <c r="B1147" s="22">
        <f>A1147/1440</f>
        <v>0.79513888888888884</v>
      </c>
      <c r="C1147" s="23">
        <v>2.5596999999999999</v>
      </c>
      <c r="D1147" s="24">
        <f>C1147+P_aux</f>
        <v>2.5747</v>
      </c>
      <c r="E1147" s="25">
        <f>AQ1146</f>
        <v>0.43311357300611797</v>
      </c>
      <c r="F1147" s="24">
        <f>AB1146</f>
        <v>3.4</v>
      </c>
      <c r="G1147">
        <f>IF(AND(S1146=0,V1146&gt;=MinOff),V1146,-1)</f>
        <v>-1</v>
      </c>
      <c r="H1147">
        <f>IF(AND(T1146=0,W1146&gt;=MinOff),W1146,-1)</f>
        <v>-1</v>
      </c>
      <c r="I1147">
        <f>IF(AND(U1146=0,X1146&gt;=MinOff),X1146,-1)</f>
        <v>-1</v>
      </c>
      <c r="J1147">
        <f>IF(AND(S1146=1,V1146&gt;=MinRun),V1146,-1)</f>
        <v>922</v>
      </c>
      <c r="K1147">
        <f>IF(AND(T1146=1,W1146&gt;=MinRun),W1146,-1)</f>
        <v>921</v>
      </c>
      <c r="L1147">
        <f>IF(AND(U1146=1,X1146&gt;=MinRun),X1146,-1)</f>
        <v>580</v>
      </c>
      <c r="M1147">
        <f>IF(MAX(G1147:I1147)&lt;0,0,MATCH(MAX(G1147:I1147),G1147:I1147,0))</f>
        <v>0</v>
      </c>
      <c r="N1147">
        <f>IF(MAX(J1147:L1147)&lt;0,0,MATCH(MAX(J1147:L1147),J1147:L1147,0))</f>
        <v>1</v>
      </c>
      <c r="O1147" s="24">
        <f>IF(N1147=0,0,INDEX(CapVec,N1147))</f>
        <v>1.2</v>
      </c>
      <c r="P1147">
        <f>IF(OR(D1147&gt;F1147+StartMargin,E1147&lt;SOC_startT),1,0)</f>
        <v>0</v>
      </c>
      <c r="Q1147">
        <f>IF(AND(E1147&gt;SOC_stopT,D1147&lt;=F1147-O1147+StopMargin),1,0)</f>
        <v>0</v>
      </c>
      <c r="R1147">
        <f>IF(AND(P1147=1,M1147&gt;0),1,IF(AND(P1147=0,Q1147=1,N1147&gt;0),-1,0))</f>
        <v>0</v>
      </c>
      <c r="S1147">
        <f>S1146+IF(AND(R1147=1,M1147=1),1,0)-IF(AND(R1147=-1,N1147=1),1,0)</f>
        <v>1</v>
      </c>
      <c r="T1147">
        <f>T1146+IF(AND(R1147=1,M1147=2),1,0)-IF(AND(R1147=-1,N1147=2),1,0)</f>
        <v>1</v>
      </c>
      <c r="U1147">
        <f>U1146+IF(AND(R1147=1,M1147=3),1,0)-IF(AND(R1147=-1,N1147=3),1,0)</f>
        <v>1</v>
      </c>
      <c r="V1147">
        <f>IF(S1147&lt;&gt;S1146,0,V1146+dt)</f>
        <v>923</v>
      </c>
      <c r="W1147">
        <f>IF(T1147&lt;&gt;T1146,0,W1146+dt)</f>
        <v>922</v>
      </c>
      <c r="X1147">
        <f>IF(U1147&lt;&gt;U1146,0,X1146+dt)</f>
        <v>581</v>
      </c>
      <c r="Y1147" s="24">
        <f>S1147*Cap_1*MIN(1,(V1147+dt)/StartRamp)</f>
        <v>1.2</v>
      </c>
      <c r="Z1147" s="24">
        <f>T1147*Cap_2*MIN(1,(W1147+dt)/StartRamp)</f>
        <v>1.1000000000000001</v>
      </c>
      <c r="AA1147" s="24">
        <f>U1147*Cap_3*MIN(1,(X1147+dt)/StartRamp)</f>
        <v>1.1000000000000001</v>
      </c>
      <c r="AB1147" s="24">
        <f>SUM(Y1147:AA1147)</f>
        <v>3.4</v>
      </c>
      <c r="AC1147" s="24">
        <f>AB1147-D1147</f>
        <v>0.82529999999999992</v>
      </c>
      <c r="AD1147" s="25">
        <f>MEDIAN(0,(TaperEnd-E1147)/(TaperEnd-TaperStart),1)</f>
        <v>1</v>
      </c>
      <c r="AE1147" s="24">
        <f>MIN(P_pcs*AD1147,MAX(0,SOC_max-E1147)*E_nom*60/dt/SQRT(RTE))</f>
        <v>2.5</v>
      </c>
      <c r="AF1147" s="24">
        <f>MIN(P_pcs,MAX(0,E1147-SOC_min)*E_nom*60/dt*SQRT(RTE))</f>
        <v>2.5</v>
      </c>
      <c r="AG1147" s="24">
        <f>IF(AC1147&gt;0,MIN(AC1147,AE1147),0)</f>
        <v>0.82529999999999992</v>
      </c>
      <c r="AH1147" s="24">
        <f>IF(AC1147&lt;0,MIN(-AC1147,AF1147),0)</f>
        <v>0</v>
      </c>
      <c r="AI1147" s="24">
        <f>IF(AC1147&gt;0,D1147+AG1147,AB1147)</f>
        <v>3.4</v>
      </c>
      <c r="AJ1147" s="24">
        <f>MAX(0,D1147-AI1147-AH1147)</f>
        <v>0</v>
      </c>
      <c r="AK1147" s="25">
        <f>IF(AB1147&gt;0,AI1147/AB1147,0)</f>
        <v>1</v>
      </c>
      <c r="AL1147">
        <f>IF(AB1147=0,1,MIN(MATCH(MEDIAN(MinStable,AK1147,1),FC_L,1),3))</f>
        <v>3</v>
      </c>
      <c r="AM1147" s="25">
        <f>INDEX(FC_E1,$AL1147)+(MEDIAN(MinStable,$AK1147,1)-INDEX(FC_L,$AL1147))*(INDEX(FC_E1,$AL1147+1)-INDEX(FC_E1,$AL1147))/(INDEX(FC_L,$AL1147+1)-INDEX(FC_L,$AL1147))</f>
        <v>0.42799999999999999</v>
      </c>
      <c r="AN1147" s="25">
        <f>INDEX(FC_E2,$AL1147)+(MEDIAN(MinStable,$AK1147,1)-INDEX(FC_L,$AL1147))*(INDEX(FC_E2,$AL1147+1)-INDEX(FC_E2,$AL1147))/(INDEX(FC_L,$AL1147+1)-INDEX(FC_L,$AL1147))</f>
        <v>0.42199999999999999</v>
      </c>
      <c r="AO1147" s="25">
        <f>INDEX(FC_E3,$AL1147)+(MEDIAN(MinStable,$AK1147,1)-INDEX(FC_L,$AL1147))*(INDEX(FC_E3,$AL1147+1)-INDEX(FC_E3,$AL1147))/(INDEX(FC_L,$AL1147+1)-INDEX(FC_L,$AL1147))</f>
        <v>0.41499999999999998</v>
      </c>
      <c r="AP1147" s="26">
        <f>(IF(S1147=1,Y1147*AK1147/AM1147,0)+IF(T1147=1,Z1147*AK1147/AN1147,0)+IF(U1147=1,AA1147*AK1147/AO1147,0))*dt/60</f>
        <v>0.13434959664142687</v>
      </c>
      <c r="AQ1147" s="25">
        <f>E1147+(AG1147*SQRT(RTE)-AH1147/SQRT(RTE))*dt/60/E_nom</f>
        <v>0.43545963368889512</v>
      </c>
      <c r="AR1147">
        <f>IF(R1147=1,1,0)</f>
        <v>0</v>
      </c>
    </row>
    <row r="1148" spans="1:44" x14ac:dyDescent="0.2">
      <c r="A1148">
        <v>1146</v>
      </c>
      <c r="B1148" s="22">
        <f>A1148/1440</f>
        <v>0.79583333333333328</v>
      </c>
      <c r="C1148" s="23">
        <v>2.4197000000000002</v>
      </c>
      <c r="D1148" s="24">
        <f>C1148+P_aux</f>
        <v>2.4347000000000003</v>
      </c>
      <c r="E1148" s="25">
        <f>AQ1147</f>
        <v>0.43545963368889512</v>
      </c>
      <c r="F1148" s="24">
        <f>AB1147</f>
        <v>3.4</v>
      </c>
      <c r="G1148">
        <f>IF(AND(S1147=0,V1147&gt;=MinOff),V1147,-1)</f>
        <v>-1</v>
      </c>
      <c r="H1148">
        <f>IF(AND(T1147=0,W1147&gt;=MinOff),W1147,-1)</f>
        <v>-1</v>
      </c>
      <c r="I1148">
        <f>IF(AND(U1147=0,X1147&gt;=MinOff),X1147,-1)</f>
        <v>-1</v>
      </c>
      <c r="J1148">
        <f>IF(AND(S1147=1,V1147&gt;=MinRun),V1147,-1)</f>
        <v>923</v>
      </c>
      <c r="K1148">
        <f>IF(AND(T1147=1,W1147&gt;=MinRun),W1147,-1)</f>
        <v>922</v>
      </c>
      <c r="L1148">
        <f>IF(AND(U1147=1,X1147&gt;=MinRun),X1147,-1)</f>
        <v>581</v>
      </c>
      <c r="M1148">
        <f>IF(MAX(G1148:I1148)&lt;0,0,MATCH(MAX(G1148:I1148),G1148:I1148,0))</f>
        <v>0</v>
      </c>
      <c r="N1148">
        <f>IF(MAX(J1148:L1148)&lt;0,0,MATCH(MAX(J1148:L1148),J1148:L1148,0))</f>
        <v>1</v>
      </c>
      <c r="O1148" s="24">
        <f>IF(N1148=0,0,INDEX(CapVec,N1148))</f>
        <v>1.2</v>
      </c>
      <c r="P1148">
        <f>IF(OR(D1148&gt;F1148+StartMargin,E1148&lt;SOC_startT),1,0)</f>
        <v>0</v>
      </c>
      <c r="Q1148">
        <f>IF(AND(E1148&gt;SOC_stopT,D1148&lt;=F1148-O1148+StopMargin),1,0)</f>
        <v>0</v>
      </c>
      <c r="R1148">
        <f>IF(AND(P1148=1,M1148&gt;0),1,IF(AND(P1148=0,Q1148=1,N1148&gt;0),-1,0))</f>
        <v>0</v>
      </c>
      <c r="S1148">
        <f>S1147+IF(AND(R1148=1,M1148=1),1,0)-IF(AND(R1148=-1,N1148=1),1,0)</f>
        <v>1</v>
      </c>
      <c r="T1148">
        <f>T1147+IF(AND(R1148=1,M1148=2),1,0)-IF(AND(R1148=-1,N1148=2),1,0)</f>
        <v>1</v>
      </c>
      <c r="U1148">
        <f>U1147+IF(AND(R1148=1,M1148=3),1,0)-IF(AND(R1148=-1,N1148=3),1,0)</f>
        <v>1</v>
      </c>
      <c r="V1148">
        <f>IF(S1148&lt;&gt;S1147,0,V1147+dt)</f>
        <v>924</v>
      </c>
      <c r="W1148">
        <f>IF(T1148&lt;&gt;T1147,0,W1147+dt)</f>
        <v>923</v>
      </c>
      <c r="X1148">
        <f>IF(U1148&lt;&gt;U1147,0,X1147+dt)</f>
        <v>582</v>
      </c>
      <c r="Y1148" s="24">
        <f>S1148*Cap_1*MIN(1,(V1148+dt)/StartRamp)</f>
        <v>1.2</v>
      </c>
      <c r="Z1148" s="24">
        <f>T1148*Cap_2*MIN(1,(W1148+dt)/StartRamp)</f>
        <v>1.1000000000000001</v>
      </c>
      <c r="AA1148" s="24">
        <f>U1148*Cap_3*MIN(1,(X1148+dt)/StartRamp)</f>
        <v>1.1000000000000001</v>
      </c>
      <c r="AB1148" s="24">
        <f>SUM(Y1148:AA1148)</f>
        <v>3.4</v>
      </c>
      <c r="AC1148" s="24">
        <f>AB1148-D1148</f>
        <v>0.9652999999999996</v>
      </c>
      <c r="AD1148" s="25">
        <f>MEDIAN(0,(TaperEnd-E1148)/(TaperEnd-TaperStart),1)</f>
        <v>1</v>
      </c>
      <c r="AE1148" s="24">
        <f>MIN(P_pcs*AD1148,MAX(0,SOC_max-E1148)*E_nom*60/dt/SQRT(RTE))</f>
        <v>2.5</v>
      </c>
      <c r="AF1148" s="24">
        <f>MIN(P_pcs,MAX(0,E1148-SOC_min)*E_nom*60/dt*SQRT(RTE))</f>
        <v>2.5</v>
      </c>
      <c r="AG1148" s="24">
        <f>IF(AC1148&gt;0,MIN(AC1148,AE1148),0)</f>
        <v>0.9652999999999996</v>
      </c>
      <c r="AH1148" s="24">
        <f>IF(AC1148&lt;0,MIN(-AC1148,AF1148),0)</f>
        <v>0</v>
      </c>
      <c r="AI1148" s="24">
        <f>IF(AC1148&gt;0,D1148+AG1148,AB1148)</f>
        <v>3.4</v>
      </c>
      <c r="AJ1148" s="24">
        <f>MAX(0,D1148-AI1148-AH1148)</f>
        <v>0</v>
      </c>
      <c r="AK1148" s="25">
        <f>IF(AB1148&gt;0,AI1148/AB1148,0)</f>
        <v>1</v>
      </c>
      <c r="AL1148">
        <f>IF(AB1148=0,1,MIN(MATCH(MEDIAN(MinStable,AK1148,1),FC_L,1),3))</f>
        <v>3</v>
      </c>
      <c r="AM1148" s="25">
        <f>INDEX(FC_E1,$AL1148)+(MEDIAN(MinStable,$AK1148,1)-INDEX(FC_L,$AL1148))*(INDEX(FC_E1,$AL1148+1)-INDEX(FC_E1,$AL1148))/(INDEX(FC_L,$AL1148+1)-INDEX(FC_L,$AL1148))</f>
        <v>0.42799999999999999</v>
      </c>
      <c r="AN1148" s="25">
        <f>INDEX(FC_E2,$AL1148)+(MEDIAN(MinStable,$AK1148,1)-INDEX(FC_L,$AL1148))*(INDEX(FC_E2,$AL1148+1)-INDEX(FC_E2,$AL1148))/(INDEX(FC_L,$AL1148+1)-INDEX(FC_L,$AL1148))</f>
        <v>0.42199999999999999</v>
      </c>
      <c r="AO1148" s="25">
        <f>INDEX(FC_E3,$AL1148)+(MEDIAN(MinStable,$AK1148,1)-INDEX(FC_L,$AL1148))*(INDEX(FC_E3,$AL1148+1)-INDEX(FC_E3,$AL1148))/(INDEX(FC_L,$AL1148+1)-INDEX(FC_L,$AL1148))</f>
        <v>0.41499999999999998</v>
      </c>
      <c r="AP1148" s="26">
        <f>(IF(S1148=1,Y1148*AK1148/AM1148,0)+IF(T1148=1,Z1148*AK1148/AN1148,0)+IF(U1148=1,AA1148*AK1148/AO1148,0))*dt/60</f>
        <v>0.13434959664142687</v>
      </c>
      <c r="AQ1148" s="25">
        <f>E1148+(AG1148*SQRT(RTE)-AH1148/SQRT(RTE))*dt/60/E_nom</f>
        <v>0.4382036690422027</v>
      </c>
      <c r="AR1148">
        <f>IF(R1148=1,1,0)</f>
        <v>0</v>
      </c>
    </row>
    <row r="1149" spans="1:44" x14ac:dyDescent="0.2">
      <c r="A1149">
        <v>1147</v>
      </c>
      <c r="B1149" s="22">
        <f>A1149/1440</f>
        <v>0.79652777777777772</v>
      </c>
      <c r="C1149" s="23">
        <v>2.4209999999999998</v>
      </c>
      <c r="D1149" s="24">
        <f>C1149+P_aux</f>
        <v>2.4359999999999999</v>
      </c>
      <c r="E1149" s="25">
        <f>AQ1148</f>
        <v>0.4382036690422027</v>
      </c>
      <c r="F1149" s="24">
        <f>AB1148</f>
        <v>3.4</v>
      </c>
      <c r="G1149">
        <f>IF(AND(S1148=0,V1148&gt;=MinOff),V1148,-1)</f>
        <v>-1</v>
      </c>
      <c r="H1149">
        <f>IF(AND(T1148=0,W1148&gt;=MinOff),W1148,-1)</f>
        <v>-1</v>
      </c>
      <c r="I1149">
        <f>IF(AND(U1148=0,X1148&gt;=MinOff),X1148,-1)</f>
        <v>-1</v>
      </c>
      <c r="J1149">
        <f>IF(AND(S1148=1,V1148&gt;=MinRun),V1148,-1)</f>
        <v>924</v>
      </c>
      <c r="K1149">
        <f>IF(AND(T1148=1,W1148&gt;=MinRun),W1148,-1)</f>
        <v>923</v>
      </c>
      <c r="L1149">
        <f>IF(AND(U1148=1,X1148&gt;=MinRun),X1148,-1)</f>
        <v>582</v>
      </c>
      <c r="M1149">
        <f>IF(MAX(G1149:I1149)&lt;0,0,MATCH(MAX(G1149:I1149),G1149:I1149,0))</f>
        <v>0</v>
      </c>
      <c r="N1149">
        <f>IF(MAX(J1149:L1149)&lt;0,0,MATCH(MAX(J1149:L1149),J1149:L1149,0))</f>
        <v>1</v>
      </c>
      <c r="O1149" s="24">
        <f>IF(N1149=0,0,INDEX(CapVec,N1149))</f>
        <v>1.2</v>
      </c>
      <c r="P1149">
        <f>IF(OR(D1149&gt;F1149+StartMargin,E1149&lt;SOC_startT),1,0)</f>
        <v>0</v>
      </c>
      <c r="Q1149">
        <f>IF(AND(E1149&gt;SOC_stopT,D1149&lt;=F1149-O1149+StopMargin),1,0)</f>
        <v>0</v>
      </c>
      <c r="R1149">
        <f>IF(AND(P1149=1,M1149&gt;0),1,IF(AND(P1149=0,Q1149=1,N1149&gt;0),-1,0))</f>
        <v>0</v>
      </c>
      <c r="S1149">
        <f>S1148+IF(AND(R1149=1,M1149=1),1,0)-IF(AND(R1149=-1,N1149=1),1,0)</f>
        <v>1</v>
      </c>
      <c r="T1149">
        <f>T1148+IF(AND(R1149=1,M1149=2),1,0)-IF(AND(R1149=-1,N1149=2),1,0)</f>
        <v>1</v>
      </c>
      <c r="U1149">
        <f>U1148+IF(AND(R1149=1,M1149=3),1,0)-IF(AND(R1149=-1,N1149=3),1,0)</f>
        <v>1</v>
      </c>
      <c r="V1149">
        <f>IF(S1149&lt;&gt;S1148,0,V1148+dt)</f>
        <v>925</v>
      </c>
      <c r="W1149">
        <f>IF(T1149&lt;&gt;T1148,0,W1148+dt)</f>
        <v>924</v>
      </c>
      <c r="X1149">
        <f>IF(U1149&lt;&gt;U1148,0,X1148+dt)</f>
        <v>583</v>
      </c>
      <c r="Y1149" s="24">
        <f>S1149*Cap_1*MIN(1,(V1149+dt)/StartRamp)</f>
        <v>1.2</v>
      </c>
      <c r="Z1149" s="24">
        <f>T1149*Cap_2*MIN(1,(W1149+dt)/StartRamp)</f>
        <v>1.1000000000000001</v>
      </c>
      <c r="AA1149" s="24">
        <f>U1149*Cap_3*MIN(1,(X1149+dt)/StartRamp)</f>
        <v>1.1000000000000001</v>
      </c>
      <c r="AB1149" s="24">
        <f>SUM(Y1149:AA1149)</f>
        <v>3.4</v>
      </c>
      <c r="AC1149" s="24">
        <f>AB1149-D1149</f>
        <v>0.96399999999999997</v>
      </c>
      <c r="AD1149" s="25">
        <f>MEDIAN(0,(TaperEnd-E1149)/(TaperEnd-TaperStart),1)</f>
        <v>1</v>
      </c>
      <c r="AE1149" s="24">
        <f>MIN(P_pcs*AD1149,MAX(0,SOC_max-E1149)*E_nom*60/dt/SQRT(RTE))</f>
        <v>2.5</v>
      </c>
      <c r="AF1149" s="24">
        <f>MIN(P_pcs,MAX(0,E1149-SOC_min)*E_nom*60/dt*SQRT(RTE))</f>
        <v>2.5</v>
      </c>
      <c r="AG1149" s="24">
        <f>IF(AC1149&gt;0,MIN(AC1149,AE1149),0)</f>
        <v>0.96399999999999997</v>
      </c>
      <c r="AH1149" s="24">
        <f>IF(AC1149&lt;0,MIN(-AC1149,AF1149),0)</f>
        <v>0</v>
      </c>
      <c r="AI1149" s="24">
        <f>IF(AC1149&gt;0,D1149+AG1149,AB1149)</f>
        <v>3.4</v>
      </c>
      <c r="AJ1149" s="24">
        <f>MAX(0,D1149-AI1149-AH1149)</f>
        <v>0</v>
      </c>
      <c r="AK1149" s="25">
        <f>IF(AB1149&gt;0,AI1149/AB1149,0)</f>
        <v>1</v>
      </c>
      <c r="AL1149">
        <f>IF(AB1149=0,1,MIN(MATCH(MEDIAN(MinStable,AK1149,1),FC_L,1),3))</f>
        <v>3</v>
      </c>
      <c r="AM1149" s="25">
        <f>INDEX(FC_E1,$AL1149)+(MEDIAN(MinStable,$AK1149,1)-INDEX(FC_L,$AL1149))*(INDEX(FC_E1,$AL1149+1)-INDEX(FC_E1,$AL1149))/(INDEX(FC_L,$AL1149+1)-INDEX(FC_L,$AL1149))</f>
        <v>0.42799999999999999</v>
      </c>
      <c r="AN1149" s="25">
        <f>INDEX(FC_E2,$AL1149)+(MEDIAN(MinStable,$AK1149,1)-INDEX(FC_L,$AL1149))*(INDEX(FC_E2,$AL1149+1)-INDEX(FC_E2,$AL1149))/(INDEX(FC_L,$AL1149+1)-INDEX(FC_L,$AL1149))</f>
        <v>0.42199999999999999</v>
      </c>
      <c r="AO1149" s="25">
        <f>INDEX(FC_E3,$AL1149)+(MEDIAN(MinStable,$AK1149,1)-INDEX(FC_L,$AL1149))*(INDEX(FC_E3,$AL1149+1)-INDEX(FC_E3,$AL1149))/(INDEX(FC_L,$AL1149+1)-INDEX(FC_L,$AL1149))</f>
        <v>0.41499999999999998</v>
      </c>
      <c r="AP1149" s="26">
        <f>(IF(S1149=1,Y1149*AK1149/AM1149,0)+IF(T1149=1,Z1149*AK1149/AN1149,0)+IF(U1149=1,AA1149*AK1149/AO1149,0))*dt/60</f>
        <v>0.13434959664142687</v>
      </c>
      <c r="AQ1149" s="25">
        <f>E1149+(AG1149*SQRT(RTE)-AH1149/SQRT(RTE))*dt/60/E_nom</f>
        <v>0.44094400891642682</v>
      </c>
      <c r="AR1149">
        <f>IF(R1149=1,1,0)</f>
        <v>0</v>
      </c>
    </row>
    <row r="1150" spans="1:44" x14ac:dyDescent="0.2">
      <c r="A1150">
        <v>1148</v>
      </c>
      <c r="B1150" s="22">
        <f>A1150/1440</f>
        <v>0.79722222222222228</v>
      </c>
      <c r="C1150" s="23">
        <v>2.3927</v>
      </c>
      <c r="D1150" s="24">
        <f>C1150+P_aux</f>
        <v>2.4077000000000002</v>
      </c>
      <c r="E1150" s="25">
        <f>AQ1149</f>
        <v>0.44094400891642682</v>
      </c>
      <c r="F1150" s="24">
        <f>AB1149</f>
        <v>3.4</v>
      </c>
      <c r="G1150">
        <f>IF(AND(S1149=0,V1149&gt;=MinOff),V1149,-1)</f>
        <v>-1</v>
      </c>
      <c r="H1150">
        <f>IF(AND(T1149=0,W1149&gt;=MinOff),W1149,-1)</f>
        <v>-1</v>
      </c>
      <c r="I1150">
        <f>IF(AND(U1149=0,X1149&gt;=MinOff),X1149,-1)</f>
        <v>-1</v>
      </c>
      <c r="J1150">
        <f>IF(AND(S1149=1,V1149&gt;=MinRun),V1149,-1)</f>
        <v>925</v>
      </c>
      <c r="K1150">
        <f>IF(AND(T1149=1,W1149&gt;=MinRun),W1149,-1)</f>
        <v>924</v>
      </c>
      <c r="L1150">
        <f>IF(AND(U1149=1,X1149&gt;=MinRun),X1149,-1)</f>
        <v>583</v>
      </c>
      <c r="M1150">
        <f>IF(MAX(G1150:I1150)&lt;0,0,MATCH(MAX(G1150:I1150),G1150:I1150,0))</f>
        <v>0</v>
      </c>
      <c r="N1150">
        <f>IF(MAX(J1150:L1150)&lt;0,0,MATCH(MAX(J1150:L1150),J1150:L1150,0))</f>
        <v>1</v>
      </c>
      <c r="O1150" s="24">
        <f>IF(N1150=0,0,INDEX(CapVec,N1150))</f>
        <v>1.2</v>
      </c>
      <c r="P1150">
        <f>IF(OR(D1150&gt;F1150+StartMargin,E1150&lt;SOC_startT),1,0)</f>
        <v>0</v>
      </c>
      <c r="Q1150">
        <f>IF(AND(E1150&gt;SOC_stopT,D1150&lt;=F1150-O1150+StopMargin),1,0)</f>
        <v>0</v>
      </c>
      <c r="R1150">
        <f>IF(AND(P1150=1,M1150&gt;0),1,IF(AND(P1150=0,Q1150=1,N1150&gt;0),-1,0))</f>
        <v>0</v>
      </c>
      <c r="S1150">
        <f>S1149+IF(AND(R1150=1,M1150=1),1,0)-IF(AND(R1150=-1,N1150=1),1,0)</f>
        <v>1</v>
      </c>
      <c r="T1150">
        <f>T1149+IF(AND(R1150=1,M1150=2),1,0)-IF(AND(R1150=-1,N1150=2),1,0)</f>
        <v>1</v>
      </c>
      <c r="U1150">
        <f>U1149+IF(AND(R1150=1,M1150=3),1,0)-IF(AND(R1150=-1,N1150=3),1,0)</f>
        <v>1</v>
      </c>
      <c r="V1150">
        <f>IF(S1150&lt;&gt;S1149,0,V1149+dt)</f>
        <v>926</v>
      </c>
      <c r="W1150">
        <f>IF(T1150&lt;&gt;T1149,0,W1149+dt)</f>
        <v>925</v>
      </c>
      <c r="X1150">
        <f>IF(U1150&lt;&gt;U1149,0,X1149+dt)</f>
        <v>584</v>
      </c>
      <c r="Y1150" s="24">
        <f>S1150*Cap_1*MIN(1,(V1150+dt)/StartRamp)</f>
        <v>1.2</v>
      </c>
      <c r="Z1150" s="24">
        <f>T1150*Cap_2*MIN(1,(W1150+dt)/StartRamp)</f>
        <v>1.1000000000000001</v>
      </c>
      <c r="AA1150" s="24">
        <f>U1150*Cap_3*MIN(1,(X1150+dt)/StartRamp)</f>
        <v>1.1000000000000001</v>
      </c>
      <c r="AB1150" s="24">
        <f>SUM(Y1150:AA1150)</f>
        <v>3.4</v>
      </c>
      <c r="AC1150" s="24">
        <f>AB1150-D1150</f>
        <v>0.99229999999999974</v>
      </c>
      <c r="AD1150" s="25">
        <f>MEDIAN(0,(TaperEnd-E1150)/(TaperEnd-TaperStart),1)</f>
        <v>1</v>
      </c>
      <c r="AE1150" s="24">
        <f>MIN(P_pcs*AD1150,MAX(0,SOC_max-E1150)*E_nom*60/dt/SQRT(RTE))</f>
        <v>2.5</v>
      </c>
      <c r="AF1150" s="24">
        <f>MIN(P_pcs,MAX(0,E1150-SOC_min)*E_nom*60/dt*SQRT(RTE))</f>
        <v>2.5</v>
      </c>
      <c r="AG1150" s="24">
        <f>IF(AC1150&gt;0,MIN(AC1150,AE1150),0)</f>
        <v>0.99229999999999974</v>
      </c>
      <c r="AH1150" s="24">
        <f>IF(AC1150&lt;0,MIN(-AC1150,AF1150),0)</f>
        <v>0</v>
      </c>
      <c r="AI1150" s="24">
        <f>IF(AC1150&gt;0,D1150+AG1150,AB1150)</f>
        <v>3.4</v>
      </c>
      <c r="AJ1150" s="24">
        <f>MAX(0,D1150-AI1150-AH1150)</f>
        <v>0</v>
      </c>
      <c r="AK1150" s="25">
        <f>IF(AB1150&gt;0,AI1150/AB1150,0)</f>
        <v>1</v>
      </c>
      <c r="AL1150">
        <f>IF(AB1150=0,1,MIN(MATCH(MEDIAN(MinStable,AK1150,1),FC_L,1),3))</f>
        <v>3</v>
      </c>
      <c r="AM1150" s="25">
        <f>INDEX(FC_E1,$AL1150)+(MEDIAN(MinStable,$AK1150,1)-INDEX(FC_L,$AL1150))*(INDEX(FC_E1,$AL1150+1)-INDEX(FC_E1,$AL1150))/(INDEX(FC_L,$AL1150+1)-INDEX(FC_L,$AL1150))</f>
        <v>0.42799999999999999</v>
      </c>
      <c r="AN1150" s="25">
        <f>INDEX(FC_E2,$AL1150)+(MEDIAN(MinStable,$AK1150,1)-INDEX(FC_L,$AL1150))*(INDEX(FC_E2,$AL1150+1)-INDEX(FC_E2,$AL1150))/(INDEX(FC_L,$AL1150+1)-INDEX(FC_L,$AL1150))</f>
        <v>0.42199999999999999</v>
      </c>
      <c r="AO1150" s="25">
        <f>INDEX(FC_E3,$AL1150)+(MEDIAN(MinStable,$AK1150,1)-INDEX(FC_L,$AL1150))*(INDEX(FC_E3,$AL1150+1)-INDEX(FC_E3,$AL1150))/(INDEX(FC_L,$AL1150+1)-INDEX(FC_L,$AL1150))</f>
        <v>0.41499999999999998</v>
      </c>
      <c r="AP1150" s="26">
        <f>(IF(S1150=1,Y1150*AK1150/AM1150,0)+IF(T1150=1,Z1150*AK1150/AN1150,0)+IF(U1150=1,AA1150*AK1150/AO1150,0))*dt/60</f>
        <v>0.13434959664142687</v>
      </c>
      <c r="AQ1150" s="25">
        <f>E1150+(AG1150*SQRT(RTE)-AH1150/SQRT(RTE))*dt/60/E_nom</f>
        <v>0.44376479652762246</v>
      </c>
      <c r="AR1150">
        <f>IF(R1150=1,1,0)</f>
        <v>0</v>
      </c>
    </row>
    <row r="1151" spans="1:44" x14ac:dyDescent="0.2">
      <c r="A1151">
        <v>1149</v>
      </c>
      <c r="B1151" s="22">
        <f>A1151/1440</f>
        <v>0.79791666666666672</v>
      </c>
      <c r="C1151" s="23">
        <v>2.4870000000000001</v>
      </c>
      <c r="D1151" s="24">
        <f>C1151+P_aux</f>
        <v>2.5020000000000002</v>
      </c>
      <c r="E1151" s="25">
        <f>AQ1150</f>
        <v>0.44376479652762246</v>
      </c>
      <c r="F1151" s="24">
        <f>AB1150</f>
        <v>3.4</v>
      </c>
      <c r="G1151">
        <f>IF(AND(S1150=0,V1150&gt;=MinOff),V1150,-1)</f>
        <v>-1</v>
      </c>
      <c r="H1151">
        <f>IF(AND(T1150=0,W1150&gt;=MinOff),W1150,-1)</f>
        <v>-1</v>
      </c>
      <c r="I1151">
        <f>IF(AND(U1150=0,X1150&gt;=MinOff),X1150,-1)</f>
        <v>-1</v>
      </c>
      <c r="J1151">
        <f>IF(AND(S1150=1,V1150&gt;=MinRun),V1150,-1)</f>
        <v>926</v>
      </c>
      <c r="K1151">
        <f>IF(AND(T1150=1,W1150&gt;=MinRun),W1150,-1)</f>
        <v>925</v>
      </c>
      <c r="L1151">
        <f>IF(AND(U1150=1,X1150&gt;=MinRun),X1150,-1)</f>
        <v>584</v>
      </c>
      <c r="M1151">
        <f>IF(MAX(G1151:I1151)&lt;0,0,MATCH(MAX(G1151:I1151),G1151:I1151,0))</f>
        <v>0</v>
      </c>
      <c r="N1151">
        <f>IF(MAX(J1151:L1151)&lt;0,0,MATCH(MAX(J1151:L1151),J1151:L1151,0))</f>
        <v>1</v>
      </c>
      <c r="O1151" s="24">
        <f>IF(N1151=0,0,INDEX(CapVec,N1151))</f>
        <v>1.2</v>
      </c>
      <c r="P1151">
        <f>IF(OR(D1151&gt;F1151+StartMargin,E1151&lt;SOC_startT),1,0)</f>
        <v>0</v>
      </c>
      <c r="Q1151">
        <f>IF(AND(E1151&gt;SOC_stopT,D1151&lt;=F1151-O1151+StopMargin),1,0)</f>
        <v>0</v>
      </c>
      <c r="R1151">
        <f>IF(AND(P1151=1,M1151&gt;0),1,IF(AND(P1151=0,Q1151=1,N1151&gt;0),-1,0))</f>
        <v>0</v>
      </c>
      <c r="S1151">
        <f>S1150+IF(AND(R1151=1,M1151=1),1,0)-IF(AND(R1151=-1,N1151=1),1,0)</f>
        <v>1</v>
      </c>
      <c r="T1151">
        <f>T1150+IF(AND(R1151=1,M1151=2),1,0)-IF(AND(R1151=-1,N1151=2),1,0)</f>
        <v>1</v>
      </c>
      <c r="U1151">
        <f>U1150+IF(AND(R1151=1,M1151=3),1,0)-IF(AND(R1151=-1,N1151=3),1,0)</f>
        <v>1</v>
      </c>
      <c r="V1151">
        <f>IF(S1151&lt;&gt;S1150,0,V1150+dt)</f>
        <v>927</v>
      </c>
      <c r="W1151">
        <f>IF(T1151&lt;&gt;T1150,0,W1150+dt)</f>
        <v>926</v>
      </c>
      <c r="X1151">
        <f>IF(U1151&lt;&gt;U1150,0,X1150+dt)</f>
        <v>585</v>
      </c>
      <c r="Y1151" s="24">
        <f>S1151*Cap_1*MIN(1,(V1151+dt)/StartRamp)</f>
        <v>1.2</v>
      </c>
      <c r="Z1151" s="24">
        <f>T1151*Cap_2*MIN(1,(W1151+dt)/StartRamp)</f>
        <v>1.1000000000000001</v>
      </c>
      <c r="AA1151" s="24">
        <f>U1151*Cap_3*MIN(1,(X1151+dt)/StartRamp)</f>
        <v>1.1000000000000001</v>
      </c>
      <c r="AB1151" s="24">
        <f>SUM(Y1151:AA1151)</f>
        <v>3.4</v>
      </c>
      <c r="AC1151" s="24">
        <f>AB1151-D1151</f>
        <v>0.89799999999999969</v>
      </c>
      <c r="AD1151" s="25">
        <f>MEDIAN(0,(TaperEnd-E1151)/(TaperEnd-TaperStart),1)</f>
        <v>1</v>
      </c>
      <c r="AE1151" s="24">
        <f>MIN(P_pcs*AD1151,MAX(0,SOC_max-E1151)*E_nom*60/dt/SQRT(RTE))</f>
        <v>2.5</v>
      </c>
      <c r="AF1151" s="24">
        <f>MIN(P_pcs,MAX(0,E1151-SOC_min)*E_nom*60/dt*SQRT(RTE))</f>
        <v>2.5</v>
      </c>
      <c r="AG1151" s="24">
        <f>IF(AC1151&gt;0,MIN(AC1151,AE1151),0)</f>
        <v>0.89799999999999969</v>
      </c>
      <c r="AH1151" s="24">
        <f>IF(AC1151&lt;0,MIN(-AC1151,AF1151),0)</f>
        <v>0</v>
      </c>
      <c r="AI1151" s="24">
        <f>IF(AC1151&gt;0,D1151+AG1151,AB1151)</f>
        <v>3.4</v>
      </c>
      <c r="AJ1151" s="24">
        <f>MAX(0,D1151-AI1151-AH1151)</f>
        <v>0</v>
      </c>
      <c r="AK1151" s="25">
        <f>IF(AB1151&gt;0,AI1151/AB1151,0)</f>
        <v>1</v>
      </c>
      <c r="AL1151">
        <f>IF(AB1151=0,1,MIN(MATCH(MEDIAN(MinStable,AK1151,1),FC_L,1),3))</f>
        <v>3</v>
      </c>
      <c r="AM1151" s="25">
        <f>INDEX(FC_E1,$AL1151)+(MEDIAN(MinStable,$AK1151,1)-INDEX(FC_L,$AL1151))*(INDEX(FC_E1,$AL1151+1)-INDEX(FC_E1,$AL1151))/(INDEX(FC_L,$AL1151+1)-INDEX(FC_L,$AL1151))</f>
        <v>0.42799999999999999</v>
      </c>
      <c r="AN1151" s="25">
        <f>INDEX(FC_E2,$AL1151)+(MEDIAN(MinStable,$AK1151,1)-INDEX(FC_L,$AL1151))*(INDEX(FC_E2,$AL1151+1)-INDEX(FC_E2,$AL1151))/(INDEX(FC_L,$AL1151+1)-INDEX(FC_L,$AL1151))</f>
        <v>0.42199999999999999</v>
      </c>
      <c r="AO1151" s="25">
        <f>INDEX(FC_E3,$AL1151)+(MEDIAN(MinStable,$AK1151,1)-INDEX(FC_L,$AL1151))*(INDEX(FC_E3,$AL1151+1)-INDEX(FC_E3,$AL1151))/(INDEX(FC_L,$AL1151+1)-INDEX(FC_L,$AL1151))</f>
        <v>0.41499999999999998</v>
      </c>
      <c r="AP1151" s="26">
        <f>(IF(S1151=1,Y1151*AK1151/AM1151,0)+IF(T1151=1,Z1151*AK1151/AN1151,0)+IF(U1151=1,AA1151*AK1151/AO1151,0))*dt/60</f>
        <v>0.13434959664142687</v>
      </c>
      <c r="AQ1151" s="25">
        <f>E1151+(AG1151*SQRT(RTE)-AH1151/SQRT(RTE))*dt/60/E_nom</f>
        <v>0.44631751977145362</v>
      </c>
      <c r="AR1151">
        <f>IF(R1151=1,1,0)</f>
        <v>0</v>
      </c>
    </row>
    <row r="1152" spans="1:44" x14ac:dyDescent="0.2">
      <c r="A1152">
        <v>1150</v>
      </c>
      <c r="B1152" s="22">
        <f>A1152/1440</f>
        <v>0.79861111111111116</v>
      </c>
      <c r="C1152" s="23">
        <v>2.3965999999999998</v>
      </c>
      <c r="D1152" s="24">
        <f>C1152+P_aux</f>
        <v>2.4116</v>
      </c>
      <c r="E1152" s="25">
        <f>AQ1151</f>
        <v>0.44631751977145362</v>
      </c>
      <c r="F1152" s="24">
        <f>AB1151</f>
        <v>3.4</v>
      </c>
      <c r="G1152">
        <f>IF(AND(S1151=0,V1151&gt;=MinOff),V1151,-1)</f>
        <v>-1</v>
      </c>
      <c r="H1152">
        <f>IF(AND(T1151=0,W1151&gt;=MinOff),W1151,-1)</f>
        <v>-1</v>
      </c>
      <c r="I1152">
        <f>IF(AND(U1151=0,X1151&gt;=MinOff),X1151,-1)</f>
        <v>-1</v>
      </c>
      <c r="J1152">
        <f>IF(AND(S1151=1,V1151&gt;=MinRun),V1151,-1)</f>
        <v>927</v>
      </c>
      <c r="K1152">
        <f>IF(AND(T1151=1,W1151&gt;=MinRun),W1151,-1)</f>
        <v>926</v>
      </c>
      <c r="L1152">
        <f>IF(AND(U1151=1,X1151&gt;=MinRun),X1151,-1)</f>
        <v>585</v>
      </c>
      <c r="M1152">
        <f>IF(MAX(G1152:I1152)&lt;0,0,MATCH(MAX(G1152:I1152),G1152:I1152,0))</f>
        <v>0</v>
      </c>
      <c r="N1152">
        <f>IF(MAX(J1152:L1152)&lt;0,0,MATCH(MAX(J1152:L1152),J1152:L1152,0))</f>
        <v>1</v>
      </c>
      <c r="O1152" s="24">
        <f>IF(N1152=0,0,INDEX(CapVec,N1152))</f>
        <v>1.2</v>
      </c>
      <c r="P1152">
        <f>IF(OR(D1152&gt;F1152+StartMargin,E1152&lt;SOC_startT),1,0)</f>
        <v>0</v>
      </c>
      <c r="Q1152">
        <f>IF(AND(E1152&gt;SOC_stopT,D1152&lt;=F1152-O1152+StopMargin),1,0)</f>
        <v>0</v>
      </c>
      <c r="R1152">
        <f>IF(AND(P1152=1,M1152&gt;0),1,IF(AND(P1152=0,Q1152=1,N1152&gt;0),-1,0))</f>
        <v>0</v>
      </c>
      <c r="S1152">
        <f>S1151+IF(AND(R1152=1,M1152=1),1,0)-IF(AND(R1152=-1,N1152=1),1,0)</f>
        <v>1</v>
      </c>
      <c r="T1152">
        <f>T1151+IF(AND(R1152=1,M1152=2),1,0)-IF(AND(R1152=-1,N1152=2),1,0)</f>
        <v>1</v>
      </c>
      <c r="U1152">
        <f>U1151+IF(AND(R1152=1,M1152=3),1,0)-IF(AND(R1152=-1,N1152=3),1,0)</f>
        <v>1</v>
      </c>
      <c r="V1152">
        <f>IF(S1152&lt;&gt;S1151,0,V1151+dt)</f>
        <v>928</v>
      </c>
      <c r="W1152">
        <f>IF(T1152&lt;&gt;T1151,0,W1151+dt)</f>
        <v>927</v>
      </c>
      <c r="X1152">
        <f>IF(U1152&lt;&gt;U1151,0,X1151+dt)</f>
        <v>586</v>
      </c>
      <c r="Y1152" s="24">
        <f>S1152*Cap_1*MIN(1,(V1152+dt)/StartRamp)</f>
        <v>1.2</v>
      </c>
      <c r="Z1152" s="24">
        <f>T1152*Cap_2*MIN(1,(W1152+dt)/StartRamp)</f>
        <v>1.1000000000000001</v>
      </c>
      <c r="AA1152" s="24">
        <f>U1152*Cap_3*MIN(1,(X1152+dt)/StartRamp)</f>
        <v>1.1000000000000001</v>
      </c>
      <c r="AB1152" s="24">
        <f>SUM(Y1152:AA1152)</f>
        <v>3.4</v>
      </c>
      <c r="AC1152" s="24">
        <f>AB1152-D1152</f>
        <v>0.98839999999999995</v>
      </c>
      <c r="AD1152" s="25">
        <f>MEDIAN(0,(TaperEnd-E1152)/(TaperEnd-TaperStart),1)</f>
        <v>1</v>
      </c>
      <c r="AE1152" s="24">
        <f>MIN(P_pcs*AD1152,MAX(0,SOC_max-E1152)*E_nom*60/dt/SQRT(RTE))</f>
        <v>2.5</v>
      </c>
      <c r="AF1152" s="24">
        <f>MIN(P_pcs,MAX(0,E1152-SOC_min)*E_nom*60/dt*SQRT(RTE))</f>
        <v>2.5</v>
      </c>
      <c r="AG1152" s="24">
        <f>IF(AC1152&gt;0,MIN(AC1152,AE1152),0)</f>
        <v>0.98839999999999995</v>
      </c>
      <c r="AH1152" s="24">
        <f>IF(AC1152&lt;0,MIN(-AC1152,AF1152),0)</f>
        <v>0</v>
      </c>
      <c r="AI1152" s="24">
        <f>IF(AC1152&gt;0,D1152+AG1152,AB1152)</f>
        <v>3.4</v>
      </c>
      <c r="AJ1152" s="24">
        <f>MAX(0,D1152-AI1152-AH1152)</f>
        <v>0</v>
      </c>
      <c r="AK1152" s="25">
        <f>IF(AB1152&gt;0,AI1152/AB1152,0)</f>
        <v>1</v>
      </c>
      <c r="AL1152">
        <f>IF(AB1152=0,1,MIN(MATCH(MEDIAN(MinStable,AK1152,1),FC_L,1),3))</f>
        <v>3</v>
      </c>
      <c r="AM1152" s="25">
        <f>INDEX(FC_E1,$AL1152)+(MEDIAN(MinStable,$AK1152,1)-INDEX(FC_L,$AL1152))*(INDEX(FC_E1,$AL1152+1)-INDEX(FC_E1,$AL1152))/(INDEX(FC_L,$AL1152+1)-INDEX(FC_L,$AL1152))</f>
        <v>0.42799999999999999</v>
      </c>
      <c r="AN1152" s="25">
        <f>INDEX(FC_E2,$AL1152)+(MEDIAN(MinStable,$AK1152,1)-INDEX(FC_L,$AL1152))*(INDEX(FC_E2,$AL1152+1)-INDEX(FC_E2,$AL1152))/(INDEX(FC_L,$AL1152+1)-INDEX(FC_L,$AL1152))</f>
        <v>0.42199999999999999</v>
      </c>
      <c r="AO1152" s="25">
        <f>INDEX(FC_E3,$AL1152)+(MEDIAN(MinStable,$AK1152,1)-INDEX(FC_L,$AL1152))*(INDEX(FC_E3,$AL1152+1)-INDEX(FC_E3,$AL1152))/(INDEX(FC_L,$AL1152+1)-INDEX(FC_L,$AL1152))</f>
        <v>0.41499999999999998</v>
      </c>
      <c r="AP1152" s="26">
        <f>(IF(S1152=1,Y1152*AK1152/AM1152,0)+IF(T1152=1,Z1152*AK1152/AN1152,0)+IF(U1152=1,AA1152*AK1152/AO1152,0))*dt/60</f>
        <v>0.13434959664142687</v>
      </c>
      <c r="AQ1152" s="25">
        <f>E1152+(AG1152*SQRT(RTE)-AH1152/SQRT(RTE))*dt/60/E_nom</f>
        <v>0.44912722094539875</v>
      </c>
      <c r="AR1152">
        <f>IF(R1152=1,1,0)</f>
        <v>0</v>
      </c>
    </row>
    <row r="1153" spans="1:44" x14ac:dyDescent="0.2">
      <c r="A1153">
        <v>1151</v>
      </c>
      <c r="B1153" s="22">
        <f>A1153/1440</f>
        <v>0.7993055555555556</v>
      </c>
      <c r="C1153" s="23">
        <v>2.4293999999999998</v>
      </c>
      <c r="D1153" s="24">
        <f>C1153+P_aux</f>
        <v>2.4443999999999999</v>
      </c>
      <c r="E1153" s="25">
        <f>AQ1152</f>
        <v>0.44912722094539875</v>
      </c>
      <c r="F1153" s="24">
        <f>AB1152</f>
        <v>3.4</v>
      </c>
      <c r="G1153">
        <f>IF(AND(S1152=0,V1152&gt;=MinOff),V1152,-1)</f>
        <v>-1</v>
      </c>
      <c r="H1153">
        <f>IF(AND(T1152=0,W1152&gt;=MinOff),W1152,-1)</f>
        <v>-1</v>
      </c>
      <c r="I1153">
        <f>IF(AND(U1152=0,X1152&gt;=MinOff),X1152,-1)</f>
        <v>-1</v>
      </c>
      <c r="J1153">
        <f>IF(AND(S1152=1,V1152&gt;=MinRun),V1152,-1)</f>
        <v>928</v>
      </c>
      <c r="K1153">
        <f>IF(AND(T1152=1,W1152&gt;=MinRun),W1152,-1)</f>
        <v>927</v>
      </c>
      <c r="L1153">
        <f>IF(AND(U1152=1,X1152&gt;=MinRun),X1152,-1)</f>
        <v>586</v>
      </c>
      <c r="M1153">
        <f>IF(MAX(G1153:I1153)&lt;0,0,MATCH(MAX(G1153:I1153),G1153:I1153,0))</f>
        <v>0</v>
      </c>
      <c r="N1153">
        <f>IF(MAX(J1153:L1153)&lt;0,0,MATCH(MAX(J1153:L1153),J1153:L1153,0))</f>
        <v>1</v>
      </c>
      <c r="O1153" s="24">
        <f>IF(N1153=0,0,INDEX(CapVec,N1153))</f>
        <v>1.2</v>
      </c>
      <c r="P1153">
        <f>IF(OR(D1153&gt;F1153+StartMargin,E1153&lt;SOC_startT),1,0)</f>
        <v>0</v>
      </c>
      <c r="Q1153">
        <f>IF(AND(E1153&gt;SOC_stopT,D1153&lt;=F1153-O1153+StopMargin),1,0)</f>
        <v>0</v>
      </c>
      <c r="R1153">
        <f>IF(AND(P1153=1,M1153&gt;0),1,IF(AND(P1153=0,Q1153=1,N1153&gt;0),-1,0))</f>
        <v>0</v>
      </c>
      <c r="S1153">
        <f>S1152+IF(AND(R1153=1,M1153=1),1,0)-IF(AND(R1153=-1,N1153=1),1,0)</f>
        <v>1</v>
      </c>
      <c r="T1153">
        <f>T1152+IF(AND(R1153=1,M1153=2),1,0)-IF(AND(R1153=-1,N1153=2),1,0)</f>
        <v>1</v>
      </c>
      <c r="U1153">
        <f>U1152+IF(AND(R1153=1,M1153=3),1,0)-IF(AND(R1153=-1,N1153=3),1,0)</f>
        <v>1</v>
      </c>
      <c r="V1153">
        <f>IF(S1153&lt;&gt;S1152,0,V1152+dt)</f>
        <v>929</v>
      </c>
      <c r="W1153">
        <f>IF(T1153&lt;&gt;T1152,0,W1152+dt)</f>
        <v>928</v>
      </c>
      <c r="X1153">
        <f>IF(U1153&lt;&gt;U1152,0,X1152+dt)</f>
        <v>587</v>
      </c>
      <c r="Y1153" s="24">
        <f>S1153*Cap_1*MIN(1,(V1153+dt)/StartRamp)</f>
        <v>1.2</v>
      </c>
      <c r="Z1153" s="24">
        <f>T1153*Cap_2*MIN(1,(W1153+dt)/StartRamp)</f>
        <v>1.1000000000000001</v>
      </c>
      <c r="AA1153" s="24">
        <f>U1153*Cap_3*MIN(1,(X1153+dt)/StartRamp)</f>
        <v>1.1000000000000001</v>
      </c>
      <c r="AB1153" s="24">
        <f>SUM(Y1153:AA1153)</f>
        <v>3.4</v>
      </c>
      <c r="AC1153" s="24">
        <f>AB1153-D1153</f>
        <v>0.9556</v>
      </c>
      <c r="AD1153" s="25">
        <f>MEDIAN(0,(TaperEnd-E1153)/(TaperEnd-TaperStart),1)</f>
        <v>1</v>
      </c>
      <c r="AE1153" s="24">
        <f>MIN(P_pcs*AD1153,MAX(0,SOC_max-E1153)*E_nom*60/dt/SQRT(RTE))</f>
        <v>2.5</v>
      </c>
      <c r="AF1153" s="24">
        <f>MIN(P_pcs,MAX(0,E1153-SOC_min)*E_nom*60/dt*SQRT(RTE))</f>
        <v>2.5</v>
      </c>
      <c r="AG1153" s="24">
        <f>IF(AC1153&gt;0,MIN(AC1153,AE1153),0)</f>
        <v>0.9556</v>
      </c>
      <c r="AH1153" s="24">
        <f>IF(AC1153&lt;0,MIN(-AC1153,AF1153),0)</f>
        <v>0</v>
      </c>
      <c r="AI1153" s="24">
        <f>IF(AC1153&gt;0,D1153+AG1153,AB1153)</f>
        <v>3.4</v>
      </c>
      <c r="AJ1153" s="24">
        <f>MAX(0,D1153-AI1153-AH1153)</f>
        <v>0</v>
      </c>
      <c r="AK1153" s="25">
        <f>IF(AB1153&gt;0,AI1153/AB1153,0)</f>
        <v>1</v>
      </c>
      <c r="AL1153">
        <f>IF(AB1153=0,1,MIN(MATCH(MEDIAN(MinStable,AK1153,1),FC_L,1),3))</f>
        <v>3</v>
      </c>
      <c r="AM1153" s="25">
        <f>INDEX(FC_E1,$AL1153)+(MEDIAN(MinStable,$AK1153,1)-INDEX(FC_L,$AL1153))*(INDEX(FC_E1,$AL1153+1)-INDEX(FC_E1,$AL1153))/(INDEX(FC_L,$AL1153+1)-INDEX(FC_L,$AL1153))</f>
        <v>0.42799999999999999</v>
      </c>
      <c r="AN1153" s="25">
        <f>INDEX(FC_E2,$AL1153)+(MEDIAN(MinStable,$AK1153,1)-INDEX(FC_L,$AL1153))*(INDEX(FC_E2,$AL1153+1)-INDEX(FC_E2,$AL1153))/(INDEX(FC_L,$AL1153+1)-INDEX(FC_L,$AL1153))</f>
        <v>0.42199999999999999</v>
      </c>
      <c r="AO1153" s="25">
        <f>INDEX(FC_E3,$AL1153)+(MEDIAN(MinStable,$AK1153,1)-INDEX(FC_L,$AL1153))*(INDEX(FC_E3,$AL1153+1)-INDEX(FC_E3,$AL1153))/(INDEX(FC_L,$AL1153+1)-INDEX(FC_L,$AL1153))</f>
        <v>0.41499999999999998</v>
      </c>
      <c r="AP1153" s="26">
        <f>(IF(S1153=1,Y1153*AK1153/AM1153,0)+IF(T1153=1,Z1153*AK1153/AN1153,0)+IF(U1153=1,AA1153*AK1153/AO1153,0))*dt/60</f>
        <v>0.13434959664142687</v>
      </c>
      <c r="AQ1153" s="25">
        <f>E1153+(AG1153*SQRT(RTE)-AH1153/SQRT(RTE))*dt/60/E_nom</f>
        <v>0.45184368233939104</v>
      </c>
      <c r="AR1153">
        <f>IF(R1153=1,1,0)</f>
        <v>0</v>
      </c>
    </row>
    <row r="1154" spans="1:44" x14ac:dyDescent="0.2">
      <c r="A1154">
        <v>1152</v>
      </c>
      <c r="B1154" s="22">
        <f>A1154/1440</f>
        <v>0.8</v>
      </c>
      <c r="C1154" s="23">
        <v>2.4211999999999998</v>
      </c>
      <c r="D1154" s="24">
        <f>C1154+P_aux</f>
        <v>2.4361999999999999</v>
      </c>
      <c r="E1154" s="25">
        <f>AQ1153</f>
        <v>0.45184368233939104</v>
      </c>
      <c r="F1154" s="24">
        <f>AB1153</f>
        <v>3.4</v>
      </c>
      <c r="G1154">
        <f>IF(AND(S1153=0,V1153&gt;=MinOff),V1153,-1)</f>
        <v>-1</v>
      </c>
      <c r="H1154">
        <f>IF(AND(T1153=0,W1153&gt;=MinOff),W1153,-1)</f>
        <v>-1</v>
      </c>
      <c r="I1154">
        <f>IF(AND(U1153=0,X1153&gt;=MinOff),X1153,-1)</f>
        <v>-1</v>
      </c>
      <c r="J1154">
        <f>IF(AND(S1153=1,V1153&gt;=MinRun),V1153,-1)</f>
        <v>929</v>
      </c>
      <c r="K1154">
        <f>IF(AND(T1153=1,W1153&gt;=MinRun),W1153,-1)</f>
        <v>928</v>
      </c>
      <c r="L1154">
        <f>IF(AND(U1153=1,X1153&gt;=MinRun),X1153,-1)</f>
        <v>587</v>
      </c>
      <c r="M1154">
        <f>IF(MAX(G1154:I1154)&lt;0,0,MATCH(MAX(G1154:I1154),G1154:I1154,0))</f>
        <v>0</v>
      </c>
      <c r="N1154">
        <f>IF(MAX(J1154:L1154)&lt;0,0,MATCH(MAX(J1154:L1154),J1154:L1154,0))</f>
        <v>1</v>
      </c>
      <c r="O1154" s="24">
        <f>IF(N1154=0,0,INDEX(CapVec,N1154))</f>
        <v>1.2</v>
      </c>
      <c r="P1154">
        <f>IF(OR(D1154&gt;F1154+StartMargin,E1154&lt;SOC_startT),1,0)</f>
        <v>0</v>
      </c>
      <c r="Q1154">
        <f>IF(AND(E1154&gt;SOC_stopT,D1154&lt;=F1154-O1154+StopMargin),1,0)</f>
        <v>0</v>
      </c>
      <c r="R1154">
        <f>IF(AND(P1154=1,M1154&gt;0),1,IF(AND(P1154=0,Q1154=1,N1154&gt;0),-1,0))</f>
        <v>0</v>
      </c>
      <c r="S1154">
        <f>S1153+IF(AND(R1154=1,M1154=1),1,0)-IF(AND(R1154=-1,N1154=1),1,0)</f>
        <v>1</v>
      </c>
      <c r="T1154">
        <f>T1153+IF(AND(R1154=1,M1154=2),1,0)-IF(AND(R1154=-1,N1154=2),1,0)</f>
        <v>1</v>
      </c>
      <c r="U1154">
        <f>U1153+IF(AND(R1154=1,M1154=3),1,0)-IF(AND(R1154=-1,N1154=3),1,0)</f>
        <v>1</v>
      </c>
      <c r="V1154">
        <f>IF(S1154&lt;&gt;S1153,0,V1153+dt)</f>
        <v>930</v>
      </c>
      <c r="W1154">
        <f>IF(T1154&lt;&gt;T1153,0,W1153+dt)</f>
        <v>929</v>
      </c>
      <c r="X1154">
        <f>IF(U1154&lt;&gt;U1153,0,X1153+dt)</f>
        <v>588</v>
      </c>
      <c r="Y1154" s="24">
        <f>S1154*Cap_1*MIN(1,(V1154+dt)/StartRamp)</f>
        <v>1.2</v>
      </c>
      <c r="Z1154" s="24">
        <f>T1154*Cap_2*MIN(1,(W1154+dt)/StartRamp)</f>
        <v>1.1000000000000001</v>
      </c>
      <c r="AA1154" s="24">
        <f>U1154*Cap_3*MIN(1,(X1154+dt)/StartRamp)</f>
        <v>1.1000000000000001</v>
      </c>
      <c r="AB1154" s="24">
        <f>SUM(Y1154:AA1154)</f>
        <v>3.4</v>
      </c>
      <c r="AC1154" s="24">
        <f>AB1154-D1154</f>
        <v>0.96379999999999999</v>
      </c>
      <c r="AD1154" s="25">
        <f>MEDIAN(0,(TaperEnd-E1154)/(TaperEnd-TaperStart),1)</f>
        <v>1</v>
      </c>
      <c r="AE1154" s="24">
        <f>MIN(P_pcs*AD1154,MAX(0,SOC_max-E1154)*E_nom*60/dt/SQRT(RTE))</f>
        <v>2.5</v>
      </c>
      <c r="AF1154" s="24">
        <f>MIN(P_pcs,MAX(0,E1154-SOC_min)*E_nom*60/dt*SQRT(RTE))</f>
        <v>2.5</v>
      </c>
      <c r="AG1154" s="24">
        <f>IF(AC1154&gt;0,MIN(AC1154,AE1154),0)</f>
        <v>0.96379999999999999</v>
      </c>
      <c r="AH1154" s="24">
        <f>IF(AC1154&lt;0,MIN(-AC1154,AF1154),0)</f>
        <v>0</v>
      </c>
      <c r="AI1154" s="24">
        <f>IF(AC1154&gt;0,D1154+AG1154,AB1154)</f>
        <v>3.4</v>
      </c>
      <c r="AJ1154" s="24">
        <f>MAX(0,D1154-AI1154-AH1154)</f>
        <v>0</v>
      </c>
      <c r="AK1154" s="25">
        <f>IF(AB1154&gt;0,AI1154/AB1154,0)</f>
        <v>1</v>
      </c>
      <c r="AL1154">
        <f>IF(AB1154=0,1,MIN(MATCH(MEDIAN(MinStable,AK1154,1),FC_L,1),3))</f>
        <v>3</v>
      </c>
      <c r="AM1154" s="25">
        <f>INDEX(FC_E1,$AL1154)+(MEDIAN(MinStable,$AK1154,1)-INDEX(FC_L,$AL1154))*(INDEX(FC_E1,$AL1154+1)-INDEX(FC_E1,$AL1154))/(INDEX(FC_L,$AL1154+1)-INDEX(FC_L,$AL1154))</f>
        <v>0.42799999999999999</v>
      </c>
      <c r="AN1154" s="25">
        <f>INDEX(FC_E2,$AL1154)+(MEDIAN(MinStable,$AK1154,1)-INDEX(FC_L,$AL1154))*(INDEX(FC_E2,$AL1154+1)-INDEX(FC_E2,$AL1154))/(INDEX(FC_L,$AL1154+1)-INDEX(FC_L,$AL1154))</f>
        <v>0.42199999999999999</v>
      </c>
      <c r="AO1154" s="25">
        <f>INDEX(FC_E3,$AL1154)+(MEDIAN(MinStable,$AK1154,1)-INDEX(FC_L,$AL1154))*(INDEX(FC_E3,$AL1154+1)-INDEX(FC_E3,$AL1154))/(INDEX(FC_L,$AL1154+1)-INDEX(FC_L,$AL1154))</f>
        <v>0.41499999999999998</v>
      </c>
      <c r="AP1154" s="26">
        <f>(IF(S1154=1,Y1154*AK1154/AM1154,0)+IF(T1154=1,Z1154*AK1154/AN1154,0)+IF(U1154=1,AA1154*AK1154/AO1154,0))*dt/60</f>
        <v>0.13434959664142687</v>
      </c>
      <c r="AQ1154" s="25">
        <f>E1154+(AG1154*SQRT(RTE)-AH1154/SQRT(RTE))*dt/60/E_nom</f>
        <v>0.45458345367837155</v>
      </c>
      <c r="AR1154">
        <f>IF(R1154=1,1,0)</f>
        <v>0</v>
      </c>
    </row>
    <row r="1155" spans="1:44" x14ac:dyDescent="0.2">
      <c r="A1155">
        <v>1153</v>
      </c>
      <c r="B1155" s="22">
        <f>A1155/1440</f>
        <v>0.80069444444444449</v>
      </c>
      <c r="C1155" s="23">
        <v>2.5097</v>
      </c>
      <c r="D1155" s="24">
        <f>C1155+P_aux</f>
        <v>2.5247000000000002</v>
      </c>
      <c r="E1155" s="25">
        <f>AQ1154</f>
        <v>0.45458345367837155</v>
      </c>
      <c r="F1155" s="24">
        <f>AB1154</f>
        <v>3.4</v>
      </c>
      <c r="G1155">
        <f>IF(AND(S1154=0,V1154&gt;=MinOff),V1154,-1)</f>
        <v>-1</v>
      </c>
      <c r="H1155">
        <f>IF(AND(T1154=0,W1154&gt;=MinOff),W1154,-1)</f>
        <v>-1</v>
      </c>
      <c r="I1155">
        <f>IF(AND(U1154=0,X1154&gt;=MinOff),X1154,-1)</f>
        <v>-1</v>
      </c>
      <c r="J1155">
        <f>IF(AND(S1154=1,V1154&gt;=MinRun),V1154,-1)</f>
        <v>930</v>
      </c>
      <c r="K1155">
        <f>IF(AND(T1154=1,W1154&gt;=MinRun),W1154,-1)</f>
        <v>929</v>
      </c>
      <c r="L1155">
        <f>IF(AND(U1154=1,X1154&gt;=MinRun),X1154,-1)</f>
        <v>588</v>
      </c>
      <c r="M1155">
        <f>IF(MAX(G1155:I1155)&lt;0,0,MATCH(MAX(G1155:I1155),G1155:I1155,0))</f>
        <v>0</v>
      </c>
      <c r="N1155">
        <f>IF(MAX(J1155:L1155)&lt;0,0,MATCH(MAX(J1155:L1155),J1155:L1155,0))</f>
        <v>1</v>
      </c>
      <c r="O1155" s="24">
        <f>IF(N1155=0,0,INDEX(CapVec,N1155))</f>
        <v>1.2</v>
      </c>
      <c r="P1155">
        <f>IF(OR(D1155&gt;F1155+StartMargin,E1155&lt;SOC_startT),1,0)</f>
        <v>0</v>
      </c>
      <c r="Q1155">
        <f>IF(AND(E1155&gt;SOC_stopT,D1155&lt;=F1155-O1155+StopMargin),1,0)</f>
        <v>0</v>
      </c>
      <c r="R1155">
        <f>IF(AND(P1155=1,M1155&gt;0),1,IF(AND(P1155=0,Q1155=1,N1155&gt;0),-1,0))</f>
        <v>0</v>
      </c>
      <c r="S1155">
        <f>S1154+IF(AND(R1155=1,M1155=1),1,0)-IF(AND(R1155=-1,N1155=1),1,0)</f>
        <v>1</v>
      </c>
      <c r="T1155">
        <f>T1154+IF(AND(R1155=1,M1155=2),1,0)-IF(AND(R1155=-1,N1155=2),1,0)</f>
        <v>1</v>
      </c>
      <c r="U1155">
        <f>U1154+IF(AND(R1155=1,M1155=3),1,0)-IF(AND(R1155=-1,N1155=3),1,0)</f>
        <v>1</v>
      </c>
      <c r="V1155">
        <f>IF(S1155&lt;&gt;S1154,0,V1154+dt)</f>
        <v>931</v>
      </c>
      <c r="W1155">
        <f>IF(T1155&lt;&gt;T1154,0,W1154+dt)</f>
        <v>930</v>
      </c>
      <c r="X1155">
        <f>IF(U1155&lt;&gt;U1154,0,X1154+dt)</f>
        <v>589</v>
      </c>
      <c r="Y1155" s="24">
        <f>S1155*Cap_1*MIN(1,(V1155+dt)/StartRamp)</f>
        <v>1.2</v>
      </c>
      <c r="Z1155" s="24">
        <f>T1155*Cap_2*MIN(1,(W1155+dt)/StartRamp)</f>
        <v>1.1000000000000001</v>
      </c>
      <c r="AA1155" s="24">
        <f>U1155*Cap_3*MIN(1,(X1155+dt)/StartRamp)</f>
        <v>1.1000000000000001</v>
      </c>
      <c r="AB1155" s="24">
        <f>SUM(Y1155:AA1155)</f>
        <v>3.4</v>
      </c>
      <c r="AC1155" s="24">
        <f>AB1155-D1155</f>
        <v>0.87529999999999974</v>
      </c>
      <c r="AD1155" s="25">
        <f>MEDIAN(0,(TaperEnd-E1155)/(TaperEnd-TaperStart),1)</f>
        <v>1</v>
      </c>
      <c r="AE1155" s="24">
        <f>MIN(P_pcs*AD1155,MAX(0,SOC_max-E1155)*E_nom*60/dt/SQRT(RTE))</f>
        <v>2.5</v>
      </c>
      <c r="AF1155" s="24">
        <f>MIN(P_pcs,MAX(0,E1155-SOC_min)*E_nom*60/dt*SQRT(RTE))</f>
        <v>2.5</v>
      </c>
      <c r="AG1155" s="24">
        <f>IF(AC1155&gt;0,MIN(AC1155,AE1155),0)</f>
        <v>0.87529999999999974</v>
      </c>
      <c r="AH1155" s="24">
        <f>IF(AC1155&lt;0,MIN(-AC1155,AF1155),0)</f>
        <v>0</v>
      </c>
      <c r="AI1155" s="24">
        <f>IF(AC1155&gt;0,D1155+AG1155,AB1155)</f>
        <v>3.4</v>
      </c>
      <c r="AJ1155" s="24">
        <f>MAX(0,D1155-AI1155-AH1155)</f>
        <v>0</v>
      </c>
      <c r="AK1155" s="25">
        <f>IF(AB1155&gt;0,AI1155/AB1155,0)</f>
        <v>1</v>
      </c>
      <c r="AL1155">
        <f>IF(AB1155=0,1,MIN(MATCH(MEDIAN(MinStable,AK1155,1),FC_L,1),3))</f>
        <v>3</v>
      </c>
      <c r="AM1155" s="25">
        <f>INDEX(FC_E1,$AL1155)+(MEDIAN(MinStable,$AK1155,1)-INDEX(FC_L,$AL1155))*(INDEX(FC_E1,$AL1155+1)-INDEX(FC_E1,$AL1155))/(INDEX(FC_L,$AL1155+1)-INDEX(FC_L,$AL1155))</f>
        <v>0.42799999999999999</v>
      </c>
      <c r="AN1155" s="25">
        <f>INDEX(FC_E2,$AL1155)+(MEDIAN(MinStable,$AK1155,1)-INDEX(FC_L,$AL1155))*(INDEX(FC_E2,$AL1155+1)-INDEX(FC_E2,$AL1155))/(INDEX(FC_L,$AL1155+1)-INDEX(FC_L,$AL1155))</f>
        <v>0.42199999999999999</v>
      </c>
      <c r="AO1155" s="25">
        <f>INDEX(FC_E3,$AL1155)+(MEDIAN(MinStable,$AK1155,1)-INDEX(FC_L,$AL1155))*(INDEX(FC_E3,$AL1155+1)-INDEX(FC_E3,$AL1155))/(INDEX(FC_L,$AL1155+1)-INDEX(FC_L,$AL1155))</f>
        <v>0.41499999999999998</v>
      </c>
      <c r="AP1155" s="26">
        <f>(IF(S1155=1,Y1155*AK1155/AM1155,0)+IF(T1155=1,Z1155*AK1155/AN1155,0)+IF(U1155=1,AA1155*AK1155/AO1155,0))*dt/60</f>
        <v>0.13434959664142687</v>
      </c>
      <c r="AQ1155" s="25">
        <f>E1155+(AG1155*SQRT(RTE)-AH1155/SQRT(RTE))*dt/60/E_nom</f>
        <v>0.45707164817205242</v>
      </c>
      <c r="AR1155">
        <f>IF(R1155=1,1,0)</f>
        <v>0</v>
      </c>
    </row>
    <row r="1156" spans="1:44" x14ac:dyDescent="0.2">
      <c r="A1156">
        <v>1154</v>
      </c>
      <c r="B1156" s="22">
        <f>A1156/1440</f>
        <v>0.80138888888888893</v>
      </c>
      <c r="C1156" s="23">
        <v>2.4283999999999999</v>
      </c>
      <c r="D1156" s="24">
        <f>C1156+P_aux</f>
        <v>2.4434</v>
      </c>
      <c r="E1156" s="25">
        <f>AQ1155</f>
        <v>0.45707164817205242</v>
      </c>
      <c r="F1156" s="24">
        <f>AB1155</f>
        <v>3.4</v>
      </c>
      <c r="G1156">
        <f>IF(AND(S1155=0,V1155&gt;=MinOff),V1155,-1)</f>
        <v>-1</v>
      </c>
      <c r="H1156">
        <f>IF(AND(T1155=0,W1155&gt;=MinOff),W1155,-1)</f>
        <v>-1</v>
      </c>
      <c r="I1156">
        <f>IF(AND(U1155=0,X1155&gt;=MinOff),X1155,-1)</f>
        <v>-1</v>
      </c>
      <c r="J1156">
        <f>IF(AND(S1155=1,V1155&gt;=MinRun),V1155,-1)</f>
        <v>931</v>
      </c>
      <c r="K1156">
        <f>IF(AND(T1155=1,W1155&gt;=MinRun),W1155,-1)</f>
        <v>930</v>
      </c>
      <c r="L1156">
        <f>IF(AND(U1155=1,X1155&gt;=MinRun),X1155,-1)</f>
        <v>589</v>
      </c>
      <c r="M1156">
        <f>IF(MAX(G1156:I1156)&lt;0,0,MATCH(MAX(G1156:I1156),G1156:I1156,0))</f>
        <v>0</v>
      </c>
      <c r="N1156">
        <f>IF(MAX(J1156:L1156)&lt;0,0,MATCH(MAX(J1156:L1156),J1156:L1156,0))</f>
        <v>1</v>
      </c>
      <c r="O1156" s="24">
        <f>IF(N1156=0,0,INDEX(CapVec,N1156))</f>
        <v>1.2</v>
      </c>
      <c r="P1156">
        <f>IF(OR(D1156&gt;F1156+StartMargin,E1156&lt;SOC_startT),1,0)</f>
        <v>0</v>
      </c>
      <c r="Q1156">
        <f>IF(AND(E1156&gt;SOC_stopT,D1156&lt;=F1156-O1156+StopMargin),1,0)</f>
        <v>0</v>
      </c>
      <c r="R1156">
        <f>IF(AND(P1156=1,M1156&gt;0),1,IF(AND(P1156=0,Q1156=1,N1156&gt;0),-1,0))</f>
        <v>0</v>
      </c>
      <c r="S1156">
        <f>S1155+IF(AND(R1156=1,M1156=1),1,0)-IF(AND(R1156=-1,N1156=1),1,0)</f>
        <v>1</v>
      </c>
      <c r="T1156">
        <f>T1155+IF(AND(R1156=1,M1156=2),1,0)-IF(AND(R1156=-1,N1156=2),1,0)</f>
        <v>1</v>
      </c>
      <c r="U1156">
        <f>U1155+IF(AND(R1156=1,M1156=3),1,0)-IF(AND(R1156=-1,N1156=3),1,0)</f>
        <v>1</v>
      </c>
      <c r="V1156">
        <f>IF(S1156&lt;&gt;S1155,0,V1155+dt)</f>
        <v>932</v>
      </c>
      <c r="W1156">
        <f>IF(T1156&lt;&gt;T1155,0,W1155+dt)</f>
        <v>931</v>
      </c>
      <c r="X1156">
        <f>IF(U1156&lt;&gt;U1155,0,X1155+dt)</f>
        <v>590</v>
      </c>
      <c r="Y1156" s="24">
        <f>S1156*Cap_1*MIN(1,(V1156+dt)/StartRamp)</f>
        <v>1.2</v>
      </c>
      <c r="Z1156" s="24">
        <f>T1156*Cap_2*MIN(1,(W1156+dt)/StartRamp)</f>
        <v>1.1000000000000001</v>
      </c>
      <c r="AA1156" s="24">
        <f>U1156*Cap_3*MIN(1,(X1156+dt)/StartRamp)</f>
        <v>1.1000000000000001</v>
      </c>
      <c r="AB1156" s="24">
        <f>SUM(Y1156:AA1156)</f>
        <v>3.4</v>
      </c>
      <c r="AC1156" s="24">
        <f>AB1156-D1156</f>
        <v>0.95659999999999989</v>
      </c>
      <c r="AD1156" s="25">
        <f>MEDIAN(0,(TaperEnd-E1156)/(TaperEnd-TaperStart),1)</f>
        <v>1</v>
      </c>
      <c r="AE1156" s="24">
        <f>MIN(P_pcs*AD1156,MAX(0,SOC_max-E1156)*E_nom*60/dt/SQRT(RTE))</f>
        <v>2.5</v>
      </c>
      <c r="AF1156" s="24">
        <f>MIN(P_pcs,MAX(0,E1156-SOC_min)*E_nom*60/dt*SQRT(RTE))</f>
        <v>2.5</v>
      </c>
      <c r="AG1156" s="24">
        <f>IF(AC1156&gt;0,MIN(AC1156,AE1156),0)</f>
        <v>0.95659999999999989</v>
      </c>
      <c r="AH1156" s="24">
        <f>IF(AC1156&lt;0,MIN(-AC1156,AF1156),0)</f>
        <v>0</v>
      </c>
      <c r="AI1156" s="24">
        <f>IF(AC1156&gt;0,D1156+AG1156,AB1156)</f>
        <v>3.4</v>
      </c>
      <c r="AJ1156" s="24">
        <f>MAX(0,D1156-AI1156-AH1156)</f>
        <v>0</v>
      </c>
      <c r="AK1156" s="25">
        <f>IF(AB1156&gt;0,AI1156/AB1156,0)</f>
        <v>1</v>
      </c>
      <c r="AL1156">
        <f>IF(AB1156=0,1,MIN(MATCH(MEDIAN(MinStable,AK1156,1),FC_L,1),3))</f>
        <v>3</v>
      </c>
      <c r="AM1156" s="25">
        <f>INDEX(FC_E1,$AL1156)+(MEDIAN(MinStable,$AK1156,1)-INDEX(FC_L,$AL1156))*(INDEX(FC_E1,$AL1156+1)-INDEX(FC_E1,$AL1156))/(INDEX(FC_L,$AL1156+1)-INDEX(FC_L,$AL1156))</f>
        <v>0.42799999999999999</v>
      </c>
      <c r="AN1156" s="25">
        <f>INDEX(FC_E2,$AL1156)+(MEDIAN(MinStable,$AK1156,1)-INDEX(FC_L,$AL1156))*(INDEX(FC_E2,$AL1156+1)-INDEX(FC_E2,$AL1156))/(INDEX(FC_L,$AL1156+1)-INDEX(FC_L,$AL1156))</f>
        <v>0.42199999999999999</v>
      </c>
      <c r="AO1156" s="25">
        <f>INDEX(FC_E3,$AL1156)+(MEDIAN(MinStable,$AK1156,1)-INDEX(FC_L,$AL1156))*(INDEX(FC_E3,$AL1156+1)-INDEX(FC_E3,$AL1156))/(INDEX(FC_L,$AL1156+1)-INDEX(FC_L,$AL1156))</f>
        <v>0.41499999999999998</v>
      </c>
      <c r="AP1156" s="26">
        <f>(IF(S1156=1,Y1156*AK1156/AM1156,0)+IF(T1156=1,Z1156*AK1156/AN1156,0)+IF(U1156=1,AA1156*AK1156/AO1156,0))*dt/60</f>
        <v>0.13434959664142687</v>
      </c>
      <c r="AQ1156" s="25">
        <f>E1156+(AG1156*SQRT(RTE)-AH1156/SQRT(RTE))*dt/60/E_nom</f>
        <v>0.4597909522422628</v>
      </c>
      <c r="AR1156">
        <f>IF(R1156=1,1,0)</f>
        <v>0</v>
      </c>
    </row>
    <row r="1157" spans="1:44" x14ac:dyDescent="0.2">
      <c r="A1157">
        <v>1155</v>
      </c>
      <c r="B1157" s="22">
        <f>A1157/1440</f>
        <v>0.80208333333333337</v>
      </c>
      <c r="C1157" s="23">
        <v>2.3765000000000001</v>
      </c>
      <c r="D1157" s="24">
        <f>C1157+P_aux</f>
        <v>2.3915000000000002</v>
      </c>
      <c r="E1157" s="25">
        <f>AQ1156</f>
        <v>0.4597909522422628</v>
      </c>
      <c r="F1157" s="24">
        <f>AB1156</f>
        <v>3.4</v>
      </c>
      <c r="G1157">
        <f>IF(AND(S1156=0,V1156&gt;=MinOff),V1156,-1)</f>
        <v>-1</v>
      </c>
      <c r="H1157">
        <f>IF(AND(T1156=0,W1156&gt;=MinOff),W1156,-1)</f>
        <v>-1</v>
      </c>
      <c r="I1157">
        <f>IF(AND(U1156=0,X1156&gt;=MinOff),X1156,-1)</f>
        <v>-1</v>
      </c>
      <c r="J1157">
        <f>IF(AND(S1156=1,V1156&gt;=MinRun),V1156,-1)</f>
        <v>932</v>
      </c>
      <c r="K1157">
        <f>IF(AND(T1156=1,W1156&gt;=MinRun),W1156,-1)</f>
        <v>931</v>
      </c>
      <c r="L1157">
        <f>IF(AND(U1156=1,X1156&gt;=MinRun),X1156,-1)</f>
        <v>590</v>
      </c>
      <c r="M1157">
        <f>IF(MAX(G1157:I1157)&lt;0,0,MATCH(MAX(G1157:I1157),G1157:I1157,0))</f>
        <v>0</v>
      </c>
      <c r="N1157">
        <f>IF(MAX(J1157:L1157)&lt;0,0,MATCH(MAX(J1157:L1157),J1157:L1157,0))</f>
        <v>1</v>
      </c>
      <c r="O1157" s="24">
        <f>IF(N1157=0,0,INDEX(CapVec,N1157))</f>
        <v>1.2</v>
      </c>
      <c r="P1157">
        <f>IF(OR(D1157&gt;F1157+StartMargin,E1157&lt;SOC_startT),1,0)</f>
        <v>0</v>
      </c>
      <c r="Q1157">
        <f>IF(AND(E1157&gt;SOC_stopT,D1157&lt;=F1157-O1157+StopMargin),1,0)</f>
        <v>0</v>
      </c>
      <c r="R1157">
        <f>IF(AND(P1157=1,M1157&gt;0),1,IF(AND(P1157=0,Q1157=1,N1157&gt;0),-1,0))</f>
        <v>0</v>
      </c>
      <c r="S1157">
        <f>S1156+IF(AND(R1157=1,M1157=1),1,0)-IF(AND(R1157=-1,N1157=1),1,0)</f>
        <v>1</v>
      </c>
      <c r="T1157">
        <f>T1156+IF(AND(R1157=1,M1157=2),1,0)-IF(AND(R1157=-1,N1157=2),1,0)</f>
        <v>1</v>
      </c>
      <c r="U1157">
        <f>U1156+IF(AND(R1157=1,M1157=3),1,0)-IF(AND(R1157=-1,N1157=3),1,0)</f>
        <v>1</v>
      </c>
      <c r="V1157">
        <f>IF(S1157&lt;&gt;S1156,0,V1156+dt)</f>
        <v>933</v>
      </c>
      <c r="W1157">
        <f>IF(T1157&lt;&gt;T1156,0,W1156+dt)</f>
        <v>932</v>
      </c>
      <c r="X1157">
        <f>IF(U1157&lt;&gt;U1156,0,X1156+dt)</f>
        <v>591</v>
      </c>
      <c r="Y1157" s="24">
        <f>S1157*Cap_1*MIN(1,(V1157+dt)/StartRamp)</f>
        <v>1.2</v>
      </c>
      <c r="Z1157" s="24">
        <f>T1157*Cap_2*MIN(1,(W1157+dt)/StartRamp)</f>
        <v>1.1000000000000001</v>
      </c>
      <c r="AA1157" s="24">
        <f>U1157*Cap_3*MIN(1,(X1157+dt)/StartRamp)</f>
        <v>1.1000000000000001</v>
      </c>
      <c r="AB1157" s="24">
        <f>SUM(Y1157:AA1157)</f>
        <v>3.4</v>
      </c>
      <c r="AC1157" s="24">
        <f>AB1157-D1157</f>
        <v>1.0084999999999997</v>
      </c>
      <c r="AD1157" s="25">
        <f>MEDIAN(0,(TaperEnd-E1157)/(TaperEnd-TaperStart),1)</f>
        <v>1</v>
      </c>
      <c r="AE1157" s="24">
        <f>MIN(P_pcs*AD1157,MAX(0,SOC_max-E1157)*E_nom*60/dt/SQRT(RTE))</f>
        <v>2.5</v>
      </c>
      <c r="AF1157" s="24">
        <f>MIN(P_pcs,MAX(0,E1157-SOC_min)*E_nom*60/dt*SQRT(RTE))</f>
        <v>2.5</v>
      </c>
      <c r="AG1157" s="24">
        <f>IF(AC1157&gt;0,MIN(AC1157,AE1157),0)</f>
        <v>1.0084999999999997</v>
      </c>
      <c r="AH1157" s="24">
        <f>IF(AC1157&lt;0,MIN(-AC1157,AF1157),0)</f>
        <v>0</v>
      </c>
      <c r="AI1157" s="24">
        <f>IF(AC1157&gt;0,D1157+AG1157,AB1157)</f>
        <v>3.4</v>
      </c>
      <c r="AJ1157" s="24">
        <f>MAX(0,D1157-AI1157-AH1157)</f>
        <v>0</v>
      </c>
      <c r="AK1157" s="25">
        <f>IF(AB1157&gt;0,AI1157/AB1157,0)</f>
        <v>1</v>
      </c>
      <c r="AL1157">
        <f>IF(AB1157=0,1,MIN(MATCH(MEDIAN(MinStable,AK1157,1),FC_L,1),3))</f>
        <v>3</v>
      </c>
      <c r="AM1157" s="25">
        <f>INDEX(FC_E1,$AL1157)+(MEDIAN(MinStable,$AK1157,1)-INDEX(FC_L,$AL1157))*(INDEX(FC_E1,$AL1157+1)-INDEX(FC_E1,$AL1157))/(INDEX(FC_L,$AL1157+1)-INDEX(FC_L,$AL1157))</f>
        <v>0.42799999999999999</v>
      </c>
      <c r="AN1157" s="25">
        <f>INDEX(FC_E2,$AL1157)+(MEDIAN(MinStable,$AK1157,1)-INDEX(FC_L,$AL1157))*(INDEX(FC_E2,$AL1157+1)-INDEX(FC_E2,$AL1157))/(INDEX(FC_L,$AL1157+1)-INDEX(FC_L,$AL1157))</f>
        <v>0.42199999999999999</v>
      </c>
      <c r="AO1157" s="25">
        <f>INDEX(FC_E3,$AL1157)+(MEDIAN(MinStable,$AK1157,1)-INDEX(FC_L,$AL1157))*(INDEX(FC_E3,$AL1157+1)-INDEX(FC_E3,$AL1157))/(INDEX(FC_L,$AL1157+1)-INDEX(FC_L,$AL1157))</f>
        <v>0.41499999999999998</v>
      </c>
      <c r="AP1157" s="26">
        <f>(IF(S1157=1,Y1157*AK1157/AM1157,0)+IF(T1157=1,Z1157*AK1157/AN1157,0)+IF(U1157=1,AA1157*AK1157/AO1157,0))*dt/60</f>
        <v>0.13434959664142687</v>
      </c>
      <c r="AQ1157" s="25">
        <f>E1157+(AG1157*SQRT(RTE)-AH1157/SQRT(RTE))*dt/60/E_nom</f>
        <v>0.46265779120819123</v>
      </c>
      <c r="AR1157">
        <f>IF(R1157=1,1,0)</f>
        <v>0</v>
      </c>
    </row>
    <row r="1158" spans="1:44" x14ac:dyDescent="0.2">
      <c r="A1158">
        <v>1156</v>
      </c>
      <c r="B1158" s="22">
        <f>A1158/1440</f>
        <v>0.80277777777777781</v>
      </c>
      <c r="C1158" s="23">
        <v>2.4872000000000001</v>
      </c>
      <c r="D1158" s="24">
        <f>C1158+P_aux</f>
        <v>2.5022000000000002</v>
      </c>
      <c r="E1158" s="25">
        <f>AQ1157</f>
        <v>0.46265779120819123</v>
      </c>
      <c r="F1158" s="24">
        <f>AB1157</f>
        <v>3.4</v>
      </c>
      <c r="G1158">
        <f>IF(AND(S1157=0,V1157&gt;=MinOff),V1157,-1)</f>
        <v>-1</v>
      </c>
      <c r="H1158">
        <f>IF(AND(T1157=0,W1157&gt;=MinOff),W1157,-1)</f>
        <v>-1</v>
      </c>
      <c r="I1158">
        <f>IF(AND(U1157=0,X1157&gt;=MinOff),X1157,-1)</f>
        <v>-1</v>
      </c>
      <c r="J1158">
        <f>IF(AND(S1157=1,V1157&gt;=MinRun),V1157,-1)</f>
        <v>933</v>
      </c>
      <c r="K1158">
        <f>IF(AND(T1157=1,W1157&gt;=MinRun),W1157,-1)</f>
        <v>932</v>
      </c>
      <c r="L1158">
        <f>IF(AND(U1157=1,X1157&gt;=MinRun),X1157,-1)</f>
        <v>591</v>
      </c>
      <c r="M1158">
        <f>IF(MAX(G1158:I1158)&lt;0,0,MATCH(MAX(G1158:I1158),G1158:I1158,0))</f>
        <v>0</v>
      </c>
      <c r="N1158">
        <f>IF(MAX(J1158:L1158)&lt;0,0,MATCH(MAX(J1158:L1158),J1158:L1158,0))</f>
        <v>1</v>
      </c>
      <c r="O1158" s="24">
        <f>IF(N1158=0,0,INDEX(CapVec,N1158))</f>
        <v>1.2</v>
      </c>
      <c r="P1158">
        <f>IF(OR(D1158&gt;F1158+StartMargin,E1158&lt;SOC_startT),1,0)</f>
        <v>0</v>
      </c>
      <c r="Q1158">
        <f>IF(AND(E1158&gt;SOC_stopT,D1158&lt;=F1158-O1158+StopMargin),1,0)</f>
        <v>0</v>
      </c>
      <c r="R1158">
        <f>IF(AND(P1158=1,M1158&gt;0),1,IF(AND(P1158=0,Q1158=1,N1158&gt;0),-1,0))</f>
        <v>0</v>
      </c>
      <c r="S1158">
        <f>S1157+IF(AND(R1158=1,M1158=1),1,0)-IF(AND(R1158=-1,N1158=1),1,0)</f>
        <v>1</v>
      </c>
      <c r="T1158">
        <f>T1157+IF(AND(R1158=1,M1158=2),1,0)-IF(AND(R1158=-1,N1158=2),1,0)</f>
        <v>1</v>
      </c>
      <c r="U1158">
        <f>U1157+IF(AND(R1158=1,M1158=3),1,0)-IF(AND(R1158=-1,N1158=3),1,0)</f>
        <v>1</v>
      </c>
      <c r="V1158">
        <f>IF(S1158&lt;&gt;S1157,0,V1157+dt)</f>
        <v>934</v>
      </c>
      <c r="W1158">
        <f>IF(T1158&lt;&gt;T1157,0,W1157+dt)</f>
        <v>933</v>
      </c>
      <c r="X1158">
        <f>IF(U1158&lt;&gt;U1157,0,X1157+dt)</f>
        <v>592</v>
      </c>
      <c r="Y1158" s="24">
        <f>S1158*Cap_1*MIN(1,(V1158+dt)/StartRamp)</f>
        <v>1.2</v>
      </c>
      <c r="Z1158" s="24">
        <f>T1158*Cap_2*MIN(1,(W1158+dt)/StartRamp)</f>
        <v>1.1000000000000001</v>
      </c>
      <c r="AA1158" s="24">
        <f>U1158*Cap_3*MIN(1,(X1158+dt)/StartRamp)</f>
        <v>1.1000000000000001</v>
      </c>
      <c r="AB1158" s="24">
        <f>SUM(Y1158:AA1158)</f>
        <v>3.4</v>
      </c>
      <c r="AC1158" s="24">
        <f>AB1158-D1158</f>
        <v>0.89779999999999971</v>
      </c>
      <c r="AD1158" s="25">
        <f>MEDIAN(0,(TaperEnd-E1158)/(TaperEnd-TaperStart),1)</f>
        <v>1</v>
      </c>
      <c r="AE1158" s="24">
        <f>MIN(P_pcs*AD1158,MAX(0,SOC_max-E1158)*E_nom*60/dt/SQRT(RTE))</f>
        <v>2.5</v>
      </c>
      <c r="AF1158" s="24">
        <f>MIN(P_pcs,MAX(0,E1158-SOC_min)*E_nom*60/dt*SQRT(RTE))</f>
        <v>2.5</v>
      </c>
      <c r="AG1158" s="24">
        <f>IF(AC1158&gt;0,MIN(AC1158,AE1158),0)</f>
        <v>0.89779999999999971</v>
      </c>
      <c r="AH1158" s="24">
        <f>IF(AC1158&lt;0,MIN(-AC1158,AF1158),0)</f>
        <v>0</v>
      </c>
      <c r="AI1158" s="24">
        <f>IF(AC1158&gt;0,D1158+AG1158,AB1158)</f>
        <v>3.4</v>
      </c>
      <c r="AJ1158" s="24">
        <f>MAX(0,D1158-AI1158-AH1158)</f>
        <v>0</v>
      </c>
      <c r="AK1158" s="25">
        <f>IF(AB1158&gt;0,AI1158/AB1158,0)</f>
        <v>1</v>
      </c>
      <c r="AL1158">
        <f>IF(AB1158=0,1,MIN(MATCH(MEDIAN(MinStable,AK1158,1),FC_L,1),3))</f>
        <v>3</v>
      </c>
      <c r="AM1158" s="25">
        <f>INDEX(FC_E1,$AL1158)+(MEDIAN(MinStable,$AK1158,1)-INDEX(FC_L,$AL1158))*(INDEX(FC_E1,$AL1158+1)-INDEX(FC_E1,$AL1158))/(INDEX(FC_L,$AL1158+1)-INDEX(FC_L,$AL1158))</f>
        <v>0.42799999999999999</v>
      </c>
      <c r="AN1158" s="25">
        <f>INDEX(FC_E2,$AL1158)+(MEDIAN(MinStable,$AK1158,1)-INDEX(FC_L,$AL1158))*(INDEX(FC_E2,$AL1158+1)-INDEX(FC_E2,$AL1158))/(INDEX(FC_L,$AL1158+1)-INDEX(FC_L,$AL1158))</f>
        <v>0.42199999999999999</v>
      </c>
      <c r="AO1158" s="25">
        <f>INDEX(FC_E3,$AL1158)+(MEDIAN(MinStable,$AK1158,1)-INDEX(FC_L,$AL1158))*(INDEX(FC_E3,$AL1158+1)-INDEX(FC_E3,$AL1158))/(INDEX(FC_L,$AL1158+1)-INDEX(FC_L,$AL1158))</f>
        <v>0.41499999999999998</v>
      </c>
      <c r="AP1158" s="26">
        <f>(IF(S1158=1,Y1158*AK1158/AM1158,0)+IF(T1158=1,Z1158*AK1158/AN1158,0)+IF(U1158=1,AA1158*AK1158/AO1158,0))*dt/60</f>
        <v>0.13434959664142687</v>
      </c>
      <c r="AQ1158" s="25">
        <f>E1158+(AG1158*SQRT(RTE)-AH1158/SQRT(RTE))*dt/60/E_nom</f>
        <v>0.46520994591677878</v>
      </c>
      <c r="AR1158">
        <f>IF(R1158=1,1,0)</f>
        <v>0</v>
      </c>
    </row>
    <row r="1159" spans="1:44" x14ac:dyDescent="0.2">
      <c r="A1159">
        <v>1157</v>
      </c>
      <c r="B1159" s="22">
        <f>A1159/1440</f>
        <v>0.80347222222222225</v>
      </c>
      <c r="C1159" s="23">
        <v>2.4396</v>
      </c>
      <c r="D1159" s="24">
        <f>C1159+P_aux</f>
        <v>2.4546000000000001</v>
      </c>
      <c r="E1159" s="25">
        <f>AQ1158</f>
        <v>0.46520994591677878</v>
      </c>
      <c r="F1159" s="24">
        <f>AB1158</f>
        <v>3.4</v>
      </c>
      <c r="G1159">
        <f>IF(AND(S1158=0,V1158&gt;=MinOff),V1158,-1)</f>
        <v>-1</v>
      </c>
      <c r="H1159">
        <f>IF(AND(T1158=0,W1158&gt;=MinOff),W1158,-1)</f>
        <v>-1</v>
      </c>
      <c r="I1159">
        <f>IF(AND(U1158=0,X1158&gt;=MinOff),X1158,-1)</f>
        <v>-1</v>
      </c>
      <c r="J1159">
        <f>IF(AND(S1158=1,V1158&gt;=MinRun),V1158,-1)</f>
        <v>934</v>
      </c>
      <c r="K1159">
        <f>IF(AND(T1158=1,W1158&gt;=MinRun),W1158,-1)</f>
        <v>933</v>
      </c>
      <c r="L1159">
        <f>IF(AND(U1158=1,X1158&gt;=MinRun),X1158,-1)</f>
        <v>592</v>
      </c>
      <c r="M1159">
        <f>IF(MAX(G1159:I1159)&lt;0,0,MATCH(MAX(G1159:I1159),G1159:I1159,0))</f>
        <v>0</v>
      </c>
      <c r="N1159">
        <f>IF(MAX(J1159:L1159)&lt;0,0,MATCH(MAX(J1159:L1159),J1159:L1159,0))</f>
        <v>1</v>
      </c>
      <c r="O1159" s="24">
        <f>IF(N1159=0,0,INDEX(CapVec,N1159))</f>
        <v>1.2</v>
      </c>
      <c r="P1159">
        <f>IF(OR(D1159&gt;F1159+StartMargin,E1159&lt;SOC_startT),1,0)</f>
        <v>0</v>
      </c>
      <c r="Q1159">
        <f>IF(AND(E1159&gt;SOC_stopT,D1159&lt;=F1159-O1159+StopMargin),1,0)</f>
        <v>0</v>
      </c>
      <c r="R1159">
        <f>IF(AND(P1159=1,M1159&gt;0),1,IF(AND(P1159=0,Q1159=1,N1159&gt;0),-1,0))</f>
        <v>0</v>
      </c>
      <c r="S1159">
        <f>S1158+IF(AND(R1159=1,M1159=1),1,0)-IF(AND(R1159=-1,N1159=1),1,0)</f>
        <v>1</v>
      </c>
      <c r="T1159">
        <f>T1158+IF(AND(R1159=1,M1159=2),1,0)-IF(AND(R1159=-1,N1159=2),1,0)</f>
        <v>1</v>
      </c>
      <c r="U1159">
        <f>U1158+IF(AND(R1159=1,M1159=3),1,0)-IF(AND(R1159=-1,N1159=3),1,0)</f>
        <v>1</v>
      </c>
      <c r="V1159">
        <f>IF(S1159&lt;&gt;S1158,0,V1158+dt)</f>
        <v>935</v>
      </c>
      <c r="W1159">
        <f>IF(T1159&lt;&gt;T1158,0,W1158+dt)</f>
        <v>934</v>
      </c>
      <c r="X1159">
        <f>IF(U1159&lt;&gt;U1158,0,X1158+dt)</f>
        <v>593</v>
      </c>
      <c r="Y1159" s="24">
        <f>S1159*Cap_1*MIN(1,(V1159+dt)/StartRamp)</f>
        <v>1.2</v>
      </c>
      <c r="Z1159" s="24">
        <f>T1159*Cap_2*MIN(1,(W1159+dt)/StartRamp)</f>
        <v>1.1000000000000001</v>
      </c>
      <c r="AA1159" s="24">
        <f>U1159*Cap_3*MIN(1,(X1159+dt)/StartRamp)</f>
        <v>1.1000000000000001</v>
      </c>
      <c r="AB1159" s="24">
        <f>SUM(Y1159:AA1159)</f>
        <v>3.4</v>
      </c>
      <c r="AC1159" s="24">
        <f>AB1159-D1159</f>
        <v>0.9453999999999998</v>
      </c>
      <c r="AD1159" s="25">
        <f>MEDIAN(0,(TaperEnd-E1159)/(TaperEnd-TaperStart),1)</f>
        <v>1</v>
      </c>
      <c r="AE1159" s="24">
        <f>MIN(P_pcs*AD1159,MAX(0,SOC_max-E1159)*E_nom*60/dt/SQRT(RTE))</f>
        <v>2.5</v>
      </c>
      <c r="AF1159" s="24">
        <f>MIN(P_pcs,MAX(0,E1159-SOC_min)*E_nom*60/dt*SQRT(RTE))</f>
        <v>2.5</v>
      </c>
      <c r="AG1159" s="24">
        <f>IF(AC1159&gt;0,MIN(AC1159,AE1159),0)</f>
        <v>0.9453999999999998</v>
      </c>
      <c r="AH1159" s="24">
        <f>IF(AC1159&lt;0,MIN(-AC1159,AF1159),0)</f>
        <v>0</v>
      </c>
      <c r="AI1159" s="24">
        <f>IF(AC1159&gt;0,D1159+AG1159,AB1159)</f>
        <v>3.4</v>
      </c>
      <c r="AJ1159" s="24">
        <f>MAX(0,D1159-AI1159-AH1159)</f>
        <v>0</v>
      </c>
      <c r="AK1159" s="25">
        <f>IF(AB1159&gt;0,AI1159/AB1159,0)</f>
        <v>1</v>
      </c>
      <c r="AL1159">
        <f>IF(AB1159=0,1,MIN(MATCH(MEDIAN(MinStable,AK1159,1),FC_L,1),3))</f>
        <v>3</v>
      </c>
      <c r="AM1159" s="25">
        <f>INDEX(FC_E1,$AL1159)+(MEDIAN(MinStable,$AK1159,1)-INDEX(FC_L,$AL1159))*(INDEX(FC_E1,$AL1159+1)-INDEX(FC_E1,$AL1159))/(INDEX(FC_L,$AL1159+1)-INDEX(FC_L,$AL1159))</f>
        <v>0.42799999999999999</v>
      </c>
      <c r="AN1159" s="25">
        <f>INDEX(FC_E2,$AL1159)+(MEDIAN(MinStable,$AK1159,1)-INDEX(FC_L,$AL1159))*(INDEX(FC_E2,$AL1159+1)-INDEX(FC_E2,$AL1159))/(INDEX(FC_L,$AL1159+1)-INDEX(FC_L,$AL1159))</f>
        <v>0.42199999999999999</v>
      </c>
      <c r="AO1159" s="25">
        <f>INDEX(FC_E3,$AL1159)+(MEDIAN(MinStable,$AK1159,1)-INDEX(FC_L,$AL1159))*(INDEX(FC_E3,$AL1159+1)-INDEX(FC_E3,$AL1159))/(INDEX(FC_L,$AL1159+1)-INDEX(FC_L,$AL1159))</f>
        <v>0.41499999999999998</v>
      </c>
      <c r="AP1159" s="26">
        <f>(IF(S1159=1,Y1159*AK1159/AM1159,0)+IF(T1159=1,Z1159*AK1159/AN1159,0)+IF(U1159=1,AA1159*AK1159/AO1159,0))*dt/60</f>
        <v>0.13434959664142687</v>
      </c>
      <c r="AQ1159" s="25">
        <f>E1159+(AG1159*SQRT(RTE)-AH1159/SQRT(RTE))*dt/60/E_nom</f>
        <v>0.46789741201334673</v>
      </c>
      <c r="AR1159">
        <f>IF(R1159=1,1,0)</f>
        <v>0</v>
      </c>
    </row>
    <row r="1160" spans="1:44" x14ac:dyDescent="0.2">
      <c r="A1160">
        <v>1158</v>
      </c>
      <c r="B1160" s="22">
        <f>A1160/1440</f>
        <v>0.8041666666666667</v>
      </c>
      <c r="C1160" s="23">
        <v>2.4750999999999999</v>
      </c>
      <c r="D1160" s="24">
        <f>C1160+P_aux</f>
        <v>2.4901</v>
      </c>
      <c r="E1160" s="25">
        <f>AQ1159</f>
        <v>0.46789741201334673</v>
      </c>
      <c r="F1160" s="24">
        <f>AB1159</f>
        <v>3.4</v>
      </c>
      <c r="G1160">
        <f>IF(AND(S1159=0,V1159&gt;=MinOff),V1159,-1)</f>
        <v>-1</v>
      </c>
      <c r="H1160">
        <f>IF(AND(T1159=0,W1159&gt;=MinOff),W1159,-1)</f>
        <v>-1</v>
      </c>
      <c r="I1160">
        <f>IF(AND(U1159=0,X1159&gt;=MinOff),X1159,-1)</f>
        <v>-1</v>
      </c>
      <c r="J1160">
        <f>IF(AND(S1159=1,V1159&gt;=MinRun),V1159,-1)</f>
        <v>935</v>
      </c>
      <c r="K1160">
        <f>IF(AND(T1159=1,W1159&gt;=MinRun),W1159,-1)</f>
        <v>934</v>
      </c>
      <c r="L1160">
        <f>IF(AND(U1159=1,X1159&gt;=MinRun),X1159,-1)</f>
        <v>593</v>
      </c>
      <c r="M1160">
        <f>IF(MAX(G1160:I1160)&lt;0,0,MATCH(MAX(G1160:I1160),G1160:I1160,0))</f>
        <v>0</v>
      </c>
      <c r="N1160">
        <f>IF(MAX(J1160:L1160)&lt;0,0,MATCH(MAX(J1160:L1160),J1160:L1160,0))</f>
        <v>1</v>
      </c>
      <c r="O1160" s="24">
        <f>IF(N1160=0,0,INDEX(CapVec,N1160))</f>
        <v>1.2</v>
      </c>
      <c r="P1160">
        <f>IF(OR(D1160&gt;F1160+StartMargin,E1160&lt;SOC_startT),1,0)</f>
        <v>0</v>
      </c>
      <c r="Q1160">
        <f>IF(AND(E1160&gt;SOC_stopT,D1160&lt;=F1160-O1160+StopMargin),1,0)</f>
        <v>0</v>
      </c>
      <c r="R1160">
        <f>IF(AND(P1160=1,M1160&gt;0),1,IF(AND(P1160=0,Q1160=1,N1160&gt;0),-1,0))</f>
        <v>0</v>
      </c>
      <c r="S1160">
        <f>S1159+IF(AND(R1160=1,M1160=1),1,0)-IF(AND(R1160=-1,N1160=1),1,0)</f>
        <v>1</v>
      </c>
      <c r="T1160">
        <f>T1159+IF(AND(R1160=1,M1160=2),1,0)-IF(AND(R1160=-1,N1160=2),1,0)</f>
        <v>1</v>
      </c>
      <c r="U1160">
        <f>U1159+IF(AND(R1160=1,M1160=3),1,0)-IF(AND(R1160=-1,N1160=3),1,0)</f>
        <v>1</v>
      </c>
      <c r="V1160">
        <f>IF(S1160&lt;&gt;S1159,0,V1159+dt)</f>
        <v>936</v>
      </c>
      <c r="W1160">
        <f>IF(T1160&lt;&gt;T1159,0,W1159+dt)</f>
        <v>935</v>
      </c>
      <c r="X1160">
        <f>IF(U1160&lt;&gt;U1159,0,X1159+dt)</f>
        <v>594</v>
      </c>
      <c r="Y1160" s="24">
        <f>S1160*Cap_1*MIN(1,(V1160+dt)/StartRamp)</f>
        <v>1.2</v>
      </c>
      <c r="Z1160" s="24">
        <f>T1160*Cap_2*MIN(1,(W1160+dt)/StartRamp)</f>
        <v>1.1000000000000001</v>
      </c>
      <c r="AA1160" s="24">
        <f>U1160*Cap_3*MIN(1,(X1160+dt)/StartRamp)</f>
        <v>1.1000000000000001</v>
      </c>
      <c r="AB1160" s="24">
        <f>SUM(Y1160:AA1160)</f>
        <v>3.4</v>
      </c>
      <c r="AC1160" s="24">
        <f>AB1160-D1160</f>
        <v>0.90989999999999993</v>
      </c>
      <c r="AD1160" s="25">
        <f>MEDIAN(0,(TaperEnd-E1160)/(TaperEnd-TaperStart),1)</f>
        <v>1</v>
      </c>
      <c r="AE1160" s="24">
        <f>MIN(P_pcs*AD1160,MAX(0,SOC_max-E1160)*E_nom*60/dt/SQRT(RTE))</f>
        <v>2.5</v>
      </c>
      <c r="AF1160" s="24">
        <f>MIN(P_pcs,MAX(0,E1160-SOC_min)*E_nom*60/dt*SQRT(RTE))</f>
        <v>2.5</v>
      </c>
      <c r="AG1160" s="24">
        <f>IF(AC1160&gt;0,MIN(AC1160,AE1160),0)</f>
        <v>0.90989999999999993</v>
      </c>
      <c r="AH1160" s="24">
        <f>IF(AC1160&lt;0,MIN(-AC1160,AF1160),0)</f>
        <v>0</v>
      </c>
      <c r="AI1160" s="24">
        <f>IF(AC1160&gt;0,D1160+AG1160,AB1160)</f>
        <v>3.4</v>
      </c>
      <c r="AJ1160" s="24">
        <f>MAX(0,D1160-AI1160-AH1160)</f>
        <v>0</v>
      </c>
      <c r="AK1160" s="25">
        <f>IF(AB1160&gt;0,AI1160/AB1160,0)</f>
        <v>1</v>
      </c>
      <c r="AL1160">
        <f>IF(AB1160=0,1,MIN(MATCH(MEDIAN(MinStable,AK1160,1),FC_L,1),3))</f>
        <v>3</v>
      </c>
      <c r="AM1160" s="25">
        <f>INDEX(FC_E1,$AL1160)+(MEDIAN(MinStable,$AK1160,1)-INDEX(FC_L,$AL1160))*(INDEX(FC_E1,$AL1160+1)-INDEX(FC_E1,$AL1160))/(INDEX(FC_L,$AL1160+1)-INDEX(FC_L,$AL1160))</f>
        <v>0.42799999999999999</v>
      </c>
      <c r="AN1160" s="25">
        <f>INDEX(FC_E2,$AL1160)+(MEDIAN(MinStable,$AK1160,1)-INDEX(FC_L,$AL1160))*(INDEX(FC_E2,$AL1160+1)-INDEX(FC_E2,$AL1160))/(INDEX(FC_L,$AL1160+1)-INDEX(FC_L,$AL1160))</f>
        <v>0.42199999999999999</v>
      </c>
      <c r="AO1160" s="25">
        <f>INDEX(FC_E3,$AL1160)+(MEDIAN(MinStable,$AK1160,1)-INDEX(FC_L,$AL1160))*(INDEX(FC_E3,$AL1160+1)-INDEX(FC_E3,$AL1160))/(INDEX(FC_L,$AL1160+1)-INDEX(FC_L,$AL1160))</f>
        <v>0.41499999999999998</v>
      </c>
      <c r="AP1160" s="26">
        <f>(IF(S1160=1,Y1160*AK1160/AM1160,0)+IF(T1160=1,Z1160*AK1160/AN1160,0)+IF(U1160=1,AA1160*AK1160/AO1160,0))*dt/60</f>
        <v>0.13434959664142687</v>
      </c>
      <c r="AQ1160" s="25">
        <f>E1160+(AG1160*SQRT(RTE)-AH1160/SQRT(RTE))*dt/60/E_nom</f>
        <v>0.47048396310417301</v>
      </c>
      <c r="AR1160">
        <f>IF(R1160=1,1,0)</f>
        <v>0</v>
      </c>
    </row>
    <row r="1161" spans="1:44" x14ac:dyDescent="0.2">
      <c r="A1161">
        <v>1159</v>
      </c>
      <c r="B1161" s="22">
        <f>A1161/1440</f>
        <v>0.80486111111111114</v>
      </c>
      <c r="C1161" s="23">
        <v>2.4649000000000001</v>
      </c>
      <c r="D1161" s="24">
        <f>C1161+P_aux</f>
        <v>2.4799000000000002</v>
      </c>
      <c r="E1161" s="25">
        <f>AQ1160</f>
        <v>0.47048396310417301</v>
      </c>
      <c r="F1161" s="24">
        <f>AB1160</f>
        <v>3.4</v>
      </c>
      <c r="G1161">
        <f>IF(AND(S1160=0,V1160&gt;=MinOff),V1160,-1)</f>
        <v>-1</v>
      </c>
      <c r="H1161">
        <f>IF(AND(T1160=0,W1160&gt;=MinOff),W1160,-1)</f>
        <v>-1</v>
      </c>
      <c r="I1161">
        <f>IF(AND(U1160=0,X1160&gt;=MinOff),X1160,-1)</f>
        <v>-1</v>
      </c>
      <c r="J1161">
        <f>IF(AND(S1160=1,V1160&gt;=MinRun),V1160,-1)</f>
        <v>936</v>
      </c>
      <c r="K1161">
        <f>IF(AND(T1160=1,W1160&gt;=MinRun),W1160,-1)</f>
        <v>935</v>
      </c>
      <c r="L1161">
        <f>IF(AND(U1160=1,X1160&gt;=MinRun),X1160,-1)</f>
        <v>594</v>
      </c>
      <c r="M1161">
        <f>IF(MAX(G1161:I1161)&lt;0,0,MATCH(MAX(G1161:I1161),G1161:I1161,0))</f>
        <v>0</v>
      </c>
      <c r="N1161">
        <f>IF(MAX(J1161:L1161)&lt;0,0,MATCH(MAX(J1161:L1161),J1161:L1161,0))</f>
        <v>1</v>
      </c>
      <c r="O1161" s="24">
        <f>IF(N1161=0,0,INDEX(CapVec,N1161))</f>
        <v>1.2</v>
      </c>
      <c r="P1161">
        <f>IF(OR(D1161&gt;F1161+StartMargin,E1161&lt;SOC_startT),1,0)</f>
        <v>0</v>
      </c>
      <c r="Q1161">
        <f>IF(AND(E1161&gt;SOC_stopT,D1161&lt;=F1161-O1161+StopMargin),1,0)</f>
        <v>0</v>
      </c>
      <c r="R1161">
        <f>IF(AND(P1161=1,M1161&gt;0),1,IF(AND(P1161=0,Q1161=1,N1161&gt;0),-1,0))</f>
        <v>0</v>
      </c>
      <c r="S1161">
        <f>S1160+IF(AND(R1161=1,M1161=1),1,0)-IF(AND(R1161=-1,N1161=1),1,0)</f>
        <v>1</v>
      </c>
      <c r="T1161">
        <f>T1160+IF(AND(R1161=1,M1161=2),1,0)-IF(AND(R1161=-1,N1161=2),1,0)</f>
        <v>1</v>
      </c>
      <c r="U1161">
        <f>U1160+IF(AND(R1161=1,M1161=3),1,0)-IF(AND(R1161=-1,N1161=3),1,0)</f>
        <v>1</v>
      </c>
      <c r="V1161">
        <f>IF(S1161&lt;&gt;S1160,0,V1160+dt)</f>
        <v>937</v>
      </c>
      <c r="W1161">
        <f>IF(T1161&lt;&gt;T1160,0,W1160+dt)</f>
        <v>936</v>
      </c>
      <c r="X1161">
        <f>IF(U1161&lt;&gt;U1160,0,X1160+dt)</f>
        <v>595</v>
      </c>
      <c r="Y1161" s="24">
        <f>S1161*Cap_1*MIN(1,(V1161+dt)/StartRamp)</f>
        <v>1.2</v>
      </c>
      <c r="Z1161" s="24">
        <f>T1161*Cap_2*MIN(1,(W1161+dt)/StartRamp)</f>
        <v>1.1000000000000001</v>
      </c>
      <c r="AA1161" s="24">
        <f>U1161*Cap_3*MIN(1,(X1161+dt)/StartRamp)</f>
        <v>1.1000000000000001</v>
      </c>
      <c r="AB1161" s="24">
        <f>SUM(Y1161:AA1161)</f>
        <v>3.4</v>
      </c>
      <c r="AC1161" s="24">
        <f>AB1161-D1161</f>
        <v>0.9200999999999997</v>
      </c>
      <c r="AD1161" s="25">
        <f>MEDIAN(0,(TaperEnd-E1161)/(TaperEnd-TaperStart),1)</f>
        <v>1</v>
      </c>
      <c r="AE1161" s="24">
        <f>MIN(P_pcs*AD1161,MAX(0,SOC_max-E1161)*E_nom*60/dt/SQRT(RTE))</f>
        <v>2.5</v>
      </c>
      <c r="AF1161" s="24">
        <f>MIN(P_pcs,MAX(0,E1161-SOC_min)*E_nom*60/dt*SQRT(RTE))</f>
        <v>2.5</v>
      </c>
      <c r="AG1161" s="24">
        <f>IF(AC1161&gt;0,MIN(AC1161,AE1161),0)</f>
        <v>0.9200999999999997</v>
      </c>
      <c r="AH1161" s="24">
        <f>IF(AC1161&lt;0,MIN(-AC1161,AF1161),0)</f>
        <v>0</v>
      </c>
      <c r="AI1161" s="24">
        <f>IF(AC1161&gt;0,D1161+AG1161,AB1161)</f>
        <v>3.4</v>
      </c>
      <c r="AJ1161" s="24">
        <f>MAX(0,D1161-AI1161-AH1161)</f>
        <v>0</v>
      </c>
      <c r="AK1161" s="25">
        <f>IF(AB1161&gt;0,AI1161/AB1161,0)</f>
        <v>1</v>
      </c>
      <c r="AL1161">
        <f>IF(AB1161=0,1,MIN(MATCH(MEDIAN(MinStable,AK1161,1),FC_L,1),3))</f>
        <v>3</v>
      </c>
      <c r="AM1161" s="25">
        <f>INDEX(FC_E1,$AL1161)+(MEDIAN(MinStable,$AK1161,1)-INDEX(FC_L,$AL1161))*(INDEX(FC_E1,$AL1161+1)-INDEX(FC_E1,$AL1161))/(INDEX(FC_L,$AL1161+1)-INDEX(FC_L,$AL1161))</f>
        <v>0.42799999999999999</v>
      </c>
      <c r="AN1161" s="25">
        <f>INDEX(FC_E2,$AL1161)+(MEDIAN(MinStable,$AK1161,1)-INDEX(FC_L,$AL1161))*(INDEX(FC_E2,$AL1161+1)-INDEX(FC_E2,$AL1161))/(INDEX(FC_L,$AL1161+1)-INDEX(FC_L,$AL1161))</f>
        <v>0.42199999999999999</v>
      </c>
      <c r="AO1161" s="25">
        <f>INDEX(FC_E3,$AL1161)+(MEDIAN(MinStable,$AK1161,1)-INDEX(FC_L,$AL1161))*(INDEX(FC_E3,$AL1161+1)-INDEX(FC_E3,$AL1161))/(INDEX(FC_L,$AL1161+1)-INDEX(FC_L,$AL1161))</f>
        <v>0.41499999999999998</v>
      </c>
      <c r="AP1161" s="26">
        <f>(IF(S1161=1,Y1161*AK1161/AM1161,0)+IF(T1161=1,Z1161*AK1161/AN1161,0)+IF(U1161=1,AA1161*AK1161/AO1161,0))*dt/60</f>
        <v>0.13434959664142687</v>
      </c>
      <c r="AQ1161" s="25">
        <f>E1161+(AG1161*SQRT(RTE)-AH1161/SQRT(RTE))*dt/60/E_nom</f>
        <v>0.47309950949242363</v>
      </c>
      <c r="AR1161">
        <f>IF(R1161=1,1,0)</f>
        <v>0</v>
      </c>
    </row>
    <row r="1162" spans="1:44" x14ac:dyDescent="0.2">
      <c r="A1162">
        <v>1160</v>
      </c>
      <c r="B1162" s="22">
        <f>A1162/1440</f>
        <v>0.80555555555555558</v>
      </c>
      <c r="C1162" s="23">
        <v>2.4115000000000002</v>
      </c>
      <c r="D1162" s="24">
        <f>C1162+P_aux</f>
        <v>2.4265000000000003</v>
      </c>
      <c r="E1162" s="25">
        <f>AQ1161</f>
        <v>0.47309950949242363</v>
      </c>
      <c r="F1162" s="24">
        <f>AB1161</f>
        <v>3.4</v>
      </c>
      <c r="G1162">
        <f>IF(AND(S1161=0,V1161&gt;=MinOff),V1161,-1)</f>
        <v>-1</v>
      </c>
      <c r="H1162">
        <f>IF(AND(T1161=0,W1161&gt;=MinOff),W1161,-1)</f>
        <v>-1</v>
      </c>
      <c r="I1162">
        <f>IF(AND(U1161=0,X1161&gt;=MinOff),X1161,-1)</f>
        <v>-1</v>
      </c>
      <c r="J1162">
        <f>IF(AND(S1161=1,V1161&gt;=MinRun),V1161,-1)</f>
        <v>937</v>
      </c>
      <c r="K1162">
        <f>IF(AND(T1161=1,W1161&gt;=MinRun),W1161,-1)</f>
        <v>936</v>
      </c>
      <c r="L1162">
        <f>IF(AND(U1161=1,X1161&gt;=MinRun),X1161,-1)</f>
        <v>595</v>
      </c>
      <c r="M1162">
        <f>IF(MAX(G1162:I1162)&lt;0,0,MATCH(MAX(G1162:I1162),G1162:I1162,0))</f>
        <v>0</v>
      </c>
      <c r="N1162">
        <f>IF(MAX(J1162:L1162)&lt;0,0,MATCH(MAX(J1162:L1162),J1162:L1162,0))</f>
        <v>1</v>
      </c>
      <c r="O1162" s="24">
        <f>IF(N1162=0,0,INDEX(CapVec,N1162))</f>
        <v>1.2</v>
      </c>
      <c r="P1162">
        <f>IF(OR(D1162&gt;F1162+StartMargin,E1162&lt;SOC_startT),1,0)</f>
        <v>0</v>
      </c>
      <c r="Q1162">
        <f>IF(AND(E1162&gt;SOC_stopT,D1162&lt;=F1162-O1162+StopMargin),1,0)</f>
        <v>0</v>
      </c>
      <c r="R1162">
        <f>IF(AND(P1162=1,M1162&gt;0),1,IF(AND(P1162=0,Q1162=1,N1162&gt;0),-1,0))</f>
        <v>0</v>
      </c>
      <c r="S1162">
        <f>S1161+IF(AND(R1162=1,M1162=1),1,0)-IF(AND(R1162=-1,N1162=1),1,0)</f>
        <v>1</v>
      </c>
      <c r="T1162">
        <f>T1161+IF(AND(R1162=1,M1162=2),1,0)-IF(AND(R1162=-1,N1162=2),1,0)</f>
        <v>1</v>
      </c>
      <c r="U1162">
        <f>U1161+IF(AND(R1162=1,M1162=3),1,0)-IF(AND(R1162=-1,N1162=3),1,0)</f>
        <v>1</v>
      </c>
      <c r="V1162">
        <f>IF(S1162&lt;&gt;S1161,0,V1161+dt)</f>
        <v>938</v>
      </c>
      <c r="W1162">
        <f>IF(T1162&lt;&gt;T1161,0,W1161+dt)</f>
        <v>937</v>
      </c>
      <c r="X1162">
        <f>IF(U1162&lt;&gt;U1161,0,X1161+dt)</f>
        <v>596</v>
      </c>
      <c r="Y1162" s="24">
        <f>S1162*Cap_1*MIN(1,(V1162+dt)/StartRamp)</f>
        <v>1.2</v>
      </c>
      <c r="Z1162" s="24">
        <f>T1162*Cap_2*MIN(1,(W1162+dt)/StartRamp)</f>
        <v>1.1000000000000001</v>
      </c>
      <c r="AA1162" s="24">
        <f>U1162*Cap_3*MIN(1,(X1162+dt)/StartRamp)</f>
        <v>1.1000000000000001</v>
      </c>
      <c r="AB1162" s="24">
        <f>SUM(Y1162:AA1162)</f>
        <v>3.4</v>
      </c>
      <c r="AC1162" s="24">
        <f>AB1162-D1162</f>
        <v>0.97349999999999959</v>
      </c>
      <c r="AD1162" s="25">
        <f>MEDIAN(0,(TaperEnd-E1162)/(TaperEnd-TaperStart),1)</f>
        <v>1</v>
      </c>
      <c r="AE1162" s="24">
        <f>MIN(P_pcs*AD1162,MAX(0,SOC_max-E1162)*E_nom*60/dt/SQRT(RTE))</f>
        <v>2.5</v>
      </c>
      <c r="AF1162" s="24">
        <f>MIN(P_pcs,MAX(0,E1162-SOC_min)*E_nom*60/dt*SQRT(RTE))</f>
        <v>2.5</v>
      </c>
      <c r="AG1162" s="24">
        <f>IF(AC1162&gt;0,MIN(AC1162,AE1162),0)</f>
        <v>0.97349999999999959</v>
      </c>
      <c r="AH1162" s="24">
        <f>IF(AC1162&lt;0,MIN(-AC1162,AF1162),0)</f>
        <v>0</v>
      </c>
      <c r="AI1162" s="24">
        <f>IF(AC1162&gt;0,D1162+AG1162,AB1162)</f>
        <v>3.4</v>
      </c>
      <c r="AJ1162" s="24">
        <f>MAX(0,D1162-AI1162-AH1162)</f>
        <v>0</v>
      </c>
      <c r="AK1162" s="25">
        <f>IF(AB1162&gt;0,AI1162/AB1162,0)</f>
        <v>1</v>
      </c>
      <c r="AL1162">
        <f>IF(AB1162=0,1,MIN(MATCH(MEDIAN(MinStable,AK1162,1),FC_L,1),3))</f>
        <v>3</v>
      </c>
      <c r="AM1162" s="25">
        <f>INDEX(FC_E1,$AL1162)+(MEDIAN(MinStable,$AK1162,1)-INDEX(FC_L,$AL1162))*(INDEX(FC_E1,$AL1162+1)-INDEX(FC_E1,$AL1162))/(INDEX(FC_L,$AL1162+1)-INDEX(FC_L,$AL1162))</f>
        <v>0.42799999999999999</v>
      </c>
      <c r="AN1162" s="25">
        <f>INDEX(FC_E2,$AL1162)+(MEDIAN(MinStable,$AK1162,1)-INDEX(FC_L,$AL1162))*(INDEX(FC_E2,$AL1162+1)-INDEX(FC_E2,$AL1162))/(INDEX(FC_L,$AL1162+1)-INDEX(FC_L,$AL1162))</f>
        <v>0.42199999999999999</v>
      </c>
      <c r="AO1162" s="25">
        <f>INDEX(FC_E3,$AL1162)+(MEDIAN(MinStable,$AK1162,1)-INDEX(FC_L,$AL1162))*(INDEX(FC_E3,$AL1162+1)-INDEX(FC_E3,$AL1162))/(INDEX(FC_L,$AL1162+1)-INDEX(FC_L,$AL1162))</f>
        <v>0.41499999999999998</v>
      </c>
      <c r="AP1162" s="26">
        <f>(IF(S1162=1,Y1162*AK1162/AM1162,0)+IF(T1162=1,Z1162*AK1162/AN1162,0)+IF(U1162=1,AA1162*AK1162/AO1162,0))*dt/60</f>
        <v>0.13434959664142687</v>
      </c>
      <c r="AQ1162" s="25">
        <f>E1162+(AG1162*SQRT(RTE)-AH1162/SQRT(RTE))*dt/60/E_nom</f>
        <v>0.47586685479071944</v>
      </c>
      <c r="AR1162">
        <f>IF(R1162=1,1,0)</f>
        <v>0</v>
      </c>
    </row>
    <row r="1163" spans="1:44" x14ac:dyDescent="0.2">
      <c r="A1163">
        <v>1161</v>
      </c>
      <c r="B1163" s="22">
        <f>A1163/1440</f>
        <v>0.80625000000000002</v>
      </c>
      <c r="C1163" s="23">
        <v>2.4159999999999999</v>
      </c>
      <c r="D1163" s="24">
        <f>C1163+P_aux</f>
        <v>2.431</v>
      </c>
      <c r="E1163" s="25">
        <f>AQ1162</f>
        <v>0.47586685479071944</v>
      </c>
      <c r="F1163" s="24">
        <f>AB1162</f>
        <v>3.4</v>
      </c>
      <c r="G1163">
        <f>IF(AND(S1162=0,V1162&gt;=MinOff),V1162,-1)</f>
        <v>-1</v>
      </c>
      <c r="H1163">
        <f>IF(AND(T1162=0,W1162&gt;=MinOff),W1162,-1)</f>
        <v>-1</v>
      </c>
      <c r="I1163">
        <f>IF(AND(U1162=0,X1162&gt;=MinOff),X1162,-1)</f>
        <v>-1</v>
      </c>
      <c r="J1163">
        <f>IF(AND(S1162=1,V1162&gt;=MinRun),V1162,-1)</f>
        <v>938</v>
      </c>
      <c r="K1163">
        <f>IF(AND(T1162=1,W1162&gt;=MinRun),W1162,-1)</f>
        <v>937</v>
      </c>
      <c r="L1163">
        <f>IF(AND(U1162=1,X1162&gt;=MinRun),X1162,-1)</f>
        <v>596</v>
      </c>
      <c r="M1163">
        <f>IF(MAX(G1163:I1163)&lt;0,0,MATCH(MAX(G1163:I1163),G1163:I1163,0))</f>
        <v>0</v>
      </c>
      <c r="N1163">
        <f>IF(MAX(J1163:L1163)&lt;0,0,MATCH(MAX(J1163:L1163),J1163:L1163,0))</f>
        <v>1</v>
      </c>
      <c r="O1163" s="24">
        <f>IF(N1163=0,0,INDEX(CapVec,N1163))</f>
        <v>1.2</v>
      </c>
      <c r="P1163">
        <f>IF(OR(D1163&gt;F1163+StartMargin,E1163&lt;SOC_startT),1,0)</f>
        <v>0</v>
      </c>
      <c r="Q1163">
        <f>IF(AND(E1163&gt;SOC_stopT,D1163&lt;=F1163-O1163+StopMargin),1,0)</f>
        <v>0</v>
      </c>
      <c r="R1163">
        <f>IF(AND(P1163=1,M1163&gt;0),1,IF(AND(P1163=0,Q1163=1,N1163&gt;0),-1,0))</f>
        <v>0</v>
      </c>
      <c r="S1163">
        <f>S1162+IF(AND(R1163=1,M1163=1),1,0)-IF(AND(R1163=-1,N1163=1),1,0)</f>
        <v>1</v>
      </c>
      <c r="T1163">
        <f>T1162+IF(AND(R1163=1,M1163=2),1,0)-IF(AND(R1163=-1,N1163=2),1,0)</f>
        <v>1</v>
      </c>
      <c r="U1163">
        <f>U1162+IF(AND(R1163=1,M1163=3),1,0)-IF(AND(R1163=-1,N1163=3),1,0)</f>
        <v>1</v>
      </c>
      <c r="V1163">
        <f>IF(S1163&lt;&gt;S1162,0,V1162+dt)</f>
        <v>939</v>
      </c>
      <c r="W1163">
        <f>IF(T1163&lt;&gt;T1162,0,W1162+dt)</f>
        <v>938</v>
      </c>
      <c r="X1163">
        <f>IF(U1163&lt;&gt;U1162,0,X1162+dt)</f>
        <v>597</v>
      </c>
      <c r="Y1163" s="24">
        <f>S1163*Cap_1*MIN(1,(V1163+dt)/StartRamp)</f>
        <v>1.2</v>
      </c>
      <c r="Z1163" s="24">
        <f>T1163*Cap_2*MIN(1,(W1163+dt)/StartRamp)</f>
        <v>1.1000000000000001</v>
      </c>
      <c r="AA1163" s="24">
        <f>U1163*Cap_3*MIN(1,(X1163+dt)/StartRamp)</f>
        <v>1.1000000000000001</v>
      </c>
      <c r="AB1163" s="24">
        <f>SUM(Y1163:AA1163)</f>
        <v>3.4</v>
      </c>
      <c r="AC1163" s="24">
        <f>AB1163-D1163</f>
        <v>0.96899999999999986</v>
      </c>
      <c r="AD1163" s="25">
        <f>MEDIAN(0,(TaperEnd-E1163)/(TaperEnd-TaperStart),1)</f>
        <v>1</v>
      </c>
      <c r="AE1163" s="24">
        <f>MIN(P_pcs*AD1163,MAX(0,SOC_max-E1163)*E_nom*60/dt/SQRT(RTE))</f>
        <v>2.5</v>
      </c>
      <c r="AF1163" s="24">
        <f>MIN(P_pcs,MAX(0,E1163-SOC_min)*E_nom*60/dt*SQRT(RTE))</f>
        <v>2.5</v>
      </c>
      <c r="AG1163" s="24">
        <f>IF(AC1163&gt;0,MIN(AC1163,AE1163),0)</f>
        <v>0.96899999999999986</v>
      </c>
      <c r="AH1163" s="24">
        <f>IF(AC1163&lt;0,MIN(-AC1163,AF1163),0)</f>
        <v>0</v>
      </c>
      <c r="AI1163" s="24">
        <f>IF(AC1163&gt;0,D1163+AG1163,AB1163)</f>
        <v>3.4</v>
      </c>
      <c r="AJ1163" s="24">
        <f>MAX(0,D1163-AI1163-AH1163)</f>
        <v>0</v>
      </c>
      <c r="AK1163" s="25">
        <f>IF(AB1163&gt;0,AI1163/AB1163,0)</f>
        <v>1</v>
      </c>
      <c r="AL1163">
        <f>IF(AB1163=0,1,MIN(MATCH(MEDIAN(MinStable,AK1163,1),FC_L,1),3))</f>
        <v>3</v>
      </c>
      <c r="AM1163" s="25">
        <f>INDEX(FC_E1,$AL1163)+(MEDIAN(MinStable,$AK1163,1)-INDEX(FC_L,$AL1163))*(INDEX(FC_E1,$AL1163+1)-INDEX(FC_E1,$AL1163))/(INDEX(FC_L,$AL1163+1)-INDEX(FC_L,$AL1163))</f>
        <v>0.42799999999999999</v>
      </c>
      <c r="AN1163" s="25">
        <f>INDEX(FC_E2,$AL1163)+(MEDIAN(MinStable,$AK1163,1)-INDEX(FC_L,$AL1163))*(INDEX(FC_E2,$AL1163+1)-INDEX(FC_E2,$AL1163))/(INDEX(FC_L,$AL1163+1)-INDEX(FC_L,$AL1163))</f>
        <v>0.42199999999999999</v>
      </c>
      <c r="AO1163" s="25">
        <f>INDEX(FC_E3,$AL1163)+(MEDIAN(MinStable,$AK1163,1)-INDEX(FC_L,$AL1163))*(INDEX(FC_E3,$AL1163+1)-INDEX(FC_E3,$AL1163))/(INDEX(FC_L,$AL1163+1)-INDEX(FC_L,$AL1163))</f>
        <v>0.41499999999999998</v>
      </c>
      <c r="AP1163" s="26">
        <f>(IF(S1163=1,Y1163*AK1163/AM1163,0)+IF(T1163=1,Z1163*AK1163/AN1163,0)+IF(U1163=1,AA1163*AK1163/AO1163,0))*dt/60</f>
        <v>0.13434959664142687</v>
      </c>
      <c r="AQ1163" s="25">
        <f>E1163+(AG1163*SQRT(RTE)-AH1163/SQRT(RTE))*dt/60/E_nom</f>
        <v>0.47862140804603392</v>
      </c>
      <c r="AR1163">
        <f>IF(R1163=1,1,0)</f>
        <v>0</v>
      </c>
    </row>
    <row r="1164" spans="1:44" x14ac:dyDescent="0.2">
      <c r="A1164">
        <v>1162</v>
      </c>
      <c r="B1164" s="22">
        <f>A1164/1440</f>
        <v>0.80694444444444446</v>
      </c>
      <c r="C1164" s="23">
        <v>2.3856999999999999</v>
      </c>
      <c r="D1164" s="24">
        <f>C1164+P_aux</f>
        <v>2.4007000000000001</v>
      </c>
      <c r="E1164" s="25">
        <f>AQ1163</f>
        <v>0.47862140804603392</v>
      </c>
      <c r="F1164" s="24">
        <f>AB1163</f>
        <v>3.4</v>
      </c>
      <c r="G1164">
        <f>IF(AND(S1163=0,V1163&gt;=MinOff),V1163,-1)</f>
        <v>-1</v>
      </c>
      <c r="H1164">
        <f>IF(AND(T1163=0,W1163&gt;=MinOff),W1163,-1)</f>
        <v>-1</v>
      </c>
      <c r="I1164">
        <f>IF(AND(U1163=0,X1163&gt;=MinOff),X1163,-1)</f>
        <v>-1</v>
      </c>
      <c r="J1164">
        <f>IF(AND(S1163=1,V1163&gt;=MinRun),V1163,-1)</f>
        <v>939</v>
      </c>
      <c r="K1164">
        <f>IF(AND(T1163=1,W1163&gt;=MinRun),W1163,-1)</f>
        <v>938</v>
      </c>
      <c r="L1164">
        <f>IF(AND(U1163=1,X1163&gt;=MinRun),X1163,-1)</f>
        <v>597</v>
      </c>
      <c r="M1164">
        <f>IF(MAX(G1164:I1164)&lt;0,0,MATCH(MAX(G1164:I1164),G1164:I1164,0))</f>
        <v>0</v>
      </c>
      <c r="N1164">
        <f>IF(MAX(J1164:L1164)&lt;0,0,MATCH(MAX(J1164:L1164),J1164:L1164,0))</f>
        <v>1</v>
      </c>
      <c r="O1164" s="24">
        <f>IF(N1164=0,0,INDEX(CapVec,N1164))</f>
        <v>1.2</v>
      </c>
      <c r="P1164">
        <f>IF(OR(D1164&gt;F1164+StartMargin,E1164&lt;SOC_startT),1,0)</f>
        <v>0</v>
      </c>
      <c r="Q1164">
        <f>IF(AND(E1164&gt;SOC_stopT,D1164&lt;=F1164-O1164+StopMargin),1,0)</f>
        <v>0</v>
      </c>
      <c r="R1164">
        <f>IF(AND(P1164=1,M1164&gt;0),1,IF(AND(P1164=0,Q1164=1,N1164&gt;0),-1,0))</f>
        <v>0</v>
      </c>
      <c r="S1164">
        <f>S1163+IF(AND(R1164=1,M1164=1),1,0)-IF(AND(R1164=-1,N1164=1),1,0)</f>
        <v>1</v>
      </c>
      <c r="T1164">
        <f>T1163+IF(AND(R1164=1,M1164=2),1,0)-IF(AND(R1164=-1,N1164=2),1,0)</f>
        <v>1</v>
      </c>
      <c r="U1164">
        <f>U1163+IF(AND(R1164=1,M1164=3),1,0)-IF(AND(R1164=-1,N1164=3),1,0)</f>
        <v>1</v>
      </c>
      <c r="V1164">
        <f>IF(S1164&lt;&gt;S1163,0,V1163+dt)</f>
        <v>940</v>
      </c>
      <c r="W1164">
        <f>IF(T1164&lt;&gt;T1163,0,W1163+dt)</f>
        <v>939</v>
      </c>
      <c r="X1164">
        <f>IF(U1164&lt;&gt;U1163,0,X1163+dt)</f>
        <v>598</v>
      </c>
      <c r="Y1164" s="24">
        <f>S1164*Cap_1*MIN(1,(V1164+dt)/StartRamp)</f>
        <v>1.2</v>
      </c>
      <c r="Z1164" s="24">
        <f>T1164*Cap_2*MIN(1,(W1164+dt)/StartRamp)</f>
        <v>1.1000000000000001</v>
      </c>
      <c r="AA1164" s="24">
        <f>U1164*Cap_3*MIN(1,(X1164+dt)/StartRamp)</f>
        <v>1.1000000000000001</v>
      </c>
      <c r="AB1164" s="24">
        <f>SUM(Y1164:AA1164)</f>
        <v>3.4</v>
      </c>
      <c r="AC1164" s="24">
        <f>AB1164-D1164</f>
        <v>0.99929999999999986</v>
      </c>
      <c r="AD1164" s="25">
        <f>MEDIAN(0,(TaperEnd-E1164)/(TaperEnd-TaperStart),1)</f>
        <v>1</v>
      </c>
      <c r="AE1164" s="24">
        <f>MIN(P_pcs*AD1164,MAX(0,SOC_max-E1164)*E_nom*60/dt/SQRT(RTE))</f>
        <v>2.5</v>
      </c>
      <c r="AF1164" s="24">
        <f>MIN(P_pcs,MAX(0,E1164-SOC_min)*E_nom*60/dt*SQRT(RTE))</f>
        <v>2.5</v>
      </c>
      <c r="AG1164" s="24">
        <f>IF(AC1164&gt;0,MIN(AC1164,AE1164),0)</f>
        <v>0.99929999999999986</v>
      </c>
      <c r="AH1164" s="24">
        <f>IF(AC1164&lt;0,MIN(-AC1164,AF1164),0)</f>
        <v>0</v>
      </c>
      <c r="AI1164" s="24">
        <f>IF(AC1164&gt;0,D1164+AG1164,AB1164)</f>
        <v>3.4</v>
      </c>
      <c r="AJ1164" s="24">
        <f>MAX(0,D1164-AI1164-AH1164)</f>
        <v>0</v>
      </c>
      <c r="AK1164" s="25">
        <f>IF(AB1164&gt;0,AI1164/AB1164,0)</f>
        <v>1</v>
      </c>
      <c r="AL1164">
        <f>IF(AB1164=0,1,MIN(MATCH(MEDIAN(MinStable,AK1164,1),FC_L,1),3))</f>
        <v>3</v>
      </c>
      <c r="AM1164" s="25">
        <f>INDEX(FC_E1,$AL1164)+(MEDIAN(MinStable,$AK1164,1)-INDEX(FC_L,$AL1164))*(INDEX(FC_E1,$AL1164+1)-INDEX(FC_E1,$AL1164))/(INDEX(FC_L,$AL1164+1)-INDEX(FC_L,$AL1164))</f>
        <v>0.42799999999999999</v>
      </c>
      <c r="AN1164" s="25">
        <f>INDEX(FC_E2,$AL1164)+(MEDIAN(MinStable,$AK1164,1)-INDEX(FC_L,$AL1164))*(INDEX(FC_E2,$AL1164+1)-INDEX(FC_E2,$AL1164))/(INDEX(FC_L,$AL1164+1)-INDEX(FC_L,$AL1164))</f>
        <v>0.42199999999999999</v>
      </c>
      <c r="AO1164" s="25">
        <f>INDEX(FC_E3,$AL1164)+(MEDIAN(MinStable,$AK1164,1)-INDEX(FC_L,$AL1164))*(INDEX(FC_E3,$AL1164+1)-INDEX(FC_E3,$AL1164))/(INDEX(FC_L,$AL1164+1)-INDEX(FC_L,$AL1164))</f>
        <v>0.41499999999999998</v>
      </c>
      <c r="AP1164" s="26">
        <f>(IF(S1164=1,Y1164*AK1164/AM1164,0)+IF(T1164=1,Z1164*AK1164/AN1164,0)+IF(U1164=1,AA1164*AK1164/AO1164,0))*dt/60</f>
        <v>0.13434959664142687</v>
      </c>
      <c r="AQ1164" s="25">
        <f>E1164+(AG1164*SQRT(RTE)-AH1164/SQRT(RTE))*dt/60/E_nom</f>
        <v>0.4814620943907561</v>
      </c>
      <c r="AR1164">
        <f>IF(R1164=1,1,0)</f>
        <v>0</v>
      </c>
    </row>
    <row r="1165" spans="1:44" x14ac:dyDescent="0.2">
      <c r="A1165">
        <v>1163</v>
      </c>
      <c r="B1165" s="22">
        <f>A1165/1440</f>
        <v>0.80763888888888891</v>
      </c>
      <c r="C1165" s="23">
        <v>2.4956999999999998</v>
      </c>
      <c r="D1165" s="24">
        <f>C1165+P_aux</f>
        <v>2.5106999999999999</v>
      </c>
      <c r="E1165" s="25">
        <f>AQ1164</f>
        <v>0.4814620943907561</v>
      </c>
      <c r="F1165" s="24">
        <f>AB1164</f>
        <v>3.4</v>
      </c>
      <c r="G1165">
        <f>IF(AND(S1164=0,V1164&gt;=MinOff),V1164,-1)</f>
        <v>-1</v>
      </c>
      <c r="H1165">
        <f>IF(AND(T1164=0,W1164&gt;=MinOff),W1164,-1)</f>
        <v>-1</v>
      </c>
      <c r="I1165">
        <f>IF(AND(U1164=0,X1164&gt;=MinOff),X1164,-1)</f>
        <v>-1</v>
      </c>
      <c r="J1165">
        <f>IF(AND(S1164=1,V1164&gt;=MinRun),V1164,-1)</f>
        <v>940</v>
      </c>
      <c r="K1165">
        <f>IF(AND(T1164=1,W1164&gt;=MinRun),W1164,-1)</f>
        <v>939</v>
      </c>
      <c r="L1165">
        <f>IF(AND(U1164=1,X1164&gt;=MinRun),X1164,-1)</f>
        <v>598</v>
      </c>
      <c r="M1165">
        <f>IF(MAX(G1165:I1165)&lt;0,0,MATCH(MAX(G1165:I1165),G1165:I1165,0))</f>
        <v>0</v>
      </c>
      <c r="N1165">
        <f>IF(MAX(J1165:L1165)&lt;0,0,MATCH(MAX(J1165:L1165),J1165:L1165,0))</f>
        <v>1</v>
      </c>
      <c r="O1165" s="24">
        <f>IF(N1165=0,0,INDEX(CapVec,N1165))</f>
        <v>1.2</v>
      </c>
      <c r="P1165">
        <f>IF(OR(D1165&gt;F1165+StartMargin,E1165&lt;SOC_startT),1,0)</f>
        <v>0</v>
      </c>
      <c r="Q1165">
        <f>IF(AND(E1165&gt;SOC_stopT,D1165&lt;=F1165-O1165+StopMargin),1,0)</f>
        <v>0</v>
      </c>
      <c r="R1165">
        <f>IF(AND(P1165=1,M1165&gt;0),1,IF(AND(P1165=0,Q1165=1,N1165&gt;0),-1,0))</f>
        <v>0</v>
      </c>
      <c r="S1165">
        <f>S1164+IF(AND(R1165=1,M1165=1),1,0)-IF(AND(R1165=-1,N1165=1),1,0)</f>
        <v>1</v>
      </c>
      <c r="T1165">
        <f>T1164+IF(AND(R1165=1,M1165=2),1,0)-IF(AND(R1165=-1,N1165=2),1,0)</f>
        <v>1</v>
      </c>
      <c r="U1165">
        <f>U1164+IF(AND(R1165=1,M1165=3),1,0)-IF(AND(R1165=-1,N1165=3),1,0)</f>
        <v>1</v>
      </c>
      <c r="V1165">
        <f>IF(S1165&lt;&gt;S1164,0,V1164+dt)</f>
        <v>941</v>
      </c>
      <c r="W1165">
        <f>IF(T1165&lt;&gt;T1164,0,W1164+dt)</f>
        <v>940</v>
      </c>
      <c r="X1165">
        <f>IF(U1165&lt;&gt;U1164,0,X1164+dt)</f>
        <v>599</v>
      </c>
      <c r="Y1165" s="24">
        <f>S1165*Cap_1*MIN(1,(V1165+dt)/StartRamp)</f>
        <v>1.2</v>
      </c>
      <c r="Z1165" s="24">
        <f>T1165*Cap_2*MIN(1,(W1165+dt)/StartRamp)</f>
        <v>1.1000000000000001</v>
      </c>
      <c r="AA1165" s="24">
        <f>U1165*Cap_3*MIN(1,(X1165+dt)/StartRamp)</f>
        <v>1.1000000000000001</v>
      </c>
      <c r="AB1165" s="24">
        <f>SUM(Y1165:AA1165)</f>
        <v>3.4</v>
      </c>
      <c r="AC1165" s="24">
        <f>AB1165-D1165</f>
        <v>0.88929999999999998</v>
      </c>
      <c r="AD1165" s="25">
        <f>MEDIAN(0,(TaperEnd-E1165)/(TaperEnd-TaperStart),1)</f>
        <v>1</v>
      </c>
      <c r="AE1165" s="24">
        <f>MIN(P_pcs*AD1165,MAX(0,SOC_max-E1165)*E_nom*60/dt/SQRT(RTE))</f>
        <v>2.5</v>
      </c>
      <c r="AF1165" s="24">
        <f>MIN(P_pcs,MAX(0,E1165-SOC_min)*E_nom*60/dt*SQRT(RTE))</f>
        <v>2.5</v>
      </c>
      <c r="AG1165" s="24">
        <f>IF(AC1165&gt;0,MIN(AC1165,AE1165),0)</f>
        <v>0.88929999999999998</v>
      </c>
      <c r="AH1165" s="24">
        <f>IF(AC1165&lt;0,MIN(-AC1165,AF1165),0)</f>
        <v>0</v>
      </c>
      <c r="AI1165" s="24">
        <f>IF(AC1165&gt;0,D1165+AG1165,AB1165)</f>
        <v>3.4</v>
      </c>
      <c r="AJ1165" s="24">
        <f>MAX(0,D1165-AI1165-AH1165)</f>
        <v>0</v>
      </c>
      <c r="AK1165" s="25">
        <f>IF(AB1165&gt;0,AI1165/AB1165,0)</f>
        <v>1</v>
      </c>
      <c r="AL1165">
        <f>IF(AB1165=0,1,MIN(MATCH(MEDIAN(MinStable,AK1165,1),FC_L,1),3))</f>
        <v>3</v>
      </c>
      <c r="AM1165" s="25">
        <f>INDEX(FC_E1,$AL1165)+(MEDIAN(MinStable,$AK1165,1)-INDEX(FC_L,$AL1165))*(INDEX(FC_E1,$AL1165+1)-INDEX(FC_E1,$AL1165))/(INDEX(FC_L,$AL1165+1)-INDEX(FC_L,$AL1165))</f>
        <v>0.42799999999999999</v>
      </c>
      <c r="AN1165" s="25">
        <f>INDEX(FC_E2,$AL1165)+(MEDIAN(MinStable,$AK1165,1)-INDEX(FC_L,$AL1165))*(INDEX(FC_E2,$AL1165+1)-INDEX(FC_E2,$AL1165))/(INDEX(FC_L,$AL1165+1)-INDEX(FC_L,$AL1165))</f>
        <v>0.42199999999999999</v>
      </c>
      <c r="AO1165" s="25">
        <f>INDEX(FC_E3,$AL1165)+(MEDIAN(MinStable,$AK1165,1)-INDEX(FC_L,$AL1165))*(INDEX(FC_E3,$AL1165+1)-INDEX(FC_E3,$AL1165))/(INDEX(FC_L,$AL1165+1)-INDEX(FC_L,$AL1165))</f>
        <v>0.41499999999999998</v>
      </c>
      <c r="AP1165" s="26">
        <f>(IF(S1165=1,Y1165*AK1165/AM1165,0)+IF(T1165=1,Z1165*AK1165/AN1165,0)+IF(U1165=1,AA1165*AK1165/AO1165,0))*dt/60</f>
        <v>0.13434959664142687</v>
      </c>
      <c r="AQ1165" s="25">
        <f>E1165+(AG1165*SQRT(RTE)-AH1165/SQRT(RTE))*dt/60/E_nom</f>
        <v>0.48399008635149005</v>
      </c>
      <c r="AR1165">
        <f>IF(R1165=1,1,0)</f>
        <v>0</v>
      </c>
    </row>
    <row r="1166" spans="1:44" x14ac:dyDescent="0.2">
      <c r="A1166">
        <v>1164</v>
      </c>
      <c r="B1166" s="22">
        <f>A1166/1440</f>
        <v>0.80833333333333335</v>
      </c>
      <c r="C1166" s="23">
        <v>2.4912999999999998</v>
      </c>
      <c r="D1166" s="24">
        <f>C1166+P_aux</f>
        <v>2.5063</v>
      </c>
      <c r="E1166" s="25">
        <f>AQ1165</f>
        <v>0.48399008635149005</v>
      </c>
      <c r="F1166" s="24">
        <f>AB1165</f>
        <v>3.4</v>
      </c>
      <c r="G1166">
        <f>IF(AND(S1165=0,V1165&gt;=MinOff),V1165,-1)</f>
        <v>-1</v>
      </c>
      <c r="H1166">
        <f>IF(AND(T1165=0,W1165&gt;=MinOff),W1165,-1)</f>
        <v>-1</v>
      </c>
      <c r="I1166">
        <f>IF(AND(U1165=0,X1165&gt;=MinOff),X1165,-1)</f>
        <v>-1</v>
      </c>
      <c r="J1166">
        <f>IF(AND(S1165=1,V1165&gt;=MinRun),V1165,-1)</f>
        <v>941</v>
      </c>
      <c r="K1166">
        <f>IF(AND(T1165=1,W1165&gt;=MinRun),W1165,-1)</f>
        <v>940</v>
      </c>
      <c r="L1166">
        <f>IF(AND(U1165=1,X1165&gt;=MinRun),X1165,-1)</f>
        <v>599</v>
      </c>
      <c r="M1166">
        <f>IF(MAX(G1166:I1166)&lt;0,0,MATCH(MAX(G1166:I1166),G1166:I1166,0))</f>
        <v>0</v>
      </c>
      <c r="N1166">
        <f>IF(MAX(J1166:L1166)&lt;0,0,MATCH(MAX(J1166:L1166),J1166:L1166,0))</f>
        <v>1</v>
      </c>
      <c r="O1166" s="24">
        <f>IF(N1166=0,0,INDEX(CapVec,N1166))</f>
        <v>1.2</v>
      </c>
      <c r="P1166">
        <f>IF(OR(D1166&gt;F1166+StartMargin,E1166&lt;SOC_startT),1,0)</f>
        <v>0</v>
      </c>
      <c r="Q1166">
        <f>IF(AND(E1166&gt;SOC_stopT,D1166&lt;=F1166-O1166+StopMargin),1,0)</f>
        <v>0</v>
      </c>
      <c r="R1166">
        <f>IF(AND(P1166=1,M1166&gt;0),1,IF(AND(P1166=0,Q1166=1,N1166&gt;0),-1,0))</f>
        <v>0</v>
      </c>
      <c r="S1166">
        <f>S1165+IF(AND(R1166=1,M1166=1),1,0)-IF(AND(R1166=-1,N1166=1),1,0)</f>
        <v>1</v>
      </c>
      <c r="T1166">
        <f>T1165+IF(AND(R1166=1,M1166=2),1,0)-IF(AND(R1166=-1,N1166=2),1,0)</f>
        <v>1</v>
      </c>
      <c r="U1166">
        <f>U1165+IF(AND(R1166=1,M1166=3),1,0)-IF(AND(R1166=-1,N1166=3),1,0)</f>
        <v>1</v>
      </c>
      <c r="V1166">
        <f>IF(S1166&lt;&gt;S1165,0,V1165+dt)</f>
        <v>942</v>
      </c>
      <c r="W1166">
        <f>IF(T1166&lt;&gt;T1165,0,W1165+dt)</f>
        <v>941</v>
      </c>
      <c r="X1166">
        <f>IF(U1166&lt;&gt;U1165,0,X1165+dt)</f>
        <v>600</v>
      </c>
      <c r="Y1166" s="24">
        <f>S1166*Cap_1*MIN(1,(V1166+dt)/StartRamp)</f>
        <v>1.2</v>
      </c>
      <c r="Z1166" s="24">
        <f>T1166*Cap_2*MIN(1,(W1166+dt)/StartRamp)</f>
        <v>1.1000000000000001</v>
      </c>
      <c r="AA1166" s="24">
        <f>U1166*Cap_3*MIN(1,(X1166+dt)/StartRamp)</f>
        <v>1.1000000000000001</v>
      </c>
      <c r="AB1166" s="24">
        <f>SUM(Y1166:AA1166)</f>
        <v>3.4</v>
      </c>
      <c r="AC1166" s="24">
        <f>AB1166-D1166</f>
        <v>0.89369999999999994</v>
      </c>
      <c r="AD1166" s="25">
        <f>MEDIAN(0,(TaperEnd-E1166)/(TaperEnd-TaperStart),1)</f>
        <v>1</v>
      </c>
      <c r="AE1166" s="24">
        <f>MIN(P_pcs*AD1166,MAX(0,SOC_max-E1166)*E_nom*60/dt/SQRT(RTE))</f>
        <v>2.5</v>
      </c>
      <c r="AF1166" s="24">
        <f>MIN(P_pcs,MAX(0,E1166-SOC_min)*E_nom*60/dt*SQRT(RTE))</f>
        <v>2.5</v>
      </c>
      <c r="AG1166" s="24">
        <f>IF(AC1166&gt;0,MIN(AC1166,AE1166),0)</f>
        <v>0.89369999999999994</v>
      </c>
      <c r="AH1166" s="24">
        <f>IF(AC1166&lt;0,MIN(-AC1166,AF1166),0)</f>
        <v>0</v>
      </c>
      <c r="AI1166" s="24">
        <f>IF(AC1166&gt;0,D1166+AG1166,AB1166)</f>
        <v>3.4</v>
      </c>
      <c r="AJ1166" s="24">
        <f>MAX(0,D1166-AI1166-AH1166)</f>
        <v>0</v>
      </c>
      <c r="AK1166" s="25">
        <f>IF(AB1166&gt;0,AI1166/AB1166,0)</f>
        <v>1</v>
      </c>
      <c r="AL1166">
        <f>IF(AB1166=0,1,MIN(MATCH(MEDIAN(MinStable,AK1166,1),FC_L,1),3))</f>
        <v>3</v>
      </c>
      <c r="AM1166" s="25">
        <f>INDEX(FC_E1,$AL1166)+(MEDIAN(MinStable,$AK1166,1)-INDEX(FC_L,$AL1166))*(INDEX(FC_E1,$AL1166+1)-INDEX(FC_E1,$AL1166))/(INDEX(FC_L,$AL1166+1)-INDEX(FC_L,$AL1166))</f>
        <v>0.42799999999999999</v>
      </c>
      <c r="AN1166" s="25">
        <f>INDEX(FC_E2,$AL1166)+(MEDIAN(MinStable,$AK1166,1)-INDEX(FC_L,$AL1166))*(INDEX(FC_E2,$AL1166+1)-INDEX(FC_E2,$AL1166))/(INDEX(FC_L,$AL1166+1)-INDEX(FC_L,$AL1166))</f>
        <v>0.42199999999999999</v>
      </c>
      <c r="AO1166" s="25">
        <f>INDEX(FC_E3,$AL1166)+(MEDIAN(MinStable,$AK1166,1)-INDEX(FC_L,$AL1166))*(INDEX(FC_E3,$AL1166+1)-INDEX(FC_E3,$AL1166))/(INDEX(FC_L,$AL1166+1)-INDEX(FC_L,$AL1166))</f>
        <v>0.41499999999999998</v>
      </c>
      <c r="AP1166" s="26">
        <f>(IF(S1166=1,Y1166*AK1166/AM1166,0)+IF(T1166=1,Z1166*AK1166/AN1166,0)+IF(U1166=1,AA1166*AK1166/AO1166,0))*dt/60</f>
        <v>0.13434959664142687</v>
      </c>
      <c r="AQ1166" s="25">
        <f>E1166+(AG1166*SQRT(RTE)-AH1166/SQRT(RTE))*dt/60/E_nom</f>
        <v>0.48653058608758348</v>
      </c>
      <c r="AR1166">
        <f>IF(R1166=1,1,0)</f>
        <v>0</v>
      </c>
    </row>
    <row r="1167" spans="1:44" x14ac:dyDescent="0.2">
      <c r="A1167">
        <v>1165</v>
      </c>
      <c r="B1167" s="22">
        <f>A1167/1440</f>
        <v>0.80902777777777779</v>
      </c>
      <c r="C1167" s="23">
        <v>2.3875999999999999</v>
      </c>
      <c r="D1167" s="24">
        <f>C1167+P_aux</f>
        <v>2.4026000000000001</v>
      </c>
      <c r="E1167" s="25">
        <f>AQ1166</f>
        <v>0.48653058608758348</v>
      </c>
      <c r="F1167" s="24">
        <f>AB1166</f>
        <v>3.4</v>
      </c>
      <c r="G1167">
        <f>IF(AND(S1166=0,V1166&gt;=MinOff),V1166,-1)</f>
        <v>-1</v>
      </c>
      <c r="H1167">
        <f>IF(AND(T1166=0,W1166&gt;=MinOff),W1166,-1)</f>
        <v>-1</v>
      </c>
      <c r="I1167">
        <f>IF(AND(U1166=0,X1166&gt;=MinOff),X1166,-1)</f>
        <v>-1</v>
      </c>
      <c r="J1167">
        <f>IF(AND(S1166=1,V1166&gt;=MinRun),V1166,-1)</f>
        <v>942</v>
      </c>
      <c r="K1167">
        <f>IF(AND(T1166=1,W1166&gt;=MinRun),W1166,-1)</f>
        <v>941</v>
      </c>
      <c r="L1167">
        <f>IF(AND(U1166=1,X1166&gt;=MinRun),X1166,-1)</f>
        <v>600</v>
      </c>
      <c r="M1167">
        <f>IF(MAX(G1167:I1167)&lt;0,0,MATCH(MAX(G1167:I1167),G1167:I1167,0))</f>
        <v>0</v>
      </c>
      <c r="N1167">
        <f>IF(MAX(J1167:L1167)&lt;0,0,MATCH(MAX(J1167:L1167),J1167:L1167,0))</f>
        <v>1</v>
      </c>
      <c r="O1167" s="24">
        <f>IF(N1167=0,0,INDEX(CapVec,N1167))</f>
        <v>1.2</v>
      </c>
      <c r="P1167">
        <f>IF(OR(D1167&gt;F1167+StartMargin,E1167&lt;SOC_startT),1,0)</f>
        <v>0</v>
      </c>
      <c r="Q1167">
        <f>IF(AND(E1167&gt;SOC_stopT,D1167&lt;=F1167-O1167+StopMargin),1,0)</f>
        <v>0</v>
      </c>
      <c r="R1167">
        <f>IF(AND(P1167=1,M1167&gt;0),1,IF(AND(P1167=0,Q1167=1,N1167&gt;0),-1,0))</f>
        <v>0</v>
      </c>
      <c r="S1167">
        <f>S1166+IF(AND(R1167=1,M1167=1),1,0)-IF(AND(R1167=-1,N1167=1),1,0)</f>
        <v>1</v>
      </c>
      <c r="T1167">
        <f>T1166+IF(AND(R1167=1,M1167=2),1,0)-IF(AND(R1167=-1,N1167=2),1,0)</f>
        <v>1</v>
      </c>
      <c r="U1167">
        <f>U1166+IF(AND(R1167=1,M1167=3),1,0)-IF(AND(R1167=-1,N1167=3),1,0)</f>
        <v>1</v>
      </c>
      <c r="V1167">
        <f>IF(S1167&lt;&gt;S1166,0,V1166+dt)</f>
        <v>943</v>
      </c>
      <c r="W1167">
        <f>IF(T1167&lt;&gt;T1166,0,W1166+dt)</f>
        <v>942</v>
      </c>
      <c r="X1167">
        <f>IF(U1167&lt;&gt;U1166,0,X1166+dt)</f>
        <v>601</v>
      </c>
      <c r="Y1167" s="24">
        <f>S1167*Cap_1*MIN(1,(V1167+dt)/StartRamp)</f>
        <v>1.2</v>
      </c>
      <c r="Z1167" s="24">
        <f>T1167*Cap_2*MIN(1,(W1167+dt)/StartRamp)</f>
        <v>1.1000000000000001</v>
      </c>
      <c r="AA1167" s="24">
        <f>U1167*Cap_3*MIN(1,(X1167+dt)/StartRamp)</f>
        <v>1.1000000000000001</v>
      </c>
      <c r="AB1167" s="24">
        <f>SUM(Y1167:AA1167)</f>
        <v>3.4</v>
      </c>
      <c r="AC1167" s="24">
        <f>AB1167-D1167</f>
        <v>0.99739999999999984</v>
      </c>
      <c r="AD1167" s="25">
        <f>MEDIAN(0,(TaperEnd-E1167)/(TaperEnd-TaperStart),1)</f>
        <v>1</v>
      </c>
      <c r="AE1167" s="24">
        <f>MIN(P_pcs*AD1167,MAX(0,SOC_max-E1167)*E_nom*60/dt/SQRT(RTE))</f>
        <v>2.5</v>
      </c>
      <c r="AF1167" s="24">
        <f>MIN(P_pcs,MAX(0,E1167-SOC_min)*E_nom*60/dt*SQRT(RTE))</f>
        <v>2.5</v>
      </c>
      <c r="AG1167" s="24">
        <f>IF(AC1167&gt;0,MIN(AC1167,AE1167),0)</f>
        <v>0.99739999999999984</v>
      </c>
      <c r="AH1167" s="24">
        <f>IF(AC1167&lt;0,MIN(-AC1167,AF1167),0)</f>
        <v>0</v>
      </c>
      <c r="AI1167" s="24">
        <f>IF(AC1167&gt;0,D1167+AG1167,AB1167)</f>
        <v>3.4</v>
      </c>
      <c r="AJ1167" s="24">
        <f>MAX(0,D1167-AI1167-AH1167)</f>
        <v>0</v>
      </c>
      <c r="AK1167" s="25">
        <f>IF(AB1167&gt;0,AI1167/AB1167,0)</f>
        <v>1</v>
      </c>
      <c r="AL1167">
        <f>IF(AB1167=0,1,MIN(MATCH(MEDIAN(MinStable,AK1167,1),FC_L,1),3))</f>
        <v>3</v>
      </c>
      <c r="AM1167" s="25">
        <f>INDEX(FC_E1,$AL1167)+(MEDIAN(MinStable,$AK1167,1)-INDEX(FC_L,$AL1167))*(INDEX(FC_E1,$AL1167+1)-INDEX(FC_E1,$AL1167))/(INDEX(FC_L,$AL1167+1)-INDEX(FC_L,$AL1167))</f>
        <v>0.42799999999999999</v>
      </c>
      <c r="AN1167" s="25">
        <f>INDEX(FC_E2,$AL1167)+(MEDIAN(MinStable,$AK1167,1)-INDEX(FC_L,$AL1167))*(INDEX(FC_E2,$AL1167+1)-INDEX(FC_E2,$AL1167))/(INDEX(FC_L,$AL1167+1)-INDEX(FC_L,$AL1167))</f>
        <v>0.42199999999999999</v>
      </c>
      <c r="AO1167" s="25">
        <f>INDEX(FC_E3,$AL1167)+(MEDIAN(MinStable,$AK1167,1)-INDEX(FC_L,$AL1167))*(INDEX(FC_E3,$AL1167+1)-INDEX(FC_E3,$AL1167))/(INDEX(FC_L,$AL1167+1)-INDEX(FC_L,$AL1167))</f>
        <v>0.41499999999999998</v>
      </c>
      <c r="AP1167" s="26">
        <f>(IF(S1167=1,Y1167*AK1167/AM1167,0)+IF(T1167=1,Z1167*AK1167/AN1167,0)+IF(U1167=1,AA1167*AK1167/AO1167,0))*dt/60</f>
        <v>0.13434959664142687</v>
      </c>
      <c r="AQ1167" s="25">
        <f>E1167+(AG1167*SQRT(RTE)-AH1167/SQRT(RTE))*dt/60/E_nom</f>
        <v>0.48936587134749132</v>
      </c>
      <c r="AR1167">
        <f>IF(R1167=1,1,0)</f>
        <v>0</v>
      </c>
    </row>
    <row r="1168" spans="1:44" x14ac:dyDescent="0.2">
      <c r="A1168">
        <v>1166</v>
      </c>
      <c r="B1168" s="22">
        <f>A1168/1440</f>
        <v>0.80972222222222223</v>
      </c>
      <c r="C1168" s="23">
        <v>2.4754999999999998</v>
      </c>
      <c r="D1168" s="24">
        <f>C1168+P_aux</f>
        <v>2.4904999999999999</v>
      </c>
      <c r="E1168" s="25">
        <f>AQ1167</f>
        <v>0.48936587134749132</v>
      </c>
      <c r="F1168" s="24">
        <f>AB1167</f>
        <v>3.4</v>
      </c>
      <c r="G1168">
        <f>IF(AND(S1167=0,V1167&gt;=MinOff),V1167,-1)</f>
        <v>-1</v>
      </c>
      <c r="H1168">
        <f>IF(AND(T1167=0,W1167&gt;=MinOff),W1167,-1)</f>
        <v>-1</v>
      </c>
      <c r="I1168">
        <f>IF(AND(U1167=0,X1167&gt;=MinOff),X1167,-1)</f>
        <v>-1</v>
      </c>
      <c r="J1168">
        <f>IF(AND(S1167=1,V1167&gt;=MinRun),V1167,-1)</f>
        <v>943</v>
      </c>
      <c r="K1168">
        <f>IF(AND(T1167=1,W1167&gt;=MinRun),W1167,-1)</f>
        <v>942</v>
      </c>
      <c r="L1168">
        <f>IF(AND(U1167=1,X1167&gt;=MinRun),X1167,-1)</f>
        <v>601</v>
      </c>
      <c r="M1168">
        <f>IF(MAX(G1168:I1168)&lt;0,0,MATCH(MAX(G1168:I1168),G1168:I1168,0))</f>
        <v>0</v>
      </c>
      <c r="N1168">
        <f>IF(MAX(J1168:L1168)&lt;0,0,MATCH(MAX(J1168:L1168),J1168:L1168,0))</f>
        <v>1</v>
      </c>
      <c r="O1168" s="24">
        <f>IF(N1168=0,0,INDEX(CapVec,N1168))</f>
        <v>1.2</v>
      </c>
      <c r="P1168">
        <f>IF(OR(D1168&gt;F1168+StartMargin,E1168&lt;SOC_startT),1,0)</f>
        <v>0</v>
      </c>
      <c r="Q1168">
        <f>IF(AND(E1168&gt;SOC_stopT,D1168&lt;=F1168-O1168+StopMargin),1,0)</f>
        <v>0</v>
      </c>
      <c r="R1168">
        <f>IF(AND(P1168=1,M1168&gt;0),1,IF(AND(P1168=0,Q1168=1,N1168&gt;0),-1,0))</f>
        <v>0</v>
      </c>
      <c r="S1168">
        <f>S1167+IF(AND(R1168=1,M1168=1),1,0)-IF(AND(R1168=-1,N1168=1),1,0)</f>
        <v>1</v>
      </c>
      <c r="T1168">
        <f>T1167+IF(AND(R1168=1,M1168=2),1,0)-IF(AND(R1168=-1,N1168=2),1,0)</f>
        <v>1</v>
      </c>
      <c r="U1168">
        <f>U1167+IF(AND(R1168=1,M1168=3),1,0)-IF(AND(R1168=-1,N1168=3),1,0)</f>
        <v>1</v>
      </c>
      <c r="V1168">
        <f>IF(S1168&lt;&gt;S1167,0,V1167+dt)</f>
        <v>944</v>
      </c>
      <c r="W1168">
        <f>IF(T1168&lt;&gt;T1167,0,W1167+dt)</f>
        <v>943</v>
      </c>
      <c r="X1168">
        <f>IF(U1168&lt;&gt;U1167,0,X1167+dt)</f>
        <v>602</v>
      </c>
      <c r="Y1168" s="24">
        <f>S1168*Cap_1*MIN(1,(V1168+dt)/StartRamp)</f>
        <v>1.2</v>
      </c>
      <c r="Z1168" s="24">
        <f>T1168*Cap_2*MIN(1,(W1168+dt)/StartRamp)</f>
        <v>1.1000000000000001</v>
      </c>
      <c r="AA1168" s="24">
        <f>U1168*Cap_3*MIN(1,(X1168+dt)/StartRamp)</f>
        <v>1.1000000000000001</v>
      </c>
      <c r="AB1168" s="24">
        <f>SUM(Y1168:AA1168)</f>
        <v>3.4</v>
      </c>
      <c r="AC1168" s="24">
        <f>AB1168-D1168</f>
        <v>0.90949999999999998</v>
      </c>
      <c r="AD1168" s="25">
        <f>MEDIAN(0,(TaperEnd-E1168)/(TaperEnd-TaperStart),1)</f>
        <v>1</v>
      </c>
      <c r="AE1168" s="24">
        <f>MIN(P_pcs*AD1168,MAX(0,SOC_max-E1168)*E_nom*60/dt/SQRT(RTE))</f>
        <v>2.5</v>
      </c>
      <c r="AF1168" s="24">
        <f>MIN(P_pcs,MAX(0,E1168-SOC_min)*E_nom*60/dt*SQRT(RTE))</f>
        <v>2.5</v>
      </c>
      <c r="AG1168" s="24">
        <f>IF(AC1168&gt;0,MIN(AC1168,AE1168),0)</f>
        <v>0.90949999999999998</v>
      </c>
      <c r="AH1168" s="24">
        <f>IF(AC1168&lt;0,MIN(-AC1168,AF1168),0)</f>
        <v>0</v>
      </c>
      <c r="AI1168" s="24">
        <f>IF(AC1168&gt;0,D1168+AG1168,AB1168)</f>
        <v>3.4</v>
      </c>
      <c r="AJ1168" s="24">
        <f>MAX(0,D1168-AI1168-AH1168)</f>
        <v>0</v>
      </c>
      <c r="AK1168" s="25">
        <f>IF(AB1168&gt;0,AI1168/AB1168,0)</f>
        <v>1</v>
      </c>
      <c r="AL1168">
        <f>IF(AB1168=0,1,MIN(MATCH(MEDIAN(MinStable,AK1168,1),FC_L,1),3))</f>
        <v>3</v>
      </c>
      <c r="AM1168" s="25">
        <f>INDEX(FC_E1,$AL1168)+(MEDIAN(MinStable,$AK1168,1)-INDEX(FC_L,$AL1168))*(INDEX(FC_E1,$AL1168+1)-INDEX(FC_E1,$AL1168))/(INDEX(FC_L,$AL1168+1)-INDEX(FC_L,$AL1168))</f>
        <v>0.42799999999999999</v>
      </c>
      <c r="AN1168" s="25">
        <f>INDEX(FC_E2,$AL1168)+(MEDIAN(MinStable,$AK1168,1)-INDEX(FC_L,$AL1168))*(INDEX(FC_E2,$AL1168+1)-INDEX(FC_E2,$AL1168))/(INDEX(FC_L,$AL1168+1)-INDEX(FC_L,$AL1168))</f>
        <v>0.42199999999999999</v>
      </c>
      <c r="AO1168" s="25">
        <f>INDEX(FC_E3,$AL1168)+(MEDIAN(MinStable,$AK1168,1)-INDEX(FC_L,$AL1168))*(INDEX(FC_E3,$AL1168+1)-INDEX(FC_E3,$AL1168))/(INDEX(FC_L,$AL1168+1)-INDEX(FC_L,$AL1168))</f>
        <v>0.41499999999999998</v>
      </c>
      <c r="AP1168" s="26">
        <f>(IF(S1168=1,Y1168*AK1168/AM1168,0)+IF(T1168=1,Z1168*AK1168/AN1168,0)+IF(U1168=1,AA1168*AK1168/AO1168,0))*dt/60</f>
        <v>0.13434959664142687</v>
      </c>
      <c r="AQ1168" s="25">
        <f>E1168+(AG1168*SQRT(RTE)-AH1168/SQRT(RTE))*dt/60/E_nom</f>
        <v>0.49195128536783034</v>
      </c>
      <c r="AR1168">
        <f>IF(R1168=1,1,0)</f>
        <v>0</v>
      </c>
    </row>
    <row r="1169" spans="1:44" x14ac:dyDescent="0.2">
      <c r="A1169">
        <v>1167</v>
      </c>
      <c r="B1169" s="22">
        <f>A1169/1440</f>
        <v>0.81041666666666667</v>
      </c>
      <c r="C1169" s="23">
        <v>2.4371999999999998</v>
      </c>
      <c r="D1169" s="24">
        <f>C1169+P_aux</f>
        <v>2.4521999999999999</v>
      </c>
      <c r="E1169" s="25">
        <f>AQ1168</f>
        <v>0.49195128536783034</v>
      </c>
      <c r="F1169" s="24">
        <f>AB1168</f>
        <v>3.4</v>
      </c>
      <c r="G1169">
        <f>IF(AND(S1168=0,V1168&gt;=MinOff),V1168,-1)</f>
        <v>-1</v>
      </c>
      <c r="H1169">
        <f>IF(AND(T1168=0,W1168&gt;=MinOff),W1168,-1)</f>
        <v>-1</v>
      </c>
      <c r="I1169">
        <f>IF(AND(U1168=0,X1168&gt;=MinOff),X1168,-1)</f>
        <v>-1</v>
      </c>
      <c r="J1169">
        <f>IF(AND(S1168=1,V1168&gt;=MinRun),V1168,-1)</f>
        <v>944</v>
      </c>
      <c r="K1169">
        <f>IF(AND(T1168=1,W1168&gt;=MinRun),W1168,-1)</f>
        <v>943</v>
      </c>
      <c r="L1169">
        <f>IF(AND(U1168=1,X1168&gt;=MinRun),X1168,-1)</f>
        <v>602</v>
      </c>
      <c r="M1169">
        <f>IF(MAX(G1169:I1169)&lt;0,0,MATCH(MAX(G1169:I1169),G1169:I1169,0))</f>
        <v>0</v>
      </c>
      <c r="N1169">
        <f>IF(MAX(J1169:L1169)&lt;0,0,MATCH(MAX(J1169:L1169),J1169:L1169,0))</f>
        <v>1</v>
      </c>
      <c r="O1169" s="24">
        <f>IF(N1169=0,0,INDEX(CapVec,N1169))</f>
        <v>1.2</v>
      </c>
      <c r="P1169">
        <f>IF(OR(D1169&gt;F1169+StartMargin,E1169&lt;SOC_startT),1,0)</f>
        <v>0</v>
      </c>
      <c r="Q1169">
        <f>IF(AND(E1169&gt;SOC_stopT,D1169&lt;=F1169-O1169+StopMargin),1,0)</f>
        <v>0</v>
      </c>
      <c r="R1169">
        <f>IF(AND(P1169=1,M1169&gt;0),1,IF(AND(P1169=0,Q1169=1,N1169&gt;0),-1,0))</f>
        <v>0</v>
      </c>
      <c r="S1169">
        <f>S1168+IF(AND(R1169=1,M1169=1),1,0)-IF(AND(R1169=-1,N1169=1),1,0)</f>
        <v>1</v>
      </c>
      <c r="T1169">
        <f>T1168+IF(AND(R1169=1,M1169=2),1,0)-IF(AND(R1169=-1,N1169=2),1,0)</f>
        <v>1</v>
      </c>
      <c r="U1169">
        <f>U1168+IF(AND(R1169=1,M1169=3),1,0)-IF(AND(R1169=-1,N1169=3),1,0)</f>
        <v>1</v>
      </c>
      <c r="V1169">
        <f>IF(S1169&lt;&gt;S1168,0,V1168+dt)</f>
        <v>945</v>
      </c>
      <c r="W1169">
        <f>IF(T1169&lt;&gt;T1168,0,W1168+dt)</f>
        <v>944</v>
      </c>
      <c r="X1169">
        <f>IF(U1169&lt;&gt;U1168,0,X1168+dt)</f>
        <v>603</v>
      </c>
      <c r="Y1169" s="24">
        <f>S1169*Cap_1*MIN(1,(V1169+dt)/StartRamp)</f>
        <v>1.2</v>
      </c>
      <c r="Z1169" s="24">
        <f>T1169*Cap_2*MIN(1,(W1169+dt)/StartRamp)</f>
        <v>1.1000000000000001</v>
      </c>
      <c r="AA1169" s="24">
        <f>U1169*Cap_3*MIN(1,(X1169+dt)/StartRamp)</f>
        <v>1.1000000000000001</v>
      </c>
      <c r="AB1169" s="24">
        <f>SUM(Y1169:AA1169)</f>
        <v>3.4</v>
      </c>
      <c r="AC1169" s="24">
        <f>AB1169-D1169</f>
        <v>0.94779999999999998</v>
      </c>
      <c r="AD1169" s="25">
        <f>MEDIAN(0,(TaperEnd-E1169)/(TaperEnd-TaperStart),1)</f>
        <v>1</v>
      </c>
      <c r="AE1169" s="24">
        <f>MIN(P_pcs*AD1169,MAX(0,SOC_max-E1169)*E_nom*60/dt/SQRT(RTE))</f>
        <v>2.5</v>
      </c>
      <c r="AF1169" s="24">
        <f>MIN(P_pcs,MAX(0,E1169-SOC_min)*E_nom*60/dt*SQRT(RTE))</f>
        <v>2.5</v>
      </c>
      <c r="AG1169" s="24">
        <f>IF(AC1169&gt;0,MIN(AC1169,AE1169),0)</f>
        <v>0.94779999999999998</v>
      </c>
      <c r="AH1169" s="24">
        <f>IF(AC1169&lt;0,MIN(-AC1169,AF1169),0)</f>
        <v>0</v>
      </c>
      <c r="AI1169" s="24">
        <f>IF(AC1169&gt;0,D1169+AG1169,AB1169)</f>
        <v>3.4</v>
      </c>
      <c r="AJ1169" s="24">
        <f>MAX(0,D1169-AI1169-AH1169)</f>
        <v>0</v>
      </c>
      <c r="AK1169" s="25">
        <f>IF(AB1169&gt;0,AI1169/AB1169,0)</f>
        <v>1</v>
      </c>
      <c r="AL1169">
        <f>IF(AB1169=0,1,MIN(MATCH(MEDIAN(MinStable,AK1169,1),FC_L,1),3))</f>
        <v>3</v>
      </c>
      <c r="AM1169" s="25">
        <f>INDEX(FC_E1,$AL1169)+(MEDIAN(MinStable,$AK1169,1)-INDEX(FC_L,$AL1169))*(INDEX(FC_E1,$AL1169+1)-INDEX(FC_E1,$AL1169))/(INDEX(FC_L,$AL1169+1)-INDEX(FC_L,$AL1169))</f>
        <v>0.42799999999999999</v>
      </c>
      <c r="AN1169" s="25">
        <f>INDEX(FC_E2,$AL1169)+(MEDIAN(MinStable,$AK1169,1)-INDEX(FC_L,$AL1169))*(INDEX(FC_E2,$AL1169+1)-INDEX(FC_E2,$AL1169))/(INDEX(FC_L,$AL1169+1)-INDEX(FC_L,$AL1169))</f>
        <v>0.42199999999999999</v>
      </c>
      <c r="AO1169" s="25">
        <f>INDEX(FC_E3,$AL1169)+(MEDIAN(MinStable,$AK1169,1)-INDEX(FC_L,$AL1169))*(INDEX(FC_E3,$AL1169+1)-INDEX(FC_E3,$AL1169))/(INDEX(FC_L,$AL1169+1)-INDEX(FC_L,$AL1169))</f>
        <v>0.41499999999999998</v>
      </c>
      <c r="AP1169" s="26">
        <f>(IF(S1169=1,Y1169*AK1169/AM1169,0)+IF(T1169=1,Z1169*AK1169/AN1169,0)+IF(U1169=1,AA1169*AK1169/AO1169,0))*dt/60</f>
        <v>0.13434959664142687</v>
      </c>
      <c r="AQ1169" s="25">
        <f>E1169+(AG1169*SQRT(RTE)-AH1169/SQRT(RTE))*dt/60/E_nom</f>
        <v>0.49464557388732167</v>
      </c>
      <c r="AR1169">
        <f>IF(R1169=1,1,0)</f>
        <v>0</v>
      </c>
    </row>
    <row r="1170" spans="1:44" x14ac:dyDescent="0.2">
      <c r="A1170">
        <v>1168</v>
      </c>
      <c r="B1170" s="22">
        <f>A1170/1440</f>
        <v>0.81111111111111112</v>
      </c>
      <c r="C1170" s="23">
        <v>2.5301999999999998</v>
      </c>
      <c r="D1170" s="24">
        <f>C1170+P_aux</f>
        <v>2.5451999999999999</v>
      </c>
      <c r="E1170" s="25">
        <f>AQ1169</f>
        <v>0.49464557388732167</v>
      </c>
      <c r="F1170" s="24">
        <f>AB1169</f>
        <v>3.4</v>
      </c>
      <c r="G1170">
        <f>IF(AND(S1169=0,V1169&gt;=MinOff),V1169,-1)</f>
        <v>-1</v>
      </c>
      <c r="H1170">
        <f>IF(AND(T1169=0,W1169&gt;=MinOff),W1169,-1)</f>
        <v>-1</v>
      </c>
      <c r="I1170">
        <f>IF(AND(U1169=0,X1169&gt;=MinOff),X1169,-1)</f>
        <v>-1</v>
      </c>
      <c r="J1170">
        <f>IF(AND(S1169=1,V1169&gt;=MinRun),V1169,-1)</f>
        <v>945</v>
      </c>
      <c r="K1170">
        <f>IF(AND(T1169=1,W1169&gt;=MinRun),W1169,-1)</f>
        <v>944</v>
      </c>
      <c r="L1170">
        <f>IF(AND(U1169=1,X1169&gt;=MinRun),X1169,-1)</f>
        <v>603</v>
      </c>
      <c r="M1170">
        <f>IF(MAX(G1170:I1170)&lt;0,0,MATCH(MAX(G1170:I1170),G1170:I1170,0))</f>
        <v>0</v>
      </c>
      <c r="N1170">
        <f>IF(MAX(J1170:L1170)&lt;0,0,MATCH(MAX(J1170:L1170),J1170:L1170,0))</f>
        <v>1</v>
      </c>
      <c r="O1170" s="24">
        <f>IF(N1170=0,0,INDEX(CapVec,N1170))</f>
        <v>1.2</v>
      </c>
      <c r="P1170">
        <f>IF(OR(D1170&gt;F1170+StartMargin,E1170&lt;SOC_startT),1,0)</f>
        <v>0</v>
      </c>
      <c r="Q1170">
        <f>IF(AND(E1170&gt;SOC_stopT,D1170&lt;=F1170-O1170+StopMargin),1,0)</f>
        <v>0</v>
      </c>
      <c r="R1170">
        <f>IF(AND(P1170=1,M1170&gt;0),1,IF(AND(P1170=0,Q1170=1,N1170&gt;0),-1,0))</f>
        <v>0</v>
      </c>
      <c r="S1170">
        <f>S1169+IF(AND(R1170=1,M1170=1),1,0)-IF(AND(R1170=-1,N1170=1),1,0)</f>
        <v>1</v>
      </c>
      <c r="T1170">
        <f>T1169+IF(AND(R1170=1,M1170=2),1,0)-IF(AND(R1170=-1,N1170=2),1,0)</f>
        <v>1</v>
      </c>
      <c r="U1170">
        <f>U1169+IF(AND(R1170=1,M1170=3),1,0)-IF(AND(R1170=-1,N1170=3),1,0)</f>
        <v>1</v>
      </c>
      <c r="V1170">
        <f>IF(S1170&lt;&gt;S1169,0,V1169+dt)</f>
        <v>946</v>
      </c>
      <c r="W1170">
        <f>IF(T1170&lt;&gt;T1169,0,W1169+dt)</f>
        <v>945</v>
      </c>
      <c r="X1170">
        <f>IF(U1170&lt;&gt;U1169,0,X1169+dt)</f>
        <v>604</v>
      </c>
      <c r="Y1170" s="24">
        <f>S1170*Cap_1*MIN(1,(V1170+dt)/StartRamp)</f>
        <v>1.2</v>
      </c>
      <c r="Z1170" s="24">
        <f>T1170*Cap_2*MIN(1,(W1170+dt)/StartRamp)</f>
        <v>1.1000000000000001</v>
      </c>
      <c r="AA1170" s="24">
        <f>U1170*Cap_3*MIN(1,(X1170+dt)/StartRamp)</f>
        <v>1.1000000000000001</v>
      </c>
      <c r="AB1170" s="24">
        <f>SUM(Y1170:AA1170)</f>
        <v>3.4</v>
      </c>
      <c r="AC1170" s="24">
        <f>AB1170-D1170</f>
        <v>0.8548</v>
      </c>
      <c r="AD1170" s="25">
        <f>MEDIAN(0,(TaperEnd-E1170)/(TaperEnd-TaperStart),1)</f>
        <v>1</v>
      </c>
      <c r="AE1170" s="24">
        <f>MIN(P_pcs*AD1170,MAX(0,SOC_max-E1170)*E_nom*60/dt/SQRT(RTE))</f>
        <v>2.5</v>
      </c>
      <c r="AF1170" s="24">
        <f>MIN(P_pcs,MAX(0,E1170-SOC_min)*E_nom*60/dt*SQRT(RTE))</f>
        <v>2.5</v>
      </c>
      <c r="AG1170" s="24">
        <f>IF(AC1170&gt;0,MIN(AC1170,AE1170),0)</f>
        <v>0.8548</v>
      </c>
      <c r="AH1170" s="24">
        <f>IF(AC1170&lt;0,MIN(-AC1170,AF1170),0)</f>
        <v>0</v>
      </c>
      <c r="AI1170" s="24">
        <f>IF(AC1170&gt;0,D1170+AG1170,AB1170)</f>
        <v>3.4</v>
      </c>
      <c r="AJ1170" s="24">
        <f>MAX(0,D1170-AI1170-AH1170)</f>
        <v>0</v>
      </c>
      <c r="AK1170" s="25">
        <f>IF(AB1170&gt;0,AI1170/AB1170,0)</f>
        <v>1</v>
      </c>
      <c r="AL1170">
        <f>IF(AB1170=0,1,MIN(MATCH(MEDIAN(MinStable,AK1170,1),FC_L,1),3))</f>
        <v>3</v>
      </c>
      <c r="AM1170" s="25">
        <f>INDEX(FC_E1,$AL1170)+(MEDIAN(MinStable,$AK1170,1)-INDEX(FC_L,$AL1170))*(INDEX(FC_E1,$AL1170+1)-INDEX(FC_E1,$AL1170))/(INDEX(FC_L,$AL1170+1)-INDEX(FC_L,$AL1170))</f>
        <v>0.42799999999999999</v>
      </c>
      <c r="AN1170" s="25">
        <f>INDEX(FC_E2,$AL1170)+(MEDIAN(MinStable,$AK1170,1)-INDEX(FC_L,$AL1170))*(INDEX(FC_E2,$AL1170+1)-INDEX(FC_E2,$AL1170))/(INDEX(FC_L,$AL1170+1)-INDEX(FC_L,$AL1170))</f>
        <v>0.42199999999999999</v>
      </c>
      <c r="AO1170" s="25">
        <f>INDEX(FC_E3,$AL1170)+(MEDIAN(MinStable,$AK1170,1)-INDEX(FC_L,$AL1170))*(INDEX(FC_E3,$AL1170+1)-INDEX(FC_E3,$AL1170))/(INDEX(FC_L,$AL1170+1)-INDEX(FC_L,$AL1170))</f>
        <v>0.41499999999999998</v>
      </c>
      <c r="AP1170" s="26">
        <f>(IF(S1170=1,Y1170*AK1170/AM1170,0)+IF(T1170=1,Z1170*AK1170/AN1170,0)+IF(U1170=1,AA1170*AK1170/AO1170,0))*dt/60</f>
        <v>0.13434959664142687</v>
      </c>
      <c r="AQ1170" s="25">
        <f>E1170+(AG1170*SQRT(RTE)-AH1170/SQRT(RTE))*dt/60/E_nom</f>
        <v>0.49707549351853203</v>
      </c>
      <c r="AR1170">
        <f>IF(R1170=1,1,0)</f>
        <v>0</v>
      </c>
    </row>
    <row r="1171" spans="1:44" x14ac:dyDescent="0.2">
      <c r="A1171">
        <v>1169</v>
      </c>
      <c r="B1171" s="22">
        <f>A1171/1440</f>
        <v>0.81180555555555556</v>
      </c>
      <c r="C1171" s="23">
        <v>2.5209999999999999</v>
      </c>
      <c r="D1171" s="24">
        <f>C1171+P_aux</f>
        <v>2.536</v>
      </c>
      <c r="E1171" s="25">
        <f>AQ1170</f>
        <v>0.49707549351853203</v>
      </c>
      <c r="F1171" s="24">
        <f>AB1170</f>
        <v>3.4</v>
      </c>
      <c r="G1171">
        <f>IF(AND(S1170=0,V1170&gt;=MinOff),V1170,-1)</f>
        <v>-1</v>
      </c>
      <c r="H1171">
        <f>IF(AND(T1170=0,W1170&gt;=MinOff),W1170,-1)</f>
        <v>-1</v>
      </c>
      <c r="I1171">
        <f>IF(AND(U1170=0,X1170&gt;=MinOff),X1170,-1)</f>
        <v>-1</v>
      </c>
      <c r="J1171">
        <f>IF(AND(S1170=1,V1170&gt;=MinRun),V1170,-1)</f>
        <v>946</v>
      </c>
      <c r="K1171">
        <f>IF(AND(T1170=1,W1170&gt;=MinRun),W1170,-1)</f>
        <v>945</v>
      </c>
      <c r="L1171">
        <f>IF(AND(U1170=1,X1170&gt;=MinRun),X1170,-1)</f>
        <v>604</v>
      </c>
      <c r="M1171">
        <f>IF(MAX(G1171:I1171)&lt;0,0,MATCH(MAX(G1171:I1171),G1171:I1171,0))</f>
        <v>0</v>
      </c>
      <c r="N1171">
        <f>IF(MAX(J1171:L1171)&lt;0,0,MATCH(MAX(J1171:L1171),J1171:L1171,0))</f>
        <v>1</v>
      </c>
      <c r="O1171" s="24">
        <f>IF(N1171=0,0,INDEX(CapVec,N1171))</f>
        <v>1.2</v>
      </c>
      <c r="P1171">
        <f>IF(OR(D1171&gt;F1171+StartMargin,E1171&lt;SOC_startT),1,0)</f>
        <v>0</v>
      </c>
      <c r="Q1171">
        <f>IF(AND(E1171&gt;SOC_stopT,D1171&lt;=F1171-O1171+StopMargin),1,0)</f>
        <v>0</v>
      </c>
      <c r="R1171">
        <f>IF(AND(P1171=1,M1171&gt;0),1,IF(AND(P1171=0,Q1171=1,N1171&gt;0),-1,0))</f>
        <v>0</v>
      </c>
      <c r="S1171">
        <f>S1170+IF(AND(R1171=1,M1171=1),1,0)-IF(AND(R1171=-1,N1171=1),1,0)</f>
        <v>1</v>
      </c>
      <c r="T1171">
        <f>T1170+IF(AND(R1171=1,M1171=2),1,0)-IF(AND(R1171=-1,N1171=2),1,0)</f>
        <v>1</v>
      </c>
      <c r="U1171">
        <f>U1170+IF(AND(R1171=1,M1171=3),1,0)-IF(AND(R1171=-1,N1171=3),1,0)</f>
        <v>1</v>
      </c>
      <c r="V1171">
        <f>IF(S1171&lt;&gt;S1170,0,V1170+dt)</f>
        <v>947</v>
      </c>
      <c r="W1171">
        <f>IF(T1171&lt;&gt;T1170,0,W1170+dt)</f>
        <v>946</v>
      </c>
      <c r="X1171">
        <f>IF(U1171&lt;&gt;U1170,0,X1170+dt)</f>
        <v>605</v>
      </c>
      <c r="Y1171" s="24">
        <f>S1171*Cap_1*MIN(1,(V1171+dt)/StartRamp)</f>
        <v>1.2</v>
      </c>
      <c r="Z1171" s="24">
        <f>T1171*Cap_2*MIN(1,(W1171+dt)/StartRamp)</f>
        <v>1.1000000000000001</v>
      </c>
      <c r="AA1171" s="24">
        <f>U1171*Cap_3*MIN(1,(X1171+dt)/StartRamp)</f>
        <v>1.1000000000000001</v>
      </c>
      <c r="AB1171" s="24">
        <f>SUM(Y1171:AA1171)</f>
        <v>3.4</v>
      </c>
      <c r="AC1171" s="24">
        <f>AB1171-D1171</f>
        <v>0.86399999999999988</v>
      </c>
      <c r="AD1171" s="25">
        <f>MEDIAN(0,(TaperEnd-E1171)/(TaperEnd-TaperStart),1)</f>
        <v>1</v>
      </c>
      <c r="AE1171" s="24">
        <f>MIN(P_pcs*AD1171,MAX(0,SOC_max-E1171)*E_nom*60/dt/SQRT(RTE))</f>
        <v>2.5</v>
      </c>
      <c r="AF1171" s="24">
        <f>MIN(P_pcs,MAX(0,E1171-SOC_min)*E_nom*60/dt*SQRT(RTE))</f>
        <v>2.5</v>
      </c>
      <c r="AG1171" s="24">
        <f>IF(AC1171&gt;0,MIN(AC1171,AE1171),0)</f>
        <v>0.86399999999999988</v>
      </c>
      <c r="AH1171" s="24">
        <f>IF(AC1171&lt;0,MIN(-AC1171,AF1171),0)</f>
        <v>0</v>
      </c>
      <c r="AI1171" s="24">
        <f>IF(AC1171&gt;0,D1171+AG1171,AB1171)</f>
        <v>3.4</v>
      </c>
      <c r="AJ1171" s="24">
        <f>MAX(0,D1171-AI1171-AH1171)</f>
        <v>0</v>
      </c>
      <c r="AK1171" s="25">
        <f>IF(AB1171&gt;0,AI1171/AB1171,0)</f>
        <v>1</v>
      </c>
      <c r="AL1171">
        <f>IF(AB1171=0,1,MIN(MATCH(MEDIAN(MinStable,AK1171,1),FC_L,1),3))</f>
        <v>3</v>
      </c>
      <c r="AM1171" s="25">
        <f>INDEX(FC_E1,$AL1171)+(MEDIAN(MinStable,$AK1171,1)-INDEX(FC_L,$AL1171))*(INDEX(FC_E1,$AL1171+1)-INDEX(FC_E1,$AL1171))/(INDEX(FC_L,$AL1171+1)-INDEX(FC_L,$AL1171))</f>
        <v>0.42799999999999999</v>
      </c>
      <c r="AN1171" s="25">
        <f>INDEX(FC_E2,$AL1171)+(MEDIAN(MinStable,$AK1171,1)-INDEX(FC_L,$AL1171))*(INDEX(FC_E2,$AL1171+1)-INDEX(FC_E2,$AL1171))/(INDEX(FC_L,$AL1171+1)-INDEX(FC_L,$AL1171))</f>
        <v>0.42199999999999999</v>
      </c>
      <c r="AO1171" s="25">
        <f>INDEX(FC_E3,$AL1171)+(MEDIAN(MinStable,$AK1171,1)-INDEX(FC_L,$AL1171))*(INDEX(FC_E3,$AL1171+1)-INDEX(FC_E3,$AL1171))/(INDEX(FC_L,$AL1171+1)-INDEX(FC_L,$AL1171))</f>
        <v>0.41499999999999998</v>
      </c>
      <c r="AP1171" s="26">
        <f>(IF(S1171=1,Y1171*AK1171/AM1171,0)+IF(T1171=1,Z1171*AK1171/AN1171,0)+IF(U1171=1,AA1171*AK1171/AO1171,0))*dt/60</f>
        <v>0.13434959664142687</v>
      </c>
      <c r="AQ1171" s="25">
        <f>E1171+(AG1171*SQRT(RTE)-AH1171/SQRT(RTE))*dt/60/E_nom</f>
        <v>0.49953156577094865</v>
      </c>
      <c r="AR1171">
        <f>IF(R1171=1,1,0)</f>
        <v>0</v>
      </c>
    </row>
    <row r="1172" spans="1:44" x14ac:dyDescent="0.2">
      <c r="A1172">
        <v>1170</v>
      </c>
      <c r="B1172" s="22">
        <f>A1172/1440</f>
        <v>0.8125</v>
      </c>
      <c r="C1172" s="23">
        <v>2.4386999999999999</v>
      </c>
      <c r="D1172" s="24">
        <f>C1172+P_aux</f>
        <v>2.4537</v>
      </c>
      <c r="E1172" s="25">
        <f>AQ1171</f>
        <v>0.49953156577094865</v>
      </c>
      <c r="F1172" s="24">
        <f>AB1171</f>
        <v>3.4</v>
      </c>
      <c r="G1172">
        <f>IF(AND(S1171=0,V1171&gt;=MinOff),V1171,-1)</f>
        <v>-1</v>
      </c>
      <c r="H1172">
        <f>IF(AND(T1171=0,W1171&gt;=MinOff),W1171,-1)</f>
        <v>-1</v>
      </c>
      <c r="I1172">
        <f>IF(AND(U1171=0,X1171&gt;=MinOff),X1171,-1)</f>
        <v>-1</v>
      </c>
      <c r="J1172">
        <f>IF(AND(S1171=1,V1171&gt;=MinRun),V1171,-1)</f>
        <v>947</v>
      </c>
      <c r="K1172">
        <f>IF(AND(T1171=1,W1171&gt;=MinRun),W1171,-1)</f>
        <v>946</v>
      </c>
      <c r="L1172">
        <f>IF(AND(U1171=1,X1171&gt;=MinRun),X1171,-1)</f>
        <v>605</v>
      </c>
      <c r="M1172">
        <f>IF(MAX(G1172:I1172)&lt;0,0,MATCH(MAX(G1172:I1172),G1172:I1172,0))</f>
        <v>0</v>
      </c>
      <c r="N1172">
        <f>IF(MAX(J1172:L1172)&lt;0,0,MATCH(MAX(J1172:L1172),J1172:L1172,0))</f>
        <v>1</v>
      </c>
      <c r="O1172" s="24">
        <f>IF(N1172=0,0,INDEX(CapVec,N1172))</f>
        <v>1.2</v>
      </c>
      <c r="P1172">
        <f>IF(OR(D1172&gt;F1172+StartMargin,E1172&lt;SOC_startT),1,0)</f>
        <v>0</v>
      </c>
      <c r="Q1172">
        <f>IF(AND(E1172&gt;SOC_stopT,D1172&lt;=F1172-O1172+StopMargin),1,0)</f>
        <v>0</v>
      </c>
      <c r="R1172">
        <f>IF(AND(P1172=1,M1172&gt;0),1,IF(AND(P1172=0,Q1172=1,N1172&gt;0),-1,0))</f>
        <v>0</v>
      </c>
      <c r="S1172">
        <f>S1171+IF(AND(R1172=1,M1172=1),1,0)-IF(AND(R1172=-1,N1172=1),1,0)</f>
        <v>1</v>
      </c>
      <c r="T1172">
        <f>T1171+IF(AND(R1172=1,M1172=2),1,0)-IF(AND(R1172=-1,N1172=2),1,0)</f>
        <v>1</v>
      </c>
      <c r="U1172">
        <f>U1171+IF(AND(R1172=1,M1172=3),1,0)-IF(AND(R1172=-1,N1172=3),1,0)</f>
        <v>1</v>
      </c>
      <c r="V1172">
        <f>IF(S1172&lt;&gt;S1171,0,V1171+dt)</f>
        <v>948</v>
      </c>
      <c r="W1172">
        <f>IF(T1172&lt;&gt;T1171,0,W1171+dt)</f>
        <v>947</v>
      </c>
      <c r="X1172">
        <f>IF(U1172&lt;&gt;U1171,0,X1171+dt)</f>
        <v>606</v>
      </c>
      <c r="Y1172" s="24">
        <f>S1172*Cap_1*MIN(1,(V1172+dt)/StartRamp)</f>
        <v>1.2</v>
      </c>
      <c r="Z1172" s="24">
        <f>T1172*Cap_2*MIN(1,(W1172+dt)/StartRamp)</f>
        <v>1.1000000000000001</v>
      </c>
      <c r="AA1172" s="24">
        <f>U1172*Cap_3*MIN(1,(X1172+dt)/StartRamp)</f>
        <v>1.1000000000000001</v>
      </c>
      <c r="AB1172" s="24">
        <f>SUM(Y1172:AA1172)</f>
        <v>3.4</v>
      </c>
      <c r="AC1172" s="24">
        <f>AB1172-D1172</f>
        <v>0.94629999999999992</v>
      </c>
      <c r="AD1172" s="25">
        <f>MEDIAN(0,(TaperEnd-E1172)/(TaperEnd-TaperStart),1)</f>
        <v>1</v>
      </c>
      <c r="AE1172" s="24">
        <f>MIN(P_pcs*AD1172,MAX(0,SOC_max-E1172)*E_nom*60/dt/SQRT(RTE))</f>
        <v>2.5</v>
      </c>
      <c r="AF1172" s="24">
        <f>MIN(P_pcs,MAX(0,E1172-SOC_min)*E_nom*60/dt*SQRT(RTE))</f>
        <v>2.5</v>
      </c>
      <c r="AG1172" s="24">
        <f>IF(AC1172&gt;0,MIN(AC1172,AE1172),0)</f>
        <v>0.94629999999999992</v>
      </c>
      <c r="AH1172" s="24">
        <f>IF(AC1172&lt;0,MIN(-AC1172,AF1172),0)</f>
        <v>0</v>
      </c>
      <c r="AI1172" s="24">
        <f>IF(AC1172&gt;0,D1172+AG1172,AB1172)</f>
        <v>3.4</v>
      </c>
      <c r="AJ1172" s="24">
        <f>MAX(0,D1172-AI1172-AH1172)</f>
        <v>0</v>
      </c>
      <c r="AK1172" s="25">
        <f>IF(AB1172&gt;0,AI1172/AB1172,0)</f>
        <v>1</v>
      </c>
      <c r="AL1172">
        <f>IF(AB1172=0,1,MIN(MATCH(MEDIAN(MinStable,AK1172,1),FC_L,1),3))</f>
        <v>3</v>
      </c>
      <c r="AM1172" s="25">
        <f>INDEX(FC_E1,$AL1172)+(MEDIAN(MinStable,$AK1172,1)-INDEX(FC_L,$AL1172))*(INDEX(FC_E1,$AL1172+1)-INDEX(FC_E1,$AL1172))/(INDEX(FC_L,$AL1172+1)-INDEX(FC_L,$AL1172))</f>
        <v>0.42799999999999999</v>
      </c>
      <c r="AN1172" s="25">
        <f>INDEX(FC_E2,$AL1172)+(MEDIAN(MinStable,$AK1172,1)-INDEX(FC_L,$AL1172))*(INDEX(FC_E2,$AL1172+1)-INDEX(FC_E2,$AL1172))/(INDEX(FC_L,$AL1172+1)-INDEX(FC_L,$AL1172))</f>
        <v>0.42199999999999999</v>
      </c>
      <c r="AO1172" s="25">
        <f>INDEX(FC_E3,$AL1172)+(MEDIAN(MinStable,$AK1172,1)-INDEX(FC_L,$AL1172))*(INDEX(FC_E3,$AL1172+1)-INDEX(FC_E3,$AL1172))/(INDEX(FC_L,$AL1172+1)-INDEX(FC_L,$AL1172))</f>
        <v>0.41499999999999998</v>
      </c>
      <c r="AP1172" s="26">
        <f>(IF(S1172=1,Y1172*AK1172/AM1172,0)+IF(T1172=1,Z1172*AK1172/AN1172,0)+IF(U1172=1,AA1172*AK1172/AO1172,0))*dt/60</f>
        <v>0.13434959664142687</v>
      </c>
      <c r="AQ1172" s="25">
        <f>E1172+(AG1172*SQRT(RTE)-AH1172/SQRT(RTE))*dt/60/E_nom</f>
        <v>0.50222159027611279</v>
      </c>
      <c r="AR1172">
        <f>IF(R1172=1,1,0)</f>
        <v>0</v>
      </c>
    </row>
    <row r="1173" spans="1:44" x14ac:dyDescent="0.2">
      <c r="A1173">
        <v>1171</v>
      </c>
      <c r="B1173" s="22">
        <f>A1173/1440</f>
        <v>0.81319444444444444</v>
      </c>
      <c r="C1173" s="23">
        <v>2.4268999999999998</v>
      </c>
      <c r="D1173" s="24">
        <f>C1173+P_aux</f>
        <v>2.4419</v>
      </c>
      <c r="E1173" s="25">
        <f>AQ1172</f>
        <v>0.50222159027611279</v>
      </c>
      <c r="F1173" s="24">
        <f>AB1172</f>
        <v>3.4</v>
      </c>
      <c r="G1173">
        <f>IF(AND(S1172=0,V1172&gt;=MinOff),V1172,-1)</f>
        <v>-1</v>
      </c>
      <c r="H1173">
        <f>IF(AND(T1172=0,W1172&gt;=MinOff),W1172,-1)</f>
        <v>-1</v>
      </c>
      <c r="I1173">
        <f>IF(AND(U1172=0,X1172&gt;=MinOff),X1172,-1)</f>
        <v>-1</v>
      </c>
      <c r="J1173">
        <f>IF(AND(S1172=1,V1172&gt;=MinRun),V1172,-1)</f>
        <v>948</v>
      </c>
      <c r="K1173">
        <f>IF(AND(T1172=1,W1172&gt;=MinRun),W1172,-1)</f>
        <v>947</v>
      </c>
      <c r="L1173">
        <f>IF(AND(U1172=1,X1172&gt;=MinRun),X1172,-1)</f>
        <v>606</v>
      </c>
      <c r="M1173">
        <f>IF(MAX(G1173:I1173)&lt;0,0,MATCH(MAX(G1173:I1173),G1173:I1173,0))</f>
        <v>0</v>
      </c>
      <c r="N1173">
        <f>IF(MAX(J1173:L1173)&lt;0,0,MATCH(MAX(J1173:L1173),J1173:L1173,0))</f>
        <v>1</v>
      </c>
      <c r="O1173" s="24">
        <f>IF(N1173=0,0,INDEX(CapVec,N1173))</f>
        <v>1.2</v>
      </c>
      <c r="P1173">
        <f>IF(OR(D1173&gt;F1173+StartMargin,E1173&lt;SOC_startT),1,0)</f>
        <v>0</v>
      </c>
      <c r="Q1173">
        <f>IF(AND(E1173&gt;SOC_stopT,D1173&lt;=F1173-O1173+StopMargin),1,0)</f>
        <v>0</v>
      </c>
      <c r="R1173">
        <f>IF(AND(P1173=1,M1173&gt;0),1,IF(AND(P1173=0,Q1173=1,N1173&gt;0),-1,0))</f>
        <v>0</v>
      </c>
      <c r="S1173">
        <f>S1172+IF(AND(R1173=1,M1173=1),1,0)-IF(AND(R1173=-1,N1173=1),1,0)</f>
        <v>1</v>
      </c>
      <c r="T1173">
        <f>T1172+IF(AND(R1173=1,M1173=2),1,0)-IF(AND(R1173=-1,N1173=2),1,0)</f>
        <v>1</v>
      </c>
      <c r="U1173">
        <f>U1172+IF(AND(R1173=1,M1173=3),1,0)-IF(AND(R1173=-1,N1173=3),1,0)</f>
        <v>1</v>
      </c>
      <c r="V1173">
        <f>IF(S1173&lt;&gt;S1172,0,V1172+dt)</f>
        <v>949</v>
      </c>
      <c r="W1173">
        <f>IF(T1173&lt;&gt;T1172,0,W1172+dt)</f>
        <v>948</v>
      </c>
      <c r="X1173">
        <f>IF(U1173&lt;&gt;U1172,0,X1172+dt)</f>
        <v>607</v>
      </c>
      <c r="Y1173" s="24">
        <f>S1173*Cap_1*MIN(1,(V1173+dt)/StartRamp)</f>
        <v>1.2</v>
      </c>
      <c r="Z1173" s="24">
        <f>T1173*Cap_2*MIN(1,(W1173+dt)/StartRamp)</f>
        <v>1.1000000000000001</v>
      </c>
      <c r="AA1173" s="24">
        <f>U1173*Cap_3*MIN(1,(X1173+dt)/StartRamp)</f>
        <v>1.1000000000000001</v>
      </c>
      <c r="AB1173" s="24">
        <f>SUM(Y1173:AA1173)</f>
        <v>3.4</v>
      </c>
      <c r="AC1173" s="24">
        <f>AB1173-D1173</f>
        <v>0.95809999999999995</v>
      </c>
      <c r="AD1173" s="25">
        <f>MEDIAN(0,(TaperEnd-E1173)/(TaperEnd-TaperStart),1)</f>
        <v>1</v>
      </c>
      <c r="AE1173" s="24">
        <f>MIN(P_pcs*AD1173,MAX(0,SOC_max-E1173)*E_nom*60/dt/SQRT(RTE))</f>
        <v>2.5</v>
      </c>
      <c r="AF1173" s="24">
        <f>MIN(P_pcs,MAX(0,E1173-SOC_min)*E_nom*60/dt*SQRT(RTE))</f>
        <v>2.5</v>
      </c>
      <c r="AG1173" s="24">
        <f>IF(AC1173&gt;0,MIN(AC1173,AE1173),0)</f>
        <v>0.95809999999999995</v>
      </c>
      <c r="AH1173" s="24">
        <f>IF(AC1173&lt;0,MIN(-AC1173,AF1173),0)</f>
        <v>0</v>
      </c>
      <c r="AI1173" s="24">
        <f>IF(AC1173&gt;0,D1173+AG1173,AB1173)</f>
        <v>3.4</v>
      </c>
      <c r="AJ1173" s="24">
        <f>MAX(0,D1173-AI1173-AH1173)</f>
        <v>0</v>
      </c>
      <c r="AK1173" s="25">
        <f>IF(AB1173&gt;0,AI1173/AB1173,0)</f>
        <v>1</v>
      </c>
      <c r="AL1173">
        <f>IF(AB1173=0,1,MIN(MATCH(MEDIAN(MinStable,AK1173,1),FC_L,1),3))</f>
        <v>3</v>
      </c>
      <c r="AM1173" s="25">
        <f>INDEX(FC_E1,$AL1173)+(MEDIAN(MinStable,$AK1173,1)-INDEX(FC_L,$AL1173))*(INDEX(FC_E1,$AL1173+1)-INDEX(FC_E1,$AL1173))/(INDEX(FC_L,$AL1173+1)-INDEX(FC_L,$AL1173))</f>
        <v>0.42799999999999999</v>
      </c>
      <c r="AN1173" s="25">
        <f>INDEX(FC_E2,$AL1173)+(MEDIAN(MinStable,$AK1173,1)-INDEX(FC_L,$AL1173))*(INDEX(FC_E2,$AL1173+1)-INDEX(FC_E2,$AL1173))/(INDEX(FC_L,$AL1173+1)-INDEX(FC_L,$AL1173))</f>
        <v>0.42199999999999999</v>
      </c>
      <c r="AO1173" s="25">
        <f>INDEX(FC_E3,$AL1173)+(MEDIAN(MinStable,$AK1173,1)-INDEX(FC_L,$AL1173))*(INDEX(FC_E3,$AL1173+1)-INDEX(FC_E3,$AL1173))/(INDEX(FC_L,$AL1173+1)-INDEX(FC_L,$AL1173))</f>
        <v>0.41499999999999998</v>
      </c>
      <c r="AP1173" s="26">
        <f>(IF(S1173=1,Y1173*AK1173/AM1173,0)+IF(T1173=1,Z1173*AK1173/AN1173,0)+IF(U1173=1,AA1173*AK1173/AO1173,0))*dt/60</f>
        <v>0.13434959664142687</v>
      </c>
      <c r="AQ1173" s="25">
        <f>E1173+(AG1173*SQRT(RTE)-AH1173/SQRT(RTE))*dt/60/E_nom</f>
        <v>0.50494515836065024</v>
      </c>
      <c r="AR1173">
        <f>IF(R1173=1,1,0)</f>
        <v>0</v>
      </c>
    </row>
    <row r="1174" spans="1:44" x14ac:dyDescent="0.2">
      <c r="A1174">
        <v>1172</v>
      </c>
      <c r="B1174" s="22">
        <f>A1174/1440</f>
        <v>0.81388888888888888</v>
      </c>
      <c r="C1174" s="23">
        <v>2.4916999999999998</v>
      </c>
      <c r="D1174" s="24">
        <f>C1174+P_aux</f>
        <v>2.5066999999999999</v>
      </c>
      <c r="E1174" s="25">
        <f>AQ1173</f>
        <v>0.50494515836065024</v>
      </c>
      <c r="F1174" s="24">
        <f>AB1173</f>
        <v>3.4</v>
      </c>
      <c r="G1174">
        <f>IF(AND(S1173=0,V1173&gt;=MinOff),V1173,-1)</f>
        <v>-1</v>
      </c>
      <c r="H1174">
        <f>IF(AND(T1173=0,W1173&gt;=MinOff),W1173,-1)</f>
        <v>-1</v>
      </c>
      <c r="I1174">
        <f>IF(AND(U1173=0,X1173&gt;=MinOff),X1173,-1)</f>
        <v>-1</v>
      </c>
      <c r="J1174">
        <f>IF(AND(S1173=1,V1173&gt;=MinRun),V1173,-1)</f>
        <v>949</v>
      </c>
      <c r="K1174">
        <f>IF(AND(T1173=1,W1173&gt;=MinRun),W1173,-1)</f>
        <v>948</v>
      </c>
      <c r="L1174">
        <f>IF(AND(U1173=1,X1173&gt;=MinRun),X1173,-1)</f>
        <v>607</v>
      </c>
      <c r="M1174">
        <f>IF(MAX(G1174:I1174)&lt;0,0,MATCH(MAX(G1174:I1174),G1174:I1174,0))</f>
        <v>0</v>
      </c>
      <c r="N1174">
        <f>IF(MAX(J1174:L1174)&lt;0,0,MATCH(MAX(J1174:L1174),J1174:L1174,0))</f>
        <v>1</v>
      </c>
      <c r="O1174" s="24">
        <f>IF(N1174=0,0,INDEX(CapVec,N1174))</f>
        <v>1.2</v>
      </c>
      <c r="P1174">
        <f>IF(OR(D1174&gt;F1174+StartMargin,E1174&lt;SOC_startT),1,0)</f>
        <v>0</v>
      </c>
      <c r="Q1174">
        <f>IF(AND(E1174&gt;SOC_stopT,D1174&lt;=F1174-O1174+StopMargin),1,0)</f>
        <v>0</v>
      </c>
      <c r="R1174">
        <f>IF(AND(P1174=1,M1174&gt;0),1,IF(AND(P1174=0,Q1174=1,N1174&gt;0),-1,0))</f>
        <v>0</v>
      </c>
      <c r="S1174">
        <f>S1173+IF(AND(R1174=1,M1174=1),1,0)-IF(AND(R1174=-1,N1174=1),1,0)</f>
        <v>1</v>
      </c>
      <c r="T1174">
        <f>T1173+IF(AND(R1174=1,M1174=2),1,0)-IF(AND(R1174=-1,N1174=2),1,0)</f>
        <v>1</v>
      </c>
      <c r="U1174">
        <f>U1173+IF(AND(R1174=1,M1174=3),1,0)-IF(AND(R1174=-1,N1174=3),1,0)</f>
        <v>1</v>
      </c>
      <c r="V1174">
        <f>IF(S1174&lt;&gt;S1173,0,V1173+dt)</f>
        <v>950</v>
      </c>
      <c r="W1174">
        <f>IF(T1174&lt;&gt;T1173,0,W1173+dt)</f>
        <v>949</v>
      </c>
      <c r="X1174">
        <f>IF(U1174&lt;&gt;U1173,0,X1173+dt)</f>
        <v>608</v>
      </c>
      <c r="Y1174" s="24">
        <f>S1174*Cap_1*MIN(1,(V1174+dt)/StartRamp)</f>
        <v>1.2</v>
      </c>
      <c r="Z1174" s="24">
        <f>T1174*Cap_2*MIN(1,(W1174+dt)/StartRamp)</f>
        <v>1.1000000000000001</v>
      </c>
      <c r="AA1174" s="24">
        <f>U1174*Cap_3*MIN(1,(X1174+dt)/StartRamp)</f>
        <v>1.1000000000000001</v>
      </c>
      <c r="AB1174" s="24">
        <f>SUM(Y1174:AA1174)</f>
        <v>3.4</v>
      </c>
      <c r="AC1174" s="24">
        <f>AB1174-D1174</f>
        <v>0.89329999999999998</v>
      </c>
      <c r="AD1174" s="25">
        <f>MEDIAN(0,(TaperEnd-E1174)/(TaperEnd-TaperStart),1)</f>
        <v>1</v>
      </c>
      <c r="AE1174" s="24">
        <f>MIN(P_pcs*AD1174,MAX(0,SOC_max-E1174)*E_nom*60/dt/SQRT(RTE))</f>
        <v>2.5</v>
      </c>
      <c r="AF1174" s="24">
        <f>MIN(P_pcs,MAX(0,E1174-SOC_min)*E_nom*60/dt*SQRT(RTE))</f>
        <v>2.5</v>
      </c>
      <c r="AG1174" s="24">
        <f>IF(AC1174&gt;0,MIN(AC1174,AE1174),0)</f>
        <v>0.89329999999999998</v>
      </c>
      <c r="AH1174" s="24">
        <f>IF(AC1174&lt;0,MIN(-AC1174,AF1174),0)</f>
        <v>0</v>
      </c>
      <c r="AI1174" s="24">
        <f>IF(AC1174&gt;0,D1174+AG1174,AB1174)</f>
        <v>3.4</v>
      </c>
      <c r="AJ1174" s="24">
        <f>MAX(0,D1174-AI1174-AH1174)</f>
        <v>0</v>
      </c>
      <c r="AK1174" s="25">
        <f>IF(AB1174&gt;0,AI1174/AB1174,0)</f>
        <v>1</v>
      </c>
      <c r="AL1174">
        <f>IF(AB1174=0,1,MIN(MATCH(MEDIAN(MinStable,AK1174,1),FC_L,1),3))</f>
        <v>3</v>
      </c>
      <c r="AM1174" s="25">
        <f>INDEX(FC_E1,$AL1174)+(MEDIAN(MinStable,$AK1174,1)-INDEX(FC_L,$AL1174))*(INDEX(FC_E1,$AL1174+1)-INDEX(FC_E1,$AL1174))/(INDEX(FC_L,$AL1174+1)-INDEX(FC_L,$AL1174))</f>
        <v>0.42799999999999999</v>
      </c>
      <c r="AN1174" s="25">
        <f>INDEX(FC_E2,$AL1174)+(MEDIAN(MinStable,$AK1174,1)-INDEX(FC_L,$AL1174))*(INDEX(FC_E2,$AL1174+1)-INDEX(FC_E2,$AL1174))/(INDEX(FC_L,$AL1174+1)-INDEX(FC_L,$AL1174))</f>
        <v>0.42199999999999999</v>
      </c>
      <c r="AO1174" s="25">
        <f>INDEX(FC_E3,$AL1174)+(MEDIAN(MinStable,$AK1174,1)-INDEX(FC_L,$AL1174))*(INDEX(FC_E3,$AL1174+1)-INDEX(FC_E3,$AL1174))/(INDEX(FC_L,$AL1174+1)-INDEX(FC_L,$AL1174))</f>
        <v>0.41499999999999998</v>
      </c>
      <c r="AP1174" s="26">
        <f>(IF(S1174=1,Y1174*AK1174/AM1174,0)+IF(T1174=1,Z1174*AK1174/AN1174,0)+IF(U1174=1,AA1174*AK1174/AO1174,0))*dt/60</f>
        <v>0.13434959664142687</v>
      </c>
      <c r="AQ1174" s="25">
        <f>E1174+(AG1174*SQRT(RTE)-AH1174/SQRT(RTE))*dt/60/E_nom</f>
        <v>0.50748452102625641</v>
      </c>
      <c r="AR1174">
        <f>IF(R1174=1,1,0)</f>
        <v>0</v>
      </c>
    </row>
    <row r="1175" spans="1:44" x14ac:dyDescent="0.2">
      <c r="A1175">
        <v>1173</v>
      </c>
      <c r="B1175" s="22">
        <f>A1175/1440</f>
        <v>0.81458333333333333</v>
      </c>
      <c r="C1175" s="23">
        <v>2.4554</v>
      </c>
      <c r="D1175" s="24">
        <f>C1175+P_aux</f>
        <v>2.4704000000000002</v>
      </c>
      <c r="E1175" s="25">
        <f>AQ1174</f>
        <v>0.50748452102625641</v>
      </c>
      <c r="F1175" s="24">
        <f>AB1174</f>
        <v>3.4</v>
      </c>
      <c r="G1175">
        <f>IF(AND(S1174=0,V1174&gt;=MinOff),V1174,-1)</f>
        <v>-1</v>
      </c>
      <c r="H1175">
        <f>IF(AND(T1174=0,W1174&gt;=MinOff),W1174,-1)</f>
        <v>-1</v>
      </c>
      <c r="I1175">
        <f>IF(AND(U1174=0,X1174&gt;=MinOff),X1174,-1)</f>
        <v>-1</v>
      </c>
      <c r="J1175">
        <f>IF(AND(S1174=1,V1174&gt;=MinRun),V1174,-1)</f>
        <v>950</v>
      </c>
      <c r="K1175">
        <f>IF(AND(T1174=1,W1174&gt;=MinRun),W1174,-1)</f>
        <v>949</v>
      </c>
      <c r="L1175">
        <f>IF(AND(U1174=1,X1174&gt;=MinRun),X1174,-1)</f>
        <v>608</v>
      </c>
      <c r="M1175">
        <f>IF(MAX(G1175:I1175)&lt;0,0,MATCH(MAX(G1175:I1175),G1175:I1175,0))</f>
        <v>0</v>
      </c>
      <c r="N1175">
        <f>IF(MAX(J1175:L1175)&lt;0,0,MATCH(MAX(J1175:L1175),J1175:L1175,0))</f>
        <v>1</v>
      </c>
      <c r="O1175" s="24">
        <f>IF(N1175=0,0,INDEX(CapVec,N1175))</f>
        <v>1.2</v>
      </c>
      <c r="P1175">
        <f>IF(OR(D1175&gt;F1175+StartMargin,E1175&lt;SOC_startT),1,0)</f>
        <v>0</v>
      </c>
      <c r="Q1175">
        <f>IF(AND(E1175&gt;SOC_stopT,D1175&lt;=F1175-O1175+StopMargin),1,0)</f>
        <v>0</v>
      </c>
      <c r="R1175">
        <f>IF(AND(P1175=1,M1175&gt;0),1,IF(AND(P1175=0,Q1175=1,N1175&gt;0),-1,0))</f>
        <v>0</v>
      </c>
      <c r="S1175">
        <f>S1174+IF(AND(R1175=1,M1175=1),1,0)-IF(AND(R1175=-1,N1175=1),1,0)</f>
        <v>1</v>
      </c>
      <c r="T1175">
        <f>T1174+IF(AND(R1175=1,M1175=2),1,0)-IF(AND(R1175=-1,N1175=2),1,0)</f>
        <v>1</v>
      </c>
      <c r="U1175">
        <f>U1174+IF(AND(R1175=1,M1175=3),1,0)-IF(AND(R1175=-1,N1175=3),1,0)</f>
        <v>1</v>
      </c>
      <c r="V1175">
        <f>IF(S1175&lt;&gt;S1174,0,V1174+dt)</f>
        <v>951</v>
      </c>
      <c r="W1175">
        <f>IF(T1175&lt;&gt;T1174,0,W1174+dt)</f>
        <v>950</v>
      </c>
      <c r="X1175">
        <f>IF(U1175&lt;&gt;U1174,0,X1174+dt)</f>
        <v>609</v>
      </c>
      <c r="Y1175" s="24">
        <f>S1175*Cap_1*MIN(1,(V1175+dt)/StartRamp)</f>
        <v>1.2</v>
      </c>
      <c r="Z1175" s="24">
        <f>T1175*Cap_2*MIN(1,(W1175+dt)/StartRamp)</f>
        <v>1.1000000000000001</v>
      </c>
      <c r="AA1175" s="24">
        <f>U1175*Cap_3*MIN(1,(X1175+dt)/StartRamp)</f>
        <v>1.1000000000000001</v>
      </c>
      <c r="AB1175" s="24">
        <f>SUM(Y1175:AA1175)</f>
        <v>3.4</v>
      </c>
      <c r="AC1175" s="24">
        <f>AB1175-D1175</f>
        <v>0.92959999999999976</v>
      </c>
      <c r="AD1175" s="25">
        <f>MEDIAN(0,(TaperEnd-E1175)/(TaperEnd-TaperStart),1)</f>
        <v>1</v>
      </c>
      <c r="AE1175" s="24">
        <f>MIN(P_pcs*AD1175,MAX(0,SOC_max-E1175)*E_nom*60/dt/SQRT(RTE))</f>
        <v>2.5</v>
      </c>
      <c r="AF1175" s="24">
        <f>MIN(P_pcs,MAX(0,E1175-SOC_min)*E_nom*60/dt*SQRT(RTE))</f>
        <v>2.5</v>
      </c>
      <c r="AG1175" s="24">
        <f>IF(AC1175&gt;0,MIN(AC1175,AE1175),0)</f>
        <v>0.92959999999999976</v>
      </c>
      <c r="AH1175" s="24">
        <f>IF(AC1175&lt;0,MIN(-AC1175,AF1175),0)</f>
        <v>0</v>
      </c>
      <c r="AI1175" s="24">
        <f>IF(AC1175&gt;0,D1175+AG1175,AB1175)</f>
        <v>3.4</v>
      </c>
      <c r="AJ1175" s="24">
        <f>MAX(0,D1175-AI1175-AH1175)</f>
        <v>0</v>
      </c>
      <c r="AK1175" s="25">
        <f>IF(AB1175&gt;0,AI1175/AB1175,0)</f>
        <v>1</v>
      </c>
      <c r="AL1175">
        <f>IF(AB1175=0,1,MIN(MATCH(MEDIAN(MinStable,AK1175,1),FC_L,1),3))</f>
        <v>3</v>
      </c>
      <c r="AM1175" s="25">
        <f>INDEX(FC_E1,$AL1175)+(MEDIAN(MinStable,$AK1175,1)-INDEX(FC_L,$AL1175))*(INDEX(FC_E1,$AL1175+1)-INDEX(FC_E1,$AL1175))/(INDEX(FC_L,$AL1175+1)-INDEX(FC_L,$AL1175))</f>
        <v>0.42799999999999999</v>
      </c>
      <c r="AN1175" s="25">
        <f>INDEX(FC_E2,$AL1175)+(MEDIAN(MinStable,$AK1175,1)-INDEX(FC_L,$AL1175))*(INDEX(FC_E2,$AL1175+1)-INDEX(FC_E2,$AL1175))/(INDEX(FC_L,$AL1175+1)-INDEX(FC_L,$AL1175))</f>
        <v>0.42199999999999999</v>
      </c>
      <c r="AO1175" s="25">
        <f>INDEX(FC_E3,$AL1175)+(MEDIAN(MinStable,$AK1175,1)-INDEX(FC_L,$AL1175))*(INDEX(FC_E3,$AL1175+1)-INDEX(FC_E3,$AL1175))/(INDEX(FC_L,$AL1175+1)-INDEX(FC_L,$AL1175))</f>
        <v>0.41499999999999998</v>
      </c>
      <c r="AP1175" s="26">
        <f>(IF(S1175=1,Y1175*AK1175/AM1175,0)+IF(T1175=1,Z1175*AK1175/AN1175,0)+IF(U1175=1,AA1175*AK1175/AO1175,0))*dt/60</f>
        <v>0.13434959664142687</v>
      </c>
      <c r="AQ1175" s="25">
        <f>E1175+(AG1175*SQRT(RTE)-AH1175/SQRT(RTE))*dt/60/E_nom</f>
        <v>0.51012707283857872</v>
      </c>
      <c r="AR1175">
        <f>IF(R1175=1,1,0)</f>
        <v>0</v>
      </c>
    </row>
    <row r="1176" spans="1:44" x14ac:dyDescent="0.2">
      <c r="A1176">
        <v>1174</v>
      </c>
      <c r="B1176" s="22">
        <f>A1176/1440</f>
        <v>0.81527777777777777</v>
      </c>
      <c r="C1176" s="23">
        <v>2.5143</v>
      </c>
      <c r="D1176" s="24">
        <f>C1176+P_aux</f>
        <v>2.5293000000000001</v>
      </c>
      <c r="E1176" s="25">
        <f>AQ1175</f>
        <v>0.51012707283857872</v>
      </c>
      <c r="F1176" s="24">
        <f>AB1175</f>
        <v>3.4</v>
      </c>
      <c r="G1176">
        <f>IF(AND(S1175=0,V1175&gt;=MinOff),V1175,-1)</f>
        <v>-1</v>
      </c>
      <c r="H1176">
        <f>IF(AND(T1175=0,W1175&gt;=MinOff),W1175,-1)</f>
        <v>-1</v>
      </c>
      <c r="I1176">
        <f>IF(AND(U1175=0,X1175&gt;=MinOff),X1175,-1)</f>
        <v>-1</v>
      </c>
      <c r="J1176">
        <f>IF(AND(S1175=1,V1175&gt;=MinRun),V1175,-1)</f>
        <v>951</v>
      </c>
      <c r="K1176">
        <f>IF(AND(T1175=1,W1175&gt;=MinRun),W1175,-1)</f>
        <v>950</v>
      </c>
      <c r="L1176">
        <f>IF(AND(U1175=1,X1175&gt;=MinRun),X1175,-1)</f>
        <v>609</v>
      </c>
      <c r="M1176">
        <f>IF(MAX(G1176:I1176)&lt;0,0,MATCH(MAX(G1176:I1176),G1176:I1176,0))</f>
        <v>0</v>
      </c>
      <c r="N1176">
        <f>IF(MAX(J1176:L1176)&lt;0,0,MATCH(MAX(J1176:L1176),J1176:L1176,0))</f>
        <v>1</v>
      </c>
      <c r="O1176" s="24">
        <f>IF(N1176=0,0,INDEX(CapVec,N1176))</f>
        <v>1.2</v>
      </c>
      <c r="P1176">
        <f>IF(OR(D1176&gt;F1176+StartMargin,E1176&lt;SOC_startT),1,0)</f>
        <v>0</v>
      </c>
      <c r="Q1176">
        <f>IF(AND(E1176&gt;SOC_stopT,D1176&lt;=F1176-O1176+StopMargin),1,0)</f>
        <v>0</v>
      </c>
      <c r="R1176">
        <f>IF(AND(P1176=1,M1176&gt;0),1,IF(AND(P1176=0,Q1176=1,N1176&gt;0),-1,0))</f>
        <v>0</v>
      </c>
      <c r="S1176">
        <f>S1175+IF(AND(R1176=1,M1176=1),1,0)-IF(AND(R1176=-1,N1176=1),1,0)</f>
        <v>1</v>
      </c>
      <c r="T1176">
        <f>T1175+IF(AND(R1176=1,M1176=2),1,0)-IF(AND(R1176=-1,N1176=2),1,0)</f>
        <v>1</v>
      </c>
      <c r="U1176">
        <f>U1175+IF(AND(R1176=1,M1176=3),1,0)-IF(AND(R1176=-1,N1176=3),1,0)</f>
        <v>1</v>
      </c>
      <c r="V1176">
        <f>IF(S1176&lt;&gt;S1175,0,V1175+dt)</f>
        <v>952</v>
      </c>
      <c r="W1176">
        <f>IF(T1176&lt;&gt;T1175,0,W1175+dt)</f>
        <v>951</v>
      </c>
      <c r="X1176">
        <f>IF(U1176&lt;&gt;U1175,0,X1175+dt)</f>
        <v>610</v>
      </c>
      <c r="Y1176" s="24">
        <f>S1176*Cap_1*MIN(1,(V1176+dt)/StartRamp)</f>
        <v>1.2</v>
      </c>
      <c r="Z1176" s="24">
        <f>T1176*Cap_2*MIN(1,(W1176+dt)/StartRamp)</f>
        <v>1.1000000000000001</v>
      </c>
      <c r="AA1176" s="24">
        <f>U1176*Cap_3*MIN(1,(X1176+dt)/StartRamp)</f>
        <v>1.1000000000000001</v>
      </c>
      <c r="AB1176" s="24">
        <f>SUM(Y1176:AA1176)</f>
        <v>3.4</v>
      </c>
      <c r="AC1176" s="24">
        <f>AB1176-D1176</f>
        <v>0.87069999999999981</v>
      </c>
      <c r="AD1176" s="25">
        <f>MEDIAN(0,(TaperEnd-E1176)/(TaperEnd-TaperStart),1)</f>
        <v>1</v>
      </c>
      <c r="AE1176" s="24">
        <f>MIN(P_pcs*AD1176,MAX(0,SOC_max-E1176)*E_nom*60/dt/SQRT(RTE))</f>
        <v>2.5</v>
      </c>
      <c r="AF1176" s="24">
        <f>MIN(P_pcs,MAX(0,E1176-SOC_min)*E_nom*60/dt*SQRT(RTE))</f>
        <v>2.5</v>
      </c>
      <c r="AG1176" s="24">
        <f>IF(AC1176&gt;0,MIN(AC1176,AE1176),0)</f>
        <v>0.87069999999999981</v>
      </c>
      <c r="AH1176" s="24">
        <f>IF(AC1176&lt;0,MIN(-AC1176,AF1176),0)</f>
        <v>0</v>
      </c>
      <c r="AI1176" s="24">
        <f>IF(AC1176&gt;0,D1176+AG1176,AB1176)</f>
        <v>3.4</v>
      </c>
      <c r="AJ1176" s="24">
        <f>MAX(0,D1176-AI1176-AH1176)</f>
        <v>0</v>
      </c>
      <c r="AK1176" s="25">
        <f>IF(AB1176&gt;0,AI1176/AB1176,0)</f>
        <v>1</v>
      </c>
      <c r="AL1176">
        <f>IF(AB1176=0,1,MIN(MATCH(MEDIAN(MinStable,AK1176,1),FC_L,1),3))</f>
        <v>3</v>
      </c>
      <c r="AM1176" s="25">
        <f>INDEX(FC_E1,$AL1176)+(MEDIAN(MinStable,$AK1176,1)-INDEX(FC_L,$AL1176))*(INDEX(FC_E1,$AL1176+1)-INDEX(FC_E1,$AL1176))/(INDEX(FC_L,$AL1176+1)-INDEX(FC_L,$AL1176))</f>
        <v>0.42799999999999999</v>
      </c>
      <c r="AN1176" s="25">
        <f>INDEX(FC_E2,$AL1176)+(MEDIAN(MinStable,$AK1176,1)-INDEX(FC_L,$AL1176))*(INDEX(FC_E2,$AL1176+1)-INDEX(FC_E2,$AL1176))/(INDEX(FC_L,$AL1176+1)-INDEX(FC_L,$AL1176))</f>
        <v>0.42199999999999999</v>
      </c>
      <c r="AO1176" s="25">
        <f>INDEX(FC_E3,$AL1176)+(MEDIAN(MinStable,$AK1176,1)-INDEX(FC_L,$AL1176))*(INDEX(FC_E3,$AL1176+1)-INDEX(FC_E3,$AL1176))/(INDEX(FC_L,$AL1176+1)-INDEX(FC_L,$AL1176))</f>
        <v>0.41499999999999998</v>
      </c>
      <c r="AP1176" s="26">
        <f>(IF(S1176=1,Y1176*AK1176/AM1176,0)+IF(T1176=1,Z1176*AK1176/AN1176,0)+IF(U1176=1,AA1176*AK1176/AO1176,0))*dt/60</f>
        <v>0.13434959664142687</v>
      </c>
      <c r="AQ1176" s="25">
        <f>E1176+(AG1176*SQRT(RTE)-AH1176/SQRT(RTE))*dt/60/E_nom</f>
        <v>0.51260219102165649</v>
      </c>
      <c r="AR1176">
        <f>IF(R1176=1,1,0)</f>
        <v>0</v>
      </c>
    </row>
    <row r="1177" spans="1:44" x14ac:dyDescent="0.2">
      <c r="A1177">
        <v>1175</v>
      </c>
      <c r="B1177" s="22">
        <f>A1177/1440</f>
        <v>0.81597222222222221</v>
      </c>
      <c r="C1177" s="23">
        <v>2.4468999999999999</v>
      </c>
      <c r="D1177" s="24">
        <f>C1177+P_aux</f>
        <v>2.4619</v>
      </c>
      <c r="E1177" s="25">
        <f>AQ1176</f>
        <v>0.51260219102165649</v>
      </c>
      <c r="F1177" s="24">
        <f>AB1176</f>
        <v>3.4</v>
      </c>
      <c r="G1177">
        <f>IF(AND(S1176=0,V1176&gt;=MinOff),V1176,-1)</f>
        <v>-1</v>
      </c>
      <c r="H1177">
        <f>IF(AND(T1176=0,W1176&gt;=MinOff),W1176,-1)</f>
        <v>-1</v>
      </c>
      <c r="I1177">
        <f>IF(AND(U1176=0,X1176&gt;=MinOff),X1176,-1)</f>
        <v>-1</v>
      </c>
      <c r="J1177">
        <f>IF(AND(S1176=1,V1176&gt;=MinRun),V1176,-1)</f>
        <v>952</v>
      </c>
      <c r="K1177">
        <f>IF(AND(T1176=1,W1176&gt;=MinRun),W1176,-1)</f>
        <v>951</v>
      </c>
      <c r="L1177">
        <f>IF(AND(U1176=1,X1176&gt;=MinRun),X1176,-1)</f>
        <v>610</v>
      </c>
      <c r="M1177">
        <f>IF(MAX(G1177:I1177)&lt;0,0,MATCH(MAX(G1177:I1177),G1177:I1177,0))</f>
        <v>0</v>
      </c>
      <c r="N1177">
        <f>IF(MAX(J1177:L1177)&lt;0,0,MATCH(MAX(J1177:L1177),J1177:L1177,0))</f>
        <v>1</v>
      </c>
      <c r="O1177" s="24">
        <f>IF(N1177=0,0,INDEX(CapVec,N1177))</f>
        <v>1.2</v>
      </c>
      <c r="P1177">
        <f>IF(OR(D1177&gt;F1177+StartMargin,E1177&lt;SOC_startT),1,0)</f>
        <v>0</v>
      </c>
      <c r="Q1177">
        <f>IF(AND(E1177&gt;SOC_stopT,D1177&lt;=F1177-O1177+StopMargin),1,0)</f>
        <v>0</v>
      </c>
      <c r="R1177">
        <f>IF(AND(P1177=1,M1177&gt;0),1,IF(AND(P1177=0,Q1177=1,N1177&gt;0),-1,0))</f>
        <v>0</v>
      </c>
      <c r="S1177">
        <f>S1176+IF(AND(R1177=1,M1177=1),1,0)-IF(AND(R1177=-1,N1177=1),1,0)</f>
        <v>1</v>
      </c>
      <c r="T1177">
        <f>T1176+IF(AND(R1177=1,M1177=2),1,0)-IF(AND(R1177=-1,N1177=2),1,0)</f>
        <v>1</v>
      </c>
      <c r="U1177">
        <f>U1176+IF(AND(R1177=1,M1177=3),1,0)-IF(AND(R1177=-1,N1177=3),1,0)</f>
        <v>1</v>
      </c>
      <c r="V1177">
        <f>IF(S1177&lt;&gt;S1176,0,V1176+dt)</f>
        <v>953</v>
      </c>
      <c r="W1177">
        <f>IF(T1177&lt;&gt;T1176,0,W1176+dt)</f>
        <v>952</v>
      </c>
      <c r="X1177">
        <f>IF(U1177&lt;&gt;U1176,0,X1176+dt)</f>
        <v>611</v>
      </c>
      <c r="Y1177" s="24">
        <f>S1177*Cap_1*MIN(1,(V1177+dt)/StartRamp)</f>
        <v>1.2</v>
      </c>
      <c r="Z1177" s="24">
        <f>T1177*Cap_2*MIN(1,(W1177+dt)/StartRamp)</f>
        <v>1.1000000000000001</v>
      </c>
      <c r="AA1177" s="24">
        <f>U1177*Cap_3*MIN(1,(X1177+dt)/StartRamp)</f>
        <v>1.1000000000000001</v>
      </c>
      <c r="AB1177" s="24">
        <f>SUM(Y1177:AA1177)</f>
        <v>3.4</v>
      </c>
      <c r="AC1177" s="24">
        <f>AB1177-D1177</f>
        <v>0.93809999999999993</v>
      </c>
      <c r="AD1177" s="25">
        <f>MEDIAN(0,(TaperEnd-E1177)/(TaperEnd-TaperStart),1)</f>
        <v>1</v>
      </c>
      <c r="AE1177" s="24">
        <f>MIN(P_pcs*AD1177,MAX(0,SOC_max-E1177)*E_nom*60/dt/SQRT(RTE))</f>
        <v>2.5</v>
      </c>
      <c r="AF1177" s="24">
        <f>MIN(P_pcs,MAX(0,E1177-SOC_min)*E_nom*60/dt*SQRT(RTE))</f>
        <v>2.5</v>
      </c>
      <c r="AG1177" s="24">
        <f>IF(AC1177&gt;0,MIN(AC1177,AE1177),0)</f>
        <v>0.93809999999999993</v>
      </c>
      <c r="AH1177" s="24">
        <f>IF(AC1177&lt;0,MIN(-AC1177,AF1177),0)</f>
        <v>0</v>
      </c>
      <c r="AI1177" s="24">
        <f>IF(AC1177&gt;0,D1177+AG1177,AB1177)</f>
        <v>3.4</v>
      </c>
      <c r="AJ1177" s="24">
        <f>MAX(0,D1177-AI1177-AH1177)</f>
        <v>0</v>
      </c>
      <c r="AK1177" s="25">
        <f>IF(AB1177&gt;0,AI1177/AB1177,0)</f>
        <v>1</v>
      </c>
      <c r="AL1177">
        <f>IF(AB1177=0,1,MIN(MATCH(MEDIAN(MinStable,AK1177,1),FC_L,1),3))</f>
        <v>3</v>
      </c>
      <c r="AM1177" s="25">
        <f>INDEX(FC_E1,$AL1177)+(MEDIAN(MinStable,$AK1177,1)-INDEX(FC_L,$AL1177))*(INDEX(FC_E1,$AL1177+1)-INDEX(FC_E1,$AL1177))/(INDEX(FC_L,$AL1177+1)-INDEX(FC_L,$AL1177))</f>
        <v>0.42799999999999999</v>
      </c>
      <c r="AN1177" s="25">
        <f>INDEX(FC_E2,$AL1177)+(MEDIAN(MinStable,$AK1177,1)-INDEX(FC_L,$AL1177))*(INDEX(FC_E2,$AL1177+1)-INDEX(FC_E2,$AL1177))/(INDEX(FC_L,$AL1177+1)-INDEX(FC_L,$AL1177))</f>
        <v>0.42199999999999999</v>
      </c>
      <c r="AO1177" s="25">
        <f>INDEX(FC_E3,$AL1177)+(MEDIAN(MinStable,$AK1177,1)-INDEX(FC_L,$AL1177))*(INDEX(FC_E3,$AL1177+1)-INDEX(FC_E3,$AL1177))/(INDEX(FC_L,$AL1177+1)-INDEX(FC_L,$AL1177))</f>
        <v>0.41499999999999998</v>
      </c>
      <c r="AP1177" s="26">
        <f>(IF(S1177=1,Y1177*AK1177/AM1177,0)+IF(T1177=1,Z1177*AK1177/AN1177,0)+IF(U1177=1,AA1177*AK1177/AO1177,0))*dt/60</f>
        <v>0.13434959664142687</v>
      </c>
      <c r="AQ1177" s="25">
        <f>E1177+(AG1177*SQRT(RTE)-AH1177/SQRT(RTE))*dt/60/E_nom</f>
        <v>0.51526890558183247</v>
      </c>
      <c r="AR1177">
        <f>IF(R1177=1,1,0)</f>
        <v>0</v>
      </c>
    </row>
    <row r="1178" spans="1:44" x14ac:dyDescent="0.2">
      <c r="A1178">
        <v>1176</v>
      </c>
      <c r="B1178" s="22">
        <f>A1178/1440</f>
        <v>0.81666666666666665</v>
      </c>
      <c r="C1178" s="23">
        <v>2.4437000000000002</v>
      </c>
      <c r="D1178" s="24">
        <f>C1178+P_aux</f>
        <v>2.4587000000000003</v>
      </c>
      <c r="E1178" s="25">
        <f>AQ1177</f>
        <v>0.51526890558183247</v>
      </c>
      <c r="F1178" s="24">
        <f>AB1177</f>
        <v>3.4</v>
      </c>
      <c r="G1178">
        <f>IF(AND(S1177=0,V1177&gt;=MinOff),V1177,-1)</f>
        <v>-1</v>
      </c>
      <c r="H1178">
        <f>IF(AND(T1177=0,W1177&gt;=MinOff),W1177,-1)</f>
        <v>-1</v>
      </c>
      <c r="I1178">
        <f>IF(AND(U1177=0,X1177&gt;=MinOff),X1177,-1)</f>
        <v>-1</v>
      </c>
      <c r="J1178">
        <f>IF(AND(S1177=1,V1177&gt;=MinRun),V1177,-1)</f>
        <v>953</v>
      </c>
      <c r="K1178">
        <f>IF(AND(T1177=1,W1177&gt;=MinRun),W1177,-1)</f>
        <v>952</v>
      </c>
      <c r="L1178">
        <f>IF(AND(U1177=1,X1177&gt;=MinRun),X1177,-1)</f>
        <v>611</v>
      </c>
      <c r="M1178">
        <f>IF(MAX(G1178:I1178)&lt;0,0,MATCH(MAX(G1178:I1178),G1178:I1178,0))</f>
        <v>0</v>
      </c>
      <c r="N1178">
        <f>IF(MAX(J1178:L1178)&lt;0,0,MATCH(MAX(J1178:L1178),J1178:L1178,0))</f>
        <v>1</v>
      </c>
      <c r="O1178" s="24">
        <f>IF(N1178=0,0,INDEX(CapVec,N1178))</f>
        <v>1.2</v>
      </c>
      <c r="P1178">
        <f>IF(OR(D1178&gt;F1178+StartMargin,E1178&lt;SOC_startT),1,0)</f>
        <v>0</v>
      </c>
      <c r="Q1178">
        <f>IF(AND(E1178&gt;SOC_stopT,D1178&lt;=F1178-O1178+StopMargin),1,0)</f>
        <v>0</v>
      </c>
      <c r="R1178">
        <f>IF(AND(P1178=1,M1178&gt;0),1,IF(AND(P1178=0,Q1178=1,N1178&gt;0),-1,0))</f>
        <v>0</v>
      </c>
      <c r="S1178">
        <f>S1177+IF(AND(R1178=1,M1178=1),1,0)-IF(AND(R1178=-1,N1178=1),1,0)</f>
        <v>1</v>
      </c>
      <c r="T1178">
        <f>T1177+IF(AND(R1178=1,M1178=2),1,0)-IF(AND(R1178=-1,N1178=2),1,0)</f>
        <v>1</v>
      </c>
      <c r="U1178">
        <f>U1177+IF(AND(R1178=1,M1178=3),1,0)-IF(AND(R1178=-1,N1178=3),1,0)</f>
        <v>1</v>
      </c>
      <c r="V1178">
        <f>IF(S1178&lt;&gt;S1177,0,V1177+dt)</f>
        <v>954</v>
      </c>
      <c r="W1178">
        <f>IF(T1178&lt;&gt;T1177,0,W1177+dt)</f>
        <v>953</v>
      </c>
      <c r="X1178">
        <f>IF(U1178&lt;&gt;U1177,0,X1177+dt)</f>
        <v>612</v>
      </c>
      <c r="Y1178" s="24">
        <f>S1178*Cap_1*MIN(1,(V1178+dt)/StartRamp)</f>
        <v>1.2</v>
      </c>
      <c r="Z1178" s="24">
        <f>T1178*Cap_2*MIN(1,(W1178+dt)/StartRamp)</f>
        <v>1.1000000000000001</v>
      </c>
      <c r="AA1178" s="24">
        <f>U1178*Cap_3*MIN(1,(X1178+dt)/StartRamp)</f>
        <v>1.1000000000000001</v>
      </c>
      <c r="AB1178" s="24">
        <f>SUM(Y1178:AA1178)</f>
        <v>3.4</v>
      </c>
      <c r="AC1178" s="24">
        <f>AB1178-D1178</f>
        <v>0.94129999999999958</v>
      </c>
      <c r="AD1178" s="25">
        <f>MEDIAN(0,(TaperEnd-E1178)/(TaperEnd-TaperStart),1)</f>
        <v>1</v>
      </c>
      <c r="AE1178" s="24">
        <f>MIN(P_pcs*AD1178,MAX(0,SOC_max-E1178)*E_nom*60/dt/SQRT(RTE))</f>
        <v>2.5</v>
      </c>
      <c r="AF1178" s="24">
        <f>MIN(P_pcs,MAX(0,E1178-SOC_min)*E_nom*60/dt*SQRT(RTE))</f>
        <v>2.5</v>
      </c>
      <c r="AG1178" s="24">
        <f>IF(AC1178&gt;0,MIN(AC1178,AE1178),0)</f>
        <v>0.94129999999999958</v>
      </c>
      <c r="AH1178" s="24">
        <f>IF(AC1178&lt;0,MIN(-AC1178,AF1178),0)</f>
        <v>0</v>
      </c>
      <c r="AI1178" s="24">
        <f>IF(AC1178&gt;0,D1178+AG1178,AB1178)</f>
        <v>3.4</v>
      </c>
      <c r="AJ1178" s="24">
        <f>MAX(0,D1178-AI1178-AH1178)</f>
        <v>0</v>
      </c>
      <c r="AK1178" s="25">
        <f>IF(AB1178&gt;0,AI1178/AB1178,0)</f>
        <v>1</v>
      </c>
      <c r="AL1178">
        <f>IF(AB1178=0,1,MIN(MATCH(MEDIAN(MinStable,AK1178,1),FC_L,1),3))</f>
        <v>3</v>
      </c>
      <c r="AM1178" s="25">
        <f>INDEX(FC_E1,$AL1178)+(MEDIAN(MinStable,$AK1178,1)-INDEX(FC_L,$AL1178))*(INDEX(FC_E1,$AL1178+1)-INDEX(FC_E1,$AL1178))/(INDEX(FC_L,$AL1178+1)-INDEX(FC_L,$AL1178))</f>
        <v>0.42799999999999999</v>
      </c>
      <c r="AN1178" s="25">
        <f>INDEX(FC_E2,$AL1178)+(MEDIAN(MinStable,$AK1178,1)-INDEX(FC_L,$AL1178))*(INDEX(FC_E2,$AL1178+1)-INDEX(FC_E2,$AL1178))/(INDEX(FC_L,$AL1178+1)-INDEX(FC_L,$AL1178))</f>
        <v>0.42199999999999999</v>
      </c>
      <c r="AO1178" s="25">
        <f>INDEX(FC_E3,$AL1178)+(MEDIAN(MinStable,$AK1178,1)-INDEX(FC_L,$AL1178))*(INDEX(FC_E3,$AL1178+1)-INDEX(FC_E3,$AL1178))/(INDEX(FC_L,$AL1178+1)-INDEX(FC_L,$AL1178))</f>
        <v>0.41499999999999998</v>
      </c>
      <c r="AP1178" s="26">
        <f>(IF(S1178=1,Y1178*AK1178/AM1178,0)+IF(T1178=1,Z1178*AK1178/AN1178,0)+IF(U1178=1,AA1178*AK1178/AO1178,0))*dt/60</f>
        <v>0.13434959664142687</v>
      </c>
      <c r="AQ1178" s="25">
        <f>E1178+(AG1178*SQRT(RTE)-AH1178/SQRT(RTE))*dt/60/E_nom</f>
        <v>0.51794471670590625</v>
      </c>
      <c r="AR1178">
        <f>IF(R1178=1,1,0)</f>
        <v>0</v>
      </c>
    </row>
    <row r="1179" spans="1:44" x14ac:dyDescent="0.2">
      <c r="A1179">
        <v>1177</v>
      </c>
      <c r="B1179" s="22">
        <f>A1179/1440</f>
        <v>0.81736111111111109</v>
      </c>
      <c r="C1179" s="23">
        <v>2.4584999999999999</v>
      </c>
      <c r="D1179" s="24">
        <f>C1179+P_aux</f>
        <v>2.4735</v>
      </c>
      <c r="E1179" s="25">
        <f>AQ1178</f>
        <v>0.51794471670590625</v>
      </c>
      <c r="F1179" s="24">
        <f>AB1178</f>
        <v>3.4</v>
      </c>
      <c r="G1179">
        <f>IF(AND(S1178=0,V1178&gt;=MinOff),V1178,-1)</f>
        <v>-1</v>
      </c>
      <c r="H1179">
        <f>IF(AND(T1178=0,W1178&gt;=MinOff),W1178,-1)</f>
        <v>-1</v>
      </c>
      <c r="I1179">
        <f>IF(AND(U1178=0,X1178&gt;=MinOff),X1178,-1)</f>
        <v>-1</v>
      </c>
      <c r="J1179">
        <f>IF(AND(S1178=1,V1178&gt;=MinRun),V1178,-1)</f>
        <v>954</v>
      </c>
      <c r="K1179">
        <f>IF(AND(T1178=1,W1178&gt;=MinRun),W1178,-1)</f>
        <v>953</v>
      </c>
      <c r="L1179">
        <f>IF(AND(U1178=1,X1178&gt;=MinRun),X1178,-1)</f>
        <v>612</v>
      </c>
      <c r="M1179">
        <f>IF(MAX(G1179:I1179)&lt;0,0,MATCH(MAX(G1179:I1179),G1179:I1179,0))</f>
        <v>0</v>
      </c>
      <c r="N1179">
        <f>IF(MAX(J1179:L1179)&lt;0,0,MATCH(MAX(J1179:L1179),J1179:L1179,0))</f>
        <v>1</v>
      </c>
      <c r="O1179" s="24">
        <f>IF(N1179=0,0,INDEX(CapVec,N1179))</f>
        <v>1.2</v>
      </c>
      <c r="P1179">
        <f>IF(OR(D1179&gt;F1179+StartMargin,E1179&lt;SOC_startT),1,0)</f>
        <v>0</v>
      </c>
      <c r="Q1179">
        <f>IF(AND(E1179&gt;SOC_stopT,D1179&lt;=F1179-O1179+StopMargin),1,0)</f>
        <v>0</v>
      </c>
      <c r="R1179">
        <f>IF(AND(P1179=1,M1179&gt;0),1,IF(AND(P1179=0,Q1179=1,N1179&gt;0),-1,0))</f>
        <v>0</v>
      </c>
      <c r="S1179">
        <f>S1178+IF(AND(R1179=1,M1179=1),1,0)-IF(AND(R1179=-1,N1179=1),1,0)</f>
        <v>1</v>
      </c>
      <c r="T1179">
        <f>T1178+IF(AND(R1179=1,M1179=2),1,0)-IF(AND(R1179=-1,N1179=2),1,0)</f>
        <v>1</v>
      </c>
      <c r="U1179">
        <f>U1178+IF(AND(R1179=1,M1179=3),1,0)-IF(AND(R1179=-1,N1179=3),1,0)</f>
        <v>1</v>
      </c>
      <c r="V1179">
        <f>IF(S1179&lt;&gt;S1178,0,V1178+dt)</f>
        <v>955</v>
      </c>
      <c r="W1179">
        <f>IF(T1179&lt;&gt;T1178,0,W1178+dt)</f>
        <v>954</v>
      </c>
      <c r="X1179">
        <f>IF(U1179&lt;&gt;U1178,0,X1178+dt)</f>
        <v>613</v>
      </c>
      <c r="Y1179" s="24">
        <f>S1179*Cap_1*MIN(1,(V1179+dt)/StartRamp)</f>
        <v>1.2</v>
      </c>
      <c r="Z1179" s="24">
        <f>T1179*Cap_2*MIN(1,(W1179+dt)/StartRamp)</f>
        <v>1.1000000000000001</v>
      </c>
      <c r="AA1179" s="24">
        <f>U1179*Cap_3*MIN(1,(X1179+dt)/StartRamp)</f>
        <v>1.1000000000000001</v>
      </c>
      <c r="AB1179" s="24">
        <f>SUM(Y1179:AA1179)</f>
        <v>3.4</v>
      </c>
      <c r="AC1179" s="24">
        <f>AB1179-D1179</f>
        <v>0.92649999999999988</v>
      </c>
      <c r="AD1179" s="25">
        <f>MEDIAN(0,(TaperEnd-E1179)/(TaperEnd-TaperStart),1)</f>
        <v>1</v>
      </c>
      <c r="AE1179" s="24">
        <f>MIN(P_pcs*AD1179,MAX(0,SOC_max-E1179)*E_nom*60/dt/SQRT(RTE))</f>
        <v>2.5</v>
      </c>
      <c r="AF1179" s="24">
        <f>MIN(P_pcs,MAX(0,E1179-SOC_min)*E_nom*60/dt*SQRT(RTE))</f>
        <v>2.5</v>
      </c>
      <c r="AG1179" s="24">
        <f>IF(AC1179&gt;0,MIN(AC1179,AE1179),0)</f>
        <v>0.92649999999999988</v>
      </c>
      <c r="AH1179" s="24">
        <f>IF(AC1179&lt;0,MIN(-AC1179,AF1179),0)</f>
        <v>0</v>
      </c>
      <c r="AI1179" s="24">
        <f>IF(AC1179&gt;0,D1179+AG1179,AB1179)</f>
        <v>3.4</v>
      </c>
      <c r="AJ1179" s="24">
        <f>MAX(0,D1179-AI1179-AH1179)</f>
        <v>0</v>
      </c>
      <c r="AK1179" s="25">
        <f>IF(AB1179&gt;0,AI1179/AB1179,0)</f>
        <v>1</v>
      </c>
      <c r="AL1179">
        <f>IF(AB1179=0,1,MIN(MATCH(MEDIAN(MinStable,AK1179,1),FC_L,1),3))</f>
        <v>3</v>
      </c>
      <c r="AM1179" s="25">
        <f>INDEX(FC_E1,$AL1179)+(MEDIAN(MinStable,$AK1179,1)-INDEX(FC_L,$AL1179))*(INDEX(FC_E1,$AL1179+1)-INDEX(FC_E1,$AL1179))/(INDEX(FC_L,$AL1179+1)-INDEX(FC_L,$AL1179))</f>
        <v>0.42799999999999999</v>
      </c>
      <c r="AN1179" s="25">
        <f>INDEX(FC_E2,$AL1179)+(MEDIAN(MinStable,$AK1179,1)-INDEX(FC_L,$AL1179))*(INDEX(FC_E2,$AL1179+1)-INDEX(FC_E2,$AL1179))/(INDEX(FC_L,$AL1179+1)-INDEX(FC_L,$AL1179))</f>
        <v>0.42199999999999999</v>
      </c>
      <c r="AO1179" s="25">
        <f>INDEX(FC_E3,$AL1179)+(MEDIAN(MinStable,$AK1179,1)-INDEX(FC_L,$AL1179))*(INDEX(FC_E3,$AL1179+1)-INDEX(FC_E3,$AL1179))/(INDEX(FC_L,$AL1179+1)-INDEX(FC_L,$AL1179))</f>
        <v>0.41499999999999998</v>
      </c>
      <c r="AP1179" s="26">
        <f>(IF(S1179=1,Y1179*AK1179/AM1179,0)+IF(T1179=1,Z1179*AK1179/AN1179,0)+IF(U1179=1,AA1179*AK1179/AO1179,0))*dt/60</f>
        <v>0.13434959664142687</v>
      </c>
      <c r="AQ1179" s="25">
        <f>E1179+(AG1179*SQRT(RTE)-AH1179/SQRT(RTE))*dt/60/E_nom</f>
        <v>0.52057845622195253</v>
      </c>
      <c r="AR1179">
        <f>IF(R1179=1,1,0)</f>
        <v>0</v>
      </c>
    </row>
    <row r="1180" spans="1:44" x14ac:dyDescent="0.2">
      <c r="A1180">
        <v>1178</v>
      </c>
      <c r="B1180" s="22">
        <f>A1180/1440</f>
        <v>0.81805555555555554</v>
      </c>
      <c r="C1180" s="23">
        <v>2.5253999999999999</v>
      </c>
      <c r="D1180" s="24">
        <f>C1180+P_aux</f>
        <v>2.5404</v>
      </c>
      <c r="E1180" s="25">
        <f>AQ1179</f>
        <v>0.52057845622195253</v>
      </c>
      <c r="F1180" s="24">
        <f>AB1179</f>
        <v>3.4</v>
      </c>
      <c r="G1180">
        <f>IF(AND(S1179=0,V1179&gt;=MinOff),V1179,-1)</f>
        <v>-1</v>
      </c>
      <c r="H1180">
        <f>IF(AND(T1179=0,W1179&gt;=MinOff),W1179,-1)</f>
        <v>-1</v>
      </c>
      <c r="I1180">
        <f>IF(AND(U1179=0,X1179&gt;=MinOff),X1179,-1)</f>
        <v>-1</v>
      </c>
      <c r="J1180">
        <f>IF(AND(S1179=1,V1179&gt;=MinRun),V1179,-1)</f>
        <v>955</v>
      </c>
      <c r="K1180">
        <f>IF(AND(T1179=1,W1179&gt;=MinRun),W1179,-1)</f>
        <v>954</v>
      </c>
      <c r="L1180">
        <f>IF(AND(U1179=1,X1179&gt;=MinRun),X1179,-1)</f>
        <v>613</v>
      </c>
      <c r="M1180">
        <f>IF(MAX(G1180:I1180)&lt;0,0,MATCH(MAX(G1180:I1180),G1180:I1180,0))</f>
        <v>0</v>
      </c>
      <c r="N1180">
        <f>IF(MAX(J1180:L1180)&lt;0,0,MATCH(MAX(J1180:L1180),J1180:L1180,0))</f>
        <v>1</v>
      </c>
      <c r="O1180" s="24">
        <f>IF(N1180=0,0,INDEX(CapVec,N1180))</f>
        <v>1.2</v>
      </c>
      <c r="P1180">
        <f>IF(OR(D1180&gt;F1180+StartMargin,E1180&lt;SOC_startT),1,0)</f>
        <v>0</v>
      </c>
      <c r="Q1180">
        <f>IF(AND(E1180&gt;SOC_stopT,D1180&lt;=F1180-O1180+StopMargin),1,0)</f>
        <v>0</v>
      </c>
      <c r="R1180">
        <f>IF(AND(P1180=1,M1180&gt;0),1,IF(AND(P1180=0,Q1180=1,N1180&gt;0),-1,0))</f>
        <v>0</v>
      </c>
      <c r="S1180">
        <f>S1179+IF(AND(R1180=1,M1180=1),1,0)-IF(AND(R1180=-1,N1180=1),1,0)</f>
        <v>1</v>
      </c>
      <c r="T1180">
        <f>T1179+IF(AND(R1180=1,M1180=2),1,0)-IF(AND(R1180=-1,N1180=2),1,0)</f>
        <v>1</v>
      </c>
      <c r="U1180">
        <f>U1179+IF(AND(R1180=1,M1180=3),1,0)-IF(AND(R1180=-1,N1180=3),1,0)</f>
        <v>1</v>
      </c>
      <c r="V1180">
        <f>IF(S1180&lt;&gt;S1179,0,V1179+dt)</f>
        <v>956</v>
      </c>
      <c r="W1180">
        <f>IF(T1180&lt;&gt;T1179,0,W1179+dt)</f>
        <v>955</v>
      </c>
      <c r="X1180">
        <f>IF(U1180&lt;&gt;U1179,0,X1179+dt)</f>
        <v>614</v>
      </c>
      <c r="Y1180" s="24">
        <f>S1180*Cap_1*MIN(1,(V1180+dt)/StartRamp)</f>
        <v>1.2</v>
      </c>
      <c r="Z1180" s="24">
        <f>T1180*Cap_2*MIN(1,(W1180+dt)/StartRamp)</f>
        <v>1.1000000000000001</v>
      </c>
      <c r="AA1180" s="24">
        <f>U1180*Cap_3*MIN(1,(X1180+dt)/StartRamp)</f>
        <v>1.1000000000000001</v>
      </c>
      <c r="AB1180" s="24">
        <f>SUM(Y1180:AA1180)</f>
        <v>3.4</v>
      </c>
      <c r="AC1180" s="24">
        <f>AB1180-D1180</f>
        <v>0.85959999999999992</v>
      </c>
      <c r="AD1180" s="25">
        <f>MEDIAN(0,(TaperEnd-E1180)/(TaperEnd-TaperStart),1)</f>
        <v>1</v>
      </c>
      <c r="AE1180" s="24">
        <f>MIN(P_pcs*AD1180,MAX(0,SOC_max-E1180)*E_nom*60/dt/SQRT(RTE))</f>
        <v>2.5</v>
      </c>
      <c r="AF1180" s="24">
        <f>MIN(P_pcs,MAX(0,E1180-SOC_min)*E_nom*60/dt*SQRT(RTE))</f>
        <v>2.5</v>
      </c>
      <c r="AG1180" s="24">
        <f>IF(AC1180&gt;0,MIN(AC1180,AE1180),0)</f>
        <v>0.85959999999999992</v>
      </c>
      <c r="AH1180" s="24">
        <f>IF(AC1180&lt;0,MIN(-AC1180,AF1180),0)</f>
        <v>0</v>
      </c>
      <c r="AI1180" s="24">
        <f>IF(AC1180&gt;0,D1180+AG1180,AB1180)</f>
        <v>3.4</v>
      </c>
      <c r="AJ1180" s="24">
        <f>MAX(0,D1180-AI1180-AH1180)</f>
        <v>0</v>
      </c>
      <c r="AK1180" s="25">
        <f>IF(AB1180&gt;0,AI1180/AB1180,0)</f>
        <v>1</v>
      </c>
      <c r="AL1180">
        <f>IF(AB1180=0,1,MIN(MATCH(MEDIAN(MinStable,AK1180,1),FC_L,1),3))</f>
        <v>3</v>
      </c>
      <c r="AM1180" s="25">
        <f>INDEX(FC_E1,$AL1180)+(MEDIAN(MinStable,$AK1180,1)-INDEX(FC_L,$AL1180))*(INDEX(FC_E1,$AL1180+1)-INDEX(FC_E1,$AL1180))/(INDEX(FC_L,$AL1180+1)-INDEX(FC_L,$AL1180))</f>
        <v>0.42799999999999999</v>
      </c>
      <c r="AN1180" s="25">
        <f>INDEX(FC_E2,$AL1180)+(MEDIAN(MinStable,$AK1180,1)-INDEX(FC_L,$AL1180))*(INDEX(FC_E2,$AL1180+1)-INDEX(FC_E2,$AL1180))/(INDEX(FC_L,$AL1180+1)-INDEX(FC_L,$AL1180))</f>
        <v>0.42199999999999999</v>
      </c>
      <c r="AO1180" s="25">
        <f>INDEX(FC_E3,$AL1180)+(MEDIAN(MinStable,$AK1180,1)-INDEX(FC_L,$AL1180))*(INDEX(FC_E3,$AL1180+1)-INDEX(FC_E3,$AL1180))/(INDEX(FC_L,$AL1180+1)-INDEX(FC_L,$AL1180))</f>
        <v>0.41499999999999998</v>
      </c>
      <c r="AP1180" s="26">
        <f>(IF(S1180=1,Y1180*AK1180/AM1180,0)+IF(T1180=1,Z1180*AK1180/AN1180,0)+IF(U1180=1,AA1180*AK1180/AO1180,0))*dt/60</f>
        <v>0.13434959664142687</v>
      </c>
      <c r="AQ1180" s="25">
        <f>E1180+(AG1180*SQRT(RTE)-AH1180/SQRT(RTE))*dt/60/E_nom</f>
        <v>0.5230220206990096</v>
      </c>
      <c r="AR1180">
        <f>IF(R1180=1,1,0)</f>
        <v>0</v>
      </c>
    </row>
    <row r="1181" spans="1:44" x14ac:dyDescent="0.2">
      <c r="A1181">
        <v>1179</v>
      </c>
      <c r="B1181" s="22">
        <f>A1181/1440</f>
        <v>0.81874999999999998</v>
      </c>
      <c r="C1181" s="23">
        <v>2.448</v>
      </c>
      <c r="D1181" s="24">
        <f>C1181+P_aux</f>
        <v>2.4630000000000001</v>
      </c>
      <c r="E1181" s="25">
        <f>AQ1180</f>
        <v>0.5230220206990096</v>
      </c>
      <c r="F1181" s="24">
        <f>AB1180</f>
        <v>3.4</v>
      </c>
      <c r="G1181">
        <f>IF(AND(S1180=0,V1180&gt;=MinOff),V1180,-1)</f>
        <v>-1</v>
      </c>
      <c r="H1181">
        <f>IF(AND(T1180=0,W1180&gt;=MinOff),W1180,-1)</f>
        <v>-1</v>
      </c>
      <c r="I1181">
        <f>IF(AND(U1180=0,X1180&gt;=MinOff),X1180,-1)</f>
        <v>-1</v>
      </c>
      <c r="J1181">
        <f>IF(AND(S1180=1,V1180&gt;=MinRun),V1180,-1)</f>
        <v>956</v>
      </c>
      <c r="K1181">
        <f>IF(AND(T1180=1,W1180&gt;=MinRun),W1180,-1)</f>
        <v>955</v>
      </c>
      <c r="L1181">
        <f>IF(AND(U1180=1,X1180&gt;=MinRun),X1180,-1)</f>
        <v>614</v>
      </c>
      <c r="M1181">
        <f>IF(MAX(G1181:I1181)&lt;0,0,MATCH(MAX(G1181:I1181),G1181:I1181,0))</f>
        <v>0</v>
      </c>
      <c r="N1181">
        <f>IF(MAX(J1181:L1181)&lt;0,0,MATCH(MAX(J1181:L1181),J1181:L1181,0))</f>
        <v>1</v>
      </c>
      <c r="O1181" s="24">
        <f>IF(N1181=0,0,INDEX(CapVec,N1181))</f>
        <v>1.2</v>
      </c>
      <c r="P1181">
        <f>IF(OR(D1181&gt;F1181+StartMargin,E1181&lt;SOC_startT),1,0)</f>
        <v>0</v>
      </c>
      <c r="Q1181">
        <f>IF(AND(E1181&gt;SOC_stopT,D1181&lt;=F1181-O1181+StopMargin),1,0)</f>
        <v>0</v>
      </c>
      <c r="R1181">
        <f>IF(AND(P1181=1,M1181&gt;0),1,IF(AND(P1181=0,Q1181=1,N1181&gt;0),-1,0))</f>
        <v>0</v>
      </c>
      <c r="S1181">
        <f>S1180+IF(AND(R1181=1,M1181=1),1,0)-IF(AND(R1181=-1,N1181=1),1,0)</f>
        <v>1</v>
      </c>
      <c r="T1181">
        <f>T1180+IF(AND(R1181=1,M1181=2),1,0)-IF(AND(R1181=-1,N1181=2),1,0)</f>
        <v>1</v>
      </c>
      <c r="U1181">
        <f>U1180+IF(AND(R1181=1,M1181=3),1,0)-IF(AND(R1181=-1,N1181=3),1,0)</f>
        <v>1</v>
      </c>
      <c r="V1181">
        <f>IF(S1181&lt;&gt;S1180,0,V1180+dt)</f>
        <v>957</v>
      </c>
      <c r="W1181">
        <f>IF(T1181&lt;&gt;T1180,0,W1180+dt)</f>
        <v>956</v>
      </c>
      <c r="X1181">
        <f>IF(U1181&lt;&gt;U1180,0,X1180+dt)</f>
        <v>615</v>
      </c>
      <c r="Y1181" s="24">
        <f>S1181*Cap_1*MIN(1,(V1181+dt)/StartRamp)</f>
        <v>1.2</v>
      </c>
      <c r="Z1181" s="24">
        <f>T1181*Cap_2*MIN(1,(W1181+dt)/StartRamp)</f>
        <v>1.1000000000000001</v>
      </c>
      <c r="AA1181" s="24">
        <f>U1181*Cap_3*MIN(1,(X1181+dt)/StartRamp)</f>
        <v>1.1000000000000001</v>
      </c>
      <c r="AB1181" s="24">
        <f>SUM(Y1181:AA1181)</f>
        <v>3.4</v>
      </c>
      <c r="AC1181" s="24">
        <f>AB1181-D1181</f>
        <v>0.93699999999999983</v>
      </c>
      <c r="AD1181" s="25">
        <f>MEDIAN(0,(TaperEnd-E1181)/(TaperEnd-TaperStart),1)</f>
        <v>1</v>
      </c>
      <c r="AE1181" s="24">
        <f>MIN(P_pcs*AD1181,MAX(0,SOC_max-E1181)*E_nom*60/dt/SQRT(RTE))</f>
        <v>2.5</v>
      </c>
      <c r="AF1181" s="24">
        <f>MIN(P_pcs,MAX(0,E1181-SOC_min)*E_nom*60/dt*SQRT(RTE))</f>
        <v>2.5</v>
      </c>
      <c r="AG1181" s="24">
        <f>IF(AC1181&gt;0,MIN(AC1181,AE1181),0)</f>
        <v>0.93699999999999983</v>
      </c>
      <c r="AH1181" s="24">
        <f>IF(AC1181&lt;0,MIN(-AC1181,AF1181),0)</f>
        <v>0</v>
      </c>
      <c r="AI1181" s="24">
        <f>IF(AC1181&gt;0,D1181+AG1181,AB1181)</f>
        <v>3.4</v>
      </c>
      <c r="AJ1181" s="24">
        <f>MAX(0,D1181-AI1181-AH1181)</f>
        <v>0</v>
      </c>
      <c r="AK1181" s="25">
        <f>IF(AB1181&gt;0,AI1181/AB1181,0)</f>
        <v>1</v>
      </c>
      <c r="AL1181">
        <f>IF(AB1181=0,1,MIN(MATCH(MEDIAN(MinStable,AK1181,1),FC_L,1),3))</f>
        <v>3</v>
      </c>
      <c r="AM1181" s="25">
        <f>INDEX(FC_E1,$AL1181)+(MEDIAN(MinStable,$AK1181,1)-INDEX(FC_L,$AL1181))*(INDEX(FC_E1,$AL1181+1)-INDEX(FC_E1,$AL1181))/(INDEX(FC_L,$AL1181+1)-INDEX(FC_L,$AL1181))</f>
        <v>0.42799999999999999</v>
      </c>
      <c r="AN1181" s="25">
        <f>INDEX(FC_E2,$AL1181)+(MEDIAN(MinStable,$AK1181,1)-INDEX(FC_L,$AL1181))*(INDEX(FC_E2,$AL1181+1)-INDEX(FC_E2,$AL1181))/(INDEX(FC_L,$AL1181+1)-INDEX(FC_L,$AL1181))</f>
        <v>0.42199999999999999</v>
      </c>
      <c r="AO1181" s="25">
        <f>INDEX(FC_E3,$AL1181)+(MEDIAN(MinStable,$AK1181,1)-INDEX(FC_L,$AL1181))*(INDEX(FC_E3,$AL1181+1)-INDEX(FC_E3,$AL1181))/(INDEX(FC_L,$AL1181+1)-INDEX(FC_L,$AL1181))</f>
        <v>0.41499999999999998</v>
      </c>
      <c r="AP1181" s="26">
        <f>(IF(S1181=1,Y1181*AK1181/AM1181,0)+IF(T1181=1,Z1181*AK1181/AN1181,0)+IF(U1181=1,AA1181*AK1181/AO1181,0))*dt/60</f>
        <v>0.13434959664142687</v>
      </c>
      <c r="AQ1181" s="25">
        <f>E1181+(AG1181*SQRT(RTE)-AH1181/SQRT(RTE))*dt/60/E_nom</f>
        <v>0.52568560831534572</v>
      </c>
      <c r="AR1181">
        <f>IF(R1181=1,1,0)</f>
        <v>0</v>
      </c>
    </row>
    <row r="1182" spans="1:44" x14ac:dyDescent="0.2">
      <c r="A1182">
        <v>1180</v>
      </c>
      <c r="B1182" s="22">
        <f>A1182/1440</f>
        <v>0.81944444444444442</v>
      </c>
      <c r="C1182" s="23">
        <v>2.4037000000000002</v>
      </c>
      <c r="D1182" s="24">
        <f>C1182+P_aux</f>
        <v>2.4187000000000003</v>
      </c>
      <c r="E1182" s="25">
        <f>AQ1181</f>
        <v>0.52568560831534572</v>
      </c>
      <c r="F1182" s="24">
        <f>AB1181</f>
        <v>3.4</v>
      </c>
      <c r="G1182">
        <f>IF(AND(S1181=0,V1181&gt;=MinOff),V1181,-1)</f>
        <v>-1</v>
      </c>
      <c r="H1182">
        <f>IF(AND(T1181=0,W1181&gt;=MinOff),W1181,-1)</f>
        <v>-1</v>
      </c>
      <c r="I1182">
        <f>IF(AND(U1181=0,X1181&gt;=MinOff),X1181,-1)</f>
        <v>-1</v>
      </c>
      <c r="J1182">
        <f>IF(AND(S1181=1,V1181&gt;=MinRun),V1181,-1)</f>
        <v>957</v>
      </c>
      <c r="K1182">
        <f>IF(AND(T1181=1,W1181&gt;=MinRun),W1181,-1)</f>
        <v>956</v>
      </c>
      <c r="L1182">
        <f>IF(AND(U1181=1,X1181&gt;=MinRun),X1181,-1)</f>
        <v>615</v>
      </c>
      <c r="M1182">
        <f>IF(MAX(G1182:I1182)&lt;0,0,MATCH(MAX(G1182:I1182),G1182:I1182,0))</f>
        <v>0</v>
      </c>
      <c r="N1182">
        <f>IF(MAX(J1182:L1182)&lt;0,0,MATCH(MAX(J1182:L1182),J1182:L1182,0))</f>
        <v>1</v>
      </c>
      <c r="O1182" s="24">
        <f>IF(N1182=0,0,INDEX(CapVec,N1182))</f>
        <v>1.2</v>
      </c>
      <c r="P1182">
        <f>IF(OR(D1182&gt;F1182+StartMargin,E1182&lt;SOC_startT),1,0)</f>
        <v>0</v>
      </c>
      <c r="Q1182">
        <f>IF(AND(E1182&gt;SOC_stopT,D1182&lt;=F1182-O1182+StopMargin),1,0)</f>
        <v>0</v>
      </c>
      <c r="R1182">
        <f>IF(AND(P1182=1,M1182&gt;0),1,IF(AND(P1182=0,Q1182=1,N1182&gt;0),-1,0))</f>
        <v>0</v>
      </c>
      <c r="S1182">
        <f>S1181+IF(AND(R1182=1,M1182=1),1,0)-IF(AND(R1182=-1,N1182=1),1,0)</f>
        <v>1</v>
      </c>
      <c r="T1182">
        <f>T1181+IF(AND(R1182=1,M1182=2),1,0)-IF(AND(R1182=-1,N1182=2),1,0)</f>
        <v>1</v>
      </c>
      <c r="U1182">
        <f>U1181+IF(AND(R1182=1,M1182=3),1,0)-IF(AND(R1182=-1,N1182=3),1,0)</f>
        <v>1</v>
      </c>
      <c r="V1182">
        <f>IF(S1182&lt;&gt;S1181,0,V1181+dt)</f>
        <v>958</v>
      </c>
      <c r="W1182">
        <f>IF(T1182&lt;&gt;T1181,0,W1181+dt)</f>
        <v>957</v>
      </c>
      <c r="X1182">
        <f>IF(U1182&lt;&gt;U1181,0,X1181+dt)</f>
        <v>616</v>
      </c>
      <c r="Y1182" s="24">
        <f>S1182*Cap_1*MIN(1,(V1182+dt)/StartRamp)</f>
        <v>1.2</v>
      </c>
      <c r="Z1182" s="24">
        <f>T1182*Cap_2*MIN(1,(W1182+dt)/StartRamp)</f>
        <v>1.1000000000000001</v>
      </c>
      <c r="AA1182" s="24">
        <f>U1182*Cap_3*MIN(1,(X1182+dt)/StartRamp)</f>
        <v>1.1000000000000001</v>
      </c>
      <c r="AB1182" s="24">
        <f>SUM(Y1182:AA1182)</f>
        <v>3.4</v>
      </c>
      <c r="AC1182" s="24">
        <f>AB1182-D1182</f>
        <v>0.98129999999999962</v>
      </c>
      <c r="AD1182" s="25">
        <f>MEDIAN(0,(TaperEnd-E1182)/(TaperEnd-TaperStart),1)</f>
        <v>1</v>
      </c>
      <c r="AE1182" s="24">
        <f>MIN(P_pcs*AD1182,MAX(0,SOC_max-E1182)*E_nom*60/dt/SQRT(RTE))</f>
        <v>2.5</v>
      </c>
      <c r="AF1182" s="24">
        <f>MIN(P_pcs,MAX(0,E1182-SOC_min)*E_nom*60/dt*SQRT(RTE))</f>
        <v>2.5</v>
      </c>
      <c r="AG1182" s="24">
        <f>IF(AC1182&gt;0,MIN(AC1182,AE1182),0)</f>
        <v>0.98129999999999962</v>
      </c>
      <c r="AH1182" s="24">
        <f>IF(AC1182&lt;0,MIN(-AC1182,AF1182),0)</f>
        <v>0</v>
      </c>
      <c r="AI1182" s="24">
        <f>IF(AC1182&gt;0,D1182+AG1182,AB1182)</f>
        <v>3.4</v>
      </c>
      <c r="AJ1182" s="24">
        <f>MAX(0,D1182-AI1182-AH1182)</f>
        <v>0</v>
      </c>
      <c r="AK1182" s="25">
        <f>IF(AB1182&gt;0,AI1182/AB1182,0)</f>
        <v>1</v>
      </c>
      <c r="AL1182">
        <f>IF(AB1182=0,1,MIN(MATCH(MEDIAN(MinStable,AK1182,1),FC_L,1),3))</f>
        <v>3</v>
      </c>
      <c r="AM1182" s="25">
        <f>INDEX(FC_E1,$AL1182)+(MEDIAN(MinStable,$AK1182,1)-INDEX(FC_L,$AL1182))*(INDEX(FC_E1,$AL1182+1)-INDEX(FC_E1,$AL1182))/(INDEX(FC_L,$AL1182+1)-INDEX(FC_L,$AL1182))</f>
        <v>0.42799999999999999</v>
      </c>
      <c r="AN1182" s="25">
        <f>INDEX(FC_E2,$AL1182)+(MEDIAN(MinStable,$AK1182,1)-INDEX(FC_L,$AL1182))*(INDEX(FC_E2,$AL1182+1)-INDEX(FC_E2,$AL1182))/(INDEX(FC_L,$AL1182+1)-INDEX(FC_L,$AL1182))</f>
        <v>0.42199999999999999</v>
      </c>
      <c r="AO1182" s="25">
        <f>INDEX(FC_E3,$AL1182)+(MEDIAN(MinStable,$AK1182,1)-INDEX(FC_L,$AL1182))*(INDEX(FC_E3,$AL1182+1)-INDEX(FC_E3,$AL1182))/(INDEX(FC_L,$AL1182+1)-INDEX(FC_L,$AL1182))</f>
        <v>0.41499999999999998</v>
      </c>
      <c r="AP1182" s="26">
        <f>(IF(S1182=1,Y1182*AK1182/AM1182,0)+IF(T1182=1,Z1182*AK1182/AN1182,0)+IF(U1182=1,AA1182*AK1182/AO1182,0))*dt/60</f>
        <v>0.13434959664142687</v>
      </c>
      <c r="AQ1182" s="25">
        <f>E1182+(AG1182*SQRT(RTE)-AH1182/SQRT(RTE))*dt/60/E_nom</f>
        <v>0.52847512648814254</v>
      </c>
      <c r="AR1182">
        <f>IF(R1182=1,1,0)</f>
        <v>0</v>
      </c>
    </row>
    <row r="1183" spans="1:44" x14ac:dyDescent="0.2">
      <c r="A1183">
        <v>1181</v>
      </c>
      <c r="B1183" s="22">
        <f>A1183/1440</f>
        <v>0.82013888888888886</v>
      </c>
      <c r="C1183" s="23">
        <v>2.4754</v>
      </c>
      <c r="D1183" s="24">
        <f>C1183+P_aux</f>
        <v>2.4904000000000002</v>
      </c>
      <c r="E1183" s="25">
        <f>AQ1182</f>
        <v>0.52847512648814254</v>
      </c>
      <c r="F1183" s="24">
        <f>AB1182</f>
        <v>3.4</v>
      </c>
      <c r="G1183">
        <f>IF(AND(S1182=0,V1182&gt;=MinOff),V1182,-1)</f>
        <v>-1</v>
      </c>
      <c r="H1183">
        <f>IF(AND(T1182=0,W1182&gt;=MinOff),W1182,-1)</f>
        <v>-1</v>
      </c>
      <c r="I1183">
        <f>IF(AND(U1182=0,X1182&gt;=MinOff),X1182,-1)</f>
        <v>-1</v>
      </c>
      <c r="J1183">
        <f>IF(AND(S1182=1,V1182&gt;=MinRun),V1182,-1)</f>
        <v>958</v>
      </c>
      <c r="K1183">
        <f>IF(AND(T1182=1,W1182&gt;=MinRun),W1182,-1)</f>
        <v>957</v>
      </c>
      <c r="L1183">
        <f>IF(AND(U1182=1,X1182&gt;=MinRun),X1182,-1)</f>
        <v>616</v>
      </c>
      <c r="M1183">
        <f>IF(MAX(G1183:I1183)&lt;0,0,MATCH(MAX(G1183:I1183),G1183:I1183,0))</f>
        <v>0</v>
      </c>
      <c r="N1183">
        <f>IF(MAX(J1183:L1183)&lt;0,0,MATCH(MAX(J1183:L1183),J1183:L1183,0))</f>
        <v>1</v>
      </c>
      <c r="O1183" s="24">
        <f>IF(N1183=0,0,INDEX(CapVec,N1183))</f>
        <v>1.2</v>
      </c>
      <c r="P1183">
        <f>IF(OR(D1183&gt;F1183+StartMargin,E1183&lt;SOC_startT),1,0)</f>
        <v>0</v>
      </c>
      <c r="Q1183">
        <f>IF(AND(E1183&gt;SOC_stopT,D1183&lt;=F1183-O1183+StopMargin),1,0)</f>
        <v>0</v>
      </c>
      <c r="R1183">
        <f>IF(AND(P1183=1,M1183&gt;0),1,IF(AND(P1183=0,Q1183=1,N1183&gt;0),-1,0))</f>
        <v>0</v>
      </c>
      <c r="S1183">
        <f>S1182+IF(AND(R1183=1,M1183=1),1,0)-IF(AND(R1183=-1,N1183=1),1,0)</f>
        <v>1</v>
      </c>
      <c r="T1183">
        <f>T1182+IF(AND(R1183=1,M1183=2),1,0)-IF(AND(R1183=-1,N1183=2),1,0)</f>
        <v>1</v>
      </c>
      <c r="U1183">
        <f>U1182+IF(AND(R1183=1,M1183=3),1,0)-IF(AND(R1183=-1,N1183=3),1,0)</f>
        <v>1</v>
      </c>
      <c r="V1183">
        <f>IF(S1183&lt;&gt;S1182,0,V1182+dt)</f>
        <v>959</v>
      </c>
      <c r="W1183">
        <f>IF(T1183&lt;&gt;T1182,0,W1182+dt)</f>
        <v>958</v>
      </c>
      <c r="X1183">
        <f>IF(U1183&lt;&gt;U1182,0,X1182+dt)</f>
        <v>617</v>
      </c>
      <c r="Y1183" s="24">
        <f>S1183*Cap_1*MIN(1,(V1183+dt)/StartRamp)</f>
        <v>1.2</v>
      </c>
      <c r="Z1183" s="24">
        <f>T1183*Cap_2*MIN(1,(W1183+dt)/StartRamp)</f>
        <v>1.1000000000000001</v>
      </c>
      <c r="AA1183" s="24">
        <f>U1183*Cap_3*MIN(1,(X1183+dt)/StartRamp)</f>
        <v>1.1000000000000001</v>
      </c>
      <c r="AB1183" s="24">
        <f>SUM(Y1183:AA1183)</f>
        <v>3.4</v>
      </c>
      <c r="AC1183" s="24">
        <f>AB1183-D1183</f>
        <v>0.90959999999999974</v>
      </c>
      <c r="AD1183" s="25">
        <f>MEDIAN(0,(TaperEnd-E1183)/(TaperEnd-TaperStart),1)</f>
        <v>1</v>
      </c>
      <c r="AE1183" s="24">
        <f>MIN(P_pcs*AD1183,MAX(0,SOC_max-E1183)*E_nom*60/dt/SQRT(RTE))</f>
        <v>2.5</v>
      </c>
      <c r="AF1183" s="24">
        <f>MIN(P_pcs,MAX(0,E1183-SOC_min)*E_nom*60/dt*SQRT(RTE))</f>
        <v>2.5</v>
      </c>
      <c r="AG1183" s="24">
        <f>IF(AC1183&gt;0,MIN(AC1183,AE1183),0)</f>
        <v>0.90959999999999974</v>
      </c>
      <c r="AH1183" s="24">
        <f>IF(AC1183&lt;0,MIN(-AC1183,AF1183),0)</f>
        <v>0</v>
      </c>
      <c r="AI1183" s="24">
        <f>IF(AC1183&gt;0,D1183+AG1183,AB1183)</f>
        <v>3.4</v>
      </c>
      <c r="AJ1183" s="24">
        <f>MAX(0,D1183-AI1183-AH1183)</f>
        <v>0</v>
      </c>
      <c r="AK1183" s="25">
        <f>IF(AB1183&gt;0,AI1183/AB1183,0)</f>
        <v>1</v>
      </c>
      <c r="AL1183">
        <f>IF(AB1183=0,1,MIN(MATCH(MEDIAN(MinStable,AK1183,1),FC_L,1),3))</f>
        <v>3</v>
      </c>
      <c r="AM1183" s="25">
        <f>INDEX(FC_E1,$AL1183)+(MEDIAN(MinStable,$AK1183,1)-INDEX(FC_L,$AL1183))*(INDEX(FC_E1,$AL1183+1)-INDEX(FC_E1,$AL1183))/(INDEX(FC_L,$AL1183+1)-INDEX(FC_L,$AL1183))</f>
        <v>0.42799999999999999</v>
      </c>
      <c r="AN1183" s="25">
        <f>INDEX(FC_E2,$AL1183)+(MEDIAN(MinStable,$AK1183,1)-INDEX(FC_L,$AL1183))*(INDEX(FC_E2,$AL1183+1)-INDEX(FC_E2,$AL1183))/(INDEX(FC_L,$AL1183+1)-INDEX(FC_L,$AL1183))</f>
        <v>0.42199999999999999</v>
      </c>
      <c r="AO1183" s="25">
        <f>INDEX(FC_E3,$AL1183)+(MEDIAN(MinStable,$AK1183,1)-INDEX(FC_L,$AL1183))*(INDEX(FC_E3,$AL1183+1)-INDEX(FC_E3,$AL1183))/(INDEX(FC_L,$AL1183+1)-INDEX(FC_L,$AL1183))</f>
        <v>0.41499999999999998</v>
      </c>
      <c r="AP1183" s="26">
        <f>(IF(S1183=1,Y1183*AK1183/AM1183,0)+IF(T1183=1,Z1183*AK1183/AN1183,0)+IF(U1183=1,AA1183*AK1183/AO1183,0))*dt/60</f>
        <v>0.13434959664142687</v>
      </c>
      <c r="AQ1183" s="25">
        <f>E1183+(AG1183*SQRT(RTE)-AH1183/SQRT(RTE))*dt/60/E_nom</f>
        <v>0.53106082477610339</v>
      </c>
      <c r="AR1183">
        <f>IF(R1183=1,1,0)</f>
        <v>0</v>
      </c>
    </row>
    <row r="1184" spans="1:44" x14ac:dyDescent="0.2">
      <c r="A1184">
        <v>1182</v>
      </c>
      <c r="B1184" s="22">
        <f>A1184/1440</f>
        <v>0.8208333333333333</v>
      </c>
      <c r="C1184" s="23">
        <v>2.4262999999999999</v>
      </c>
      <c r="D1184" s="24">
        <f>C1184+P_aux</f>
        <v>2.4413</v>
      </c>
      <c r="E1184" s="25">
        <f>AQ1183</f>
        <v>0.53106082477610339</v>
      </c>
      <c r="F1184" s="24">
        <f>AB1183</f>
        <v>3.4</v>
      </c>
      <c r="G1184">
        <f>IF(AND(S1183=0,V1183&gt;=MinOff),V1183,-1)</f>
        <v>-1</v>
      </c>
      <c r="H1184">
        <f>IF(AND(T1183=0,W1183&gt;=MinOff),W1183,-1)</f>
        <v>-1</v>
      </c>
      <c r="I1184">
        <f>IF(AND(U1183=0,X1183&gt;=MinOff),X1183,-1)</f>
        <v>-1</v>
      </c>
      <c r="J1184">
        <f>IF(AND(S1183=1,V1183&gt;=MinRun),V1183,-1)</f>
        <v>959</v>
      </c>
      <c r="K1184">
        <f>IF(AND(T1183=1,W1183&gt;=MinRun),W1183,-1)</f>
        <v>958</v>
      </c>
      <c r="L1184">
        <f>IF(AND(U1183=1,X1183&gt;=MinRun),X1183,-1)</f>
        <v>617</v>
      </c>
      <c r="M1184">
        <f>IF(MAX(G1184:I1184)&lt;0,0,MATCH(MAX(G1184:I1184),G1184:I1184,0))</f>
        <v>0</v>
      </c>
      <c r="N1184">
        <f>IF(MAX(J1184:L1184)&lt;0,0,MATCH(MAX(J1184:L1184),J1184:L1184,0))</f>
        <v>1</v>
      </c>
      <c r="O1184" s="24">
        <f>IF(N1184=0,0,INDEX(CapVec,N1184))</f>
        <v>1.2</v>
      </c>
      <c r="P1184">
        <f>IF(OR(D1184&gt;F1184+StartMargin,E1184&lt;SOC_startT),1,0)</f>
        <v>0</v>
      </c>
      <c r="Q1184">
        <f>IF(AND(E1184&gt;SOC_stopT,D1184&lt;=F1184-O1184+StopMargin),1,0)</f>
        <v>0</v>
      </c>
      <c r="R1184">
        <f>IF(AND(P1184=1,M1184&gt;0),1,IF(AND(P1184=0,Q1184=1,N1184&gt;0),-1,0))</f>
        <v>0</v>
      </c>
      <c r="S1184">
        <f>S1183+IF(AND(R1184=1,M1184=1),1,0)-IF(AND(R1184=-1,N1184=1),1,0)</f>
        <v>1</v>
      </c>
      <c r="T1184">
        <f>T1183+IF(AND(R1184=1,M1184=2),1,0)-IF(AND(R1184=-1,N1184=2),1,0)</f>
        <v>1</v>
      </c>
      <c r="U1184">
        <f>U1183+IF(AND(R1184=1,M1184=3),1,0)-IF(AND(R1184=-1,N1184=3),1,0)</f>
        <v>1</v>
      </c>
      <c r="V1184">
        <f>IF(S1184&lt;&gt;S1183,0,V1183+dt)</f>
        <v>960</v>
      </c>
      <c r="W1184">
        <f>IF(T1184&lt;&gt;T1183,0,W1183+dt)</f>
        <v>959</v>
      </c>
      <c r="X1184">
        <f>IF(U1184&lt;&gt;U1183,0,X1183+dt)</f>
        <v>618</v>
      </c>
      <c r="Y1184" s="24">
        <f>S1184*Cap_1*MIN(1,(V1184+dt)/StartRamp)</f>
        <v>1.2</v>
      </c>
      <c r="Z1184" s="24">
        <f>T1184*Cap_2*MIN(1,(W1184+dt)/StartRamp)</f>
        <v>1.1000000000000001</v>
      </c>
      <c r="AA1184" s="24">
        <f>U1184*Cap_3*MIN(1,(X1184+dt)/StartRamp)</f>
        <v>1.1000000000000001</v>
      </c>
      <c r="AB1184" s="24">
        <f>SUM(Y1184:AA1184)</f>
        <v>3.4</v>
      </c>
      <c r="AC1184" s="24">
        <f>AB1184-D1184</f>
        <v>0.95869999999999989</v>
      </c>
      <c r="AD1184" s="25">
        <f>MEDIAN(0,(TaperEnd-E1184)/(TaperEnd-TaperStart),1)</f>
        <v>1</v>
      </c>
      <c r="AE1184" s="24">
        <f>MIN(P_pcs*AD1184,MAX(0,SOC_max-E1184)*E_nom*60/dt/SQRT(RTE))</f>
        <v>2.5</v>
      </c>
      <c r="AF1184" s="24">
        <f>MIN(P_pcs,MAX(0,E1184-SOC_min)*E_nom*60/dt*SQRT(RTE))</f>
        <v>2.5</v>
      </c>
      <c r="AG1184" s="24">
        <f>IF(AC1184&gt;0,MIN(AC1184,AE1184),0)</f>
        <v>0.95869999999999989</v>
      </c>
      <c r="AH1184" s="24">
        <f>IF(AC1184&lt;0,MIN(-AC1184,AF1184),0)</f>
        <v>0</v>
      </c>
      <c r="AI1184" s="24">
        <f>IF(AC1184&gt;0,D1184+AG1184,AB1184)</f>
        <v>3.4</v>
      </c>
      <c r="AJ1184" s="24">
        <f>MAX(0,D1184-AI1184-AH1184)</f>
        <v>0</v>
      </c>
      <c r="AK1184" s="25">
        <f>IF(AB1184&gt;0,AI1184/AB1184,0)</f>
        <v>1</v>
      </c>
      <c r="AL1184">
        <f>IF(AB1184=0,1,MIN(MATCH(MEDIAN(MinStable,AK1184,1),FC_L,1),3))</f>
        <v>3</v>
      </c>
      <c r="AM1184" s="25">
        <f>INDEX(FC_E1,$AL1184)+(MEDIAN(MinStable,$AK1184,1)-INDEX(FC_L,$AL1184))*(INDEX(FC_E1,$AL1184+1)-INDEX(FC_E1,$AL1184))/(INDEX(FC_L,$AL1184+1)-INDEX(FC_L,$AL1184))</f>
        <v>0.42799999999999999</v>
      </c>
      <c r="AN1184" s="25">
        <f>INDEX(FC_E2,$AL1184)+(MEDIAN(MinStable,$AK1184,1)-INDEX(FC_L,$AL1184))*(INDEX(FC_E2,$AL1184+1)-INDEX(FC_E2,$AL1184))/(INDEX(FC_L,$AL1184+1)-INDEX(FC_L,$AL1184))</f>
        <v>0.42199999999999999</v>
      </c>
      <c r="AO1184" s="25">
        <f>INDEX(FC_E3,$AL1184)+(MEDIAN(MinStable,$AK1184,1)-INDEX(FC_L,$AL1184))*(INDEX(FC_E3,$AL1184+1)-INDEX(FC_E3,$AL1184))/(INDEX(FC_L,$AL1184+1)-INDEX(FC_L,$AL1184))</f>
        <v>0.41499999999999998</v>
      </c>
      <c r="AP1184" s="26">
        <f>(IF(S1184=1,Y1184*AK1184/AM1184,0)+IF(T1184=1,Z1184*AK1184/AN1184,0)+IF(U1184=1,AA1184*AK1184/AO1184,0))*dt/60</f>
        <v>0.13434959664142687</v>
      </c>
      <c r="AQ1184" s="25">
        <f>E1184+(AG1184*SQRT(RTE)-AH1184/SQRT(RTE))*dt/60/E_nom</f>
        <v>0.53378609846637171</v>
      </c>
      <c r="AR1184">
        <f>IF(R1184=1,1,0)</f>
        <v>0</v>
      </c>
    </row>
    <row r="1185" spans="1:44" x14ac:dyDescent="0.2">
      <c r="A1185">
        <v>1183</v>
      </c>
      <c r="B1185" s="22">
        <f>A1185/1440</f>
        <v>0.82152777777777775</v>
      </c>
      <c r="C1185" s="23">
        <v>2.4664000000000001</v>
      </c>
      <c r="D1185" s="24">
        <f>C1185+P_aux</f>
        <v>2.4814000000000003</v>
      </c>
      <c r="E1185" s="25">
        <f>AQ1184</f>
        <v>0.53378609846637171</v>
      </c>
      <c r="F1185" s="24">
        <f>AB1184</f>
        <v>3.4</v>
      </c>
      <c r="G1185">
        <f>IF(AND(S1184=0,V1184&gt;=MinOff),V1184,-1)</f>
        <v>-1</v>
      </c>
      <c r="H1185">
        <f>IF(AND(T1184=0,W1184&gt;=MinOff),W1184,-1)</f>
        <v>-1</v>
      </c>
      <c r="I1185">
        <f>IF(AND(U1184=0,X1184&gt;=MinOff),X1184,-1)</f>
        <v>-1</v>
      </c>
      <c r="J1185">
        <f>IF(AND(S1184=1,V1184&gt;=MinRun),V1184,-1)</f>
        <v>960</v>
      </c>
      <c r="K1185">
        <f>IF(AND(T1184=1,W1184&gt;=MinRun),W1184,-1)</f>
        <v>959</v>
      </c>
      <c r="L1185">
        <f>IF(AND(U1184=1,X1184&gt;=MinRun),X1184,-1)</f>
        <v>618</v>
      </c>
      <c r="M1185">
        <f>IF(MAX(G1185:I1185)&lt;0,0,MATCH(MAX(G1185:I1185),G1185:I1185,0))</f>
        <v>0</v>
      </c>
      <c r="N1185">
        <f>IF(MAX(J1185:L1185)&lt;0,0,MATCH(MAX(J1185:L1185),J1185:L1185,0))</f>
        <v>1</v>
      </c>
      <c r="O1185" s="24">
        <f>IF(N1185=0,0,INDEX(CapVec,N1185))</f>
        <v>1.2</v>
      </c>
      <c r="P1185">
        <f>IF(OR(D1185&gt;F1185+StartMargin,E1185&lt;SOC_startT),1,0)</f>
        <v>0</v>
      </c>
      <c r="Q1185">
        <f>IF(AND(E1185&gt;SOC_stopT,D1185&lt;=F1185-O1185+StopMargin),1,0)</f>
        <v>0</v>
      </c>
      <c r="R1185">
        <f>IF(AND(P1185=1,M1185&gt;0),1,IF(AND(P1185=0,Q1185=1,N1185&gt;0),-1,0))</f>
        <v>0</v>
      </c>
      <c r="S1185">
        <f>S1184+IF(AND(R1185=1,M1185=1),1,0)-IF(AND(R1185=-1,N1185=1),1,0)</f>
        <v>1</v>
      </c>
      <c r="T1185">
        <f>T1184+IF(AND(R1185=1,M1185=2),1,0)-IF(AND(R1185=-1,N1185=2),1,0)</f>
        <v>1</v>
      </c>
      <c r="U1185">
        <f>U1184+IF(AND(R1185=1,M1185=3),1,0)-IF(AND(R1185=-1,N1185=3),1,0)</f>
        <v>1</v>
      </c>
      <c r="V1185">
        <f>IF(S1185&lt;&gt;S1184,0,V1184+dt)</f>
        <v>961</v>
      </c>
      <c r="W1185">
        <f>IF(T1185&lt;&gt;T1184,0,W1184+dt)</f>
        <v>960</v>
      </c>
      <c r="X1185">
        <f>IF(U1185&lt;&gt;U1184,0,X1184+dt)</f>
        <v>619</v>
      </c>
      <c r="Y1185" s="24">
        <f>S1185*Cap_1*MIN(1,(V1185+dt)/StartRamp)</f>
        <v>1.2</v>
      </c>
      <c r="Z1185" s="24">
        <f>T1185*Cap_2*MIN(1,(W1185+dt)/StartRamp)</f>
        <v>1.1000000000000001</v>
      </c>
      <c r="AA1185" s="24">
        <f>U1185*Cap_3*MIN(1,(X1185+dt)/StartRamp)</f>
        <v>1.1000000000000001</v>
      </c>
      <c r="AB1185" s="24">
        <f>SUM(Y1185:AA1185)</f>
        <v>3.4</v>
      </c>
      <c r="AC1185" s="24">
        <f>AB1185-D1185</f>
        <v>0.91859999999999964</v>
      </c>
      <c r="AD1185" s="25">
        <f>MEDIAN(0,(TaperEnd-E1185)/(TaperEnd-TaperStart),1)</f>
        <v>1</v>
      </c>
      <c r="AE1185" s="24">
        <f>MIN(P_pcs*AD1185,MAX(0,SOC_max-E1185)*E_nom*60/dt/SQRT(RTE))</f>
        <v>2.5</v>
      </c>
      <c r="AF1185" s="24">
        <f>MIN(P_pcs,MAX(0,E1185-SOC_min)*E_nom*60/dt*SQRT(RTE))</f>
        <v>2.5</v>
      </c>
      <c r="AG1185" s="24">
        <f>IF(AC1185&gt;0,MIN(AC1185,AE1185),0)</f>
        <v>0.91859999999999964</v>
      </c>
      <c r="AH1185" s="24">
        <f>IF(AC1185&lt;0,MIN(-AC1185,AF1185),0)</f>
        <v>0</v>
      </c>
      <c r="AI1185" s="24">
        <f>IF(AC1185&gt;0,D1185+AG1185,AB1185)</f>
        <v>3.4</v>
      </c>
      <c r="AJ1185" s="24">
        <f>MAX(0,D1185-AI1185-AH1185)</f>
        <v>0</v>
      </c>
      <c r="AK1185" s="25">
        <f>IF(AB1185&gt;0,AI1185/AB1185,0)</f>
        <v>1</v>
      </c>
      <c r="AL1185">
        <f>IF(AB1185=0,1,MIN(MATCH(MEDIAN(MinStable,AK1185,1),FC_L,1),3))</f>
        <v>3</v>
      </c>
      <c r="AM1185" s="25">
        <f>INDEX(FC_E1,$AL1185)+(MEDIAN(MinStable,$AK1185,1)-INDEX(FC_L,$AL1185))*(INDEX(FC_E1,$AL1185+1)-INDEX(FC_E1,$AL1185))/(INDEX(FC_L,$AL1185+1)-INDEX(FC_L,$AL1185))</f>
        <v>0.42799999999999999</v>
      </c>
      <c r="AN1185" s="25">
        <f>INDEX(FC_E2,$AL1185)+(MEDIAN(MinStable,$AK1185,1)-INDEX(FC_L,$AL1185))*(INDEX(FC_E2,$AL1185+1)-INDEX(FC_E2,$AL1185))/(INDEX(FC_L,$AL1185+1)-INDEX(FC_L,$AL1185))</f>
        <v>0.42199999999999999</v>
      </c>
      <c r="AO1185" s="25">
        <f>INDEX(FC_E3,$AL1185)+(MEDIAN(MinStable,$AK1185,1)-INDEX(FC_L,$AL1185))*(INDEX(FC_E3,$AL1185+1)-INDEX(FC_E3,$AL1185))/(INDEX(FC_L,$AL1185+1)-INDEX(FC_L,$AL1185))</f>
        <v>0.41499999999999998</v>
      </c>
      <c r="AP1185" s="26">
        <f>(IF(S1185=1,Y1185*AK1185/AM1185,0)+IF(T1185=1,Z1185*AK1185/AN1185,0)+IF(U1185=1,AA1185*AK1185/AO1185,0))*dt/60</f>
        <v>0.13434959664142687</v>
      </c>
      <c r="AQ1185" s="25">
        <f>E1185+(AG1185*SQRT(RTE)-AH1185/SQRT(RTE))*dt/60/E_nom</f>
        <v>0.5363973808402952</v>
      </c>
      <c r="AR1185">
        <f>IF(R1185=1,1,0)</f>
        <v>0</v>
      </c>
    </row>
    <row r="1186" spans="1:44" x14ac:dyDescent="0.2">
      <c r="A1186">
        <v>1184</v>
      </c>
      <c r="B1186" s="22">
        <f>A1186/1440</f>
        <v>0.82222222222222219</v>
      </c>
      <c r="C1186" s="23">
        <v>2.5084</v>
      </c>
      <c r="D1186" s="24">
        <f>C1186+P_aux</f>
        <v>2.5234000000000001</v>
      </c>
      <c r="E1186" s="25">
        <f>AQ1185</f>
        <v>0.5363973808402952</v>
      </c>
      <c r="F1186" s="24">
        <f>AB1185</f>
        <v>3.4</v>
      </c>
      <c r="G1186">
        <f>IF(AND(S1185=0,V1185&gt;=MinOff),V1185,-1)</f>
        <v>-1</v>
      </c>
      <c r="H1186">
        <f>IF(AND(T1185=0,W1185&gt;=MinOff),W1185,-1)</f>
        <v>-1</v>
      </c>
      <c r="I1186">
        <f>IF(AND(U1185=0,X1185&gt;=MinOff),X1185,-1)</f>
        <v>-1</v>
      </c>
      <c r="J1186">
        <f>IF(AND(S1185=1,V1185&gt;=MinRun),V1185,-1)</f>
        <v>961</v>
      </c>
      <c r="K1186">
        <f>IF(AND(T1185=1,W1185&gt;=MinRun),W1185,-1)</f>
        <v>960</v>
      </c>
      <c r="L1186">
        <f>IF(AND(U1185=1,X1185&gt;=MinRun),X1185,-1)</f>
        <v>619</v>
      </c>
      <c r="M1186">
        <f>IF(MAX(G1186:I1186)&lt;0,0,MATCH(MAX(G1186:I1186),G1186:I1186,0))</f>
        <v>0</v>
      </c>
      <c r="N1186">
        <f>IF(MAX(J1186:L1186)&lt;0,0,MATCH(MAX(J1186:L1186),J1186:L1186,0))</f>
        <v>1</v>
      </c>
      <c r="O1186" s="24">
        <f>IF(N1186=0,0,INDEX(CapVec,N1186))</f>
        <v>1.2</v>
      </c>
      <c r="P1186">
        <f>IF(OR(D1186&gt;F1186+StartMargin,E1186&lt;SOC_startT),1,0)</f>
        <v>0</v>
      </c>
      <c r="Q1186">
        <f>IF(AND(E1186&gt;SOC_stopT,D1186&lt;=F1186-O1186+StopMargin),1,0)</f>
        <v>0</v>
      </c>
      <c r="R1186">
        <f>IF(AND(P1186=1,M1186&gt;0),1,IF(AND(P1186=0,Q1186=1,N1186&gt;0),-1,0))</f>
        <v>0</v>
      </c>
      <c r="S1186">
        <f>S1185+IF(AND(R1186=1,M1186=1),1,0)-IF(AND(R1186=-1,N1186=1),1,0)</f>
        <v>1</v>
      </c>
      <c r="T1186">
        <f>T1185+IF(AND(R1186=1,M1186=2),1,0)-IF(AND(R1186=-1,N1186=2),1,0)</f>
        <v>1</v>
      </c>
      <c r="U1186">
        <f>U1185+IF(AND(R1186=1,M1186=3),1,0)-IF(AND(R1186=-1,N1186=3),1,0)</f>
        <v>1</v>
      </c>
      <c r="V1186">
        <f>IF(S1186&lt;&gt;S1185,0,V1185+dt)</f>
        <v>962</v>
      </c>
      <c r="W1186">
        <f>IF(T1186&lt;&gt;T1185,0,W1185+dt)</f>
        <v>961</v>
      </c>
      <c r="X1186">
        <f>IF(U1186&lt;&gt;U1185,0,X1185+dt)</f>
        <v>620</v>
      </c>
      <c r="Y1186" s="24">
        <f>S1186*Cap_1*MIN(1,(V1186+dt)/StartRamp)</f>
        <v>1.2</v>
      </c>
      <c r="Z1186" s="24">
        <f>T1186*Cap_2*MIN(1,(W1186+dt)/StartRamp)</f>
        <v>1.1000000000000001</v>
      </c>
      <c r="AA1186" s="24">
        <f>U1186*Cap_3*MIN(1,(X1186+dt)/StartRamp)</f>
        <v>1.1000000000000001</v>
      </c>
      <c r="AB1186" s="24">
        <f>SUM(Y1186:AA1186)</f>
        <v>3.4</v>
      </c>
      <c r="AC1186" s="24">
        <f>AB1186-D1186</f>
        <v>0.87659999999999982</v>
      </c>
      <c r="AD1186" s="25">
        <f>MEDIAN(0,(TaperEnd-E1186)/(TaperEnd-TaperStart),1)</f>
        <v>1</v>
      </c>
      <c r="AE1186" s="24">
        <f>MIN(P_pcs*AD1186,MAX(0,SOC_max-E1186)*E_nom*60/dt/SQRT(RTE))</f>
        <v>2.5</v>
      </c>
      <c r="AF1186" s="24">
        <f>MIN(P_pcs,MAX(0,E1186-SOC_min)*E_nom*60/dt*SQRT(RTE))</f>
        <v>2.5</v>
      </c>
      <c r="AG1186" s="24">
        <f>IF(AC1186&gt;0,MIN(AC1186,AE1186),0)</f>
        <v>0.87659999999999982</v>
      </c>
      <c r="AH1186" s="24">
        <f>IF(AC1186&lt;0,MIN(-AC1186,AF1186),0)</f>
        <v>0</v>
      </c>
      <c r="AI1186" s="24">
        <f>IF(AC1186&gt;0,D1186+AG1186,AB1186)</f>
        <v>3.4</v>
      </c>
      <c r="AJ1186" s="24">
        <f>MAX(0,D1186-AI1186-AH1186)</f>
        <v>0</v>
      </c>
      <c r="AK1186" s="25">
        <f>IF(AB1186&gt;0,AI1186/AB1186,0)</f>
        <v>1</v>
      </c>
      <c r="AL1186">
        <f>IF(AB1186=0,1,MIN(MATCH(MEDIAN(MinStable,AK1186,1),FC_L,1),3))</f>
        <v>3</v>
      </c>
      <c r="AM1186" s="25">
        <f>INDEX(FC_E1,$AL1186)+(MEDIAN(MinStable,$AK1186,1)-INDEX(FC_L,$AL1186))*(INDEX(FC_E1,$AL1186+1)-INDEX(FC_E1,$AL1186))/(INDEX(FC_L,$AL1186+1)-INDEX(FC_L,$AL1186))</f>
        <v>0.42799999999999999</v>
      </c>
      <c r="AN1186" s="25">
        <f>INDEX(FC_E2,$AL1186)+(MEDIAN(MinStable,$AK1186,1)-INDEX(FC_L,$AL1186))*(INDEX(FC_E2,$AL1186+1)-INDEX(FC_E2,$AL1186))/(INDEX(FC_L,$AL1186+1)-INDEX(FC_L,$AL1186))</f>
        <v>0.42199999999999999</v>
      </c>
      <c r="AO1186" s="25">
        <f>INDEX(FC_E3,$AL1186)+(MEDIAN(MinStable,$AK1186,1)-INDEX(FC_L,$AL1186))*(INDEX(FC_E3,$AL1186+1)-INDEX(FC_E3,$AL1186))/(INDEX(FC_L,$AL1186+1)-INDEX(FC_L,$AL1186))</f>
        <v>0.41499999999999998</v>
      </c>
      <c r="AP1186" s="26">
        <f>(IF(S1186=1,Y1186*AK1186/AM1186,0)+IF(T1186=1,Z1186*AK1186/AN1186,0)+IF(U1186=1,AA1186*AK1186/AO1186,0))*dt/60</f>
        <v>0.13434959664142687</v>
      </c>
      <c r="AQ1186" s="25">
        <f>E1186+(AG1186*SQRT(RTE)-AH1186/SQRT(RTE))*dt/60/E_nom</f>
        <v>0.5388892708130596</v>
      </c>
      <c r="AR1186">
        <f>IF(R1186=1,1,0)</f>
        <v>0</v>
      </c>
    </row>
    <row r="1187" spans="1:44" x14ac:dyDescent="0.2">
      <c r="A1187">
        <v>1185</v>
      </c>
      <c r="B1187" s="22">
        <f>A1187/1440</f>
        <v>0.82291666666666663</v>
      </c>
      <c r="C1187" s="23">
        <v>2.4434999999999998</v>
      </c>
      <c r="D1187" s="24">
        <f>C1187+P_aux</f>
        <v>2.4584999999999999</v>
      </c>
      <c r="E1187" s="25">
        <f>AQ1186</f>
        <v>0.5388892708130596</v>
      </c>
      <c r="F1187" s="24">
        <f>AB1186</f>
        <v>3.4</v>
      </c>
      <c r="G1187">
        <f>IF(AND(S1186=0,V1186&gt;=MinOff),V1186,-1)</f>
        <v>-1</v>
      </c>
      <c r="H1187">
        <f>IF(AND(T1186=0,W1186&gt;=MinOff),W1186,-1)</f>
        <v>-1</v>
      </c>
      <c r="I1187">
        <f>IF(AND(U1186=0,X1186&gt;=MinOff),X1186,-1)</f>
        <v>-1</v>
      </c>
      <c r="J1187">
        <f>IF(AND(S1186=1,V1186&gt;=MinRun),V1186,-1)</f>
        <v>962</v>
      </c>
      <c r="K1187">
        <f>IF(AND(T1186=1,W1186&gt;=MinRun),W1186,-1)</f>
        <v>961</v>
      </c>
      <c r="L1187">
        <f>IF(AND(U1186=1,X1186&gt;=MinRun),X1186,-1)</f>
        <v>620</v>
      </c>
      <c r="M1187">
        <f>IF(MAX(G1187:I1187)&lt;0,0,MATCH(MAX(G1187:I1187),G1187:I1187,0))</f>
        <v>0</v>
      </c>
      <c r="N1187">
        <f>IF(MAX(J1187:L1187)&lt;0,0,MATCH(MAX(J1187:L1187),J1187:L1187,0))</f>
        <v>1</v>
      </c>
      <c r="O1187" s="24">
        <f>IF(N1187=0,0,INDEX(CapVec,N1187))</f>
        <v>1.2</v>
      </c>
      <c r="P1187">
        <f>IF(OR(D1187&gt;F1187+StartMargin,E1187&lt;SOC_startT),1,0)</f>
        <v>0</v>
      </c>
      <c r="Q1187">
        <f>IF(AND(E1187&gt;SOC_stopT,D1187&lt;=F1187-O1187+StopMargin),1,0)</f>
        <v>0</v>
      </c>
      <c r="R1187">
        <f>IF(AND(P1187=1,M1187&gt;0),1,IF(AND(P1187=0,Q1187=1,N1187&gt;0),-1,0))</f>
        <v>0</v>
      </c>
      <c r="S1187">
        <f>S1186+IF(AND(R1187=1,M1187=1),1,0)-IF(AND(R1187=-1,N1187=1),1,0)</f>
        <v>1</v>
      </c>
      <c r="T1187">
        <f>T1186+IF(AND(R1187=1,M1187=2),1,0)-IF(AND(R1187=-1,N1187=2),1,0)</f>
        <v>1</v>
      </c>
      <c r="U1187">
        <f>U1186+IF(AND(R1187=1,M1187=3),1,0)-IF(AND(R1187=-1,N1187=3),1,0)</f>
        <v>1</v>
      </c>
      <c r="V1187">
        <f>IF(S1187&lt;&gt;S1186,0,V1186+dt)</f>
        <v>963</v>
      </c>
      <c r="W1187">
        <f>IF(T1187&lt;&gt;T1186,0,W1186+dt)</f>
        <v>962</v>
      </c>
      <c r="X1187">
        <f>IF(U1187&lt;&gt;U1186,0,X1186+dt)</f>
        <v>621</v>
      </c>
      <c r="Y1187" s="24">
        <f>S1187*Cap_1*MIN(1,(V1187+dt)/StartRamp)</f>
        <v>1.2</v>
      </c>
      <c r="Z1187" s="24">
        <f>T1187*Cap_2*MIN(1,(W1187+dt)/StartRamp)</f>
        <v>1.1000000000000001</v>
      </c>
      <c r="AA1187" s="24">
        <f>U1187*Cap_3*MIN(1,(X1187+dt)/StartRamp)</f>
        <v>1.1000000000000001</v>
      </c>
      <c r="AB1187" s="24">
        <f>SUM(Y1187:AA1187)</f>
        <v>3.4</v>
      </c>
      <c r="AC1187" s="24">
        <f>AB1187-D1187</f>
        <v>0.9415</v>
      </c>
      <c r="AD1187" s="25">
        <f>MEDIAN(0,(TaperEnd-E1187)/(TaperEnd-TaperStart),1)</f>
        <v>1</v>
      </c>
      <c r="AE1187" s="24">
        <f>MIN(P_pcs*AD1187,MAX(0,SOC_max-E1187)*E_nom*60/dt/SQRT(RTE))</f>
        <v>2.5</v>
      </c>
      <c r="AF1187" s="24">
        <f>MIN(P_pcs,MAX(0,E1187-SOC_min)*E_nom*60/dt*SQRT(RTE))</f>
        <v>2.5</v>
      </c>
      <c r="AG1187" s="24">
        <f>IF(AC1187&gt;0,MIN(AC1187,AE1187),0)</f>
        <v>0.9415</v>
      </c>
      <c r="AH1187" s="24">
        <f>IF(AC1187&lt;0,MIN(-AC1187,AF1187),0)</f>
        <v>0</v>
      </c>
      <c r="AI1187" s="24">
        <f>IF(AC1187&gt;0,D1187+AG1187,AB1187)</f>
        <v>3.4</v>
      </c>
      <c r="AJ1187" s="24">
        <f>MAX(0,D1187-AI1187-AH1187)</f>
        <v>0</v>
      </c>
      <c r="AK1187" s="25">
        <f>IF(AB1187&gt;0,AI1187/AB1187,0)</f>
        <v>1</v>
      </c>
      <c r="AL1187">
        <f>IF(AB1187=0,1,MIN(MATCH(MEDIAN(MinStable,AK1187,1),FC_L,1),3))</f>
        <v>3</v>
      </c>
      <c r="AM1187" s="25">
        <f>INDEX(FC_E1,$AL1187)+(MEDIAN(MinStable,$AK1187,1)-INDEX(FC_L,$AL1187))*(INDEX(FC_E1,$AL1187+1)-INDEX(FC_E1,$AL1187))/(INDEX(FC_L,$AL1187+1)-INDEX(FC_L,$AL1187))</f>
        <v>0.42799999999999999</v>
      </c>
      <c r="AN1187" s="25">
        <f>INDEX(FC_E2,$AL1187)+(MEDIAN(MinStable,$AK1187,1)-INDEX(FC_L,$AL1187))*(INDEX(FC_E2,$AL1187+1)-INDEX(FC_E2,$AL1187))/(INDEX(FC_L,$AL1187+1)-INDEX(FC_L,$AL1187))</f>
        <v>0.42199999999999999</v>
      </c>
      <c r="AO1187" s="25">
        <f>INDEX(FC_E3,$AL1187)+(MEDIAN(MinStable,$AK1187,1)-INDEX(FC_L,$AL1187))*(INDEX(FC_E3,$AL1187+1)-INDEX(FC_E3,$AL1187))/(INDEX(FC_L,$AL1187+1)-INDEX(FC_L,$AL1187))</f>
        <v>0.41499999999999998</v>
      </c>
      <c r="AP1187" s="26">
        <f>(IF(S1187=1,Y1187*AK1187/AM1187,0)+IF(T1187=1,Z1187*AK1187/AN1187,0)+IF(U1187=1,AA1187*AK1187/AO1187,0))*dt/60</f>
        <v>0.13434959664142687</v>
      </c>
      <c r="AQ1187" s="25">
        <f>E1187+(AG1187*SQRT(RTE)-AH1187/SQRT(RTE))*dt/60/E_nom</f>
        <v>0.54156565047237704</v>
      </c>
      <c r="AR1187">
        <f>IF(R1187=1,1,0)</f>
        <v>0</v>
      </c>
    </row>
    <row r="1188" spans="1:44" x14ac:dyDescent="0.2">
      <c r="A1188">
        <v>1186</v>
      </c>
      <c r="B1188" s="22">
        <f>A1188/1440</f>
        <v>0.82361111111111107</v>
      </c>
      <c r="C1188" s="23">
        <v>2.4809999999999999</v>
      </c>
      <c r="D1188" s="24">
        <f>C1188+P_aux</f>
        <v>2.496</v>
      </c>
      <c r="E1188" s="25">
        <f>AQ1187</f>
        <v>0.54156565047237704</v>
      </c>
      <c r="F1188" s="24">
        <f>AB1187</f>
        <v>3.4</v>
      </c>
      <c r="G1188">
        <f>IF(AND(S1187=0,V1187&gt;=MinOff),V1187,-1)</f>
        <v>-1</v>
      </c>
      <c r="H1188">
        <f>IF(AND(T1187=0,W1187&gt;=MinOff),W1187,-1)</f>
        <v>-1</v>
      </c>
      <c r="I1188">
        <f>IF(AND(U1187=0,X1187&gt;=MinOff),X1187,-1)</f>
        <v>-1</v>
      </c>
      <c r="J1188">
        <f>IF(AND(S1187=1,V1187&gt;=MinRun),V1187,-1)</f>
        <v>963</v>
      </c>
      <c r="K1188">
        <f>IF(AND(T1187=1,W1187&gt;=MinRun),W1187,-1)</f>
        <v>962</v>
      </c>
      <c r="L1188">
        <f>IF(AND(U1187=1,X1187&gt;=MinRun),X1187,-1)</f>
        <v>621</v>
      </c>
      <c r="M1188">
        <f>IF(MAX(G1188:I1188)&lt;0,0,MATCH(MAX(G1188:I1188),G1188:I1188,0))</f>
        <v>0</v>
      </c>
      <c r="N1188">
        <f>IF(MAX(J1188:L1188)&lt;0,0,MATCH(MAX(J1188:L1188),J1188:L1188,0))</f>
        <v>1</v>
      </c>
      <c r="O1188" s="24">
        <f>IF(N1188=0,0,INDEX(CapVec,N1188))</f>
        <v>1.2</v>
      </c>
      <c r="P1188">
        <f>IF(OR(D1188&gt;F1188+StartMargin,E1188&lt;SOC_startT),1,0)</f>
        <v>0</v>
      </c>
      <c r="Q1188">
        <f>IF(AND(E1188&gt;SOC_stopT,D1188&lt;=F1188-O1188+StopMargin),1,0)</f>
        <v>0</v>
      </c>
      <c r="R1188">
        <f>IF(AND(P1188=1,M1188&gt;0),1,IF(AND(P1188=0,Q1188=1,N1188&gt;0),-1,0))</f>
        <v>0</v>
      </c>
      <c r="S1188">
        <f>S1187+IF(AND(R1188=1,M1188=1),1,0)-IF(AND(R1188=-1,N1188=1),1,0)</f>
        <v>1</v>
      </c>
      <c r="T1188">
        <f>T1187+IF(AND(R1188=1,M1188=2),1,0)-IF(AND(R1188=-1,N1188=2),1,0)</f>
        <v>1</v>
      </c>
      <c r="U1188">
        <f>U1187+IF(AND(R1188=1,M1188=3),1,0)-IF(AND(R1188=-1,N1188=3),1,0)</f>
        <v>1</v>
      </c>
      <c r="V1188">
        <f>IF(S1188&lt;&gt;S1187,0,V1187+dt)</f>
        <v>964</v>
      </c>
      <c r="W1188">
        <f>IF(T1188&lt;&gt;T1187,0,W1187+dt)</f>
        <v>963</v>
      </c>
      <c r="X1188">
        <f>IF(U1188&lt;&gt;U1187,0,X1187+dt)</f>
        <v>622</v>
      </c>
      <c r="Y1188" s="24">
        <f>S1188*Cap_1*MIN(1,(V1188+dt)/StartRamp)</f>
        <v>1.2</v>
      </c>
      <c r="Z1188" s="24">
        <f>T1188*Cap_2*MIN(1,(W1188+dt)/StartRamp)</f>
        <v>1.1000000000000001</v>
      </c>
      <c r="AA1188" s="24">
        <f>U1188*Cap_3*MIN(1,(X1188+dt)/StartRamp)</f>
        <v>1.1000000000000001</v>
      </c>
      <c r="AB1188" s="24">
        <f>SUM(Y1188:AA1188)</f>
        <v>3.4</v>
      </c>
      <c r="AC1188" s="24">
        <f>AB1188-D1188</f>
        <v>0.90399999999999991</v>
      </c>
      <c r="AD1188" s="25">
        <f>MEDIAN(0,(TaperEnd-E1188)/(TaperEnd-TaperStart),1)</f>
        <v>1</v>
      </c>
      <c r="AE1188" s="24">
        <f>MIN(P_pcs*AD1188,MAX(0,SOC_max-E1188)*E_nom*60/dt/SQRT(RTE))</f>
        <v>2.5</v>
      </c>
      <c r="AF1188" s="24">
        <f>MIN(P_pcs,MAX(0,E1188-SOC_min)*E_nom*60/dt*SQRT(RTE))</f>
        <v>2.5</v>
      </c>
      <c r="AG1188" s="24">
        <f>IF(AC1188&gt;0,MIN(AC1188,AE1188),0)</f>
        <v>0.90399999999999991</v>
      </c>
      <c r="AH1188" s="24">
        <f>IF(AC1188&lt;0,MIN(-AC1188,AF1188),0)</f>
        <v>0</v>
      </c>
      <c r="AI1188" s="24">
        <f>IF(AC1188&gt;0,D1188+AG1188,AB1188)</f>
        <v>3.4</v>
      </c>
      <c r="AJ1188" s="24">
        <f>MAX(0,D1188-AI1188-AH1188)</f>
        <v>0</v>
      </c>
      <c r="AK1188" s="25">
        <f>IF(AB1188&gt;0,AI1188/AB1188,0)</f>
        <v>1</v>
      </c>
      <c r="AL1188">
        <f>IF(AB1188=0,1,MIN(MATCH(MEDIAN(MinStable,AK1188,1),FC_L,1),3))</f>
        <v>3</v>
      </c>
      <c r="AM1188" s="25">
        <f>INDEX(FC_E1,$AL1188)+(MEDIAN(MinStable,$AK1188,1)-INDEX(FC_L,$AL1188))*(INDEX(FC_E1,$AL1188+1)-INDEX(FC_E1,$AL1188))/(INDEX(FC_L,$AL1188+1)-INDEX(FC_L,$AL1188))</f>
        <v>0.42799999999999999</v>
      </c>
      <c r="AN1188" s="25">
        <f>INDEX(FC_E2,$AL1188)+(MEDIAN(MinStable,$AK1188,1)-INDEX(FC_L,$AL1188))*(INDEX(FC_E2,$AL1188+1)-INDEX(FC_E2,$AL1188))/(INDEX(FC_L,$AL1188+1)-INDEX(FC_L,$AL1188))</f>
        <v>0.42199999999999999</v>
      </c>
      <c r="AO1188" s="25">
        <f>INDEX(FC_E3,$AL1188)+(MEDIAN(MinStable,$AK1188,1)-INDEX(FC_L,$AL1188))*(INDEX(FC_E3,$AL1188+1)-INDEX(FC_E3,$AL1188))/(INDEX(FC_L,$AL1188+1)-INDEX(FC_L,$AL1188))</f>
        <v>0.41499999999999998</v>
      </c>
      <c r="AP1188" s="26">
        <f>(IF(S1188=1,Y1188*AK1188/AM1188,0)+IF(T1188=1,Z1188*AK1188/AN1188,0)+IF(U1188=1,AA1188*AK1188/AO1188,0))*dt/60</f>
        <v>0.13434959664142687</v>
      </c>
      <c r="AQ1188" s="25">
        <f>E1188+(AG1188*SQRT(RTE)-AH1188/SQRT(RTE))*dt/60/E_nom</f>
        <v>0.5441354297735167</v>
      </c>
      <c r="AR1188">
        <f>IF(R1188=1,1,0)</f>
        <v>0</v>
      </c>
    </row>
    <row r="1189" spans="1:44" x14ac:dyDescent="0.2">
      <c r="A1189">
        <v>1187</v>
      </c>
      <c r="B1189" s="22">
        <f>A1189/1440</f>
        <v>0.82430555555555551</v>
      </c>
      <c r="C1189" s="23">
        <v>2.4584000000000001</v>
      </c>
      <c r="D1189" s="24">
        <f>C1189+P_aux</f>
        <v>2.4734000000000003</v>
      </c>
      <c r="E1189" s="25">
        <f>AQ1188</f>
        <v>0.5441354297735167</v>
      </c>
      <c r="F1189" s="24">
        <f>AB1188</f>
        <v>3.4</v>
      </c>
      <c r="G1189">
        <f>IF(AND(S1188=0,V1188&gt;=MinOff),V1188,-1)</f>
        <v>-1</v>
      </c>
      <c r="H1189">
        <f>IF(AND(T1188=0,W1188&gt;=MinOff),W1188,-1)</f>
        <v>-1</v>
      </c>
      <c r="I1189">
        <f>IF(AND(U1188=0,X1188&gt;=MinOff),X1188,-1)</f>
        <v>-1</v>
      </c>
      <c r="J1189">
        <f>IF(AND(S1188=1,V1188&gt;=MinRun),V1188,-1)</f>
        <v>964</v>
      </c>
      <c r="K1189">
        <f>IF(AND(T1188=1,W1188&gt;=MinRun),W1188,-1)</f>
        <v>963</v>
      </c>
      <c r="L1189">
        <f>IF(AND(U1188=1,X1188&gt;=MinRun),X1188,-1)</f>
        <v>622</v>
      </c>
      <c r="M1189">
        <f>IF(MAX(G1189:I1189)&lt;0,0,MATCH(MAX(G1189:I1189),G1189:I1189,0))</f>
        <v>0</v>
      </c>
      <c r="N1189">
        <f>IF(MAX(J1189:L1189)&lt;0,0,MATCH(MAX(J1189:L1189),J1189:L1189,0))</f>
        <v>1</v>
      </c>
      <c r="O1189" s="24">
        <f>IF(N1189=0,0,INDEX(CapVec,N1189))</f>
        <v>1.2</v>
      </c>
      <c r="P1189">
        <f>IF(OR(D1189&gt;F1189+StartMargin,E1189&lt;SOC_startT),1,0)</f>
        <v>0</v>
      </c>
      <c r="Q1189">
        <f>IF(AND(E1189&gt;SOC_stopT,D1189&lt;=F1189-O1189+StopMargin),1,0)</f>
        <v>0</v>
      </c>
      <c r="R1189">
        <f>IF(AND(P1189=1,M1189&gt;0),1,IF(AND(P1189=0,Q1189=1,N1189&gt;0),-1,0))</f>
        <v>0</v>
      </c>
      <c r="S1189">
        <f>S1188+IF(AND(R1189=1,M1189=1),1,0)-IF(AND(R1189=-1,N1189=1),1,0)</f>
        <v>1</v>
      </c>
      <c r="T1189">
        <f>T1188+IF(AND(R1189=1,M1189=2),1,0)-IF(AND(R1189=-1,N1189=2),1,0)</f>
        <v>1</v>
      </c>
      <c r="U1189">
        <f>U1188+IF(AND(R1189=1,M1189=3),1,0)-IF(AND(R1189=-1,N1189=3),1,0)</f>
        <v>1</v>
      </c>
      <c r="V1189">
        <f>IF(S1189&lt;&gt;S1188,0,V1188+dt)</f>
        <v>965</v>
      </c>
      <c r="W1189">
        <f>IF(T1189&lt;&gt;T1188,0,W1188+dt)</f>
        <v>964</v>
      </c>
      <c r="X1189">
        <f>IF(U1189&lt;&gt;U1188,0,X1188+dt)</f>
        <v>623</v>
      </c>
      <c r="Y1189" s="24">
        <f>S1189*Cap_1*MIN(1,(V1189+dt)/StartRamp)</f>
        <v>1.2</v>
      </c>
      <c r="Z1189" s="24">
        <f>T1189*Cap_2*MIN(1,(W1189+dt)/StartRamp)</f>
        <v>1.1000000000000001</v>
      </c>
      <c r="AA1189" s="24">
        <f>U1189*Cap_3*MIN(1,(X1189+dt)/StartRamp)</f>
        <v>1.1000000000000001</v>
      </c>
      <c r="AB1189" s="24">
        <f>SUM(Y1189:AA1189)</f>
        <v>3.4</v>
      </c>
      <c r="AC1189" s="24">
        <f>AB1189-D1189</f>
        <v>0.92659999999999965</v>
      </c>
      <c r="AD1189" s="25">
        <f>MEDIAN(0,(TaperEnd-E1189)/(TaperEnd-TaperStart),1)</f>
        <v>1</v>
      </c>
      <c r="AE1189" s="24">
        <f>MIN(P_pcs*AD1189,MAX(0,SOC_max-E1189)*E_nom*60/dt/SQRT(RTE))</f>
        <v>2.5</v>
      </c>
      <c r="AF1189" s="24">
        <f>MIN(P_pcs,MAX(0,E1189-SOC_min)*E_nom*60/dt*SQRT(RTE))</f>
        <v>2.5</v>
      </c>
      <c r="AG1189" s="24">
        <f>IF(AC1189&gt;0,MIN(AC1189,AE1189),0)</f>
        <v>0.92659999999999965</v>
      </c>
      <c r="AH1189" s="24">
        <f>IF(AC1189&lt;0,MIN(-AC1189,AF1189),0)</f>
        <v>0</v>
      </c>
      <c r="AI1189" s="24">
        <f>IF(AC1189&gt;0,D1189+AG1189,AB1189)</f>
        <v>3.4</v>
      </c>
      <c r="AJ1189" s="24">
        <f>MAX(0,D1189-AI1189-AH1189)</f>
        <v>0</v>
      </c>
      <c r="AK1189" s="25">
        <f>IF(AB1189&gt;0,AI1189/AB1189,0)</f>
        <v>1</v>
      </c>
      <c r="AL1189">
        <f>IF(AB1189=0,1,MIN(MATCH(MEDIAN(MinStable,AK1189,1),FC_L,1),3))</f>
        <v>3</v>
      </c>
      <c r="AM1189" s="25">
        <f>INDEX(FC_E1,$AL1189)+(MEDIAN(MinStable,$AK1189,1)-INDEX(FC_L,$AL1189))*(INDEX(FC_E1,$AL1189+1)-INDEX(FC_E1,$AL1189))/(INDEX(FC_L,$AL1189+1)-INDEX(FC_L,$AL1189))</f>
        <v>0.42799999999999999</v>
      </c>
      <c r="AN1189" s="25">
        <f>INDEX(FC_E2,$AL1189)+(MEDIAN(MinStable,$AK1189,1)-INDEX(FC_L,$AL1189))*(INDEX(FC_E2,$AL1189+1)-INDEX(FC_E2,$AL1189))/(INDEX(FC_L,$AL1189+1)-INDEX(FC_L,$AL1189))</f>
        <v>0.42199999999999999</v>
      </c>
      <c r="AO1189" s="25">
        <f>INDEX(FC_E3,$AL1189)+(MEDIAN(MinStable,$AK1189,1)-INDEX(FC_L,$AL1189))*(INDEX(FC_E3,$AL1189+1)-INDEX(FC_E3,$AL1189))/(INDEX(FC_L,$AL1189+1)-INDEX(FC_L,$AL1189))</f>
        <v>0.41499999999999998</v>
      </c>
      <c r="AP1189" s="26">
        <f>(IF(S1189=1,Y1189*AK1189/AM1189,0)+IF(T1189=1,Z1189*AK1189/AN1189,0)+IF(U1189=1,AA1189*AK1189/AO1189,0))*dt/60</f>
        <v>0.13434959664142687</v>
      </c>
      <c r="AQ1189" s="25">
        <f>E1189+(AG1189*SQRT(RTE)-AH1189/SQRT(RTE))*dt/60/E_nom</f>
        <v>0.54676945355718476</v>
      </c>
      <c r="AR1189">
        <f>IF(R1189=1,1,0)</f>
        <v>0</v>
      </c>
    </row>
    <row r="1190" spans="1:44" x14ac:dyDescent="0.2">
      <c r="A1190">
        <v>1188</v>
      </c>
      <c r="B1190" s="22">
        <f>A1190/1440</f>
        <v>0.82499999999999996</v>
      </c>
      <c r="C1190" s="23">
        <v>2.6044999999999998</v>
      </c>
      <c r="D1190" s="24">
        <f>C1190+P_aux</f>
        <v>2.6194999999999999</v>
      </c>
      <c r="E1190" s="25">
        <f>AQ1189</f>
        <v>0.54676945355718476</v>
      </c>
      <c r="F1190" s="24">
        <f>AB1189</f>
        <v>3.4</v>
      </c>
      <c r="G1190">
        <f>IF(AND(S1189=0,V1189&gt;=MinOff),V1189,-1)</f>
        <v>-1</v>
      </c>
      <c r="H1190">
        <f>IF(AND(T1189=0,W1189&gt;=MinOff),W1189,-1)</f>
        <v>-1</v>
      </c>
      <c r="I1190">
        <f>IF(AND(U1189=0,X1189&gt;=MinOff),X1189,-1)</f>
        <v>-1</v>
      </c>
      <c r="J1190">
        <f>IF(AND(S1189=1,V1189&gt;=MinRun),V1189,-1)</f>
        <v>965</v>
      </c>
      <c r="K1190">
        <f>IF(AND(T1189=1,W1189&gt;=MinRun),W1189,-1)</f>
        <v>964</v>
      </c>
      <c r="L1190">
        <f>IF(AND(U1189=1,X1189&gt;=MinRun),X1189,-1)</f>
        <v>623</v>
      </c>
      <c r="M1190">
        <f>IF(MAX(G1190:I1190)&lt;0,0,MATCH(MAX(G1190:I1190),G1190:I1190,0))</f>
        <v>0</v>
      </c>
      <c r="N1190">
        <f>IF(MAX(J1190:L1190)&lt;0,0,MATCH(MAX(J1190:L1190),J1190:L1190,0))</f>
        <v>1</v>
      </c>
      <c r="O1190" s="24">
        <f>IF(N1190=0,0,INDEX(CapVec,N1190))</f>
        <v>1.2</v>
      </c>
      <c r="P1190">
        <f>IF(OR(D1190&gt;F1190+StartMargin,E1190&lt;SOC_startT),1,0)</f>
        <v>0</v>
      </c>
      <c r="Q1190">
        <f>IF(AND(E1190&gt;SOC_stopT,D1190&lt;=F1190-O1190+StopMargin),1,0)</f>
        <v>0</v>
      </c>
      <c r="R1190">
        <f>IF(AND(P1190=1,M1190&gt;0),1,IF(AND(P1190=0,Q1190=1,N1190&gt;0),-1,0))</f>
        <v>0</v>
      </c>
      <c r="S1190">
        <f>S1189+IF(AND(R1190=1,M1190=1),1,0)-IF(AND(R1190=-1,N1190=1),1,0)</f>
        <v>1</v>
      </c>
      <c r="T1190">
        <f>T1189+IF(AND(R1190=1,M1190=2),1,0)-IF(AND(R1190=-1,N1190=2),1,0)</f>
        <v>1</v>
      </c>
      <c r="U1190">
        <f>U1189+IF(AND(R1190=1,M1190=3),1,0)-IF(AND(R1190=-1,N1190=3),1,0)</f>
        <v>1</v>
      </c>
      <c r="V1190">
        <f>IF(S1190&lt;&gt;S1189,0,V1189+dt)</f>
        <v>966</v>
      </c>
      <c r="W1190">
        <f>IF(T1190&lt;&gt;T1189,0,W1189+dt)</f>
        <v>965</v>
      </c>
      <c r="X1190">
        <f>IF(U1190&lt;&gt;U1189,0,X1189+dt)</f>
        <v>624</v>
      </c>
      <c r="Y1190" s="24">
        <f>S1190*Cap_1*MIN(1,(V1190+dt)/StartRamp)</f>
        <v>1.2</v>
      </c>
      <c r="Z1190" s="24">
        <f>T1190*Cap_2*MIN(1,(W1190+dt)/StartRamp)</f>
        <v>1.1000000000000001</v>
      </c>
      <c r="AA1190" s="24">
        <f>U1190*Cap_3*MIN(1,(X1190+dt)/StartRamp)</f>
        <v>1.1000000000000001</v>
      </c>
      <c r="AB1190" s="24">
        <f>SUM(Y1190:AA1190)</f>
        <v>3.4</v>
      </c>
      <c r="AC1190" s="24">
        <f>AB1190-D1190</f>
        <v>0.78049999999999997</v>
      </c>
      <c r="AD1190" s="25">
        <f>MEDIAN(0,(TaperEnd-E1190)/(TaperEnd-TaperStart),1)</f>
        <v>1</v>
      </c>
      <c r="AE1190" s="24">
        <f>MIN(P_pcs*AD1190,MAX(0,SOC_max-E1190)*E_nom*60/dt/SQRT(RTE))</f>
        <v>2.5</v>
      </c>
      <c r="AF1190" s="24">
        <f>MIN(P_pcs,MAX(0,E1190-SOC_min)*E_nom*60/dt*SQRT(RTE))</f>
        <v>2.5</v>
      </c>
      <c r="AG1190" s="24">
        <f>IF(AC1190&gt;0,MIN(AC1190,AE1190),0)</f>
        <v>0.78049999999999997</v>
      </c>
      <c r="AH1190" s="24">
        <f>IF(AC1190&lt;0,MIN(-AC1190,AF1190),0)</f>
        <v>0</v>
      </c>
      <c r="AI1190" s="24">
        <f>IF(AC1190&gt;0,D1190+AG1190,AB1190)</f>
        <v>3.4</v>
      </c>
      <c r="AJ1190" s="24">
        <f>MAX(0,D1190-AI1190-AH1190)</f>
        <v>0</v>
      </c>
      <c r="AK1190" s="25">
        <f>IF(AB1190&gt;0,AI1190/AB1190,0)</f>
        <v>1</v>
      </c>
      <c r="AL1190">
        <f>IF(AB1190=0,1,MIN(MATCH(MEDIAN(MinStable,AK1190,1),FC_L,1),3))</f>
        <v>3</v>
      </c>
      <c r="AM1190" s="25">
        <f>INDEX(FC_E1,$AL1190)+(MEDIAN(MinStable,$AK1190,1)-INDEX(FC_L,$AL1190))*(INDEX(FC_E1,$AL1190+1)-INDEX(FC_E1,$AL1190))/(INDEX(FC_L,$AL1190+1)-INDEX(FC_L,$AL1190))</f>
        <v>0.42799999999999999</v>
      </c>
      <c r="AN1190" s="25">
        <f>INDEX(FC_E2,$AL1190)+(MEDIAN(MinStable,$AK1190,1)-INDEX(FC_L,$AL1190))*(INDEX(FC_E2,$AL1190+1)-INDEX(FC_E2,$AL1190))/(INDEX(FC_L,$AL1190+1)-INDEX(FC_L,$AL1190))</f>
        <v>0.42199999999999999</v>
      </c>
      <c r="AO1190" s="25">
        <f>INDEX(FC_E3,$AL1190)+(MEDIAN(MinStable,$AK1190,1)-INDEX(FC_L,$AL1190))*(INDEX(FC_E3,$AL1190+1)-INDEX(FC_E3,$AL1190))/(INDEX(FC_L,$AL1190+1)-INDEX(FC_L,$AL1190))</f>
        <v>0.41499999999999998</v>
      </c>
      <c r="AP1190" s="26">
        <f>(IF(S1190=1,Y1190*AK1190/AM1190,0)+IF(T1190=1,Z1190*AK1190/AN1190,0)+IF(U1190=1,AA1190*AK1190/AO1190,0))*dt/60</f>
        <v>0.13434959664142687</v>
      </c>
      <c r="AQ1190" s="25">
        <f>E1190+(AG1190*SQRT(RTE)-AH1190/SQRT(RTE))*dt/60/E_nom</f>
        <v>0.54898816234539216</v>
      </c>
      <c r="AR1190">
        <f>IF(R1190=1,1,0)</f>
        <v>0</v>
      </c>
    </row>
    <row r="1191" spans="1:44" x14ac:dyDescent="0.2">
      <c r="A1191">
        <v>1189</v>
      </c>
      <c r="B1191" s="22">
        <f>A1191/1440</f>
        <v>0.8256944444444444</v>
      </c>
      <c r="C1191" s="23">
        <v>2.5333000000000001</v>
      </c>
      <c r="D1191" s="24">
        <f>C1191+P_aux</f>
        <v>2.5483000000000002</v>
      </c>
      <c r="E1191" s="25">
        <f>AQ1190</f>
        <v>0.54898816234539216</v>
      </c>
      <c r="F1191" s="24">
        <f>AB1190</f>
        <v>3.4</v>
      </c>
      <c r="G1191">
        <f>IF(AND(S1190=0,V1190&gt;=MinOff),V1190,-1)</f>
        <v>-1</v>
      </c>
      <c r="H1191">
        <f>IF(AND(T1190=0,W1190&gt;=MinOff),W1190,-1)</f>
        <v>-1</v>
      </c>
      <c r="I1191">
        <f>IF(AND(U1190=0,X1190&gt;=MinOff),X1190,-1)</f>
        <v>-1</v>
      </c>
      <c r="J1191">
        <f>IF(AND(S1190=1,V1190&gt;=MinRun),V1190,-1)</f>
        <v>966</v>
      </c>
      <c r="K1191">
        <f>IF(AND(T1190=1,W1190&gt;=MinRun),W1190,-1)</f>
        <v>965</v>
      </c>
      <c r="L1191">
        <f>IF(AND(U1190=1,X1190&gt;=MinRun),X1190,-1)</f>
        <v>624</v>
      </c>
      <c r="M1191">
        <f>IF(MAX(G1191:I1191)&lt;0,0,MATCH(MAX(G1191:I1191),G1191:I1191,0))</f>
        <v>0</v>
      </c>
      <c r="N1191">
        <f>IF(MAX(J1191:L1191)&lt;0,0,MATCH(MAX(J1191:L1191),J1191:L1191,0))</f>
        <v>1</v>
      </c>
      <c r="O1191" s="24">
        <f>IF(N1191=0,0,INDEX(CapVec,N1191))</f>
        <v>1.2</v>
      </c>
      <c r="P1191">
        <f>IF(OR(D1191&gt;F1191+StartMargin,E1191&lt;SOC_startT),1,0)</f>
        <v>0</v>
      </c>
      <c r="Q1191">
        <f>IF(AND(E1191&gt;SOC_stopT,D1191&lt;=F1191-O1191+StopMargin),1,0)</f>
        <v>0</v>
      </c>
      <c r="R1191">
        <f>IF(AND(P1191=1,M1191&gt;0),1,IF(AND(P1191=0,Q1191=1,N1191&gt;0),-1,0))</f>
        <v>0</v>
      </c>
      <c r="S1191">
        <f>S1190+IF(AND(R1191=1,M1191=1),1,0)-IF(AND(R1191=-1,N1191=1),1,0)</f>
        <v>1</v>
      </c>
      <c r="T1191">
        <f>T1190+IF(AND(R1191=1,M1191=2),1,0)-IF(AND(R1191=-1,N1191=2),1,0)</f>
        <v>1</v>
      </c>
      <c r="U1191">
        <f>U1190+IF(AND(R1191=1,M1191=3),1,0)-IF(AND(R1191=-1,N1191=3),1,0)</f>
        <v>1</v>
      </c>
      <c r="V1191">
        <f>IF(S1191&lt;&gt;S1190,0,V1190+dt)</f>
        <v>967</v>
      </c>
      <c r="W1191">
        <f>IF(T1191&lt;&gt;T1190,0,W1190+dt)</f>
        <v>966</v>
      </c>
      <c r="X1191">
        <f>IF(U1191&lt;&gt;U1190,0,X1190+dt)</f>
        <v>625</v>
      </c>
      <c r="Y1191" s="24">
        <f>S1191*Cap_1*MIN(1,(V1191+dt)/StartRamp)</f>
        <v>1.2</v>
      </c>
      <c r="Z1191" s="24">
        <f>T1191*Cap_2*MIN(1,(W1191+dt)/StartRamp)</f>
        <v>1.1000000000000001</v>
      </c>
      <c r="AA1191" s="24">
        <f>U1191*Cap_3*MIN(1,(X1191+dt)/StartRamp)</f>
        <v>1.1000000000000001</v>
      </c>
      <c r="AB1191" s="24">
        <f>SUM(Y1191:AA1191)</f>
        <v>3.4</v>
      </c>
      <c r="AC1191" s="24">
        <f>AB1191-D1191</f>
        <v>0.85169999999999968</v>
      </c>
      <c r="AD1191" s="25">
        <f>MEDIAN(0,(TaperEnd-E1191)/(TaperEnd-TaperStart),1)</f>
        <v>1</v>
      </c>
      <c r="AE1191" s="24">
        <f>MIN(P_pcs*AD1191,MAX(0,SOC_max-E1191)*E_nom*60/dt/SQRT(RTE))</f>
        <v>2.5</v>
      </c>
      <c r="AF1191" s="24">
        <f>MIN(P_pcs,MAX(0,E1191-SOC_min)*E_nom*60/dt*SQRT(RTE))</f>
        <v>2.5</v>
      </c>
      <c r="AG1191" s="24">
        <f>IF(AC1191&gt;0,MIN(AC1191,AE1191),0)</f>
        <v>0.85169999999999968</v>
      </c>
      <c r="AH1191" s="24">
        <f>IF(AC1191&lt;0,MIN(-AC1191,AF1191),0)</f>
        <v>0</v>
      </c>
      <c r="AI1191" s="24">
        <f>IF(AC1191&gt;0,D1191+AG1191,AB1191)</f>
        <v>3.4</v>
      </c>
      <c r="AJ1191" s="24">
        <f>MAX(0,D1191-AI1191-AH1191)</f>
        <v>0</v>
      </c>
      <c r="AK1191" s="25">
        <f>IF(AB1191&gt;0,AI1191/AB1191,0)</f>
        <v>1</v>
      </c>
      <c r="AL1191">
        <f>IF(AB1191=0,1,MIN(MATCH(MEDIAN(MinStable,AK1191,1),FC_L,1),3))</f>
        <v>3</v>
      </c>
      <c r="AM1191" s="25">
        <f>INDEX(FC_E1,$AL1191)+(MEDIAN(MinStable,$AK1191,1)-INDEX(FC_L,$AL1191))*(INDEX(FC_E1,$AL1191+1)-INDEX(FC_E1,$AL1191))/(INDEX(FC_L,$AL1191+1)-INDEX(FC_L,$AL1191))</f>
        <v>0.42799999999999999</v>
      </c>
      <c r="AN1191" s="25">
        <f>INDEX(FC_E2,$AL1191)+(MEDIAN(MinStable,$AK1191,1)-INDEX(FC_L,$AL1191))*(INDEX(FC_E2,$AL1191+1)-INDEX(FC_E2,$AL1191))/(INDEX(FC_L,$AL1191+1)-INDEX(FC_L,$AL1191))</f>
        <v>0.42199999999999999</v>
      </c>
      <c r="AO1191" s="25">
        <f>INDEX(FC_E3,$AL1191)+(MEDIAN(MinStable,$AK1191,1)-INDEX(FC_L,$AL1191))*(INDEX(FC_E3,$AL1191+1)-INDEX(FC_E3,$AL1191))/(INDEX(FC_L,$AL1191+1)-INDEX(FC_L,$AL1191))</f>
        <v>0.41499999999999998</v>
      </c>
      <c r="AP1191" s="26">
        <f>(IF(S1191=1,Y1191*AK1191/AM1191,0)+IF(T1191=1,Z1191*AK1191/AN1191,0)+IF(U1191=1,AA1191*AK1191/AO1191,0))*dt/60</f>
        <v>0.13434959664142687</v>
      </c>
      <c r="AQ1191" s="25">
        <f>E1191+(AG1191*SQRT(RTE)-AH1191/SQRT(RTE))*dt/60/E_nom</f>
        <v>0.55140926968032644</v>
      </c>
      <c r="AR1191">
        <f>IF(R1191=1,1,0)</f>
        <v>0</v>
      </c>
    </row>
    <row r="1192" spans="1:44" x14ac:dyDescent="0.2">
      <c r="A1192">
        <v>1190</v>
      </c>
      <c r="B1192" s="22">
        <f>A1192/1440</f>
        <v>0.82638888888888884</v>
      </c>
      <c r="C1192" s="23">
        <v>2.3801000000000001</v>
      </c>
      <c r="D1192" s="24">
        <f>C1192+P_aux</f>
        <v>2.3951000000000002</v>
      </c>
      <c r="E1192" s="25">
        <f>AQ1191</f>
        <v>0.55140926968032644</v>
      </c>
      <c r="F1192" s="24">
        <f>AB1191</f>
        <v>3.4</v>
      </c>
      <c r="G1192">
        <f>IF(AND(S1191=0,V1191&gt;=MinOff),V1191,-1)</f>
        <v>-1</v>
      </c>
      <c r="H1192">
        <f>IF(AND(T1191=0,W1191&gt;=MinOff),W1191,-1)</f>
        <v>-1</v>
      </c>
      <c r="I1192">
        <f>IF(AND(U1191=0,X1191&gt;=MinOff),X1191,-1)</f>
        <v>-1</v>
      </c>
      <c r="J1192">
        <f>IF(AND(S1191=1,V1191&gt;=MinRun),V1191,-1)</f>
        <v>967</v>
      </c>
      <c r="K1192">
        <f>IF(AND(T1191=1,W1191&gt;=MinRun),W1191,-1)</f>
        <v>966</v>
      </c>
      <c r="L1192">
        <f>IF(AND(U1191=1,X1191&gt;=MinRun),X1191,-1)</f>
        <v>625</v>
      </c>
      <c r="M1192">
        <f>IF(MAX(G1192:I1192)&lt;0,0,MATCH(MAX(G1192:I1192),G1192:I1192,0))</f>
        <v>0</v>
      </c>
      <c r="N1192">
        <f>IF(MAX(J1192:L1192)&lt;0,0,MATCH(MAX(J1192:L1192),J1192:L1192,0))</f>
        <v>1</v>
      </c>
      <c r="O1192" s="24">
        <f>IF(N1192=0,0,INDEX(CapVec,N1192))</f>
        <v>1.2</v>
      </c>
      <c r="P1192">
        <f>IF(OR(D1192&gt;F1192+StartMargin,E1192&lt;SOC_startT),1,0)</f>
        <v>0</v>
      </c>
      <c r="Q1192">
        <f>IF(AND(E1192&gt;SOC_stopT,D1192&lt;=F1192-O1192+StopMargin),1,0)</f>
        <v>0</v>
      </c>
      <c r="R1192">
        <f>IF(AND(P1192=1,M1192&gt;0),1,IF(AND(P1192=0,Q1192=1,N1192&gt;0),-1,0))</f>
        <v>0</v>
      </c>
      <c r="S1192">
        <f>S1191+IF(AND(R1192=1,M1192=1),1,0)-IF(AND(R1192=-1,N1192=1),1,0)</f>
        <v>1</v>
      </c>
      <c r="T1192">
        <f>T1191+IF(AND(R1192=1,M1192=2),1,0)-IF(AND(R1192=-1,N1192=2),1,0)</f>
        <v>1</v>
      </c>
      <c r="U1192">
        <f>U1191+IF(AND(R1192=1,M1192=3),1,0)-IF(AND(R1192=-1,N1192=3),1,0)</f>
        <v>1</v>
      </c>
      <c r="V1192">
        <f>IF(S1192&lt;&gt;S1191,0,V1191+dt)</f>
        <v>968</v>
      </c>
      <c r="W1192">
        <f>IF(T1192&lt;&gt;T1191,0,W1191+dt)</f>
        <v>967</v>
      </c>
      <c r="X1192">
        <f>IF(U1192&lt;&gt;U1191,0,X1191+dt)</f>
        <v>626</v>
      </c>
      <c r="Y1192" s="24">
        <f>S1192*Cap_1*MIN(1,(V1192+dt)/StartRamp)</f>
        <v>1.2</v>
      </c>
      <c r="Z1192" s="24">
        <f>T1192*Cap_2*MIN(1,(W1192+dt)/StartRamp)</f>
        <v>1.1000000000000001</v>
      </c>
      <c r="AA1192" s="24">
        <f>U1192*Cap_3*MIN(1,(X1192+dt)/StartRamp)</f>
        <v>1.1000000000000001</v>
      </c>
      <c r="AB1192" s="24">
        <f>SUM(Y1192:AA1192)</f>
        <v>3.4</v>
      </c>
      <c r="AC1192" s="24">
        <f>AB1192-D1192</f>
        <v>1.0048999999999997</v>
      </c>
      <c r="AD1192" s="25">
        <f>MEDIAN(0,(TaperEnd-E1192)/(TaperEnd-TaperStart),1)</f>
        <v>1</v>
      </c>
      <c r="AE1192" s="24">
        <f>MIN(P_pcs*AD1192,MAX(0,SOC_max-E1192)*E_nom*60/dt/SQRT(RTE))</f>
        <v>2.5</v>
      </c>
      <c r="AF1192" s="24">
        <f>MIN(P_pcs,MAX(0,E1192-SOC_min)*E_nom*60/dt*SQRT(RTE))</f>
        <v>2.5</v>
      </c>
      <c r="AG1192" s="24">
        <f>IF(AC1192&gt;0,MIN(AC1192,AE1192),0)</f>
        <v>1.0048999999999997</v>
      </c>
      <c r="AH1192" s="24">
        <f>IF(AC1192&lt;0,MIN(-AC1192,AF1192),0)</f>
        <v>0</v>
      </c>
      <c r="AI1192" s="24">
        <f>IF(AC1192&gt;0,D1192+AG1192,AB1192)</f>
        <v>3.4</v>
      </c>
      <c r="AJ1192" s="24">
        <f>MAX(0,D1192-AI1192-AH1192)</f>
        <v>0</v>
      </c>
      <c r="AK1192" s="25">
        <f>IF(AB1192&gt;0,AI1192/AB1192,0)</f>
        <v>1</v>
      </c>
      <c r="AL1192">
        <f>IF(AB1192=0,1,MIN(MATCH(MEDIAN(MinStable,AK1192,1),FC_L,1),3))</f>
        <v>3</v>
      </c>
      <c r="AM1192" s="25">
        <f>INDEX(FC_E1,$AL1192)+(MEDIAN(MinStable,$AK1192,1)-INDEX(FC_L,$AL1192))*(INDEX(FC_E1,$AL1192+1)-INDEX(FC_E1,$AL1192))/(INDEX(FC_L,$AL1192+1)-INDEX(FC_L,$AL1192))</f>
        <v>0.42799999999999999</v>
      </c>
      <c r="AN1192" s="25">
        <f>INDEX(FC_E2,$AL1192)+(MEDIAN(MinStable,$AK1192,1)-INDEX(FC_L,$AL1192))*(INDEX(FC_E2,$AL1192+1)-INDEX(FC_E2,$AL1192))/(INDEX(FC_L,$AL1192+1)-INDEX(FC_L,$AL1192))</f>
        <v>0.42199999999999999</v>
      </c>
      <c r="AO1192" s="25">
        <f>INDEX(FC_E3,$AL1192)+(MEDIAN(MinStable,$AK1192,1)-INDEX(FC_L,$AL1192))*(INDEX(FC_E3,$AL1192+1)-INDEX(FC_E3,$AL1192))/(INDEX(FC_L,$AL1192+1)-INDEX(FC_L,$AL1192))</f>
        <v>0.41499999999999998</v>
      </c>
      <c r="AP1192" s="26">
        <f>(IF(S1192=1,Y1192*AK1192/AM1192,0)+IF(T1192=1,Z1192*AK1192/AN1192,0)+IF(U1192=1,AA1192*AK1192/AO1192,0))*dt/60</f>
        <v>0.13434959664142687</v>
      </c>
      <c r="AQ1192" s="25">
        <f>E1192+(AG1192*SQRT(RTE)-AH1192/SQRT(RTE))*dt/60/E_nom</f>
        <v>0.55426587501186986</v>
      </c>
      <c r="AR1192">
        <f>IF(R1192=1,1,0)</f>
        <v>0</v>
      </c>
    </row>
    <row r="1193" spans="1:44" x14ac:dyDescent="0.2">
      <c r="A1193">
        <v>1191</v>
      </c>
      <c r="B1193" s="22">
        <f>A1193/1440</f>
        <v>0.82708333333333328</v>
      </c>
      <c r="C1193" s="23">
        <v>2.4260000000000002</v>
      </c>
      <c r="D1193" s="24">
        <f>C1193+P_aux</f>
        <v>2.4410000000000003</v>
      </c>
      <c r="E1193" s="25">
        <f>AQ1192</f>
        <v>0.55426587501186986</v>
      </c>
      <c r="F1193" s="24">
        <f>AB1192</f>
        <v>3.4</v>
      </c>
      <c r="G1193">
        <f>IF(AND(S1192=0,V1192&gt;=MinOff),V1192,-1)</f>
        <v>-1</v>
      </c>
      <c r="H1193">
        <f>IF(AND(T1192=0,W1192&gt;=MinOff),W1192,-1)</f>
        <v>-1</v>
      </c>
      <c r="I1193">
        <f>IF(AND(U1192=0,X1192&gt;=MinOff),X1192,-1)</f>
        <v>-1</v>
      </c>
      <c r="J1193">
        <f>IF(AND(S1192=1,V1192&gt;=MinRun),V1192,-1)</f>
        <v>968</v>
      </c>
      <c r="K1193">
        <f>IF(AND(T1192=1,W1192&gt;=MinRun),W1192,-1)</f>
        <v>967</v>
      </c>
      <c r="L1193">
        <f>IF(AND(U1192=1,X1192&gt;=MinRun),X1192,-1)</f>
        <v>626</v>
      </c>
      <c r="M1193">
        <f>IF(MAX(G1193:I1193)&lt;0,0,MATCH(MAX(G1193:I1193),G1193:I1193,0))</f>
        <v>0</v>
      </c>
      <c r="N1193">
        <f>IF(MAX(J1193:L1193)&lt;0,0,MATCH(MAX(J1193:L1193),J1193:L1193,0))</f>
        <v>1</v>
      </c>
      <c r="O1193" s="24">
        <f>IF(N1193=0,0,INDEX(CapVec,N1193))</f>
        <v>1.2</v>
      </c>
      <c r="P1193">
        <f>IF(OR(D1193&gt;F1193+StartMargin,E1193&lt;SOC_startT),1,0)</f>
        <v>0</v>
      </c>
      <c r="Q1193">
        <f>IF(AND(E1193&gt;SOC_stopT,D1193&lt;=F1193-O1193+StopMargin),1,0)</f>
        <v>0</v>
      </c>
      <c r="R1193">
        <f>IF(AND(P1193=1,M1193&gt;0),1,IF(AND(P1193=0,Q1193=1,N1193&gt;0),-1,0))</f>
        <v>0</v>
      </c>
      <c r="S1193">
        <f>S1192+IF(AND(R1193=1,M1193=1),1,0)-IF(AND(R1193=-1,N1193=1),1,0)</f>
        <v>1</v>
      </c>
      <c r="T1193">
        <f>T1192+IF(AND(R1193=1,M1193=2),1,0)-IF(AND(R1193=-1,N1193=2),1,0)</f>
        <v>1</v>
      </c>
      <c r="U1193">
        <f>U1192+IF(AND(R1193=1,M1193=3),1,0)-IF(AND(R1193=-1,N1193=3),1,0)</f>
        <v>1</v>
      </c>
      <c r="V1193">
        <f>IF(S1193&lt;&gt;S1192,0,V1192+dt)</f>
        <v>969</v>
      </c>
      <c r="W1193">
        <f>IF(T1193&lt;&gt;T1192,0,W1192+dt)</f>
        <v>968</v>
      </c>
      <c r="X1193">
        <f>IF(U1193&lt;&gt;U1192,0,X1192+dt)</f>
        <v>627</v>
      </c>
      <c r="Y1193" s="24">
        <f>S1193*Cap_1*MIN(1,(V1193+dt)/StartRamp)</f>
        <v>1.2</v>
      </c>
      <c r="Z1193" s="24">
        <f>T1193*Cap_2*MIN(1,(W1193+dt)/StartRamp)</f>
        <v>1.1000000000000001</v>
      </c>
      <c r="AA1193" s="24">
        <f>U1193*Cap_3*MIN(1,(X1193+dt)/StartRamp)</f>
        <v>1.1000000000000001</v>
      </c>
      <c r="AB1193" s="24">
        <f>SUM(Y1193:AA1193)</f>
        <v>3.4</v>
      </c>
      <c r="AC1193" s="24">
        <f>AB1193-D1193</f>
        <v>0.95899999999999963</v>
      </c>
      <c r="AD1193" s="25">
        <f>MEDIAN(0,(TaperEnd-E1193)/(TaperEnd-TaperStart),1)</f>
        <v>1</v>
      </c>
      <c r="AE1193" s="24">
        <f>MIN(P_pcs*AD1193,MAX(0,SOC_max-E1193)*E_nom*60/dt/SQRT(RTE))</f>
        <v>2.5</v>
      </c>
      <c r="AF1193" s="24">
        <f>MIN(P_pcs,MAX(0,E1193-SOC_min)*E_nom*60/dt*SQRT(RTE))</f>
        <v>2.5</v>
      </c>
      <c r="AG1193" s="24">
        <f>IF(AC1193&gt;0,MIN(AC1193,AE1193),0)</f>
        <v>0.95899999999999963</v>
      </c>
      <c r="AH1193" s="24">
        <f>IF(AC1193&lt;0,MIN(-AC1193,AF1193),0)</f>
        <v>0</v>
      </c>
      <c r="AI1193" s="24">
        <f>IF(AC1193&gt;0,D1193+AG1193,AB1193)</f>
        <v>3.4</v>
      </c>
      <c r="AJ1193" s="24">
        <f>MAX(0,D1193-AI1193-AH1193)</f>
        <v>0</v>
      </c>
      <c r="AK1193" s="25">
        <f>IF(AB1193&gt;0,AI1193/AB1193,0)</f>
        <v>1</v>
      </c>
      <c r="AL1193">
        <f>IF(AB1193=0,1,MIN(MATCH(MEDIAN(MinStable,AK1193,1),FC_L,1),3))</f>
        <v>3</v>
      </c>
      <c r="AM1193" s="25">
        <f>INDEX(FC_E1,$AL1193)+(MEDIAN(MinStable,$AK1193,1)-INDEX(FC_L,$AL1193))*(INDEX(FC_E1,$AL1193+1)-INDEX(FC_E1,$AL1193))/(INDEX(FC_L,$AL1193+1)-INDEX(FC_L,$AL1193))</f>
        <v>0.42799999999999999</v>
      </c>
      <c r="AN1193" s="25">
        <f>INDEX(FC_E2,$AL1193)+(MEDIAN(MinStable,$AK1193,1)-INDEX(FC_L,$AL1193))*(INDEX(FC_E2,$AL1193+1)-INDEX(FC_E2,$AL1193))/(INDEX(FC_L,$AL1193+1)-INDEX(FC_L,$AL1193))</f>
        <v>0.42199999999999999</v>
      </c>
      <c r="AO1193" s="25">
        <f>INDEX(FC_E3,$AL1193)+(MEDIAN(MinStable,$AK1193,1)-INDEX(FC_L,$AL1193))*(INDEX(FC_E3,$AL1193+1)-INDEX(FC_E3,$AL1193))/(INDEX(FC_L,$AL1193+1)-INDEX(FC_L,$AL1193))</f>
        <v>0.41499999999999998</v>
      </c>
      <c r="AP1193" s="26">
        <f>(IF(S1193=1,Y1193*AK1193/AM1193,0)+IF(T1193=1,Z1193*AK1193/AN1193,0)+IF(U1193=1,AA1193*AK1193/AO1193,0))*dt/60</f>
        <v>0.13434959664142687</v>
      </c>
      <c r="AQ1193" s="25">
        <f>E1193+(AG1193*SQRT(RTE)-AH1193/SQRT(RTE))*dt/60/E_nom</f>
        <v>0.55699200150500361</v>
      </c>
      <c r="AR1193">
        <f>IF(R1193=1,1,0)</f>
        <v>0</v>
      </c>
    </row>
    <row r="1194" spans="1:44" x14ac:dyDescent="0.2">
      <c r="A1194">
        <v>1192</v>
      </c>
      <c r="B1194" s="22">
        <f>A1194/1440</f>
        <v>0.82777777777777772</v>
      </c>
      <c r="C1194" s="23">
        <v>2.4733999999999998</v>
      </c>
      <c r="D1194" s="24">
        <f>C1194+P_aux</f>
        <v>2.4883999999999999</v>
      </c>
      <c r="E1194" s="25">
        <f>AQ1193</f>
        <v>0.55699200150500361</v>
      </c>
      <c r="F1194" s="24">
        <f>AB1193</f>
        <v>3.4</v>
      </c>
      <c r="G1194">
        <f>IF(AND(S1193=0,V1193&gt;=MinOff),V1193,-1)</f>
        <v>-1</v>
      </c>
      <c r="H1194">
        <f>IF(AND(T1193=0,W1193&gt;=MinOff),W1193,-1)</f>
        <v>-1</v>
      </c>
      <c r="I1194">
        <f>IF(AND(U1193=0,X1193&gt;=MinOff),X1193,-1)</f>
        <v>-1</v>
      </c>
      <c r="J1194">
        <f>IF(AND(S1193=1,V1193&gt;=MinRun),V1193,-1)</f>
        <v>969</v>
      </c>
      <c r="K1194">
        <f>IF(AND(T1193=1,W1193&gt;=MinRun),W1193,-1)</f>
        <v>968</v>
      </c>
      <c r="L1194">
        <f>IF(AND(U1193=1,X1193&gt;=MinRun),X1193,-1)</f>
        <v>627</v>
      </c>
      <c r="M1194">
        <f>IF(MAX(G1194:I1194)&lt;0,0,MATCH(MAX(G1194:I1194),G1194:I1194,0))</f>
        <v>0</v>
      </c>
      <c r="N1194">
        <f>IF(MAX(J1194:L1194)&lt;0,0,MATCH(MAX(J1194:L1194),J1194:L1194,0))</f>
        <v>1</v>
      </c>
      <c r="O1194" s="24">
        <f>IF(N1194=0,0,INDEX(CapVec,N1194))</f>
        <v>1.2</v>
      </c>
      <c r="P1194">
        <f>IF(OR(D1194&gt;F1194+StartMargin,E1194&lt;SOC_startT),1,0)</f>
        <v>0</v>
      </c>
      <c r="Q1194">
        <f>IF(AND(E1194&gt;SOC_stopT,D1194&lt;=F1194-O1194+StopMargin),1,0)</f>
        <v>0</v>
      </c>
      <c r="R1194">
        <f>IF(AND(P1194=1,M1194&gt;0),1,IF(AND(P1194=0,Q1194=1,N1194&gt;0),-1,0))</f>
        <v>0</v>
      </c>
      <c r="S1194">
        <f>S1193+IF(AND(R1194=1,M1194=1),1,0)-IF(AND(R1194=-1,N1194=1),1,0)</f>
        <v>1</v>
      </c>
      <c r="T1194">
        <f>T1193+IF(AND(R1194=1,M1194=2),1,0)-IF(AND(R1194=-1,N1194=2),1,0)</f>
        <v>1</v>
      </c>
      <c r="U1194">
        <f>U1193+IF(AND(R1194=1,M1194=3),1,0)-IF(AND(R1194=-1,N1194=3),1,0)</f>
        <v>1</v>
      </c>
      <c r="V1194">
        <f>IF(S1194&lt;&gt;S1193,0,V1193+dt)</f>
        <v>970</v>
      </c>
      <c r="W1194">
        <f>IF(T1194&lt;&gt;T1193,0,W1193+dt)</f>
        <v>969</v>
      </c>
      <c r="X1194">
        <f>IF(U1194&lt;&gt;U1193,0,X1193+dt)</f>
        <v>628</v>
      </c>
      <c r="Y1194" s="24">
        <f>S1194*Cap_1*MIN(1,(V1194+dt)/StartRamp)</f>
        <v>1.2</v>
      </c>
      <c r="Z1194" s="24">
        <f>T1194*Cap_2*MIN(1,(W1194+dt)/StartRamp)</f>
        <v>1.1000000000000001</v>
      </c>
      <c r="AA1194" s="24">
        <f>U1194*Cap_3*MIN(1,(X1194+dt)/StartRamp)</f>
        <v>1.1000000000000001</v>
      </c>
      <c r="AB1194" s="24">
        <f>SUM(Y1194:AA1194)</f>
        <v>3.4</v>
      </c>
      <c r="AC1194" s="24">
        <f>AB1194-D1194</f>
        <v>0.91159999999999997</v>
      </c>
      <c r="AD1194" s="25">
        <f>MEDIAN(0,(TaperEnd-E1194)/(TaperEnd-TaperStart),1)</f>
        <v>1</v>
      </c>
      <c r="AE1194" s="24">
        <f>MIN(P_pcs*AD1194,MAX(0,SOC_max-E1194)*E_nom*60/dt/SQRT(RTE))</f>
        <v>2.5</v>
      </c>
      <c r="AF1194" s="24">
        <f>MIN(P_pcs,MAX(0,E1194-SOC_min)*E_nom*60/dt*SQRT(RTE))</f>
        <v>2.5</v>
      </c>
      <c r="AG1194" s="24">
        <f>IF(AC1194&gt;0,MIN(AC1194,AE1194),0)</f>
        <v>0.91159999999999997</v>
      </c>
      <c r="AH1194" s="24">
        <f>IF(AC1194&lt;0,MIN(-AC1194,AF1194),0)</f>
        <v>0</v>
      </c>
      <c r="AI1194" s="24">
        <f>IF(AC1194&gt;0,D1194+AG1194,AB1194)</f>
        <v>3.4</v>
      </c>
      <c r="AJ1194" s="24">
        <f>MAX(0,D1194-AI1194-AH1194)</f>
        <v>0</v>
      </c>
      <c r="AK1194" s="25">
        <f>IF(AB1194&gt;0,AI1194/AB1194,0)</f>
        <v>1</v>
      </c>
      <c r="AL1194">
        <f>IF(AB1194=0,1,MIN(MATCH(MEDIAN(MinStable,AK1194,1),FC_L,1),3))</f>
        <v>3</v>
      </c>
      <c r="AM1194" s="25">
        <f>INDEX(FC_E1,$AL1194)+(MEDIAN(MinStable,$AK1194,1)-INDEX(FC_L,$AL1194))*(INDEX(FC_E1,$AL1194+1)-INDEX(FC_E1,$AL1194))/(INDEX(FC_L,$AL1194+1)-INDEX(FC_L,$AL1194))</f>
        <v>0.42799999999999999</v>
      </c>
      <c r="AN1194" s="25">
        <f>INDEX(FC_E2,$AL1194)+(MEDIAN(MinStable,$AK1194,1)-INDEX(FC_L,$AL1194))*(INDEX(FC_E2,$AL1194+1)-INDEX(FC_E2,$AL1194))/(INDEX(FC_L,$AL1194+1)-INDEX(FC_L,$AL1194))</f>
        <v>0.42199999999999999</v>
      </c>
      <c r="AO1194" s="25">
        <f>INDEX(FC_E3,$AL1194)+(MEDIAN(MinStable,$AK1194,1)-INDEX(FC_L,$AL1194))*(INDEX(FC_E3,$AL1194+1)-INDEX(FC_E3,$AL1194))/(INDEX(FC_L,$AL1194+1)-INDEX(FC_L,$AL1194))</f>
        <v>0.41499999999999998</v>
      </c>
      <c r="AP1194" s="26">
        <f>(IF(S1194=1,Y1194*AK1194/AM1194,0)+IF(T1194=1,Z1194*AK1194/AN1194,0)+IF(U1194=1,AA1194*AK1194/AO1194,0))*dt/60</f>
        <v>0.13434959664142687</v>
      </c>
      <c r="AQ1194" s="25">
        <f>E1194+(AG1194*SQRT(RTE)-AH1194/SQRT(RTE))*dt/60/E_nom</f>
        <v>0.55958338514540062</v>
      </c>
      <c r="AR1194">
        <f>IF(R1194=1,1,0)</f>
        <v>0</v>
      </c>
    </row>
    <row r="1195" spans="1:44" x14ac:dyDescent="0.2">
      <c r="A1195">
        <v>1193</v>
      </c>
      <c r="B1195" s="22">
        <f>A1195/1440</f>
        <v>0.82847222222222228</v>
      </c>
      <c r="C1195" s="23">
        <v>2.9811999999999999</v>
      </c>
      <c r="D1195" s="24">
        <f>C1195+P_aux</f>
        <v>2.9962</v>
      </c>
      <c r="E1195" s="25">
        <f>AQ1194</f>
        <v>0.55958338514540062</v>
      </c>
      <c r="F1195" s="24">
        <f>AB1194</f>
        <v>3.4</v>
      </c>
      <c r="G1195">
        <f>IF(AND(S1194=0,V1194&gt;=MinOff),V1194,-1)</f>
        <v>-1</v>
      </c>
      <c r="H1195">
        <f>IF(AND(T1194=0,W1194&gt;=MinOff),W1194,-1)</f>
        <v>-1</v>
      </c>
      <c r="I1195">
        <f>IF(AND(U1194=0,X1194&gt;=MinOff),X1194,-1)</f>
        <v>-1</v>
      </c>
      <c r="J1195">
        <f>IF(AND(S1194=1,V1194&gt;=MinRun),V1194,-1)</f>
        <v>970</v>
      </c>
      <c r="K1195">
        <f>IF(AND(T1194=1,W1194&gt;=MinRun),W1194,-1)</f>
        <v>969</v>
      </c>
      <c r="L1195">
        <f>IF(AND(U1194=1,X1194&gt;=MinRun),X1194,-1)</f>
        <v>628</v>
      </c>
      <c r="M1195">
        <f>IF(MAX(G1195:I1195)&lt;0,0,MATCH(MAX(G1195:I1195),G1195:I1195,0))</f>
        <v>0</v>
      </c>
      <c r="N1195">
        <f>IF(MAX(J1195:L1195)&lt;0,0,MATCH(MAX(J1195:L1195),J1195:L1195,0))</f>
        <v>1</v>
      </c>
      <c r="O1195" s="24">
        <f>IF(N1195=0,0,INDEX(CapVec,N1195))</f>
        <v>1.2</v>
      </c>
      <c r="P1195">
        <f>IF(OR(D1195&gt;F1195+StartMargin,E1195&lt;SOC_startT),1,0)</f>
        <v>0</v>
      </c>
      <c r="Q1195">
        <f>IF(AND(E1195&gt;SOC_stopT,D1195&lt;=F1195-O1195+StopMargin),1,0)</f>
        <v>0</v>
      </c>
      <c r="R1195">
        <f>IF(AND(P1195=1,M1195&gt;0),1,IF(AND(P1195=0,Q1195=1,N1195&gt;0),-1,0))</f>
        <v>0</v>
      </c>
      <c r="S1195">
        <f>S1194+IF(AND(R1195=1,M1195=1),1,0)-IF(AND(R1195=-1,N1195=1),1,0)</f>
        <v>1</v>
      </c>
      <c r="T1195">
        <f>T1194+IF(AND(R1195=1,M1195=2),1,0)-IF(AND(R1195=-1,N1195=2),1,0)</f>
        <v>1</v>
      </c>
      <c r="U1195">
        <f>U1194+IF(AND(R1195=1,M1195=3),1,0)-IF(AND(R1195=-1,N1195=3),1,0)</f>
        <v>1</v>
      </c>
      <c r="V1195">
        <f>IF(S1195&lt;&gt;S1194,0,V1194+dt)</f>
        <v>971</v>
      </c>
      <c r="W1195">
        <f>IF(T1195&lt;&gt;T1194,0,W1194+dt)</f>
        <v>970</v>
      </c>
      <c r="X1195">
        <f>IF(U1195&lt;&gt;U1194,0,X1194+dt)</f>
        <v>629</v>
      </c>
      <c r="Y1195" s="24">
        <f>S1195*Cap_1*MIN(1,(V1195+dt)/StartRamp)</f>
        <v>1.2</v>
      </c>
      <c r="Z1195" s="24">
        <f>T1195*Cap_2*MIN(1,(W1195+dt)/StartRamp)</f>
        <v>1.1000000000000001</v>
      </c>
      <c r="AA1195" s="24">
        <f>U1195*Cap_3*MIN(1,(X1195+dt)/StartRamp)</f>
        <v>1.1000000000000001</v>
      </c>
      <c r="AB1195" s="24">
        <f>SUM(Y1195:AA1195)</f>
        <v>3.4</v>
      </c>
      <c r="AC1195" s="24">
        <f>AB1195-D1195</f>
        <v>0.40379999999999994</v>
      </c>
      <c r="AD1195" s="25">
        <f>MEDIAN(0,(TaperEnd-E1195)/(TaperEnd-TaperStart),1)</f>
        <v>1</v>
      </c>
      <c r="AE1195" s="24">
        <f>MIN(P_pcs*AD1195,MAX(0,SOC_max-E1195)*E_nom*60/dt/SQRT(RTE))</f>
        <v>2.5</v>
      </c>
      <c r="AF1195" s="24">
        <f>MIN(P_pcs,MAX(0,E1195-SOC_min)*E_nom*60/dt*SQRT(RTE))</f>
        <v>2.5</v>
      </c>
      <c r="AG1195" s="24">
        <f>IF(AC1195&gt;0,MIN(AC1195,AE1195),0)</f>
        <v>0.40379999999999994</v>
      </c>
      <c r="AH1195" s="24">
        <f>IF(AC1195&lt;0,MIN(-AC1195,AF1195),0)</f>
        <v>0</v>
      </c>
      <c r="AI1195" s="24">
        <f>IF(AC1195&gt;0,D1195+AG1195,AB1195)</f>
        <v>3.4</v>
      </c>
      <c r="AJ1195" s="24">
        <f>MAX(0,D1195-AI1195-AH1195)</f>
        <v>0</v>
      </c>
      <c r="AK1195" s="25">
        <f>IF(AB1195&gt;0,AI1195/AB1195,0)</f>
        <v>1</v>
      </c>
      <c r="AL1195">
        <f>IF(AB1195=0,1,MIN(MATCH(MEDIAN(MinStable,AK1195,1),FC_L,1),3))</f>
        <v>3</v>
      </c>
      <c r="AM1195" s="25">
        <f>INDEX(FC_E1,$AL1195)+(MEDIAN(MinStable,$AK1195,1)-INDEX(FC_L,$AL1195))*(INDEX(FC_E1,$AL1195+1)-INDEX(FC_E1,$AL1195))/(INDEX(FC_L,$AL1195+1)-INDEX(FC_L,$AL1195))</f>
        <v>0.42799999999999999</v>
      </c>
      <c r="AN1195" s="25">
        <f>INDEX(FC_E2,$AL1195)+(MEDIAN(MinStable,$AK1195,1)-INDEX(FC_L,$AL1195))*(INDEX(FC_E2,$AL1195+1)-INDEX(FC_E2,$AL1195))/(INDEX(FC_L,$AL1195+1)-INDEX(FC_L,$AL1195))</f>
        <v>0.42199999999999999</v>
      </c>
      <c r="AO1195" s="25">
        <f>INDEX(FC_E3,$AL1195)+(MEDIAN(MinStable,$AK1195,1)-INDEX(FC_L,$AL1195))*(INDEX(FC_E3,$AL1195+1)-INDEX(FC_E3,$AL1195))/(INDEX(FC_L,$AL1195+1)-INDEX(FC_L,$AL1195))</f>
        <v>0.41499999999999998</v>
      </c>
      <c r="AP1195" s="26">
        <f>(IF(S1195=1,Y1195*AK1195/AM1195,0)+IF(T1195=1,Z1195*AK1195/AN1195,0)+IF(U1195=1,AA1195*AK1195/AO1195,0))*dt/60</f>
        <v>0.13434959664142687</v>
      </c>
      <c r="AQ1195" s="25">
        <f>E1195+(AG1195*SQRT(RTE)-AH1195/SQRT(RTE))*dt/60/E_nom</f>
        <v>0.56073125780225919</v>
      </c>
      <c r="AR1195">
        <f>IF(R1195=1,1,0)</f>
        <v>0</v>
      </c>
    </row>
    <row r="1196" spans="1:44" x14ac:dyDescent="0.2">
      <c r="A1196">
        <v>1194</v>
      </c>
      <c r="B1196" s="22">
        <f>A1196/1440</f>
        <v>0.82916666666666672</v>
      </c>
      <c r="C1196" s="23">
        <v>3.0181</v>
      </c>
      <c r="D1196" s="24">
        <f>C1196+P_aux</f>
        <v>3.0331000000000001</v>
      </c>
      <c r="E1196" s="25">
        <f>AQ1195</f>
        <v>0.56073125780225919</v>
      </c>
      <c r="F1196" s="24">
        <f>AB1195</f>
        <v>3.4</v>
      </c>
      <c r="G1196">
        <f>IF(AND(S1195=0,V1195&gt;=MinOff),V1195,-1)</f>
        <v>-1</v>
      </c>
      <c r="H1196">
        <f>IF(AND(T1195=0,W1195&gt;=MinOff),W1195,-1)</f>
        <v>-1</v>
      </c>
      <c r="I1196">
        <f>IF(AND(U1195=0,X1195&gt;=MinOff),X1195,-1)</f>
        <v>-1</v>
      </c>
      <c r="J1196">
        <f>IF(AND(S1195=1,V1195&gt;=MinRun),V1195,-1)</f>
        <v>971</v>
      </c>
      <c r="K1196">
        <f>IF(AND(T1195=1,W1195&gt;=MinRun),W1195,-1)</f>
        <v>970</v>
      </c>
      <c r="L1196">
        <f>IF(AND(U1195=1,X1195&gt;=MinRun),X1195,-1)</f>
        <v>629</v>
      </c>
      <c r="M1196">
        <f>IF(MAX(G1196:I1196)&lt;0,0,MATCH(MAX(G1196:I1196),G1196:I1196,0))</f>
        <v>0</v>
      </c>
      <c r="N1196">
        <f>IF(MAX(J1196:L1196)&lt;0,0,MATCH(MAX(J1196:L1196),J1196:L1196,0))</f>
        <v>1</v>
      </c>
      <c r="O1196" s="24">
        <f>IF(N1196=0,0,INDEX(CapVec,N1196))</f>
        <v>1.2</v>
      </c>
      <c r="P1196">
        <f>IF(OR(D1196&gt;F1196+StartMargin,E1196&lt;SOC_startT),1,0)</f>
        <v>0</v>
      </c>
      <c r="Q1196">
        <f>IF(AND(E1196&gt;SOC_stopT,D1196&lt;=F1196-O1196+StopMargin),1,0)</f>
        <v>0</v>
      </c>
      <c r="R1196">
        <f>IF(AND(P1196=1,M1196&gt;0),1,IF(AND(P1196=0,Q1196=1,N1196&gt;0),-1,0))</f>
        <v>0</v>
      </c>
      <c r="S1196">
        <f>S1195+IF(AND(R1196=1,M1196=1),1,0)-IF(AND(R1196=-1,N1196=1),1,0)</f>
        <v>1</v>
      </c>
      <c r="T1196">
        <f>T1195+IF(AND(R1196=1,M1196=2),1,0)-IF(AND(R1196=-1,N1196=2),1,0)</f>
        <v>1</v>
      </c>
      <c r="U1196">
        <f>U1195+IF(AND(R1196=1,M1196=3),1,0)-IF(AND(R1196=-1,N1196=3),1,0)</f>
        <v>1</v>
      </c>
      <c r="V1196">
        <f>IF(S1196&lt;&gt;S1195,0,V1195+dt)</f>
        <v>972</v>
      </c>
      <c r="W1196">
        <f>IF(T1196&lt;&gt;T1195,0,W1195+dt)</f>
        <v>971</v>
      </c>
      <c r="X1196">
        <f>IF(U1196&lt;&gt;U1195,0,X1195+dt)</f>
        <v>630</v>
      </c>
      <c r="Y1196" s="24">
        <f>S1196*Cap_1*MIN(1,(V1196+dt)/StartRamp)</f>
        <v>1.2</v>
      </c>
      <c r="Z1196" s="24">
        <f>T1196*Cap_2*MIN(1,(W1196+dt)/StartRamp)</f>
        <v>1.1000000000000001</v>
      </c>
      <c r="AA1196" s="24">
        <f>U1196*Cap_3*MIN(1,(X1196+dt)/StartRamp)</f>
        <v>1.1000000000000001</v>
      </c>
      <c r="AB1196" s="24">
        <f>SUM(Y1196:AA1196)</f>
        <v>3.4</v>
      </c>
      <c r="AC1196" s="24">
        <f>AB1196-D1196</f>
        <v>0.36689999999999978</v>
      </c>
      <c r="AD1196" s="25">
        <f>MEDIAN(0,(TaperEnd-E1196)/(TaperEnd-TaperStart),1)</f>
        <v>1</v>
      </c>
      <c r="AE1196" s="24">
        <f>MIN(P_pcs*AD1196,MAX(0,SOC_max-E1196)*E_nom*60/dt/SQRT(RTE))</f>
        <v>2.5</v>
      </c>
      <c r="AF1196" s="24">
        <f>MIN(P_pcs,MAX(0,E1196-SOC_min)*E_nom*60/dt*SQRT(RTE))</f>
        <v>2.5</v>
      </c>
      <c r="AG1196" s="24">
        <f>IF(AC1196&gt;0,MIN(AC1196,AE1196),0)</f>
        <v>0.36689999999999978</v>
      </c>
      <c r="AH1196" s="24">
        <f>IF(AC1196&lt;0,MIN(-AC1196,AF1196),0)</f>
        <v>0</v>
      </c>
      <c r="AI1196" s="24">
        <f>IF(AC1196&gt;0,D1196+AG1196,AB1196)</f>
        <v>3.4</v>
      </c>
      <c r="AJ1196" s="24">
        <f>MAX(0,D1196-AI1196-AH1196)</f>
        <v>0</v>
      </c>
      <c r="AK1196" s="25">
        <f>IF(AB1196&gt;0,AI1196/AB1196,0)</f>
        <v>1</v>
      </c>
      <c r="AL1196">
        <f>IF(AB1196=0,1,MIN(MATCH(MEDIAN(MinStable,AK1196,1),FC_L,1),3))</f>
        <v>3</v>
      </c>
      <c r="AM1196" s="25">
        <f>INDEX(FC_E1,$AL1196)+(MEDIAN(MinStable,$AK1196,1)-INDEX(FC_L,$AL1196))*(INDEX(FC_E1,$AL1196+1)-INDEX(FC_E1,$AL1196))/(INDEX(FC_L,$AL1196+1)-INDEX(FC_L,$AL1196))</f>
        <v>0.42799999999999999</v>
      </c>
      <c r="AN1196" s="25">
        <f>INDEX(FC_E2,$AL1196)+(MEDIAN(MinStable,$AK1196,1)-INDEX(FC_L,$AL1196))*(INDEX(FC_E2,$AL1196+1)-INDEX(FC_E2,$AL1196))/(INDEX(FC_L,$AL1196+1)-INDEX(FC_L,$AL1196))</f>
        <v>0.42199999999999999</v>
      </c>
      <c r="AO1196" s="25">
        <f>INDEX(FC_E3,$AL1196)+(MEDIAN(MinStable,$AK1196,1)-INDEX(FC_L,$AL1196))*(INDEX(FC_E3,$AL1196+1)-INDEX(FC_E3,$AL1196))/(INDEX(FC_L,$AL1196+1)-INDEX(FC_L,$AL1196))</f>
        <v>0.41499999999999998</v>
      </c>
      <c r="AP1196" s="26">
        <f>(IF(S1196=1,Y1196*AK1196/AM1196,0)+IF(T1196=1,Z1196*AK1196/AN1196,0)+IF(U1196=1,AA1196*AK1196/AO1196,0))*dt/60</f>
        <v>0.13434959664142687</v>
      </c>
      <c r="AQ1196" s="25">
        <f>E1196+(AG1196*SQRT(RTE)-AH1196/SQRT(RTE))*dt/60/E_nom</f>
        <v>0.56177423570667084</v>
      </c>
      <c r="AR1196">
        <f>IF(R1196=1,1,0)</f>
        <v>0</v>
      </c>
    </row>
    <row r="1197" spans="1:44" x14ac:dyDescent="0.2">
      <c r="A1197">
        <v>1195</v>
      </c>
      <c r="B1197" s="22">
        <f>A1197/1440</f>
        <v>0.82986111111111116</v>
      </c>
      <c r="C1197" s="23">
        <v>2.9710000000000001</v>
      </c>
      <c r="D1197" s="24">
        <f>C1197+P_aux</f>
        <v>2.9860000000000002</v>
      </c>
      <c r="E1197" s="25">
        <f>AQ1196</f>
        <v>0.56177423570667084</v>
      </c>
      <c r="F1197" s="24">
        <f>AB1196</f>
        <v>3.4</v>
      </c>
      <c r="G1197">
        <f>IF(AND(S1196=0,V1196&gt;=MinOff),V1196,-1)</f>
        <v>-1</v>
      </c>
      <c r="H1197">
        <f>IF(AND(T1196=0,W1196&gt;=MinOff),W1196,-1)</f>
        <v>-1</v>
      </c>
      <c r="I1197">
        <f>IF(AND(U1196=0,X1196&gt;=MinOff),X1196,-1)</f>
        <v>-1</v>
      </c>
      <c r="J1197">
        <f>IF(AND(S1196=1,V1196&gt;=MinRun),V1196,-1)</f>
        <v>972</v>
      </c>
      <c r="K1197">
        <f>IF(AND(T1196=1,W1196&gt;=MinRun),W1196,-1)</f>
        <v>971</v>
      </c>
      <c r="L1197">
        <f>IF(AND(U1196=1,X1196&gt;=MinRun),X1196,-1)</f>
        <v>630</v>
      </c>
      <c r="M1197">
        <f>IF(MAX(G1197:I1197)&lt;0,0,MATCH(MAX(G1197:I1197),G1197:I1197,0))</f>
        <v>0</v>
      </c>
      <c r="N1197">
        <f>IF(MAX(J1197:L1197)&lt;0,0,MATCH(MAX(J1197:L1197),J1197:L1197,0))</f>
        <v>1</v>
      </c>
      <c r="O1197" s="24">
        <f>IF(N1197=0,0,INDEX(CapVec,N1197))</f>
        <v>1.2</v>
      </c>
      <c r="P1197">
        <f>IF(OR(D1197&gt;F1197+StartMargin,E1197&lt;SOC_startT),1,0)</f>
        <v>0</v>
      </c>
      <c r="Q1197">
        <f>IF(AND(E1197&gt;SOC_stopT,D1197&lt;=F1197-O1197+StopMargin),1,0)</f>
        <v>0</v>
      </c>
      <c r="R1197">
        <f>IF(AND(P1197=1,M1197&gt;0),1,IF(AND(P1197=0,Q1197=1,N1197&gt;0),-1,0))</f>
        <v>0</v>
      </c>
      <c r="S1197">
        <f>S1196+IF(AND(R1197=1,M1197=1),1,0)-IF(AND(R1197=-1,N1197=1),1,0)</f>
        <v>1</v>
      </c>
      <c r="T1197">
        <f>T1196+IF(AND(R1197=1,M1197=2),1,0)-IF(AND(R1197=-1,N1197=2),1,0)</f>
        <v>1</v>
      </c>
      <c r="U1197">
        <f>U1196+IF(AND(R1197=1,M1197=3),1,0)-IF(AND(R1197=-1,N1197=3),1,0)</f>
        <v>1</v>
      </c>
      <c r="V1197">
        <f>IF(S1197&lt;&gt;S1196,0,V1196+dt)</f>
        <v>973</v>
      </c>
      <c r="W1197">
        <f>IF(T1197&lt;&gt;T1196,0,W1196+dt)</f>
        <v>972</v>
      </c>
      <c r="X1197">
        <f>IF(U1197&lt;&gt;U1196,0,X1196+dt)</f>
        <v>631</v>
      </c>
      <c r="Y1197" s="24">
        <f>S1197*Cap_1*MIN(1,(V1197+dt)/StartRamp)</f>
        <v>1.2</v>
      </c>
      <c r="Z1197" s="24">
        <f>T1197*Cap_2*MIN(1,(W1197+dt)/StartRamp)</f>
        <v>1.1000000000000001</v>
      </c>
      <c r="AA1197" s="24">
        <f>U1197*Cap_3*MIN(1,(X1197+dt)/StartRamp)</f>
        <v>1.1000000000000001</v>
      </c>
      <c r="AB1197" s="24">
        <f>SUM(Y1197:AA1197)</f>
        <v>3.4</v>
      </c>
      <c r="AC1197" s="24">
        <f>AB1197-D1197</f>
        <v>0.4139999999999997</v>
      </c>
      <c r="AD1197" s="25">
        <f>MEDIAN(0,(TaperEnd-E1197)/(TaperEnd-TaperStart),1)</f>
        <v>1</v>
      </c>
      <c r="AE1197" s="24">
        <f>MIN(P_pcs*AD1197,MAX(0,SOC_max-E1197)*E_nom*60/dt/SQRT(RTE))</f>
        <v>2.5</v>
      </c>
      <c r="AF1197" s="24">
        <f>MIN(P_pcs,MAX(0,E1197-SOC_min)*E_nom*60/dt*SQRT(RTE))</f>
        <v>2.5</v>
      </c>
      <c r="AG1197" s="24">
        <f>IF(AC1197&gt;0,MIN(AC1197,AE1197),0)</f>
        <v>0.4139999999999997</v>
      </c>
      <c r="AH1197" s="24">
        <f>IF(AC1197&lt;0,MIN(-AC1197,AF1197),0)</f>
        <v>0</v>
      </c>
      <c r="AI1197" s="24">
        <f>IF(AC1197&gt;0,D1197+AG1197,AB1197)</f>
        <v>3.4</v>
      </c>
      <c r="AJ1197" s="24">
        <f>MAX(0,D1197-AI1197-AH1197)</f>
        <v>0</v>
      </c>
      <c r="AK1197" s="25">
        <f>IF(AB1197&gt;0,AI1197/AB1197,0)</f>
        <v>1</v>
      </c>
      <c r="AL1197">
        <f>IF(AB1197=0,1,MIN(MATCH(MEDIAN(MinStable,AK1197,1),FC_L,1),3))</f>
        <v>3</v>
      </c>
      <c r="AM1197" s="25">
        <f>INDEX(FC_E1,$AL1197)+(MEDIAN(MinStable,$AK1197,1)-INDEX(FC_L,$AL1197))*(INDEX(FC_E1,$AL1197+1)-INDEX(FC_E1,$AL1197))/(INDEX(FC_L,$AL1197+1)-INDEX(FC_L,$AL1197))</f>
        <v>0.42799999999999999</v>
      </c>
      <c r="AN1197" s="25">
        <f>INDEX(FC_E2,$AL1197)+(MEDIAN(MinStable,$AK1197,1)-INDEX(FC_L,$AL1197))*(INDEX(FC_E2,$AL1197+1)-INDEX(FC_E2,$AL1197))/(INDEX(FC_L,$AL1197+1)-INDEX(FC_L,$AL1197))</f>
        <v>0.42199999999999999</v>
      </c>
      <c r="AO1197" s="25">
        <f>INDEX(FC_E3,$AL1197)+(MEDIAN(MinStable,$AK1197,1)-INDEX(FC_L,$AL1197))*(INDEX(FC_E3,$AL1197+1)-INDEX(FC_E3,$AL1197))/(INDEX(FC_L,$AL1197+1)-INDEX(FC_L,$AL1197))</f>
        <v>0.41499999999999998</v>
      </c>
      <c r="AP1197" s="26">
        <f>(IF(S1197=1,Y1197*AK1197/AM1197,0)+IF(T1197=1,Z1197*AK1197/AN1197,0)+IF(U1197=1,AA1197*AK1197/AO1197,0))*dt/60</f>
        <v>0.13434959664142687</v>
      </c>
      <c r="AQ1197" s="25">
        <f>E1197+(AG1197*SQRT(RTE)-AH1197/SQRT(RTE))*dt/60/E_nom</f>
        <v>0.5629511036609538</v>
      </c>
      <c r="AR1197">
        <f>IF(R1197=1,1,0)</f>
        <v>0</v>
      </c>
    </row>
    <row r="1198" spans="1:44" x14ac:dyDescent="0.2">
      <c r="A1198">
        <v>1196</v>
      </c>
      <c r="B1198" s="22">
        <f>A1198/1440</f>
        <v>0.8305555555555556</v>
      </c>
      <c r="C1198" s="23">
        <v>2.4295</v>
      </c>
      <c r="D1198" s="24">
        <f>C1198+P_aux</f>
        <v>2.4445000000000001</v>
      </c>
      <c r="E1198" s="25">
        <f>AQ1197</f>
        <v>0.5629511036609538</v>
      </c>
      <c r="F1198" s="24">
        <f>AB1197</f>
        <v>3.4</v>
      </c>
      <c r="G1198">
        <f>IF(AND(S1197=0,V1197&gt;=MinOff),V1197,-1)</f>
        <v>-1</v>
      </c>
      <c r="H1198">
        <f>IF(AND(T1197=0,W1197&gt;=MinOff),W1197,-1)</f>
        <v>-1</v>
      </c>
      <c r="I1198">
        <f>IF(AND(U1197=0,X1197&gt;=MinOff),X1197,-1)</f>
        <v>-1</v>
      </c>
      <c r="J1198">
        <f>IF(AND(S1197=1,V1197&gt;=MinRun),V1197,-1)</f>
        <v>973</v>
      </c>
      <c r="K1198">
        <f>IF(AND(T1197=1,W1197&gt;=MinRun),W1197,-1)</f>
        <v>972</v>
      </c>
      <c r="L1198">
        <f>IF(AND(U1197=1,X1197&gt;=MinRun),X1197,-1)</f>
        <v>631</v>
      </c>
      <c r="M1198">
        <f>IF(MAX(G1198:I1198)&lt;0,0,MATCH(MAX(G1198:I1198),G1198:I1198,0))</f>
        <v>0</v>
      </c>
      <c r="N1198">
        <f>IF(MAX(J1198:L1198)&lt;0,0,MATCH(MAX(J1198:L1198),J1198:L1198,0))</f>
        <v>1</v>
      </c>
      <c r="O1198" s="24">
        <f>IF(N1198=0,0,INDEX(CapVec,N1198))</f>
        <v>1.2</v>
      </c>
      <c r="P1198">
        <f>IF(OR(D1198&gt;F1198+StartMargin,E1198&lt;SOC_startT),1,0)</f>
        <v>0</v>
      </c>
      <c r="Q1198">
        <f>IF(AND(E1198&gt;SOC_stopT,D1198&lt;=F1198-O1198+StopMargin),1,0)</f>
        <v>0</v>
      </c>
      <c r="R1198">
        <f>IF(AND(P1198=1,M1198&gt;0),1,IF(AND(P1198=0,Q1198=1,N1198&gt;0),-1,0))</f>
        <v>0</v>
      </c>
      <c r="S1198">
        <f>S1197+IF(AND(R1198=1,M1198=1),1,0)-IF(AND(R1198=-1,N1198=1),1,0)</f>
        <v>1</v>
      </c>
      <c r="T1198">
        <f>T1197+IF(AND(R1198=1,M1198=2),1,0)-IF(AND(R1198=-1,N1198=2),1,0)</f>
        <v>1</v>
      </c>
      <c r="U1198">
        <f>U1197+IF(AND(R1198=1,M1198=3),1,0)-IF(AND(R1198=-1,N1198=3),1,0)</f>
        <v>1</v>
      </c>
      <c r="V1198">
        <f>IF(S1198&lt;&gt;S1197,0,V1197+dt)</f>
        <v>974</v>
      </c>
      <c r="W1198">
        <f>IF(T1198&lt;&gt;T1197,0,W1197+dt)</f>
        <v>973</v>
      </c>
      <c r="X1198">
        <f>IF(U1198&lt;&gt;U1197,0,X1197+dt)</f>
        <v>632</v>
      </c>
      <c r="Y1198" s="24">
        <f>S1198*Cap_1*MIN(1,(V1198+dt)/StartRamp)</f>
        <v>1.2</v>
      </c>
      <c r="Z1198" s="24">
        <f>T1198*Cap_2*MIN(1,(W1198+dt)/StartRamp)</f>
        <v>1.1000000000000001</v>
      </c>
      <c r="AA1198" s="24">
        <f>U1198*Cap_3*MIN(1,(X1198+dt)/StartRamp)</f>
        <v>1.1000000000000001</v>
      </c>
      <c r="AB1198" s="24">
        <f>SUM(Y1198:AA1198)</f>
        <v>3.4</v>
      </c>
      <c r="AC1198" s="24">
        <f>AB1198-D1198</f>
        <v>0.95549999999999979</v>
      </c>
      <c r="AD1198" s="25">
        <f>MEDIAN(0,(TaperEnd-E1198)/(TaperEnd-TaperStart),1)</f>
        <v>1</v>
      </c>
      <c r="AE1198" s="24">
        <f>MIN(P_pcs*AD1198,MAX(0,SOC_max-E1198)*E_nom*60/dt/SQRT(RTE))</f>
        <v>2.5</v>
      </c>
      <c r="AF1198" s="24">
        <f>MIN(P_pcs,MAX(0,E1198-SOC_min)*E_nom*60/dt*SQRT(RTE))</f>
        <v>2.5</v>
      </c>
      <c r="AG1198" s="24">
        <f>IF(AC1198&gt;0,MIN(AC1198,AE1198),0)</f>
        <v>0.95549999999999979</v>
      </c>
      <c r="AH1198" s="24">
        <f>IF(AC1198&lt;0,MIN(-AC1198,AF1198),0)</f>
        <v>0</v>
      </c>
      <c r="AI1198" s="24">
        <f>IF(AC1198&gt;0,D1198+AG1198,AB1198)</f>
        <v>3.4</v>
      </c>
      <c r="AJ1198" s="24">
        <f>MAX(0,D1198-AI1198-AH1198)</f>
        <v>0</v>
      </c>
      <c r="AK1198" s="25">
        <f>IF(AB1198&gt;0,AI1198/AB1198,0)</f>
        <v>1</v>
      </c>
      <c r="AL1198">
        <f>IF(AB1198=0,1,MIN(MATCH(MEDIAN(MinStable,AK1198,1),FC_L,1),3))</f>
        <v>3</v>
      </c>
      <c r="AM1198" s="25">
        <f>INDEX(FC_E1,$AL1198)+(MEDIAN(MinStable,$AK1198,1)-INDEX(FC_L,$AL1198))*(INDEX(FC_E1,$AL1198+1)-INDEX(FC_E1,$AL1198))/(INDEX(FC_L,$AL1198+1)-INDEX(FC_L,$AL1198))</f>
        <v>0.42799999999999999</v>
      </c>
      <c r="AN1198" s="25">
        <f>INDEX(FC_E2,$AL1198)+(MEDIAN(MinStable,$AK1198,1)-INDEX(FC_L,$AL1198))*(INDEX(FC_E2,$AL1198+1)-INDEX(FC_E2,$AL1198))/(INDEX(FC_L,$AL1198+1)-INDEX(FC_L,$AL1198))</f>
        <v>0.42199999999999999</v>
      </c>
      <c r="AO1198" s="25">
        <f>INDEX(FC_E3,$AL1198)+(MEDIAN(MinStable,$AK1198,1)-INDEX(FC_L,$AL1198))*(INDEX(FC_E3,$AL1198+1)-INDEX(FC_E3,$AL1198))/(INDEX(FC_L,$AL1198+1)-INDEX(FC_L,$AL1198))</f>
        <v>0.41499999999999998</v>
      </c>
      <c r="AP1198" s="26">
        <f>(IF(S1198=1,Y1198*AK1198/AM1198,0)+IF(T1198=1,Z1198*AK1198/AN1198,0)+IF(U1198=1,AA1198*AK1198/AO1198,0))*dt/60</f>
        <v>0.13434959664142687</v>
      </c>
      <c r="AQ1198" s="25">
        <f>E1198+(AG1198*SQRT(RTE)-AH1198/SQRT(RTE))*dt/60/E_nom</f>
        <v>0.56566728078732431</v>
      </c>
      <c r="AR1198">
        <f>IF(R1198=1,1,0)</f>
        <v>0</v>
      </c>
    </row>
    <row r="1199" spans="1:44" x14ac:dyDescent="0.2">
      <c r="A1199">
        <v>1197</v>
      </c>
      <c r="B1199" s="22">
        <f>A1199/1440</f>
        <v>0.83125000000000004</v>
      </c>
      <c r="C1199" s="23">
        <v>2.3637999999999999</v>
      </c>
      <c r="D1199" s="24">
        <f>C1199+P_aux</f>
        <v>2.3788</v>
      </c>
      <c r="E1199" s="25">
        <f>AQ1198</f>
        <v>0.56566728078732431</v>
      </c>
      <c r="F1199" s="24">
        <f>AB1198</f>
        <v>3.4</v>
      </c>
      <c r="G1199">
        <f>IF(AND(S1198=0,V1198&gt;=MinOff),V1198,-1)</f>
        <v>-1</v>
      </c>
      <c r="H1199">
        <f>IF(AND(T1198=0,W1198&gt;=MinOff),W1198,-1)</f>
        <v>-1</v>
      </c>
      <c r="I1199">
        <f>IF(AND(U1198=0,X1198&gt;=MinOff),X1198,-1)</f>
        <v>-1</v>
      </c>
      <c r="J1199">
        <f>IF(AND(S1198=1,V1198&gt;=MinRun),V1198,-1)</f>
        <v>974</v>
      </c>
      <c r="K1199">
        <f>IF(AND(T1198=1,W1198&gt;=MinRun),W1198,-1)</f>
        <v>973</v>
      </c>
      <c r="L1199">
        <f>IF(AND(U1198=1,X1198&gt;=MinRun),X1198,-1)</f>
        <v>632</v>
      </c>
      <c r="M1199">
        <f>IF(MAX(G1199:I1199)&lt;0,0,MATCH(MAX(G1199:I1199),G1199:I1199,0))</f>
        <v>0</v>
      </c>
      <c r="N1199">
        <f>IF(MAX(J1199:L1199)&lt;0,0,MATCH(MAX(J1199:L1199),J1199:L1199,0))</f>
        <v>1</v>
      </c>
      <c r="O1199" s="24">
        <f>IF(N1199=0,0,INDEX(CapVec,N1199))</f>
        <v>1.2</v>
      </c>
      <c r="P1199">
        <f>IF(OR(D1199&gt;F1199+StartMargin,E1199&lt;SOC_startT),1,0)</f>
        <v>0</v>
      </c>
      <c r="Q1199">
        <f>IF(AND(E1199&gt;SOC_stopT,D1199&lt;=F1199-O1199+StopMargin),1,0)</f>
        <v>0</v>
      </c>
      <c r="R1199">
        <f>IF(AND(P1199=1,M1199&gt;0),1,IF(AND(P1199=0,Q1199=1,N1199&gt;0),-1,0))</f>
        <v>0</v>
      </c>
      <c r="S1199">
        <f>S1198+IF(AND(R1199=1,M1199=1),1,0)-IF(AND(R1199=-1,N1199=1),1,0)</f>
        <v>1</v>
      </c>
      <c r="T1199">
        <f>T1198+IF(AND(R1199=1,M1199=2),1,0)-IF(AND(R1199=-1,N1199=2),1,0)</f>
        <v>1</v>
      </c>
      <c r="U1199">
        <f>U1198+IF(AND(R1199=1,M1199=3),1,0)-IF(AND(R1199=-1,N1199=3),1,0)</f>
        <v>1</v>
      </c>
      <c r="V1199">
        <f>IF(S1199&lt;&gt;S1198,0,V1198+dt)</f>
        <v>975</v>
      </c>
      <c r="W1199">
        <f>IF(T1199&lt;&gt;T1198,0,W1198+dt)</f>
        <v>974</v>
      </c>
      <c r="X1199">
        <f>IF(U1199&lt;&gt;U1198,0,X1198+dt)</f>
        <v>633</v>
      </c>
      <c r="Y1199" s="24">
        <f>S1199*Cap_1*MIN(1,(V1199+dt)/StartRamp)</f>
        <v>1.2</v>
      </c>
      <c r="Z1199" s="24">
        <f>T1199*Cap_2*MIN(1,(W1199+dt)/StartRamp)</f>
        <v>1.1000000000000001</v>
      </c>
      <c r="AA1199" s="24">
        <f>U1199*Cap_3*MIN(1,(X1199+dt)/StartRamp)</f>
        <v>1.1000000000000001</v>
      </c>
      <c r="AB1199" s="24">
        <f>SUM(Y1199:AA1199)</f>
        <v>3.4</v>
      </c>
      <c r="AC1199" s="24">
        <f>AB1199-D1199</f>
        <v>1.0211999999999999</v>
      </c>
      <c r="AD1199" s="25">
        <f>MEDIAN(0,(TaperEnd-E1199)/(TaperEnd-TaperStart),1)</f>
        <v>1</v>
      </c>
      <c r="AE1199" s="24">
        <f>MIN(P_pcs*AD1199,MAX(0,SOC_max-E1199)*E_nom*60/dt/SQRT(RTE))</f>
        <v>2.5</v>
      </c>
      <c r="AF1199" s="24">
        <f>MIN(P_pcs,MAX(0,E1199-SOC_min)*E_nom*60/dt*SQRT(RTE))</f>
        <v>2.5</v>
      </c>
      <c r="AG1199" s="24">
        <f>IF(AC1199&gt;0,MIN(AC1199,AE1199),0)</f>
        <v>1.0211999999999999</v>
      </c>
      <c r="AH1199" s="24">
        <f>IF(AC1199&lt;0,MIN(-AC1199,AF1199),0)</f>
        <v>0</v>
      </c>
      <c r="AI1199" s="24">
        <f>IF(AC1199&gt;0,D1199+AG1199,AB1199)</f>
        <v>3.4</v>
      </c>
      <c r="AJ1199" s="24">
        <f>MAX(0,D1199-AI1199-AH1199)</f>
        <v>0</v>
      </c>
      <c r="AK1199" s="25">
        <f>IF(AB1199&gt;0,AI1199/AB1199,0)</f>
        <v>1</v>
      </c>
      <c r="AL1199">
        <f>IF(AB1199=0,1,MIN(MATCH(MEDIAN(MinStable,AK1199,1),FC_L,1),3))</f>
        <v>3</v>
      </c>
      <c r="AM1199" s="25">
        <f>INDEX(FC_E1,$AL1199)+(MEDIAN(MinStable,$AK1199,1)-INDEX(FC_L,$AL1199))*(INDEX(FC_E1,$AL1199+1)-INDEX(FC_E1,$AL1199))/(INDEX(FC_L,$AL1199+1)-INDEX(FC_L,$AL1199))</f>
        <v>0.42799999999999999</v>
      </c>
      <c r="AN1199" s="25">
        <f>INDEX(FC_E2,$AL1199)+(MEDIAN(MinStable,$AK1199,1)-INDEX(FC_L,$AL1199))*(INDEX(FC_E2,$AL1199+1)-INDEX(FC_E2,$AL1199))/(INDEX(FC_L,$AL1199+1)-INDEX(FC_L,$AL1199))</f>
        <v>0.42199999999999999</v>
      </c>
      <c r="AO1199" s="25">
        <f>INDEX(FC_E3,$AL1199)+(MEDIAN(MinStable,$AK1199,1)-INDEX(FC_L,$AL1199))*(INDEX(FC_E3,$AL1199+1)-INDEX(FC_E3,$AL1199))/(INDEX(FC_L,$AL1199+1)-INDEX(FC_L,$AL1199))</f>
        <v>0.41499999999999998</v>
      </c>
      <c r="AP1199" s="26">
        <f>(IF(S1199=1,Y1199*AK1199/AM1199,0)+IF(T1199=1,Z1199*AK1199/AN1199,0)+IF(U1199=1,AA1199*AK1199/AO1199,0))*dt/60</f>
        <v>0.13434959664142687</v>
      </c>
      <c r="AQ1199" s="25">
        <f>E1199+(AG1199*SQRT(RTE)-AH1199/SQRT(RTE))*dt/60/E_nom</f>
        <v>0.56857022174122229</v>
      </c>
      <c r="AR1199">
        <f>IF(R1199=1,1,0)</f>
        <v>0</v>
      </c>
    </row>
    <row r="1200" spans="1:44" x14ac:dyDescent="0.2">
      <c r="A1200">
        <v>1198</v>
      </c>
      <c r="B1200" s="22">
        <f>A1200/1440</f>
        <v>0.83194444444444449</v>
      </c>
      <c r="C1200" s="23">
        <v>2.5238999999999998</v>
      </c>
      <c r="D1200" s="24">
        <f>C1200+P_aux</f>
        <v>2.5388999999999999</v>
      </c>
      <c r="E1200" s="25">
        <f>AQ1199</f>
        <v>0.56857022174122229</v>
      </c>
      <c r="F1200" s="24">
        <f>AB1199</f>
        <v>3.4</v>
      </c>
      <c r="G1200">
        <f>IF(AND(S1199=0,V1199&gt;=MinOff),V1199,-1)</f>
        <v>-1</v>
      </c>
      <c r="H1200">
        <f>IF(AND(T1199=0,W1199&gt;=MinOff),W1199,-1)</f>
        <v>-1</v>
      </c>
      <c r="I1200">
        <f>IF(AND(U1199=0,X1199&gt;=MinOff),X1199,-1)</f>
        <v>-1</v>
      </c>
      <c r="J1200">
        <f>IF(AND(S1199=1,V1199&gt;=MinRun),V1199,-1)</f>
        <v>975</v>
      </c>
      <c r="K1200">
        <f>IF(AND(T1199=1,W1199&gt;=MinRun),W1199,-1)</f>
        <v>974</v>
      </c>
      <c r="L1200">
        <f>IF(AND(U1199=1,X1199&gt;=MinRun),X1199,-1)</f>
        <v>633</v>
      </c>
      <c r="M1200">
        <f>IF(MAX(G1200:I1200)&lt;0,0,MATCH(MAX(G1200:I1200),G1200:I1200,0))</f>
        <v>0</v>
      </c>
      <c r="N1200">
        <f>IF(MAX(J1200:L1200)&lt;0,0,MATCH(MAX(J1200:L1200),J1200:L1200,0))</f>
        <v>1</v>
      </c>
      <c r="O1200" s="24">
        <f>IF(N1200=0,0,INDEX(CapVec,N1200))</f>
        <v>1.2</v>
      </c>
      <c r="P1200">
        <f>IF(OR(D1200&gt;F1200+StartMargin,E1200&lt;SOC_startT),1,0)</f>
        <v>0</v>
      </c>
      <c r="Q1200">
        <f>IF(AND(E1200&gt;SOC_stopT,D1200&lt;=F1200-O1200+StopMargin),1,0)</f>
        <v>0</v>
      </c>
      <c r="R1200">
        <f>IF(AND(P1200=1,M1200&gt;0),1,IF(AND(P1200=0,Q1200=1,N1200&gt;0),-1,0))</f>
        <v>0</v>
      </c>
      <c r="S1200">
        <f>S1199+IF(AND(R1200=1,M1200=1),1,0)-IF(AND(R1200=-1,N1200=1),1,0)</f>
        <v>1</v>
      </c>
      <c r="T1200">
        <f>T1199+IF(AND(R1200=1,M1200=2),1,0)-IF(AND(R1200=-1,N1200=2),1,0)</f>
        <v>1</v>
      </c>
      <c r="U1200">
        <f>U1199+IF(AND(R1200=1,M1200=3),1,0)-IF(AND(R1200=-1,N1200=3),1,0)</f>
        <v>1</v>
      </c>
      <c r="V1200">
        <f>IF(S1200&lt;&gt;S1199,0,V1199+dt)</f>
        <v>976</v>
      </c>
      <c r="W1200">
        <f>IF(T1200&lt;&gt;T1199,0,W1199+dt)</f>
        <v>975</v>
      </c>
      <c r="X1200">
        <f>IF(U1200&lt;&gt;U1199,0,X1199+dt)</f>
        <v>634</v>
      </c>
      <c r="Y1200" s="24">
        <f>S1200*Cap_1*MIN(1,(V1200+dt)/StartRamp)</f>
        <v>1.2</v>
      </c>
      <c r="Z1200" s="24">
        <f>T1200*Cap_2*MIN(1,(W1200+dt)/StartRamp)</f>
        <v>1.1000000000000001</v>
      </c>
      <c r="AA1200" s="24">
        <f>U1200*Cap_3*MIN(1,(X1200+dt)/StartRamp)</f>
        <v>1.1000000000000001</v>
      </c>
      <c r="AB1200" s="24">
        <f>SUM(Y1200:AA1200)</f>
        <v>3.4</v>
      </c>
      <c r="AC1200" s="24">
        <f>AB1200-D1200</f>
        <v>0.86109999999999998</v>
      </c>
      <c r="AD1200" s="25">
        <f>MEDIAN(0,(TaperEnd-E1200)/(TaperEnd-TaperStart),1)</f>
        <v>1</v>
      </c>
      <c r="AE1200" s="24">
        <f>MIN(P_pcs*AD1200,MAX(0,SOC_max-E1200)*E_nom*60/dt/SQRT(RTE))</f>
        <v>2.5</v>
      </c>
      <c r="AF1200" s="24">
        <f>MIN(P_pcs,MAX(0,E1200-SOC_min)*E_nom*60/dt*SQRT(RTE))</f>
        <v>2.5</v>
      </c>
      <c r="AG1200" s="24">
        <f>IF(AC1200&gt;0,MIN(AC1200,AE1200),0)</f>
        <v>0.86109999999999998</v>
      </c>
      <c r="AH1200" s="24">
        <f>IF(AC1200&lt;0,MIN(-AC1200,AF1200),0)</f>
        <v>0</v>
      </c>
      <c r="AI1200" s="24">
        <f>IF(AC1200&gt;0,D1200+AG1200,AB1200)</f>
        <v>3.4</v>
      </c>
      <c r="AJ1200" s="24">
        <f>MAX(0,D1200-AI1200-AH1200)</f>
        <v>0</v>
      </c>
      <c r="AK1200" s="25">
        <f>IF(AB1200&gt;0,AI1200/AB1200,0)</f>
        <v>1</v>
      </c>
      <c r="AL1200">
        <f>IF(AB1200=0,1,MIN(MATCH(MEDIAN(MinStable,AK1200,1),FC_L,1),3))</f>
        <v>3</v>
      </c>
      <c r="AM1200" s="25">
        <f>INDEX(FC_E1,$AL1200)+(MEDIAN(MinStable,$AK1200,1)-INDEX(FC_L,$AL1200))*(INDEX(FC_E1,$AL1200+1)-INDEX(FC_E1,$AL1200))/(INDEX(FC_L,$AL1200+1)-INDEX(FC_L,$AL1200))</f>
        <v>0.42799999999999999</v>
      </c>
      <c r="AN1200" s="25">
        <f>INDEX(FC_E2,$AL1200)+(MEDIAN(MinStable,$AK1200,1)-INDEX(FC_L,$AL1200))*(INDEX(FC_E2,$AL1200+1)-INDEX(FC_E2,$AL1200))/(INDEX(FC_L,$AL1200+1)-INDEX(FC_L,$AL1200))</f>
        <v>0.42199999999999999</v>
      </c>
      <c r="AO1200" s="25">
        <f>INDEX(FC_E3,$AL1200)+(MEDIAN(MinStable,$AK1200,1)-INDEX(FC_L,$AL1200))*(INDEX(FC_E3,$AL1200+1)-INDEX(FC_E3,$AL1200))/(INDEX(FC_L,$AL1200+1)-INDEX(FC_L,$AL1200))</f>
        <v>0.41499999999999998</v>
      </c>
      <c r="AP1200" s="26">
        <f>(IF(S1200=1,Y1200*AK1200/AM1200,0)+IF(T1200=1,Z1200*AK1200/AN1200,0)+IF(U1200=1,AA1200*AK1200/AO1200,0))*dt/60</f>
        <v>0.13434959664142687</v>
      </c>
      <c r="AQ1200" s="25">
        <f>E1200+(AG1200*SQRT(RTE)-AH1200/SQRT(RTE))*dt/60/E_nom</f>
        <v>0.57101805023260654</v>
      </c>
      <c r="AR1200">
        <f>IF(R1200=1,1,0)</f>
        <v>0</v>
      </c>
    </row>
    <row r="1201" spans="1:44" x14ac:dyDescent="0.2">
      <c r="A1201">
        <v>1199</v>
      </c>
      <c r="B1201" s="22">
        <f>A1201/1440</f>
        <v>0.83263888888888893</v>
      </c>
      <c r="C1201" s="23">
        <v>2.3693</v>
      </c>
      <c r="D1201" s="24">
        <f>C1201+P_aux</f>
        <v>2.3843000000000001</v>
      </c>
      <c r="E1201" s="25">
        <f>AQ1200</f>
        <v>0.57101805023260654</v>
      </c>
      <c r="F1201" s="24">
        <f>AB1200</f>
        <v>3.4</v>
      </c>
      <c r="G1201">
        <f>IF(AND(S1200=0,V1200&gt;=MinOff),V1200,-1)</f>
        <v>-1</v>
      </c>
      <c r="H1201">
        <f>IF(AND(T1200=0,W1200&gt;=MinOff),W1200,-1)</f>
        <v>-1</v>
      </c>
      <c r="I1201">
        <f>IF(AND(U1200=0,X1200&gt;=MinOff),X1200,-1)</f>
        <v>-1</v>
      </c>
      <c r="J1201">
        <f>IF(AND(S1200=1,V1200&gt;=MinRun),V1200,-1)</f>
        <v>976</v>
      </c>
      <c r="K1201">
        <f>IF(AND(T1200=1,W1200&gt;=MinRun),W1200,-1)</f>
        <v>975</v>
      </c>
      <c r="L1201">
        <f>IF(AND(U1200=1,X1200&gt;=MinRun),X1200,-1)</f>
        <v>634</v>
      </c>
      <c r="M1201">
        <f>IF(MAX(G1201:I1201)&lt;0,0,MATCH(MAX(G1201:I1201),G1201:I1201,0))</f>
        <v>0</v>
      </c>
      <c r="N1201">
        <f>IF(MAX(J1201:L1201)&lt;0,0,MATCH(MAX(J1201:L1201),J1201:L1201,0))</f>
        <v>1</v>
      </c>
      <c r="O1201" s="24">
        <f>IF(N1201=0,0,INDEX(CapVec,N1201))</f>
        <v>1.2</v>
      </c>
      <c r="P1201">
        <f>IF(OR(D1201&gt;F1201+StartMargin,E1201&lt;SOC_startT),1,0)</f>
        <v>0</v>
      </c>
      <c r="Q1201">
        <f>IF(AND(E1201&gt;SOC_stopT,D1201&lt;=F1201-O1201+StopMargin),1,0)</f>
        <v>0</v>
      </c>
      <c r="R1201">
        <f>IF(AND(P1201=1,M1201&gt;0),1,IF(AND(P1201=0,Q1201=1,N1201&gt;0),-1,0))</f>
        <v>0</v>
      </c>
      <c r="S1201">
        <f>S1200+IF(AND(R1201=1,M1201=1),1,0)-IF(AND(R1201=-1,N1201=1),1,0)</f>
        <v>1</v>
      </c>
      <c r="T1201">
        <f>T1200+IF(AND(R1201=1,M1201=2),1,0)-IF(AND(R1201=-1,N1201=2),1,0)</f>
        <v>1</v>
      </c>
      <c r="U1201">
        <f>U1200+IF(AND(R1201=1,M1201=3),1,0)-IF(AND(R1201=-1,N1201=3),1,0)</f>
        <v>1</v>
      </c>
      <c r="V1201">
        <f>IF(S1201&lt;&gt;S1200,0,V1200+dt)</f>
        <v>977</v>
      </c>
      <c r="W1201">
        <f>IF(T1201&lt;&gt;T1200,0,W1200+dt)</f>
        <v>976</v>
      </c>
      <c r="X1201">
        <f>IF(U1201&lt;&gt;U1200,0,X1200+dt)</f>
        <v>635</v>
      </c>
      <c r="Y1201" s="24">
        <f>S1201*Cap_1*MIN(1,(V1201+dt)/StartRamp)</f>
        <v>1.2</v>
      </c>
      <c r="Z1201" s="24">
        <f>T1201*Cap_2*MIN(1,(W1201+dt)/StartRamp)</f>
        <v>1.1000000000000001</v>
      </c>
      <c r="AA1201" s="24">
        <f>U1201*Cap_3*MIN(1,(X1201+dt)/StartRamp)</f>
        <v>1.1000000000000001</v>
      </c>
      <c r="AB1201" s="24">
        <f>SUM(Y1201:AA1201)</f>
        <v>3.4</v>
      </c>
      <c r="AC1201" s="24">
        <f>AB1201-D1201</f>
        <v>1.0156999999999998</v>
      </c>
      <c r="AD1201" s="25">
        <f>MEDIAN(0,(TaperEnd-E1201)/(TaperEnd-TaperStart),1)</f>
        <v>1</v>
      </c>
      <c r="AE1201" s="24">
        <f>MIN(P_pcs*AD1201,MAX(0,SOC_max-E1201)*E_nom*60/dt/SQRT(RTE))</f>
        <v>2.5</v>
      </c>
      <c r="AF1201" s="24">
        <f>MIN(P_pcs,MAX(0,E1201-SOC_min)*E_nom*60/dt*SQRT(RTE))</f>
        <v>2.5</v>
      </c>
      <c r="AG1201" s="24">
        <f>IF(AC1201&gt;0,MIN(AC1201,AE1201),0)</f>
        <v>1.0156999999999998</v>
      </c>
      <c r="AH1201" s="24">
        <f>IF(AC1201&lt;0,MIN(-AC1201,AF1201),0)</f>
        <v>0</v>
      </c>
      <c r="AI1201" s="24">
        <f>IF(AC1201&gt;0,D1201+AG1201,AB1201)</f>
        <v>3.4</v>
      </c>
      <c r="AJ1201" s="24">
        <f>MAX(0,D1201-AI1201-AH1201)</f>
        <v>0</v>
      </c>
      <c r="AK1201" s="25">
        <f>IF(AB1201&gt;0,AI1201/AB1201,0)</f>
        <v>1</v>
      </c>
      <c r="AL1201">
        <f>IF(AB1201=0,1,MIN(MATCH(MEDIAN(MinStable,AK1201,1),FC_L,1),3))</f>
        <v>3</v>
      </c>
      <c r="AM1201" s="25">
        <f>INDEX(FC_E1,$AL1201)+(MEDIAN(MinStable,$AK1201,1)-INDEX(FC_L,$AL1201))*(INDEX(FC_E1,$AL1201+1)-INDEX(FC_E1,$AL1201))/(INDEX(FC_L,$AL1201+1)-INDEX(FC_L,$AL1201))</f>
        <v>0.42799999999999999</v>
      </c>
      <c r="AN1201" s="25">
        <f>INDEX(FC_E2,$AL1201)+(MEDIAN(MinStable,$AK1201,1)-INDEX(FC_L,$AL1201))*(INDEX(FC_E2,$AL1201+1)-INDEX(FC_E2,$AL1201))/(INDEX(FC_L,$AL1201+1)-INDEX(FC_L,$AL1201))</f>
        <v>0.42199999999999999</v>
      </c>
      <c r="AO1201" s="25">
        <f>INDEX(FC_E3,$AL1201)+(MEDIAN(MinStable,$AK1201,1)-INDEX(FC_L,$AL1201))*(INDEX(FC_E3,$AL1201+1)-INDEX(FC_E3,$AL1201))/(INDEX(FC_L,$AL1201+1)-INDEX(FC_L,$AL1201))</f>
        <v>0.41499999999999998</v>
      </c>
      <c r="AP1201" s="26">
        <f>(IF(S1201=1,Y1201*AK1201/AM1201,0)+IF(T1201=1,Z1201*AK1201/AN1201,0)+IF(U1201=1,AA1201*AK1201/AO1201,0))*dt/60</f>
        <v>0.13434959664142687</v>
      </c>
      <c r="AQ1201" s="25">
        <f>E1201+(AG1201*SQRT(RTE)-AH1201/SQRT(RTE))*dt/60/E_nom</f>
        <v>0.57390535646730512</v>
      </c>
      <c r="AR1201">
        <f>IF(R1201=1,1,0)</f>
        <v>0</v>
      </c>
    </row>
    <row r="1202" spans="1:44" x14ac:dyDescent="0.2">
      <c r="A1202">
        <v>1200</v>
      </c>
      <c r="B1202" s="22">
        <f>A1202/1440</f>
        <v>0.83333333333333337</v>
      </c>
      <c r="C1202" s="23">
        <v>2.4296000000000002</v>
      </c>
      <c r="D1202" s="24">
        <f>C1202+P_aux</f>
        <v>2.4446000000000003</v>
      </c>
      <c r="E1202" s="25">
        <f>AQ1201</f>
        <v>0.57390535646730512</v>
      </c>
      <c r="F1202" s="24">
        <f>AB1201</f>
        <v>3.4</v>
      </c>
      <c r="G1202">
        <f>IF(AND(S1201=0,V1201&gt;=MinOff),V1201,-1)</f>
        <v>-1</v>
      </c>
      <c r="H1202">
        <f>IF(AND(T1201=0,W1201&gt;=MinOff),W1201,-1)</f>
        <v>-1</v>
      </c>
      <c r="I1202">
        <f>IF(AND(U1201=0,X1201&gt;=MinOff),X1201,-1)</f>
        <v>-1</v>
      </c>
      <c r="J1202">
        <f>IF(AND(S1201=1,V1201&gt;=MinRun),V1201,-1)</f>
        <v>977</v>
      </c>
      <c r="K1202">
        <f>IF(AND(T1201=1,W1201&gt;=MinRun),W1201,-1)</f>
        <v>976</v>
      </c>
      <c r="L1202">
        <f>IF(AND(U1201=1,X1201&gt;=MinRun),X1201,-1)</f>
        <v>635</v>
      </c>
      <c r="M1202">
        <f>IF(MAX(G1202:I1202)&lt;0,0,MATCH(MAX(G1202:I1202),G1202:I1202,0))</f>
        <v>0</v>
      </c>
      <c r="N1202">
        <f>IF(MAX(J1202:L1202)&lt;0,0,MATCH(MAX(J1202:L1202),J1202:L1202,0))</f>
        <v>1</v>
      </c>
      <c r="O1202" s="24">
        <f>IF(N1202=0,0,INDEX(CapVec,N1202))</f>
        <v>1.2</v>
      </c>
      <c r="P1202">
        <f>IF(OR(D1202&gt;F1202+StartMargin,E1202&lt;SOC_startT),1,0)</f>
        <v>0</v>
      </c>
      <c r="Q1202">
        <f>IF(AND(E1202&gt;SOC_stopT,D1202&lt;=F1202-O1202+StopMargin),1,0)</f>
        <v>0</v>
      </c>
      <c r="R1202">
        <f>IF(AND(P1202=1,M1202&gt;0),1,IF(AND(P1202=0,Q1202=1,N1202&gt;0),-1,0))</f>
        <v>0</v>
      </c>
      <c r="S1202">
        <f>S1201+IF(AND(R1202=1,M1202=1),1,0)-IF(AND(R1202=-1,N1202=1),1,0)</f>
        <v>1</v>
      </c>
      <c r="T1202">
        <f>T1201+IF(AND(R1202=1,M1202=2),1,0)-IF(AND(R1202=-1,N1202=2),1,0)</f>
        <v>1</v>
      </c>
      <c r="U1202">
        <f>U1201+IF(AND(R1202=1,M1202=3),1,0)-IF(AND(R1202=-1,N1202=3),1,0)</f>
        <v>1</v>
      </c>
      <c r="V1202">
        <f>IF(S1202&lt;&gt;S1201,0,V1201+dt)</f>
        <v>978</v>
      </c>
      <c r="W1202">
        <f>IF(T1202&lt;&gt;T1201,0,W1201+dt)</f>
        <v>977</v>
      </c>
      <c r="X1202">
        <f>IF(U1202&lt;&gt;U1201,0,X1201+dt)</f>
        <v>636</v>
      </c>
      <c r="Y1202" s="24">
        <f>S1202*Cap_1*MIN(1,(V1202+dt)/StartRamp)</f>
        <v>1.2</v>
      </c>
      <c r="Z1202" s="24">
        <f>T1202*Cap_2*MIN(1,(W1202+dt)/StartRamp)</f>
        <v>1.1000000000000001</v>
      </c>
      <c r="AA1202" s="24">
        <f>U1202*Cap_3*MIN(1,(X1202+dt)/StartRamp)</f>
        <v>1.1000000000000001</v>
      </c>
      <c r="AB1202" s="24">
        <f>SUM(Y1202:AA1202)</f>
        <v>3.4</v>
      </c>
      <c r="AC1202" s="24">
        <f>AB1202-D1202</f>
        <v>0.95539999999999958</v>
      </c>
      <c r="AD1202" s="25">
        <f>MEDIAN(0,(TaperEnd-E1202)/(TaperEnd-TaperStart),1)</f>
        <v>1</v>
      </c>
      <c r="AE1202" s="24">
        <f>MIN(P_pcs*AD1202,MAX(0,SOC_max-E1202)*E_nom*60/dt/SQRT(RTE))</f>
        <v>2.5</v>
      </c>
      <c r="AF1202" s="24">
        <f>MIN(P_pcs,MAX(0,E1202-SOC_min)*E_nom*60/dt*SQRT(RTE))</f>
        <v>2.5</v>
      </c>
      <c r="AG1202" s="24">
        <f>IF(AC1202&gt;0,MIN(AC1202,AE1202),0)</f>
        <v>0.95539999999999958</v>
      </c>
      <c r="AH1202" s="24">
        <f>IF(AC1202&lt;0,MIN(-AC1202,AF1202),0)</f>
        <v>0</v>
      </c>
      <c r="AI1202" s="24">
        <f>IF(AC1202&gt;0,D1202+AG1202,AB1202)</f>
        <v>3.4</v>
      </c>
      <c r="AJ1202" s="24">
        <f>MAX(0,D1202-AI1202-AH1202)</f>
        <v>0</v>
      </c>
      <c r="AK1202" s="25">
        <f>IF(AB1202&gt;0,AI1202/AB1202,0)</f>
        <v>1</v>
      </c>
      <c r="AL1202">
        <f>IF(AB1202=0,1,MIN(MATCH(MEDIAN(MinStable,AK1202,1),FC_L,1),3))</f>
        <v>3</v>
      </c>
      <c r="AM1202" s="25">
        <f>INDEX(FC_E1,$AL1202)+(MEDIAN(MinStable,$AK1202,1)-INDEX(FC_L,$AL1202))*(INDEX(FC_E1,$AL1202+1)-INDEX(FC_E1,$AL1202))/(INDEX(FC_L,$AL1202+1)-INDEX(FC_L,$AL1202))</f>
        <v>0.42799999999999999</v>
      </c>
      <c r="AN1202" s="25">
        <f>INDEX(FC_E2,$AL1202)+(MEDIAN(MinStable,$AK1202,1)-INDEX(FC_L,$AL1202))*(INDEX(FC_E2,$AL1202+1)-INDEX(FC_E2,$AL1202))/(INDEX(FC_L,$AL1202+1)-INDEX(FC_L,$AL1202))</f>
        <v>0.42199999999999999</v>
      </c>
      <c r="AO1202" s="25">
        <f>INDEX(FC_E3,$AL1202)+(MEDIAN(MinStable,$AK1202,1)-INDEX(FC_L,$AL1202))*(INDEX(FC_E3,$AL1202+1)-INDEX(FC_E3,$AL1202))/(INDEX(FC_L,$AL1202+1)-INDEX(FC_L,$AL1202))</f>
        <v>0.41499999999999998</v>
      </c>
      <c r="AP1202" s="26">
        <f>(IF(S1202=1,Y1202*AK1202/AM1202,0)+IF(T1202=1,Z1202*AK1202/AN1202,0)+IF(U1202=1,AA1202*AK1202/AO1202,0))*dt/60</f>
        <v>0.13434959664142687</v>
      </c>
      <c r="AQ1202" s="25">
        <f>E1202+(AG1202*SQRT(RTE)-AH1202/SQRT(RTE))*dt/60/E_nom</f>
        <v>0.57662124932605374</v>
      </c>
      <c r="AR1202">
        <f>IF(R1202=1,1,0)</f>
        <v>0</v>
      </c>
    </row>
    <row r="1203" spans="1:44" x14ac:dyDescent="0.2">
      <c r="A1203">
        <v>1201</v>
      </c>
      <c r="B1203" s="22">
        <f>A1203/1440</f>
        <v>0.83402777777777781</v>
      </c>
      <c r="C1203" s="23">
        <v>2.3536000000000001</v>
      </c>
      <c r="D1203" s="24">
        <f>C1203+P_aux</f>
        <v>2.3686000000000003</v>
      </c>
      <c r="E1203" s="25">
        <f>AQ1202</f>
        <v>0.57662124932605374</v>
      </c>
      <c r="F1203" s="24">
        <f>AB1202</f>
        <v>3.4</v>
      </c>
      <c r="G1203">
        <f>IF(AND(S1202=0,V1202&gt;=MinOff),V1202,-1)</f>
        <v>-1</v>
      </c>
      <c r="H1203">
        <f>IF(AND(T1202=0,W1202&gt;=MinOff),W1202,-1)</f>
        <v>-1</v>
      </c>
      <c r="I1203">
        <f>IF(AND(U1202=0,X1202&gt;=MinOff),X1202,-1)</f>
        <v>-1</v>
      </c>
      <c r="J1203">
        <f>IF(AND(S1202=1,V1202&gt;=MinRun),V1202,-1)</f>
        <v>978</v>
      </c>
      <c r="K1203">
        <f>IF(AND(T1202=1,W1202&gt;=MinRun),W1202,-1)</f>
        <v>977</v>
      </c>
      <c r="L1203">
        <f>IF(AND(U1202=1,X1202&gt;=MinRun),X1202,-1)</f>
        <v>636</v>
      </c>
      <c r="M1203">
        <f>IF(MAX(G1203:I1203)&lt;0,0,MATCH(MAX(G1203:I1203),G1203:I1203,0))</f>
        <v>0</v>
      </c>
      <c r="N1203">
        <f>IF(MAX(J1203:L1203)&lt;0,0,MATCH(MAX(J1203:L1203),J1203:L1203,0))</f>
        <v>1</v>
      </c>
      <c r="O1203" s="24">
        <f>IF(N1203=0,0,INDEX(CapVec,N1203))</f>
        <v>1.2</v>
      </c>
      <c r="P1203">
        <f>IF(OR(D1203&gt;F1203+StartMargin,E1203&lt;SOC_startT),1,0)</f>
        <v>0</v>
      </c>
      <c r="Q1203">
        <f>IF(AND(E1203&gt;SOC_stopT,D1203&lt;=F1203-O1203+StopMargin),1,0)</f>
        <v>0</v>
      </c>
      <c r="R1203">
        <f>IF(AND(P1203=1,M1203&gt;0),1,IF(AND(P1203=0,Q1203=1,N1203&gt;0),-1,0))</f>
        <v>0</v>
      </c>
      <c r="S1203">
        <f>S1202+IF(AND(R1203=1,M1203=1),1,0)-IF(AND(R1203=-1,N1203=1),1,0)</f>
        <v>1</v>
      </c>
      <c r="T1203">
        <f>T1202+IF(AND(R1203=1,M1203=2),1,0)-IF(AND(R1203=-1,N1203=2),1,0)</f>
        <v>1</v>
      </c>
      <c r="U1203">
        <f>U1202+IF(AND(R1203=1,M1203=3),1,0)-IF(AND(R1203=-1,N1203=3),1,0)</f>
        <v>1</v>
      </c>
      <c r="V1203">
        <f>IF(S1203&lt;&gt;S1202,0,V1202+dt)</f>
        <v>979</v>
      </c>
      <c r="W1203">
        <f>IF(T1203&lt;&gt;T1202,0,W1202+dt)</f>
        <v>978</v>
      </c>
      <c r="X1203">
        <f>IF(U1203&lt;&gt;U1202,0,X1202+dt)</f>
        <v>637</v>
      </c>
      <c r="Y1203" s="24">
        <f>S1203*Cap_1*MIN(1,(V1203+dt)/StartRamp)</f>
        <v>1.2</v>
      </c>
      <c r="Z1203" s="24">
        <f>T1203*Cap_2*MIN(1,(W1203+dt)/StartRamp)</f>
        <v>1.1000000000000001</v>
      </c>
      <c r="AA1203" s="24">
        <f>U1203*Cap_3*MIN(1,(X1203+dt)/StartRamp)</f>
        <v>1.1000000000000001</v>
      </c>
      <c r="AB1203" s="24">
        <f>SUM(Y1203:AA1203)</f>
        <v>3.4</v>
      </c>
      <c r="AC1203" s="24">
        <f>AB1203-D1203</f>
        <v>1.0313999999999997</v>
      </c>
      <c r="AD1203" s="25">
        <f>MEDIAN(0,(TaperEnd-E1203)/(TaperEnd-TaperStart),1)</f>
        <v>1</v>
      </c>
      <c r="AE1203" s="24">
        <f>MIN(P_pcs*AD1203,MAX(0,SOC_max-E1203)*E_nom*60/dt/SQRT(RTE))</f>
        <v>2.5</v>
      </c>
      <c r="AF1203" s="24">
        <f>MIN(P_pcs,MAX(0,E1203-SOC_min)*E_nom*60/dt*SQRT(RTE))</f>
        <v>2.5</v>
      </c>
      <c r="AG1203" s="24">
        <f>IF(AC1203&gt;0,MIN(AC1203,AE1203),0)</f>
        <v>1.0313999999999997</v>
      </c>
      <c r="AH1203" s="24">
        <f>IF(AC1203&lt;0,MIN(-AC1203,AF1203),0)</f>
        <v>0</v>
      </c>
      <c r="AI1203" s="24">
        <f>IF(AC1203&gt;0,D1203+AG1203,AB1203)</f>
        <v>3.4</v>
      </c>
      <c r="AJ1203" s="24">
        <f>MAX(0,D1203-AI1203-AH1203)</f>
        <v>0</v>
      </c>
      <c r="AK1203" s="25">
        <f>IF(AB1203&gt;0,AI1203/AB1203,0)</f>
        <v>1</v>
      </c>
      <c r="AL1203">
        <f>IF(AB1203=0,1,MIN(MATCH(MEDIAN(MinStable,AK1203,1),FC_L,1),3))</f>
        <v>3</v>
      </c>
      <c r="AM1203" s="25">
        <f>INDEX(FC_E1,$AL1203)+(MEDIAN(MinStable,$AK1203,1)-INDEX(FC_L,$AL1203))*(INDEX(FC_E1,$AL1203+1)-INDEX(FC_E1,$AL1203))/(INDEX(FC_L,$AL1203+1)-INDEX(FC_L,$AL1203))</f>
        <v>0.42799999999999999</v>
      </c>
      <c r="AN1203" s="25">
        <f>INDEX(FC_E2,$AL1203)+(MEDIAN(MinStable,$AK1203,1)-INDEX(FC_L,$AL1203))*(INDEX(FC_E2,$AL1203+1)-INDEX(FC_E2,$AL1203))/(INDEX(FC_L,$AL1203+1)-INDEX(FC_L,$AL1203))</f>
        <v>0.42199999999999999</v>
      </c>
      <c r="AO1203" s="25">
        <f>INDEX(FC_E3,$AL1203)+(MEDIAN(MinStable,$AK1203,1)-INDEX(FC_L,$AL1203))*(INDEX(FC_E3,$AL1203+1)-INDEX(FC_E3,$AL1203))/(INDEX(FC_L,$AL1203+1)-INDEX(FC_L,$AL1203))</f>
        <v>0.41499999999999998</v>
      </c>
      <c r="AP1203" s="26">
        <f>(IF(S1203=1,Y1203*AK1203/AM1203,0)+IF(T1203=1,Z1203*AK1203/AN1203,0)+IF(U1203=1,AA1203*AK1203/AO1203,0))*dt/60</f>
        <v>0.13434959664142687</v>
      </c>
      <c r="AQ1203" s="25">
        <f>E1203+(AG1203*SQRT(RTE)-AH1203/SQRT(RTE))*dt/60/E_nom</f>
        <v>0.57955318557737612</v>
      </c>
      <c r="AR1203">
        <f>IF(R1203=1,1,0)</f>
        <v>0</v>
      </c>
    </row>
    <row r="1204" spans="1:44" x14ac:dyDescent="0.2">
      <c r="A1204">
        <v>1202</v>
      </c>
      <c r="B1204" s="22">
        <f>A1204/1440</f>
        <v>0.83472222222222225</v>
      </c>
      <c r="C1204" s="23">
        <v>2.4405999999999999</v>
      </c>
      <c r="D1204" s="24">
        <f>C1204+P_aux</f>
        <v>2.4556</v>
      </c>
      <c r="E1204" s="25">
        <f>AQ1203</f>
        <v>0.57955318557737612</v>
      </c>
      <c r="F1204" s="24">
        <f>AB1203</f>
        <v>3.4</v>
      </c>
      <c r="G1204">
        <f>IF(AND(S1203=0,V1203&gt;=MinOff),V1203,-1)</f>
        <v>-1</v>
      </c>
      <c r="H1204">
        <f>IF(AND(T1203=0,W1203&gt;=MinOff),W1203,-1)</f>
        <v>-1</v>
      </c>
      <c r="I1204">
        <f>IF(AND(U1203=0,X1203&gt;=MinOff),X1203,-1)</f>
        <v>-1</v>
      </c>
      <c r="J1204">
        <f>IF(AND(S1203=1,V1203&gt;=MinRun),V1203,-1)</f>
        <v>979</v>
      </c>
      <c r="K1204">
        <f>IF(AND(T1203=1,W1203&gt;=MinRun),W1203,-1)</f>
        <v>978</v>
      </c>
      <c r="L1204">
        <f>IF(AND(U1203=1,X1203&gt;=MinRun),X1203,-1)</f>
        <v>637</v>
      </c>
      <c r="M1204">
        <f>IF(MAX(G1204:I1204)&lt;0,0,MATCH(MAX(G1204:I1204),G1204:I1204,0))</f>
        <v>0</v>
      </c>
      <c r="N1204">
        <f>IF(MAX(J1204:L1204)&lt;0,0,MATCH(MAX(J1204:L1204),J1204:L1204,0))</f>
        <v>1</v>
      </c>
      <c r="O1204" s="24">
        <f>IF(N1204=0,0,INDEX(CapVec,N1204))</f>
        <v>1.2</v>
      </c>
      <c r="P1204">
        <f>IF(OR(D1204&gt;F1204+StartMargin,E1204&lt;SOC_startT),1,0)</f>
        <v>0</v>
      </c>
      <c r="Q1204">
        <f>IF(AND(E1204&gt;SOC_stopT,D1204&lt;=F1204-O1204+StopMargin),1,0)</f>
        <v>0</v>
      </c>
      <c r="R1204">
        <f>IF(AND(P1204=1,M1204&gt;0),1,IF(AND(P1204=0,Q1204=1,N1204&gt;0),-1,0))</f>
        <v>0</v>
      </c>
      <c r="S1204">
        <f>S1203+IF(AND(R1204=1,M1204=1),1,0)-IF(AND(R1204=-1,N1204=1),1,0)</f>
        <v>1</v>
      </c>
      <c r="T1204">
        <f>T1203+IF(AND(R1204=1,M1204=2),1,0)-IF(AND(R1204=-1,N1204=2),1,0)</f>
        <v>1</v>
      </c>
      <c r="U1204">
        <f>U1203+IF(AND(R1204=1,M1204=3),1,0)-IF(AND(R1204=-1,N1204=3),1,0)</f>
        <v>1</v>
      </c>
      <c r="V1204">
        <f>IF(S1204&lt;&gt;S1203,0,V1203+dt)</f>
        <v>980</v>
      </c>
      <c r="W1204">
        <f>IF(T1204&lt;&gt;T1203,0,W1203+dt)</f>
        <v>979</v>
      </c>
      <c r="X1204">
        <f>IF(U1204&lt;&gt;U1203,0,X1203+dt)</f>
        <v>638</v>
      </c>
      <c r="Y1204" s="24">
        <f>S1204*Cap_1*MIN(1,(V1204+dt)/StartRamp)</f>
        <v>1.2</v>
      </c>
      <c r="Z1204" s="24">
        <f>T1204*Cap_2*MIN(1,(W1204+dt)/StartRamp)</f>
        <v>1.1000000000000001</v>
      </c>
      <c r="AA1204" s="24">
        <f>U1204*Cap_3*MIN(1,(X1204+dt)/StartRamp)</f>
        <v>1.1000000000000001</v>
      </c>
      <c r="AB1204" s="24">
        <f>SUM(Y1204:AA1204)</f>
        <v>3.4</v>
      </c>
      <c r="AC1204" s="24">
        <f>AB1204-D1204</f>
        <v>0.94439999999999991</v>
      </c>
      <c r="AD1204" s="25">
        <f>MEDIAN(0,(TaperEnd-E1204)/(TaperEnd-TaperStart),1)</f>
        <v>1</v>
      </c>
      <c r="AE1204" s="24">
        <f>MIN(P_pcs*AD1204,MAX(0,SOC_max-E1204)*E_nom*60/dt/SQRT(RTE))</f>
        <v>2.5</v>
      </c>
      <c r="AF1204" s="24">
        <f>MIN(P_pcs,MAX(0,E1204-SOC_min)*E_nom*60/dt*SQRT(RTE))</f>
        <v>2.5</v>
      </c>
      <c r="AG1204" s="24">
        <f>IF(AC1204&gt;0,MIN(AC1204,AE1204),0)</f>
        <v>0.94439999999999991</v>
      </c>
      <c r="AH1204" s="24">
        <f>IF(AC1204&lt;0,MIN(-AC1204,AF1204),0)</f>
        <v>0</v>
      </c>
      <c r="AI1204" s="24">
        <f>IF(AC1204&gt;0,D1204+AG1204,AB1204)</f>
        <v>3.4</v>
      </c>
      <c r="AJ1204" s="24">
        <f>MAX(0,D1204-AI1204-AH1204)</f>
        <v>0</v>
      </c>
      <c r="AK1204" s="25">
        <f>IF(AB1204&gt;0,AI1204/AB1204,0)</f>
        <v>1</v>
      </c>
      <c r="AL1204">
        <f>IF(AB1204=0,1,MIN(MATCH(MEDIAN(MinStable,AK1204,1),FC_L,1),3))</f>
        <v>3</v>
      </c>
      <c r="AM1204" s="25">
        <f>INDEX(FC_E1,$AL1204)+(MEDIAN(MinStable,$AK1204,1)-INDEX(FC_L,$AL1204))*(INDEX(FC_E1,$AL1204+1)-INDEX(FC_E1,$AL1204))/(INDEX(FC_L,$AL1204+1)-INDEX(FC_L,$AL1204))</f>
        <v>0.42799999999999999</v>
      </c>
      <c r="AN1204" s="25">
        <f>INDEX(FC_E2,$AL1204)+(MEDIAN(MinStable,$AK1204,1)-INDEX(FC_L,$AL1204))*(INDEX(FC_E2,$AL1204+1)-INDEX(FC_E2,$AL1204))/(INDEX(FC_L,$AL1204+1)-INDEX(FC_L,$AL1204))</f>
        <v>0.42199999999999999</v>
      </c>
      <c r="AO1204" s="25">
        <f>INDEX(FC_E3,$AL1204)+(MEDIAN(MinStable,$AK1204,1)-INDEX(FC_L,$AL1204))*(INDEX(FC_E3,$AL1204+1)-INDEX(FC_E3,$AL1204))/(INDEX(FC_L,$AL1204+1)-INDEX(FC_L,$AL1204))</f>
        <v>0.41499999999999998</v>
      </c>
      <c r="AP1204" s="26">
        <f>(IF(S1204=1,Y1204*AK1204/AM1204,0)+IF(T1204=1,Z1204*AK1204/AN1204,0)+IF(U1204=1,AA1204*AK1204/AO1204,0))*dt/60</f>
        <v>0.13434959664142687</v>
      </c>
      <c r="AQ1204" s="25">
        <f>E1204+(AG1204*SQRT(RTE)-AH1204/SQRT(RTE))*dt/60/E_nom</f>
        <v>0.58223780899772593</v>
      </c>
      <c r="AR1204">
        <f>IF(R1204=1,1,0)</f>
        <v>0</v>
      </c>
    </row>
    <row r="1205" spans="1:44" x14ac:dyDescent="0.2">
      <c r="A1205">
        <v>1203</v>
      </c>
      <c r="B1205" s="22">
        <f>A1205/1440</f>
        <v>0.8354166666666667</v>
      </c>
      <c r="C1205" s="23">
        <v>2.4498000000000002</v>
      </c>
      <c r="D1205" s="24">
        <f>C1205+P_aux</f>
        <v>2.4648000000000003</v>
      </c>
      <c r="E1205" s="25">
        <f>AQ1204</f>
        <v>0.58223780899772593</v>
      </c>
      <c r="F1205" s="24">
        <f>AB1204</f>
        <v>3.4</v>
      </c>
      <c r="G1205">
        <f>IF(AND(S1204=0,V1204&gt;=MinOff),V1204,-1)</f>
        <v>-1</v>
      </c>
      <c r="H1205">
        <f>IF(AND(T1204=0,W1204&gt;=MinOff),W1204,-1)</f>
        <v>-1</v>
      </c>
      <c r="I1205">
        <f>IF(AND(U1204=0,X1204&gt;=MinOff),X1204,-1)</f>
        <v>-1</v>
      </c>
      <c r="J1205">
        <f>IF(AND(S1204=1,V1204&gt;=MinRun),V1204,-1)</f>
        <v>980</v>
      </c>
      <c r="K1205">
        <f>IF(AND(T1204=1,W1204&gt;=MinRun),W1204,-1)</f>
        <v>979</v>
      </c>
      <c r="L1205">
        <f>IF(AND(U1204=1,X1204&gt;=MinRun),X1204,-1)</f>
        <v>638</v>
      </c>
      <c r="M1205">
        <f>IF(MAX(G1205:I1205)&lt;0,0,MATCH(MAX(G1205:I1205),G1205:I1205,0))</f>
        <v>0</v>
      </c>
      <c r="N1205">
        <f>IF(MAX(J1205:L1205)&lt;0,0,MATCH(MAX(J1205:L1205),J1205:L1205,0))</f>
        <v>1</v>
      </c>
      <c r="O1205" s="24">
        <f>IF(N1205=0,0,INDEX(CapVec,N1205))</f>
        <v>1.2</v>
      </c>
      <c r="P1205">
        <f>IF(OR(D1205&gt;F1205+StartMargin,E1205&lt;SOC_startT),1,0)</f>
        <v>0</v>
      </c>
      <c r="Q1205">
        <f>IF(AND(E1205&gt;SOC_stopT,D1205&lt;=F1205-O1205+StopMargin),1,0)</f>
        <v>0</v>
      </c>
      <c r="R1205">
        <f>IF(AND(P1205=1,M1205&gt;0),1,IF(AND(P1205=0,Q1205=1,N1205&gt;0),-1,0))</f>
        <v>0</v>
      </c>
      <c r="S1205">
        <f>S1204+IF(AND(R1205=1,M1205=1),1,0)-IF(AND(R1205=-1,N1205=1),1,0)</f>
        <v>1</v>
      </c>
      <c r="T1205">
        <f>T1204+IF(AND(R1205=1,M1205=2),1,0)-IF(AND(R1205=-1,N1205=2),1,0)</f>
        <v>1</v>
      </c>
      <c r="U1205">
        <f>U1204+IF(AND(R1205=1,M1205=3),1,0)-IF(AND(R1205=-1,N1205=3),1,0)</f>
        <v>1</v>
      </c>
      <c r="V1205">
        <f>IF(S1205&lt;&gt;S1204,0,V1204+dt)</f>
        <v>981</v>
      </c>
      <c r="W1205">
        <f>IF(T1205&lt;&gt;T1204,0,W1204+dt)</f>
        <v>980</v>
      </c>
      <c r="X1205">
        <f>IF(U1205&lt;&gt;U1204,0,X1204+dt)</f>
        <v>639</v>
      </c>
      <c r="Y1205" s="24">
        <f>S1205*Cap_1*MIN(1,(V1205+dt)/StartRamp)</f>
        <v>1.2</v>
      </c>
      <c r="Z1205" s="24">
        <f>T1205*Cap_2*MIN(1,(W1205+dt)/StartRamp)</f>
        <v>1.1000000000000001</v>
      </c>
      <c r="AA1205" s="24">
        <f>U1205*Cap_3*MIN(1,(X1205+dt)/StartRamp)</f>
        <v>1.1000000000000001</v>
      </c>
      <c r="AB1205" s="24">
        <f>SUM(Y1205:AA1205)</f>
        <v>3.4</v>
      </c>
      <c r="AC1205" s="24">
        <f>AB1205-D1205</f>
        <v>0.93519999999999959</v>
      </c>
      <c r="AD1205" s="25">
        <f>MEDIAN(0,(TaperEnd-E1205)/(TaperEnd-TaperStart),1)</f>
        <v>1</v>
      </c>
      <c r="AE1205" s="24">
        <f>MIN(P_pcs*AD1205,MAX(0,SOC_max-E1205)*E_nom*60/dt/SQRT(RTE))</f>
        <v>2.5</v>
      </c>
      <c r="AF1205" s="24">
        <f>MIN(P_pcs,MAX(0,E1205-SOC_min)*E_nom*60/dt*SQRT(RTE))</f>
        <v>2.5</v>
      </c>
      <c r="AG1205" s="24">
        <f>IF(AC1205&gt;0,MIN(AC1205,AE1205),0)</f>
        <v>0.93519999999999959</v>
      </c>
      <c r="AH1205" s="24">
        <f>IF(AC1205&lt;0,MIN(-AC1205,AF1205),0)</f>
        <v>0</v>
      </c>
      <c r="AI1205" s="24">
        <f>IF(AC1205&gt;0,D1205+AG1205,AB1205)</f>
        <v>3.4</v>
      </c>
      <c r="AJ1205" s="24">
        <f>MAX(0,D1205-AI1205-AH1205)</f>
        <v>0</v>
      </c>
      <c r="AK1205" s="25">
        <f>IF(AB1205&gt;0,AI1205/AB1205,0)</f>
        <v>1</v>
      </c>
      <c r="AL1205">
        <f>IF(AB1205=0,1,MIN(MATCH(MEDIAN(MinStable,AK1205,1),FC_L,1),3))</f>
        <v>3</v>
      </c>
      <c r="AM1205" s="25">
        <f>INDEX(FC_E1,$AL1205)+(MEDIAN(MinStable,$AK1205,1)-INDEX(FC_L,$AL1205))*(INDEX(FC_E1,$AL1205+1)-INDEX(FC_E1,$AL1205))/(INDEX(FC_L,$AL1205+1)-INDEX(FC_L,$AL1205))</f>
        <v>0.42799999999999999</v>
      </c>
      <c r="AN1205" s="25">
        <f>INDEX(FC_E2,$AL1205)+(MEDIAN(MinStable,$AK1205,1)-INDEX(FC_L,$AL1205))*(INDEX(FC_E2,$AL1205+1)-INDEX(FC_E2,$AL1205))/(INDEX(FC_L,$AL1205+1)-INDEX(FC_L,$AL1205))</f>
        <v>0.42199999999999999</v>
      </c>
      <c r="AO1205" s="25">
        <f>INDEX(FC_E3,$AL1205)+(MEDIAN(MinStable,$AK1205,1)-INDEX(FC_L,$AL1205))*(INDEX(FC_E3,$AL1205+1)-INDEX(FC_E3,$AL1205))/(INDEX(FC_L,$AL1205+1)-INDEX(FC_L,$AL1205))</f>
        <v>0.41499999999999998</v>
      </c>
      <c r="AP1205" s="26">
        <f>(IF(S1205=1,Y1205*AK1205/AM1205,0)+IF(T1205=1,Z1205*AK1205/AN1205,0)+IF(U1205=1,AA1205*AK1205/AO1205,0))*dt/60</f>
        <v>0.13434959664142687</v>
      </c>
      <c r="AQ1205" s="25">
        <f>E1205+(AG1205*SQRT(RTE)-AH1205/SQRT(RTE))*dt/60/E_nom</f>
        <v>0.58489627979686953</v>
      </c>
      <c r="AR1205">
        <f>IF(R1205=1,1,0)</f>
        <v>0</v>
      </c>
    </row>
    <row r="1206" spans="1:44" x14ac:dyDescent="0.2">
      <c r="A1206">
        <v>1204</v>
      </c>
      <c r="B1206" s="22">
        <f>A1206/1440</f>
        <v>0.83611111111111114</v>
      </c>
      <c r="C1206" s="23">
        <v>2.4741</v>
      </c>
      <c r="D1206" s="24">
        <f>C1206+P_aux</f>
        <v>2.4891000000000001</v>
      </c>
      <c r="E1206" s="25">
        <f>AQ1205</f>
        <v>0.58489627979686953</v>
      </c>
      <c r="F1206" s="24">
        <f>AB1205</f>
        <v>3.4</v>
      </c>
      <c r="G1206">
        <f>IF(AND(S1205=0,V1205&gt;=MinOff),V1205,-1)</f>
        <v>-1</v>
      </c>
      <c r="H1206">
        <f>IF(AND(T1205=0,W1205&gt;=MinOff),W1205,-1)</f>
        <v>-1</v>
      </c>
      <c r="I1206">
        <f>IF(AND(U1205=0,X1205&gt;=MinOff),X1205,-1)</f>
        <v>-1</v>
      </c>
      <c r="J1206">
        <f>IF(AND(S1205=1,V1205&gt;=MinRun),V1205,-1)</f>
        <v>981</v>
      </c>
      <c r="K1206">
        <f>IF(AND(T1205=1,W1205&gt;=MinRun),W1205,-1)</f>
        <v>980</v>
      </c>
      <c r="L1206">
        <f>IF(AND(U1205=1,X1205&gt;=MinRun),X1205,-1)</f>
        <v>639</v>
      </c>
      <c r="M1206">
        <f>IF(MAX(G1206:I1206)&lt;0,0,MATCH(MAX(G1206:I1206),G1206:I1206,0))</f>
        <v>0</v>
      </c>
      <c r="N1206">
        <f>IF(MAX(J1206:L1206)&lt;0,0,MATCH(MAX(J1206:L1206),J1206:L1206,0))</f>
        <v>1</v>
      </c>
      <c r="O1206" s="24">
        <f>IF(N1206=0,0,INDEX(CapVec,N1206))</f>
        <v>1.2</v>
      </c>
      <c r="P1206">
        <f>IF(OR(D1206&gt;F1206+StartMargin,E1206&lt;SOC_startT),1,0)</f>
        <v>0</v>
      </c>
      <c r="Q1206">
        <f>IF(AND(E1206&gt;SOC_stopT,D1206&lt;=F1206-O1206+StopMargin),1,0)</f>
        <v>0</v>
      </c>
      <c r="R1206">
        <f>IF(AND(P1206=1,M1206&gt;0),1,IF(AND(P1206=0,Q1206=1,N1206&gt;0),-1,0))</f>
        <v>0</v>
      </c>
      <c r="S1206">
        <f>S1205+IF(AND(R1206=1,M1206=1),1,0)-IF(AND(R1206=-1,N1206=1),1,0)</f>
        <v>1</v>
      </c>
      <c r="T1206">
        <f>T1205+IF(AND(R1206=1,M1206=2),1,0)-IF(AND(R1206=-1,N1206=2),1,0)</f>
        <v>1</v>
      </c>
      <c r="U1206">
        <f>U1205+IF(AND(R1206=1,M1206=3),1,0)-IF(AND(R1206=-1,N1206=3),1,0)</f>
        <v>1</v>
      </c>
      <c r="V1206">
        <f>IF(S1206&lt;&gt;S1205,0,V1205+dt)</f>
        <v>982</v>
      </c>
      <c r="W1206">
        <f>IF(T1206&lt;&gt;T1205,0,W1205+dt)</f>
        <v>981</v>
      </c>
      <c r="X1206">
        <f>IF(U1206&lt;&gt;U1205,0,X1205+dt)</f>
        <v>640</v>
      </c>
      <c r="Y1206" s="24">
        <f>S1206*Cap_1*MIN(1,(V1206+dt)/StartRamp)</f>
        <v>1.2</v>
      </c>
      <c r="Z1206" s="24">
        <f>T1206*Cap_2*MIN(1,(W1206+dt)/StartRamp)</f>
        <v>1.1000000000000001</v>
      </c>
      <c r="AA1206" s="24">
        <f>U1206*Cap_3*MIN(1,(X1206+dt)/StartRamp)</f>
        <v>1.1000000000000001</v>
      </c>
      <c r="AB1206" s="24">
        <f>SUM(Y1206:AA1206)</f>
        <v>3.4</v>
      </c>
      <c r="AC1206" s="24">
        <f>AB1206-D1206</f>
        <v>0.91089999999999982</v>
      </c>
      <c r="AD1206" s="25">
        <f>MEDIAN(0,(TaperEnd-E1206)/(TaperEnd-TaperStart),1)</f>
        <v>1</v>
      </c>
      <c r="AE1206" s="24">
        <f>MIN(P_pcs*AD1206,MAX(0,SOC_max-E1206)*E_nom*60/dt/SQRT(RTE))</f>
        <v>2.5</v>
      </c>
      <c r="AF1206" s="24">
        <f>MIN(P_pcs,MAX(0,E1206-SOC_min)*E_nom*60/dt*SQRT(RTE))</f>
        <v>2.5</v>
      </c>
      <c r="AG1206" s="24">
        <f>IF(AC1206&gt;0,MIN(AC1206,AE1206),0)</f>
        <v>0.91089999999999982</v>
      </c>
      <c r="AH1206" s="24">
        <f>IF(AC1206&lt;0,MIN(-AC1206,AF1206),0)</f>
        <v>0</v>
      </c>
      <c r="AI1206" s="24">
        <f>IF(AC1206&gt;0,D1206+AG1206,AB1206)</f>
        <v>3.4</v>
      </c>
      <c r="AJ1206" s="24">
        <f>MAX(0,D1206-AI1206-AH1206)</f>
        <v>0</v>
      </c>
      <c r="AK1206" s="25">
        <f>IF(AB1206&gt;0,AI1206/AB1206,0)</f>
        <v>1</v>
      </c>
      <c r="AL1206">
        <f>IF(AB1206=0,1,MIN(MATCH(MEDIAN(MinStable,AK1206,1),FC_L,1),3))</f>
        <v>3</v>
      </c>
      <c r="AM1206" s="25">
        <f>INDEX(FC_E1,$AL1206)+(MEDIAN(MinStable,$AK1206,1)-INDEX(FC_L,$AL1206))*(INDEX(FC_E1,$AL1206+1)-INDEX(FC_E1,$AL1206))/(INDEX(FC_L,$AL1206+1)-INDEX(FC_L,$AL1206))</f>
        <v>0.42799999999999999</v>
      </c>
      <c r="AN1206" s="25">
        <f>INDEX(FC_E2,$AL1206)+(MEDIAN(MinStable,$AK1206,1)-INDEX(FC_L,$AL1206))*(INDEX(FC_E2,$AL1206+1)-INDEX(FC_E2,$AL1206))/(INDEX(FC_L,$AL1206+1)-INDEX(FC_L,$AL1206))</f>
        <v>0.42199999999999999</v>
      </c>
      <c r="AO1206" s="25">
        <f>INDEX(FC_E3,$AL1206)+(MEDIAN(MinStable,$AK1206,1)-INDEX(FC_L,$AL1206))*(INDEX(FC_E3,$AL1206+1)-INDEX(FC_E3,$AL1206))/(INDEX(FC_L,$AL1206+1)-INDEX(FC_L,$AL1206))</f>
        <v>0.41499999999999998</v>
      </c>
      <c r="AP1206" s="26">
        <f>(IF(S1206=1,Y1206*AK1206/AM1206,0)+IF(T1206=1,Z1206*AK1206/AN1206,0)+IF(U1206=1,AA1206*AK1206/AO1206,0))*dt/60</f>
        <v>0.13434959664142687</v>
      </c>
      <c r="AQ1206" s="25">
        <f>E1206+(AG1206*SQRT(RTE)-AH1206/SQRT(RTE))*dt/60/E_nom</f>
        <v>0.5874856735639139</v>
      </c>
      <c r="AR1206">
        <f>IF(R1206=1,1,0)</f>
        <v>0</v>
      </c>
    </row>
    <row r="1207" spans="1:44" x14ac:dyDescent="0.2">
      <c r="A1207">
        <v>1205</v>
      </c>
      <c r="B1207" s="22">
        <f>A1207/1440</f>
        <v>0.83680555555555558</v>
      </c>
      <c r="C1207" s="23">
        <v>2.3932000000000002</v>
      </c>
      <c r="D1207" s="24">
        <f>C1207+P_aux</f>
        <v>2.4082000000000003</v>
      </c>
      <c r="E1207" s="25">
        <f>AQ1206</f>
        <v>0.5874856735639139</v>
      </c>
      <c r="F1207" s="24">
        <f>AB1206</f>
        <v>3.4</v>
      </c>
      <c r="G1207">
        <f>IF(AND(S1206=0,V1206&gt;=MinOff),V1206,-1)</f>
        <v>-1</v>
      </c>
      <c r="H1207">
        <f>IF(AND(T1206=0,W1206&gt;=MinOff),W1206,-1)</f>
        <v>-1</v>
      </c>
      <c r="I1207">
        <f>IF(AND(U1206=0,X1206&gt;=MinOff),X1206,-1)</f>
        <v>-1</v>
      </c>
      <c r="J1207">
        <f>IF(AND(S1206=1,V1206&gt;=MinRun),V1206,-1)</f>
        <v>982</v>
      </c>
      <c r="K1207">
        <f>IF(AND(T1206=1,W1206&gt;=MinRun),W1206,-1)</f>
        <v>981</v>
      </c>
      <c r="L1207">
        <f>IF(AND(U1206=1,X1206&gt;=MinRun),X1206,-1)</f>
        <v>640</v>
      </c>
      <c r="M1207">
        <f>IF(MAX(G1207:I1207)&lt;0,0,MATCH(MAX(G1207:I1207),G1207:I1207,0))</f>
        <v>0</v>
      </c>
      <c r="N1207">
        <f>IF(MAX(J1207:L1207)&lt;0,0,MATCH(MAX(J1207:L1207),J1207:L1207,0))</f>
        <v>1</v>
      </c>
      <c r="O1207" s="24">
        <f>IF(N1207=0,0,INDEX(CapVec,N1207))</f>
        <v>1.2</v>
      </c>
      <c r="P1207">
        <f>IF(OR(D1207&gt;F1207+StartMargin,E1207&lt;SOC_startT),1,0)</f>
        <v>0</v>
      </c>
      <c r="Q1207">
        <f>IF(AND(E1207&gt;SOC_stopT,D1207&lt;=F1207-O1207+StopMargin),1,0)</f>
        <v>0</v>
      </c>
      <c r="R1207">
        <f>IF(AND(P1207=1,M1207&gt;0),1,IF(AND(P1207=0,Q1207=1,N1207&gt;0),-1,0))</f>
        <v>0</v>
      </c>
      <c r="S1207">
        <f>S1206+IF(AND(R1207=1,M1207=1),1,0)-IF(AND(R1207=-1,N1207=1),1,0)</f>
        <v>1</v>
      </c>
      <c r="T1207">
        <f>T1206+IF(AND(R1207=1,M1207=2),1,0)-IF(AND(R1207=-1,N1207=2),1,0)</f>
        <v>1</v>
      </c>
      <c r="U1207">
        <f>U1206+IF(AND(R1207=1,M1207=3),1,0)-IF(AND(R1207=-1,N1207=3),1,0)</f>
        <v>1</v>
      </c>
      <c r="V1207">
        <f>IF(S1207&lt;&gt;S1206,0,V1206+dt)</f>
        <v>983</v>
      </c>
      <c r="W1207">
        <f>IF(T1207&lt;&gt;T1206,0,W1206+dt)</f>
        <v>982</v>
      </c>
      <c r="X1207">
        <f>IF(U1207&lt;&gt;U1206,0,X1206+dt)</f>
        <v>641</v>
      </c>
      <c r="Y1207" s="24">
        <f>S1207*Cap_1*MIN(1,(V1207+dt)/StartRamp)</f>
        <v>1.2</v>
      </c>
      <c r="Z1207" s="24">
        <f>T1207*Cap_2*MIN(1,(W1207+dt)/StartRamp)</f>
        <v>1.1000000000000001</v>
      </c>
      <c r="AA1207" s="24">
        <f>U1207*Cap_3*MIN(1,(X1207+dt)/StartRamp)</f>
        <v>1.1000000000000001</v>
      </c>
      <c r="AB1207" s="24">
        <f>SUM(Y1207:AA1207)</f>
        <v>3.4</v>
      </c>
      <c r="AC1207" s="24">
        <f>AB1207-D1207</f>
        <v>0.99179999999999957</v>
      </c>
      <c r="AD1207" s="25">
        <f>MEDIAN(0,(TaperEnd-E1207)/(TaperEnd-TaperStart),1)</f>
        <v>1</v>
      </c>
      <c r="AE1207" s="24">
        <f>MIN(P_pcs*AD1207,MAX(0,SOC_max-E1207)*E_nom*60/dt/SQRT(RTE))</f>
        <v>2.5</v>
      </c>
      <c r="AF1207" s="24">
        <f>MIN(P_pcs,MAX(0,E1207-SOC_min)*E_nom*60/dt*SQRT(RTE))</f>
        <v>2.5</v>
      </c>
      <c r="AG1207" s="24">
        <f>IF(AC1207&gt;0,MIN(AC1207,AE1207),0)</f>
        <v>0.99179999999999957</v>
      </c>
      <c r="AH1207" s="24">
        <f>IF(AC1207&lt;0,MIN(-AC1207,AF1207),0)</f>
        <v>0</v>
      </c>
      <c r="AI1207" s="24">
        <f>IF(AC1207&gt;0,D1207+AG1207,AB1207)</f>
        <v>3.4</v>
      </c>
      <c r="AJ1207" s="24">
        <f>MAX(0,D1207-AI1207-AH1207)</f>
        <v>0</v>
      </c>
      <c r="AK1207" s="25">
        <f>IF(AB1207&gt;0,AI1207/AB1207,0)</f>
        <v>1</v>
      </c>
      <c r="AL1207">
        <f>IF(AB1207=0,1,MIN(MATCH(MEDIAN(MinStable,AK1207,1),FC_L,1),3))</f>
        <v>3</v>
      </c>
      <c r="AM1207" s="25">
        <f>INDEX(FC_E1,$AL1207)+(MEDIAN(MinStable,$AK1207,1)-INDEX(FC_L,$AL1207))*(INDEX(FC_E1,$AL1207+1)-INDEX(FC_E1,$AL1207))/(INDEX(FC_L,$AL1207+1)-INDEX(FC_L,$AL1207))</f>
        <v>0.42799999999999999</v>
      </c>
      <c r="AN1207" s="25">
        <f>INDEX(FC_E2,$AL1207)+(MEDIAN(MinStable,$AK1207,1)-INDEX(FC_L,$AL1207))*(INDEX(FC_E2,$AL1207+1)-INDEX(FC_E2,$AL1207))/(INDEX(FC_L,$AL1207+1)-INDEX(FC_L,$AL1207))</f>
        <v>0.42199999999999999</v>
      </c>
      <c r="AO1207" s="25">
        <f>INDEX(FC_E3,$AL1207)+(MEDIAN(MinStable,$AK1207,1)-INDEX(FC_L,$AL1207))*(INDEX(FC_E3,$AL1207+1)-INDEX(FC_E3,$AL1207))/(INDEX(FC_L,$AL1207+1)-INDEX(FC_L,$AL1207))</f>
        <v>0.41499999999999998</v>
      </c>
      <c r="AP1207" s="26">
        <f>(IF(S1207=1,Y1207*AK1207/AM1207,0)+IF(T1207=1,Z1207*AK1207/AN1207,0)+IF(U1207=1,AA1207*AK1207/AO1207,0))*dt/60</f>
        <v>0.13434959664142687</v>
      </c>
      <c r="AQ1207" s="25">
        <f>E1207+(AG1207*SQRT(RTE)-AH1207/SQRT(RTE))*dt/60/E_nom</f>
        <v>0.59030503983700044</v>
      </c>
      <c r="AR1207">
        <f>IF(R1207=1,1,0)</f>
        <v>0</v>
      </c>
    </row>
    <row r="1208" spans="1:44" x14ac:dyDescent="0.2">
      <c r="A1208">
        <v>1206</v>
      </c>
      <c r="B1208" s="22">
        <f>A1208/1440</f>
        <v>0.83750000000000002</v>
      </c>
      <c r="C1208" s="23">
        <v>2.4598</v>
      </c>
      <c r="D1208" s="24">
        <f>C1208+P_aux</f>
        <v>2.4748000000000001</v>
      </c>
      <c r="E1208" s="25">
        <f>AQ1207</f>
        <v>0.59030503983700044</v>
      </c>
      <c r="F1208" s="24">
        <f>AB1207</f>
        <v>3.4</v>
      </c>
      <c r="G1208">
        <f>IF(AND(S1207=0,V1207&gt;=MinOff),V1207,-1)</f>
        <v>-1</v>
      </c>
      <c r="H1208">
        <f>IF(AND(T1207=0,W1207&gt;=MinOff),W1207,-1)</f>
        <v>-1</v>
      </c>
      <c r="I1208">
        <f>IF(AND(U1207=0,X1207&gt;=MinOff),X1207,-1)</f>
        <v>-1</v>
      </c>
      <c r="J1208">
        <f>IF(AND(S1207=1,V1207&gt;=MinRun),V1207,-1)</f>
        <v>983</v>
      </c>
      <c r="K1208">
        <f>IF(AND(T1207=1,W1207&gt;=MinRun),W1207,-1)</f>
        <v>982</v>
      </c>
      <c r="L1208">
        <f>IF(AND(U1207=1,X1207&gt;=MinRun),X1207,-1)</f>
        <v>641</v>
      </c>
      <c r="M1208">
        <f>IF(MAX(G1208:I1208)&lt;0,0,MATCH(MAX(G1208:I1208),G1208:I1208,0))</f>
        <v>0</v>
      </c>
      <c r="N1208">
        <f>IF(MAX(J1208:L1208)&lt;0,0,MATCH(MAX(J1208:L1208),J1208:L1208,0))</f>
        <v>1</v>
      </c>
      <c r="O1208" s="24">
        <f>IF(N1208=0,0,INDEX(CapVec,N1208))</f>
        <v>1.2</v>
      </c>
      <c r="P1208">
        <f>IF(OR(D1208&gt;F1208+StartMargin,E1208&lt;SOC_startT),1,0)</f>
        <v>0</v>
      </c>
      <c r="Q1208">
        <f>IF(AND(E1208&gt;SOC_stopT,D1208&lt;=F1208-O1208+StopMargin),1,0)</f>
        <v>0</v>
      </c>
      <c r="R1208">
        <f>IF(AND(P1208=1,M1208&gt;0),1,IF(AND(P1208=0,Q1208=1,N1208&gt;0),-1,0))</f>
        <v>0</v>
      </c>
      <c r="S1208">
        <f>S1207+IF(AND(R1208=1,M1208=1),1,0)-IF(AND(R1208=-1,N1208=1),1,0)</f>
        <v>1</v>
      </c>
      <c r="T1208">
        <f>T1207+IF(AND(R1208=1,M1208=2),1,0)-IF(AND(R1208=-1,N1208=2),1,0)</f>
        <v>1</v>
      </c>
      <c r="U1208">
        <f>U1207+IF(AND(R1208=1,M1208=3),1,0)-IF(AND(R1208=-1,N1208=3),1,0)</f>
        <v>1</v>
      </c>
      <c r="V1208">
        <f>IF(S1208&lt;&gt;S1207,0,V1207+dt)</f>
        <v>984</v>
      </c>
      <c r="W1208">
        <f>IF(T1208&lt;&gt;T1207,0,W1207+dt)</f>
        <v>983</v>
      </c>
      <c r="X1208">
        <f>IF(U1208&lt;&gt;U1207,0,X1207+dt)</f>
        <v>642</v>
      </c>
      <c r="Y1208" s="24">
        <f>S1208*Cap_1*MIN(1,(V1208+dt)/StartRamp)</f>
        <v>1.2</v>
      </c>
      <c r="Z1208" s="24">
        <f>T1208*Cap_2*MIN(1,(W1208+dt)/StartRamp)</f>
        <v>1.1000000000000001</v>
      </c>
      <c r="AA1208" s="24">
        <f>U1208*Cap_3*MIN(1,(X1208+dt)/StartRamp)</f>
        <v>1.1000000000000001</v>
      </c>
      <c r="AB1208" s="24">
        <f>SUM(Y1208:AA1208)</f>
        <v>3.4</v>
      </c>
      <c r="AC1208" s="24">
        <f>AB1208-D1208</f>
        <v>0.9251999999999998</v>
      </c>
      <c r="AD1208" s="25">
        <f>MEDIAN(0,(TaperEnd-E1208)/(TaperEnd-TaperStart),1)</f>
        <v>1</v>
      </c>
      <c r="AE1208" s="24">
        <f>MIN(P_pcs*AD1208,MAX(0,SOC_max-E1208)*E_nom*60/dt/SQRT(RTE))</f>
        <v>2.5</v>
      </c>
      <c r="AF1208" s="24">
        <f>MIN(P_pcs,MAX(0,E1208-SOC_min)*E_nom*60/dt*SQRT(RTE))</f>
        <v>2.5</v>
      </c>
      <c r="AG1208" s="24">
        <f>IF(AC1208&gt;0,MIN(AC1208,AE1208),0)</f>
        <v>0.9251999999999998</v>
      </c>
      <c r="AH1208" s="24">
        <f>IF(AC1208&lt;0,MIN(-AC1208,AF1208),0)</f>
        <v>0</v>
      </c>
      <c r="AI1208" s="24">
        <f>IF(AC1208&gt;0,D1208+AG1208,AB1208)</f>
        <v>3.4</v>
      </c>
      <c r="AJ1208" s="24">
        <f>MAX(0,D1208-AI1208-AH1208)</f>
        <v>0</v>
      </c>
      <c r="AK1208" s="25">
        <f>IF(AB1208&gt;0,AI1208/AB1208,0)</f>
        <v>1</v>
      </c>
      <c r="AL1208">
        <f>IF(AB1208=0,1,MIN(MATCH(MEDIAN(MinStable,AK1208,1),FC_L,1),3))</f>
        <v>3</v>
      </c>
      <c r="AM1208" s="25">
        <f>INDEX(FC_E1,$AL1208)+(MEDIAN(MinStable,$AK1208,1)-INDEX(FC_L,$AL1208))*(INDEX(FC_E1,$AL1208+1)-INDEX(FC_E1,$AL1208))/(INDEX(FC_L,$AL1208+1)-INDEX(FC_L,$AL1208))</f>
        <v>0.42799999999999999</v>
      </c>
      <c r="AN1208" s="25">
        <f>INDEX(FC_E2,$AL1208)+(MEDIAN(MinStable,$AK1208,1)-INDEX(FC_L,$AL1208))*(INDEX(FC_E2,$AL1208+1)-INDEX(FC_E2,$AL1208))/(INDEX(FC_L,$AL1208+1)-INDEX(FC_L,$AL1208))</f>
        <v>0.42199999999999999</v>
      </c>
      <c r="AO1208" s="25">
        <f>INDEX(FC_E3,$AL1208)+(MEDIAN(MinStable,$AK1208,1)-INDEX(FC_L,$AL1208))*(INDEX(FC_E3,$AL1208+1)-INDEX(FC_E3,$AL1208))/(INDEX(FC_L,$AL1208+1)-INDEX(FC_L,$AL1208))</f>
        <v>0.41499999999999998</v>
      </c>
      <c r="AP1208" s="26">
        <f>(IF(S1208=1,Y1208*AK1208/AM1208,0)+IF(T1208=1,Z1208*AK1208/AN1208,0)+IF(U1208=1,AA1208*AK1208/AO1208,0))*dt/60</f>
        <v>0.13434959664142687</v>
      </c>
      <c r="AQ1208" s="25">
        <f>E1208+(AG1208*SQRT(RTE)-AH1208/SQRT(RTE))*dt/60/E_nom</f>
        <v>0.59293508387396321</v>
      </c>
      <c r="AR1208">
        <f>IF(R1208=1,1,0)</f>
        <v>0</v>
      </c>
    </row>
    <row r="1209" spans="1:44" x14ac:dyDescent="0.2">
      <c r="A1209">
        <v>1207</v>
      </c>
      <c r="B1209" s="22">
        <f>A1209/1440</f>
        <v>0.83819444444444446</v>
      </c>
      <c r="C1209" s="23">
        <v>2.4718</v>
      </c>
      <c r="D1209" s="24">
        <f>C1209+P_aux</f>
        <v>2.4868000000000001</v>
      </c>
      <c r="E1209" s="25">
        <f>AQ1208</f>
        <v>0.59293508387396321</v>
      </c>
      <c r="F1209" s="24">
        <f>AB1208</f>
        <v>3.4</v>
      </c>
      <c r="G1209">
        <f>IF(AND(S1208=0,V1208&gt;=MinOff),V1208,-1)</f>
        <v>-1</v>
      </c>
      <c r="H1209">
        <f>IF(AND(T1208=0,W1208&gt;=MinOff),W1208,-1)</f>
        <v>-1</v>
      </c>
      <c r="I1209">
        <f>IF(AND(U1208=0,X1208&gt;=MinOff),X1208,-1)</f>
        <v>-1</v>
      </c>
      <c r="J1209">
        <f>IF(AND(S1208=1,V1208&gt;=MinRun),V1208,-1)</f>
        <v>984</v>
      </c>
      <c r="K1209">
        <f>IF(AND(T1208=1,W1208&gt;=MinRun),W1208,-1)</f>
        <v>983</v>
      </c>
      <c r="L1209">
        <f>IF(AND(U1208=1,X1208&gt;=MinRun),X1208,-1)</f>
        <v>642</v>
      </c>
      <c r="M1209">
        <f>IF(MAX(G1209:I1209)&lt;0,0,MATCH(MAX(G1209:I1209),G1209:I1209,0))</f>
        <v>0</v>
      </c>
      <c r="N1209">
        <f>IF(MAX(J1209:L1209)&lt;0,0,MATCH(MAX(J1209:L1209),J1209:L1209,0))</f>
        <v>1</v>
      </c>
      <c r="O1209" s="24">
        <f>IF(N1209=0,0,INDEX(CapVec,N1209))</f>
        <v>1.2</v>
      </c>
      <c r="P1209">
        <f>IF(OR(D1209&gt;F1209+StartMargin,E1209&lt;SOC_startT),1,0)</f>
        <v>0</v>
      </c>
      <c r="Q1209">
        <f>IF(AND(E1209&gt;SOC_stopT,D1209&lt;=F1209-O1209+StopMargin),1,0)</f>
        <v>0</v>
      </c>
      <c r="R1209">
        <f>IF(AND(P1209=1,M1209&gt;0),1,IF(AND(P1209=0,Q1209=1,N1209&gt;0),-1,0))</f>
        <v>0</v>
      </c>
      <c r="S1209">
        <f>S1208+IF(AND(R1209=1,M1209=1),1,0)-IF(AND(R1209=-1,N1209=1),1,0)</f>
        <v>1</v>
      </c>
      <c r="T1209">
        <f>T1208+IF(AND(R1209=1,M1209=2),1,0)-IF(AND(R1209=-1,N1209=2),1,0)</f>
        <v>1</v>
      </c>
      <c r="U1209">
        <f>U1208+IF(AND(R1209=1,M1209=3),1,0)-IF(AND(R1209=-1,N1209=3),1,0)</f>
        <v>1</v>
      </c>
      <c r="V1209">
        <f>IF(S1209&lt;&gt;S1208,0,V1208+dt)</f>
        <v>985</v>
      </c>
      <c r="W1209">
        <f>IF(T1209&lt;&gt;T1208,0,W1208+dt)</f>
        <v>984</v>
      </c>
      <c r="X1209">
        <f>IF(U1209&lt;&gt;U1208,0,X1208+dt)</f>
        <v>643</v>
      </c>
      <c r="Y1209" s="24">
        <f>S1209*Cap_1*MIN(1,(V1209+dt)/StartRamp)</f>
        <v>1.2</v>
      </c>
      <c r="Z1209" s="24">
        <f>T1209*Cap_2*MIN(1,(W1209+dt)/StartRamp)</f>
        <v>1.1000000000000001</v>
      </c>
      <c r="AA1209" s="24">
        <f>U1209*Cap_3*MIN(1,(X1209+dt)/StartRamp)</f>
        <v>1.1000000000000001</v>
      </c>
      <c r="AB1209" s="24">
        <f>SUM(Y1209:AA1209)</f>
        <v>3.4</v>
      </c>
      <c r="AC1209" s="24">
        <f>AB1209-D1209</f>
        <v>0.91319999999999979</v>
      </c>
      <c r="AD1209" s="25">
        <f>MEDIAN(0,(TaperEnd-E1209)/(TaperEnd-TaperStart),1)</f>
        <v>1</v>
      </c>
      <c r="AE1209" s="24">
        <f>MIN(P_pcs*AD1209,MAX(0,SOC_max-E1209)*E_nom*60/dt/SQRT(RTE))</f>
        <v>2.5</v>
      </c>
      <c r="AF1209" s="24">
        <f>MIN(P_pcs,MAX(0,E1209-SOC_min)*E_nom*60/dt*SQRT(RTE))</f>
        <v>2.5</v>
      </c>
      <c r="AG1209" s="24">
        <f>IF(AC1209&gt;0,MIN(AC1209,AE1209),0)</f>
        <v>0.91319999999999979</v>
      </c>
      <c r="AH1209" s="24">
        <f>IF(AC1209&lt;0,MIN(-AC1209,AF1209),0)</f>
        <v>0</v>
      </c>
      <c r="AI1209" s="24">
        <f>IF(AC1209&gt;0,D1209+AG1209,AB1209)</f>
        <v>3.4</v>
      </c>
      <c r="AJ1209" s="24">
        <f>MAX(0,D1209-AI1209-AH1209)</f>
        <v>0</v>
      </c>
      <c r="AK1209" s="25">
        <f>IF(AB1209&gt;0,AI1209/AB1209,0)</f>
        <v>1</v>
      </c>
      <c r="AL1209">
        <f>IF(AB1209=0,1,MIN(MATCH(MEDIAN(MinStable,AK1209,1),FC_L,1),3))</f>
        <v>3</v>
      </c>
      <c r="AM1209" s="25">
        <f>INDEX(FC_E1,$AL1209)+(MEDIAN(MinStable,$AK1209,1)-INDEX(FC_L,$AL1209))*(INDEX(FC_E1,$AL1209+1)-INDEX(FC_E1,$AL1209))/(INDEX(FC_L,$AL1209+1)-INDEX(FC_L,$AL1209))</f>
        <v>0.42799999999999999</v>
      </c>
      <c r="AN1209" s="25">
        <f>INDEX(FC_E2,$AL1209)+(MEDIAN(MinStable,$AK1209,1)-INDEX(FC_L,$AL1209))*(INDEX(FC_E2,$AL1209+1)-INDEX(FC_E2,$AL1209))/(INDEX(FC_L,$AL1209+1)-INDEX(FC_L,$AL1209))</f>
        <v>0.42199999999999999</v>
      </c>
      <c r="AO1209" s="25">
        <f>INDEX(FC_E3,$AL1209)+(MEDIAN(MinStable,$AK1209,1)-INDEX(FC_L,$AL1209))*(INDEX(FC_E3,$AL1209+1)-INDEX(FC_E3,$AL1209))/(INDEX(FC_L,$AL1209+1)-INDEX(FC_L,$AL1209))</f>
        <v>0.41499999999999998</v>
      </c>
      <c r="AP1209" s="26">
        <f>(IF(S1209=1,Y1209*AK1209/AM1209,0)+IF(T1209=1,Z1209*AK1209/AN1209,0)+IF(U1209=1,AA1209*AK1209/AO1209,0))*dt/60</f>
        <v>0.13434959664142687</v>
      </c>
      <c r="AQ1209" s="25">
        <f>E1209+(AG1209*SQRT(RTE)-AH1209/SQRT(RTE))*dt/60/E_nom</f>
        <v>0.59553101579630907</v>
      </c>
      <c r="AR1209">
        <f>IF(R1209=1,1,0)</f>
        <v>0</v>
      </c>
    </row>
    <row r="1210" spans="1:44" x14ac:dyDescent="0.2">
      <c r="A1210">
        <v>1208</v>
      </c>
      <c r="B1210" s="22">
        <f>A1210/1440</f>
        <v>0.83888888888888891</v>
      </c>
      <c r="C1210" s="23">
        <v>2.4723999999999999</v>
      </c>
      <c r="D1210" s="24">
        <f>C1210+P_aux</f>
        <v>2.4874000000000001</v>
      </c>
      <c r="E1210" s="25">
        <f>AQ1209</f>
        <v>0.59553101579630907</v>
      </c>
      <c r="F1210" s="24">
        <f>AB1209</f>
        <v>3.4</v>
      </c>
      <c r="G1210">
        <f>IF(AND(S1209=0,V1209&gt;=MinOff),V1209,-1)</f>
        <v>-1</v>
      </c>
      <c r="H1210">
        <f>IF(AND(T1209=0,W1209&gt;=MinOff),W1209,-1)</f>
        <v>-1</v>
      </c>
      <c r="I1210">
        <f>IF(AND(U1209=0,X1209&gt;=MinOff),X1209,-1)</f>
        <v>-1</v>
      </c>
      <c r="J1210">
        <f>IF(AND(S1209=1,V1209&gt;=MinRun),V1209,-1)</f>
        <v>985</v>
      </c>
      <c r="K1210">
        <f>IF(AND(T1209=1,W1209&gt;=MinRun),W1209,-1)</f>
        <v>984</v>
      </c>
      <c r="L1210">
        <f>IF(AND(U1209=1,X1209&gt;=MinRun),X1209,-1)</f>
        <v>643</v>
      </c>
      <c r="M1210">
        <f>IF(MAX(G1210:I1210)&lt;0,0,MATCH(MAX(G1210:I1210),G1210:I1210,0))</f>
        <v>0</v>
      </c>
      <c r="N1210">
        <f>IF(MAX(J1210:L1210)&lt;0,0,MATCH(MAX(J1210:L1210),J1210:L1210,0))</f>
        <v>1</v>
      </c>
      <c r="O1210" s="24">
        <f>IF(N1210=0,0,INDEX(CapVec,N1210))</f>
        <v>1.2</v>
      </c>
      <c r="P1210">
        <f>IF(OR(D1210&gt;F1210+StartMargin,E1210&lt;SOC_startT),1,0)</f>
        <v>0</v>
      </c>
      <c r="Q1210">
        <f>IF(AND(E1210&gt;SOC_stopT,D1210&lt;=F1210-O1210+StopMargin),1,0)</f>
        <v>0</v>
      </c>
      <c r="R1210">
        <f>IF(AND(P1210=1,M1210&gt;0),1,IF(AND(P1210=0,Q1210=1,N1210&gt;0),-1,0))</f>
        <v>0</v>
      </c>
      <c r="S1210">
        <f>S1209+IF(AND(R1210=1,M1210=1),1,0)-IF(AND(R1210=-1,N1210=1),1,0)</f>
        <v>1</v>
      </c>
      <c r="T1210">
        <f>T1209+IF(AND(R1210=1,M1210=2),1,0)-IF(AND(R1210=-1,N1210=2),1,0)</f>
        <v>1</v>
      </c>
      <c r="U1210">
        <f>U1209+IF(AND(R1210=1,M1210=3),1,0)-IF(AND(R1210=-1,N1210=3),1,0)</f>
        <v>1</v>
      </c>
      <c r="V1210">
        <f>IF(S1210&lt;&gt;S1209,0,V1209+dt)</f>
        <v>986</v>
      </c>
      <c r="W1210">
        <f>IF(T1210&lt;&gt;T1209,0,W1209+dt)</f>
        <v>985</v>
      </c>
      <c r="X1210">
        <f>IF(U1210&lt;&gt;U1209,0,X1209+dt)</f>
        <v>644</v>
      </c>
      <c r="Y1210" s="24">
        <f>S1210*Cap_1*MIN(1,(V1210+dt)/StartRamp)</f>
        <v>1.2</v>
      </c>
      <c r="Z1210" s="24">
        <f>T1210*Cap_2*MIN(1,(W1210+dt)/StartRamp)</f>
        <v>1.1000000000000001</v>
      </c>
      <c r="AA1210" s="24">
        <f>U1210*Cap_3*MIN(1,(X1210+dt)/StartRamp)</f>
        <v>1.1000000000000001</v>
      </c>
      <c r="AB1210" s="24">
        <f>SUM(Y1210:AA1210)</f>
        <v>3.4</v>
      </c>
      <c r="AC1210" s="24">
        <f>AB1210-D1210</f>
        <v>0.91259999999999986</v>
      </c>
      <c r="AD1210" s="25">
        <f>MEDIAN(0,(TaperEnd-E1210)/(TaperEnd-TaperStart),1)</f>
        <v>1</v>
      </c>
      <c r="AE1210" s="24">
        <f>MIN(P_pcs*AD1210,MAX(0,SOC_max-E1210)*E_nom*60/dt/SQRT(RTE))</f>
        <v>2.5</v>
      </c>
      <c r="AF1210" s="24">
        <f>MIN(P_pcs,MAX(0,E1210-SOC_min)*E_nom*60/dt*SQRT(RTE))</f>
        <v>2.5</v>
      </c>
      <c r="AG1210" s="24">
        <f>IF(AC1210&gt;0,MIN(AC1210,AE1210),0)</f>
        <v>0.91259999999999986</v>
      </c>
      <c r="AH1210" s="24">
        <f>IF(AC1210&lt;0,MIN(-AC1210,AF1210),0)</f>
        <v>0</v>
      </c>
      <c r="AI1210" s="24">
        <f>IF(AC1210&gt;0,D1210+AG1210,AB1210)</f>
        <v>3.4</v>
      </c>
      <c r="AJ1210" s="24">
        <f>MAX(0,D1210-AI1210-AH1210)</f>
        <v>0</v>
      </c>
      <c r="AK1210" s="25">
        <f>IF(AB1210&gt;0,AI1210/AB1210,0)</f>
        <v>1</v>
      </c>
      <c r="AL1210">
        <f>IF(AB1210=0,1,MIN(MATCH(MEDIAN(MinStable,AK1210,1),FC_L,1),3))</f>
        <v>3</v>
      </c>
      <c r="AM1210" s="25">
        <f>INDEX(FC_E1,$AL1210)+(MEDIAN(MinStable,$AK1210,1)-INDEX(FC_L,$AL1210))*(INDEX(FC_E1,$AL1210+1)-INDEX(FC_E1,$AL1210))/(INDEX(FC_L,$AL1210+1)-INDEX(FC_L,$AL1210))</f>
        <v>0.42799999999999999</v>
      </c>
      <c r="AN1210" s="25">
        <f>INDEX(FC_E2,$AL1210)+(MEDIAN(MinStable,$AK1210,1)-INDEX(FC_L,$AL1210))*(INDEX(FC_E2,$AL1210+1)-INDEX(FC_E2,$AL1210))/(INDEX(FC_L,$AL1210+1)-INDEX(FC_L,$AL1210))</f>
        <v>0.42199999999999999</v>
      </c>
      <c r="AO1210" s="25">
        <f>INDEX(FC_E3,$AL1210)+(MEDIAN(MinStable,$AK1210,1)-INDEX(FC_L,$AL1210))*(INDEX(FC_E3,$AL1210+1)-INDEX(FC_E3,$AL1210))/(INDEX(FC_L,$AL1210+1)-INDEX(FC_L,$AL1210))</f>
        <v>0.41499999999999998</v>
      </c>
      <c r="AP1210" s="26">
        <f>(IF(S1210=1,Y1210*AK1210/AM1210,0)+IF(T1210=1,Z1210*AK1210/AN1210,0)+IF(U1210=1,AA1210*AK1210/AO1210,0))*dt/60</f>
        <v>0.13434959664142687</v>
      </c>
      <c r="AQ1210" s="25">
        <f>E1210+(AG1210*SQRT(RTE)-AH1210/SQRT(RTE))*dt/60/E_nom</f>
        <v>0.59812524211292417</v>
      </c>
      <c r="AR1210">
        <f>IF(R1210=1,1,0)</f>
        <v>0</v>
      </c>
    </row>
    <row r="1211" spans="1:44" x14ac:dyDescent="0.2">
      <c r="A1211">
        <v>1209</v>
      </c>
      <c r="B1211" s="22">
        <f>A1211/1440</f>
        <v>0.83958333333333335</v>
      </c>
      <c r="C1211" s="23">
        <v>2.4329000000000001</v>
      </c>
      <c r="D1211" s="24">
        <f>C1211+P_aux</f>
        <v>2.4479000000000002</v>
      </c>
      <c r="E1211" s="25">
        <f>AQ1210</f>
        <v>0.59812524211292417</v>
      </c>
      <c r="F1211" s="24">
        <f>AB1210</f>
        <v>3.4</v>
      </c>
      <c r="G1211">
        <f>IF(AND(S1210=0,V1210&gt;=MinOff),V1210,-1)</f>
        <v>-1</v>
      </c>
      <c r="H1211">
        <f>IF(AND(T1210=0,W1210&gt;=MinOff),W1210,-1)</f>
        <v>-1</v>
      </c>
      <c r="I1211">
        <f>IF(AND(U1210=0,X1210&gt;=MinOff),X1210,-1)</f>
        <v>-1</v>
      </c>
      <c r="J1211">
        <f>IF(AND(S1210=1,V1210&gt;=MinRun),V1210,-1)</f>
        <v>986</v>
      </c>
      <c r="K1211">
        <f>IF(AND(T1210=1,W1210&gt;=MinRun),W1210,-1)</f>
        <v>985</v>
      </c>
      <c r="L1211">
        <f>IF(AND(U1210=1,X1210&gt;=MinRun),X1210,-1)</f>
        <v>644</v>
      </c>
      <c r="M1211">
        <f>IF(MAX(G1211:I1211)&lt;0,0,MATCH(MAX(G1211:I1211),G1211:I1211,0))</f>
        <v>0</v>
      </c>
      <c r="N1211">
        <f>IF(MAX(J1211:L1211)&lt;0,0,MATCH(MAX(J1211:L1211),J1211:L1211,0))</f>
        <v>1</v>
      </c>
      <c r="O1211" s="24">
        <f>IF(N1211=0,0,INDEX(CapVec,N1211))</f>
        <v>1.2</v>
      </c>
      <c r="P1211">
        <f>IF(OR(D1211&gt;F1211+StartMargin,E1211&lt;SOC_startT),1,0)</f>
        <v>0</v>
      </c>
      <c r="Q1211">
        <f>IF(AND(E1211&gt;SOC_stopT,D1211&lt;=F1211-O1211+StopMargin),1,0)</f>
        <v>0</v>
      </c>
      <c r="R1211">
        <f>IF(AND(P1211=1,M1211&gt;0),1,IF(AND(P1211=0,Q1211=1,N1211&gt;0),-1,0))</f>
        <v>0</v>
      </c>
      <c r="S1211">
        <f>S1210+IF(AND(R1211=1,M1211=1),1,0)-IF(AND(R1211=-1,N1211=1),1,0)</f>
        <v>1</v>
      </c>
      <c r="T1211">
        <f>T1210+IF(AND(R1211=1,M1211=2),1,0)-IF(AND(R1211=-1,N1211=2),1,0)</f>
        <v>1</v>
      </c>
      <c r="U1211">
        <f>U1210+IF(AND(R1211=1,M1211=3),1,0)-IF(AND(R1211=-1,N1211=3),1,0)</f>
        <v>1</v>
      </c>
      <c r="V1211">
        <f>IF(S1211&lt;&gt;S1210,0,V1210+dt)</f>
        <v>987</v>
      </c>
      <c r="W1211">
        <f>IF(T1211&lt;&gt;T1210,0,W1210+dt)</f>
        <v>986</v>
      </c>
      <c r="X1211">
        <f>IF(U1211&lt;&gt;U1210,0,X1210+dt)</f>
        <v>645</v>
      </c>
      <c r="Y1211" s="24">
        <f>S1211*Cap_1*MIN(1,(V1211+dt)/StartRamp)</f>
        <v>1.2</v>
      </c>
      <c r="Z1211" s="24">
        <f>T1211*Cap_2*MIN(1,(W1211+dt)/StartRamp)</f>
        <v>1.1000000000000001</v>
      </c>
      <c r="AA1211" s="24">
        <f>U1211*Cap_3*MIN(1,(X1211+dt)/StartRamp)</f>
        <v>1.1000000000000001</v>
      </c>
      <c r="AB1211" s="24">
        <f>SUM(Y1211:AA1211)</f>
        <v>3.4</v>
      </c>
      <c r="AC1211" s="24">
        <f>AB1211-D1211</f>
        <v>0.95209999999999972</v>
      </c>
      <c r="AD1211" s="25">
        <f>MEDIAN(0,(TaperEnd-E1211)/(TaperEnd-TaperStart),1)</f>
        <v>1</v>
      </c>
      <c r="AE1211" s="24">
        <f>MIN(P_pcs*AD1211,MAX(0,SOC_max-E1211)*E_nom*60/dt/SQRT(RTE))</f>
        <v>2.5</v>
      </c>
      <c r="AF1211" s="24">
        <f>MIN(P_pcs,MAX(0,E1211-SOC_min)*E_nom*60/dt*SQRT(RTE))</f>
        <v>2.5</v>
      </c>
      <c r="AG1211" s="24">
        <f>IF(AC1211&gt;0,MIN(AC1211,AE1211),0)</f>
        <v>0.95209999999999972</v>
      </c>
      <c r="AH1211" s="24">
        <f>IF(AC1211&lt;0,MIN(-AC1211,AF1211),0)</f>
        <v>0</v>
      </c>
      <c r="AI1211" s="24">
        <f>IF(AC1211&gt;0,D1211+AG1211,AB1211)</f>
        <v>3.4</v>
      </c>
      <c r="AJ1211" s="24">
        <f>MAX(0,D1211-AI1211-AH1211)</f>
        <v>0</v>
      </c>
      <c r="AK1211" s="25">
        <f>IF(AB1211&gt;0,AI1211/AB1211,0)</f>
        <v>1</v>
      </c>
      <c r="AL1211">
        <f>IF(AB1211=0,1,MIN(MATCH(MEDIAN(MinStable,AK1211,1),FC_L,1),3))</f>
        <v>3</v>
      </c>
      <c r="AM1211" s="25">
        <f>INDEX(FC_E1,$AL1211)+(MEDIAN(MinStable,$AK1211,1)-INDEX(FC_L,$AL1211))*(INDEX(FC_E1,$AL1211+1)-INDEX(FC_E1,$AL1211))/(INDEX(FC_L,$AL1211+1)-INDEX(FC_L,$AL1211))</f>
        <v>0.42799999999999999</v>
      </c>
      <c r="AN1211" s="25">
        <f>INDEX(FC_E2,$AL1211)+(MEDIAN(MinStable,$AK1211,1)-INDEX(FC_L,$AL1211))*(INDEX(FC_E2,$AL1211+1)-INDEX(FC_E2,$AL1211))/(INDEX(FC_L,$AL1211+1)-INDEX(FC_L,$AL1211))</f>
        <v>0.42199999999999999</v>
      </c>
      <c r="AO1211" s="25">
        <f>INDEX(FC_E3,$AL1211)+(MEDIAN(MinStable,$AK1211,1)-INDEX(FC_L,$AL1211))*(INDEX(FC_E3,$AL1211+1)-INDEX(FC_E3,$AL1211))/(INDEX(FC_L,$AL1211+1)-INDEX(FC_L,$AL1211))</f>
        <v>0.41499999999999998</v>
      </c>
      <c r="AP1211" s="26">
        <f>(IF(S1211=1,Y1211*AK1211/AM1211,0)+IF(T1211=1,Z1211*AK1211/AN1211,0)+IF(U1211=1,AA1211*AK1211/AO1211,0))*dt/60</f>
        <v>0.13434959664142687</v>
      </c>
      <c r="AQ1211" s="25">
        <f>E1211+(AG1211*SQRT(RTE)-AH1211/SQRT(RTE))*dt/60/E_nom</f>
        <v>0.60083175414015322</v>
      </c>
      <c r="AR1211">
        <f>IF(R1211=1,1,0)</f>
        <v>0</v>
      </c>
    </row>
    <row r="1212" spans="1:44" x14ac:dyDescent="0.2">
      <c r="A1212">
        <v>1210</v>
      </c>
      <c r="B1212" s="22">
        <f>A1212/1440</f>
        <v>0.84027777777777779</v>
      </c>
      <c r="C1212" s="23">
        <v>2.4333</v>
      </c>
      <c r="D1212" s="24">
        <f>C1212+P_aux</f>
        <v>2.4483000000000001</v>
      </c>
      <c r="E1212" s="25">
        <f>AQ1211</f>
        <v>0.60083175414015322</v>
      </c>
      <c r="F1212" s="24">
        <f>AB1211</f>
        <v>3.4</v>
      </c>
      <c r="G1212">
        <f>IF(AND(S1211=0,V1211&gt;=MinOff),V1211,-1)</f>
        <v>-1</v>
      </c>
      <c r="H1212">
        <f>IF(AND(T1211=0,W1211&gt;=MinOff),W1211,-1)</f>
        <v>-1</v>
      </c>
      <c r="I1212">
        <f>IF(AND(U1211=0,X1211&gt;=MinOff),X1211,-1)</f>
        <v>-1</v>
      </c>
      <c r="J1212">
        <f>IF(AND(S1211=1,V1211&gt;=MinRun),V1211,-1)</f>
        <v>987</v>
      </c>
      <c r="K1212">
        <f>IF(AND(T1211=1,W1211&gt;=MinRun),W1211,-1)</f>
        <v>986</v>
      </c>
      <c r="L1212">
        <f>IF(AND(U1211=1,X1211&gt;=MinRun),X1211,-1)</f>
        <v>645</v>
      </c>
      <c r="M1212">
        <f>IF(MAX(G1212:I1212)&lt;0,0,MATCH(MAX(G1212:I1212),G1212:I1212,0))</f>
        <v>0</v>
      </c>
      <c r="N1212">
        <f>IF(MAX(J1212:L1212)&lt;0,0,MATCH(MAX(J1212:L1212),J1212:L1212,0))</f>
        <v>1</v>
      </c>
      <c r="O1212" s="24">
        <f>IF(N1212=0,0,INDEX(CapVec,N1212))</f>
        <v>1.2</v>
      </c>
      <c r="P1212">
        <f>IF(OR(D1212&gt;F1212+StartMargin,E1212&lt;SOC_startT),1,0)</f>
        <v>0</v>
      </c>
      <c r="Q1212">
        <f>IF(AND(E1212&gt;SOC_stopT,D1212&lt;=F1212-O1212+StopMargin),1,0)</f>
        <v>0</v>
      </c>
      <c r="R1212">
        <f>IF(AND(P1212=1,M1212&gt;0),1,IF(AND(P1212=0,Q1212=1,N1212&gt;0),-1,0))</f>
        <v>0</v>
      </c>
      <c r="S1212">
        <f>S1211+IF(AND(R1212=1,M1212=1),1,0)-IF(AND(R1212=-1,N1212=1),1,0)</f>
        <v>1</v>
      </c>
      <c r="T1212">
        <f>T1211+IF(AND(R1212=1,M1212=2),1,0)-IF(AND(R1212=-1,N1212=2),1,0)</f>
        <v>1</v>
      </c>
      <c r="U1212">
        <f>U1211+IF(AND(R1212=1,M1212=3),1,0)-IF(AND(R1212=-1,N1212=3),1,0)</f>
        <v>1</v>
      </c>
      <c r="V1212">
        <f>IF(S1212&lt;&gt;S1211,0,V1211+dt)</f>
        <v>988</v>
      </c>
      <c r="W1212">
        <f>IF(T1212&lt;&gt;T1211,0,W1211+dt)</f>
        <v>987</v>
      </c>
      <c r="X1212">
        <f>IF(U1212&lt;&gt;U1211,0,X1211+dt)</f>
        <v>646</v>
      </c>
      <c r="Y1212" s="24">
        <f>S1212*Cap_1*MIN(1,(V1212+dt)/StartRamp)</f>
        <v>1.2</v>
      </c>
      <c r="Z1212" s="24">
        <f>T1212*Cap_2*MIN(1,(W1212+dt)/StartRamp)</f>
        <v>1.1000000000000001</v>
      </c>
      <c r="AA1212" s="24">
        <f>U1212*Cap_3*MIN(1,(X1212+dt)/StartRamp)</f>
        <v>1.1000000000000001</v>
      </c>
      <c r="AB1212" s="24">
        <f>SUM(Y1212:AA1212)</f>
        <v>3.4</v>
      </c>
      <c r="AC1212" s="24">
        <f>AB1212-D1212</f>
        <v>0.95169999999999977</v>
      </c>
      <c r="AD1212" s="25">
        <f>MEDIAN(0,(TaperEnd-E1212)/(TaperEnd-TaperStart),1)</f>
        <v>1</v>
      </c>
      <c r="AE1212" s="24">
        <f>MIN(P_pcs*AD1212,MAX(0,SOC_max-E1212)*E_nom*60/dt/SQRT(RTE))</f>
        <v>2.5</v>
      </c>
      <c r="AF1212" s="24">
        <f>MIN(P_pcs,MAX(0,E1212-SOC_min)*E_nom*60/dt*SQRT(RTE))</f>
        <v>2.5</v>
      </c>
      <c r="AG1212" s="24">
        <f>IF(AC1212&gt;0,MIN(AC1212,AE1212),0)</f>
        <v>0.95169999999999977</v>
      </c>
      <c r="AH1212" s="24">
        <f>IF(AC1212&lt;0,MIN(-AC1212,AF1212),0)</f>
        <v>0</v>
      </c>
      <c r="AI1212" s="24">
        <f>IF(AC1212&gt;0,D1212+AG1212,AB1212)</f>
        <v>3.4</v>
      </c>
      <c r="AJ1212" s="24">
        <f>MAX(0,D1212-AI1212-AH1212)</f>
        <v>0</v>
      </c>
      <c r="AK1212" s="25">
        <f>IF(AB1212&gt;0,AI1212/AB1212,0)</f>
        <v>1</v>
      </c>
      <c r="AL1212">
        <f>IF(AB1212=0,1,MIN(MATCH(MEDIAN(MinStable,AK1212,1),FC_L,1),3))</f>
        <v>3</v>
      </c>
      <c r="AM1212" s="25">
        <f>INDEX(FC_E1,$AL1212)+(MEDIAN(MinStable,$AK1212,1)-INDEX(FC_L,$AL1212))*(INDEX(FC_E1,$AL1212+1)-INDEX(FC_E1,$AL1212))/(INDEX(FC_L,$AL1212+1)-INDEX(FC_L,$AL1212))</f>
        <v>0.42799999999999999</v>
      </c>
      <c r="AN1212" s="25">
        <f>INDEX(FC_E2,$AL1212)+(MEDIAN(MinStable,$AK1212,1)-INDEX(FC_L,$AL1212))*(INDEX(FC_E2,$AL1212+1)-INDEX(FC_E2,$AL1212))/(INDEX(FC_L,$AL1212+1)-INDEX(FC_L,$AL1212))</f>
        <v>0.42199999999999999</v>
      </c>
      <c r="AO1212" s="25">
        <f>INDEX(FC_E3,$AL1212)+(MEDIAN(MinStable,$AK1212,1)-INDEX(FC_L,$AL1212))*(INDEX(FC_E3,$AL1212+1)-INDEX(FC_E3,$AL1212))/(INDEX(FC_L,$AL1212+1)-INDEX(FC_L,$AL1212))</f>
        <v>0.41499999999999998</v>
      </c>
      <c r="AP1212" s="26">
        <f>(IF(S1212=1,Y1212*AK1212/AM1212,0)+IF(T1212=1,Z1212*AK1212/AN1212,0)+IF(U1212=1,AA1212*AK1212/AO1212,0))*dt/60</f>
        <v>0.13434959664142687</v>
      </c>
      <c r="AQ1212" s="25">
        <f>E1212+(AG1212*SQRT(RTE)-AH1212/SQRT(RTE))*dt/60/E_nom</f>
        <v>0.60353712909689505</v>
      </c>
      <c r="AR1212">
        <f>IF(R1212=1,1,0)</f>
        <v>0</v>
      </c>
    </row>
    <row r="1213" spans="1:44" x14ac:dyDescent="0.2">
      <c r="A1213">
        <v>1211</v>
      </c>
      <c r="B1213" s="22">
        <f>A1213/1440</f>
        <v>0.84097222222222223</v>
      </c>
      <c r="C1213" s="23">
        <v>2.3957999999999999</v>
      </c>
      <c r="D1213" s="24">
        <f>C1213+P_aux</f>
        <v>2.4108000000000001</v>
      </c>
      <c r="E1213" s="25">
        <f>AQ1212</f>
        <v>0.60353712909689505</v>
      </c>
      <c r="F1213" s="24">
        <f>AB1212</f>
        <v>3.4</v>
      </c>
      <c r="G1213">
        <f>IF(AND(S1212=0,V1212&gt;=MinOff),V1212,-1)</f>
        <v>-1</v>
      </c>
      <c r="H1213">
        <f>IF(AND(T1212=0,W1212&gt;=MinOff),W1212,-1)</f>
        <v>-1</v>
      </c>
      <c r="I1213">
        <f>IF(AND(U1212=0,X1212&gt;=MinOff),X1212,-1)</f>
        <v>-1</v>
      </c>
      <c r="J1213">
        <f>IF(AND(S1212=1,V1212&gt;=MinRun),V1212,-1)</f>
        <v>988</v>
      </c>
      <c r="K1213">
        <f>IF(AND(T1212=1,W1212&gt;=MinRun),W1212,-1)</f>
        <v>987</v>
      </c>
      <c r="L1213">
        <f>IF(AND(U1212=1,X1212&gt;=MinRun),X1212,-1)</f>
        <v>646</v>
      </c>
      <c r="M1213">
        <f>IF(MAX(G1213:I1213)&lt;0,0,MATCH(MAX(G1213:I1213),G1213:I1213,0))</f>
        <v>0</v>
      </c>
      <c r="N1213">
        <f>IF(MAX(J1213:L1213)&lt;0,0,MATCH(MAX(J1213:L1213),J1213:L1213,0))</f>
        <v>1</v>
      </c>
      <c r="O1213" s="24">
        <f>IF(N1213=0,0,INDEX(CapVec,N1213))</f>
        <v>1.2</v>
      </c>
      <c r="P1213">
        <f>IF(OR(D1213&gt;F1213+StartMargin,E1213&lt;SOC_startT),1,0)</f>
        <v>0</v>
      </c>
      <c r="Q1213">
        <f>IF(AND(E1213&gt;SOC_stopT,D1213&lt;=F1213-O1213+StopMargin),1,0)</f>
        <v>0</v>
      </c>
      <c r="R1213">
        <f>IF(AND(P1213=1,M1213&gt;0),1,IF(AND(P1213=0,Q1213=1,N1213&gt;0),-1,0))</f>
        <v>0</v>
      </c>
      <c r="S1213">
        <f>S1212+IF(AND(R1213=1,M1213=1),1,0)-IF(AND(R1213=-1,N1213=1),1,0)</f>
        <v>1</v>
      </c>
      <c r="T1213">
        <f>T1212+IF(AND(R1213=1,M1213=2),1,0)-IF(AND(R1213=-1,N1213=2),1,0)</f>
        <v>1</v>
      </c>
      <c r="U1213">
        <f>U1212+IF(AND(R1213=1,M1213=3),1,0)-IF(AND(R1213=-1,N1213=3),1,0)</f>
        <v>1</v>
      </c>
      <c r="V1213">
        <f>IF(S1213&lt;&gt;S1212,0,V1212+dt)</f>
        <v>989</v>
      </c>
      <c r="W1213">
        <f>IF(T1213&lt;&gt;T1212,0,W1212+dt)</f>
        <v>988</v>
      </c>
      <c r="X1213">
        <f>IF(U1213&lt;&gt;U1212,0,X1212+dt)</f>
        <v>647</v>
      </c>
      <c r="Y1213" s="24">
        <f>S1213*Cap_1*MIN(1,(V1213+dt)/StartRamp)</f>
        <v>1.2</v>
      </c>
      <c r="Z1213" s="24">
        <f>T1213*Cap_2*MIN(1,(W1213+dt)/StartRamp)</f>
        <v>1.1000000000000001</v>
      </c>
      <c r="AA1213" s="24">
        <f>U1213*Cap_3*MIN(1,(X1213+dt)/StartRamp)</f>
        <v>1.1000000000000001</v>
      </c>
      <c r="AB1213" s="24">
        <f>SUM(Y1213:AA1213)</f>
        <v>3.4</v>
      </c>
      <c r="AC1213" s="24">
        <f>AB1213-D1213</f>
        <v>0.98919999999999986</v>
      </c>
      <c r="AD1213" s="25">
        <f>MEDIAN(0,(TaperEnd-E1213)/(TaperEnd-TaperStart),1)</f>
        <v>1</v>
      </c>
      <c r="AE1213" s="24">
        <f>MIN(P_pcs*AD1213,MAX(0,SOC_max-E1213)*E_nom*60/dt/SQRT(RTE))</f>
        <v>2.5</v>
      </c>
      <c r="AF1213" s="24">
        <f>MIN(P_pcs,MAX(0,E1213-SOC_min)*E_nom*60/dt*SQRT(RTE))</f>
        <v>2.5</v>
      </c>
      <c r="AG1213" s="24">
        <f>IF(AC1213&gt;0,MIN(AC1213,AE1213),0)</f>
        <v>0.98919999999999986</v>
      </c>
      <c r="AH1213" s="24">
        <f>IF(AC1213&lt;0,MIN(-AC1213,AF1213),0)</f>
        <v>0</v>
      </c>
      <c r="AI1213" s="24">
        <f>IF(AC1213&gt;0,D1213+AG1213,AB1213)</f>
        <v>3.4</v>
      </c>
      <c r="AJ1213" s="24">
        <f>MAX(0,D1213-AI1213-AH1213)</f>
        <v>0</v>
      </c>
      <c r="AK1213" s="25">
        <f>IF(AB1213&gt;0,AI1213/AB1213,0)</f>
        <v>1</v>
      </c>
      <c r="AL1213">
        <f>IF(AB1213=0,1,MIN(MATCH(MEDIAN(MinStable,AK1213,1),FC_L,1),3))</f>
        <v>3</v>
      </c>
      <c r="AM1213" s="25">
        <f>INDEX(FC_E1,$AL1213)+(MEDIAN(MinStable,$AK1213,1)-INDEX(FC_L,$AL1213))*(INDEX(FC_E1,$AL1213+1)-INDEX(FC_E1,$AL1213))/(INDEX(FC_L,$AL1213+1)-INDEX(FC_L,$AL1213))</f>
        <v>0.42799999999999999</v>
      </c>
      <c r="AN1213" s="25">
        <f>INDEX(FC_E2,$AL1213)+(MEDIAN(MinStable,$AK1213,1)-INDEX(FC_L,$AL1213))*(INDEX(FC_E2,$AL1213+1)-INDEX(FC_E2,$AL1213))/(INDEX(FC_L,$AL1213+1)-INDEX(FC_L,$AL1213))</f>
        <v>0.42199999999999999</v>
      </c>
      <c r="AO1213" s="25">
        <f>INDEX(FC_E3,$AL1213)+(MEDIAN(MinStable,$AK1213,1)-INDEX(FC_L,$AL1213))*(INDEX(FC_E3,$AL1213+1)-INDEX(FC_E3,$AL1213))/(INDEX(FC_L,$AL1213+1)-INDEX(FC_L,$AL1213))</f>
        <v>0.41499999999999998</v>
      </c>
      <c r="AP1213" s="26">
        <f>(IF(S1213=1,Y1213*AK1213/AM1213,0)+IF(T1213=1,Z1213*AK1213/AN1213,0)+IF(U1213=1,AA1213*AK1213/AO1213,0))*dt/60</f>
        <v>0.13434959664142687</v>
      </c>
      <c r="AQ1213" s="25">
        <f>E1213+(AG1213*SQRT(RTE)-AH1213/SQRT(RTE))*dt/60/E_nom</f>
        <v>0.60634910441181467</v>
      </c>
      <c r="AR1213">
        <f>IF(R1213=1,1,0)</f>
        <v>0</v>
      </c>
    </row>
    <row r="1214" spans="1:44" x14ac:dyDescent="0.2">
      <c r="A1214">
        <v>1212</v>
      </c>
      <c r="B1214" s="22">
        <f>A1214/1440</f>
        <v>0.84166666666666667</v>
      </c>
      <c r="C1214" s="23">
        <v>2.3862999999999999</v>
      </c>
      <c r="D1214" s="24">
        <f>C1214+P_aux</f>
        <v>2.4013</v>
      </c>
      <c r="E1214" s="25">
        <f>AQ1213</f>
        <v>0.60634910441181467</v>
      </c>
      <c r="F1214" s="24">
        <f>AB1213</f>
        <v>3.4</v>
      </c>
      <c r="G1214">
        <f>IF(AND(S1213=0,V1213&gt;=MinOff),V1213,-1)</f>
        <v>-1</v>
      </c>
      <c r="H1214">
        <f>IF(AND(T1213=0,W1213&gt;=MinOff),W1213,-1)</f>
        <v>-1</v>
      </c>
      <c r="I1214">
        <f>IF(AND(U1213=0,X1213&gt;=MinOff),X1213,-1)</f>
        <v>-1</v>
      </c>
      <c r="J1214">
        <f>IF(AND(S1213=1,V1213&gt;=MinRun),V1213,-1)</f>
        <v>989</v>
      </c>
      <c r="K1214">
        <f>IF(AND(T1213=1,W1213&gt;=MinRun),W1213,-1)</f>
        <v>988</v>
      </c>
      <c r="L1214">
        <f>IF(AND(U1213=1,X1213&gt;=MinRun),X1213,-1)</f>
        <v>647</v>
      </c>
      <c r="M1214">
        <f>IF(MAX(G1214:I1214)&lt;0,0,MATCH(MAX(G1214:I1214),G1214:I1214,0))</f>
        <v>0</v>
      </c>
      <c r="N1214">
        <f>IF(MAX(J1214:L1214)&lt;0,0,MATCH(MAX(J1214:L1214),J1214:L1214,0))</f>
        <v>1</v>
      </c>
      <c r="O1214" s="24">
        <f>IF(N1214=0,0,INDEX(CapVec,N1214))</f>
        <v>1.2</v>
      </c>
      <c r="P1214">
        <f>IF(OR(D1214&gt;F1214+StartMargin,E1214&lt;SOC_startT),1,0)</f>
        <v>0</v>
      </c>
      <c r="Q1214">
        <f>IF(AND(E1214&gt;SOC_stopT,D1214&lt;=F1214-O1214+StopMargin),1,0)</f>
        <v>0</v>
      </c>
      <c r="R1214">
        <f>IF(AND(P1214=1,M1214&gt;0),1,IF(AND(P1214=0,Q1214=1,N1214&gt;0),-1,0))</f>
        <v>0</v>
      </c>
      <c r="S1214">
        <f>S1213+IF(AND(R1214=1,M1214=1),1,0)-IF(AND(R1214=-1,N1214=1),1,0)</f>
        <v>1</v>
      </c>
      <c r="T1214">
        <f>T1213+IF(AND(R1214=1,M1214=2),1,0)-IF(AND(R1214=-1,N1214=2),1,0)</f>
        <v>1</v>
      </c>
      <c r="U1214">
        <f>U1213+IF(AND(R1214=1,M1214=3),1,0)-IF(AND(R1214=-1,N1214=3),1,0)</f>
        <v>1</v>
      </c>
      <c r="V1214">
        <f>IF(S1214&lt;&gt;S1213,0,V1213+dt)</f>
        <v>990</v>
      </c>
      <c r="W1214">
        <f>IF(T1214&lt;&gt;T1213,0,W1213+dt)</f>
        <v>989</v>
      </c>
      <c r="X1214">
        <f>IF(U1214&lt;&gt;U1213,0,X1213+dt)</f>
        <v>648</v>
      </c>
      <c r="Y1214" s="24">
        <f>S1214*Cap_1*MIN(1,(V1214+dt)/StartRamp)</f>
        <v>1.2</v>
      </c>
      <c r="Z1214" s="24">
        <f>T1214*Cap_2*MIN(1,(W1214+dt)/StartRamp)</f>
        <v>1.1000000000000001</v>
      </c>
      <c r="AA1214" s="24">
        <f>U1214*Cap_3*MIN(1,(X1214+dt)/StartRamp)</f>
        <v>1.1000000000000001</v>
      </c>
      <c r="AB1214" s="24">
        <f>SUM(Y1214:AA1214)</f>
        <v>3.4</v>
      </c>
      <c r="AC1214" s="24">
        <f>AB1214-D1214</f>
        <v>0.99869999999999992</v>
      </c>
      <c r="AD1214" s="25">
        <f>MEDIAN(0,(TaperEnd-E1214)/(TaperEnd-TaperStart),1)</f>
        <v>1</v>
      </c>
      <c r="AE1214" s="24">
        <f>MIN(P_pcs*AD1214,MAX(0,SOC_max-E1214)*E_nom*60/dt/SQRT(RTE))</f>
        <v>2.5</v>
      </c>
      <c r="AF1214" s="24">
        <f>MIN(P_pcs,MAX(0,E1214-SOC_min)*E_nom*60/dt*SQRT(RTE))</f>
        <v>2.5</v>
      </c>
      <c r="AG1214" s="24">
        <f>IF(AC1214&gt;0,MIN(AC1214,AE1214),0)</f>
        <v>0.99869999999999992</v>
      </c>
      <c r="AH1214" s="24">
        <f>IF(AC1214&lt;0,MIN(-AC1214,AF1214),0)</f>
        <v>0</v>
      </c>
      <c r="AI1214" s="24">
        <f>IF(AC1214&gt;0,D1214+AG1214,AB1214)</f>
        <v>3.4</v>
      </c>
      <c r="AJ1214" s="24">
        <f>MAX(0,D1214-AI1214-AH1214)</f>
        <v>0</v>
      </c>
      <c r="AK1214" s="25">
        <f>IF(AB1214&gt;0,AI1214/AB1214,0)</f>
        <v>1</v>
      </c>
      <c r="AL1214">
        <f>IF(AB1214=0,1,MIN(MATCH(MEDIAN(MinStable,AK1214,1),FC_L,1),3))</f>
        <v>3</v>
      </c>
      <c r="AM1214" s="25">
        <f>INDEX(FC_E1,$AL1214)+(MEDIAN(MinStable,$AK1214,1)-INDEX(FC_L,$AL1214))*(INDEX(FC_E1,$AL1214+1)-INDEX(FC_E1,$AL1214))/(INDEX(FC_L,$AL1214+1)-INDEX(FC_L,$AL1214))</f>
        <v>0.42799999999999999</v>
      </c>
      <c r="AN1214" s="25">
        <f>INDEX(FC_E2,$AL1214)+(MEDIAN(MinStable,$AK1214,1)-INDEX(FC_L,$AL1214))*(INDEX(FC_E2,$AL1214+1)-INDEX(FC_E2,$AL1214))/(INDEX(FC_L,$AL1214+1)-INDEX(FC_L,$AL1214))</f>
        <v>0.42199999999999999</v>
      </c>
      <c r="AO1214" s="25">
        <f>INDEX(FC_E3,$AL1214)+(MEDIAN(MinStable,$AK1214,1)-INDEX(FC_L,$AL1214))*(INDEX(FC_E3,$AL1214+1)-INDEX(FC_E3,$AL1214))/(INDEX(FC_L,$AL1214+1)-INDEX(FC_L,$AL1214))</f>
        <v>0.41499999999999998</v>
      </c>
      <c r="AP1214" s="26">
        <f>(IF(S1214=1,Y1214*AK1214/AM1214,0)+IF(T1214=1,Z1214*AK1214/AN1214,0)+IF(U1214=1,AA1214*AK1214/AO1214,0))*dt/60</f>
        <v>0.13434959664142687</v>
      </c>
      <c r="AQ1214" s="25">
        <f>E1214+(AG1214*SQRT(RTE)-AH1214/SQRT(RTE))*dt/60/E_nom</f>
        <v>0.60918808515080602</v>
      </c>
      <c r="AR1214">
        <f>IF(R1214=1,1,0)</f>
        <v>0</v>
      </c>
    </row>
    <row r="1215" spans="1:44" x14ac:dyDescent="0.2">
      <c r="A1215">
        <v>1213</v>
      </c>
      <c r="B1215" s="22">
        <f>A1215/1440</f>
        <v>0.84236111111111112</v>
      </c>
      <c r="C1215" s="23">
        <v>2.4943</v>
      </c>
      <c r="D1215" s="24">
        <f>C1215+P_aux</f>
        <v>2.5093000000000001</v>
      </c>
      <c r="E1215" s="25">
        <f>AQ1214</f>
        <v>0.60918808515080602</v>
      </c>
      <c r="F1215" s="24">
        <f>AB1214</f>
        <v>3.4</v>
      </c>
      <c r="G1215">
        <f>IF(AND(S1214=0,V1214&gt;=MinOff),V1214,-1)</f>
        <v>-1</v>
      </c>
      <c r="H1215">
        <f>IF(AND(T1214=0,W1214&gt;=MinOff),W1214,-1)</f>
        <v>-1</v>
      </c>
      <c r="I1215">
        <f>IF(AND(U1214=0,X1214&gt;=MinOff),X1214,-1)</f>
        <v>-1</v>
      </c>
      <c r="J1215">
        <f>IF(AND(S1214=1,V1214&gt;=MinRun),V1214,-1)</f>
        <v>990</v>
      </c>
      <c r="K1215">
        <f>IF(AND(T1214=1,W1214&gt;=MinRun),W1214,-1)</f>
        <v>989</v>
      </c>
      <c r="L1215">
        <f>IF(AND(U1214=1,X1214&gt;=MinRun),X1214,-1)</f>
        <v>648</v>
      </c>
      <c r="M1215">
        <f>IF(MAX(G1215:I1215)&lt;0,0,MATCH(MAX(G1215:I1215),G1215:I1215,0))</f>
        <v>0</v>
      </c>
      <c r="N1215">
        <f>IF(MAX(J1215:L1215)&lt;0,0,MATCH(MAX(J1215:L1215),J1215:L1215,0))</f>
        <v>1</v>
      </c>
      <c r="O1215" s="24">
        <f>IF(N1215=0,0,INDEX(CapVec,N1215))</f>
        <v>1.2</v>
      </c>
      <c r="P1215">
        <f>IF(OR(D1215&gt;F1215+StartMargin,E1215&lt;SOC_startT),1,0)</f>
        <v>0</v>
      </c>
      <c r="Q1215">
        <f>IF(AND(E1215&gt;SOC_stopT,D1215&lt;=F1215-O1215+StopMargin),1,0)</f>
        <v>0</v>
      </c>
      <c r="R1215">
        <f>IF(AND(P1215=1,M1215&gt;0),1,IF(AND(P1215=0,Q1215=1,N1215&gt;0),-1,0))</f>
        <v>0</v>
      </c>
      <c r="S1215">
        <f>S1214+IF(AND(R1215=1,M1215=1),1,0)-IF(AND(R1215=-1,N1215=1),1,0)</f>
        <v>1</v>
      </c>
      <c r="T1215">
        <f>T1214+IF(AND(R1215=1,M1215=2),1,0)-IF(AND(R1215=-1,N1215=2),1,0)</f>
        <v>1</v>
      </c>
      <c r="U1215">
        <f>U1214+IF(AND(R1215=1,M1215=3),1,0)-IF(AND(R1215=-1,N1215=3),1,0)</f>
        <v>1</v>
      </c>
      <c r="V1215">
        <f>IF(S1215&lt;&gt;S1214,0,V1214+dt)</f>
        <v>991</v>
      </c>
      <c r="W1215">
        <f>IF(T1215&lt;&gt;T1214,0,W1214+dt)</f>
        <v>990</v>
      </c>
      <c r="X1215">
        <f>IF(U1215&lt;&gt;U1214,0,X1214+dt)</f>
        <v>649</v>
      </c>
      <c r="Y1215" s="24">
        <f>S1215*Cap_1*MIN(1,(V1215+dt)/StartRamp)</f>
        <v>1.2</v>
      </c>
      <c r="Z1215" s="24">
        <f>T1215*Cap_2*MIN(1,(W1215+dt)/StartRamp)</f>
        <v>1.1000000000000001</v>
      </c>
      <c r="AA1215" s="24">
        <f>U1215*Cap_3*MIN(1,(X1215+dt)/StartRamp)</f>
        <v>1.1000000000000001</v>
      </c>
      <c r="AB1215" s="24">
        <f>SUM(Y1215:AA1215)</f>
        <v>3.4</v>
      </c>
      <c r="AC1215" s="24">
        <f>AB1215-D1215</f>
        <v>0.89069999999999983</v>
      </c>
      <c r="AD1215" s="25">
        <f>MEDIAN(0,(TaperEnd-E1215)/(TaperEnd-TaperStart),1)</f>
        <v>1</v>
      </c>
      <c r="AE1215" s="24">
        <f>MIN(P_pcs*AD1215,MAX(0,SOC_max-E1215)*E_nom*60/dt/SQRT(RTE))</f>
        <v>2.5</v>
      </c>
      <c r="AF1215" s="24">
        <f>MIN(P_pcs,MAX(0,E1215-SOC_min)*E_nom*60/dt*SQRT(RTE))</f>
        <v>2.5</v>
      </c>
      <c r="AG1215" s="24">
        <f>IF(AC1215&gt;0,MIN(AC1215,AE1215),0)</f>
        <v>0.89069999999999983</v>
      </c>
      <c r="AH1215" s="24">
        <f>IF(AC1215&lt;0,MIN(-AC1215,AF1215),0)</f>
        <v>0</v>
      </c>
      <c r="AI1215" s="24">
        <f>IF(AC1215&gt;0,D1215+AG1215,AB1215)</f>
        <v>3.4</v>
      </c>
      <c r="AJ1215" s="24">
        <f>MAX(0,D1215-AI1215-AH1215)</f>
        <v>0</v>
      </c>
      <c r="AK1215" s="25">
        <f>IF(AB1215&gt;0,AI1215/AB1215,0)</f>
        <v>1</v>
      </c>
      <c r="AL1215">
        <f>IF(AB1215=0,1,MIN(MATCH(MEDIAN(MinStable,AK1215,1),FC_L,1),3))</f>
        <v>3</v>
      </c>
      <c r="AM1215" s="25">
        <f>INDEX(FC_E1,$AL1215)+(MEDIAN(MinStable,$AK1215,1)-INDEX(FC_L,$AL1215))*(INDEX(FC_E1,$AL1215+1)-INDEX(FC_E1,$AL1215))/(INDEX(FC_L,$AL1215+1)-INDEX(FC_L,$AL1215))</f>
        <v>0.42799999999999999</v>
      </c>
      <c r="AN1215" s="25">
        <f>INDEX(FC_E2,$AL1215)+(MEDIAN(MinStable,$AK1215,1)-INDEX(FC_L,$AL1215))*(INDEX(FC_E2,$AL1215+1)-INDEX(FC_E2,$AL1215))/(INDEX(FC_L,$AL1215+1)-INDEX(FC_L,$AL1215))</f>
        <v>0.42199999999999999</v>
      </c>
      <c r="AO1215" s="25">
        <f>INDEX(FC_E3,$AL1215)+(MEDIAN(MinStable,$AK1215,1)-INDEX(FC_L,$AL1215))*(INDEX(FC_E3,$AL1215+1)-INDEX(FC_E3,$AL1215))/(INDEX(FC_L,$AL1215+1)-INDEX(FC_L,$AL1215))</f>
        <v>0.41499999999999998</v>
      </c>
      <c r="AP1215" s="26">
        <f>(IF(S1215=1,Y1215*AK1215/AM1215,0)+IF(T1215=1,Z1215*AK1215/AN1215,0)+IF(U1215=1,AA1215*AK1215/AO1215,0))*dt/60</f>
        <v>0.13434959664142687</v>
      </c>
      <c r="AQ1215" s="25">
        <f>E1215+(AG1215*SQRT(RTE)-AH1215/SQRT(RTE))*dt/60/E_nom</f>
        <v>0.61172005685824526</v>
      </c>
      <c r="AR1215">
        <f>IF(R1215=1,1,0)</f>
        <v>0</v>
      </c>
    </row>
    <row r="1216" spans="1:44" x14ac:dyDescent="0.2">
      <c r="A1216">
        <v>1214</v>
      </c>
      <c r="B1216" s="22">
        <f>A1216/1440</f>
        <v>0.84305555555555556</v>
      </c>
      <c r="C1216" s="23">
        <v>2.4394999999999998</v>
      </c>
      <c r="D1216" s="24">
        <f>C1216+P_aux</f>
        <v>2.4544999999999999</v>
      </c>
      <c r="E1216" s="25">
        <f>AQ1215</f>
        <v>0.61172005685824526</v>
      </c>
      <c r="F1216" s="24">
        <f>AB1215</f>
        <v>3.4</v>
      </c>
      <c r="G1216">
        <f>IF(AND(S1215=0,V1215&gt;=MinOff),V1215,-1)</f>
        <v>-1</v>
      </c>
      <c r="H1216">
        <f>IF(AND(T1215=0,W1215&gt;=MinOff),W1215,-1)</f>
        <v>-1</v>
      </c>
      <c r="I1216">
        <f>IF(AND(U1215=0,X1215&gt;=MinOff),X1215,-1)</f>
        <v>-1</v>
      </c>
      <c r="J1216">
        <f>IF(AND(S1215=1,V1215&gt;=MinRun),V1215,-1)</f>
        <v>991</v>
      </c>
      <c r="K1216">
        <f>IF(AND(T1215=1,W1215&gt;=MinRun),W1215,-1)</f>
        <v>990</v>
      </c>
      <c r="L1216">
        <f>IF(AND(U1215=1,X1215&gt;=MinRun),X1215,-1)</f>
        <v>649</v>
      </c>
      <c r="M1216">
        <f>IF(MAX(G1216:I1216)&lt;0,0,MATCH(MAX(G1216:I1216),G1216:I1216,0))</f>
        <v>0</v>
      </c>
      <c r="N1216">
        <f>IF(MAX(J1216:L1216)&lt;0,0,MATCH(MAX(J1216:L1216),J1216:L1216,0))</f>
        <v>1</v>
      </c>
      <c r="O1216" s="24">
        <f>IF(N1216=0,0,INDEX(CapVec,N1216))</f>
        <v>1.2</v>
      </c>
      <c r="P1216">
        <f>IF(OR(D1216&gt;F1216+StartMargin,E1216&lt;SOC_startT),1,0)</f>
        <v>0</v>
      </c>
      <c r="Q1216">
        <f>IF(AND(E1216&gt;SOC_stopT,D1216&lt;=F1216-O1216+StopMargin),1,0)</f>
        <v>0</v>
      </c>
      <c r="R1216">
        <f>IF(AND(P1216=1,M1216&gt;0),1,IF(AND(P1216=0,Q1216=1,N1216&gt;0),-1,0))</f>
        <v>0</v>
      </c>
      <c r="S1216">
        <f>S1215+IF(AND(R1216=1,M1216=1),1,0)-IF(AND(R1216=-1,N1216=1),1,0)</f>
        <v>1</v>
      </c>
      <c r="T1216">
        <f>T1215+IF(AND(R1216=1,M1216=2),1,0)-IF(AND(R1216=-1,N1216=2),1,0)</f>
        <v>1</v>
      </c>
      <c r="U1216">
        <f>U1215+IF(AND(R1216=1,M1216=3),1,0)-IF(AND(R1216=-1,N1216=3),1,0)</f>
        <v>1</v>
      </c>
      <c r="V1216">
        <f>IF(S1216&lt;&gt;S1215,0,V1215+dt)</f>
        <v>992</v>
      </c>
      <c r="W1216">
        <f>IF(T1216&lt;&gt;T1215,0,W1215+dt)</f>
        <v>991</v>
      </c>
      <c r="X1216">
        <f>IF(U1216&lt;&gt;U1215,0,X1215+dt)</f>
        <v>650</v>
      </c>
      <c r="Y1216" s="24">
        <f>S1216*Cap_1*MIN(1,(V1216+dt)/StartRamp)</f>
        <v>1.2</v>
      </c>
      <c r="Z1216" s="24">
        <f>T1216*Cap_2*MIN(1,(W1216+dt)/StartRamp)</f>
        <v>1.1000000000000001</v>
      </c>
      <c r="AA1216" s="24">
        <f>U1216*Cap_3*MIN(1,(X1216+dt)/StartRamp)</f>
        <v>1.1000000000000001</v>
      </c>
      <c r="AB1216" s="24">
        <f>SUM(Y1216:AA1216)</f>
        <v>3.4</v>
      </c>
      <c r="AC1216" s="24">
        <f>AB1216-D1216</f>
        <v>0.94550000000000001</v>
      </c>
      <c r="AD1216" s="25">
        <f>MEDIAN(0,(TaperEnd-E1216)/(TaperEnd-TaperStart),1)</f>
        <v>1</v>
      </c>
      <c r="AE1216" s="24">
        <f>MIN(P_pcs*AD1216,MAX(0,SOC_max-E1216)*E_nom*60/dt/SQRT(RTE))</f>
        <v>2.5</v>
      </c>
      <c r="AF1216" s="24">
        <f>MIN(P_pcs,MAX(0,E1216-SOC_min)*E_nom*60/dt*SQRT(RTE))</f>
        <v>2.5</v>
      </c>
      <c r="AG1216" s="24">
        <f>IF(AC1216&gt;0,MIN(AC1216,AE1216),0)</f>
        <v>0.94550000000000001</v>
      </c>
      <c r="AH1216" s="24">
        <f>IF(AC1216&lt;0,MIN(-AC1216,AF1216),0)</f>
        <v>0</v>
      </c>
      <c r="AI1216" s="24">
        <f>IF(AC1216&gt;0,D1216+AG1216,AB1216)</f>
        <v>3.4</v>
      </c>
      <c r="AJ1216" s="24">
        <f>MAX(0,D1216-AI1216-AH1216)</f>
        <v>0</v>
      </c>
      <c r="AK1216" s="25">
        <f>IF(AB1216&gt;0,AI1216/AB1216,0)</f>
        <v>1</v>
      </c>
      <c r="AL1216">
        <f>IF(AB1216=0,1,MIN(MATCH(MEDIAN(MinStable,AK1216,1),FC_L,1),3))</f>
        <v>3</v>
      </c>
      <c r="AM1216" s="25">
        <f>INDEX(FC_E1,$AL1216)+(MEDIAN(MinStable,$AK1216,1)-INDEX(FC_L,$AL1216))*(INDEX(FC_E1,$AL1216+1)-INDEX(FC_E1,$AL1216))/(INDEX(FC_L,$AL1216+1)-INDEX(FC_L,$AL1216))</f>
        <v>0.42799999999999999</v>
      </c>
      <c r="AN1216" s="25">
        <f>INDEX(FC_E2,$AL1216)+(MEDIAN(MinStable,$AK1216,1)-INDEX(FC_L,$AL1216))*(INDEX(FC_E2,$AL1216+1)-INDEX(FC_E2,$AL1216))/(INDEX(FC_L,$AL1216+1)-INDEX(FC_L,$AL1216))</f>
        <v>0.42199999999999999</v>
      </c>
      <c r="AO1216" s="25">
        <f>INDEX(FC_E3,$AL1216)+(MEDIAN(MinStable,$AK1216,1)-INDEX(FC_L,$AL1216))*(INDEX(FC_E3,$AL1216+1)-INDEX(FC_E3,$AL1216))/(INDEX(FC_L,$AL1216+1)-INDEX(FC_L,$AL1216))</f>
        <v>0.41499999999999998</v>
      </c>
      <c r="AP1216" s="26">
        <f>(IF(S1216=1,Y1216*AK1216/AM1216,0)+IF(T1216=1,Z1216*AK1216/AN1216,0)+IF(U1216=1,AA1216*AK1216/AO1216,0))*dt/60</f>
        <v>0.13434959664142687</v>
      </c>
      <c r="AQ1216" s="25">
        <f>E1216+(AG1216*SQRT(RTE)-AH1216/SQRT(RTE))*dt/60/E_nom</f>
        <v>0.61440780722243504</v>
      </c>
      <c r="AR1216">
        <f>IF(R1216=1,1,0)</f>
        <v>0</v>
      </c>
    </row>
    <row r="1217" spans="1:44" x14ac:dyDescent="0.2">
      <c r="A1217">
        <v>1215</v>
      </c>
      <c r="B1217" s="22">
        <f>A1217/1440</f>
        <v>0.84375</v>
      </c>
      <c r="C1217" s="23">
        <v>2.4554999999999998</v>
      </c>
      <c r="D1217" s="24">
        <f>C1217+P_aux</f>
        <v>2.4704999999999999</v>
      </c>
      <c r="E1217" s="25">
        <f>AQ1216</f>
        <v>0.61440780722243504</v>
      </c>
      <c r="F1217" s="24">
        <f>AB1216</f>
        <v>3.4</v>
      </c>
      <c r="G1217">
        <f>IF(AND(S1216=0,V1216&gt;=MinOff),V1216,-1)</f>
        <v>-1</v>
      </c>
      <c r="H1217">
        <f>IF(AND(T1216=0,W1216&gt;=MinOff),W1216,-1)</f>
        <v>-1</v>
      </c>
      <c r="I1217">
        <f>IF(AND(U1216=0,X1216&gt;=MinOff),X1216,-1)</f>
        <v>-1</v>
      </c>
      <c r="J1217">
        <f>IF(AND(S1216=1,V1216&gt;=MinRun),V1216,-1)</f>
        <v>992</v>
      </c>
      <c r="K1217">
        <f>IF(AND(T1216=1,W1216&gt;=MinRun),W1216,-1)</f>
        <v>991</v>
      </c>
      <c r="L1217">
        <f>IF(AND(U1216=1,X1216&gt;=MinRun),X1216,-1)</f>
        <v>650</v>
      </c>
      <c r="M1217">
        <f>IF(MAX(G1217:I1217)&lt;0,0,MATCH(MAX(G1217:I1217),G1217:I1217,0))</f>
        <v>0</v>
      </c>
      <c r="N1217">
        <f>IF(MAX(J1217:L1217)&lt;0,0,MATCH(MAX(J1217:L1217),J1217:L1217,0))</f>
        <v>1</v>
      </c>
      <c r="O1217" s="24">
        <f>IF(N1217=0,0,INDEX(CapVec,N1217))</f>
        <v>1.2</v>
      </c>
      <c r="P1217">
        <f>IF(OR(D1217&gt;F1217+StartMargin,E1217&lt;SOC_startT),1,0)</f>
        <v>0</v>
      </c>
      <c r="Q1217">
        <f>IF(AND(E1217&gt;SOC_stopT,D1217&lt;=F1217-O1217+StopMargin),1,0)</f>
        <v>0</v>
      </c>
      <c r="R1217">
        <f>IF(AND(P1217=1,M1217&gt;0),1,IF(AND(P1217=0,Q1217=1,N1217&gt;0),-1,0))</f>
        <v>0</v>
      </c>
      <c r="S1217">
        <f>S1216+IF(AND(R1217=1,M1217=1),1,0)-IF(AND(R1217=-1,N1217=1),1,0)</f>
        <v>1</v>
      </c>
      <c r="T1217">
        <f>T1216+IF(AND(R1217=1,M1217=2),1,0)-IF(AND(R1217=-1,N1217=2),1,0)</f>
        <v>1</v>
      </c>
      <c r="U1217">
        <f>U1216+IF(AND(R1217=1,M1217=3),1,0)-IF(AND(R1217=-1,N1217=3),1,0)</f>
        <v>1</v>
      </c>
      <c r="V1217">
        <f>IF(S1217&lt;&gt;S1216,0,V1216+dt)</f>
        <v>993</v>
      </c>
      <c r="W1217">
        <f>IF(T1217&lt;&gt;T1216,0,W1216+dt)</f>
        <v>992</v>
      </c>
      <c r="X1217">
        <f>IF(U1217&lt;&gt;U1216,0,X1216+dt)</f>
        <v>651</v>
      </c>
      <c r="Y1217" s="24">
        <f>S1217*Cap_1*MIN(1,(V1217+dt)/StartRamp)</f>
        <v>1.2</v>
      </c>
      <c r="Z1217" s="24">
        <f>T1217*Cap_2*MIN(1,(W1217+dt)/StartRamp)</f>
        <v>1.1000000000000001</v>
      </c>
      <c r="AA1217" s="24">
        <f>U1217*Cap_3*MIN(1,(X1217+dt)/StartRamp)</f>
        <v>1.1000000000000001</v>
      </c>
      <c r="AB1217" s="24">
        <f>SUM(Y1217:AA1217)</f>
        <v>3.4</v>
      </c>
      <c r="AC1217" s="24">
        <f>AB1217-D1217</f>
        <v>0.92949999999999999</v>
      </c>
      <c r="AD1217" s="25">
        <f>MEDIAN(0,(TaperEnd-E1217)/(TaperEnd-TaperStart),1)</f>
        <v>1</v>
      </c>
      <c r="AE1217" s="24">
        <f>MIN(P_pcs*AD1217,MAX(0,SOC_max-E1217)*E_nom*60/dt/SQRT(RTE))</f>
        <v>2.5</v>
      </c>
      <c r="AF1217" s="24">
        <f>MIN(P_pcs,MAX(0,E1217-SOC_min)*E_nom*60/dt*SQRT(RTE))</f>
        <v>2.5</v>
      </c>
      <c r="AG1217" s="24">
        <f>IF(AC1217&gt;0,MIN(AC1217,AE1217),0)</f>
        <v>0.92949999999999999</v>
      </c>
      <c r="AH1217" s="24">
        <f>IF(AC1217&lt;0,MIN(-AC1217,AF1217),0)</f>
        <v>0</v>
      </c>
      <c r="AI1217" s="24">
        <f>IF(AC1217&gt;0,D1217+AG1217,AB1217)</f>
        <v>3.4</v>
      </c>
      <c r="AJ1217" s="24">
        <f>MAX(0,D1217-AI1217-AH1217)</f>
        <v>0</v>
      </c>
      <c r="AK1217" s="25">
        <f>IF(AB1217&gt;0,AI1217/AB1217,0)</f>
        <v>1</v>
      </c>
      <c r="AL1217">
        <f>IF(AB1217=0,1,MIN(MATCH(MEDIAN(MinStable,AK1217,1),FC_L,1),3))</f>
        <v>3</v>
      </c>
      <c r="AM1217" s="25">
        <f>INDEX(FC_E1,$AL1217)+(MEDIAN(MinStable,$AK1217,1)-INDEX(FC_L,$AL1217))*(INDEX(FC_E1,$AL1217+1)-INDEX(FC_E1,$AL1217))/(INDEX(FC_L,$AL1217+1)-INDEX(FC_L,$AL1217))</f>
        <v>0.42799999999999999</v>
      </c>
      <c r="AN1217" s="25">
        <f>INDEX(FC_E2,$AL1217)+(MEDIAN(MinStable,$AK1217,1)-INDEX(FC_L,$AL1217))*(INDEX(FC_E2,$AL1217+1)-INDEX(FC_E2,$AL1217))/(INDEX(FC_L,$AL1217+1)-INDEX(FC_L,$AL1217))</f>
        <v>0.42199999999999999</v>
      </c>
      <c r="AO1217" s="25">
        <f>INDEX(FC_E3,$AL1217)+(MEDIAN(MinStable,$AK1217,1)-INDEX(FC_L,$AL1217))*(INDEX(FC_E3,$AL1217+1)-INDEX(FC_E3,$AL1217))/(INDEX(FC_L,$AL1217+1)-INDEX(FC_L,$AL1217))</f>
        <v>0.41499999999999998</v>
      </c>
      <c r="AP1217" s="26">
        <f>(IF(S1217=1,Y1217*AK1217/AM1217,0)+IF(T1217=1,Z1217*AK1217/AN1217,0)+IF(U1217=1,AA1217*AK1217/AO1217,0))*dt/60</f>
        <v>0.13434959664142687</v>
      </c>
      <c r="AQ1217" s="25">
        <f>E1217+(AG1217*SQRT(RTE)-AH1217/SQRT(RTE))*dt/60/E_nom</f>
        <v>0.61705007476713558</v>
      </c>
      <c r="AR1217">
        <f>IF(R1217=1,1,0)</f>
        <v>0</v>
      </c>
    </row>
    <row r="1218" spans="1:44" x14ac:dyDescent="0.2">
      <c r="A1218">
        <v>1216</v>
      </c>
      <c r="B1218" s="22">
        <f>A1218/1440</f>
        <v>0.84444444444444444</v>
      </c>
      <c r="C1218" s="23">
        <v>2.4996999999999998</v>
      </c>
      <c r="D1218" s="24">
        <f>C1218+P_aux</f>
        <v>2.5146999999999999</v>
      </c>
      <c r="E1218" s="25">
        <f>AQ1217</f>
        <v>0.61705007476713558</v>
      </c>
      <c r="F1218" s="24">
        <f>AB1217</f>
        <v>3.4</v>
      </c>
      <c r="G1218">
        <f>IF(AND(S1217=0,V1217&gt;=MinOff),V1217,-1)</f>
        <v>-1</v>
      </c>
      <c r="H1218">
        <f>IF(AND(T1217=0,W1217&gt;=MinOff),W1217,-1)</f>
        <v>-1</v>
      </c>
      <c r="I1218">
        <f>IF(AND(U1217=0,X1217&gt;=MinOff),X1217,-1)</f>
        <v>-1</v>
      </c>
      <c r="J1218">
        <f>IF(AND(S1217=1,V1217&gt;=MinRun),V1217,-1)</f>
        <v>993</v>
      </c>
      <c r="K1218">
        <f>IF(AND(T1217=1,W1217&gt;=MinRun),W1217,-1)</f>
        <v>992</v>
      </c>
      <c r="L1218">
        <f>IF(AND(U1217=1,X1217&gt;=MinRun),X1217,-1)</f>
        <v>651</v>
      </c>
      <c r="M1218">
        <f>IF(MAX(G1218:I1218)&lt;0,0,MATCH(MAX(G1218:I1218),G1218:I1218,0))</f>
        <v>0</v>
      </c>
      <c r="N1218">
        <f>IF(MAX(J1218:L1218)&lt;0,0,MATCH(MAX(J1218:L1218),J1218:L1218,0))</f>
        <v>1</v>
      </c>
      <c r="O1218" s="24">
        <f>IF(N1218=0,0,INDEX(CapVec,N1218))</f>
        <v>1.2</v>
      </c>
      <c r="P1218">
        <f>IF(OR(D1218&gt;F1218+StartMargin,E1218&lt;SOC_startT),1,0)</f>
        <v>0</v>
      </c>
      <c r="Q1218">
        <f>IF(AND(E1218&gt;SOC_stopT,D1218&lt;=F1218-O1218+StopMargin),1,0)</f>
        <v>0</v>
      </c>
      <c r="R1218">
        <f>IF(AND(P1218=1,M1218&gt;0),1,IF(AND(P1218=0,Q1218=1,N1218&gt;0),-1,0))</f>
        <v>0</v>
      </c>
      <c r="S1218">
        <f>S1217+IF(AND(R1218=1,M1218=1),1,0)-IF(AND(R1218=-1,N1218=1),1,0)</f>
        <v>1</v>
      </c>
      <c r="T1218">
        <f>T1217+IF(AND(R1218=1,M1218=2),1,0)-IF(AND(R1218=-1,N1218=2),1,0)</f>
        <v>1</v>
      </c>
      <c r="U1218">
        <f>U1217+IF(AND(R1218=1,M1218=3),1,0)-IF(AND(R1218=-1,N1218=3),1,0)</f>
        <v>1</v>
      </c>
      <c r="V1218">
        <f>IF(S1218&lt;&gt;S1217,0,V1217+dt)</f>
        <v>994</v>
      </c>
      <c r="W1218">
        <f>IF(T1218&lt;&gt;T1217,0,W1217+dt)</f>
        <v>993</v>
      </c>
      <c r="X1218">
        <f>IF(U1218&lt;&gt;U1217,0,X1217+dt)</f>
        <v>652</v>
      </c>
      <c r="Y1218" s="24">
        <f>S1218*Cap_1*MIN(1,(V1218+dt)/StartRamp)</f>
        <v>1.2</v>
      </c>
      <c r="Z1218" s="24">
        <f>T1218*Cap_2*MIN(1,(W1218+dt)/StartRamp)</f>
        <v>1.1000000000000001</v>
      </c>
      <c r="AA1218" s="24">
        <f>U1218*Cap_3*MIN(1,(X1218+dt)/StartRamp)</f>
        <v>1.1000000000000001</v>
      </c>
      <c r="AB1218" s="24">
        <f>SUM(Y1218:AA1218)</f>
        <v>3.4</v>
      </c>
      <c r="AC1218" s="24">
        <f>AB1218-D1218</f>
        <v>0.88529999999999998</v>
      </c>
      <c r="AD1218" s="25">
        <f>MEDIAN(0,(TaperEnd-E1218)/(TaperEnd-TaperStart),1)</f>
        <v>1</v>
      </c>
      <c r="AE1218" s="24">
        <f>MIN(P_pcs*AD1218,MAX(0,SOC_max-E1218)*E_nom*60/dt/SQRT(RTE))</f>
        <v>2.5</v>
      </c>
      <c r="AF1218" s="24">
        <f>MIN(P_pcs,MAX(0,E1218-SOC_min)*E_nom*60/dt*SQRT(RTE))</f>
        <v>2.5</v>
      </c>
      <c r="AG1218" s="24">
        <f>IF(AC1218&gt;0,MIN(AC1218,AE1218),0)</f>
        <v>0.88529999999999998</v>
      </c>
      <c r="AH1218" s="24">
        <f>IF(AC1218&lt;0,MIN(-AC1218,AF1218),0)</f>
        <v>0</v>
      </c>
      <c r="AI1218" s="24">
        <f>IF(AC1218&gt;0,D1218+AG1218,AB1218)</f>
        <v>3.4</v>
      </c>
      <c r="AJ1218" s="24">
        <f>MAX(0,D1218-AI1218-AH1218)</f>
        <v>0</v>
      </c>
      <c r="AK1218" s="25">
        <f>IF(AB1218&gt;0,AI1218/AB1218,0)</f>
        <v>1</v>
      </c>
      <c r="AL1218">
        <f>IF(AB1218=0,1,MIN(MATCH(MEDIAN(MinStable,AK1218,1),FC_L,1),3))</f>
        <v>3</v>
      </c>
      <c r="AM1218" s="25">
        <f>INDEX(FC_E1,$AL1218)+(MEDIAN(MinStable,$AK1218,1)-INDEX(FC_L,$AL1218))*(INDEX(FC_E1,$AL1218+1)-INDEX(FC_E1,$AL1218))/(INDEX(FC_L,$AL1218+1)-INDEX(FC_L,$AL1218))</f>
        <v>0.42799999999999999</v>
      </c>
      <c r="AN1218" s="25">
        <f>INDEX(FC_E2,$AL1218)+(MEDIAN(MinStable,$AK1218,1)-INDEX(FC_L,$AL1218))*(INDEX(FC_E2,$AL1218+1)-INDEX(FC_E2,$AL1218))/(INDEX(FC_L,$AL1218+1)-INDEX(FC_L,$AL1218))</f>
        <v>0.42199999999999999</v>
      </c>
      <c r="AO1218" s="25">
        <f>INDEX(FC_E3,$AL1218)+(MEDIAN(MinStable,$AK1218,1)-INDEX(FC_L,$AL1218))*(INDEX(FC_E3,$AL1218+1)-INDEX(FC_E3,$AL1218))/(INDEX(FC_L,$AL1218+1)-INDEX(FC_L,$AL1218))</f>
        <v>0.41499999999999998</v>
      </c>
      <c r="AP1218" s="26">
        <f>(IF(S1218=1,Y1218*AK1218/AM1218,0)+IF(T1218=1,Z1218*AK1218/AN1218,0)+IF(U1218=1,AA1218*AK1218/AO1218,0))*dt/60</f>
        <v>0.13434959664142687</v>
      </c>
      <c r="AQ1218" s="25">
        <f>E1218+(AG1218*SQRT(RTE)-AH1218/SQRT(RTE))*dt/60/E_nom</f>
        <v>0.61956669602299719</v>
      </c>
      <c r="AR1218">
        <f>IF(R1218=1,1,0)</f>
        <v>0</v>
      </c>
    </row>
    <row r="1219" spans="1:44" x14ac:dyDescent="0.2">
      <c r="A1219">
        <v>1217</v>
      </c>
      <c r="B1219" s="22">
        <f>A1219/1440</f>
        <v>0.84513888888888888</v>
      </c>
      <c r="C1219" s="23">
        <v>2.5131000000000001</v>
      </c>
      <c r="D1219" s="24">
        <f>C1219+P_aux</f>
        <v>2.5281000000000002</v>
      </c>
      <c r="E1219" s="25">
        <f>AQ1218</f>
        <v>0.61956669602299719</v>
      </c>
      <c r="F1219" s="24">
        <f>AB1218</f>
        <v>3.4</v>
      </c>
      <c r="G1219">
        <f>IF(AND(S1218=0,V1218&gt;=MinOff),V1218,-1)</f>
        <v>-1</v>
      </c>
      <c r="H1219">
        <f>IF(AND(T1218=0,W1218&gt;=MinOff),W1218,-1)</f>
        <v>-1</v>
      </c>
      <c r="I1219">
        <f>IF(AND(U1218=0,X1218&gt;=MinOff),X1218,-1)</f>
        <v>-1</v>
      </c>
      <c r="J1219">
        <f>IF(AND(S1218=1,V1218&gt;=MinRun),V1218,-1)</f>
        <v>994</v>
      </c>
      <c r="K1219">
        <f>IF(AND(T1218=1,W1218&gt;=MinRun),W1218,-1)</f>
        <v>993</v>
      </c>
      <c r="L1219">
        <f>IF(AND(U1218=1,X1218&gt;=MinRun),X1218,-1)</f>
        <v>652</v>
      </c>
      <c r="M1219">
        <f>IF(MAX(G1219:I1219)&lt;0,0,MATCH(MAX(G1219:I1219),G1219:I1219,0))</f>
        <v>0</v>
      </c>
      <c r="N1219">
        <f>IF(MAX(J1219:L1219)&lt;0,0,MATCH(MAX(J1219:L1219),J1219:L1219,0))</f>
        <v>1</v>
      </c>
      <c r="O1219" s="24">
        <f>IF(N1219=0,0,INDEX(CapVec,N1219))</f>
        <v>1.2</v>
      </c>
      <c r="P1219">
        <f>IF(OR(D1219&gt;F1219+StartMargin,E1219&lt;SOC_startT),1,0)</f>
        <v>0</v>
      </c>
      <c r="Q1219">
        <f>IF(AND(E1219&gt;SOC_stopT,D1219&lt;=F1219-O1219+StopMargin),1,0)</f>
        <v>0</v>
      </c>
      <c r="R1219">
        <f>IF(AND(P1219=1,M1219&gt;0),1,IF(AND(P1219=0,Q1219=1,N1219&gt;0),-1,0))</f>
        <v>0</v>
      </c>
      <c r="S1219">
        <f>S1218+IF(AND(R1219=1,M1219=1),1,0)-IF(AND(R1219=-1,N1219=1),1,0)</f>
        <v>1</v>
      </c>
      <c r="T1219">
        <f>T1218+IF(AND(R1219=1,M1219=2),1,0)-IF(AND(R1219=-1,N1219=2),1,0)</f>
        <v>1</v>
      </c>
      <c r="U1219">
        <f>U1218+IF(AND(R1219=1,M1219=3),1,0)-IF(AND(R1219=-1,N1219=3),1,0)</f>
        <v>1</v>
      </c>
      <c r="V1219">
        <f>IF(S1219&lt;&gt;S1218,0,V1218+dt)</f>
        <v>995</v>
      </c>
      <c r="W1219">
        <f>IF(T1219&lt;&gt;T1218,0,W1218+dt)</f>
        <v>994</v>
      </c>
      <c r="X1219">
        <f>IF(U1219&lt;&gt;U1218,0,X1218+dt)</f>
        <v>653</v>
      </c>
      <c r="Y1219" s="24">
        <f>S1219*Cap_1*MIN(1,(V1219+dt)/StartRamp)</f>
        <v>1.2</v>
      </c>
      <c r="Z1219" s="24">
        <f>T1219*Cap_2*MIN(1,(W1219+dt)/StartRamp)</f>
        <v>1.1000000000000001</v>
      </c>
      <c r="AA1219" s="24">
        <f>U1219*Cap_3*MIN(1,(X1219+dt)/StartRamp)</f>
        <v>1.1000000000000001</v>
      </c>
      <c r="AB1219" s="24">
        <f>SUM(Y1219:AA1219)</f>
        <v>3.4</v>
      </c>
      <c r="AC1219" s="24">
        <f>AB1219-D1219</f>
        <v>0.87189999999999968</v>
      </c>
      <c r="AD1219" s="25">
        <f>MEDIAN(0,(TaperEnd-E1219)/(TaperEnd-TaperStart),1)</f>
        <v>1</v>
      </c>
      <c r="AE1219" s="24">
        <f>MIN(P_pcs*AD1219,MAX(0,SOC_max-E1219)*E_nom*60/dt/SQRT(RTE))</f>
        <v>2.5</v>
      </c>
      <c r="AF1219" s="24">
        <f>MIN(P_pcs,MAX(0,E1219-SOC_min)*E_nom*60/dt*SQRT(RTE))</f>
        <v>2.5</v>
      </c>
      <c r="AG1219" s="24">
        <f>IF(AC1219&gt;0,MIN(AC1219,AE1219),0)</f>
        <v>0.87189999999999968</v>
      </c>
      <c r="AH1219" s="24">
        <f>IF(AC1219&lt;0,MIN(-AC1219,AF1219),0)</f>
        <v>0</v>
      </c>
      <c r="AI1219" s="24">
        <f>IF(AC1219&gt;0,D1219+AG1219,AB1219)</f>
        <v>3.4</v>
      </c>
      <c r="AJ1219" s="24">
        <f>MAX(0,D1219-AI1219-AH1219)</f>
        <v>0</v>
      </c>
      <c r="AK1219" s="25">
        <f>IF(AB1219&gt;0,AI1219/AB1219,0)</f>
        <v>1</v>
      </c>
      <c r="AL1219">
        <f>IF(AB1219=0,1,MIN(MATCH(MEDIAN(MinStable,AK1219,1),FC_L,1),3))</f>
        <v>3</v>
      </c>
      <c r="AM1219" s="25">
        <f>INDEX(FC_E1,$AL1219)+(MEDIAN(MinStable,$AK1219,1)-INDEX(FC_L,$AL1219))*(INDEX(FC_E1,$AL1219+1)-INDEX(FC_E1,$AL1219))/(INDEX(FC_L,$AL1219+1)-INDEX(FC_L,$AL1219))</f>
        <v>0.42799999999999999</v>
      </c>
      <c r="AN1219" s="25">
        <f>INDEX(FC_E2,$AL1219)+(MEDIAN(MinStable,$AK1219,1)-INDEX(FC_L,$AL1219))*(INDEX(FC_E2,$AL1219+1)-INDEX(FC_E2,$AL1219))/(INDEX(FC_L,$AL1219+1)-INDEX(FC_L,$AL1219))</f>
        <v>0.42199999999999999</v>
      </c>
      <c r="AO1219" s="25">
        <f>INDEX(FC_E3,$AL1219)+(MEDIAN(MinStable,$AK1219,1)-INDEX(FC_L,$AL1219))*(INDEX(FC_E3,$AL1219+1)-INDEX(FC_E3,$AL1219))/(INDEX(FC_L,$AL1219+1)-INDEX(FC_L,$AL1219))</f>
        <v>0.41499999999999998</v>
      </c>
      <c r="AP1219" s="26">
        <f>(IF(S1219=1,Y1219*AK1219/AM1219,0)+IF(T1219=1,Z1219*AK1219/AN1219,0)+IF(U1219=1,AA1219*AK1219/AO1219,0))*dt/60</f>
        <v>0.13434959664142687</v>
      </c>
      <c r="AQ1219" s="25">
        <f>E1219+(AG1219*SQRT(RTE)-AH1219/SQRT(RTE))*dt/60/E_nom</f>
        <v>0.6220452254175366</v>
      </c>
      <c r="AR1219">
        <f>IF(R1219=1,1,0)</f>
        <v>0</v>
      </c>
    </row>
    <row r="1220" spans="1:44" x14ac:dyDescent="0.2">
      <c r="A1220">
        <v>1218</v>
      </c>
      <c r="B1220" s="22">
        <f>A1220/1440</f>
        <v>0.84583333333333333</v>
      </c>
      <c r="C1220" s="23">
        <v>2.5583</v>
      </c>
      <c r="D1220" s="24">
        <f>C1220+P_aux</f>
        <v>2.5733000000000001</v>
      </c>
      <c r="E1220" s="25">
        <f>AQ1219</f>
        <v>0.6220452254175366</v>
      </c>
      <c r="F1220" s="24">
        <f>AB1219</f>
        <v>3.4</v>
      </c>
      <c r="G1220">
        <f>IF(AND(S1219=0,V1219&gt;=MinOff),V1219,-1)</f>
        <v>-1</v>
      </c>
      <c r="H1220">
        <f>IF(AND(T1219=0,W1219&gt;=MinOff),W1219,-1)</f>
        <v>-1</v>
      </c>
      <c r="I1220">
        <f>IF(AND(U1219=0,X1219&gt;=MinOff),X1219,-1)</f>
        <v>-1</v>
      </c>
      <c r="J1220">
        <f>IF(AND(S1219=1,V1219&gt;=MinRun),V1219,-1)</f>
        <v>995</v>
      </c>
      <c r="K1220">
        <f>IF(AND(T1219=1,W1219&gt;=MinRun),W1219,-1)</f>
        <v>994</v>
      </c>
      <c r="L1220">
        <f>IF(AND(U1219=1,X1219&gt;=MinRun),X1219,-1)</f>
        <v>653</v>
      </c>
      <c r="M1220">
        <f>IF(MAX(G1220:I1220)&lt;0,0,MATCH(MAX(G1220:I1220),G1220:I1220,0))</f>
        <v>0</v>
      </c>
      <c r="N1220">
        <f>IF(MAX(J1220:L1220)&lt;0,0,MATCH(MAX(J1220:L1220),J1220:L1220,0))</f>
        <v>1</v>
      </c>
      <c r="O1220" s="24">
        <f>IF(N1220=0,0,INDEX(CapVec,N1220))</f>
        <v>1.2</v>
      </c>
      <c r="P1220">
        <f>IF(OR(D1220&gt;F1220+StartMargin,E1220&lt;SOC_startT),1,0)</f>
        <v>0</v>
      </c>
      <c r="Q1220">
        <f>IF(AND(E1220&gt;SOC_stopT,D1220&lt;=F1220-O1220+StopMargin),1,0)</f>
        <v>0</v>
      </c>
      <c r="R1220">
        <f>IF(AND(P1220=1,M1220&gt;0),1,IF(AND(P1220=0,Q1220=1,N1220&gt;0),-1,0))</f>
        <v>0</v>
      </c>
      <c r="S1220">
        <f>S1219+IF(AND(R1220=1,M1220=1),1,0)-IF(AND(R1220=-1,N1220=1),1,0)</f>
        <v>1</v>
      </c>
      <c r="T1220">
        <f>T1219+IF(AND(R1220=1,M1220=2),1,0)-IF(AND(R1220=-1,N1220=2),1,0)</f>
        <v>1</v>
      </c>
      <c r="U1220">
        <f>U1219+IF(AND(R1220=1,M1220=3),1,0)-IF(AND(R1220=-1,N1220=3),1,0)</f>
        <v>1</v>
      </c>
      <c r="V1220">
        <f>IF(S1220&lt;&gt;S1219,0,V1219+dt)</f>
        <v>996</v>
      </c>
      <c r="W1220">
        <f>IF(T1220&lt;&gt;T1219,0,W1219+dt)</f>
        <v>995</v>
      </c>
      <c r="X1220">
        <f>IF(U1220&lt;&gt;U1219,0,X1219+dt)</f>
        <v>654</v>
      </c>
      <c r="Y1220" s="24">
        <f>S1220*Cap_1*MIN(1,(V1220+dt)/StartRamp)</f>
        <v>1.2</v>
      </c>
      <c r="Z1220" s="24">
        <f>T1220*Cap_2*MIN(1,(W1220+dt)/StartRamp)</f>
        <v>1.1000000000000001</v>
      </c>
      <c r="AA1220" s="24">
        <f>U1220*Cap_3*MIN(1,(X1220+dt)/StartRamp)</f>
        <v>1.1000000000000001</v>
      </c>
      <c r="AB1220" s="24">
        <f>SUM(Y1220:AA1220)</f>
        <v>3.4</v>
      </c>
      <c r="AC1220" s="24">
        <f>AB1220-D1220</f>
        <v>0.82669999999999977</v>
      </c>
      <c r="AD1220" s="25">
        <f>MEDIAN(0,(TaperEnd-E1220)/(TaperEnd-TaperStart),1)</f>
        <v>1</v>
      </c>
      <c r="AE1220" s="24">
        <f>MIN(P_pcs*AD1220,MAX(0,SOC_max-E1220)*E_nom*60/dt/SQRT(RTE))</f>
        <v>2.5</v>
      </c>
      <c r="AF1220" s="24">
        <f>MIN(P_pcs,MAX(0,E1220-SOC_min)*E_nom*60/dt*SQRT(RTE))</f>
        <v>2.5</v>
      </c>
      <c r="AG1220" s="24">
        <f>IF(AC1220&gt;0,MIN(AC1220,AE1220),0)</f>
        <v>0.82669999999999977</v>
      </c>
      <c r="AH1220" s="24">
        <f>IF(AC1220&lt;0,MIN(-AC1220,AF1220),0)</f>
        <v>0</v>
      </c>
      <c r="AI1220" s="24">
        <f>IF(AC1220&gt;0,D1220+AG1220,AB1220)</f>
        <v>3.4</v>
      </c>
      <c r="AJ1220" s="24">
        <f>MAX(0,D1220-AI1220-AH1220)</f>
        <v>0</v>
      </c>
      <c r="AK1220" s="25">
        <f>IF(AB1220&gt;0,AI1220/AB1220,0)</f>
        <v>1</v>
      </c>
      <c r="AL1220">
        <f>IF(AB1220=0,1,MIN(MATCH(MEDIAN(MinStable,AK1220,1),FC_L,1),3))</f>
        <v>3</v>
      </c>
      <c r="AM1220" s="25">
        <f>INDEX(FC_E1,$AL1220)+(MEDIAN(MinStable,$AK1220,1)-INDEX(FC_L,$AL1220))*(INDEX(FC_E1,$AL1220+1)-INDEX(FC_E1,$AL1220))/(INDEX(FC_L,$AL1220+1)-INDEX(FC_L,$AL1220))</f>
        <v>0.42799999999999999</v>
      </c>
      <c r="AN1220" s="25">
        <f>INDEX(FC_E2,$AL1220)+(MEDIAN(MinStable,$AK1220,1)-INDEX(FC_L,$AL1220))*(INDEX(FC_E2,$AL1220+1)-INDEX(FC_E2,$AL1220))/(INDEX(FC_L,$AL1220+1)-INDEX(FC_L,$AL1220))</f>
        <v>0.42199999999999999</v>
      </c>
      <c r="AO1220" s="25">
        <f>INDEX(FC_E3,$AL1220)+(MEDIAN(MinStable,$AK1220,1)-INDEX(FC_L,$AL1220))*(INDEX(FC_E3,$AL1220+1)-INDEX(FC_E3,$AL1220))/(INDEX(FC_L,$AL1220+1)-INDEX(FC_L,$AL1220))</f>
        <v>0.41499999999999998</v>
      </c>
      <c r="AP1220" s="26">
        <f>(IF(S1220=1,Y1220*AK1220/AM1220,0)+IF(T1220=1,Z1220*AK1220/AN1220,0)+IF(U1220=1,AA1220*AK1220/AO1220,0))*dt/60</f>
        <v>0.13434959664142687</v>
      </c>
      <c r="AQ1220" s="25">
        <f>E1220+(AG1220*SQRT(RTE)-AH1220/SQRT(RTE))*dt/60/E_nom</f>
        <v>0.62439526584701899</v>
      </c>
      <c r="AR1220">
        <f>IF(R1220=1,1,0)</f>
        <v>0</v>
      </c>
    </row>
    <row r="1221" spans="1:44" x14ac:dyDescent="0.2">
      <c r="A1221">
        <v>1219</v>
      </c>
      <c r="B1221" s="22">
        <f>A1221/1440</f>
        <v>0.84652777777777777</v>
      </c>
      <c r="C1221" s="23">
        <v>2.4220000000000002</v>
      </c>
      <c r="D1221" s="24">
        <f>C1221+P_aux</f>
        <v>2.4370000000000003</v>
      </c>
      <c r="E1221" s="25">
        <f>AQ1220</f>
        <v>0.62439526584701899</v>
      </c>
      <c r="F1221" s="24">
        <f>AB1220</f>
        <v>3.4</v>
      </c>
      <c r="G1221">
        <f>IF(AND(S1220=0,V1220&gt;=MinOff),V1220,-1)</f>
        <v>-1</v>
      </c>
      <c r="H1221">
        <f>IF(AND(T1220=0,W1220&gt;=MinOff),W1220,-1)</f>
        <v>-1</v>
      </c>
      <c r="I1221">
        <f>IF(AND(U1220=0,X1220&gt;=MinOff),X1220,-1)</f>
        <v>-1</v>
      </c>
      <c r="J1221">
        <f>IF(AND(S1220=1,V1220&gt;=MinRun),V1220,-1)</f>
        <v>996</v>
      </c>
      <c r="K1221">
        <f>IF(AND(T1220=1,W1220&gt;=MinRun),W1220,-1)</f>
        <v>995</v>
      </c>
      <c r="L1221">
        <f>IF(AND(U1220=1,X1220&gt;=MinRun),X1220,-1)</f>
        <v>654</v>
      </c>
      <c r="M1221">
        <f>IF(MAX(G1221:I1221)&lt;0,0,MATCH(MAX(G1221:I1221),G1221:I1221,0))</f>
        <v>0</v>
      </c>
      <c r="N1221">
        <f>IF(MAX(J1221:L1221)&lt;0,0,MATCH(MAX(J1221:L1221),J1221:L1221,0))</f>
        <v>1</v>
      </c>
      <c r="O1221" s="24">
        <f>IF(N1221=0,0,INDEX(CapVec,N1221))</f>
        <v>1.2</v>
      </c>
      <c r="P1221">
        <f>IF(OR(D1221&gt;F1221+StartMargin,E1221&lt;SOC_startT),1,0)</f>
        <v>0</v>
      </c>
      <c r="Q1221">
        <f>IF(AND(E1221&gt;SOC_stopT,D1221&lt;=F1221-O1221+StopMargin),1,0)</f>
        <v>0</v>
      </c>
      <c r="R1221">
        <f>IF(AND(P1221=1,M1221&gt;0),1,IF(AND(P1221=0,Q1221=1,N1221&gt;0),-1,0))</f>
        <v>0</v>
      </c>
      <c r="S1221">
        <f>S1220+IF(AND(R1221=1,M1221=1),1,0)-IF(AND(R1221=-1,N1221=1),1,0)</f>
        <v>1</v>
      </c>
      <c r="T1221">
        <f>T1220+IF(AND(R1221=1,M1221=2),1,0)-IF(AND(R1221=-1,N1221=2),1,0)</f>
        <v>1</v>
      </c>
      <c r="U1221">
        <f>U1220+IF(AND(R1221=1,M1221=3),1,0)-IF(AND(R1221=-1,N1221=3),1,0)</f>
        <v>1</v>
      </c>
      <c r="V1221">
        <f>IF(S1221&lt;&gt;S1220,0,V1220+dt)</f>
        <v>997</v>
      </c>
      <c r="W1221">
        <f>IF(T1221&lt;&gt;T1220,0,W1220+dt)</f>
        <v>996</v>
      </c>
      <c r="X1221">
        <f>IF(U1221&lt;&gt;U1220,0,X1220+dt)</f>
        <v>655</v>
      </c>
      <c r="Y1221" s="24">
        <f>S1221*Cap_1*MIN(1,(V1221+dt)/StartRamp)</f>
        <v>1.2</v>
      </c>
      <c r="Z1221" s="24">
        <f>T1221*Cap_2*MIN(1,(W1221+dt)/StartRamp)</f>
        <v>1.1000000000000001</v>
      </c>
      <c r="AA1221" s="24">
        <f>U1221*Cap_3*MIN(1,(X1221+dt)/StartRamp)</f>
        <v>1.1000000000000001</v>
      </c>
      <c r="AB1221" s="24">
        <f>SUM(Y1221:AA1221)</f>
        <v>3.4</v>
      </c>
      <c r="AC1221" s="24">
        <f>AB1221-D1221</f>
        <v>0.96299999999999963</v>
      </c>
      <c r="AD1221" s="25">
        <f>MEDIAN(0,(TaperEnd-E1221)/(TaperEnd-TaperStart),1)</f>
        <v>1</v>
      </c>
      <c r="AE1221" s="24">
        <f>MIN(P_pcs*AD1221,MAX(0,SOC_max-E1221)*E_nom*60/dt/SQRT(RTE))</f>
        <v>2.5</v>
      </c>
      <c r="AF1221" s="24">
        <f>MIN(P_pcs,MAX(0,E1221-SOC_min)*E_nom*60/dt*SQRT(RTE))</f>
        <v>2.5</v>
      </c>
      <c r="AG1221" s="24">
        <f>IF(AC1221&gt;0,MIN(AC1221,AE1221),0)</f>
        <v>0.96299999999999963</v>
      </c>
      <c r="AH1221" s="24">
        <f>IF(AC1221&lt;0,MIN(-AC1221,AF1221),0)</f>
        <v>0</v>
      </c>
      <c r="AI1221" s="24">
        <f>IF(AC1221&gt;0,D1221+AG1221,AB1221)</f>
        <v>3.4</v>
      </c>
      <c r="AJ1221" s="24">
        <f>MAX(0,D1221-AI1221-AH1221)</f>
        <v>0</v>
      </c>
      <c r="AK1221" s="25">
        <f>IF(AB1221&gt;0,AI1221/AB1221,0)</f>
        <v>1</v>
      </c>
      <c r="AL1221">
        <f>IF(AB1221=0,1,MIN(MATCH(MEDIAN(MinStable,AK1221,1),FC_L,1),3))</f>
        <v>3</v>
      </c>
      <c r="AM1221" s="25">
        <f>INDEX(FC_E1,$AL1221)+(MEDIAN(MinStable,$AK1221,1)-INDEX(FC_L,$AL1221))*(INDEX(FC_E1,$AL1221+1)-INDEX(FC_E1,$AL1221))/(INDEX(FC_L,$AL1221+1)-INDEX(FC_L,$AL1221))</f>
        <v>0.42799999999999999</v>
      </c>
      <c r="AN1221" s="25">
        <f>INDEX(FC_E2,$AL1221)+(MEDIAN(MinStable,$AK1221,1)-INDEX(FC_L,$AL1221))*(INDEX(FC_E2,$AL1221+1)-INDEX(FC_E2,$AL1221))/(INDEX(FC_L,$AL1221+1)-INDEX(FC_L,$AL1221))</f>
        <v>0.42199999999999999</v>
      </c>
      <c r="AO1221" s="25">
        <f>INDEX(FC_E3,$AL1221)+(MEDIAN(MinStable,$AK1221,1)-INDEX(FC_L,$AL1221))*(INDEX(FC_E3,$AL1221+1)-INDEX(FC_E3,$AL1221))/(INDEX(FC_L,$AL1221+1)-INDEX(FC_L,$AL1221))</f>
        <v>0.41499999999999998</v>
      </c>
      <c r="AP1221" s="26">
        <f>(IF(S1221=1,Y1221*AK1221/AM1221,0)+IF(T1221=1,Z1221*AK1221/AN1221,0)+IF(U1221=1,AA1221*AK1221/AO1221,0))*dt/60</f>
        <v>0.13434959664142687</v>
      </c>
      <c r="AQ1221" s="25">
        <f>E1221+(AG1221*SQRT(RTE)-AH1221/SQRT(RTE))*dt/60/E_nom</f>
        <v>0.62713276304502508</v>
      </c>
      <c r="AR1221">
        <f>IF(R1221=1,1,0)</f>
        <v>0</v>
      </c>
    </row>
    <row r="1222" spans="1:44" x14ac:dyDescent="0.2">
      <c r="A1222">
        <v>1220</v>
      </c>
      <c r="B1222" s="22">
        <f>A1222/1440</f>
        <v>0.84722222222222221</v>
      </c>
      <c r="C1222" s="23">
        <v>2.4546999999999999</v>
      </c>
      <c r="D1222" s="24">
        <f>C1222+P_aux</f>
        <v>2.4697</v>
      </c>
      <c r="E1222" s="25">
        <f>AQ1221</f>
        <v>0.62713276304502508</v>
      </c>
      <c r="F1222" s="24">
        <f>AB1221</f>
        <v>3.4</v>
      </c>
      <c r="G1222">
        <f>IF(AND(S1221=0,V1221&gt;=MinOff),V1221,-1)</f>
        <v>-1</v>
      </c>
      <c r="H1222">
        <f>IF(AND(T1221=0,W1221&gt;=MinOff),W1221,-1)</f>
        <v>-1</v>
      </c>
      <c r="I1222">
        <f>IF(AND(U1221=0,X1221&gt;=MinOff),X1221,-1)</f>
        <v>-1</v>
      </c>
      <c r="J1222">
        <f>IF(AND(S1221=1,V1221&gt;=MinRun),V1221,-1)</f>
        <v>997</v>
      </c>
      <c r="K1222">
        <f>IF(AND(T1221=1,W1221&gt;=MinRun),W1221,-1)</f>
        <v>996</v>
      </c>
      <c r="L1222">
        <f>IF(AND(U1221=1,X1221&gt;=MinRun),X1221,-1)</f>
        <v>655</v>
      </c>
      <c r="M1222">
        <f>IF(MAX(G1222:I1222)&lt;0,0,MATCH(MAX(G1222:I1222),G1222:I1222,0))</f>
        <v>0</v>
      </c>
      <c r="N1222">
        <f>IF(MAX(J1222:L1222)&lt;0,0,MATCH(MAX(J1222:L1222),J1222:L1222,0))</f>
        <v>1</v>
      </c>
      <c r="O1222" s="24">
        <f>IF(N1222=0,0,INDEX(CapVec,N1222))</f>
        <v>1.2</v>
      </c>
      <c r="P1222">
        <f>IF(OR(D1222&gt;F1222+StartMargin,E1222&lt;SOC_startT),1,0)</f>
        <v>0</v>
      </c>
      <c r="Q1222">
        <f>IF(AND(E1222&gt;SOC_stopT,D1222&lt;=F1222-O1222+StopMargin),1,0)</f>
        <v>0</v>
      </c>
      <c r="R1222">
        <f>IF(AND(P1222=1,M1222&gt;0),1,IF(AND(P1222=0,Q1222=1,N1222&gt;0),-1,0))</f>
        <v>0</v>
      </c>
      <c r="S1222">
        <f>S1221+IF(AND(R1222=1,M1222=1),1,0)-IF(AND(R1222=-1,N1222=1),1,0)</f>
        <v>1</v>
      </c>
      <c r="T1222">
        <f>T1221+IF(AND(R1222=1,M1222=2),1,0)-IF(AND(R1222=-1,N1222=2),1,0)</f>
        <v>1</v>
      </c>
      <c r="U1222">
        <f>U1221+IF(AND(R1222=1,M1222=3),1,0)-IF(AND(R1222=-1,N1222=3),1,0)</f>
        <v>1</v>
      </c>
      <c r="V1222">
        <f>IF(S1222&lt;&gt;S1221,0,V1221+dt)</f>
        <v>998</v>
      </c>
      <c r="W1222">
        <f>IF(T1222&lt;&gt;T1221,0,W1221+dt)</f>
        <v>997</v>
      </c>
      <c r="X1222">
        <f>IF(U1222&lt;&gt;U1221,0,X1221+dt)</f>
        <v>656</v>
      </c>
      <c r="Y1222" s="24">
        <f>S1222*Cap_1*MIN(1,(V1222+dt)/StartRamp)</f>
        <v>1.2</v>
      </c>
      <c r="Z1222" s="24">
        <f>T1222*Cap_2*MIN(1,(W1222+dt)/StartRamp)</f>
        <v>1.1000000000000001</v>
      </c>
      <c r="AA1222" s="24">
        <f>U1222*Cap_3*MIN(1,(X1222+dt)/StartRamp)</f>
        <v>1.1000000000000001</v>
      </c>
      <c r="AB1222" s="24">
        <f>SUM(Y1222:AA1222)</f>
        <v>3.4</v>
      </c>
      <c r="AC1222" s="24">
        <f>AB1222-D1222</f>
        <v>0.9302999999999999</v>
      </c>
      <c r="AD1222" s="25">
        <f>MEDIAN(0,(TaperEnd-E1222)/(TaperEnd-TaperStart),1)</f>
        <v>1</v>
      </c>
      <c r="AE1222" s="24">
        <f>MIN(P_pcs*AD1222,MAX(0,SOC_max-E1222)*E_nom*60/dt/SQRT(RTE))</f>
        <v>2.5</v>
      </c>
      <c r="AF1222" s="24">
        <f>MIN(P_pcs,MAX(0,E1222-SOC_min)*E_nom*60/dt*SQRT(RTE))</f>
        <v>2.5</v>
      </c>
      <c r="AG1222" s="24">
        <f>IF(AC1222&gt;0,MIN(AC1222,AE1222),0)</f>
        <v>0.9302999999999999</v>
      </c>
      <c r="AH1222" s="24">
        <f>IF(AC1222&lt;0,MIN(-AC1222,AF1222),0)</f>
        <v>0</v>
      </c>
      <c r="AI1222" s="24">
        <f>IF(AC1222&gt;0,D1222+AG1222,AB1222)</f>
        <v>3.4</v>
      </c>
      <c r="AJ1222" s="24">
        <f>MAX(0,D1222-AI1222-AH1222)</f>
        <v>0</v>
      </c>
      <c r="AK1222" s="25">
        <f>IF(AB1222&gt;0,AI1222/AB1222,0)</f>
        <v>1</v>
      </c>
      <c r="AL1222">
        <f>IF(AB1222=0,1,MIN(MATCH(MEDIAN(MinStable,AK1222,1),FC_L,1),3))</f>
        <v>3</v>
      </c>
      <c r="AM1222" s="25">
        <f>INDEX(FC_E1,$AL1222)+(MEDIAN(MinStable,$AK1222,1)-INDEX(FC_L,$AL1222))*(INDEX(FC_E1,$AL1222+1)-INDEX(FC_E1,$AL1222))/(INDEX(FC_L,$AL1222+1)-INDEX(FC_L,$AL1222))</f>
        <v>0.42799999999999999</v>
      </c>
      <c r="AN1222" s="25">
        <f>INDEX(FC_E2,$AL1222)+(MEDIAN(MinStable,$AK1222,1)-INDEX(FC_L,$AL1222))*(INDEX(FC_E2,$AL1222+1)-INDEX(FC_E2,$AL1222))/(INDEX(FC_L,$AL1222+1)-INDEX(FC_L,$AL1222))</f>
        <v>0.42199999999999999</v>
      </c>
      <c r="AO1222" s="25">
        <f>INDEX(FC_E3,$AL1222)+(MEDIAN(MinStable,$AK1222,1)-INDEX(FC_L,$AL1222))*(INDEX(FC_E3,$AL1222+1)-INDEX(FC_E3,$AL1222))/(INDEX(FC_L,$AL1222+1)-INDEX(FC_L,$AL1222))</f>
        <v>0.41499999999999998</v>
      </c>
      <c r="AP1222" s="26">
        <f>(IF(S1222=1,Y1222*AK1222/AM1222,0)+IF(T1222=1,Z1222*AK1222/AN1222,0)+IF(U1222=1,AA1222*AK1222/AO1222,0))*dt/60</f>
        <v>0.13434959664142687</v>
      </c>
      <c r="AQ1222" s="25">
        <f>E1222+(AG1222*SQRT(RTE)-AH1222/SQRT(RTE))*dt/60/E_nom</f>
        <v>0.62977730473070004</v>
      </c>
      <c r="AR1222">
        <f>IF(R1222=1,1,0)</f>
        <v>0</v>
      </c>
    </row>
    <row r="1223" spans="1:44" x14ac:dyDescent="0.2">
      <c r="A1223">
        <v>1221</v>
      </c>
      <c r="B1223" s="22">
        <f>A1223/1440</f>
        <v>0.84791666666666665</v>
      </c>
      <c r="C1223" s="23">
        <v>2.4176000000000002</v>
      </c>
      <c r="D1223" s="24">
        <f>C1223+P_aux</f>
        <v>2.4326000000000003</v>
      </c>
      <c r="E1223" s="25">
        <f>AQ1222</f>
        <v>0.62977730473070004</v>
      </c>
      <c r="F1223" s="24">
        <f>AB1222</f>
        <v>3.4</v>
      </c>
      <c r="G1223">
        <f>IF(AND(S1222=0,V1222&gt;=MinOff),V1222,-1)</f>
        <v>-1</v>
      </c>
      <c r="H1223">
        <f>IF(AND(T1222=0,W1222&gt;=MinOff),W1222,-1)</f>
        <v>-1</v>
      </c>
      <c r="I1223">
        <f>IF(AND(U1222=0,X1222&gt;=MinOff),X1222,-1)</f>
        <v>-1</v>
      </c>
      <c r="J1223">
        <f>IF(AND(S1222=1,V1222&gt;=MinRun),V1222,-1)</f>
        <v>998</v>
      </c>
      <c r="K1223">
        <f>IF(AND(T1222=1,W1222&gt;=MinRun),W1222,-1)</f>
        <v>997</v>
      </c>
      <c r="L1223">
        <f>IF(AND(U1222=1,X1222&gt;=MinRun),X1222,-1)</f>
        <v>656</v>
      </c>
      <c r="M1223">
        <f>IF(MAX(G1223:I1223)&lt;0,0,MATCH(MAX(G1223:I1223),G1223:I1223,0))</f>
        <v>0</v>
      </c>
      <c r="N1223">
        <f>IF(MAX(J1223:L1223)&lt;0,0,MATCH(MAX(J1223:L1223),J1223:L1223,0))</f>
        <v>1</v>
      </c>
      <c r="O1223" s="24">
        <f>IF(N1223=0,0,INDEX(CapVec,N1223))</f>
        <v>1.2</v>
      </c>
      <c r="P1223">
        <f>IF(OR(D1223&gt;F1223+StartMargin,E1223&lt;SOC_startT),1,0)</f>
        <v>0</v>
      </c>
      <c r="Q1223">
        <f>IF(AND(E1223&gt;SOC_stopT,D1223&lt;=F1223-O1223+StopMargin),1,0)</f>
        <v>0</v>
      </c>
      <c r="R1223">
        <f>IF(AND(P1223=1,M1223&gt;0),1,IF(AND(P1223=0,Q1223=1,N1223&gt;0),-1,0))</f>
        <v>0</v>
      </c>
      <c r="S1223">
        <f>S1222+IF(AND(R1223=1,M1223=1),1,0)-IF(AND(R1223=-1,N1223=1),1,0)</f>
        <v>1</v>
      </c>
      <c r="T1223">
        <f>T1222+IF(AND(R1223=1,M1223=2),1,0)-IF(AND(R1223=-1,N1223=2),1,0)</f>
        <v>1</v>
      </c>
      <c r="U1223">
        <f>U1222+IF(AND(R1223=1,M1223=3),1,0)-IF(AND(R1223=-1,N1223=3),1,0)</f>
        <v>1</v>
      </c>
      <c r="V1223">
        <f>IF(S1223&lt;&gt;S1222,0,V1222+dt)</f>
        <v>999</v>
      </c>
      <c r="W1223">
        <f>IF(T1223&lt;&gt;T1222,0,W1222+dt)</f>
        <v>998</v>
      </c>
      <c r="X1223">
        <f>IF(U1223&lt;&gt;U1222,0,X1222+dt)</f>
        <v>657</v>
      </c>
      <c r="Y1223" s="24">
        <f>S1223*Cap_1*MIN(1,(V1223+dt)/StartRamp)</f>
        <v>1.2</v>
      </c>
      <c r="Z1223" s="24">
        <f>T1223*Cap_2*MIN(1,(W1223+dt)/StartRamp)</f>
        <v>1.1000000000000001</v>
      </c>
      <c r="AA1223" s="24">
        <f>U1223*Cap_3*MIN(1,(X1223+dt)/StartRamp)</f>
        <v>1.1000000000000001</v>
      </c>
      <c r="AB1223" s="24">
        <f>SUM(Y1223:AA1223)</f>
        <v>3.4</v>
      </c>
      <c r="AC1223" s="24">
        <f>AB1223-D1223</f>
        <v>0.96739999999999959</v>
      </c>
      <c r="AD1223" s="25">
        <f>MEDIAN(0,(TaperEnd-E1223)/(TaperEnd-TaperStart),1)</f>
        <v>1</v>
      </c>
      <c r="AE1223" s="24">
        <f>MIN(P_pcs*AD1223,MAX(0,SOC_max-E1223)*E_nom*60/dt/SQRT(RTE))</f>
        <v>2.5</v>
      </c>
      <c r="AF1223" s="24">
        <f>MIN(P_pcs,MAX(0,E1223-SOC_min)*E_nom*60/dt*SQRT(RTE))</f>
        <v>2.5</v>
      </c>
      <c r="AG1223" s="24">
        <f>IF(AC1223&gt;0,MIN(AC1223,AE1223),0)</f>
        <v>0.96739999999999959</v>
      </c>
      <c r="AH1223" s="24">
        <f>IF(AC1223&lt;0,MIN(-AC1223,AF1223),0)</f>
        <v>0</v>
      </c>
      <c r="AI1223" s="24">
        <f>IF(AC1223&gt;0,D1223+AG1223,AB1223)</f>
        <v>3.4</v>
      </c>
      <c r="AJ1223" s="24">
        <f>MAX(0,D1223-AI1223-AH1223)</f>
        <v>0</v>
      </c>
      <c r="AK1223" s="25">
        <f>IF(AB1223&gt;0,AI1223/AB1223,0)</f>
        <v>1</v>
      </c>
      <c r="AL1223">
        <f>IF(AB1223=0,1,MIN(MATCH(MEDIAN(MinStable,AK1223,1),FC_L,1),3))</f>
        <v>3</v>
      </c>
      <c r="AM1223" s="25">
        <f>INDEX(FC_E1,$AL1223)+(MEDIAN(MinStable,$AK1223,1)-INDEX(FC_L,$AL1223))*(INDEX(FC_E1,$AL1223+1)-INDEX(FC_E1,$AL1223))/(INDEX(FC_L,$AL1223+1)-INDEX(FC_L,$AL1223))</f>
        <v>0.42799999999999999</v>
      </c>
      <c r="AN1223" s="25">
        <f>INDEX(FC_E2,$AL1223)+(MEDIAN(MinStable,$AK1223,1)-INDEX(FC_L,$AL1223))*(INDEX(FC_E2,$AL1223+1)-INDEX(FC_E2,$AL1223))/(INDEX(FC_L,$AL1223+1)-INDEX(FC_L,$AL1223))</f>
        <v>0.42199999999999999</v>
      </c>
      <c r="AO1223" s="25">
        <f>INDEX(FC_E3,$AL1223)+(MEDIAN(MinStable,$AK1223,1)-INDEX(FC_L,$AL1223))*(INDEX(FC_E3,$AL1223+1)-INDEX(FC_E3,$AL1223))/(INDEX(FC_L,$AL1223+1)-INDEX(FC_L,$AL1223))</f>
        <v>0.41499999999999998</v>
      </c>
      <c r="AP1223" s="26">
        <f>(IF(S1223=1,Y1223*AK1223/AM1223,0)+IF(T1223=1,Z1223*AK1223/AN1223,0)+IF(U1223=1,AA1223*AK1223/AO1223,0))*dt/60</f>
        <v>0.13434959664142687</v>
      </c>
      <c r="AQ1223" s="25">
        <f>E1223+(AG1223*SQRT(RTE)-AH1223/SQRT(RTE))*dt/60/E_nom</f>
        <v>0.63252730970406557</v>
      </c>
      <c r="AR1223">
        <f>IF(R1223=1,1,0)</f>
        <v>0</v>
      </c>
    </row>
    <row r="1224" spans="1:44" x14ac:dyDescent="0.2">
      <c r="A1224">
        <v>1222</v>
      </c>
      <c r="B1224" s="22">
        <f>A1224/1440</f>
        <v>0.84861111111111109</v>
      </c>
      <c r="C1224" s="23">
        <v>2.4157999999999999</v>
      </c>
      <c r="D1224" s="24">
        <f>C1224+P_aux</f>
        <v>2.4308000000000001</v>
      </c>
      <c r="E1224" s="25">
        <f>AQ1223</f>
        <v>0.63252730970406557</v>
      </c>
      <c r="F1224" s="24">
        <f>AB1223</f>
        <v>3.4</v>
      </c>
      <c r="G1224">
        <f>IF(AND(S1223=0,V1223&gt;=MinOff),V1223,-1)</f>
        <v>-1</v>
      </c>
      <c r="H1224">
        <f>IF(AND(T1223=0,W1223&gt;=MinOff),W1223,-1)</f>
        <v>-1</v>
      </c>
      <c r="I1224">
        <f>IF(AND(U1223=0,X1223&gt;=MinOff),X1223,-1)</f>
        <v>-1</v>
      </c>
      <c r="J1224">
        <f>IF(AND(S1223=1,V1223&gt;=MinRun),V1223,-1)</f>
        <v>999</v>
      </c>
      <c r="K1224">
        <f>IF(AND(T1223=1,W1223&gt;=MinRun),W1223,-1)</f>
        <v>998</v>
      </c>
      <c r="L1224">
        <f>IF(AND(U1223=1,X1223&gt;=MinRun),X1223,-1)</f>
        <v>657</v>
      </c>
      <c r="M1224">
        <f>IF(MAX(G1224:I1224)&lt;0,0,MATCH(MAX(G1224:I1224),G1224:I1224,0))</f>
        <v>0</v>
      </c>
      <c r="N1224">
        <f>IF(MAX(J1224:L1224)&lt;0,0,MATCH(MAX(J1224:L1224),J1224:L1224,0))</f>
        <v>1</v>
      </c>
      <c r="O1224" s="24">
        <f>IF(N1224=0,0,INDEX(CapVec,N1224))</f>
        <v>1.2</v>
      </c>
      <c r="P1224">
        <f>IF(OR(D1224&gt;F1224+StartMargin,E1224&lt;SOC_startT),1,0)</f>
        <v>0</v>
      </c>
      <c r="Q1224">
        <f>IF(AND(E1224&gt;SOC_stopT,D1224&lt;=F1224-O1224+StopMargin),1,0)</f>
        <v>0</v>
      </c>
      <c r="R1224">
        <f>IF(AND(P1224=1,M1224&gt;0),1,IF(AND(P1224=0,Q1224=1,N1224&gt;0),-1,0))</f>
        <v>0</v>
      </c>
      <c r="S1224">
        <f>S1223+IF(AND(R1224=1,M1224=1),1,0)-IF(AND(R1224=-1,N1224=1),1,0)</f>
        <v>1</v>
      </c>
      <c r="T1224">
        <f>T1223+IF(AND(R1224=1,M1224=2),1,0)-IF(AND(R1224=-1,N1224=2),1,0)</f>
        <v>1</v>
      </c>
      <c r="U1224">
        <f>U1223+IF(AND(R1224=1,M1224=3),1,0)-IF(AND(R1224=-1,N1224=3),1,0)</f>
        <v>1</v>
      </c>
      <c r="V1224">
        <f>IF(S1224&lt;&gt;S1223,0,V1223+dt)</f>
        <v>1000</v>
      </c>
      <c r="W1224">
        <f>IF(T1224&lt;&gt;T1223,0,W1223+dt)</f>
        <v>999</v>
      </c>
      <c r="X1224">
        <f>IF(U1224&lt;&gt;U1223,0,X1223+dt)</f>
        <v>658</v>
      </c>
      <c r="Y1224" s="24">
        <f>S1224*Cap_1*MIN(1,(V1224+dt)/StartRamp)</f>
        <v>1.2</v>
      </c>
      <c r="Z1224" s="24">
        <f>T1224*Cap_2*MIN(1,(W1224+dt)/StartRamp)</f>
        <v>1.1000000000000001</v>
      </c>
      <c r="AA1224" s="24">
        <f>U1224*Cap_3*MIN(1,(X1224+dt)/StartRamp)</f>
        <v>1.1000000000000001</v>
      </c>
      <c r="AB1224" s="24">
        <f>SUM(Y1224:AA1224)</f>
        <v>3.4</v>
      </c>
      <c r="AC1224" s="24">
        <f>AB1224-D1224</f>
        <v>0.96919999999999984</v>
      </c>
      <c r="AD1224" s="25">
        <f>MEDIAN(0,(TaperEnd-E1224)/(TaperEnd-TaperStart),1)</f>
        <v>1</v>
      </c>
      <c r="AE1224" s="24">
        <f>MIN(P_pcs*AD1224,MAX(0,SOC_max-E1224)*E_nom*60/dt/SQRT(RTE))</f>
        <v>2.5</v>
      </c>
      <c r="AF1224" s="24">
        <f>MIN(P_pcs,MAX(0,E1224-SOC_min)*E_nom*60/dt*SQRT(RTE))</f>
        <v>2.5</v>
      </c>
      <c r="AG1224" s="24">
        <f>IF(AC1224&gt;0,MIN(AC1224,AE1224),0)</f>
        <v>0.96919999999999984</v>
      </c>
      <c r="AH1224" s="24">
        <f>IF(AC1224&lt;0,MIN(-AC1224,AF1224),0)</f>
        <v>0</v>
      </c>
      <c r="AI1224" s="24">
        <f>IF(AC1224&gt;0,D1224+AG1224,AB1224)</f>
        <v>3.4</v>
      </c>
      <c r="AJ1224" s="24">
        <f>MAX(0,D1224-AI1224-AH1224)</f>
        <v>0</v>
      </c>
      <c r="AK1224" s="25">
        <f>IF(AB1224&gt;0,AI1224/AB1224,0)</f>
        <v>1</v>
      </c>
      <c r="AL1224">
        <f>IF(AB1224=0,1,MIN(MATCH(MEDIAN(MinStable,AK1224,1),FC_L,1),3))</f>
        <v>3</v>
      </c>
      <c r="AM1224" s="25">
        <f>INDEX(FC_E1,$AL1224)+(MEDIAN(MinStable,$AK1224,1)-INDEX(FC_L,$AL1224))*(INDEX(FC_E1,$AL1224+1)-INDEX(FC_E1,$AL1224))/(INDEX(FC_L,$AL1224+1)-INDEX(FC_L,$AL1224))</f>
        <v>0.42799999999999999</v>
      </c>
      <c r="AN1224" s="25">
        <f>INDEX(FC_E2,$AL1224)+(MEDIAN(MinStable,$AK1224,1)-INDEX(FC_L,$AL1224))*(INDEX(FC_E2,$AL1224+1)-INDEX(FC_E2,$AL1224))/(INDEX(FC_L,$AL1224+1)-INDEX(FC_L,$AL1224))</f>
        <v>0.42199999999999999</v>
      </c>
      <c r="AO1224" s="25">
        <f>INDEX(FC_E3,$AL1224)+(MEDIAN(MinStable,$AK1224,1)-INDEX(FC_L,$AL1224))*(INDEX(FC_E3,$AL1224+1)-INDEX(FC_E3,$AL1224))/(INDEX(FC_L,$AL1224+1)-INDEX(FC_L,$AL1224))</f>
        <v>0.41499999999999998</v>
      </c>
      <c r="AP1224" s="26">
        <f>(IF(S1224=1,Y1224*AK1224/AM1224,0)+IF(T1224=1,Z1224*AK1224/AN1224,0)+IF(U1224=1,AA1224*AK1224/AO1224,0))*dt/60</f>
        <v>0.13434959664142687</v>
      </c>
      <c r="AQ1224" s="25">
        <f>E1224+(AG1224*SQRT(RTE)-AH1224/SQRT(RTE))*dt/60/E_nom</f>
        <v>0.63528243149462371</v>
      </c>
      <c r="AR1224">
        <f>IF(R1224=1,1,0)</f>
        <v>0</v>
      </c>
    </row>
    <row r="1225" spans="1:44" x14ac:dyDescent="0.2">
      <c r="A1225">
        <v>1223</v>
      </c>
      <c r="B1225" s="22">
        <f>A1225/1440</f>
        <v>0.84930555555555554</v>
      </c>
      <c r="C1225" s="23">
        <v>2.3971</v>
      </c>
      <c r="D1225" s="24">
        <f>C1225+P_aux</f>
        <v>2.4121000000000001</v>
      </c>
      <c r="E1225" s="25">
        <f>AQ1224</f>
        <v>0.63528243149462371</v>
      </c>
      <c r="F1225" s="24">
        <f>AB1224</f>
        <v>3.4</v>
      </c>
      <c r="G1225">
        <f>IF(AND(S1224=0,V1224&gt;=MinOff),V1224,-1)</f>
        <v>-1</v>
      </c>
      <c r="H1225">
        <f>IF(AND(T1224=0,W1224&gt;=MinOff),W1224,-1)</f>
        <v>-1</v>
      </c>
      <c r="I1225">
        <f>IF(AND(U1224=0,X1224&gt;=MinOff),X1224,-1)</f>
        <v>-1</v>
      </c>
      <c r="J1225">
        <f>IF(AND(S1224=1,V1224&gt;=MinRun),V1224,-1)</f>
        <v>1000</v>
      </c>
      <c r="K1225">
        <f>IF(AND(T1224=1,W1224&gt;=MinRun),W1224,-1)</f>
        <v>999</v>
      </c>
      <c r="L1225">
        <f>IF(AND(U1224=1,X1224&gt;=MinRun),X1224,-1)</f>
        <v>658</v>
      </c>
      <c r="M1225">
        <f>IF(MAX(G1225:I1225)&lt;0,0,MATCH(MAX(G1225:I1225),G1225:I1225,0))</f>
        <v>0</v>
      </c>
      <c r="N1225">
        <f>IF(MAX(J1225:L1225)&lt;0,0,MATCH(MAX(J1225:L1225),J1225:L1225,0))</f>
        <v>1</v>
      </c>
      <c r="O1225" s="24">
        <f>IF(N1225=0,0,INDEX(CapVec,N1225))</f>
        <v>1.2</v>
      </c>
      <c r="P1225">
        <f>IF(OR(D1225&gt;F1225+StartMargin,E1225&lt;SOC_startT),1,0)</f>
        <v>0</v>
      </c>
      <c r="Q1225">
        <f>IF(AND(E1225&gt;SOC_stopT,D1225&lt;=F1225-O1225+StopMargin),1,0)</f>
        <v>0</v>
      </c>
      <c r="R1225">
        <f>IF(AND(P1225=1,M1225&gt;0),1,IF(AND(P1225=0,Q1225=1,N1225&gt;0),-1,0))</f>
        <v>0</v>
      </c>
      <c r="S1225">
        <f>S1224+IF(AND(R1225=1,M1225=1),1,0)-IF(AND(R1225=-1,N1225=1),1,0)</f>
        <v>1</v>
      </c>
      <c r="T1225">
        <f>T1224+IF(AND(R1225=1,M1225=2),1,0)-IF(AND(R1225=-1,N1225=2),1,0)</f>
        <v>1</v>
      </c>
      <c r="U1225">
        <f>U1224+IF(AND(R1225=1,M1225=3),1,0)-IF(AND(R1225=-1,N1225=3),1,0)</f>
        <v>1</v>
      </c>
      <c r="V1225">
        <f>IF(S1225&lt;&gt;S1224,0,V1224+dt)</f>
        <v>1001</v>
      </c>
      <c r="W1225">
        <f>IF(T1225&lt;&gt;T1224,0,W1224+dt)</f>
        <v>1000</v>
      </c>
      <c r="X1225">
        <f>IF(U1225&lt;&gt;U1224,0,X1224+dt)</f>
        <v>659</v>
      </c>
      <c r="Y1225" s="24">
        <f>S1225*Cap_1*MIN(1,(V1225+dt)/StartRamp)</f>
        <v>1.2</v>
      </c>
      <c r="Z1225" s="24">
        <f>T1225*Cap_2*MIN(1,(W1225+dt)/StartRamp)</f>
        <v>1.1000000000000001</v>
      </c>
      <c r="AA1225" s="24">
        <f>U1225*Cap_3*MIN(1,(X1225+dt)/StartRamp)</f>
        <v>1.1000000000000001</v>
      </c>
      <c r="AB1225" s="24">
        <f>SUM(Y1225:AA1225)</f>
        <v>3.4</v>
      </c>
      <c r="AC1225" s="24">
        <f>AB1225-D1225</f>
        <v>0.98789999999999978</v>
      </c>
      <c r="AD1225" s="25">
        <f>MEDIAN(0,(TaperEnd-E1225)/(TaperEnd-TaperStart),1)</f>
        <v>1</v>
      </c>
      <c r="AE1225" s="24">
        <f>MIN(P_pcs*AD1225,MAX(0,SOC_max-E1225)*E_nom*60/dt/SQRT(RTE))</f>
        <v>2.5</v>
      </c>
      <c r="AF1225" s="24">
        <f>MIN(P_pcs,MAX(0,E1225-SOC_min)*E_nom*60/dt*SQRT(RTE))</f>
        <v>2.5</v>
      </c>
      <c r="AG1225" s="24">
        <f>IF(AC1225&gt;0,MIN(AC1225,AE1225),0)</f>
        <v>0.98789999999999978</v>
      </c>
      <c r="AH1225" s="24">
        <f>IF(AC1225&lt;0,MIN(-AC1225,AF1225),0)</f>
        <v>0</v>
      </c>
      <c r="AI1225" s="24">
        <f>IF(AC1225&gt;0,D1225+AG1225,AB1225)</f>
        <v>3.4</v>
      </c>
      <c r="AJ1225" s="24">
        <f>MAX(0,D1225-AI1225-AH1225)</f>
        <v>0</v>
      </c>
      <c r="AK1225" s="25">
        <f>IF(AB1225&gt;0,AI1225/AB1225,0)</f>
        <v>1</v>
      </c>
      <c r="AL1225">
        <f>IF(AB1225=0,1,MIN(MATCH(MEDIAN(MinStable,AK1225,1),FC_L,1),3))</f>
        <v>3</v>
      </c>
      <c r="AM1225" s="25">
        <f>INDEX(FC_E1,$AL1225)+(MEDIAN(MinStable,$AK1225,1)-INDEX(FC_L,$AL1225))*(INDEX(FC_E1,$AL1225+1)-INDEX(FC_E1,$AL1225))/(INDEX(FC_L,$AL1225+1)-INDEX(FC_L,$AL1225))</f>
        <v>0.42799999999999999</v>
      </c>
      <c r="AN1225" s="25">
        <f>INDEX(FC_E2,$AL1225)+(MEDIAN(MinStable,$AK1225,1)-INDEX(FC_L,$AL1225))*(INDEX(FC_E2,$AL1225+1)-INDEX(FC_E2,$AL1225))/(INDEX(FC_L,$AL1225+1)-INDEX(FC_L,$AL1225))</f>
        <v>0.42199999999999999</v>
      </c>
      <c r="AO1225" s="25">
        <f>INDEX(FC_E3,$AL1225)+(MEDIAN(MinStable,$AK1225,1)-INDEX(FC_L,$AL1225))*(INDEX(FC_E3,$AL1225+1)-INDEX(FC_E3,$AL1225))/(INDEX(FC_L,$AL1225+1)-INDEX(FC_L,$AL1225))</f>
        <v>0.41499999999999998</v>
      </c>
      <c r="AP1225" s="26">
        <f>(IF(S1225=1,Y1225*AK1225/AM1225,0)+IF(T1225=1,Z1225*AK1225/AN1225,0)+IF(U1225=1,AA1225*AK1225/AO1225,0))*dt/60</f>
        <v>0.13434959664142687</v>
      </c>
      <c r="AQ1225" s="25">
        <f>E1225+(AG1225*SQRT(RTE)-AH1225/SQRT(RTE))*dt/60/E_nom</f>
        <v>0.6380907113304598</v>
      </c>
      <c r="AR1225">
        <f>IF(R1225=1,1,0)</f>
        <v>0</v>
      </c>
    </row>
    <row r="1226" spans="1:44" x14ac:dyDescent="0.2">
      <c r="A1226">
        <v>1224</v>
      </c>
      <c r="B1226" s="22">
        <f>A1226/1440</f>
        <v>0.85</v>
      </c>
      <c r="C1226" s="23">
        <v>2.5009000000000001</v>
      </c>
      <c r="D1226" s="24">
        <f>C1226+P_aux</f>
        <v>2.5159000000000002</v>
      </c>
      <c r="E1226" s="25">
        <f>AQ1225</f>
        <v>0.6380907113304598</v>
      </c>
      <c r="F1226" s="24">
        <f>AB1225</f>
        <v>3.4</v>
      </c>
      <c r="G1226">
        <f>IF(AND(S1225=0,V1225&gt;=MinOff),V1225,-1)</f>
        <v>-1</v>
      </c>
      <c r="H1226">
        <f>IF(AND(T1225=0,W1225&gt;=MinOff),W1225,-1)</f>
        <v>-1</v>
      </c>
      <c r="I1226">
        <f>IF(AND(U1225=0,X1225&gt;=MinOff),X1225,-1)</f>
        <v>-1</v>
      </c>
      <c r="J1226">
        <f>IF(AND(S1225=1,V1225&gt;=MinRun),V1225,-1)</f>
        <v>1001</v>
      </c>
      <c r="K1226">
        <f>IF(AND(T1225=1,W1225&gt;=MinRun),W1225,-1)</f>
        <v>1000</v>
      </c>
      <c r="L1226">
        <f>IF(AND(U1225=1,X1225&gt;=MinRun),X1225,-1)</f>
        <v>659</v>
      </c>
      <c r="M1226">
        <f>IF(MAX(G1226:I1226)&lt;0,0,MATCH(MAX(G1226:I1226),G1226:I1226,0))</f>
        <v>0</v>
      </c>
      <c r="N1226">
        <f>IF(MAX(J1226:L1226)&lt;0,0,MATCH(MAX(J1226:L1226),J1226:L1226,0))</f>
        <v>1</v>
      </c>
      <c r="O1226" s="24">
        <f>IF(N1226=0,0,INDEX(CapVec,N1226))</f>
        <v>1.2</v>
      </c>
      <c r="P1226">
        <f>IF(OR(D1226&gt;F1226+StartMargin,E1226&lt;SOC_startT),1,0)</f>
        <v>0</v>
      </c>
      <c r="Q1226">
        <f>IF(AND(E1226&gt;SOC_stopT,D1226&lt;=F1226-O1226+StopMargin),1,0)</f>
        <v>0</v>
      </c>
      <c r="R1226">
        <f>IF(AND(P1226=1,M1226&gt;0),1,IF(AND(P1226=0,Q1226=1,N1226&gt;0),-1,0))</f>
        <v>0</v>
      </c>
      <c r="S1226">
        <f>S1225+IF(AND(R1226=1,M1226=1),1,0)-IF(AND(R1226=-1,N1226=1),1,0)</f>
        <v>1</v>
      </c>
      <c r="T1226">
        <f>T1225+IF(AND(R1226=1,M1226=2),1,0)-IF(AND(R1226=-1,N1226=2),1,0)</f>
        <v>1</v>
      </c>
      <c r="U1226">
        <f>U1225+IF(AND(R1226=1,M1226=3),1,0)-IF(AND(R1226=-1,N1226=3),1,0)</f>
        <v>1</v>
      </c>
      <c r="V1226">
        <f>IF(S1226&lt;&gt;S1225,0,V1225+dt)</f>
        <v>1002</v>
      </c>
      <c r="W1226">
        <f>IF(T1226&lt;&gt;T1225,0,W1225+dt)</f>
        <v>1001</v>
      </c>
      <c r="X1226">
        <f>IF(U1226&lt;&gt;U1225,0,X1225+dt)</f>
        <v>660</v>
      </c>
      <c r="Y1226" s="24">
        <f>S1226*Cap_1*MIN(1,(V1226+dt)/StartRamp)</f>
        <v>1.2</v>
      </c>
      <c r="Z1226" s="24">
        <f>T1226*Cap_2*MIN(1,(W1226+dt)/StartRamp)</f>
        <v>1.1000000000000001</v>
      </c>
      <c r="AA1226" s="24">
        <f>U1226*Cap_3*MIN(1,(X1226+dt)/StartRamp)</f>
        <v>1.1000000000000001</v>
      </c>
      <c r="AB1226" s="24">
        <f>SUM(Y1226:AA1226)</f>
        <v>3.4</v>
      </c>
      <c r="AC1226" s="24">
        <f>AB1226-D1226</f>
        <v>0.88409999999999966</v>
      </c>
      <c r="AD1226" s="25">
        <f>MEDIAN(0,(TaperEnd-E1226)/(TaperEnd-TaperStart),1)</f>
        <v>1</v>
      </c>
      <c r="AE1226" s="24">
        <f>MIN(P_pcs*AD1226,MAX(0,SOC_max-E1226)*E_nom*60/dt/SQRT(RTE))</f>
        <v>2.5</v>
      </c>
      <c r="AF1226" s="24">
        <f>MIN(P_pcs,MAX(0,E1226-SOC_min)*E_nom*60/dt*SQRT(RTE))</f>
        <v>2.5</v>
      </c>
      <c r="AG1226" s="24">
        <f>IF(AC1226&gt;0,MIN(AC1226,AE1226),0)</f>
        <v>0.88409999999999966</v>
      </c>
      <c r="AH1226" s="24">
        <f>IF(AC1226&lt;0,MIN(-AC1226,AF1226),0)</f>
        <v>0</v>
      </c>
      <c r="AI1226" s="24">
        <f>IF(AC1226&gt;0,D1226+AG1226,AB1226)</f>
        <v>3.4</v>
      </c>
      <c r="AJ1226" s="24">
        <f>MAX(0,D1226-AI1226-AH1226)</f>
        <v>0</v>
      </c>
      <c r="AK1226" s="25">
        <f>IF(AB1226&gt;0,AI1226/AB1226,0)</f>
        <v>1</v>
      </c>
      <c r="AL1226">
        <f>IF(AB1226=0,1,MIN(MATCH(MEDIAN(MinStable,AK1226,1),FC_L,1),3))</f>
        <v>3</v>
      </c>
      <c r="AM1226" s="25">
        <f>INDEX(FC_E1,$AL1226)+(MEDIAN(MinStable,$AK1226,1)-INDEX(FC_L,$AL1226))*(INDEX(FC_E1,$AL1226+1)-INDEX(FC_E1,$AL1226))/(INDEX(FC_L,$AL1226+1)-INDEX(FC_L,$AL1226))</f>
        <v>0.42799999999999999</v>
      </c>
      <c r="AN1226" s="25">
        <f>INDEX(FC_E2,$AL1226)+(MEDIAN(MinStable,$AK1226,1)-INDEX(FC_L,$AL1226))*(INDEX(FC_E2,$AL1226+1)-INDEX(FC_E2,$AL1226))/(INDEX(FC_L,$AL1226+1)-INDEX(FC_L,$AL1226))</f>
        <v>0.42199999999999999</v>
      </c>
      <c r="AO1226" s="25">
        <f>INDEX(FC_E3,$AL1226)+(MEDIAN(MinStable,$AK1226,1)-INDEX(FC_L,$AL1226))*(INDEX(FC_E3,$AL1226+1)-INDEX(FC_E3,$AL1226))/(INDEX(FC_L,$AL1226+1)-INDEX(FC_L,$AL1226))</f>
        <v>0.41499999999999998</v>
      </c>
      <c r="AP1226" s="26">
        <f>(IF(S1226=1,Y1226*AK1226/AM1226,0)+IF(T1226=1,Z1226*AK1226/AN1226,0)+IF(U1226=1,AA1226*AK1226/AO1226,0))*dt/60</f>
        <v>0.13434959664142687</v>
      </c>
      <c r="AQ1226" s="25">
        <f>E1226+(AG1226*SQRT(RTE)-AH1226/SQRT(RTE))*dt/60/E_nom</f>
        <v>0.64060392137485977</v>
      </c>
      <c r="AR1226">
        <f>IF(R1226=1,1,0)</f>
        <v>0</v>
      </c>
    </row>
    <row r="1227" spans="1:44" x14ac:dyDescent="0.2">
      <c r="A1227">
        <v>1225</v>
      </c>
      <c r="B1227" s="22">
        <f>A1227/1440</f>
        <v>0.85069444444444442</v>
      </c>
      <c r="C1227" s="23">
        <v>2.4300999999999999</v>
      </c>
      <c r="D1227" s="24">
        <f>C1227+P_aux</f>
        <v>2.4451000000000001</v>
      </c>
      <c r="E1227" s="25">
        <f>AQ1226</f>
        <v>0.64060392137485977</v>
      </c>
      <c r="F1227" s="24">
        <f>AB1226</f>
        <v>3.4</v>
      </c>
      <c r="G1227">
        <f>IF(AND(S1226=0,V1226&gt;=MinOff),V1226,-1)</f>
        <v>-1</v>
      </c>
      <c r="H1227">
        <f>IF(AND(T1226=0,W1226&gt;=MinOff),W1226,-1)</f>
        <v>-1</v>
      </c>
      <c r="I1227">
        <f>IF(AND(U1226=0,X1226&gt;=MinOff),X1226,-1)</f>
        <v>-1</v>
      </c>
      <c r="J1227">
        <f>IF(AND(S1226=1,V1226&gt;=MinRun),V1226,-1)</f>
        <v>1002</v>
      </c>
      <c r="K1227">
        <f>IF(AND(T1226=1,W1226&gt;=MinRun),W1226,-1)</f>
        <v>1001</v>
      </c>
      <c r="L1227">
        <f>IF(AND(U1226=1,X1226&gt;=MinRun),X1226,-1)</f>
        <v>660</v>
      </c>
      <c r="M1227">
        <f>IF(MAX(G1227:I1227)&lt;0,0,MATCH(MAX(G1227:I1227),G1227:I1227,0))</f>
        <v>0</v>
      </c>
      <c r="N1227">
        <f>IF(MAX(J1227:L1227)&lt;0,0,MATCH(MAX(J1227:L1227),J1227:L1227,0))</f>
        <v>1</v>
      </c>
      <c r="O1227" s="24">
        <f>IF(N1227=0,0,INDEX(CapVec,N1227))</f>
        <v>1.2</v>
      </c>
      <c r="P1227">
        <f>IF(OR(D1227&gt;F1227+StartMargin,E1227&lt;SOC_startT),1,0)</f>
        <v>0</v>
      </c>
      <c r="Q1227">
        <f>IF(AND(E1227&gt;SOC_stopT,D1227&lt;=F1227-O1227+StopMargin),1,0)</f>
        <v>0</v>
      </c>
      <c r="R1227">
        <f>IF(AND(P1227=1,M1227&gt;0),1,IF(AND(P1227=0,Q1227=1,N1227&gt;0),-1,0))</f>
        <v>0</v>
      </c>
      <c r="S1227">
        <f>S1226+IF(AND(R1227=1,M1227=1),1,0)-IF(AND(R1227=-1,N1227=1),1,0)</f>
        <v>1</v>
      </c>
      <c r="T1227">
        <f>T1226+IF(AND(R1227=1,M1227=2),1,0)-IF(AND(R1227=-1,N1227=2),1,0)</f>
        <v>1</v>
      </c>
      <c r="U1227">
        <f>U1226+IF(AND(R1227=1,M1227=3),1,0)-IF(AND(R1227=-1,N1227=3),1,0)</f>
        <v>1</v>
      </c>
      <c r="V1227">
        <f>IF(S1227&lt;&gt;S1226,0,V1226+dt)</f>
        <v>1003</v>
      </c>
      <c r="W1227">
        <f>IF(T1227&lt;&gt;T1226,0,W1226+dt)</f>
        <v>1002</v>
      </c>
      <c r="X1227">
        <f>IF(U1227&lt;&gt;U1226,0,X1226+dt)</f>
        <v>661</v>
      </c>
      <c r="Y1227" s="24">
        <f>S1227*Cap_1*MIN(1,(V1227+dt)/StartRamp)</f>
        <v>1.2</v>
      </c>
      <c r="Z1227" s="24">
        <f>T1227*Cap_2*MIN(1,(W1227+dt)/StartRamp)</f>
        <v>1.1000000000000001</v>
      </c>
      <c r="AA1227" s="24">
        <f>U1227*Cap_3*MIN(1,(X1227+dt)/StartRamp)</f>
        <v>1.1000000000000001</v>
      </c>
      <c r="AB1227" s="24">
        <f>SUM(Y1227:AA1227)</f>
        <v>3.4</v>
      </c>
      <c r="AC1227" s="24">
        <f>AB1227-D1227</f>
        <v>0.95489999999999986</v>
      </c>
      <c r="AD1227" s="25">
        <f>MEDIAN(0,(TaperEnd-E1227)/(TaperEnd-TaperStart),1)</f>
        <v>1</v>
      </c>
      <c r="AE1227" s="24">
        <f>MIN(P_pcs*AD1227,MAX(0,SOC_max-E1227)*E_nom*60/dt/SQRT(RTE))</f>
        <v>2.5</v>
      </c>
      <c r="AF1227" s="24">
        <f>MIN(P_pcs,MAX(0,E1227-SOC_min)*E_nom*60/dt*SQRT(RTE))</f>
        <v>2.5</v>
      </c>
      <c r="AG1227" s="24">
        <f>IF(AC1227&gt;0,MIN(AC1227,AE1227),0)</f>
        <v>0.95489999999999986</v>
      </c>
      <c r="AH1227" s="24">
        <f>IF(AC1227&lt;0,MIN(-AC1227,AF1227),0)</f>
        <v>0</v>
      </c>
      <c r="AI1227" s="24">
        <f>IF(AC1227&gt;0,D1227+AG1227,AB1227)</f>
        <v>3.4</v>
      </c>
      <c r="AJ1227" s="24">
        <f>MAX(0,D1227-AI1227-AH1227)</f>
        <v>0</v>
      </c>
      <c r="AK1227" s="25">
        <f>IF(AB1227&gt;0,AI1227/AB1227,0)</f>
        <v>1</v>
      </c>
      <c r="AL1227">
        <f>IF(AB1227=0,1,MIN(MATCH(MEDIAN(MinStable,AK1227,1),FC_L,1),3))</f>
        <v>3</v>
      </c>
      <c r="AM1227" s="25">
        <f>INDEX(FC_E1,$AL1227)+(MEDIAN(MinStable,$AK1227,1)-INDEX(FC_L,$AL1227))*(INDEX(FC_E1,$AL1227+1)-INDEX(FC_E1,$AL1227))/(INDEX(FC_L,$AL1227+1)-INDEX(FC_L,$AL1227))</f>
        <v>0.42799999999999999</v>
      </c>
      <c r="AN1227" s="25">
        <f>INDEX(FC_E2,$AL1227)+(MEDIAN(MinStable,$AK1227,1)-INDEX(FC_L,$AL1227))*(INDEX(FC_E2,$AL1227+1)-INDEX(FC_E2,$AL1227))/(INDEX(FC_L,$AL1227+1)-INDEX(FC_L,$AL1227))</f>
        <v>0.42199999999999999</v>
      </c>
      <c r="AO1227" s="25">
        <f>INDEX(FC_E3,$AL1227)+(MEDIAN(MinStable,$AK1227,1)-INDEX(FC_L,$AL1227))*(INDEX(FC_E3,$AL1227+1)-INDEX(FC_E3,$AL1227))/(INDEX(FC_L,$AL1227+1)-INDEX(FC_L,$AL1227))</f>
        <v>0.41499999999999998</v>
      </c>
      <c r="AP1227" s="26">
        <f>(IF(S1227=1,Y1227*AK1227/AM1227,0)+IF(T1227=1,Z1227*AK1227/AN1227,0)+IF(U1227=1,AA1227*AK1227/AO1227,0))*dt/60</f>
        <v>0.13434959664142687</v>
      </c>
      <c r="AQ1227" s="25">
        <f>E1227+(AG1227*SQRT(RTE)-AH1227/SQRT(RTE))*dt/60/E_nom</f>
        <v>0.64331839289549941</v>
      </c>
      <c r="AR1227">
        <f>IF(R1227=1,1,0)</f>
        <v>0</v>
      </c>
    </row>
    <row r="1228" spans="1:44" x14ac:dyDescent="0.2">
      <c r="A1228">
        <v>1226</v>
      </c>
      <c r="B1228" s="22">
        <f>A1228/1440</f>
        <v>0.85138888888888886</v>
      </c>
      <c r="C1228" s="23">
        <v>2.4493</v>
      </c>
      <c r="D1228" s="24">
        <f>C1228+P_aux</f>
        <v>2.4643000000000002</v>
      </c>
      <c r="E1228" s="25">
        <f>AQ1227</f>
        <v>0.64331839289549941</v>
      </c>
      <c r="F1228" s="24">
        <f>AB1227</f>
        <v>3.4</v>
      </c>
      <c r="G1228">
        <f>IF(AND(S1227=0,V1227&gt;=MinOff),V1227,-1)</f>
        <v>-1</v>
      </c>
      <c r="H1228">
        <f>IF(AND(T1227=0,W1227&gt;=MinOff),W1227,-1)</f>
        <v>-1</v>
      </c>
      <c r="I1228">
        <f>IF(AND(U1227=0,X1227&gt;=MinOff),X1227,-1)</f>
        <v>-1</v>
      </c>
      <c r="J1228">
        <f>IF(AND(S1227=1,V1227&gt;=MinRun),V1227,-1)</f>
        <v>1003</v>
      </c>
      <c r="K1228">
        <f>IF(AND(T1227=1,W1227&gt;=MinRun),W1227,-1)</f>
        <v>1002</v>
      </c>
      <c r="L1228">
        <f>IF(AND(U1227=1,X1227&gt;=MinRun),X1227,-1)</f>
        <v>661</v>
      </c>
      <c r="M1228">
        <f>IF(MAX(G1228:I1228)&lt;0,0,MATCH(MAX(G1228:I1228),G1228:I1228,0))</f>
        <v>0</v>
      </c>
      <c r="N1228">
        <f>IF(MAX(J1228:L1228)&lt;0,0,MATCH(MAX(J1228:L1228),J1228:L1228,0))</f>
        <v>1</v>
      </c>
      <c r="O1228" s="24">
        <f>IF(N1228=0,0,INDEX(CapVec,N1228))</f>
        <v>1.2</v>
      </c>
      <c r="P1228">
        <f>IF(OR(D1228&gt;F1228+StartMargin,E1228&lt;SOC_startT),1,0)</f>
        <v>0</v>
      </c>
      <c r="Q1228">
        <f>IF(AND(E1228&gt;SOC_stopT,D1228&lt;=F1228-O1228+StopMargin),1,0)</f>
        <v>0</v>
      </c>
      <c r="R1228">
        <f>IF(AND(P1228=1,M1228&gt;0),1,IF(AND(P1228=0,Q1228=1,N1228&gt;0),-1,0))</f>
        <v>0</v>
      </c>
      <c r="S1228">
        <f>S1227+IF(AND(R1228=1,M1228=1),1,0)-IF(AND(R1228=-1,N1228=1),1,0)</f>
        <v>1</v>
      </c>
      <c r="T1228">
        <f>T1227+IF(AND(R1228=1,M1228=2),1,0)-IF(AND(R1228=-1,N1228=2),1,0)</f>
        <v>1</v>
      </c>
      <c r="U1228">
        <f>U1227+IF(AND(R1228=1,M1228=3),1,0)-IF(AND(R1228=-1,N1228=3),1,0)</f>
        <v>1</v>
      </c>
      <c r="V1228">
        <f>IF(S1228&lt;&gt;S1227,0,V1227+dt)</f>
        <v>1004</v>
      </c>
      <c r="W1228">
        <f>IF(T1228&lt;&gt;T1227,0,W1227+dt)</f>
        <v>1003</v>
      </c>
      <c r="X1228">
        <f>IF(U1228&lt;&gt;U1227,0,X1227+dt)</f>
        <v>662</v>
      </c>
      <c r="Y1228" s="24">
        <f>S1228*Cap_1*MIN(1,(V1228+dt)/StartRamp)</f>
        <v>1.2</v>
      </c>
      <c r="Z1228" s="24">
        <f>T1228*Cap_2*MIN(1,(W1228+dt)/StartRamp)</f>
        <v>1.1000000000000001</v>
      </c>
      <c r="AA1228" s="24">
        <f>U1228*Cap_3*MIN(1,(X1228+dt)/StartRamp)</f>
        <v>1.1000000000000001</v>
      </c>
      <c r="AB1228" s="24">
        <f>SUM(Y1228:AA1228)</f>
        <v>3.4</v>
      </c>
      <c r="AC1228" s="24">
        <f>AB1228-D1228</f>
        <v>0.93569999999999975</v>
      </c>
      <c r="AD1228" s="25">
        <f>MEDIAN(0,(TaperEnd-E1228)/(TaperEnd-TaperStart),1)</f>
        <v>1</v>
      </c>
      <c r="AE1228" s="24">
        <f>MIN(P_pcs*AD1228,MAX(0,SOC_max-E1228)*E_nom*60/dt/SQRT(RTE))</f>
        <v>2.5</v>
      </c>
      <c r="AF1228" s="24">
        <f>MIN(P_pcs,MAX(0,E1228-SOC_min)*E_nom*60/dt*SQRT(RTE))</f>
        <v>2.5</v>
      </c>
      <c r="AG1228" s="24">
        <f>IF(AC1228&gt;0,MIN(AC1228,AE1228),0)</f>
        <v>0.93569999999999975</v>
      </c>
      <c r="AH1228" s="24">
        <f>IF(AC1228&lt;0,MIN(-AC1228,AF1228),0)</f>
        <v>0</v>
      </c>
      <c r="AI1228" s="24">
        <f>IF(AC1228&gt;0,D1228+AG1228,AB1228)</f>
        <v>3.4</v>
      </c>
      <c r="AJ1228" s="24">
        <f>MAX(0,D1228-AI1228-AH1228)</f>
        <v>0</v>
      </c>
      <c r="AK1228" s="25">
        <f>IF(AB1228&gt;0,AI1228/AB1228,0)</f>
        <v>1</v>
      </c>
      <c r="AL1228">
        <f>IF(AB1228=0,1,MIN(MATCH(MEDIAN(MinStable,AK1228,1),FC_L,1),3))</f>
        <v>3</v>
      </c>
      <c r="AM1228" s="25">
        <f>INDEX(FC_E1,$AL1228)+(MEDIAN(MinStable,$AK1228,1)-INDEX(FC_L,$AL1228))*(INDEX(FC_E1,$AL1228+1)-INDEX(FC_E1,$AL1228))/(INDEX(FC_L,$AL1228+1)-INDEX(FC_L,$AL1228))</f>
        <v>0.42799999999999999</v>
      </c>
      <c r="AN1228" s="25">
        <f>INDEX(FC_E2,$AL1228)+(MEDIAN(MinStable,$AK1228,1)-INDEX(FC_L,$AL1228))*(INDEX(FC_E2,$AL1228+1)-INDEX(FC_E2,$AL1228))/(INDEX(FC_L,$AL1228+1)-INDEX(FC_L,$AL1228))</f>
        <v>0.42199999999999999</v>
      </c>
      <c r="AO1228" s="25">
        <f>INDEX(FC_E3,$AL1228)+(MEDIAN(MinStable,$AK1228,1)-INDEX(FC_L,$AL1228))*(INDEX(FC_E3,$AL1228+1)-INDEX(FC_E3,$AL1228))/(INDEX(FC_L,$AL1228+1)-INDEX(FC_L,$AL1228))</f>
        <v>0.41499999999999998</v>
      </c>
      <c r="AP1228" s="26">
        <f>(IF(S1228=1,Y1228*AK1228/AM1228,0)+IF(T1228=1,Z1228*AK1228/AN1228,0)+IF(U1228=1,AA1228*AK1228/AO1228,0))*dt/60</f>
        <v>0.13434959664142687</v>
      </c>
      <c r="AQ1228" s="25">
        <f>E1228+(AG1228*SQRT(RTE)-AH1228/SQRT(RTE))*dt/60/E_nom</f>
        <v>0.64597828503275201</v>
      </c>
      <c r="AR1228">
        <f>IF(R1228=1,1,0)</f>
        <v>0</v>
      </c>
    </row>
    <row r="1229" spans="1:44" x14ac:dyDescent="0.2">
      <c r="A1229">
        <v>1227</v>
      </c>
      <c r="B1229" s="22">
        <f>A1229/1440</f>
        <v>0.8520833333333333</v>
      </c>
      <c r="C1229" s="23">
        <v>2.3944000000000001</v>
      </c>
      <c r="D1229" s="24">
        <f>C1229+P_aux</f>
        <v>2.4094000000000002</v>
      </c>
      <c r="E1229" s="25">
        <f>AQ1228</f>
        <v>0.64597828503275201</v>
      </c>
      <c r="F1229" s="24">
        <f>AB1228</f>
        <v>3.4</v>
      </c>
      <c r="G1229">
        <f>IF(AND(S1228=0,V1228&gt;=MinOff),V1228,-1)</f>
        <v>-1</v>
      </c>
      <c r="H1229">
        <f>IF(AND(T1228=0,W1228&gt;=MinOff),W1228,-1)</f>
        <v>-1</v>
      </c>
      <c r="I1229">
        <f>IF(AND(U1228=0,X1228&gt;=MinOff),X1228,-1)</f>
        <v>-1</v>
      </c>
      <c r="J1229">
        <f>IF(AND(S1228=1,V1228&gt;=MinRun),V1228,-1)</f>
        <v>1004</v>
      </c>
      <c r="K1229">
        <f>IF(AND(T1228=1,W1228&gt;=MinRun),W1228,-1)</f>
        <v>1003</v>
      </c>
      <c r="L1229">
        <f>IF(AND(U1228=1,X1228&gt;=MinRun),X1228,-1)</f>
        <v>662</v>
      </c>
      <c r="M1229">
        <f>IF(MAX(G1229:I1229)&lt;0,0,MATCH(MAX(G1229:I1229),G1229:I1229,0))</f>
        <v>0</v>
      </c>
      <c r="N1229">
        <f>IF(MAX(J1229:L1229)&lt;0,0,MATCH(MAX(J1229:L1229),J1229:L1229,0))</f>
        <v>1</v>
      </c>
      <c r="O1229" s="24">
        <f>IF(N1229=0,0,INDEX(CapVec,N1229))</f>
        <v>1.2</v>
      </c>
      <c r="P1229">
        <f>IF(OR(D1229&gt;F1229+StartMargin,E1229&lt;SOC_startT),1,0)</f>
        <v>0</v>
      </c>
      <c r="Q1229">
        <f>IF(AND(E1229&gt;SOC_stopT,D1229&lt;=F1229-O1229+StopMargin),1,0)</f>
        <v>0</v>
      </c>
      <c r="R1229">
        <f>IF(AND(P1229=1,M1229&gt;0),1,IF(AND(P1229=0,Q1229=1,N1229&gt;0),-1,0))</f>
        <v>0</v>
      </c>
      <c r="S1229">
        <f>S1228+IF(AND(R1229=1,M1229=1),1,0)-IF(AND(R1229=-1,N1229=1),1,0)</f>
        <v>1</v>
      </c>
      <c r="T1229">
        <f>T1228+IF(AND(R1229=1,M1229=2),1,0)-IF(AND(R1229=-1,N1229=2),1,0)</f>
        <v>1</v>
      </c>
      <c r="U1229">
        <f>U1228+IF(AND(R1229=1,M1229=3),1,0)-IF(AND(R1229=-1,N1229=3),1,0)</f>
        <v>1</v>
      </c>
      <c r="V1229">
        <f>IF(S1229&lt;&gt;S1228,0,V1228+dt)</f>
        <v>1005</v>
      </c>
      <c r="W1229">
        <f>IF(T1229&lt;&gt;T1228,0,W1228+dt)</f>
        <v>1004</v>
      </c>
      <c r="X1229">
        <f>IF(U1229&lt;&gt;U1228,0,X1228+dt)</f>
        <v>663</v>
      </c>
      <c r="Y1229" s="24">
        <f>S1229*Cap_1*MIN(1,(V1229+dt)/StartRamp)</f>
        <v>1.2</v>
      </c>
      <c r="Z1229" s="24">
        <f>T1229*Cap_2*MIN(1,(W1229+dt)/StartRamp)</f>
        <v>1.1000000000000001</v>
      </c>
      <c r="AA1229" s="24">
        <f>U1229*Cap_3*MIN(1,(X1229+dt)/StartRamp)</f>
        <v>1.1000000000000001</v>
      </c>
      <c r="AB1229" s="24">
        <f>SUM(Y1229:AA1229)</f>
        <v>3.4</v>
      </c>
      <c r="AC1229" s="24">
        <f>AB1229-D1229</f>
        <v>0.9905999999999997</v>
      </c>
      <c r="AD1229" s="25">
        <f>MEDIAN(0,(TaperEnd-E1229)/(TaperEnd-TaperStart),1)</f>
        <v>1</v>
      </c>
      <c r="AE1229" s="24">
        <f>MIN(P_pcs*AD1229,MAX(0,SOC_max-E1229)*E_nom*60/dt/SQRT(RTE))</f>
        <v>2.5</v>
      </c>
      <c r="AF1229" s="24">
        <f>MIN(P_pcs,MAX(0,E1229-SOC_min)*E_nom*60/dt*SQRT(RTE))</f>
        <v>2.5</v>
      </c>
      <c r="AG1229" s="24">
        <f>IF(AC1229&gt;0,MIN(AC1229,AE1229),0)</f>
        <v>0.9905999999999997</v>
      </c>
      <c r="AH1229" s="24">
        <f>IF(AC1229&lt;0,MIN(-AC1229,AF1229),0)</f>
        <v>0</v>
      </c>
      <c r="AI1229" s="24">
        <f>IF(AC1229&gt;0,D1229+AG1229,AB1229)</f>
        <v>3.4</v>
      </c>
      <c r="AJ1229" s="24">
        <f>MAX(0,D1229-AI1229-AH1229)</f>
        <v>0</v>
      </c>
      <c r="AK1229" s="25">
        <f>IF(AB1229&gt;0,AI1229/AB1229,0)</f>
        <v>1</v>
      </c>
      <c r="AL1229">
        <f>IF(AB1229=0,1,MIN(MATCH(MEDIAN(MinStable,AK1229,1),FC_L,1),3))</f>
        <v>3</v>
      </c>
      <c r="AM1229" s="25">
        <f>INDEX(FC_E1,$AL1229)+(MEDIAN(MinStable,$AK1229,1)-INDEX(FC_L,$AL1229))*(INDEX(FC_E1,$AL1229+1)-INDEX(FC_E1,$AL1229))/(INDEX(FC_L,$AL1229+1)-INDEX(FC_L,$AL1229))</f>
        <v>0.42799999999999999</v>
      </c>
      <c r="AN1229" s="25">
        <f>INDEX(FC_E2,$AL1229)+(MEDIAN(MinStable,$AK1229,1)-INDEX(FC_L,$AL1229))*(INDEX(FC_E2,$AL1229+1)-INDEX(FC_E2,$AL1229))/(INDEX(FC_L,$AL1229+1)-INDEX(FC_L,$AL1229))</f>
        <v>0.42199999999999999</v>
      </c>
      <c r="AO1229" s="25">
        <f>INDEX(FC_E3,$AL1229)+(MEDIAN(MinStable,$AK1229,1)-INDEX(FC_L,$AL1229))*(INDEX(FC_E3,$AL1229+1)-INDEX(FC_E3,$AL1229))/(INDEX(FC_L,$AL1229+1)-INDEX(FC_L,$AL1229))</f>
        <v>0.41499999999999998</v>
      </c>
      <c r="AP1229" s="26">
        <f>(IF(S1229=1,Y1229*AK1229/AM1229,0)+IF(T1229=1,Z1229*AK1229/AN1229,0)+IF(U1229=1,AA1229*AK1229/AO1229,0))*dt/60</f>
        <v>0.13434959664142687</v>
      </c>
      <c r="AQ1229" s="25">
        <f>E1229+(AG1229*SQRT(RTE)-AH1229/SQRT(RTE))*dt/60/E_nom</f>
        <v>0.64879424009437692</v>
      </c>
      <c r="AR1229">
        <f>IF(R1229=1,1,0)</f>
        <v>0</v>
      </c>
    </row>
    <row r="1230" spans="1:44" x14ac:dyDescent="0.2">
      <c r="A1230">
        <v>1228</v>
      </c>
      <c r="B1230" s="22">
        <f>A1230/1440</f>
        <v>0.85277777777777775</v>
      </c>
      <c r="C1230" s="23">
        <v>2.4064999999999999</v>
      </c>
      <c r="D1230" s="24">
        <f>C1230+P_aux</f>
        <v>2.4215</v>
      </c>
      <c r="E1230" s="25">
        <f>AQ1229</f>
        <v>0.64879424009437692</v>
      </c>
      <c r="F1230" s="24">
        <f>AB1229</f>
        <v>3.4</v>
      </c>
      <c r="G1230">
        <f>IF(AND(S1229=0,V1229&gt;=MinOff),V1229,-1)</f>
        <v>-1</v>
      </c>
      <c r="H1230">
        <f>IF(AND(T1229=0,W1229&gt;=MinOff),W1229,-1)</f>
        <v>-1</v>
      </c>
      <c r="I1230">
        <f>IF(AND(U1229=0,X1229&gt;=MinOff),X1229,-1)</f>
        <v>-1</v>
      </c>
      <c r="J1230">
        <f>IF(AND(S1229=1,V1229&gt;=MinRun),V1229,-1)</f>
        <v>1005</v>
      </c>
      <c r="K1230">
        <f>IF(AND(T1229=1,W1229&gt;=MinRun),W1229,-1)</f>
        <v>1004</v>
      </c>
      <c r="L1230">
        <f>IF(AND(U1229=1,X1229&gt;=MinRun),X1229,-1)</f>
        <v>663</v>
      </c>
      <c r="M1230">
        <f>IF(MAX(G1230:I1230)&lt;0,0,MATCH(MAX(G1230:I1230),G1230:I1230,0))</f>
        <v>0</v>
      </c>
      <c r="N1230">
        <f>IF(MAX(J1230:L1230)&lt;0,0,MATCH(MAX(J1230:L1230),J1230:L1230,0))</f>
        <v>1</v>
      </c>
      <c r="O1230" s="24">
        <f>IF(N1230=0,0,INDEX(CapVec,N1230))</f>
        <v>1.2</v>
      </c>
      <c r="P1230">
        <f>IF(OR(D1230&gt;F1230+StartMargin,E1230&lt;SOC_startT),1,0)</f>
        <v>0</v>
      </c>
      <c r="Q1230">
        <f>IF(AND(E1230&gt;SOC_stopT,D1230&lt;=F1230-O1230+StopMargin),1,0)</f>
        <v>0</v>
      </c>
      <c r="R1230">
        <f>IF(AND(P1230=1,M1230&gt;0),1,IF(AND(P1230=0,Q1230=1,N1230&gt;0),-1,0))</f>
        <v>0</v>
      </c>
      <c r="S1230">
        <f>S1229+IF(AND(R1230=1,M1230=1),1,0)-IF(AND(R1230=-1,N1230=1),1,0)</f>
        <v>1</v>
      </c>
      <c r="T1230">
        <f>T1229+IF(AND(R1230=1,M1230=2),1,0)-IF(AND(R1230=-1,N1230=2),1,0)</f>
        <v>1</v>
      </c>
      <c r="U1230">
        <f>U1229+IF(AND(R1230=1,M1230=3),1,0)-IF(AND(R1230=-1,N1230=3),1,0)</f>
        <v>1</v>
      </c>
      <c r="V1230">
        <f>IF(S1230&lt;&gt;S1229,0,V1229+dt)</f>
        <v>1006</v>
      </c>
      <c r="W1230">
        <f>IF(T1230&lt;&gt;T1229,0,W1229+dt)</f>
        <v>1005</v>
      </c>
      <c r="X1230">
        <f>IF(U1230&lt;&gt;U1229,0,X1229+dt)</f>
        <v>664</v>
      </c>
      <c r="Y1230" s="24">
        <f>S1230*Cap_1*MIN(1,(V1230+dt)/StartRamp)</f>
        <v>1.2</v>
      </c>
      <c r="Z1230" s="24">
        <f>T1230*Cap_2*MIN(1,(W1230+dt)/StartRamp)</f>
        <v>1.1000000000000001</v>
      </c>
      <c r="AA1230" s="24">
        <f>U1230*Cap_3*MIN(1,(X1230+dt)/StartRamp)</f>
        <v>1.1000000000000001</v>
      </c>
      <c r="AB1230" s="24">
        <f>SUM(Y1230:AA1230)</f>
        <v>3.4</v>
      </c>
      <c r="AC1230" s="24">
        <f>AB1230-D1230</f>
        <v>0.97849999999999993</v>
      </c>
      <c r="AD1230" s="25">
        <f>MEDIAN(0,(TaperEnd-E1230)/(TaperEnd-TaperStart),1)</f>
        <v>1</v>
      </c>
      <c r="AE1230" s="24">
        <f>MIN(P_pcs*AD1230,MAX(0,SOC_max-E1230)*E_nom*60/dt/SQRT(RTE))</f>
        <v>2.5</v>
      </c>
      <c r="AF1230" s="24">
        <f>MIN(P_pcs,MAX(0,E1230-SOC_min)*E_nom*60/dt*SQRT(RTE))</f>
        <v>2.5</v>
      </c>
      <c r="AG1230" s="24">
        <f>IF(AC1230&gt;0,MIN(AC1230,AE1230),0)</f>
        <v>0.97849999999999993</v>
      </c>
      <c r="AH1230" s="24">
        <f>IF(AC1230&lt;0,MIN(-AC1230,AF1230),0)</f>
        <v>0</v>
      </c>
      <c r="AI1230" s="24">
        <f>IF(AC1230&gt;0,D1230+AG1230,AB1230)</f>
        <v>3.4</v>
      </c>
      <c r="AJ1230" s="24">
        <f>MAX(0,D1230-AI1230-AH1230)</f>
        <v>0</v>
      </c>
      <c r="AK1230" s="25">
        <f>IF(AB1230&gt;0,AI1230/AB1230,0)</f>
        <v>1</v>
      </c>
      <c r="AL1230">
        <f>IF(AB1230=0,1,MIN(MATCH(MEDIAN(MinStable,AK1230,1),FC_L,1),3))</f>
        <v>3</v>
      </c>
      <c r="AM1230" s="25">
        <f>INDEX(FC_E1,$AL1230)+(MEDIAN(MinStable,$AK1230,1)-INDEX(FC_L,$AL1230))*(INDEX(FC_E1,$AL1230+1)-INDEX(FC_E1,$AL1230))/(INDEX(FC_L,$AL1230+1)-INDEX(FC_L,$AL1230))</f>
        <v>0.42799999999999999</v>
      </c>
      <c r="AN1230" s="25">
        <f>INDEX(FC_E2,$AL1230)+(MEDIAN(MinStable,$AK1230,1)-INDEX(FC_L,$AL1230))*(INDEX(FC_E2,$AL1230+1)-INDEX(FC_E2,$AL1230))/(INDEX(FC_L,$AL1230+1)-INDEX(FC_L,$AL1230))</f>
        <v>0.42199999999999999</v>
      </c>
      <c r="AO1230" s="25">
        <f>INDEX(FC_E3,$AL1230)+(MEDIAN(MinStable,$AK1230,1)-INDEX(FC_L,$AL1230))*(INDEX(FC_E3,$AL1230+1)-INDEX(FC_E3,$AL1230))/(INDEX(FC_L,$AL1230+1)-INDEX(FC_L,$AL1230))</f>
        <v>0.41499999999999998</v>
      </c>
      <c r="AP1230" s="26">
        <f>(IF(S1230=1,Y1230*AK1230/AM1230,0)+IF(T1230=1,Z1230*AK1230/AN1230,0)+IF(U1230=1,AA1230*AK1230/AO1230,0))*dt/60</f>
        <v>0.13434959664142687</v>
      </c>
      <c r="AQ1230" s="25">
        <f>E1230+(AG1230*SQRT(RTE)-AH1230/SQRT(RTE))*dt/60/E_nom</f>
        <v>0.65157579877376315</v>
      </c>
      <c r="AR1230">
        <f>IF(R1230=1,1,0)</f>
        <v>0</v>
      </c>
    </row>
    <row r="1231" spans="1:44" x14ac:dyDescent="0.2">
      <c r="A1231">
        <v>1229</v>
      </c>
      <c r="B1231" s="22">
        <f>A1231/1440</f>
        <v>0.85347222222222219</v>
      </c>
      <c r="C1231" s="23">
        <v>2.4379</v>
      </c>
      <c r="D1231" s="24">
        <f>C1231+P_aux</f>
        <v>2.4529000000000001</v>
      </c>
      <c r="E1231" s="25">
        <f>AQ1230</f>
        <v>0.65157579877376315</v>
      </c>
      <c r="F1231" s="24">
        <f>AB1230</f>
        <v>3.4</v>
      </c>
      <c r="G1231">
        <f>IF(AND(S1230=0,V1230&gt;=MinOff),V1230,-1)</f>
        <v>-1</v>
      </c>
      <c r="H1231">
        <f>IF(AND(T1230=0,W1230&gt;=MinOff),W1230,-1)</f>
        <v>-1</v>
      </c>
      <c r="I1231">
        <f>IF(AND(U1230=0,X1230&gt;=MinOff),X1230,-1)</f>
        <v>-1</v>
      </c>
      <c r="J1231">
        <f>IF(AND(S1230=1,V1230&gt;=MinRun),V1230,-1)</f>
        <v>1006</v>
      </c>
      <c r="K1231">
        <f>IF(AND(T1230=1,W1230&gt;=MinRun),W1230,-1)</f>
        <v>1005</v>
      </c>
      <c r="L1231">
        <f>IF(AND(U1230=1,X1230&gt;=MinRun),X1230,-1)</f>
        <v>664</v>
      </c>
      <c r="M1231">
        <f>IF(MAX(G1231:I1231)&lt;0,0,MATCH(MAX(G1231:I1231),G1231:I1231,0))</f>
        <v>0</v>
      </c>
      <c r="N1231">
        <f>IF(MAX(J1231:L1231)&lt;0,0,MATCH(MAX(J1231:L1231),J1231:L1231,0))</f>
        <v>1</v>
      </c>
      <c r="O1231" s="24">
        <f>IF(N1231=0,0,INDEX(CapVec,N1231))</f>
        <v>1.2</v>
      </c>
      <c r="P1231">
        <f>IF(OR(D1231&gt;F1231+StartMargin,E1231&lt;SOC_startT),1,0)</f>
        <v>0</v>
      </c>
      <c r="Q1231">
        <f>IF(AND(E1231&gt;SOC_stopT,D1231&lt;=F1231-O1231+StopMargin),1,0)</f>
        <v>0</v>
      </c>
      <c r="R1231">
        <f>IF(AND(P1231=1,M1231&gt;0),1,IF(AND(P1231=0,Q1231=1,N1231&gt;0),-1,0))</f>
        <v>0</v>
      </c>
      <c r="S1231">
        <f>S1230+IF(AND(R1231=1,M1231=1),1,0)-IF(AND(R1231=-1,N1231=1),1,0)</f>
        <v>1</v>
      </c>
      <c r="T1231">
        <f>T1230+IF(AND(R1231=1,M1231=2),1,0)-IF(AND(R1231=-1,N1231=2),1,0)</f>
        <v>1</v>
      </c>
      <c r="U1231">
        <f>U1230+IF(AND(R1231=1,M1231=3),1,0)-IF(AND(R1231=-1,N1231=3),1,0)</f>
        <v>1</v>
      </c>
      <c r="V1231">
        <f>IF(S1231&lt;&gt;S1230,0,V1230+dt)</f>
        <v>1007</v>
      </c>
      <c r="W1231">
        <f>IF(T1231&lt;&gt;T1230,0,W1230+dt)</f>
        <v>1006</v>
      </c>
      <c r="X1231">
        <f>IF(U1231&lt;&gt;U1230,0,X1230+dt)</f>
        <v>665</v>
      </c>
      <c r="Y1231" s="24">
        <f>S1231*Cap_1*MIN(1,(V1231+dt)/StartRamp)</f>
        <v>1.2</v>
      </c>
      <c r="Z1231" s="24">
        <f>T1231*Cap_2*MIN(1,(W1231+dt)/StartRamp)</f>
        <v>1.1000000000000001</v>
      </c>
      <c r="AA1231" s="24">
        <f>U1231*Cap_3*MIN(1,(X1231+dt)/StartRamp)</f>
        <v>1.1000000000000001</v>
      </c>
      <c r="AB1231" s="24">
        <f>SUM(Y1231:AA1231)</f>
        <v>3.4</v>
      </c>
      <c r="AC1231" s="24">
        <f>AB1231-D1231</f>
        <v>0.94709999999999983</v>
      </c>
      <c r="AD1231" s="25">
        <f>MEDIAN(0,(TaperEnd-E1231)/(TaperEnd-TaperStart),1)</f>
        <v>1</v>
      </c>
      <c r="AE1231" s="24">
        <f>MIN(P_pcs*AD1231,MAX(0,SOC_max-E1231)*E_nom*60/dt/SQRT(RTE))</f>
        <v>2.5</v>
      </c>
      <c r="AF1231" s="24">
        <f>MIN(P_pcs,MAX(0,E1231-SOC_min)*E_nom*60/dt*SQRT(RTE))</f>
        <v>2.5</v>
      </c>
      <c r="AG1231" s="24">
        <f>IF(AC1231&gt;0,MIN(AC1231,AE1231),0)</f>
        <v>0.94709999999999983</v>
      </c>
      <c r="AH1231" s="24">
        <f>IF(AC1231&lt;0,MIN(-AC1231,AF1231),0)</f>
        <v>0</v>
      </c>
      <c r="AI1231" s="24">
        <f>IF(AC1231&gt;0,D1231+AG1231,AB1231)</f>
        <v>3.4</v>
      </c>
      <c r="AJ1231" s="24">
        <f>MAX(0,D1231-AI1231-AH1231)</f>
        <v>0</v>
      </c>
      <c r="AK1231" s="25">
        <f>IF(AB1231&gt;0,AI1231/AB1231,0)</f>
        <v>1</v>
      </c>
      <c r="AL1231">
        <f>IF(AB1231=0,1,MIN(MATCH(MEDIAN(MinStable,AK1231,1),FC_L,1),3))</f>
        <v>3</v>
      </c>
      <c r="AM1231" s="25">
        <f>INDEX(FC_E1,$AL1231)+(MEDIAN(MinStable,$AK1231,1)-INDEX(FC_L,$AL1231))*(INDEX(FC_E1,$AL1231+1)-INDEX(FC_E1,$AL1231))/(INDEX(FC_L,$AL1231+1)-INDEX(FC_L,$AL1231))</f>
        <v>0.42799999999999999</v>
      </c>
      <c r="AN1231" s="25">
        <f>INDEX(FC_E2,$AL1231)+(MEDIAN(MinStable,$AK1231,1)-INDEX(FC_L,$AL1231))*(INDEX(FC_E2,$AL1231+1)-INDEX(FC_E2,$AL1231))/(INDEX(FC_L,$AL1231+1)-INDEX(FC_L,$AL1231))</f>
        <v>0.42199999999999999</v>
      </c>
      <c r="AO1231" s="25">
        <f>INDEX(FC_E3,$AL1231)+(MEDIAN(MinStable,$AK1231,1)-INDEX(FC_L,$AL1231))*(INDEX(FC_E3,$AL1231+1)-INDEX(FC_E3,$AL1231))/(INDEX(FC_L,$AL1231+1)-INDEX(FC_L,$AL1231))</f>
        <v>0.41499999999999998</v>
      </c>
      <c r="AP1231" s="26">
        <f>(IF(S1231=1,Y1231*AK1231/AM1231,0)+IF(T1231=1,Z1231*AK1231/AN1231,0)+IF(U1231=1,AA1231*AK1231/AO1231,0))*dt/60</f>
        <v>0.13434959664142687</v>
      </c>
      <c r="AQ1231" s="25">
        <f>E1231+(AG1231*SQRT(RTE)-AH1231/SQRT(RTE))*dt/60/E_nom</f>
        <v>0.65426809741990177</v>
      </c>
      <c r="AR1231">
        <f>IF(R1231=1,1,0)</f>
        <v>0</v>
      </c>
    </row>
    <row r="1232" spans="1:44" x14ac:dyDescent="0.2">
      <c r="A1232">
        <v>1230</v>
      </c>
      <c r="B1232" s="22">
        <f>A1232/1440</f>
        <v>0.85416666666666663</v>
      </c>
      <c r="C1232" s="23">
        <v>2.3245</v>
      </c>
      <c r="D1232" s="24">
        <f>C1232+P_aux</f>
        <v>2.3395000000000001</v>
      </c>
      <c r="E1232" s="25">
        <f>AQ1231</f>
        <v>0.65426809741990177</v>
      </c>
      <c r="F1232" s="24">
        <f>AB1231</f>
        <v>3.4</v>
      </c>
      <c r="G1232">
        <f>IF(AND(S1231=0,V1231&gt;=MinOff),V1231,-1)</f>
        <v>-1</v>
      </c>
      <c r="H1232">
        <f>IF(AND(T1231=0,W1231&gt;=MinOff),W1231,-1)</f>
        <v>-1</v>
      </c>
      <c r="I1232">
        <f>IF(AND(U1231=0,X1231&gt;=MinOff),X1231,-1)</f>
        <v>-1</v>
      </c>
      <c r="J1232">
        <f>IF(AND(S1231=1,V1231&gt;=MinRun),V1231,-1)</f>
        <v>1007</v>
      </c>
      <c r="K1232">
        <f>IF(AND(T1231=1,W1231&gt;=MinRun),W1231,-1)</f>
        <v>1006</v>
      </c>
      <c r="L1232">
        <f>IF(AND(U1231=1,X1231&gt;=MinRun),X1231,-1)</f>
        <v>665</v>
      </c>
      <c r="M1232">
        <f>IF(MAX(G1232:I1232)&lt;0,0,MATCH(MAX(G1232:I1232),G1232:I1232,0))</f>
        <v>0</v>
      </c>
      <c r="N1232">
        <f>IF(MAX(J1232:L1232)&lt;0,0,MATCH(MAX(J1232:L1232),J1232:L1232,0))</f>
        <v>1</v>
      </c>
      <c r="O1232" s="24">
        <f>IF(N1232=0,0,INDEX(CapVec,N1232))</f>
        <v>1.2</v>
      </c>
      <c r="P1232">
        <f>IF(OR(D1232&gt;F1232+StartMargin,E1232&lt;SOC_startT),1,0)</f>
        <v>0</v>
      </c>
      <c r="Q1232">
        <f>IF(AND(E1232&gt;SOC_stopT,D1232&lt;=F1232-O1232+StopMargin),1,0)</f>
        <v>0</v>
      </c>
      <c r="R1232">
        <f>IF(AND(P1232=1,M1232&gt;0),1,IF(AND(P1232=0,Q1232=1,N1232&gt;0),-1,0))</f>
        <v>0</v>
      </c>
      <c r="S1232">
        <f>S1231+IF(AND(R1232=1,M1232=1),1,0)-IF(AND(R1232=-1,N1232=1),1,0)</f>
        <v>1</v>
      </c>
      <c r="T1232">
        <f>T1231+IF(AND(R1232=1,M1232=2),1,0)-IF(AND(R1232=-1,N1232=2),1,0)</f>
        <v>1</v>
      </c>
      <c r="U1232">
        <f>U1231+IF(AND(R1232=1,M1232=3),1,0)-IF(AND(R1232=-1,N1232=3),1,0)</f>
        <v>1</v>
      </c>
      <c r="V1232">
        <f>IF(S1232&lt;&gt;S1231,0,V1231+dt)</f>
        <v>1008</v>
      </c>
      <c r="W1232">
        <f>IF(T1232&lt;&gt;T1231,0,W1231+dt)</f>
        <v>1007</v>
      </c>
      <c r="X1232">
        <f>IF(U1232&lt;&gt;U1231,0,X1231+dt)</f>
        <v>666</v>
      </c>
      <c r="Y1232" s="24">
        <f>S1232*Cap_1*MIN(1,(V1232+dt)/StartRamp)</f>
        <v>1.2</v>
      </c>
      <c r="Z1232" s="24">
        <f>T1232*Cap_2*MIN(1,(W1232+dt)/StartRamp)</f>
        <v>1.1000000000000001</v>
      </c>
      <c r="AA1232" s="24">
        <f>U1232*Cap_3*MIN(1,(X1232+dt)/StartRamp)</f>
        <v>1.1000000000000001</v>
      </c>
      <c r="AB1232" s="24">
        <f>SUM(Y1232:AA1232)</f>
        <v>3.4</v>
      </c>
      <c r="AC1232" s="24">
        <f>AB1232-D1232</f>
        <v>1.0604999999999998</v>
      </c>
      <c r="AD1232" s="25">
        <f>MEDIAN(0,(TaperEnd-E1232)/(TaperEnd-TaperStart),1)</f>
        <v>1</v>
      </c>
      <c r="AE1232" s="24">
        <f>MIN(P_pcs*AD1232,MAX(0,SOC_max-E1232)*E_nom*60/dt/SQRT(RTE))</f>
        <v>2.5</v>
      </c>
      <c r="AF1232" s="24">
        <f>MIN(P_pcs,MAX(0,E1232-SOC_min)*E_nom*60/dt*SQRT(RTE))</f>
        <v>2.5</v>
      </c>
      <c r="AG1232" s="24">
        <f>IF(AC1232&gt;0,MIN(AC1232,AE1232),0)</f>
        <v>1.0604999999999998</v>
      </c>
      <c r="AH1232" s="24">
        <f>IF(AC1232&lt;0,MIN(-AC1232,AF1232),0)</f>
        <v>0</v>
      </c>
      <c r="AI1232" s="24">
        <f>IF(AC1232&gt;0,D1232+AG1232,AB1232)</f>
        <v>3.4</v>
      </c>
      <c r="AJ1232" s="24">
        <f>MAX(0,D1232-AI1232-AH1232)</f>
        <v>0</v>
      </c>
      <c r="AK1232" s="25">
        <f>IF(AB1232&gt;0,AI1232/AB1232,0)</f>
        <v>1</v>
      </c>
      <c r="AL1232">
        <f>IF(AB1232=0,1,MIN(MATCH(MEDIAN(MinStable,AK1232,1),FC_L,1),3))</f>
        <v>3</v>
      </c>
      <c r="AM1232" s="25">
        <f>INDEX(FC_E1,$AL1232)+(MEDIAN(MinStable,$AK1232,1)-INDEX(FC_L,$AL1232))*(INDEX(FC_E1,$AL1232+1)-INDEX(FC_E1,$AL1232))/(INDEX(FC_L,$AL1232+1)-INDEX(FC_L,$AL1232))</f>
        <v>0.42799999999999999</v>
      </c>
      <c r="AN1232" s="25">
        <f>INDEX(FC_E2,$AL1232)+(MEDIAN(MinStable,$AK1232,1)-INDEX(FC_L,$AL1232))*(INDEX(FC_E2,$AL1232+1)-INDEX(FC_E2,$AL1232))/(INDEX(FC_L,$AL1232+1)-INDEX(FC_L,$AL1232))</f>
        <v>0.42199999999999999</v>
      </c>
      <c r="AO1232" s="25">
        <f>INDEX(FC_E3,$AL1232)+(MEDIAN(MinStable,$AK1232,1)-INDEX(FC_L,$AL1232))*(INDEX(FC_E3,$AL1232+1)-INDEX(FC_E3,$AL1232))/(INDEX(FC_L,$AL1232+1)-INDEX(FC_L,$AL1232))</f>
        <v>0.41499999999999998</v>
      </c>
      <c r="AP1232" s="26">
        <f>(IF(S1232=1,Y1232*AK1232/AM1232,0)+IF(T1232=1,Z1232*AK1232/AN1232,0)+IF(U1232=1,AA1232*AK1232/AO1232,0))*dt/60</f>
        <v>0.13434959664142687</v>
      </c>
      <c r="AQ1232" s="25">
        <f>E1232+(AG1232*SQRT(RTE)-AH1232/SQRT(RTE))*dt/60/E_nom</f>
        <v>0.65728275554917015</v>
      </c>
      <c r="AR1232">
        <f>IF(R1232=1,1,0)</f>
        <v>0</v>
      </c>
    </row>
    <row r="1233" spans="1:44" x14ac:dyDescent="0.2">
      <c r="A1233">
        <v>1231</v>
      </c>
      <c r="B1233" s="22">
        <f>A1233/1440</f>
        <v>0.85486111111111107</v>
      </c>
      <c r="C1233" s="23">
        <v>2.4363000000000001</v>
      </c>
      <c r="D1233" s="24">
        <f>C1233+P_aux</f>
        <v>2.4513000000000003</v>
      </c>
      <c r="E1233" s="25">
        <f>AQ1232</f>
        <v>0.65728275554917015</v>
      </c>
      <c r="F1233" s="24">
        <f>AB1232</f>
        <v>3.4</v>
      </c>
      <c r="G1233">
        <f>IF(AND(S1232=0,V1232&gt;=MinOff),V1232,-1)</f>
        <v>-1</v>
      </c>
      <c r="H1233">
        <f>IF(AND(T1232=0,W1232&gt;=MinOff),W1232,-1)</f>
        <v>-1</v>
      </c>
      <c r="I1233">
        <f>IF(AND(U1232=0,X1232&gt;=MinOff),X1232,-1)</f>
        <v>-1</v>
      </c>
      <c r="J1233">
        <f>IF(AND(S1232=1,V1232&gt;=MinRun),V1232,-1)</f>
        <v>1008</v>
      </c>
      <c r="K1233">
        <f>IF(AND(T1232=1,W1232&gt;=MinRun),W1232,-1)</f>
        <v>1007</v>
      </c>
      <c r="L1233">
        <f>IF(AND(U1232=1,X1232&gt;=MinRun),X1232,-1)</f>
        <v>666</v>
      </c>
      <c r="M1233">
        <f>IF(MAX(G1233:I1233)&lt;0,0,MATCH(MAX(G1233:I1233),G1233:I1233,0))</f>
        <v>0</v>
      </c>
      <c r="N1233">
        <f>IF(MAX(J1233:L1233)&lt;0,0,MATCH(MAX(J1233:L1233),J1233:L1233,0))</f>
        <v>1</v>
      </c>
      <c r="O1233" s="24">
        <f>IF(N1233=0,0,INDEX(CapVec,N1233))</f>
        <v>1.2</v>
      </c>
      <c r="P1233">
        <f>IF(OR(D1233&gt;F1233+StartMargin,E1233&lt;SOC_startT),1,0)</f>
        <v>0</v>
      </c>
      <c r="Q1233">
        <f>IF(AND(E1233&gt;SOC_stopT,D1233&lt;=F1233-O1233+StopMargin),1,0)</f>
        <v>0</v>
      </c>
      <c r="R1233">
        <f>IF(AND(P1233=1,M1233&gt;0),1,IF(AND(P1233=0,Q1233=1,N1233&gt;0),-1,0))</f>
        <v>0</v>
      </c>
      <c r="S1233">
        <f>S1232+IF(AND(R1233=1,M1233=1),1,0)-IF(AND(R1233=-1,N1233=1),1,0)</f>
        <v>1</v>
      </c>
      <c r="T1233">
        <f>T1232+IF(AND(R1233=1,M1233=2),1,0)-IF(AND(R1233=-1,N1233=2),1,0)</f>
        <v>1</v>
      </c>
      <c r="U1233">
        <f>U1232+IF(AND(R1233=1,M1233=3),1,0)-IF(AND(R1233=-1,N1233=3),1,0)</f>
        <v>1</v>
      </c>
      <c r="V1233">
        <f>IF(S1233&lt;&gt;S1232,0,V1232+dt)</f>
        <v>1009</v>
      </c>
      <c r="W1233">
        <f>IF(T1233&lt;&gt;T1232,0,W1232+dt)</f>
        <v>1008</v>
      </c>
      <c r="X1233">
        <f>IF(U1233&lt;&gt;U1232,0,X1232+dt)</f>
        <v>667</v>
      </c>
      <c r="Y1233" s="24">
        <f>S1233*Cap_1*MIN(1,(V1233+dt)/StartRamp)</f>
        <v>1.2</v>
      </c>
      <c r="Z1233" s="24">
        <f>T1233*Cap_2*MIN(1,(W1233+dt)/StartRamp)</f>
        <v>1.1000000000000001</v>
      </c>
      <c r="AA1233" s="24">
        <f>U1233*Cap_3*MIN(1,(X1233+dt)/StartRamp)</f>
        <v>1.1000000000000001</v>
      </c>
      <c r="AB1233" s="24">
        <f>SUM(Y1233:AA1233)</f>
        <v>3.4</v>
      </c>
      <c r="AC1233" s="24">
        <f>AB1233-D1233</f>
        <v>0.94869999999999965</v>
      </c>
      <c r="AD1233" s="25">
        <f>MEDIAN(0,(TaperEnd-E1233)/(TaperEnd-TaperStart),1)</f>
        <v>1</v>
      </c>
      <c r="AE1233" s="24">
        <f>MIN(P_pcs*AD1233,MAX(0,SOC_max-E1233)*E_nom*60/dt/SQRT(RTE))</f>
        <v>2.5</v>
      </c>
      <c r="AF1233" s="24">
        <f>MIN(P_pcs,MAX(0,E1233-SOC_min)*E_nom*60/dt*SQRT(RTE))</f>
        <v>2.5</v>
      </c>
      <c r="AG1233" s="24">
        <f>IF(AC1233&gt;0,MIN(AC1233,AE1233),0)</f>
        <v>0.94869999999999965</v>
      </c>
      <c r="AH1233" s="24">
        <f>IF(AC1233&lt;0,MIN(-AC1233,AF1233),0)</f>
        <v>0</v>
      </c>
      <c r="AI1233" s="24">
        <f>IF(AC1233&gt;0,D1233+AG1233,AB1233)</f>
        <v>3.4</v>
      </c>
      <c r="AJ1233" s="24">
        <f>MAX(0,D1233-AI1233-AH1233)</f>
        <v>0</v>
      </c>
      <c r="AK1233" s="25">
        <f>IF(AB1233&gt;0,AI1233/AB1233,0)</f>
        <v>1</v>
      </c>
      <c r="AL1233">
        <f>IF(AB1233=0,1,MIN(MATCH(MEDIAN(MinStable,AK1233,1),FC_L,1),3))</f>
        <v>3</v>
      </c>
      <c r="AM1233" s="25">
        <f>INDEX(FC_E1,$AL1233)+(MEDIAN(MinStable,$AK1233,1)-INDEX(FC_L,$AL1233))*(INDEX(FC_E1,$AL1233+1)-INDEX(FC_E1,$AL1233))/(INDEX(FC_L,$AL1233+1)-INDEX(FC_L,$AL1233))</f>
        <v>0.42799999999999999</v>
      </c>
      <c r="AN1233" s="25">
        <f>INDEX(FC_E2,$AL1233)+(MEDIAN(MinStable,$AK1233,1)-INDEX(FC_L,$AL1233))*(INDEX(FC_E2,$AL1233+1)-INDEX(FC_E2,$AL1233))/(INDEX(FC_L,$AL1233+1)-INDEX(FC_L,$AL1233))</f>
        <v>0.42199999999999999</v>
      </c>
      <c r="AO1233" s="25">
        <f>INDEX(FC_E3,$AL1233)+(MEDIAN(MinStable,$AK1233,1)-INDEX(FC_L,$AL1233))*(INDEX(FC_E3,$AL1233+1)-INDEX(FC_E3,$AL1233))/(INDEX(FC_L,$AL1233+1)-INDEX(FC_L,$AL1233))</f>
        <v>0.41499999999999998</v>
      </c>
      <c r="AP1233" s="26">
        <f>(IF(S1233=1,Y1233*AK1233/AM1233,0)+IF(T1233=1,Z1233*AK1233/AN1233,0)+IF(U1233=1,AA1233*AK1233/AO1233,0))*dt/60</f>
        <v>0.13434959664142687</v>
      </c>
      <c r="AQ1233" s="25">
        <f>E1233+(AG1233*SQRT(RTE)-AH1233/SQRT(RTE))*dt/60/E_nom</f>
        <v>0.65997960247725773</v>
      </c>
      <c r="AR1233">
        <f>IF(R1233=1,1,0)</f>
        <v>0</v>
      </c>
    </row>
    <row r="1234" spans="1:44" x14ac:dyDescent="0.2">
      <c r="A1234">
        <v>1232</v>
      </c>
      <c r="B1234" s="22">
        <f>A1234/1440</f>
        <v>0.85555555555555551</v>
      </c>
      <c r="C1234" s="23">
        <v>2.4371</v>
      </c>
      <c r="D1234" s="24">
        <f>C1234+P_aux</f>
        <v>2.4521000000000002</v>
      </c>
      <c r="E1234" s="25">
        <f>AQ1233</f>
        <v>0.65997960247725773</v>
      </c>
      <c r="F1234" s="24">
        <f>AB1233</f>
        <v>3.4</v>
      </c>
      <c r="G1234">
        <f>IF(AND(S1233=0,V1233&gt;=MinOff),V1233,-1)</f>
        <v>-1</v>
      </c>
      <c r="H1234">
        <f>IF(AND(T1233=0,W1233&gt;=MinOff),W1233,-1)</f>
        <v>-1</v>
      </c>
      <c r="I1234">
        <f>IF(AND(U1233=0,X1233&gt;=MinOff),X1233,-1)</f>
        <v>-1</v>
      </c>
      <c r="J1234">
        <f>IF(AND(S1233=1,V1233&gt;=MinRun),V1233,-1)</f>
        <v>1009</v>
      </c>
      <c r="K1234">
        <f>IF(AND(T1233=1,W1233&gt;=MinRun),W1233,-1)</f>
        <v>1008</v>
      </c>
      <c r="L1234">
        <f>IF(AND(U1233=1,X1233&gt;=MinRun),X1233,-1)</f>
        <v>667</v>
      </c>
      <c r="M1234">
        <f>IF(MAX(G1234:I1234)&lt;0,0,MATCH(MAX(G1234:I1234),G1234:I1234,0))</f>
        <v>0</v>
      </c>
      <c r="N1234">
        <f>IF(MAX(J1234:L1234)&lt;0,0,MATCH(MAX(J1234:L1234),J1234:L1234,0))</f>
        <v>1</v>
      </c>
      <c r="O1234" s="24">
        <f>IF(N1234=0,0,INDEX(CapVec,N1234))</f>
        <v>1.2</v>
      </c>
      <c r="P1234">
        <f>IF(OR(D1234&gt;F1234+StartMargin,E1234&lt;SOC_startT),1,0)</f>
        <v>0</v>
      </c>
      <c r="Q1234">
        <f>IF(AND(E1234&gt;SOC_stopT,D1234&lt;=F1234-O1234+StopMargin),1,0)</f>
        <v>0</v>
      </c>
      <c r="R1234">
        <f>IF(AND(P1234=1,M1234&gt;0),1,IF(AND(P1234=0,Q1234=1,N1234&gt;0),-1,0))</f>
        <v>0</v>
      </c>
      <c r="S1234">
        <f>S1233+IF(AND(R1234=1,M1234=1),1,0)-IF(AND(R1234=-1,N1234=1),1,0)</f>
        <v>1</v>
      </c>
      <c r="T1234">
        <f>T1233+IF(AND(R1234=1,M1234=2),1,0)-IF(AND(R1234=-1,N1234=2),1,0)</f>
        <v>1</v>
      </c>
      <c r="U1234">
        <f>U1233+IF(AND(R1234=1,M1234=3),1,0)-IF(AND(R1234=-1,N1234=3),1,0)</f>
        <v>1</v>
      </c>
      <c r="V1234">
        <f>IF(S1234&lt;&gt;S1233,0,V1233+dt)</f>
        <v>1010</v>
      </c>
      <c r="W1234">
        <f>IF(T1234&lt;&gt;T1233,0,W1233+dt)</f>
        <v>1009</v>
      </c>
      <c r="X1234">
        <f>IF(U1234&lt;&gt;U1233,0,X1233+dt)</f>
        <v>668</v>
      </c>
      <c r="Y1234" s="24">
        <f>S1234*Cap_1*MIN(1,(V1234+dt)/StartRamp)</f>
        <v>1.2</v>
      </c>
      <c r="Z1234" s="24">
        <f>T1234*Cap_2*MIN(1,(W1234+dt)/StartRamp)</f>
        <v>1.1000000000000001</v>
      </c>
      <c r="AA1234" s="24">
        <f>U1234*Cap_3*MIN(1,(X1234+dt)/StartRamp)</f>
        <v>1.1000000000000001</v>
      </c>
      <c r="AB1234" s="24">
        <f>SUM(Y1234:AA1234)</f>
        <v>3.4</v>
      </c>
      <c r="AC1234" s="24">
        <f>AB1234-D1234</f>
        <v>0.94789999999999974</v>
      </c>
      <c r="AD1234" s="25">
        <f>MEDIAN(0,(TaperEnd-E1234)/(TaperEnd-TaperStart),1)</f>
        <v>1</v>
      </c>
      <c r="AE1234" s="24">
        <f>MIN(P_pcs*AD1234,MAX(0,SOC_max-E1234)*E_nom*60/dt/SQRT(RTE))</f>
        <v>2.5</v>
      </c>
      <c r="AF1234" s="24">
        <f>MIN(P_pcs,MAX(0,E1234-SOC_min)*E_nom*60/dt*SQRT(RTE))</f>
        <v>2.5</v>
      </c>
      <c r="AG1234" s="24">
        <f>IF(AC1234&gt;0,MIN(AC1234,AE1234),0)</f>
        <v>0.94789999999999974</v>
      </c>
      <c r="AH1234" s="24">
        <f>IF(AC1234&lt;0,MIN(-AC1234,AF1234),0)</f>
        <v>0</v>
      </c>
      <c r="AI1234" s="24">
        <f>IF(AC1234&gt;0,D1234+AG1234,AB1234)</f>
        <v>3.4</v>
      </c>
      <c r="AJ1234" s="24">
        <f>MAX(0,D1234-AI1234-AH1234)</f>
        <v>0</v>
      </c>
      <c r="AK1234" s="25">
        <f>IF(AB1234&gt;0,AI1234/AB1234,0)</f>
        <v>1</v>
      </c>
      <c r="AL1234">
        <f>IF(AB1234=0,1,MIN(MATCH(MEDIAN(MinStable,AK1234,1),FC_L,1),3))</f>
        <v>3</v>
      </c>
      <c r="AM1234" s="25">
        <f>INDEX(FC_E1,$AL1234)+(MEDIAN(MinStable,$AK1234,1)-INDEX(FC_L,$AL1234))*(INDEX(FC_E1,$AL1234+1)-INDEX(FC_E1,$AL1234))/(INDEX(FC_L,$AL1234+1)-INDEX(FC_L,$AL1234))</f>
        <v>0.42799999999999999</v>
      </c>
      <c r="AN1234" s="25">
        <f>INDEX(FC_E2,$AL1234)+(MEDIAN(MinStable,$AK1234,1)-INDEX(FC_L,$AL1234))*(INDEX(FC_E2,$AL1234+1)-INDEX(FC_E2,$AL1234))/(INDEX(FC_L,$AL1234+1)-INDEX(FC_L,$AL1234))</f>
        <v>0.42199999999999999</v>
      </c>
      <c r="AO1234" s="25">
        <f>INDEX(FC_E3,$AL1234)+(MEDIAN(MinStable,$AK1234,1)-INDEX(FC_L,$AL1234))*(INDEX(FC_E3,$AL1234+1)-INDEX(FC_E3,$AL1234))/(INDEX(FC_L,$AL1234+1)-INDEX(FC_L,$AL1234))</f>
        <v>0.41499999999999998</v>
      </c>
      <c r="AP1234" s="26">
        <f>(IF(S1234=1,Y1234*AK1234/AM1234,0)+IF(T1234=1,Z1234*AK1234/AN1234,0)+IF(U1234=1,AA1234*AK1234/AO1234,0))*dt/60</f>
        <v>0.13434959664142687</v>
      </c>
      <c r="AQ1234" s="25">
        <f>E1234+(AG1234*SQRT(RTE)-AH1234/SQRT(RTE))*dt/60/E_nom</f>
        <v>0.66267417526437089</v>
      </c>
      <c r="AR1234">
        <f>IF(R1234=1,1,0)</f>
        <v>0</v>
      </c>
    </row>
    <row r="1235" spans="1:44" x14ac:dyDescent="0.2">
      <c r="A1235">
        <v>1233</v>
      </c>
      <c r="B1235" s="22">
        <f>A1235/1440</f>
        <v>0.85624999999999996</v>
      </c>
      <c r="C1235" s="23">
        <v>2.4809999999999999</v>
      </c>
      <c r="D1235" s="24">
        <f>C1235+P_aux</f>
        <v>2.496</v>
      </c>
      <c r="E1235" s="25">
        <f>AQ1234</f>
        <v>0.66267417526437089</v>
      </c>
      <c r="F1235" s="24">
        <f>AB1234</f>
        <v>3.4</v>
      </c>
      <c r="G1235">
        <f>IF(AND(S1234=0,V1234&gt;=MinOff),V1234,-1)</f>
        <v>-1</v>
      </c>
      <c r="H1235">
        <f>IF(AND(T1234=0,W1234&gt;=MinOff),W1234,-1)</f>
        <v>-1</v>
      </c>
      <c r="I1235">
        <f>IF(AND(U1234=0,X1234&gt;=MinOff),X1234,-1)</f>
        <v>-1</v>
      </c>
      <c r="J1235">
        <f>IF(AND(S1234=1,V1234&gt;=MinRun),V1234,-1)</f>
        <v>1010</v>
      </c>
      <c r="K1235">
        <f>IF(AND(T1234=1,W1234&gt;=MinRun),W1234,-1)</f>
        <v>1009</v>
      </c>
      <c r="L1235">
        <f>IF(AND(U1234=1,X1234&gt;=MinRun),X1234,-1)</f>
        <v>668</v>
      </c>
      <c r="M1235">
        <f>IF(MAX(G1235:I1235)&lt;0,0,MATCH(MAX(G1235:I1235),G1235:I1235,0))</f>
        <v>0</v>
      </c>
      <c r="N1235">
        <f>IF(MAX(J1235:L1235)&lt;0,0,MATCH(MAX(J1235:L1235),J1235:L1235,0))</f>
        <v>1</v>
      </c>
      <c r="O1235" s="24">
        <f>IF(N1235=0,0,INDEX(CapVec,N1235))</f>
        <v>1.2</v>
      </c>
      <c r="P1235">
        <f>IF(OR(D1235&gt;F1235+StartMargin,E1235&lt;SOC_startT),1,0)</f>
        <v>0</v>
      </c>
      <c r="Q1235">
        <f>IF(AND(E1235&gt;SOC_stopT,D1235&lt;=F1235-O1235+StopMargin),1,0)</f>
        <v>0</v>
      </c>
      <c r="R1235">
        <f>IF(AND(P1235=1,M1235&gt;0),1,IF(AND(P1235=0,Q1235=1,N1235&gt;0),-1,0))</f>
        <v>0</v>
      </c>
      <c r="S1235">
        <f>S1234+IF(AND(R1235=1,M1235=1),1,0)-IF(AND(R1235=-1,N1235=1),1,0)</f>
        <v>1</v>
      </c>
      <c r="T1235">
        <f>T1234+IF(AND(R1235=1,M1235=2),1,0)-IF(AND(R1235=-1,N1235=2),1,0)</f>
        <v>1</v>
      </c>
      <c r="U1235">
        <f>U1234+IF(AND(R1235=1,M1235=3),1,0)-IF(AND(R1235=-1,N1235=3),1,0)</f>
        <v>1</v>
      </c>
      <c r="V1235">
        <f>IF(S1235&lt;&gt;S1234,0,V1234+dt)</f>
        <v>1011</v>
      </c>
      <c r="W1235">
        <f>IF(T1235&lt;&gt;T1234,0,W1234+dt)</f>
        <v>1010</v>
      </c>
      <c r="X1235">
        <f>IF(U1235&lt;&gt;U1234,0,X1234+dt)</f>
        <v>669</v>
      </c>
      <c r="Y1235" s="24">
        <f>S1235*Cap_1*MIN(1,(V1235+dt)/StartRamp)</f>
        <v>1.2</v>
      </c>
      <c r="Z1235" s="24">
        <f>T1235*Cap_2*MIN(1,(W1235+dt)/StartRamp)</f>
        <v>1.1000000000000001</v>
      </c>
      <c r="AA1235" s="24">
        <f>U1235*Cap_3*MIN(1,(X1235+dt)/StartRamp)</f>
        <v>1.1000000000000001</v>
      </c>
      <c r="AB1235" s="24">
        <f>SUM(Y1235:AA1235)</f>
        <v>3.4</v>
      </c>
      <c r="AC1235" s="24">
        <f>AB1235-D1235</f>
        <v>0.90399999999999991</v>
      </c>
      <c r="AD1235" s="25">
        <f>MEDIAN(0,(TaperEnd-E1235)/(TaperEnd-TaperStart),1)</f>
        <v>1</v>
      </c>
      <c r="AE1235" s="24">
        <f>MIN(P_pcs*AD1235,MAX(0,SOC_max-E1235)*E_nom*60/dt/SQRT(RTE))</f>
        <v>2.5</v>
      </c>
      <c r="AF1235" s="24">
        <f>MIN(P_pcs,MAX(0,E1235-SOC_min)*E_nom*60/dt*SQRT(RTE))</f>
        <v>2.5</v>
      </c>
      <c r="AG1235" s="24">
        <f>IF(AC1235&gt;0,MIN(AC1235,AE1235),0)</f>
        <v>0.90399999999999991</v>
      </c>
      <c r="AH1235" s="24">
        <f>IF(AC1235&lt;0,MIN(-AC1235,AF1235),0)</f>
        <v>0</v>
      </c>
      <c r="AI1235" s="24">
        <f>IF(AC1235&gt;0,D1235+AG1235,AB1235)</f>
        <v>3.4</v>
      </c>
      <c r="AJ1235" s="24">
        <f>MAX(0,D1235-AI1235-AH1235)</f>
        <v>0</v>
      </c>
      <c r="AK1235" s="25">
        <f>IF(AB1235&gt;0,AI1235/AB1235,0)</f>
        <v>1</v>
      </c>
      <c r="AL1235">
        <f>IF(AB1235=0,1,MIN(MATCH(MEDIAN(MinStable,AK1235,1),FC_L,1),3))</f>
        <v>3</v>
      </c>
      <c r="AM1235" s="25">
        <f>INDEX(FC_E1,$AL1235)+(MEDIAN(MinStable,$AK1235,1)-INDEX(FC_L,$AL1235))*(INDEX(FC_E1,$AL1235+1)-INDEX(FC_E1,$AL1235))/(INDEX(FC_L,$AL1235+1)-INDEX(FC_L,$AL1235))</f>
        <v>0.42799999999999999</v>
      </c>
      <c r="AN1235" s="25">
        <f>INDEX(FC_E2,$AL1235)+(MEDIAN(MinStable,$AK1235,1)-INDEX(FC_L,$AL1235))*(INDEX(FC_E2,$AL1235+1)-INDEX(FC_E2,$AL1235))/(INDEX(FC_L,$AL1235+1)-INDEX(FC_L,$AL1235))</f>
        <v>0.42199999999999999</v>
      </c>
      <c r="AO1235" s="25">
        <f>INDEX(FC_E3,$AL1235)+(MEDIAN(MinStable,$AK1235,1)-INDEX(FC_L,$AL1235))*(INDEX(FC_E3,$AL1235+1)-INDEX(FC_E3,$AL1235))/(INDEX(FC_L,$AL1235+1)-INDEX(FC_L,$AL1235))</f>
        <v>0.41499999999999998</v>
      </c>
      <c r="AP1235" s="26">
        <f>(IF(S1235=1,Y1235*AK1235/AM1235,0)+IF(T1235=1,Z1235*AK1235/AN1235,0)+IF(U1235=1,AA1235*AK1235/AO1235,0))*dt/60</f>
        <v>0.13434959664142687</v>
      </c>
      <c r="AQ1235" s="25">
        <f>E1235+(AG1235*SQRT(RTE)-AH1235/SQRT(RTE))*dt/60/E_nom</f>
        <v>0.66524395456551055</v>
      </c>
      <c r="AR1235">
        <f>IF(R1235=1,1,0)</f>
        <v>0</v>
      </c>
    </row>
    <row r="1236" spans="1:44" x14ac:dyDescent="0.2">
      <c r="A1236">
        <v>1234</v>
      </c>
      <c r="B1236" s="22">
        <f>A1236/1440</f>
        <v>0.8569444444444444</v>
      </c>
      <c r="C1236" s="23">
        <v>2.4357000000000002</v>
      </c>
      <c r="D1236" s="24">
        <f>C1236+P_aux</f>
        <v>2.4507000000000003</v>
      </c>
      <c r="E1236" s="25">
        <f>AQ1235</f>
        <v>0.66524395456551055</v>
      </c>
      <c r="F1236" s="24">
        <f>AB1235</f>
        <v>3.4</v>
      </c>
      <c r="G1236">
        <f>IF(AND(S1235=0,V1235&gt;=MinOff),V1235,-1)</f>
        <v>-1</v>
      </c>
      <c r="H1236">
        <f>IF(AND(T1235=0,W1235&gt;=MinOff),W1235,-1)</f>
        <v>-1</v>
      </c>
      <c r="I1236">
        <f>IF(AND(U1235=0,X1235&gt;=MinOff),X1235,-1)</f>
        <v>-1</v>
      </c>
      <c r="J1236">
        <f>IF(AND(S1235=1,V1235&gt;=MinRun),V1235,-1)</f>
        <v>1011</v>
      </c>
      <c r="K1236">
        <f>IF(AND(T1235=1,W1235&gt;=MinRun),W1235,-1)</f>
        <v>1010</v>
      </c>
      <c r="L1236">
        <f>IF(AND(U1235=1,X1235&gt;=MinRun),X1235,-1)</f>
        <v>669</v>
      </c>
      <c r="M1236">
        <f>IF(MAX(G1236:I1236)&lt;0,0,MATCH(MAX(G1236:I1236),G1236:I1236,0))</f>
        <v>0</v>
      </c>
      <c r="N1236">
        <f>IF(MAX(J1236:L1236)&lt;0,0,MATCH(MAX(J1236:L1236),J1236:L1236,0))</f>
        <v>1</v>
      </c>
      <c r="O1236" s="24">
        <f>IF(N1236=0,0,INDEX(CapVec,N1236))</f>
        <v>1.2</v>
      </c>
      <c r="P1236">
        <f>IF(OR(D1236&gt;F1236+StartMargin,E1236&lt;SOC_startT),1,0)</f>
        <v>0</v>
      </c>
      <c r="Q1236">
        <f>IF(AND(E1236&gt;SOC_stopT,D1236&lt;=F1236-O1236+StopMargin),1,0)</f>
        <v>0</v>
      </c>
      <c r="R1236">
        <f>IF(AND(P1236=1,M1236&gt;0),1,IF(AND(P1236=0,Q1236=1,N1236&gt;0),-1,0))</f>
        <v>0</v>
      </c>
      <c r="S1236">
        <f>S1235+IF(AND(R1236=1,M1236=1),1,0)-IF(AND(R1236=-1,N1236=1),1,0)</f>
        <v>1</v>
      </c>
      <c r="T1236">
        <f>T1235+IF(AND(R1236=1,M1236=2),1,0)-IF(AND(R1236=-1,N1236=2),1,0)</f>
        <v>1</v>
      </c>
      <c r="U1236">
        <f>U1235+IF(AND(R1236=1,M1236=3),1,0)-IF(AND(R1236=-1,N1236=3),1,0)</f>
        <v>1</v>
      </c>
      <c r="V1236">
        <f>IF(S1236&lt;&gt;S1235,0,V1235+dt)</f>
        <v>1012</v>
      </c>
      <c r="W1236">
        <f>IF(T1236&lt;&gt;T1235,0,W1235+dt)</f>
        <v>1011</v>
      </c>
      <c r="X1236">
        <f>IF(U1236&lt;&gt;U1235,0,X1235+dt)</f>
        <v>670</v>
      </c>
      <c r="Y1236" s="24">
        <f>S1236*Cap_1*MIN(1,(V1236+dt)/StartRamp)</f>
        <v>1.2</v>
      </c>
      <c r="Z1236" s="24">
        <f>T1236*Cap_2*MIN(1,(W1236+dt)/StartRamp)</f>
        <v>1.1000000000000001</v>
      </c>
      <c r="AA1236" s="24">
        <f>U1236*Cap_3*MIN(1,(X1236+dt)/StartRamp)</f>
        <v>1.1000000000000001</v>
      </c>
      <c r="AB1236" s="24">
        <f>SUM(Y1236:AA1236)</f>
        <v>3.4</v>
      </c>
      <c r="AC1236" s="24">
        <f>AB1236-D1236</f>
        <v>0.94929999999999959</v>
      </c>
      <c r="AD1236" s="25">
        <f>MEDIAN(0,(TaperEnd-E1236)/(TaperEnd-TaperStart),1)</f>
        <v>1</v>
      </c>
      <c r="AE1236" s="24">
        <f>MIN(P_pcs*AD1236,MAX(0,SOC_max-E1236)*E_nom*60/dt/SQRT(RTE))</f>
        <v>2.5</v>
      </c>
      <c r="AF1236" s="24">
        <f>MIN(P_pcs,MAX(0,E1236-SOC_min)*E_nom*60/dt*SQRT(RTE))</f>
        <v>2.5</v>
      </c>
      <c r="AG1236" s="24">
        <f>IF(AC1236&gt;0,MIN(AC1236,AE1236),0)</f>
        <v>0.94929999999999959</v>
      </c>
      <c r="AH1236" s="24">
        <f>IF(AC1236&lt;0,MIN(-AC1236,AF1236),0)</f>
        <v>0</v>
      </c>
      <c r="AI1236" s="24">
        <f>IF(AC1236&gt;0,D1236+AG1236,AB1236)</f>
        <v>3.4</v>
      </c>
      <c r="AJ1236" s="24">
        <f>MAX(0,D1236-AI1236-AH1236)</f>
        <v>0</v>
      </c>
      <c r="AK1236" s="25">
        <f>IF(AB1236&gt;0,AI1236/AB1236,0)</f>
        <v>1</v>
      </c>
      <c r="AL1236">
        <f>IF(AB1236=0,1,MIN(MATCH(MEDIAN(MinStable,AK1236,1),FC_L,1),3))</f>
        <v>3</v>
      </c>
      <c r="AM1236" s="25">
        <f>INDEX(FC_E1,$AL1236)+(MEDIAN(MinStable,$AK1236,1)-INDEX(FC_L,$AL1236))*(INDEX(FC_E1,$AL1236+1)-INDEX(FC_E1,$AL1236))/(INDEX(FC_L,$AL1236+1)-INDEX(FC_L,$AL1236))</f>
        <v>0.42799999999999999</v>
      </c>
      <c r="AN1236" s="25">
        <f>INDEX(FC_E2,$AL1236)+(MEDIAN(MinStable,$AK1236,1)-INDEX(FC_L,$AL1236))*(INDEX(FC_E2,$AL1236+1)-INDEX(FC_E2,$AL1236))/(INDEX(FC_L,$AL1236+1)-INDEX(FC_L,$AL1236))</f>
        <v>0.42199999999999999</v>
      </c>
      <c r="AO1236" s="25">
        <f>INDEX(FC_E3,$AL1236)+(MEDIAN(MinStable,$AK1236,1)-INDEX(FC_L,$AL1236))*(INDEX(FC_E3,$AL1236+1)-INDEX(FC_E3,$AL1236))/(INDEX(FC_L,$AL1236+1)-INDEX(FC_L,$AL1236))</f>
        <v>0.41499999999999998</v>
      </c>
      <c r="AP1236" s="26">
        <f>(IF(S1236=1,Y1236*AK1236/AM1236,0)+IF(T1236=1,Z1236*AK1236/AN1236,0)+IF(U1236=1,AA1236*AK1236/AO1236,0))*dt/60</f>
        <v>0.13434959664142687</v>
      </c>
      <c r="AQ1236" s="25">
        <f>E1236+(AG1236*SQRT(RTE)-AH1236/SQRT(RTE))*dt/60/E_nom</f>
        <v>0.66794250709932901</v>
      </c>
      <c r="AR1236">
        <f>IF(R1236=1,1,0)</f>
        <v>0</v>
      </c>
    </row>
    <row r="1237" spans="1:44" x14ac:dyDescent="0.2">
      <c r="A1237">
        <v>1235</v>
      </c>
      <c r="B1237" s="22">
        <f>A1237/1440</f>
        <v>0.85763888888888884</v>
      </c>
      <c r="C1237" s="23">
        <v>2.4659</v>
      </c>
      <c r="D1237" s="24">
        <f>C1237+P_aux</f>
        <v>2.4809000000000001</v>
      </c>
      <c r="E1237" s="25">
        <f>AQ1236</f>
        <v>0.66794250709932901</v>
      </c>
      <c r="F1237" s="24">
        <f>AB1236</f>
        <v>3.4</v>
      </c>
      <c r="G1237">
        <f>IF(AND(S1236=0,V1236&gt;=MinOff),V1236,-1)</f>
        <v>-1</v>
      </c>
      <c r="H1237">
        <f>IF(AND(T1236=0,W1236&gt;=MinOff),W1236,-1)</f>
        <v>-1</v>
      </c>
      <c r="I1237">
        <f>IF(AND(U1236=0,X1236&gt;=MinOff),X1236,-1)</f>
        <v>-1</v>
      </c>
      <c r="J1237">
        <f>IF(AND(S1236=1,V1236&gt;=MinRun),V1236,-1)</f>
        <v>1012</v>
      </c>
      <c r="K1237">
        <f>IF(AND(T1236=1,W1236&gt;=MinRun),W1236,-1)</f>
        <v>1011</v>
      </c>
      <c r="L1237">
        <f>IF(AND(U1236=1,X1236&gt;=MinRun),X1236,-1)</f>
        <v>670</v>
      </c>
      <c r="M1237">
        <f>IF(MAX(G1237:I1237)&lt;0,0,MATCH(MAX(G1237:I1237),G1237:I1237,0))</f>
        <v>0</v>
      </c>
      <c r="N1237">
        <f>IF(MAX(J1237:L1237)&lt;0,0,MATCH(MAX(J1237:L1237),J1237:L1237,0))</f>
        <v>1</v>
      </c>
      <c r="O1237" s="24">
        <f>IF(N1237=0,0,INDEX(CapVec,N1237))</f>
        <v>1.2</v>
      </c>
      <c r="P1237">
        <f>IF(OR(D1237&gt;F1237+StartMargin,E1237&lt;SOC_startT),1,0)</f>
        <v>0</v>
      </c>
      <c r="Q1237">
        <f>IF(AND(E1237&gt;SOC_stopT,D1237&lt;=F1237-O1237+StopMargin),1,0)</f>
        <v>0</v>
      </c>
      <c r="R1237">
        <f>IF(AND(P1237=1,M1237&gt;0),1,IF(AND(P1237=0,Q1237=1,N1237&gt;0),-1,0))</f>
        <v>0</v>
      </c>
      <c r="S1237">
        <f>S1236+IF(AND(R1237=1,M1237=1),1,0)-IF(AND(R1237=-1,N1237=1),1,0)</f>
        <v>1</v>
      </c>
      <c r="T1237">
        <f>T1236+IF(AND(R1237=1,M1237=2),1,0)-IF(AND(R1237=-1,N1237=2),1,0)</f>
        <v>1</v>
      </c>
      <c r="U1237">
        <f>U1236+IF(AND(R1237=1,M1237=3),1,0)-IF(AND(R1237=-1,N1237=3),1,0)</f>
        <v>1</v>
      </c>
      <c r="V1237">
        <f>IF(S1237&lt;&gt;S1236,0,V1236+dt)</f>
        <v>1013</v>
      </c>
      <c r="W1237">
        <f>IF(T1237&lt;&gt;T1236,0,W1236+dt)</f>
        <v>1012</v>
      </c>
      <c r="X1237">
        <f>IF(U1237&lt;&gt;U1236,0,X1236+dt)</f>
        <v>671</v>
      </c>
      <c r="Y1237" s="24">
        <f>S1237*Cap_1*MIN(1,(V1237+dt)/StartRamp)</f>
        <v>1.2</v>
      </c>
      <c r="Z1237" s="24">
        <f>T1237*Cap_2*MIN(1,(W1237+dt)/StartRamp)</f>
        <v>1.1000000000000001</v>
      </c>
      <c r="AA1237" s="24">
        <f>U1237*Cap_3*MIN(1,(X1237+dt)/StartRamp)</f>
        <v>1.1000000000000001</v>
      </c>
      <c r="AB1237" s="24">
        <f>SUM(Y1237:AA1237)</f>
        <v>3.4</v>
      </c>
      <c r="AC1237" s="24">
        <f>AB1237-D1237</f>
        <v>0.91909999999999981</v>
      </c>
      <c r="AD1237" s="25">
        <f>MEDIAN(0,(TaperEnd-E1237)/(TaperEnd-TaperStart),1)</f>
        <v>1</v>
      </c>
      <c r="AE1237" s="24">
        <f>MIN(P_pcs*AD1237,MAX(0,SOC_max-E1237)*E_nom*60/dt/SQRT(RTE))</f>
        <v>2.5</v>
      </c>
      <c r="AF1237" s="24">
        <f>MIN(P_pcs,MAX(0,E1237-SOC_min)*E_nom*60/dt*SQRT(RTE))</f>
        <v>2.5</v>
      </c>
      <c r="AG1237" s="24">
        <f>IF(AC1237&gt;0,MIN(AC1237,AE1237),0)</f>
        <v>0.91909999999999981</v>
      </c>
      <c r="AH1237" s="24">
        <f>IF(AC1237&lt;0,MIN(-AC1237,AF1237),0)</f>
        <v>0</v>
      </c>
      <c r="AI1237" s="24">
        <f>IF(AC1237&gt;0,D1237+AG1237,AB1237)</f>
        <v>3.4</v>
      </c>
      <c r="AJ1237" s="24">
        <f>MAX(0,D1237-AI1237-AH1237)</f>
        <v>0</v>
      </c>
      <c r="AK1237" s="25">
        <f>IF(AB1237&gt;0,AI1237/AB1237,0)</f>
        <v>1</v>
      </c>
      <c r="AL1237">
        <f>IF(AB1237=0,1,MIN(MATCH(MEDIAN(MinStable,AK1237,1),FC_L,1),3))</f>
        <v>3</v>
      </c>
      <c r="AM1237" s="25">
        <f>INDEX(FC_E1,$AL1237)+(MEDIAN(MinStable,$AK1237,1)-INDEX(FC_L,$AL1237))*(INDEX(FC_E1,$AL1237+1)-INDEX(FC_E1,$AL1237))/(INDEX(FC_L,$AL1237+1)-INDEX(FC_L,$AL1237))</f>
        <v>0.42799999999999999</v>
      </c>
      <c r="AN1237" s="25">
        <f>INDEX(FC_E2,$AL1237)+(MEDIAN(MinStable,$AK1237,1)-INDEX(FC_L,$AL1237))*(INDEX(FC_E2,$AL1237+1)-INDEX(FC_E2,$AL1237))/(INDEX(FC_L,$AL1237+1)-INDEX(FC_L,$AL1237))</f>
        <v>0.42199999999999999</v>
      </c>
      <c r="AO1237" s="25">
        <f>INDEX(FC_E3,$AL1237)+(MEDIAN(MinStable,$AK1237,1)-INDEX(FC_L,$AL1237))*(INDEX(FC_E3,$AL1237+1)-INDEX(FC_E3,$AL1237))/(INDEX(FC_L,$AL1237+1)-INDEX(FC_L,$AL1237))</f>
        <v>0.41499999999999998</v>
      </c>
      <c r="AP1237" s="26">
        <f>(IF(S1237=1,Y1237*AK1237/AM1237,0)+IF(T1237=1,Z1237*AK1237/AN1237,0)+IF(U1237=1,AA1237*AK1237/AO1237,0))*dt/60</f>
        <v>0.13434959664142687</v>
      </c>
      <c r="AQ1237" s="25">
        <f>E1237+(AG1237*SQRT(RTE)-AH1237/SQRT(RTE))*dt/60/E_nom</f>
        <v>0.6705552108113616</v>
      </c>
      <c r="AR1237">
        <f>IF(R1237=1,1,0)</f>
        <v>0</v>
      </c>
    </row>
    <row r="1238" spans="1:44" x14ac:dyDescent="0.2">
      <c r="A1238">
        <v>1236</v>
      </c>
      <c r="B1238" s="22">
        <f>A1238/1440</f>
        <v>0.85833333333333328</v>
      </c>
      <c r="C1238" s="23">
        <v>2.4295</v>
      </c>
      <c r="D1238" s="24">
        <f>C1238+P_aux</f>
        <v>2.4445000000000001</v>
      </c>
      <c r="E1238" s="25">
        <f>AQ1237</f>
        <v>0.6705552108113616</v>
      </c>
      <c r="F1238" s="24">
        <f>AB1237</f>
        <v>3.4</v>
      </c>
      <c r="G1238">
        <f>IF(AND(S1237=0,V1237&gt;=MinOff),V1237,-1)</f>
        <v>-1</v>
      </c>
      <c r="H1238">
        <f>IF(AND(T1237=0,W1237&gt;=MinOff),W1237,-1)</f>
        <v>-1</v>
      </c>
      <c r="I1238">
        <f>IF(AND(U1237=0,X1237&gt;=MinOff),X1237,-1)</f>
        <v>-1</v>
      </c>
      <c r="J1238">
        <f>IF(AND(S1237=1,V1237&gt;=MinRun),V1237,-1)</f>
        <v>1013</v>
      </c>
      <c r="K1238">
        <f>IF(AND(T1237=1,W1237&gt;=MinRun),W1237,-1)</f>
        <v>1012</v>
      </c>
      <c r="L1238">
        <f>IF(AND(U1237=1,X1237&gt;=MinRun),X1237,-1)</f>
        <v>671</v>
      </c>
      <c r="M1238">
        <f>IF(MAX(G1238:I1238)&lt;0,0,MATCH(MAX(G1238:I1238),G1238:I1238,0))</f>
        <v>0</v>
      </c>
      <c r="N1238">
        <f>IF(MAX(J1238:L1238)&lt;0,0,MATCH(MAX(J1238:L1238),J1238:L1238,0))</f>
        <v>1</v>
      </c>
      <c r="O1238" s="24">
        <f>IF(N1238=0,0,INDEX(CapVec,N1238))</f>
        <v>1.2</v>
      </c>
      <c r="P1238">
        <f>IF(OR(D1238&gt;F1238+StartMargin,E1238&lt;SOC_startT),1,0)</f>
        <v>0</v>
      </c>
      <c r="Q1238">
        <f>IF(AND(E1238&gt;SOC_stopT,D1238&lt;=F1238-O1238+StopMargin),1,0)</f>
        <v>0</v>
      </c>
      <c r="R1238">
        <f>IF(AND(P1238=1,M1238&gt;0),1,IF(AND(P1238=0,Q1238=1,N1238&gt;0),-1,0))</f>
        <v>0</v>
      </c>
      <c r="S1238">
        <f>S1237+IF(AND(R1238=1,M1238=1),1,0)-IF(AND(R1238=-1,N1238=1),1,0)</f>
        <v>1</v>
      </c>
      <c r="T1238">
        <f>T1237+IF(AND(R1238=1,M1238=2),1,0)-IF(AND(R1238=-1,N1238=2),1,0)</f>
        <v>1</v>
      </c>
      <c r="U1238">
        <f>U1237+IF(AND(R1238=1,M1238=3),1,0)-IF(AND(R1238=-1,N1238=3),1,0)</f>
        <v>1</v>
      </c>
      <c r="V1238">
        <f>IF(S1238&lt;&gt;S1237,0,V1237+dt)</f>
        <v>1014</v>
      </c>
      <c r="W1238">
        <f>IF(T1238&lt;&gt;T1237,0,W1237+dt)</f>
        <v>1013</v>
      </c>
      <c r="X1238">
        <f>IF(U1238&lt;&gt;U1237,0,X1237+dt)</f>
        <v>672</v>
      </c>
      <c r="Y1238" s="24">
        <f>S1238*Cap_1*MIN(1,(V1238+dt)/StartRamp)</f>
        <v>1.2</v>
      </c>
      <c r="Z1238" s="24">
        <f>T1238*Cap_2*MIN(1,(W1238+dt)/StartRamp)</f>
        <v>1.1000000000000001</v>
      </c>
      <c r="AA1238" s="24">
        <f>U1238*Cap_3*MIN(1,(X1238+dt)/StartRamp)</f>
        <v>1.1000000000000001</v>
      </c>
      <c r="AB1238" s="24">
        <f>SUM(Y1238:AA1238)</f>
        <v>3.4</v>
      </c>
      <c r="AC1238" s="24">
        <f>AB1238-D1238</f>
        <v>0.95549999999999979</v>
      </c>
      <c r="AD1238" s="25">
        <f>MEDIAN(0,(TaperEnd-E1238)/(TaperEnd-TaperStart),1)</f>
        <v>1</v>
      </c>
      <c r="AE1238" s="24">
        <f>MIN(P_pcs*AD1238,MAX(0,SOC_max-E1238)*E_nom*60/dt/SQRT(RTE))</f>
        <v>2.5</v>
      </c>
      <c r="AF1238" s="24">
        <f>MIN(P_pcs,MAX(0,E1238-SOC_min)*E_nom*60/dt*SQRT(RTE))</f>
        <v>2.5</v>
      </c>
      <c r="AG1238" s="24">
        <f>IF(AC1238&gt;0,MIN(AC1238,AE1238),0)</f>
        <v>0.95549999999999979</v>
      </c>
      <c r="AH1238" s="24">
        <f>IF(AC1238&lt;0,MIN(-AC1238,AF1238),0)</f>
        <v>0</v>
      </c>
      <c r="AI1238" s="24">
        <f>IF(AC1238&gt;0,D1238+AG1238,AB1238)</f>
        <v>3.4</v>
      </c>
      <c r="AJ1238" s="24">
        <f>MAX(0,D1238-AI1238-AH1238)</f>
        <v>0</v>
      </c>
      <c r="AK1238" s="25">
        <f>IF(AB1238&gt;0,AI1238/AB1238,0)</f>
        <v>1</v>
      </c>
      <c r="AL1238">
        <f>IF(AB1238=0,1,MIN(MATCH(MEDIAN(MinStable,AK1238,1),FC_L,1),3))</f>
        <v>3</v>
      </c>
      <c r="AM1238" s="25">
        <f>INDEX(FC_E1,$AL1238)+(MEDIAN(MinStable,$AK1238,1)-INDEX(FC_L,$AL1238))*(INDEX(FC_E1,$AL1238+1)-INDEX(FC_E1,$AL1238))/(INDEX(FC_L,$AL1238+1)-INDEX(FC_L,$AL1238))</f>
        <v>0.42799999999999999</v>
      </c>
      <c r="AN1238" s="25">
        <f>INDEX(FC_E2,$AL1238)+(MEDIAN(MinStable,$AK1238,1)-INDEX(FC_L,$AL1238))*(INDEX(FC_E2,$AL1238+1)-INDEX(FC_E2,$AL1238))/(INDEX(FC_L,$AL1238+1)-INDEX(FC_L,$AL1238))</f>
        <v>0.42199999999999999</v>
      </c>
      <c r="AO1238" s="25">
        <f>INDEX(FC_E3,$AL1238)+(MEDIAN(MinStable,$AK1238,1)-INDEX(FC_L,$AL1238))*(INDEX(FC_E3,$AL1238+1)-INDEX(FC_E3,$AL1238))/(INDEX(FC_L,$AL1238+1)-INDEX(FC_L,$AL1238))</f>
        <v>0.41499999999999998</v>
      </c>
      <c r="AP1238" s="26">
        <f>(IF(S1238=1,Y1238*AK1238/AM1238,0)+IF(T1238=1,Z1238*AK1238/AN1238,0)+IF(U1238=1,AA1238*AK1238/AO1238,0))*dt/60</f>
        <v>0.13434959664142687</v>
      </c>
      <c r="AQ1238" s="25">
        <f>E1238+(AG1238*SQRT(RTE)-AH1238/SQRT(RTE))*dt/60/E_nom</f>
        <v>0.67327138793773211</v>
      </c>
      <c r="AR1238">
        <f>IF(R1238=1,1,0)</f>
        <v>0</v>
      </c>
    </row>
    <row r="1239" spans="1:44" x14ac:dyDescent="0.2">
      <c r="A1239">
        <v>1237</v>
      </c>
      <c r="B1239" s="22">
        <f>A1239/1440</f>
        <v>0.85902777777777772</v>
      </c>
      <c r="C1239" s="23">
        <v>2.5133000000000001</v>
      </c>
      <c r="D1239" s="24">
        <f>C1239+P_aux</f>
        <v>2.5283000000000002</v>
      </c>
      <c r="E1239" s="25">
        <f>AQ1238</f>
        <v>0.67327138793773211</v>
      </c>
      <c r="F1239" s="24">
        <f>AB1238</f>
        <v>3.4</v>
      </c>
      <c r="G1239">
        <f>IF(AND(S1238=0,V1238&gt;=MinOff),V1238,-1)</f>
        <v>-1</v>
      </c>
      <c r="H1239">
        <f>IF(AND(T1238=0,W1238&gt;=MinOff),W1238,-1)</f>
        <v>-1</v>
      </c>
      <c r="I1239">
        <f>IF(AND(U1238=0,X1238&gt;=MinOff),X1238,-1)</f>
        <v>-1</v>
      </c>
      <c r="J1239">
        <f>IF(AND(S1238=1,V1238&gt;=MinRun),V1238,-1)</f>
        <v>1014</v>
      </c>
      <c r="K1239">
        <f>IF(AND(T1238=1,W1238&gt;=MinRun),W1238,-1)</f>
        <v>1013</v>
      </c>
      <c r="L1239">
        <f>IF(AND(U1238=1,X1238&gt;=MinRun),X1238,-1)</f>
        <v>672</v>
      </c>
      <c r="M1239">
        <f>IF(MAX(G1239:I1239)&lt;0,0,MATCH(MAX(G1239:I1239),G1239:I1239,0))</f>
        <v>0</v>
      </c>
      <c r="N1239">
        <f>IF(MAX(J1239:L1239)&lt;0,0,MATCH(MAX(J1239:L1239),J1239:L1239,0))</f>
        <v>1</v>
      </c>
      <c r="O1239" s="24">
        <f>IF(N1239=0,0,INDEX(CapVec,N1239))</f>
        <v>1.2</v>
      </c>
      <c r="P1239">
        <f>IF(OR(D1239&gt;F1239+StartMargin,E1239&lt;SOC_startT),1,0)</f>
        <v>0</v>
      </c>
      <c r="Q1239">
        <f>IF(AND(E1239&gt;SOC_stopT,D1239&lt;=F1239-O1239+StopMargin),1,0)</f>
        <v>0</v>
      </c>
      <c r="R1239">
        <f>IF(AND(P1239=1,M1239&gt;0),1,IF(AND(P1239=0,Q1239=1,N1239&gt;0),-1,0))</f>
        <v>0</v>
      </c>
      <c r="S1239">
        <f>S1238+IF(AND(R1239=1,M1239=1),1,0)-IF(AND(R1239=-1,N1239=1),1,0)</f>
        <v>1</v>
      </c>
      <c r="T1239">
        <f>T1238+IF(AND(R1239=1,M1239=2),1,0)-IF(AND(R1239=-1,N1239=2),1,0)</f>
        <v>1</v>
      </c>
      <c r="U1239">
        <f>U1238+IF(AND(R1239=1,M1239=3),1,0)-IF(AND(R1239=-1,N1239=3),1,0)</f>
        <v>1</v>
      </c>
      <c r="V1239">
        <f>IF(S1239&lt;&gt;S1238,0,V1238+dt)</f>
        <v>1015</v>
      </c>
      <c r="W1239">
        <f>IF(T1239&lt;&gt;T1238,0,W1238+dt)</f>
        <v>1014</v>
      </c>
      <c r="X1239">
        <f>IF(U1239&lt;&gt;U1238,0,X1238+dt)</f>
        <v>673</v>
      </c>
      <c r="Y1239" s="24">
        <f>S1239*Cap_1*MIN(1,(V1239+dt)/StartRamp)</f>
        <v>1.2</v>
      </c>
      <c r="Z1239" s="24">
        <f>T1239*Cap_2*MIN(1,(W1239+dt)/StartRamp)</f>
        <v>1.1000000000000001</v>
      </c>
      <c r="AA1239" s="24">
        <f>U1239*Cap_3*MIN(1,(X1239+dt)/StartRamp)</f>
        <v>1.1000000000000001</v>
      </c>
      <c r="AB1239" s="24">
        <f>SUM(Y1239:AA1239)</f>
        <v>3.4</v>
      </c>
      <c r="AC1239" s="24">
        <f>AB1239-D1239</f>
        <v>0.8716999999999997</v>
      </c>
      <c r="AD1239" s="25">
        <f>MEDIAN(0,(TaperEnd-E1239)/(TaperEnd-TaperStart),1)</f>
        <v>1</v>
      </c>
      <c r="AE1239" s="24">
        <f>MIN(P_pcs*AD1239,MAX(0,SOC_max-E1239)*E_nom*60/dt/SQRT(RTE))</f>
        <v>2.5</v>
      </c>
      <c r="AF1239" s="24">
        <f>MIN(P_pcs,MAX(0,E1239-SOC_min)*E_nom*60/dt*SQRT(RTE))</f>
        <v>2.5</v>
      </c>
      <c r="AG1239" s="24">
        <f>IF(AC1239&gt;0,MIN(AC1239,AE1239),0)</f>
        <v>0.8716999999999997</v>
      </c>
      <c r="AH1239" s="24">
        <f>IF(AC1239&lt;0,MIN(-AC1239,AF1239),0)</f>
        <v>0</v>
      </c>
      <c r="AI1239" s="24">
        <f>IF(AC1239&gt;0,D1239+AG1239,AB1239)</f>
        <v>3.4</v>
      </c>
      <c r="AJ1239" s="24">
        <f>MAX(0,D1239-AI1239-AH1239)</f>
        <v>0</v>
      </c>
      <c r="AK1239" s="25">
        <f>IF(AB1239&gt;0,AI1239/AB1239,0)</f>
        <v>1</v>
      </c>
      <c r="AL1239">
        <f>IF(AB1239=0,1,MIN(MATCH(MEDIAN(MinStable,AK1239,1),FC_L,1),3))</f>
        <v>3</v>
      </c>
      <c r="AM1239" s="25">
        <f>INDEX(FC_E1,$AL1239)+(MEDIAN(MinStable,$AK1239,1)-INDEX(FC_L,$AL1239))*(INDEX(FC_E1,$AL1239+1)-INDEX(FC_E1,$AL1239))/(INDEX(FC_L,$AL1239+1)-INDEX(FC_L,$AL1239))</f>
        <v>0.42799999999999999</v>
      </c>
      <c r="AN1239" s="25">
        <f>INDEX(FC_E2,$AL1239)+(MEDIAN(MinStable,$AK1239,1)-INDEX(FC_L,$AL1239))*(INDEX(FC_E2,$AL1239+1)-INDEX(FC_E2,$AL1239))/(INDEX(FC_L,$AL1239+1)-INDEX(FC_L,$AL1239))</f>
        <v>0.42199999999999999</v>
      </c>
      <c r="AO1239" s="25">
        <f>INDEX(FC_E3,$AL1239)+(MEDIAN(MinStable,$AK1239,1)-INDEX(FC_L,$AL1239))*(INDEX(FC_E3,$AL1239+1)-INDEX(FC_E3,$AL1239))/(INDEX(FC_L,$AL1239+1)-INDEX(FC_L,$AL1239))</f>
        <v>0.41499999999999998</v>
      </c>
      <c r="AP1239" s="26">
        <f>(IF(S1239=1,Y1239*AK1239/AM1239,0)+IF(T1239=1,Z1239*AK1239/AN1239,0)+IF(U1239=1,AA1239*AK1239/AO1239,0))*dt/60</f>
        <v>0.13434959664142687</v>
      </c>
      <c r="AQ1239" s="25">
        <f>E1239+(AG1239*SQRT(RTE)-AH1239/SQRT(RTE))*dt/60/E_nom</f>
        <v>0.67574934879702797</v>
      </c>
      <c r="AR1239">
        <f>IF(R1239=1,1,0)</f>
        <v>0</v>
      </c>
    </row>
    <row r="1240" spans="1:44" x14ac:dyDescent="0.2">
      <c r="A1240">
        <v>1238</v>
      </c>
      <c r="B1240" s="22">
        <f>A1240/1440</f>
        <v>0.85972222222222228</v>
      </c>
      <c r="C1240" s="23">
        <v>2.3224</v>
      </c>
      <c r="D1240" s="24">
        <f>C1240+P_aux</f>
        <v>2.3374000000000001</v>
      </c>
      <c r="E1240" s="25">
        <f>AQ1239</f>
        <v>0.67574934879702797</v>
      </c>
      <c r="F1240" s="24">
        <f>AB1239</f>
        <v>3.4</v>
      </c>
      <c r="G1240">
        <f>IF(AND(S1239=0,V1239&gt;=MinOff),V1239,-1)</f>
        <v>-1</v>
      </c>
      <c r="H1240">
        <f>IF(AND(T1239=0,W1239&gt;=MinOff),W1239,-1)</f>
        <v>-1</v>
      </c>
      <c r="I1240">
        <f>IF(AND(U1239=0,X1239&gt;=MinOff),X1239,-1)</f>
        <v>-1</v>
      </c>
      <c r="J1240">
        <f>IF(AND(S1239=1,V1239&gt;=MinRun),V1239,-1)</f>
        <v>1015</v>
      </c>
      <c r="K1240">
        <f>IF(AND(T1239=1,W1239&gt;=MinRun),W1239,-1)</f>
        <v>1014</v>
      </c>
      <c r="L1240">
        <f>IF(AND(U1239=1,X1239&gt;=MinRun),X1239,-1)</f>
        <v>673</v>
      </c>
      <c r="M1240">
        <f>IF(MAX(G1240:I1240)&lt;0,0,MATCH(MAX(G1240:I1240),G1240:I1240,0))</f>
        <v>0</v>
      </c>
      <c r="N1240">
        <f>IF(MAX(J1240:L1240)&lt;0,0,MATCH(MAX(J1240:L1240),J1240:L1240,0))</f>
        <v>1</v>
      </c>
      <c r="O1240" s="24">
        <f>IF(N1240=0,0,INDEX(CapVec,N1240))</f>
        <v>1.2</v>
      </c>
      <c r="P1240">
        <f>IF(OR(D1240&gt;F1240+StartMargin,E1240&lt;SOC_startT),1,0)</f>
        <v>0</v>
      </c>
      <c r="Q1240">
        <f>IF(AND(E1240&gt;SOC_stopT,D1240&lt;=F1240-O1240+StopMargin),1,0)</f>
        <v>0</v>
      </c>
      <c r="R1240">
        <f>IF(AND(P1240=1,M1240&gt;0),1,IF(AND(P1240=0,Q1240=1,N1240&gt;0),-1,0))</f>
        <v>0</v>
      </c>
      <c r="S1240">
        <f>S1239+IF(AND(R1240=1,M1240=1),1,0)-IF(AND(R1240=-1,N1240=1),1,0)</f>
        <v>1</v>
      </c>
      <c r="T1240">
        <f>T1239+IF(AND(R1240=1,M1240=2),1,0)-IF(AND(R1240=-1,N1240=2),1,0)</f>
        <v>1</v>
      </c>
      <c r="U1240">
        <f>U1239+IF(AND(R1240=1,M1240=3),1,0)-IF(AND(R1240=-1,N1240=3),1,0)</f>
        <v>1</v>
      </c>
      <c r="V1240">
        <f>IF(S1240&lt;&gt;S1239,0,V1239+dt)</f>
        <v>1016</v>
      </c>
      <c r="W1240">
        <f>IF(T1240&lt;&gt;T1239,0,W1239+dt)</f>
        <v>1015</v>
      </c>
      <c r="X1240">
        <f>IF(U1240&lt;&gt;U1239,0,X1239+dt)</f>
        <v>674</v>
      </c>
      <c r="Y1240" s="24">
        <f>S1240*Cap_1*MIN(1,(V1240+dt)/StartRamp)</f>
        <v>1.2</v>
      </c>
      <c r="Z1240" s="24">
        <f>T1240*Cap_2*MIN(1,(W1240+dt)/StartRamp)</f>
        <v>1.1000000000000001</v>
      </c>
      <c r="AA1240" s="24">
        <f>U1240*Cap_3*MIN(1,(X1240+dt)/StartRamp)</f>
        <v>1.1000000000000001</v>
      </c>
      <c r="AB1240" s="24">
        <f>SUM(Y1240:AA1240)</f>
        <v>3.4</v>
      </c>
      <c r="AC1240" s="24">
        <f>AB1240-D1240</f>
        <v>1.0625999999999998</v>
      </c>
      <c r="AD1240" s="25">
        <f>MEDIAN(0,(TaperEnd-E1240)/(TaperEnd-TaperStart),1)</f>
        <v>1</v>
      </c>
      <c r="AE1240" s="24">
        <f>MIN(P_pcs*AD1240,MAX(0,SOC_max-E1240)*E_nom*60/dt/SQRT(RTE))</f>
        <v>2.5</v>
      </c>
      <c r="AF1240" s="24">
        <f>MIN(P_pcs,MAX(0,E1240-SOC_min)*E_nom*60/dt*SQRT(RTE))</f>
        <v>2.5</v>
      </c>
      <c r="AG1240" s="24">
        <f>IF(AC1240&gt;0,MIN(AC1240,AE1240),0)</f>
        <v>1.0625999999999998</v>
      </c>
      <c r="AH1240" s="24">
        <f>IF(AC1240&lt;0,MIN(-AC1240,AF1240),0)</f>
        <v>0</v>
      </c>
      <c r="AI1240" s="24">
        <f>IF(AC1240&gt;0,D1240+AG1240,AB1240)</f>
        <v>3.4</v>
      </c>
      <c r="AJ1240" s="24">
        <f>MAX(0,D1240-AI1240-AH1240)</f>
        <v>0</v>
      </c>
      <c r="AK1240" s="25">
        <f>IF(AB1240&gt;0,AI1240/AB1240,0)</f>
        <v>1</v>
      </c>
      <c r="AL1240">
        <f>IF(AB1240=0,1,MIN(MATCH(MEDIAN(MinStable,AK1240,1),FC_L,1),3))</f>
        <v>3</v>
      </c>
      <c r="AM1240" s="25">
        <f>INDEX(FC_E1,$AL1240)+(MEDIAN(MinStable,$AK1240,1)-INDEX(FC_L,$AL1240))*(INDEX(FC_E1,$AL1240+1)-INDEX(FC_E1,$AL1240))/(INDEX(FC_L,$AL1240+1)-INDEX(FC_L,$AL1240))</f>
        <v>0.42799999999999999</v>
      </c>
      <c r="AN1240" s="25">
        <f>INDEX(FC_E2,$AL1240)+(MEDIAN(MinStable,$AK1240,1)-INDEX(FC_L,$AL1240))*(INDEX(FC_E2,$AL1240+1)-INDEX(FC_E2,$AL1240))/(INDEX(FC_L,$AL1240+1)-INDEX(FC_L,$AL1240))</f>
        <v>0.42199999999999999</v>
      </c>
      <c r="AO1240" s="25">
        <f>INDEX(FC_E3,$AL1240)+(MEDIAN(MinStable,$AK1240,1)-INDEX(FC_L,$AL1240))*(INDEX(FC_E3,$AL1240+1)-INDEX(FC_E3,$AL1240))/(INDEX(FC_L,$AL1240+1)-INDEX(FC_L,$AL1240))</f>
        <v>0.41499999999999998</v>
      </c>
      <c r="AP1240" s="26">
        <f>(IF(S1240=1,Y1240*AK1240/AM1240,0)+IF(T1240=1,Z1240*AK1240/AN1240,0)+IF(U1240=1,AA1240*AK1240/AO1240,0))*dt/60</f>
        <v>0.13434959664142687</v>
      </c>
      <c r="AQ1240" s="25">
        <f>E1240+(AG1240*SQRT(RTE)-AH1240/SQRT(RTE))*dt/60/E_nom</f>
        <v>0.67876997654635429</v>
      </c>
      <c r="AR1240">
        <f>IF(R1240=1,1,0)</f>
        <v>0</v>
      </c>
    </row>
    <row r="1241" spans="1:44" x14ac:dyDescent="0.2">
      <c r="A1241">
        <v>1239</v>
      </c>
      <c r="B1241" s="22">
        <f>A1241/1440</f>
        <v>0.86041666666666672</v>
      </c>
      <c r="C1241" s="23">
        <v>2.4609999999999999</v>
      </c>
      <c r="D1241" s="24">
        <f>C1241+P_aux</f>
        <v>2.476</v>
      </c>
      <c r="E1241" s="25">
        <f>AQ1240</f>
        <v>0.67876997654635429</v>
      </c>
      <c r="F1241" s="24">
        <f>AB1240</f>
        <v>3.4</v>
      </c>
      <c r="G1241">
        <f>IF(AND(S1240=0,V1240&gt;=MinOff),V1240,-1)</f>
        <v>-1</v>
      </c>
      <c r="H1241">
        <f>IF(AND(T1240=0,W1240&gt;=MinOff),W1240,-1)</f>
        <v>-1</v>
      </c>
      <c r="I1241">
        <f>IF(AND(U1240=0,X1240&gt;=MinOff),X1240,-1)</f>
        <v>-1</v>
      </c>
      <c r="J1241">
        <f>IF(AND(S1240=1,V1240&gt;=MinRun),V1240,-1)</f>
        <v>1016</v>
      </c>
      <c r="K1241">
        <f>IF(AND(T1240=1,W1240&gt;=MinRun),W1240,-1)</f>
        <v>1015</v>
      </c>
      <c r="L1241">
        <f>IF(AND(U1240=1,X1240&gt;=MinRun),X1240,-1)</f>
        <v>674</v>
      </c>
      <c r="M1241">
        <f>IF(MAX(G1241:I1241)&lt;0,0,MATCH(MAX(G1241:I1241),G1241:I1241,0))</f>
        <v>0</v>
      </c>
      <c r="N1241">
        <f>IF(MAX(J1241:L1241)&lt;0,0,MATCH(MAX(J1241:L1241),J1241:L1241,0))</f>
        <v>1</v>
      </c>
      <c r="O1241" s="24">
        <f>IF(N1241=0,0,INDEX(CapVec,N1241))</f>
        <v>1.2</v>
      </c>
      <c r="P1241">
        <f>IF(OR(D1241&gt;F1241+StartMargin,E1241&lt;SOC_startT),1,0)</f>
        <v>0</v>
      </c>
      <c r="Q1241">
        <f>IF(AND(E1241&gt;SOC_stopT,D1241&lt;=F1241-O1241+StopMargin),1,0)</f>
        <v>0</v>
      </c>
      <c r="R1241">
        <f>IF(AND(P1241=1,M1241&gt;0),1,IF(AND(P1241=0,Q1241=1,N1241&gt;0),-1,0))</f>
        <v>0</v>
      </c>
      <c r="S1241">
        <f>S1240+IF(AND(R1241=1,M1241=1),1,0)-IF(AND(R1241=-1,N1241=1),1,0)</f>
        <v>1</v>
      </c>
      <c r="T1241">
        <f>T1240+IF(AND(R1241=1,M1241=2),1,0)-IF(AND(R1241=-1,N1241=2),1,0)</f>
        <v>1</v>
      </c>
      <c r="U1241">
        <f>U1240+IF(AND(R1241=1,M1241=3),1,0)-IF(AND(R1241=-1,N1241=3),1,0)</f>
        <v>1</v>
      </c>
      <c r="V1241">
        <f>IF(S1241&lt;&gt;S1240,0,V1240+dt)</f>
        <v>1017</v>
      </c>
      <c r="W1241">
        <f>IF(T1241&lt;&gt;T1240,0,W1240+dt)</f>
        <v>1016</v>
      </c>
      <c r="X1241">
        <f>IF(U1241&lt;&gt;U1240,0,X1240+dt)</f>
        <v>675</v>
      </c>
      <c r="Y1241" s="24">
        <f>S1241*Cap_1*MIN(1,(V1241+dt)/StartRamp)</f>
        <v>1.2</v>
      </c>
      <c r="Z1241" s="24">
        <f>T1241*Cap_2*MIN(1,(W1241+dt)/StartRamp)</f>
        <v>1.1000000000000001</v>
      </c>
      <c r="AA1241" s="24">
        <f>U1241*Cap_3*MIN(1,(X1241+dt)/StartRamp)</f>
        <v>1.1000000000000001</v>
      </c>
      <c r="AB1241" s="24">
        <f>SUM(Y1241:AA1241)</f>
        <v>3.4</v>
      </c>
      <c r="AC1241" s="24">
        <f>AB1241-D1241</f>
        <v>0.92399999999999993</v>
      </c>
      <c r="AD1241" s="25">
        <f>MEDIAN(0,(TaperEnd-E1241)/(TaperEnd-TaperStart),1)</f>
        <v>1</v>
      </c>
      <c r="AE1241" s="24">
        <f>MIN(P_pcs*AD1241,MAX(0,SOC_max-E1241)*E_nom*60/dt/SQRT(RTE))</f>
        <v>2.5</v>
      </c>
      <c r="AF1241" s="24">
        <f>MIN(P_pcs,MAX(0,E1241-SOC_min)*E_nom*60/dt*SQRT(RTE))</f>
        <v>2.5</v>
      </c>
      <c r="AG1241" s="24">
        <f>IF(AC1241&gt;0,MIN(AC1241,AE1241),0)</f>
        <v>0.92399999999999993</v>
      </c>
      <c r="AH1241" s="24">
        <f>IF(AC1241&lt;0,MIN(-AC1241,AF1241),0)</f>
        <v>0</v>
      </c>
      <c r="AI1241" s="24">
        <f>IF(AC1241&gt;0,D1241+AG1241,AB1241)</f>
        <v>3.4</v>
      </c>
      <c r="AJ1241" s="24">
        <f>MAX(0,D1241-AI1241-AH1241)</f>
        <v>0</v>
      </c>
      <c r="AK1241" s="25">
        <f>IF(AB1241&gt;0,AI1241/AB1241,0)</f>
        <v>1</v>
      </c>
      <c r="AL1241">
        <f>IF(AB1241=0,1,MIN(MATCH(MEDIAN(MinStable,AK1241,1),FC_L,1),3))</f>
        <v>3</v>
      </c>
      <c r="AM1241" s="25">
        <f>INDEX(FC_E1,$AL1241)+(MEDIAN(MinStable,$AK1241,1)-INDEX(FC_L,$AL1241))*(INDEX(FC_E1,$AL1241+1)-INDEX(FC_E1,$AL1241))/(INDEX(FC_L,$AL1241+1)-INDEX(FC_L,$AL1241))</f>
        <v>0.42799999999999999</v>
      </c>
      <c r="AN1241" s="25">
        <f>INDEX(FC_E2,$AL1241)+(MEDIAN(MinStable,$AK1241,1)-INDEX(FC_L,$AL1241))*(INDEX(FC_E2,$AL1241+1)-INDEX(FC_E2,$AL1241))/(INDEX(FC_L,$AL1241+1)-INDEX(FC_L,$AL1241))</f>
        <v>0.42199999999999999</v>
      </c>
      <c r="AO1241" s="25">
        <f>INDEX(FC_E3,$AL1241)+(MEDIAN(MinStable,$AK1241,1)-INDEX(FC_L,$AL1241))*(INDEX(FC_E3,$AL1241+1)-INDEX(FC_E3,$AL1241))/(INDEX(FC_L,$AL1241+1)-INDEX(FC_L,$AL1241))</f>
        <v>0.41499999999999998</v>
      </c>
      <c r="AP1241" s="26">
        <f>(IF(S1241=1,Y1241*AK1241/AM1241,0)+IF(T1241=1,Z1241*AK1241/AN1241,0)+IF(U1241=1,AA1241*AK1241/AO1241,0))*dt/60</f>
        <v>0.13434959664142687</v>
      </c>
      <c r="AQ1241" s="25">
        <f>E1241+(AG1241*SQRT(RTE)-AH1241/SQRT(RTE))*dt/60/E_nom</f>
        <v>0.68139660937185542</v>
      </c>
      <c r="AR1241">
        <f>IF(R1241=1,1,0)</f>
        <v>0</v>
      </c>
    </row>
    <row r="1242" spans="1:44" x14ac:dyDescent="0.2">
      <c r="A1242">
        <v>1240</v>
      </c>
      <c r="B1242" s="22">
        <f>A1242/1440</f>
        <v>0.86111111111111116</v>
      </c>
      <c r="C1242" s="23">
        <v>2.5695000000000001</v>
      </c>
      <c r="D1242" s="24">
        <f>C1242+P_aux</f>
        <v>2.5845000000000002</v>
      </c>
      <c r="E1242" s="25">
        <f>AQ1241</f>
        <v>0.68139660937185542</v>
      </c>
      <c r="F1242" s="24">
        <f>AB1241</f>
        <v>3.4</v>
      </c>
      <c r="G1242">
        <f>IF(AND(S1241=0,V1241&gt;=MinOff),V1241,-1)</f>
        <v>-1</v>
      </c>
      <c r="H1242">
        <f>IF(AND(T1241=0,W1241&gt;=MinOff),W1241,-1)</f>
        <v>-1</v>
      </c>
      <c r="I1242">
        <f>IF(AND(U1241=0,X1241&gt;=MinOff),X1241,-1)</f>
        <v>-1</v>
      </c>
      <c r="J1242">
        <f>IF(AND(S1241=1,V1241&gt;=MinRun),V1241,-1)</f>
        <v>1017</v>
      </c>
      <c r="K1242">
        <f>IF(AND(T1241=1,W1241&gt;=MinRun),W1241,-1)</f>
        <v>1016</v>
      </c>
      <c r="L1242">
        <f>IF(AND(U1241=1,X1241&gt;=MinRun),X1241,-1)</f>
        <v>675</v>
      </c>
      <c r="M1242">
        <f>IF(MAX(G1242:I1242)&lt;0,0,MATCH(MAX(G1242:I1242),G1242:I1242,0))</f>
        <v>0</v>
      </c>
      <c r="N1242">
        <f>IF(MAX(J1242:L1242)&lt;0,0,MATCH(MAX(J1242:L1242),J1242:L1242,0))</f>
        <v>1</v>
      </c>
      <c r="O1242" s="24">
        <f>IF(N1242=0,0,INDEX(CapVec,N1242))</f>
        <v>1.2</v>
      </c>
      <c r="P1242">
        <f>IF(OR(D1242&gt;F1242+StartMargin,E1242&lt;SOC_startT),1,0)</f>
        <v>0</v>
      </c>
      <c r="Q1242">
        <f>IF(AND(E1242&gt;SOC_stopT,D1242&lt;=F1242-O1242+StopMargin),1,0)</f>
        <v>0</v>
      </c>
      <c r="R1242">
        <f>IF(AND(P1242=1,M1242&gt;0),1,IF(AND(P1242=0,Q1242=1,N1242&gt;0),-1,0))</f>
        <v>0</v>
      </c>
      <c r="S1242">
        <f>S1241+IF(AND(R1242=1,M1242=1),1,0)-IF(AND(R1242=-1,N1242=1),1,0)</f>
        <v>1</v>
      </c>
      <c r="T1242">
        <f>T1241+IF(AND(R1242=1,M1242=2),1,0)-IF(AND(R1242=-1,N1242=2),1,0)</f>
        <v>1</v>
      </c>
      <c r="U1242">
        <f>U1241+IF(AND(R1242=1,M1242=3),1,0)-IF(AND(R1242=-1,N1242=3),1,0)</f>
        <v>1</v>
      </c>
      <c r="V1242">
        <f>IF(S1242&lt;&gt;S1241,0,V1241+dt)</f>
        <v>1018</v>
      </c>
      <c r="W1242">
        <f>IF(T1242&lt;&gt;T1241,0,W1241+dt)</f>
        <v>1017</v>
      </c>
      <c r="X1242">
        <f>IF(U1242&lt;&gt;U1241,0,X1241+dt)</f>
        <v>676</v>
      </c>
      <c r="Y1242" s="24">
        <f>S1242*Cap_1*MIN(1,(V1242+dt)/StartRamp)</f>
        <v>1.2</v>
      </c>
      <c r="Z1242" s="24">
        <f>T1242*Cap_2*MIN(1,(W1242+dt)/StartRamp)</f>
        <v>1.1000000000000001</v>
      </c>
      <c r="AA1242" s="24">
        <f>U1242*Cap_3*MIN(1,(X1242+dt)/StartRamp)</f>
        <v>1.1000000000000001</v>
      </c>
      <c r="AB1242" s="24">
        <f>SUM(Y1242:AA1242)</f>
        <v>3.4</v>
      </c>
      <c r="AC1242" s="24">
        <f>AB1242-D1242</f>
        <v>0.81549999999999967</v>
      </c>
      <c r="AD1242" s="25">
        <f>MEDIAN(0,(TaperEnd-E1242)/(TaperEnd-TaperStart),1)</f>
        <v>1</v>
      </c>
      <c r="AE1242" s="24">
        <f>MIN(P_pcs*AD1242,MAX(0,SOC_max-E1242)*E_nom*60/dt/SQRT(RTE))</f>
        <v>2.5</v>
      </c>
      <c r="AF1242" s="24">
        <f>MIN(P_pcs,MAX(0,E1242-SOC_min)*E_nom*60/dt*SQRT(RTE))</f>
        <v>2.5</v>
      </c>
      <c r="AG1242" s="24">
        <f>IF(AC1242&gt;0,MIN(AC1242,AE1242),0)</f>
        <v>0.81549999999999967</v>
      </c>
      <c r="AH1242" s="24">
        <f>IF(AC1242&lt;0,MIN(-AC1242,AF1242),0)</f>
        <v>0</v>
      </c>
      <c r="AI1242" s="24">
        <f>IF(AC1242&gt;0,D1242+AG1242,AB1242)</f>
        <v>3.4</v>
      </c>
      <c r="AJ1242" s="24">
        <f>MAX(0,D1242-AI1242-AH1242)</f>
        <v>0</v>
      </c>
      <c r="AK1242" s="25">
        <f>IF(AB1242&gt;0,AI1242/AB1242,0)</f>
        <v>1</v>
      </c>
      <c r="AL1242">
        <f>IF(AB1242=0,1,MIN(MATCH(MEDIAN(MinStable,AK1242,1),FC_L,1),3))</f>
        <v>3</v>
      </c>
      <c r="AM1242" s="25">
        <f>INDEX(FC_E1,$AL1242)+(MEDIAN(MinStable,$AK1242,1)-INDEX(FC_L,$AL1242))*(INDEX(FC_E1,$AL1242+1)-INDEX(FC_E1,$AL1242))/(INDEX(FC_L,$AL1242+1)-INDEX(FC_L,$AL1242))</f>
        <v>0.42799999999999999</v>
      </c>
      <c r="AN1242" s="25">
        <f>INDEX(FC_E2,$AL1242)+(MEDIAN(MinStable,$AK1242,1)-INDEX(FC_L,$AL1242))*(INDEX(FC_E2,$AL1242+1)-INDEX(FC_E2,$AL1242))/(INDEX(FC_L,$AL1242+1)-INDEX(FC_L,$AL1242))</f>
        <v>0.42199999999999999</v>
      </c>
      <c r="AO1242" s="25">
        <f>INDEX(FC_E3,$AL1242)+(MEDIAN(MinStable,$AK1242,1)-INDEX(FC_L,$AL1242))*(INDEX(FC_E3,$AL1242+1)-INDEX(FC_E3,$AL1242))/(INDEX(FC_L,$AL1242+1)-INDEX(FC_L,$AL1242))</f>
        <v>0.41499999999999998</v>
      </c>
      <c r="AP1242" s="26">
        <f>(IF(S1242=1,Y1242*AK1242/AM1242,0)+IF(T1242=1,Z1242*AK1242/AN1242,0)+IF(U1242=1,AA1242*AK1242/AO1242,0))*dt/60</f>
        <v>0.13434959664142687</v>
      </c>
      <c r="AQ1242" s="25">
        <f>E1242+(AG1242*SQRT(RTE)-AH1242/SQRT(RTE))*dt/60/E_nom</f>
        <v>0.68371481182769545</v>
      </c>
      <c r="AR1242">
        <f>IF(R1242=1,1,0)</f>
        <v>0</v>
      </c>
    </row>
    <row r="1243" spans="1:44" x14ac:dyDescent="0.2">
      <c r="A1243">
        <v>1241</v>
      </c>
      <c r="B1243" s="22">
        <f>A1243/1440</f>
        <v>0.8618055555555556</v>
      </c>
      <c r="C1243" s="23">
        <v>2.4965999999999999</v>
      </c>
      <c r="D1243" s="24">
        <f>C1243+P_aux</f>
        <v>2.5116000000000001</v>
      </c>
      <c r="E1243" s="25">
        <f>AQ1242</f>
        <v>0.68371481182769545</v>
      </c>
      <c r="F1243" s="24">
        <f>AB1242</f>
        <v>3.4</v>
      </c>
      <c r="G1243">
        <f>IF(AND(S1242=0,V1242&gt;=MinOff),V1242,-1)</f>
        <v>-1</v>
      </c>
      <c r="H1243">
        <f>IF(AND(T1242=0,W1242&gt;=MinOff),W1242,-1)</f>
        <v>-1</v>
      </c>
      <c r="I1243">
        <f>IF(AND(U1242=0,X1242&gt;=MinOff),X1242,-1)</f>
        <v>-1</v>
      </c>
      <c r="J1243">
        <f>IF(AND(S1242=1,V1242&gt;=MinRun),V1242,-1)</f>
        <v>1018</v>
      </c>
      <c r="K1243">
        <f>IF(AND(T1242=1,W1242&gt;=MinRun),W1242,-1)</f>
        <v>1017</v>
      </c>
      <c r="L1243">
        <f>IF(AND(U1242=1,X1242&gt;=MinRun),X1242,-1)</f>
        <v>676</v>
      </c>
      <c r="M1243">
        <f>IF(MAX(G1243:I1243)&lt;0,0,MATCH(MAX(G1243:I1243),G1243:I1243,0))</f>
        <v>0</v>
      </c>
      <c r="N1243">
        <f>IF(MAX(J1243:L1243)&lt;0,0,MATCH(MAX(J1243:L1243),J1243:L1243,0))</f>
        <v>1</v>
      </c>
      <c r="O1243" s="24">
        <f>IF(N1243=0,0,INDEX(CapVec,N1243))</f>
        <v>1.2</v>
      </c>
      <c r="P1243">
        <f>IF(OR(D1243&gt;F1243+StartMargin,E1243&lt;SOC_startT),1,0)</f>
        <v>0</v>
      </c>
      <c r="Q1243">
        <f>IF(AND(E1243&gt;SOC_stopT,D1243&lt;=F1243-O1243+StopMargin),1,0)</f>
        <v>0</v>
      </c>
      <c r="R1243">
        <f>IF(AND(P1243=1,M1243&gt;0),1,IF(AND(P1243=0,Q1243=1,N1243&gt;0),-1,0))</f>
        <v>0</v>
      </c>
      <c r="S1243">
        <f>S1242+IF(AND(R1243=1,M1243=1),1,0)-IF(AND(R1243=-1,N1243=1),1,0)</f>
        <v>1</v>
      </c>
      <c r="T1243">
        <f>T1242+IF(AND(R1243=1,M1243=2),1,0)-IF(AND(R1243=-1,N1243=2),1,0)</f>
        <v>1</v>
      </c>
      <c r="U1243">
        <f>U1242+IF(AND(R1243=1,M1243=3),1,0)-IF(AND(R1243=-1,N1243=3),1,0)</f>
        <v>1</v>
      </c>
      <c r="V1243">
        <f>IF(S1243&lt;&gt;S1242,0,V1242+dt)</f>
        <v>1019</v>
      </c>
      <c r="W1243">
        <f>IF(T1243&lt;&gt;T1242,0,W1242+dt)</f>
        <v>1018</v>
      </c>
      <c r="X1243">
        <f>IF(U1243&lt;&gt;U1242,0,X1242+dt)</f>
        <v>677</v>
      </c>
      <c r="Y1243" s="24">
        <f>S1243*Cap_1*MIN(1,(V1243+dt)/StartRamp)</f>
        <v>1.2</v>
      </c>
      <c r="Z1243" s="24">
        <f>T1243*Cap_2*MIN(1,(W1243+dt)/StartRamp)</f>
        <v>1.1000000000000001</v>
      </c>
      <c r="AA1243" s="24">
        <f>U1243*Cap_3*MIN(1,(X1243+dt)/StartRamp)</f>
        <v>1.1000000000000001</v>
      </c>
      <c r="AB1243" s="24">
        <f>SUM(Y1243:AA1243)</f>
        <v>3.4</v>
      </c>
      <c r="AC1243" s="24">
        <f>AB1243-D1243</f>
        <v>0.88839999999999986</v>
      </c>
      <c r="AD1243" s="25">
        <f>MEDIAN(0,(TaperEnd-E1243)/(TaperEnd-TaperStart),1)</f>
        <v>1</v>
      </c>
      <c r="AE1243" s="24">
        <f>MIN(P_pcs*AD1243,MAX(0,SOC_max-E1243)*E_nom*60/dt/SQRT(RTE))</f>
        <v>2.5</v>
      </c>
      <c r="AF1243" s="24">
        <f>MIN(P_pcs,MAX(0,E1243-SOC_min)*E_nom*60/dt*SQRT(RTE))</f>
        <v>2.5</v>
      </c>
      <c r="AG1243" s="24">
        <f>IF(AC1243&gt;0,MIN(AC1243,AE1243),0)</f>
        <v>0.88839999999999986</v>
      </c>
      <c r="AH1243" s="24">
        <f>IF(AC1243&lt;0,MIN(-AC1243,AF1243),0)</f>
        <v>0</v>
      </c>
      <c r="AI1243" s="24">
        <f>IF(AC1243&gt;0,D1243+AG1243,AB1243)</f>
        <v>3.4</v>
      </c>
      <c r="AJ1243" s="24">
        <f>MAX(0,D1243-AI1243-AH1243)</f>
        <v>0</v>
      </c>
      <c r="AK1243" s="25">
        <f>IF(AB1243&gt;0,AI1243/AB1243,0)</f>
        <v>1</v>
      </c>
      <c r="AL1243">
        <f>IF(AB1243=0,1,MIN(MATCH(MEDIAN(MinStable,AK1243,1),FC_L,1),3))</f>
        <v>3</v>
      </c>
      <c r="AM1243" s="25">
        <f>INDEX(FC_E1,$AL1243)+(MEDIAN(MinStable,$AK1243,1)-INDEX(FC_L,$AL1243))*(INDEX(FC_E1,$AL1243+1)-INDEX(FC_E1,$AL1243))/(INDEX(FC_L,$AL1243+1)-INDEX(FC_L,$AL1243))</f>
        <v>0.42799999999999999</v>
      </c>
      <c r="AN1243" s="25">
        <f>INDEX(FC_E2,$AL1243)+(MEDIAN(MinStable,$AK1243,1)-INDEX(FC_L,$AL1243))*(INDEX(FC_E2,$AL1243+1)-INDEX(FC_E2,$AL1243))/(INDEX(FC_L,$AL1243+1)-INDEX(FC_L,$AL1243))</f>
        <v>0.42199999999999999</v>
      </c>
      <c r="AO1243" s="25">
        <f>INDEX(FC_E3,$AL1243)+(MEDIAN(MinStable,$AK1243,1)-INDEX(FC_L,$AL1243))*(INDEX(FC_E3,$AL1243+1)-INDEX(FC_E3,$AL1243))/(INDEX(FC_L,$AL1243+1)-INDEX(FC_L,$AL1243))</f>
        <v>0.41499999999999998</v>
      </c>
      <c r="AP1243" s="26">
        <f>(IF(S1243=1,Y1243*AK1243/AM1243,0)+IF(T1243=1,Z1243*AK1243/AN1243,0)+IF(U1243=1,AA1243*AK1243/AO1243,0))*dt/60</f>
        <v>0.13434959664142687</v>
      </c>
      <c r="AQ1243" s="25">
        <f>E1243+(AG1243*SQRT(RTE)-AH1243/SQRT(RTE))*dt/60/E_nom</f>
        <v>0.68624024537983308</v>
      </c>
      <c r="AR1243">
        <f>IF(R1243=1,1,0)</f>
        <v>0</v>
      </c>
    </row>
    <row r="1244" spans="1:44" x14ac:dyDescent="0.2">
      <c r="A1244">
        <v>1242</v>
      </c>
      <c r="B1244" s="22">
        <f>A1244/1440</f>
        <v>0.86250000000000004</v>
      </c>
      <c r="C1244" s="23">
        <v>2.4540000000000002</v>
      </c>
      <c r="D1244" s="24">
        <f>C1244+P_aux</f>
        <v>2.4690000000000003</v>
      </c>
      <c r="E1244" s="25">
        <f>AQ1243</f>
        <v>0.68624024537983308</v>
      </c>
      <c r="F1244" s="24">
        <f>AB1243</f>
        <v>3.4</v>
      </c>
      <c r="G1244">
        <f>IF(AND(S1243=0,V1243&gt;=MinOff),V1243,-1)</f>
        <v>-1</v>
      </c>
      <c r="H1244">
        <f>IF(AND(T1243=0,W1243&gt;=MinOff),W1243,-1)</f>
        <v>-1</v>
      </c>
      <c r="I1244">
        <f>IF(AND(U1243=0,X1243&gt;=MinOff),X1243,-1)</f>
        <v>-1</v>
      </c>
      <c r="J1244">
        <f>IF(AND(S1243=1,V1243&gt;=MinRun),V1243,-1)</f>
        <v>1019</v>
      </c>
      <c r="K1244">
        <f>IF(AND(T1243=1,W1243&gt;=MinRun),W1243,-1)</f>
        <v>1018</v>
      </c>
      <c r="L1244">
        <f>IF(AND(U1243=1,X1243&gt;=MinRun),X1243,-1)</f>
        <v>677</v>
      </c>
      <c r="M1244">
        <f>IF(MAX(G1244:I1244)&lt;0,0,MATCH(MAX(G1244:I1244),G1244:I1244,0))</f>
        <v>0</v>
      </c>
      <c r="N1244">
        <f>IF(MAX(J1244:L1244)&lt;0,0,MATCH(MAX(J1244:L1244),J1244:L1244,0))</f>
        <v>1</v>
      </c>
      <c r="O1244" s="24">
        <f>IF(N1244=0,0,INDEX(CapVec,N1244))</f>
        <v>1.2</v>
      </c>
      <c r="P1244">
        <f>IF(OR(D1244&gt;F1244+StartMargin,E1244&lt;SOC_startT),1,0)</f>
        <v>0</v>
      </c>
      <c r="Q1244">
        <f>IF(AND(E1244&gt;SOC_stopT,D1244&lt;=F1244-O1244+StopMargin),1,0)</f>
        <v>0</v>
      </c>
      <c r="R1244">
        <f>IF(AND(P1244=1,M1244&gt;0),1,IF(AND(P1244=0,Q1244=1,N1244&gt;0),-1,0))</f>
        <v>0</v>
      </c>
      <c r="S1244">
        <f>S1243+IF(AND(R1244=1,M1244=1),1,0)-IF(AND(R1244=-1,N1244=1),1,0)</f>
        <v>1</v>
      </c>
      <c r="T1244">
        <f>T1243+IF(AND(R1244=1,M1244=2),1,0)-IF(AND(R1244=-1,N1244=2),1,0)</f>
        <v>1</v>
      </c>
      <c r="U1244">
        <f>U1243+IF(AND(R1244=1,M1244=3),1,0)-IF(AND(R1244=-1,N1244=3),1,0)</f>
        <v>1</v>
      </c>
      <c r="V1244">
        <f>IF(S1244&lt;&gt;S1243,0,V1243+dt)</f>
        <v>1020</v>
      </c>
      <c r="W1244">
        <f>IF(T1244&lt;&gt;T1243,0,W1243+dt)</f>
        <v>1019</v>
      </c>
      <c r="X1244">
        <f>IF(U1244&lt;&gt;U1243,0,X1243+dt)</f>
        <v>678</v>
      </c>
      <c r="Y1244" s="24">
        <f>S1244*Cap_1*MIN(1,(V1244+dt)/StartRamp)</f>
        <v>1.2</v>
      </c>
      <c r="Z1244" s="24">
        <f>T1244*Cap_2*MIN(1,(W1244+dt)/StartRamp)</f>
        <v>1.1000000000000001</v>
      </c>
      <c r="AA1244" s="24">
        <f>U1244*Cap_3*MIN(1,(X1244+dt)/StartRamp)</f>
        <v>1.1000000000000001</v>
      </c>
      <c r="AB1244" s="24">
        <f>SUM(Y1244:AA1244)</f>
        <v>3.4</v>
      </c>
      <c r="AC1244" s="24">
        <f>AB1244-D1244</f>
        <v>0.93099999999999961</v>
      </c>
      <c r="AD1244" s="25">
        <f>MEDIAN(0,(TaperEnd-E1244)/(TaperEnd-TaperStart),1)</f>
        <v>1</v>
      </c>
      <c r="AE1244" s="24">
        <f>MIN(P_pcs*AD1244,MAX(0,SOC_max-E1244)*E_nom*60/dt/SQRT(RTE))</f>
        <v>2.5</v>
      </c>
      <c r="AF1244" s="24">
        <f>MIN(P_pcs,MAX(0,E1244-SOC_min)*E_nom*60/dt*SQRT(RTE))</f>
        <v>2.5</v>
      </c>
      <c r="AG1244" s="24">
        <f>IF(AC1244&gt;0,MIN(AC1244,AE1244),0)</f>
        <v>0.93099999999999961</v>
      </c>
      <c r="AH1244" s="24">
        <f>IF(AC1244&lt;0,MIN(-AC1244,AF1244),0)</f>
        <v>0</v>
      </c>
      <c r="AI1244" s="24">
        <f>IF(AC1244&gt;0,D1244+AG1244,AB1244)</f>
        <v>3.4</v>
      </c>
      <c r="AJ1244" s="24">
        <f>MAX(0,D1244-AI1244-AH1244)</f>
        <v>0</v>
      </c>
      <c r="AK1244" s="25">
        <f>IF(AB1244&gt;0,AI1244/AB1244,0)</f>
        <v>1</v>
      </c>
      <c r="AL1244">
        <f>IF(AB1244=0,1,MIN(MATCH(MEDIAN(MinStable,AK1244,1),FC_L,1),3))</f>
        <v>3</v>
      </c>
      <c r="AM1244" s="25">
        <f>INDEX(FC_E1,$AL1244)+(MEDIAN(MinStable,$AK1244,1)-INDEX(FC_L,$AL1244))*(INDEX(FC_E1,$AL1244+1)-INDEX(FC_E1,$AL1244))/(INDEX(FC_L,$AL1244+1)-INDEX(FC_L,$AL1244))</f>
        <v>0.42799999999999999</v>
      </c>
      <c r="AN1244" s="25">
        <f>INDEX(FC_E2,$AL1244)+(MEDIAN(MinStable,$AK1244,1)-INDEX(FC_L,$AL1244))*(INDEX(FC_E2,$AL1244+1)-INDEX(FC_E2,$AL1244))/(INDEX(FC_L,$AL1244+1)-INDEX(FC_L,$AL1244))</f>
        <v>0.42199999999999999</v>
      </c>
      <c r="AO1244" s="25">
        <f>INDEX(FC_E3,$AL1244)+(MEDIAN(MinStable,$AK1244,1)-INDEX(FC_L,$AL1244))*(INDEX(FC_E3,$AL1244+1)-INDEX(FC_E3,$AL1244))/(INDEX(FC_L,$AL1244+1)-INDEX(FC_L,$AL1244))</f>
        <v>0.41499999999999998</v>
      </c>
      <c r="AP1244" s="26">
        <f>(IF(S1244=1,Y1244*AK1244/AM1244,0)+IF(T1244=1,Z1244*AK1244/AN1244,0)+IF(U1244=1,AA1244*AK1244/AO1244,0))*dt/60</f>
        <v>0.13434959664142687</v>
      </c>
      <c r="AQ1244" s="25">
        <f>E1244+(AG1244*SQRT(RTE)-AH1244/SQRT(RTE))*dt/60/E_nom</f>
        <v>0.68888677693886069</v>
      </c>
      <c r="AR1244">
        <f>IF(R1244=1,1,0)</f>
        <v>0</v>
      </c>
    </row>
    <row r="1245" spans="1:44" x14ac:dyDescent="0.2">
      <c r="A1245">
        <v>1243</v>
      </c>
      <c r="B1245" s="22">
        <f>A1245/1440</f>
        <v>0.86319444444444449</v>
      </c>
      <c r="C1245" s="23">
        <v>2.5112999999999999</v>
      </c>
      <c r="D1245" s="24">
        <f>C1245+P_aux</f>
        <v>2.5263</v>
      </c>
      <c r="E1245" s="25">
        <f>AQ1244</f>
        <v>0.68888677693886069</v>
      </c>
      <c r="F1245" s="24">
        <f>AB1244</f>
        <v>3.4</v>
      </c>
      <c r="G1245">
        <f>IF(AND(S1244=0,V1244&gt;=MinOff),V1244,-1)</f>
        <v>-1</v>
      </c>
      <c r="H1245">
        <f>IF(AND(T1244=0,W1244&gt;=MinOff),W1244,-1)</f>
        <v>-1</v>
      </c>
      <c r="I1245">
        <f>IF(AND(U1244=0,X1244&gt;=MinOff),X1244,-1)</f>
        <v>-1</v>
      </c>
      <c r="J1245">
        <f>IF(AND(S1244=1,V1244&gt;=MinRun),V1244,-1)</f>
        <v>1020</v>
      </c>
      <c r="K1245">
        <f>IF(AND(T1244=1,W1244&gt;=MinRun),W1244,-1)</f>
        <v>1019</v>
      </c>
      <c r="L1245">
        <f>IF(AND(U1244=1,X1244&gt;=MinRun),X1244,-1)</f>
        <v>678</v>
      </c>
      <c r="M1245">
        <f>IF(MAX(G1245:I1245)&lt;0,0,MATCH(MAX(G1245:I1245),G1245:I1245,0))</f>
        <v>0</v>
      </c>
      <c r="N1245">
        <f>IF(MAX(J1245:L1245)&lt;0,0,MATCH(MAX(J1245:L1245),J1245:L1245,0))</f>
        <v>1</v>
      </c>
      <c r="O1245" s="24">
        <f>IF(N1245=0,0,INDEX(CapVec,N1245))</f>
        <v>1.2</v>
      </c>
      <c r="P1245">
        <f>IF(OR(D1245&gt;F1245+StartMargin,E1245&lt;SOC_startT),1,0)</f>
        <v>0</v>
      </c>
      <c r="Q1245">
        <f>IF(AND(E1245&gt;SOC_stopT,D1245&lt;=F1245-O1245+StopMargin),1,0)</f>
        <v>0</v>
      </c>
      <c r="R1245">
        <f>IF(AND(P1245=1,M1245&gt;0),1,IF(AND(P1245=0,Q1245=1,N1245&gt;0),-1,0))</f>
        <v>0</v>
      </c>
      <c r="S1245">
        <f>S1244+IF(AND(R1245=1,M1245=1),1,0)-IF(AND(R1245=-1,N1245=1),1,0)</f>
        <v>1</v>
      </c>
      <c r="T1245">
        <f>T1244+IF(AND(R1245=1,M1245=2),1,0)-IF(AND(R1245=-1,N1245=2),1,0)</f>
        <v>1</v>
      </c>
      <c r="U1245">
        <f>U1244+IF(AND(R1245=1,M1245=3),1,0)-IF(AND(R1245=-1,N1245=3),1,0)</f>
        <v>1</v>
      </c>
      <c r="V1245">
        <f>IF(S1245&lt;&gt;S1244,0,V1244+dt)</f>
        <v>1021</v>
      </c>
      <c r="W1245">
        <f>IF(T1245&lt;&gt;T1244,0,W1244+dt)</f>
        <v>1020</v>
      </c>
      <c r="X1245">
        <f>IF(U1245&lt;&gt;U1244,0,X1244+dt)</f>
        <v>679</v>
      </c>
      <c r="Y1245" s="24">
        <f>S1245*Cap_1*MIN(1,(V1245+dt)/StartRamp)</f>
        <v>1.2</v>
      </c>
      <c r="Z1245" s="24">
        <f>T1245*Cap_2*MIN(1,(W1245+dt)/StartRamp)</f>
        <v>1.1000000000000001</v>
      </c>
      <c r="AA1245" s="24">
        <f>U1245*Cap_3*MIN(1,(X1245+dt)/StartRamp)</f>
        <v>1.1000000000000001</v>
      </c>
      <c r="AB1245" s="24">
        <f>SUM(Y1245:AA1245)</f>
        <v>3.4</v>
      </c>
      <c r="AC1245" s="24">
        <f>AB1245-D1245</f>
        <v>0.87369999999999992</v>
      </c>
      <c r="AD1245" s="25">
        <f>MEDIAN(0,(TaperEnd-E1245)/(TaperEnd-TaperStart),1)</f>
        <v>1</v>
      </c>
      <c r="AE1245" s="24">
        <f>MIN(P_pcs*AD1245,MAX(0,SOC_max-E1245)*E_nom*60/dt/SQRT(RTE))</f>
        <v>2.5</v>
      </c>
      <c r="AF1245" s="24">
        <f>MIN(P_pcs,MAX(0,E1245-SOC_min)*E_nom*60/dt*SQRT(RTE))</f>
        <v>2.5</v>
      </c>
      <c r="AG1245" s="24">
        <f>IF(AC1245&gt;0,MIN(AC1245,AE1245),0)</f>
        <v>0.87369999999999992</v>
      </c>
      <c r="AH1245" s="24">
        <f>IF(AC1245&lt;0,MIN(-AC1245,AF1245),0)</f>
        <v>0</v>
      </c>
      <c r="AI1245" s="24">
        <f>IF(AC1245&gt;0,D1245+AG1245,AB1245)</f>
        <v>3.4</v>
      </c>
      <c r="AJ1245" s="24">
        <f>MAX(0,D1245-AI1245-AH1245)</f>
        <v>0</v>
      </c>
      <c r="AK1245" s="25">
        <f>IF(AB1245&gt;0,AI1245/AB1245,0)</f>
        <v>1</v>
      </c>
      <c r="AL1245">
        <f>IF(AB1245=0,1,MIN(MATCH(MEDIAN(MinStable,AK1245,1),FC_L,1),3))</f>
        <v>3</v>
      </c>
      <c r="AM1245" s="25">
        <f>INDEX(FC_E1,$AL1245)+(MEDIAN(MinStable,$AK1245,1)-INDEX(FC_L,$AL1245))*(INDEX(FC_E1,$AL1245+1)-INDEX(FC_E1,$AL1245))/(INDEX(FC_L,$AL1245+1)-INDEX(FC_L,$AL1245))</f>
        <v>0.42799999999999999</v>
      </c>
      <c r="AN1245" s="25">
        <f>INDEX(FC_E2,$AL1245)+(MEDIAN(MinStable,$AK1245,1)-INDEX(FC_L,$AL1245))*(INDEX(FC_E2,$AL1245+1)-INDEX(FC_E2,$AL1245))/(INDEX(FC_L,$AL1245+1)-INDEX(FC_L,$AL1245))</f>
        <v>0.42199999999999999</v>
      </c>
      <c r="AO1245" s="25">
        <f>INDEX(FC_E3,$AL1245)+(MEDIAN(MinStable,$AK1245,1)-INDEX(FC_L,$AL1245))*(INDEX(FC_E3,$AL1245+1)-INDEX(FC_E3,$AL1245))/(INDEX(FC_L,$AL1245+1)-INDEX(FC_L,$AL1245))</f>
        <v>0.41499999999999998</v>
      </c>
      <c r="AP1245" s="26">
        <f>(IF(S1245=1,Y1245*AK1245/AM1245,0)+IF(T1245=1,Z1245*AK1245/AN1245,0)+IF(U1245=1,AA1245*AK1245/AO1245,0))*dt/60</f>
        <v>0.13434959664142687</v>
      </c>
      <c r="AQ1245" s="25">
        <f>E1245+(AG1245*SQRT(RTE)-AH1245/SQRT(RTE))*dt/60/E_nom</f>
        <v>0.69137042315059261</v>
      </c>
      <c r="AR1245">
        <f>IF(R1245=1,1,0)</f>
        <v>0</v>
      </c>
    </row>
    <row r="1246" spans="1:44" x14ac:dyDescent="0.2">
      <c r="A1246">
        <v>1244</v>
      </c>
      <c r="B1246" s="22">
        <f>A1246/1440</f>
        <v>0.86388888888888893</v>
      </c>
      <c r="C1246" s="23">
        <v>2.4658000000000002</v>
      </c>
      <c r="D1246" s="24">
        <f>C1246+P_aux</f>
        <v>2.4808000000000003</v>
      </c>
      <c r="E1246" s="25">
        <f>AQ1245</f>
        <v>0.69137042315059261</v>
      </c>
      <c r="F1246" s="24">
        <f>AB1245</f>
        <v>3.4</v>
      </c>
      <c r="G1246">
        <f>IF(AND(S1245=0,V1245&gt;=MinOff),V1245,-1)</f>
        <v>-1</v>
      </c>
      <c r="H1246">
        <f>IF(AND(T1245=0,W1245&gt;=MinOff),W1245,-1)</f>
        <v>-1</v>
      </c>
      <c r="I1246">
        <f>IF(AND(U1245=0,X1245&gt;=MinOff),X1245,-1)</f>
        <v>-1</v>
      </c>
      <c r="J1246">
        <f>IF(AND(S1245=1,V1245&gt;=MinRun),V1245,-1)</f>
        <v>1021</v>
      </c>
      <c r="K1246">
        <f>IF(AND(T1245=1,W1245&gt;=MinRun),W1245,-1)</f>
        <v>1020</v>
      </c>
      <c r="L1246">
        <f>IF(AND(U1245=1,X1245&gt;=MinRun),X1245,-1)</f>
        <v>679</v>
      </c>
      <c r="M1246">
        <f>IF(MAX(G1246:I1246)&lt;0,0,MATCH(MAX(G1246:I1246),G1246:I1246,0))</f>
        <v>0</v>
      </c>
      <c r="N1246">
        <f>IF(MAX(J1246:L1246)&lt;0,0,MATCH(MAX(J1246:L1246),J1246:L1246,0))</f>
        <v>1</v>
      </c>
      <c r="O1246" s="24">
        <f>IF(N1246=0,0,INDEX(CapVec,N1246))</f>
        <v>1.2</v>
      </c>
      <c r="P1246">
        <f>IF(OR(D1246&gt;F1246+StartMargin,E1246&lt;SOC_startT),1,0)</f>
        <v>0</v>
      </c>
      <c r="Q1246">
        <f>IF(AND(E1246&gt;SOC_stopT,D1246&lt;=F1246-O1246+StopMargin),1,0)</f>
        <v>0</v>
      </c>
      <c r="R1246">
        <f>IF(AND(P1246=1,M1246&gt;0),1,IF(AND(P1246=0,Q1246=1,N1246&gt;0),-1,0))</f>
        <v>0</v>
      </c>
      <c r="S1246">
        <f>S1245+IF(AND(R1246=1,M1246=1),1,0)-IF(AND(R1246=-1,N1246=1),1,0)</f>
        <v>1</v>
      </c>
      <c r="T1246">
        <f>T1245+IF(AND(R1246=1,M1246=2),1,0)-IF(AND(R1246=-1,N1246=2),1,0)</f>
        <v>1</v>
      </c>
      <c r="U1246">
        <f>U1245+IF(AND(R1246=1,M1246=3),1,0)-IF(AND(R1246=-1,N1246=3),1,0)</f>
        <v>1</v>
      </c>
      <c r="V1246">
        <f>IF(S1246&lt;&gt;S1245,0,V1245+dt)</f>
        <v>1022</v>
      </c>
      <c r="W1246">
        <f>IF(T1246&lt;&gt;T1245,0,W1245+dt)</f>
        <v>1021</v>
      </c>
      <c r="X1246">
        <f>IF(U1246&lt;&gt;U1245,0,X1245+dt)</f>
        <v>680</v>
      </c>
      <c r="Y1246" s="24">
        <f>S1246*Cap_1*MIN(1,(V1246+dt)/StartRamp)</f>
        <v>1.2</v>
      </c>
      <c r="Z1246" s="24">
        <f>T1246*Cap_2*MIN(1,(W1246+dt)/StartRamp)</f>
        <v>1.1000000000000001</v>
      </c>
      <c r="AA1246" s="24">
        <f>U1246*Cap_3*MIN(1,(X1246+dt)/StartRamp)</f>
        <v>1.1000000000000001</v>
      </c>
      <c r="AB1246" s="24">
        <f>SUM(Y1246:AA1246)</f>
        <v>3.4</v>
      </c>
      <c r="AC1246" s="24">
        <f>AB1246-D1246</f>
        <v>0.91919999999999957</v>
      </c>
      <c r="AD1246" s="25">
        <f>MEDIAN(0,(TaperEnd-E1246)/(TaperEnd-TaperStart),1)</f>
        <v>1</v>
      </c>
      <c r="AE1246" s="24">
        <f>MIN(P_pcs*AD1246,MAX(0,SOC_max-E1246)*E_nom*60/dt/SQRT(RTE))</f>
        <v>2.5</v>
      </c>
      <c r="AF1246" s="24">
        <f>MIN(P_pcs,MAX(0,E1246-SOC_min)*E_nom*60/dt*SQRT(RTE))</f>
        <v>2.5</v>
      </c>
      <c r="AG1246" s="24">
        <f>IF(AC1246&gt;0,MIN(AC1246,AE1246),0)</f>
        <v>0.91919999999999957</v>
      </c>
      <c r="AH1246" s="24">
        <f>IF(AC1246&lt;0,MIN(-AC1246,AF1246),0)</f>
        <v>0</v>
      </c>
      <c r="AI1246" s="24">
        <f>IF(AC1246&gt;0,D1246+AG1246,AB1246)</f>
        <v>3.4</v>
      </c>
      <c r="AJ1246" s="24">
        <f>MAX(0,D1246-AI1246-AH1246)</f>
        <v>0</v>
      </c>
      <c r="AK1246" s="25">
        <f>IF(AB1246&gt;0,AI1246/AB1246,0)</f>
        <v>1</v>
      </c>
      <c r="AL1246">
        <f>IF(AB1246=0,1,MIN(MATCH(MEDIAN(MinStable,AK1246,1),FC_L,1),3))</f>
        <v>3</v>
      </c>
      <c r="AM1246" s="25">
        <f>INDEX(FC_E1,$AL1246)+(MEDIAN(MinStable,$AK1246,1)-INDEX(FC_L,$AL1246))*(INDEX(FC_E1,$AL1246+1)-INDEX(FC_E1,$AL1246))/(INDEX(FC_L,$AL1246+1)-INDEX(FC_L,$AL1246))</f>
        <v>0.42799999999999999</v>
      </c>
      <c r="AN1246" s="25">
        <f>INDEX(FC_E2,$AL1246)+(MEDIAN(MinStable,$AK1246,1)-INDEX(FC_L,$AL1246))*(INDEX(FC_E2,$AL1246+1)-INDEX(FC_E2,$AL1246))/(INDEX(FC_L,$AL1246+1)-INDEX(FC_L,$AL1246))</f>
        <v>0.42199999999999999</v>
      </c>
      <c r="AO1246" s="25">
        <f>INDEX(FC_E3,$AL1246)+(MEDIAN(MinStable,$AK1246,1)-INDEX(FC_L,$AL1246))*(INDEX(FC_E3,$AL1246+1)-INDEX(FC_E3,$AL1246))/(INDEX(FC_L,$AL1246+1)-INDEX(FC_L,$AL1246))</f>
        <v>0.41499999999999998</v>
      </c>
      <c r="AP1246" s="26">
        <f>(IF(S1246=1,Y1246*AK1246/AM1246,0)+IF(T1246=1,Z1246*AK1246/AN1246,0)+IF(U1246=1,AA1246*AK1246/AO1246,0))*dt/60</f>
        <v>0.13434959664142687</v>
      </c>
      <c r="AQ1246" s="25">
        <f>E1246+(AG1246*SQRT(RTE)-AH1246/SQRT(RTE))*dt/60/E_nom</f>
        <v>0.69398341113024697</v>
      </c>
      <c r="AR1246">
        <f>IF(R1246=1,1,0)</f>
        <v>0</v>
      </c>
    </row>
    <row r="1247" spans="1:44" x14ac:dyDescent="0.2">
      <c r="A1247">
        <v>1245</v>
      </c>
      <c r="B1247" s="22">
        <f>A1247/1440</f>
        <v>0.86458333333333337</v>
      </c>
      <c r="C1247" s="23">
        <v>2.3725999999999998</v>
      </c>
      <c r="D1247" s="24">
        <f>C1247+P_aux</f>
        <v>2.3875999999999999</v>
      </c>
      <c r="E1247" s="25">
        <f>AQ1246</f>
        <v>0.69398341113024697</v>
      </c>
      <c r="F1247" s="24">
        <f>AB1246</f>
        <v>3.4</v>
      </c>
      <c r="G1247">
        <f>IF(AND(S1246=0,V1246&gt;=MinOff),V1246,-1)</f>
        <v>-1</v>
      </c>
      <c r="H1247">
        <f>IF(AND(T1246=0,W1246&gt;=MinOff),W1246,-1)</f>
        <v>-1</v>
      </c>
      <c r="I1247">
        <f>IF(AND(U1246=0,X1246&gt;=MinOff),X1246,-1)</f>
        <v>-1</v>
      </c>
      <c r="J1247">
        <f>IF(AND(S1246=1,V1246&gt;=MinRun),V1246,-1)</f>
        <v>1022</v>
      </c>
      <c r="K1247">
        <f>IF(AND(T1246=1,W1246&gt;=MinRun),W1246,-1)</f>
        <v>1021</v>
      </c>
      <c r="L1247">
        <f>IF(AND(U1246=1,X1246&gt;=MinRun),X1246,-1)</f>
        <v>680</v>
      </c>
      <c r="M1247">
        <f>IF(MAX(G1247:I1247)&lt;0,0,MATCH(MAX(G1247:I1247),G1247:I1247,0))</f>
        <v>0</v>
      </c>
      <c r="N1247">
        <f>IF(MAX(J1247:L1247)&lt;0,0,MATCH(MAX(J1247:L1247),J1247:L1247,0))</f>
        <v>1</v>
      </c>
      <c r="O1247" s="24">
        <f>IF(N1247=0,0,INDEX(CapVec,N1247))</f>
        <v>1.2</v>
      </c>
      <c r="P1247">
        <f>IF(OR(D1247&gt;F1247+StartMargin,E1247&lt;SOC_startT),1,0)</f>
        <v>0</v>
      </c>
      <c r="Q1247">
        <f>IF(AND(E1247&gt;SOC_stopT,D1247&lt;=F1247-O1247+StopMargin),1,0)</f>
        <v>0</v>
      </c>
      <c r="R1247">
        <f>IF(AND(P1247=1,M1247&gt;0),1,IF(AND(P1247=0,Q1247=1,N1247&gt;0),-1,0))</f>
        <v>0</v>
      </c>
      <c r="S1247">
        <f>S1246+IF(AND(R1247=1,M1247=1),1,0)-IF(AND(R1247=-1,N1247=1),1,0)</f>
        <v>1</v>
      </c>
      <c r="T1247">
        <f>T1246+IF(AND(R1247=1,M1247=2),1,0)-IF(AND(R1247=-1,N1247=2),1,0)</f>
        <v>1</v>
      </c>
      <c r="U1247">
        <f>U1246+IF(AND(R1247=1,M1247=3),1,0)-IF(AND(R1247=-1,N1247=3),1,0)</f>
        <v>1</v>
      </c>
      <c r="V1247">
        <f>IF(S1247&lt;&gt;S1246,0,V1246+dt)</f>
        <v>1023</v>
      </c>
      <c r="W1247">
        <f>IF(T1247&lt;&gt;T1246,0,W1246+dt)</f>
        <v>1022</v>
      </c>
      <c r="X1247">
        <f>IF(U1247&lt;&gt;U1246,0,X1246+dt)</f>
        <v>681</v>
      </c>
      <c r="Y1247" s="24">
        <f>S1247*Cap_1*MIN(1,(V1247+dt)/StartRamp)</f>
        <v>1.2</v>
      </c>
      <c r="Z1247" s="24">
        <f>T1247*Cap_2*MIN(1,(W1247+dt)/StartRamp)</f>
        <v>1.1000000000000001</v>
      </c>
      <c r="AA1247" s="24">
        <f>U1247*Cap_3*MIN(1,(X1247+dt)/StartRamp)</f>
        <v>1.1000000000000001</v>
      </c>
      <c r="AB1247" s="24">
        <f>SUM(Y1247:AA1247)</f>
        <v>3.4</v>
      </c>
      <c r="AC1247" s="24">
        <f>AB1247-D1247</f>
        <v>1.0124</v>
      </c>
      <c r="AD1247" s="25">
        <f>MEDIAN(0,(TaperEnd-E1247)/(TaperEnd-TaperStart),1)</f>
        <v>1</v>
      </c>
      <c r="AE1247" s="24">
        <f>MIN(P_pcs*AD1247,MAX(0,SOC_max-E1247)*E_nom*60/dt/SQRT(RTE))</f>
        <v>2.5</v>
      </c>
      <c r="AF1247" s="24">
        <f>MIN(P_pcs,MAX(0,E1247-SOC_min)*E_nom*60/dt*SQRT(RTE))</f>
        <v>2.5</v>
      </c>
      <c r="AG1247" s="24">
        <f>IF(AC1247&gt;0,MIN(AC1247,AE1247),0)</f>
        <v>1.0124</v>
      </c>
      <c r="AH1247" s="24">
        <f>IF(AC1247&lt;0,MIN(-AC1247,AF1247),0)</f>
        <v>0</v>
      </c>
      <c r="AI1247" s="24">
        <f>IF(AC1247&gt;0,D1247+AG1247,AB1247)</f>
        <v>3.4</v>
      </c>
      <c r="AJ1247" s="24">
        <f>MAX(0,D1247-AI1247-AH1247)</f>
        <v>0</v>
      </c>
      <c r="AK1247" s="25">
        <f>IF(AB1247&gt;0,AI1247/AB1247,0)</f>
        <v>1</v>
      </c>
      <c r="AL1247">
        <f>IF(AB1247=0,1,MIN(MATCH(MEDIAN(MinStable,AK1247,1),FC_L,1),3))</f>
        <v>3</v>
      </c>
      <c r="AM1247" s="25">
        <f>INDEX(FC_E1,$AL1247)+(MEDIAN(MinStable,$AK1247,1)-INDEX(FC_L,$AL1247))*(INDEX(FC_E1,$AL1247+1)-INDEX(FC_E1,$AL1247))/(INDEX(FC_L,$AL1247+1)-INDEX(FC_L,$AL1247))</f>
        <v>0.42799999999999999</v>
      </c>
      <c r="AN1247" s="25">
        <f>INDEX(FC_E2,$AL1247)+(MEDIAN(MinStable,$AK1247,1)-INDEX(FC_L,$AL1247))*(INDEX(FC_E2,$AL1247+1)-INDEX(FC_E2,$AL1247))/(INDEX(FC_L,$AL1247+1)-INDEX(FC_L,$AL1247))</f>
        <v>0.42199999999999999</v>
      </c>
      <c r="AO1247" s="25">
        <f>INDEX(FC_E3,$AL1247)+(MEDIAN(MinStable,$AK1247,1)-INDEX(FC_L,$AL1247))*(INDEX(FC_E3,$AL1247+1)-INDEX(FC_E3,$AL1247))/(INDEX(FC_L,$AL1247+1)-INDEX(FC_L,$AL1247))</f>
        <v>0.41499999999999998</v>
      </c>
      <c r="AP1247" s="26">
        <f>(IF(S1247=1,Y1247*AK1247/AM1247,0)+IF(T1247=1,Z1247*AK1247/AN1247,0)+IF(U1247=1,AA1247*AK1247/AO1247,0))*dt/60</f>
        <v>0.13434959664142687</v>
      </c>
      <c r="AQ1247" s="25">
        <f>E1247+(AG1247*SQRT(RTE)-AH1247/SQRT(RTE))*dt/60/E_nom</f>
        <v>0.69686133653342586</v>
      </c>
      <c r="AR1247">
        <f>IF(R1247=1,1,0)</f>
        <v>0</v>
      </c>
    </row>
    <row r="1248" spans="1:44" x14ac:dyDescent="0.2">
      <c r="A1248">
        <v>1246</v>
      </c>
      <c r="B1248" s="22">
        <f>A1248/1440</f>
        <v>0.86527777777777781</v>
      </c>
      <c r="C1248" s="23">
        <v>2.4201999999999999</v>
      </c>
      <c r="D1248" s="24">
        <f>C1248+P_aux</f>
        <v>2.4352</v>
      </c>
      <c r="E1248" s="25">
        <f>AQ1247</f>
        <v>0.69686133653342586</v>
      </c>
      <c r="F1248" s="24">
        <f>AB1247</f>
        <v>3.4</v>
      </c>
      <c r="G1248">
        <f>IF(AND(S1247=0,V1247&gt;=MinOff),V1247,-1)</f>
        <v>-1</v>
      </c>
      <c r="H1248">
        <f>IF(AND(T1247=0,W1247&gt;=MinOff),W1247,-1)</f>
        <v>-1</v>
      </c>
      <c r="I1248">
        <f>IF(AND(U1247=0,X1247&gt;=MinOff),X1247,-1)</f>
        <v>-1</v>
      </c>
      <c r="J1248">
        <f>IF(AND(S1247=1,V1247&gt;=MinRun),V1247,-1)</f>
        <v>1023</v>
      </c>
      <c r="K1248">
        <f>IF(AND(T1247=1,W1247&gt;=MinRun),W1247,-1)</f>
        <v>1022</v>
      </c>
      <c r="L1248">
        <f>IF(AND(U1247=1,X1247&gt;=MinRun),X1247,-1)</f>
        <v>681</v>
      </c>
      <c r="M1248">
        <f>IF(MAX(G1248:I1248)&lt;0,0,MATCH(MAX(G1248:I1248),G1248:I1248,0))</f>
        <v>0</v>
      </c>
      <c r="N1248">
        <f>IF(MAX(J1248:L1248)&lt;0,0,MATCH(MAX(J1248:L1248),J1248:L1248,0))</f>
        <v>1</v>
      </c>
      <c r="O1248" s="24">
        <f>IF(N1248=0,0,INDEX(CapVec,N1248))</f>
        <v>1.2</v>
      </c>
      <c r="P1248">
        <f>IF(OR(D1248&gt;F1248+StartMargin,E1248&lt;SOC_startT),1,0)</f>
        <v>0</v>
      </c>
      <c r="Q1248">
        <f>IF(AND(E1248&gt;SOC_stopT,D1248&lt;=F1248-O1248+StopMargin),1,0)</f>
        <v>0</v>
      </c>
      <c r="R1248">
        <f>IF(AND(P1248=1,M1248&gt;0),1,IF(AND(P1248=0,Q1248=1,N1248&gt;0),-1,0))</f>
        <v>0</v>
      </c>
      <c r="S1248">
        <f>S1247+IF(AND(R1248=1,M1248=1),1,0)-IF(AND(R1248=-1,N1248=1),1,0)</f>
        <v>1</v>
      </c>
      <c r="T1248">
        <f>T1247+IF(AND(R1248=1,M1248=2),1,0)-IF(AND(R1248=-1,N1248=2),1,0)</f>
        <v>1</v>
      </c>
      <c r="U1248">
        <f>U1247+IF(AND(R1248=1,M1248=3),1,0)-IF(AND(R1248=-1,N1248=3),1,0)</f>
        <v>1</v>
      </c>
      <c r="V1248">
        <f>IF(S1248&lt;&gt;S1247,0,V1247+dt)</f>
        <v>1024</v>
      </c>
      <c r="W1248">
        <f>IF(T1248&lt;&gt;T1247,0,W1247+dt)</f>
        <v>1023</v>
      </c>
      <c r="X1248">
        <f>IF(U1248&lt;&gt;U1247,0,X1247+dt)</f>
        <v>682</v>
      </c>
      <c r="Y1248" s="24">
        <f>S1248*Cap_1*MIN(1,(V1248+dt)/StartRamp)</f>
        <v>1.2</v>
      </c>
      <c r="Z1248" s="24">
        <f>T1248*Cap_2*MIN(1,(W1248+dt)/StartRamp)</f>
        <v>1.1000000000000001</v>
      </c>
      <c r="AA1248" s="24">
        <f>U1248*Cap_3*MIN(1,(X1248+dt)/StartRamp)</f>
        <v>1.1000000000000001</v>
      </c>
      <c r="AB1248" s="24">
        <f>SUM(Y1248:AA1248)</f>
        <v>3.4</v>
      </c>
      <c r="AC1248" s="24">
        <f>AB1248-D1248</f>
        <v>0.96479999999999988</v>
      </c>
      <c r="AD1248" s="25">
        <f>MEDIAN(0,(TaperEnd-E1248)/(TaperEnd-TaperStart),1)</f>
        <v>1</v>
      </c>
      <c r="AE1248" s="24">
        <f>MIN(P_pcs*AD1248,MAX(0,SOC_max-E1248)*E_nom*60/dt/SQRT(RTE))</f>
        <v>2.5</v>
      </c>
      <c r="AF1248" s="24">
        <f>MIN(P_pcs,MAX(0,E1248-SOC_min)*E_nom*60/dt*SQRT(RTE))</f>
        <v>2.5</v>
      </c>
      <c r="AG1248" s="24">
        <f>IF(AC1248&gt;0,MIN(AC1248,AE1248),0)</f>
        <v>0.96479999999999988</v>
      </c>
      <c r="AH1248" s="24">
        <f>IF(AC1248&lt;0,MIN(-AC1248,AF1248),0)</f>
        <v>0</v>
      </c>
      <c r="AI1248" s="24">
        <f>IF(AC1248&gt;0,D1248+AG1248,AB1248)</f>
        <v>3.4</v>
      </c>
      <c r="AJ1248" s="24">
        <f>MAX(0,D1248-AI1248-AH1248)</f>
        <v>0</v>
      </c>
      <c r="AK1248" s="25">
        <f>IF(AB1248&gt;0,AI1248/AB1248,0)</f>
        <v>1</v>
      </c>
      <c r="AL1248">
        <f>IF(AB1248=0,1,MIN(MATCH(MEDIAN(MinStable,AK1248,1),FC_L,1),3))</f>
        <v>3</v>
      </c>
      <c r="AM1248" s="25">
        <f>INDEX(FC_E1,$AL1248)+(MEDIAN(MinStable,$AK1248,1)-INDEX(FC_L,$AL1248))*(INDEX(FC_E1,$AL1248+1)-INDEX(FC_E1,$AL1248))/(INDEX(FC_L,$AL1248+1)-INDEX(FC_L,$AL1248))</f>
        <v>0.42799999999999999</v>
      </c>
      <c r="AN1248" s="25">
        <f>INDEX(FC_E2,$AL1248)+(MEDIAN(MinStable,$AK1248,1)-INDEX(FC_L,$AL1248))*(INDEX(FC_E2,$AL1248+1)-INDEX(FC_E2,$AL1248))/(INDEX(FC_L,$AL1248+1)-INDEX(FC_L,$AL1248))</f>
        <v>0.42199999999999999</v>
      </c>
      <c r="AO1248" s="25">
        <f>INDEX(FC_E3,$AL1248)+(MEDIAN(MinStable,$AK1248,1)-INDEX(FC_L,$AL1248))*(INDEX(FC_E3,$AL1248+1)-INDEX(FC_E3,$AL1248))/(INDEX(FC_L,$AL1248+1)-INDEX(FC_L,$AL1248))</f>
        <v>0.41499999999999998</v>
      </c>
      <c r="AP1248" s="26">
        <f>(IF(S1248=1,Y1248*AK1248/AM1248,0)+IF(T1248=1,Z1248*AK1248/AN1248,0)+IF(U1248=1,AA1248*AK1248/AO1248,0))*dt/60</f>
        <v>0.13434959664142687</v>
      </c>
      <c r="AQ1248" s="25">
        <f>E1248+(AG1248*SQRT(RTE)-AH1248/SQRT(RTE))*dt/60/E_nom</f>
        <v>0.69960395054862445</v>
      </c>
      <c r="AR1248">
        <f>IF(R1248=1,1,0)</f>
        <v>0</v>
      </c>
    </row>
    <row r="1249" spans="1:44" x14ac:dyDescent="0.2">
      <c r="A1249">
        <v>1247</v>
      </c>
      <c r="B1249" s="22">
        <f>A1249/1440</f>
        <v>0.86597222222222225</v>
      </c>
      <c r="C1249" s="23">
        <v>2.4537</v>
      </c>
      <c r="D1249" s="24">
        <f>C1249+P_aux</f>
        <v>2.4687000000000001</v>
      </c>
      <c r="E1249" s="25">
        <f>AQ1248</f>
        <v>0.69960395054862445</v>
      </c>
      <c r="F1249" s="24">
        <f>AB1248</f>
        <v>3.4</v>
      </c>
      <c r="G1249">
        <f>IF(AND(S1248=0,V1248&gt;=MinOff),V1248,-1)</f>
        <v>-1</v>
      </c>
      <c r="H1249">
        <f>IF(AND(T1248=0,W1248&gt;=MinOff),W1248,-1)</f>
        <v>-1</v>
      </c>
      <c r="I1249">
        <f>IF(AND(U1248=0,X1248&gt;=MinOff),X1248,-1)</f>
        <v>-1</v>
      </c>
      <c r="J1249">
        <f>IF(AND(S1248=1,V1248&gt;=MinRun),V1248,-1)</f>
        <v>1024</v>
      </c>
      <c r="K1249">
        <f>IF(AND(T1248=1,W1248&gt;=MinRun),W1248,-1)</f>
        <v>1023</v>
      </c>
      <c r="L1249">
        <f>IF(AND(U1248=1,X1248&gt;=MinRun),X1248,-1)</f>
        <v>682</v>
      </c>
      <c r="M1249">
        <f>IF(MAX(G1249:I1249)&lt;0,0,MATCH(MAX(G1249:I1249),G1249:I1249,0))</f>
        <v>0</v>
      </c>
      <c r="N1249">
        <f>IF(MAX(J1249:L1249)&lt;0,0,MATCH(MAX(J1249:L1249),J1249:L1249,0))</f>
        <v>1</v>
      </c>
      <c r="O1249" s="24">
        <f>IF(N1249=0,0,INDEX(CapVec,N1249))</f>
        <v>1.2</v>
      </c>
      <c r="P1249">
        <f>IF(OR(D1249&gt;F1249+StartMargin,E1249&lt;SOC_startT),1,0)</f>
        <v>0</v>
      </c>
      <c r="Q1249">
        <f>IF(AND(E1249&gt;SOC_stopT,D1249&lt;=F1249-O1249+StopMargin),1,0)</f>
        <v>0</v>
      </c>
      <c r="R1249">
        <f>IF(AND(P1249=1,M1249&gt;0),1,IF(AND(P1249=0,Q1249=1,N1249&gt;0),-1,0))</f>
        <v>0</v>
      </c>
      <c r="S1249">
        <f>S1248+IF(AND(R1249=1,M1249=1),1,0)-IF(AND(R1249=-1,N1249=1),1,0)</f>
        <v>1</v>
      </c>
      <c r="T1249">
        <f>T1248+IF(AND(R1249=1,M1249=2),1,0)-IF(AND(R1249=-1,N1249=2),1,0)</f>
        <v>1</v>
      </c>
      <c r="U1249">
        <f>U1248+IF(AND(R1249=1,M1249=3),1,0)-IF(AND(R1249=-1,N1249=3),1,0)</f>
        <v>1</v>
      </c>
      <c r="V1249">
        <f>IF(S1249&lt;&gt;S1248,0,V1248+dt)</f>
        <v>1025</v>
      </c>
      <c r="W1249">
        <f>IF(T1249&lt;&gt;T1248,0,W1248+dt)</f>
        <v>1024</v>
      </c>
      <c r="X1249">
        <f>IF(U1249&lt;&gt;U1248,0,X1248+dt)</f>
        <v>683</v>
      </c>
      <c r="Y1249" s="24">
        <f>S1249*Cap_1*MIN(1,(V1249+dt)/StartRamp)</f>
        <v>1.2</v>
      </c>
      <c r="Z1249" s="24">
        <f>T1249*Cap_2*MIN(1,(W1249+dt)/StartRamp)</f>
        <v>1.1000000000000001</v>
      </c>
      <c r="AA1249" s="24">
        <f>U1249*Cap_3*MIN(1,(X1249+dt)/StartRamp)</f>
        <v>1.1000000000000001</v>
      </c>
      <c r="AB1249" s="24">
        <f>SUM(Y1249:AA1249)</f>
        <v>3.4</v>
      </c>
      <c r="AC1249" s="24">
        <f>AB1249-D1249</f>
        <v>0.93129999999999979</v>
      </c>
      <c r="AD1249" s="25">
        <f>MEDIAN(0,(TaperEnd-E1249)/(TaperEnd-TaperStart),1)</f>
        <v>1</v>
      </c>
      <c r="AE1249" s="24">
        <f>MIN(P_pcs*AD1249,MAX(0,SOC_max-E1249)*E_nom*60/dt/SQRT(RTE))</f>
        <v>2.5</v>
      </c>
      <c r="AF1249" s="24">
        <f>MIN(P_pcs,MAX(0,E1249-SOC_min)*E_nom*60/dt*SQRT(RTE))</f>
        <v>2.5</v>
      </c>
      <c r="AG1249" s="24">
        <f>IF(AC1249&gt;0,MIN(AC1249,AE1249),0)</f>
        <v>0.93129999999999979</v>
      </c>
      <c r="AH1249" s="24">
        <f>IF(AC1249&lt;0,MIN(-AC1249,AF1249),0)</f>
        <v>0</v>
      </c>
      <c r="AI1249" s="24">
        <f>IF(AC1249&gt;0,D1249+AG1249,AB1249)</f>
        <v>3.4</v>
      </c>
      <c r="AJ1249" s="24">
        <f>MAX(0,D1249-AI1249-AH1249)</f>
        <v>0</v>
      </c>
      <c r="AK1249" s="25">
        <f>IF(AB1249&gt;0,AI1249/AB1249,0)</f>
        <v>1</v>
      </c>
      <c r="AL1249">
        <f>IF(AB1249=0,1,MIN(MATCH(MEDIAN(MinStable,AK1249,1),FC_L,1),3))</f>
        <v>3</v>
      </c>
      <c r="AM1249" s="25">
        <f>INDEX(FC_E1,$AL1249)+(MEDIAN(MinStable,$AK1249,1)-INDEX(FC_L,$AL1249))*(INDEX(FC_E1,$AL1249+1)-INDEX(FC_E1,$AL1249))/(INDEX(FC_L,$AL1249+1)-INDEX(FC_L,$AL1249))</f>
        <v>0.42799999999999999</v>
      </c>
      <c r="AN1249" s="25">
        <f>INDEX(FC_E2,$AL1249)+(MEDIAN(MinStable,$AK1249,1)-INDEX(FC_L,$AL1249))*(INDEX(FC_E2,$AL1249+1)-INDEX(FC_E2,$AL1249))/(INDEX(FC_L,$AL1249+1)-INDEX(FC_L,$AL1249))</f>
        <v>0.42199999999999999</v>
      </c>
      <c r="AO1249" s="25">
        <f>INDEX(FC_E3,$AL1249)+(MEDIAN(MinStable,$AK1249,1)-INDEX(FC_L,$AL1249))*(INDEX(FC_E3,$AL1249+1)-INDEX(FC_E3,$AL1249))/(INDEX(FC_L,$AL1249+1)-INDEX(FC_L,$AL1249))</f>
        <v>0.41499999999999998</v>
      </c>
      <c r="AP1249" s="26">
        <f>(IF(S1249=1,Y1249*AK1249/AM1249,0)+IF(T1249=1,Z1249*AK1249/AN1249,0)+IF(U1249=1,AA1249*AK1249/AO1249,0))*dt/60</f>
        <v>0.13434959664142687</v>
      </c>
      <c r="AQ1249" s="25">
        <f>E1249+(AG1249*SQRT(RTE)-AH1249/SQRT(RTE))*dt/60/E_nom</f>
        <v>0.7022513349105175</v>
      </c>
      <c r="AR1249">
        <f>IF(R1249=1,1,0)</f>
        <v>0</v>
      </c>
    </row>
    <row r="1250" spans="1:44" x14ac:dyDescent="0.2">
      <c r="A1250">
        <v>1248</v>
      </c>
      <c r="B1250" s="22">
        <f>A1250/1440</f>
        <v>0.8666666666666667</v>
      </c>
      <c r="C1250" s="23">
        <v>2.4565999999999999</v>
      </c>
      <c r="D1250" s="24">
        <f>C1250+P_aux</f>
        <v>2.4716</v>
      </c>
      <c r="E1250" s="25">
        <f>AQ1249</f>
        <v>0.7022513349105175</v>
      </c>
      <c r="F1250" s="24">
        <f>AB1249</f>
        <v>3.4</v>
      </c>
      <c r="G1250">
        <f>IF(AND(S1249=0,V1249&gt;=MinOff),V1249,-1)</f>
        <v>-1</v>
      </c>
      <c r="H1250">
        <f>IF(AND(T1249=0,W1249&gt;=MinOff),W1249,-1)</f>
        <v>-1</v>
      </c>
      <c r="I1250">
        <f>IF(AND(U1249=0,X1249&gt;=MinOff),X1249,-1)</f>
        <v>-1</v>
      </c>
      <c r="J1250">
        <f>IF(AND(S1249=1,V1249&gt;=MinRun),V1249,-1)</f>
        <v>1025</v>
      </c>
      <c r="K1250">
        <f>IF(AND(T1249=1,W1249&gt;=MinRun),W1249,-1)</f>
        <v>1024</v>
      </c>
      <c r="L1250">
        <f>IF(AND(U1249=1,X1249&gt;=MinRun),X1249,-1)</f>
        <v>683</v>
      </c>
      <c r="M1250">
        <f>IF(MAX(G1250:I1250)&lt;0,0,MATCH(MAX(G1250:I1250),G1250:I1250,0))</f>
        <v>0</v>
      </c>
      <c r="N1250">
        <f>IF(MAX(J1250:L1250)&lt;0,0,MATCH(MAX(J1250:L1250),J1250:L1250,0))</f>
        <v>1</v>
      </c>
      <c r="O1250" s="24">
        <f>IF(N1250=0,0,INDEX(CapVec,N1250))</f>
        <v>1.2</v>
      </c>
      <c r="P1250">
        <f>IF(OR(D1250&gt;F1250+StartMargin,E1250&lt;SOC_startT),1,0)</f>
        <v>0</v>
      </c>
      <c r="Q1250">
        <f>IF(AND(E1250&gt;SOC_stopT,D1250&lt;=F1250-O1250+StopMargin),1,0)</f>
        <v>0</v>
      </c>
      <c r="R1250">
        <f>IF(AND(P1250=1,M1250&gt;0),1,IF(AND(P1250=0,Q1250=1,N1250&gt;0),-1,0))</f>
        <v>0</v>
      </c>
      <c r="S1250">
        <f>S1249+IF(AND(R1250=1,M1250=1),1,0)-IF(AND(R1250=-1,N1250=1),1,0)</f>
        <v>1</v>
      </c>
      <c r="T1250">
        <f>T1249+IF(AND(R1250=1,M1250=2),1,0)-IF(AND(R1250=-1,N1250=2),1,0)</f>
        <v>1</v>
      </c>
      <c r="U1250">
        <f>U1249+IF(AND(R1250=1,M1250=3),1,0)-IF(AND(R1250=-1,N1250=3),1,0)</f>
        <v>1</v>
      </c>
      <c r="V1250">
        <f>IF(S1250&lt;&gt;S1249,0,V1249+dt)</f>
        <v>1026</v>
      </c>
      <c r="W1250">
        <f>IF(T1250&lt;&gt;T1249,0,W1249+dt)</f>
        <v>1025</v>
      </c>
      <c r="X1250">
        <f>IF(U1250&lt;&gt;U1249,0,X1249+dt)</f>
        <v>684</v>
      </c>
      <c r="Y1250" s="24">
        <f>S1250*Cap_1*MIN(1,(V1250+dt)/StartRamp)</f>
        <v>1.2</v>
      </c>
      <c r="Z1250" s="24">
        <f>T1250*Cap_2*MIN(1,(W1250+dt)/StartRamp)</f>
        <v>1.1000000000000001</v>
      </c>
      <c r="AA1250" s="24">
        <f>U1250*Cap_3*MIN(1,(X1250+dt)/StartRamp)</f>
        <v>1.1000000000000001</v>
      </c>
      <c r="AB1250" s="24">
        <f>SUM(Y1250:AA1250)</f>
        <v>3.4</v>
      </c>
      <c r="AC1250" s="24">
        <f>AB1250-D1250</f>
        <v>0.92839999999999989</v>
      </c>
      <c r="AD1250" s="25">
        <f>MEDIAN(0,(TaperEnd-E1250)/(TaperEnd-TaperStart),1)</f>
        <v>1</v>
      </c>
      <c r="AE1250" s="24">
        <f>MIN(P_pcs*AD1250,MAX(0,SOC_max-E1250)*E_nom*60/dt/SQRT(RTE))</f>
        <v>2.5</v>
      </c>
      <c r="AF1250" s="24">
        <f>MIN(P_pcs,MAX(0,E1250-SOC_min)*E_nom*60/dt*SQRT(RTE))</f>
        <v>2.5</v>
      </c>
      <c r="AG1250" s="24">
        <f>IF(AC1250&gt;0,MIN(AC1250,AE1250),0)</f>
        <v>0.92839999999999989</v>
      </c>
      <c r="AH1250" s="24">
        <f>IF(AC1250&lt;0,MIN(-AC1250,AF1250),0)</f>
        <v>0</v>
      </c>
      <c r="AI1250" s="24">
        <f>IF(AC1250&gt;0,D1250+AG1250,AB1250)</f>
        <v>3.4</v>
      </c>
      <c r="AJ1250" s="24">
        <f>MAX(0,D1250-AI1250-AH1250)</f>
        <v>0</v>
      </c>
      <c r="AK1250" s="25">
        <f>IF(AB1250&gt;0,AI1250/AB1250,0)</f>
        <v>1</v>
      </c>
      <c r="AL1250">
        <f>IF(AB1250=0,1,MIN(MATCH(MEDIAN(MinStable,AK1250,1),FC_L,1),3))</f>
        <v>3</v>
      </c>
      <c r="AM1250" s="25">
        <f>INDEX(FC_E1,$AL1250)+(MEDIAN(MinStable,$AK1250,1)-INDEX(FC_L,$AL1250))*(INDEX(FC_E1,$AL1250+1)-INDEX(FC_E1,$AL1250))/(INDEX(FC_L,$AL1250+1)-INDEX(FC_L,$AL1250))</f>
        <v>0.42799999999999999</v>
      </c>
      <c r="AN1250" s="25">
        <f>INDEX(FC_E2,$AL1250)+(MEDIAN(MinStable,$AK1250,1)-INDEX(FC_L,$AL1250))*(INDEX(FC_E2,$AL1250+1)-INDEX(FC_E2,$AL1250))/(INDEX(FC_L,$AL1250+1)-INDEX(FC_L,$AL1250))</f>
        <v>0.42199999999999999</v>
      </c>
      <c r="AO1250" s="25">
        <f>INDEX(FC_E3,$AL1250)+(MEDIAN(MinStable,$AK1250,1)-INDEX(FC_L,$AL1250))*(INDEX(FC_E3,$AL1250+1)-INDEX(FC_E3,$AL1250))/(INDEX(FC_L,$AL1250+1)-INDEX(FC_L,$AL1250))</f>
        <v>0.41499999999999998</v>
      </c>
      <c r="AP1250" s="26">
        <f>(IF(S1250=1,Y1250*AK1250/AM1250,0)+IF(T1250=1,Z1250*AK1250/AN1250,0)+IF(U1250=1,AA1250*AK1250/AO1250,0))*dt/60</f>
        <v>0.13434959664142687</v>
      </c>
      <c r="AQ1250" s="25">
        <f>E1250+(AG1250*SQRT(RTE)-AH1250/SQRT(RTE))*dt/60/E_nom</f>
        <v>0.70489047551137818</v>
      </c>
      <c r="AR1250">
        <f>IF(R1250=1,1,0)</f>
        <v>0</v>
      </c>
    </row>
    <row r="1251" spans="1:44" x14ac:dyDescent="0.2">
      <c r="A1251">
        <v>1249</v>
      </c>
      <c r="B1251" s="22">
        <f>A1251/1440</f>
        <v>0.86736111111111114</v>
      </c>
      <c r="C1251" s="23">
        <v>2.5287999999999999</v>
      </c>
      <c r="D1251" s="24">
        <f>C1251+P_aux</f>
        <v>2.5438000000000001</v>
      </c>
      <c r="E1251" s="25">
        <f>AQ1250</f>
        <v>0.70489047551137818</v>
      </c>
      <c r="F1251" s="24">
        <f>AB1250</f>
        <v>3.4</v>
      </c>
      <c r="G1251">
        <f>IF(AND(S1250=0,V1250&gt;=MinOff),V1250,-1)</f>
        <v>-1</v>
      </c>
      <c r="H1251">
        <f>IF(AND(T1250=0,W1250&gt;=MinOff),W1250,-1)</f>
        <v>-1</v>
      </c>
      <c r="I1251">
        <f>IF(AND(U1250=0,X1250&gt;=MinOff),X1250,-1)</f>
        <v>-1</v>
      </c>
      <c r="J1251">
        <f>IF(AND(S1250=1,V1250&gt;=MinRun),V1250,-1)</f>
        <v>1026</v>
      </c>
      <c r="K1251">
        <f>IF(AND(T1250=1,W1250&gt;=MinRun),W1250,-1)</f>
        <v>1025</v>
      </c>
      <c r="L1251">
        <f>IF(AND(U1250=1,X1250&gt;=MinRun),X1250,-1)</f>
        <v>684</v>
      </c>
      <c r="M1251">
        <f>IF(MAX(G1251:I1251)&lt;0,0,MATCH(MAX(G1251:I1251),G1251:I1251,0))</f>
        <v>0</v>
      </c>
      <c r="N1251">
        <f>IF(MAX(J1251:L1251)&lt;0,0,MATCH(MAX(J1251:L1251),J1251:L1251,0))</f>
        <v>1</v>
      </c>
      <c r="O1251" s="24">
        <f>IF(N1251=0,0,INDEX(CapVec,N1251))</f>
        <v>1.2</v>
      </c>
      <c r="P1251">
        <f>IF(OR(D1251&gt;F1251+StartMargin,E1251&lt;SOC_startT),1,0)</f>
        <v>0</v>
      </c>
      <c r="Q1251">
        <f>IF(AND(E1251&gt;SOC_stopT,D1251&lt;=F1251-O1251+StopMargin),1,0)</f>
        <v>0</v>
      </c>
      <c r="R1251">
        <f>IF(AND(P1251=1,M1251&gt;0),1,IF(AND(P1251=0,Q1251=1,N1251&gt;0),-1,0))</f>
        <v>0</v>
      </c>
      <c r="S1251">
        <f>S1250+IF(AND(R1251=1,M1251=1),1,0)-IF(AND(R1251=-1,N1251=1),1,0)</f>
        <v>1</v>
      </c>
      <c r="T1251">
        <f>T1250+IF(AND(R1251=1,M1251=2),1,0)-IF(AND(R1251=-1,N1251=2),1,0)</f>
        <v>1</v>
      </c>
      <c r="U1251">
        <f>U1250+IF(AND(R1251=1,M1251=3),1,0)-IF(AND(R1251=-1,N1251=3),1,0)</f>
        <v>1</v>
      </c>
      <c r="V1251">
        <f>IF(S1251&lt;&gt;S1250,0,V1250+dt)</f>
        <v>1027</v>
      </c>
      <c r="W1251">
        <f>IF(T1251&lt;&gt;T1250,0,W1250+dt)</f>
        <v>1026</v>
      </c>
      <c r="X1251">
        <f>IF(U1251&lt;&gt;U1250,0,X1250+dt)</f>
        <v>685</v>
      </c>
      <c r="Y1251" s="24">
        <f>S1251*Cap_1*MIN(1,(V1251+dt)/StartRamp)</f>
        <v>1.2</v>
      </c>
      <c r="Z1251" s="24">
        <f>T1251*Cap_2*MIN(1,(W1251+dt)/StartRamp)</f>
        <v>1.1000000000000001</v>
      </c>
      <c r="AA1251" s="24">
        <f>U1251*Cap_3*MIN(1,(X1251+dt)/StartRamp)</f>
        <v>1.1000000000000001</v>
      </c>
      <c r="AB1251" s="24">
        <f>SUM(Y1251:AA1251)</f>
        <v>3.4</v>
      </c>
      <c r="AC1251" s="24">
        <f>AB1251-D1251</f>
        <v>0.85619999999999985</v>
      </c>
      <c r="AD1251" s="25">
        <f>MEDIAN(0,(TaperEnd-E1251)/(TaperEnd-TaperStart),1)</f>
        <v>1</v>
      </c>
      <c r="AE1251" s="24">
        <f>MIN(P_pcs*AD1251,MAX(0,SOC_max-E1251)*E_nom*60/dt/SQRT(RTE))</f>
        <v>2.5</v>
      </c>
      <c r="AF1251" s="24">
        <f>MIN(P_pcs,MAX(0,E1251-SOC_min)*E_nom*60/dt*SQRT(RTE))</f>
        <v>2.5</v>
      </c>
      <c r="AG1251" s="24">
        <f>IF(AC1251&gt;0,MIN(AC1251,AE1251),0)</f>
        <v>0.85619999999999985</v>
      </c>
      <c r="AH1251" s="24">
        <f>IF(AC1251&lt;0,MIN(-AC1251,AF1251),0)</f>
        <v>0</v>
      </c>
      <c r="AI1251" s="24">
        <f>IF(AC1251&gt;0,D1251+AG1251,AB1251)</f>
        <v>3.4</v>
      </c>
      <c r="AJ1251" s="24">
        <f>MAX(0,D1251-AI1251-AH1251)</f>
        <v>0</v>
      </c>
      <c r="AK1251" s="25">
        <f>IF(AB1251&gt;0,AI1251/AB1251,0)</f>
        <v>1</v>
      </c>
      <c r="AL1251">
        <f>IF(AB1251=0,1,MIN(MATCH(MEDIAN(MinStable,AK1251,1),FC_L,1),3))</f>
        <v>3</v>
      </c>
      <c r="AM1251" s="25">
        <f>INDEX(FC_E1,$AL1251)+(MEDIAN(MinStable,$AK1251,1)-INDEX(FC_L,$AL1251))*(INDEX(FC_E1,$AL1251+1)-INDEX(FC_E1,$AL1251))/(INDEX(FC_L,$AL1251+1)-INDEX(FC_L,$AL1251))</f>
        <v>0.42799999999999999</v>
      </c>
      <c r="AN1251" s="25">
        <f>INDEX(FC_E2,$AL1251)+(MEDIAN(MinStable,$AK1251,1)-INDEX(FC_L,$AL1251))*(INDEX(FC_E2,$AL1251+1)-INDEX(FC_E2,$AL1251))/(INDEX(FC_L,$AL1251+1)-INDEX(FC_L,$AL1251))</f>
        <v>0.42199999999999999</v>
      </c>
      <c r="AO1251" s="25">
        <f>INDEX(FC_E3,$AL1251)+(MEDIAN(MinStable,$AK1251,1)-INDEX(FC_L,$AL1251))*(INDEX(FC_E3,$AL1251+1)-INDEX(FC_E3,$AL1251))/(INDEX(FC_L,$AL1251+1)-INDEX(FC_L,$AL1251))</f>
        <v>0.41499999999999998</v>
      </c>
      <c r="AP1251" s="26">
        <f>(IF(S1251=1,Y1251*AK1251/AM1251,0)+IF(T1251=1,Z1251*AK1251/AN1251,0)+IF(U1251=1,AA1251*AK1251/AO1251,0))*dt/60</f>
        <v>0.13434959664142687</v>
      </c>
      <c r="AQ1251" s="25">
        <f>E1251+(AG1251*SQRT(RTE)-AH1251/SQRT(RTE))*dt/60/E_nom</f>
        <v>0.70732437488929378</v>
      </c>
      <c r="AR1251">
        <f>IF(R1251=1,1,0)</f>
        <v>0</v>
      </c>
    </row>
    <row r="1252" spans="1:44" x14ac:dyDescent="0.2">
      <c r="A1252">
        <v>1250</v>
      </c>
      <c r="B1252" s="22">
        <f>A1252/1440</f>
        <v>0.86805555555555558</v>
      </c>
      <c r="C1252" s="23">
        <v>2.4876999999999998</v>
      </c>
      <c r="D1252" s="24">
        <f>C1252+P_aux</f>
        <v>2.5026999999999999</v>
      </c>
      <c r="E1252" s="25">
        <f>AQ1251</f>
        <v>0.70732437488929378</v>
      </c>
      <c r="F1252" s="24">
        <f>AB1251</f>
        <v>3.4</v>
      </c>
      <c r="G1252">
        <f>IF(AND(S1251=0,V1251&gt;=MinOff),V1251,-1)</f>
        <v>-1</v>
      </c>
      <c r="H1252">
        <f>IF(AND(T1251=0,W1251&gt;=MinOff),W1251,-1)</f>
        <v>-1</v>
      </c>
      <c r="I1252">
        <f>IF(AND(U1251=0,X1251&gt;=MinOff),X1251,-1)</f>
        <v>-1</v>
      </c>
      <c r="J1252">
        <f>IF(AND(S1251=1,V1251&gt;=MinRun),V1251,-1)</f>
        <v>1027</v>
      </c>
      <c r="K1252">
        <f>IF(AND(T1251=1,W1251&gt;=MinRun),W1251,-1)</f>
        <v>1026</v>
      </c>
      <c r="L1252">
        <f>IF(AND(U1251=1,X1251&gt;=MinRun),X1251,-1)</f>
        <v>685</v>
      </c>
      <c r="M1252">
        <f>IF(MAX(G1252:I1252)&lt;0,0,MATCH(MAX(G1252:I1252),G1252:I1252,0))</f>
        <v>0</v>
      </c>
      <c r="N1252">
        <f>IF(MAX(J1252:L1252)&lt;0,0,MATCH(MAX(J1252:L1252),J1252:L1252,0))</f>
        <v>1</v>
      </c>
      <c r="O1252" s="24">
        <f>IF(N1252=0,0,INDEX(CapVec,N1252))</f>
        <v>1.2</v>
      </c>
      <c r="P1252">
        <f>IF(OR(D1252&gt;F1252+StartMargin,E1252&lt;SOC_startT),1,0)</f>
        <v>0</v>
      </c>
      <c r="Q1252">
        <f>IF(AND(E1252&gt;SOC_stopT,D1252&lt;=F1252-O1252+StopMargin),1,0)</f>
        <v>0</v>
      </c>
      <c r="R1252">
        <f>IF(AND(P1252=1,M1252&gt;0),1,IF(AND(P1252=0,Q1252=1,N1252&gt;0),-1,0))</f>
        <v>0</v>
      </c>
      <c r="S1252">
        <f>S1251+IF(AND(R1252=1,M1252=1),1,0)-IF(AND(R1252=-1,N1252=1),1,0)</f>
        <v>1</v>
      </c>
      <c r="T1252">
        <f>T1251+IF(AND(R1252=1,M1252=2),1,0)-IF(AND(R1252=-1,N1252=2),1,0)</f>
        <v>1</v>
      </c>
      <c r="U1252">
        <f>U1251+IF(AND(R1252=1,M1252=3),1,0)-IF(AND(R1252=-1,N1252=3),1,0)</f>
        <v>1</v>
      </c>
      <c r="V1252">
        <f>IF(S1252&lt;&gt;S1251,0,V1251+dt)</f>
        <v>1028</v>
      </c>
      <c r="W1252">
        <f>IF(T1252&lt;&gt;T1251,0,W1251+dt)</f>
        <v>1027</v>
      </c>
      <c r="X1252">
        <f>IF(U1252&lt;&gt;U1251,0,X1251+dt)</f>
        <v>686</v>
      </c>
      <c r="Y1252" s="24">
        <f>S1252*Cap_1*MIN(1,(V1252+dt)/StartRamp)</f>
        <v>1.2</v>
      </c>
      <c r="Z1252" s="24">
        <f>T1252*Cap_2*MIN(1,(W1252+dt)/StartRamp)</f>
        <v>1.1000000000000001</v>
      </c>
      <c r="AA1252" s="24">
        <f>U1252*Cap_3*MIN(1,(X1252+dt)/StartRamp)</f>
        <v>1.1000000000000001</v>
      </c>
      <c r="AB1252" s="24">
        <f>SUM(Y1252:AA1252)</f>
        <v>3.4</v>
      </c>
      <c r="AC1252" s="24">
        <f>AB1252-D1252</f>
        <v>0.89729999999999999</v>
      </c>
      <c r="AD1252" s="25">
        <f>MEDIAN(0,(TaperEnd-E1252)/(TaperEnd-TaperStart),1)</f>
        <v>1</v>
      </c>
      <c r="AE1252" s="24">
        <f>MIN(P_pcs*AD1252,MAX(0,SOC_max-E1252)*E_nom*60/dt/SQRT(RTE))</f>
        <v>2.5</v>
      </c>
      <c r="AF1252" s="24">
        <f>MIN(P_pcs,MAX(0,E1252-SOC_min)*E_nom*60/dt*SQRT(RTE))</f>
        <v>2.5</v>
      </c>
      <c r="AG1252" s="24">
        <f>IF(AC1252&gt;0,MIN(AC1252,AE1252),0)</f>
        <v>0.89729999999999999</v>
      </c>
      <c r="AH1252" s="24">
        <f>IF(AC1252&lt;0,MIN(-AC1252,AF1252),0)</f>
        <v>0</v>
      </c>
      <c r="AI1252" s="24">
        <f>IF(AC1252&gt;0,D1252+AG1252,AB1252)</f>
        <v>3.4</v>
      </c>
      <c r="AJ1252" s="24">
        <f>MAX(0,D1252-AI1252-AH1252)</f>
        <v>0</v>
      </c>
      <c r="AK1252" s="25">
        <f>IF(AB1252&gt;0,AI1252/AB1252,0)</f>
        <v>1</v>
      </c>
      <c r="AL1252">
        <f>IF(AB1252=0,1,MIN(MATCH(MEDIAN(MinStable,AK1252,1),FC_L,1),3))</f>
        <v>3</v>
      </c>
      <c r="AM1252" s="25">
        <f>INDEX(FC_E1,$AL1252)+(MEDIAN(MinStable,$AK1252,1)-INDEX(FC_L,$AL1252))*(INDEX(FC_E1,$AL1252+1)-INDEX(FC_E1,$AL1252))/(INDEX(FC_L,$AL1252+1)-INDEX(FC_L,$AL1252))</f>
        <v>0.42799999999999999</v>
      </c>
      <c r="AN1252" s="25">
        <f>INDEX(FC_E2,$AL1252)+(MEDIAN(MinStable,$AK1252,1)-INDEX(FC_L,$AL1252))*(INDEX(FC_E2,$AL1252+1)-INDEX(FC_E2,$AL1252))/(INDEX(FC_L,$AL1252+1)-INDEX(FC_L,$AL1252))</f>
        <v>0.42199999999999999</v>
      </c>
      <c r="AO1252" s="25">
        <f>INDEX(FC_E3,$AL1252)+(MEDIAN(MinStable,$AK1252,1)-INDEX(FC_L,$AL1252))*(INDEX(FC_E3,$AL1252+1)-INDEX(FC_E3,$AL1252))/(INDEX(FC_L,$AL1252+1)-INDEX(FC_L,$AL1252))</f>
        <v>0.41499999999999998</v>
      </c>
      <c r="AP1252" s="26">
        <f>(IF(S1252=1,Y1252*AK1252/AM1252,0)+IF(T1252=1,Z1252*AK1252/AN1252,0)+IF(U1252=1,AA1252*AK1252/AO1252,0))*dt/60</f>
        <v>0.13434959664142687</v>
      </c>
      <c r="AQ1252" s="25">
        <f>E1252+(AG1252*SQRT(RTE)-AH1252/SQRT(RTE))*dt/60/E_nom</f>
        <v>0.70987510825977229</v>
      </c>
      <c r="AR1252">
        <f>IF(R1252=1,1,0)</f>
        <v>0</v>
      </c>
    </row>
    <row r="1253" spans="1:44" x14ac:dyDescent="0.2">
      <c r="A1253">
        <v>1251</v>
      </c>
      <c r="B1253" s="22">
        <f>A1253/1440</f>
        <v>0.86875000000000002</v>
      </c>
      <c r="C1253" s="23">
        <v>2.4056000000000002</v>
      </c>
      <c r="D1253" s="24">
        <f>C1253+P_aux</f>
        <v>2.4206000000000003</v>
      </c>
      <c r="E1253" s="25">
        <f>AQ1252</f>
        <v>0.70987510825977229</v>
      </c>
      <c r="F1253" s="24">
        <f>AB1252</f>
        <v>3.4</v>
      </c>
      <c r="G1253">
        <f>IF(AND(S1252=0,V1252&gt;=MinOff),V1252,-1)</f>
        <v>-1</v>
      </c>
      <c r="H1253">
        <f>IF(AND(T1252=0,W1252&gt;=MinOff),W1252,-1)</f>
        <v>-1</v>
      </c>
      <c r="I1253">
        <f>IF(AND(U1252=0,X1252&gt;=MinOff),X1252,-1)</f>
        <v>-1</v>
      </c>
      <c r="J1253">
        <f>IF(AND(S1252=1,V1252&gt;=MinRun),V1252,-1)</f>
        <v>1028</v>
      </c>
      <c r="K1253">
        <f>IF(AND(T1252=1,W1252&gt;=MinRun),W1252,-1)</f>
        <v>1027</v>
      </c>
      <c r="L1253">
        <f>IF(AND(U1252=1,X1252&gt;=MinRun),X1252,-1)</f>
        <v>686</v>
      </c>
      <c r="M1253">
        <f>IF(MAX(G1253:I1253)&lt;0,0,MATCH(MAX(G1253:I1253),G1253:I1253,0))</f>
        <v>0</v>
      </c>
      <c r="N1253">
        <f>IF(MAX(J1253:L1253)&lt;0,0,MATCH(MAX(J1253:L1253),J1253:L1253,0))</f>
        <v>1</v>
      </c>
      <c r="O1253" s="24">
        <f>IF(N1253=0,0,INDEX(CapVec,N1253))</f>
        <v>1.2</v>
      </c>
      <c r="P1253">
        <f>IF(OR(D1253&gt;F1253+StartMargin,E1253&lt;SOC_startT),1,0)</f>
        <v>0</v>
      </c>
      <c r="Q1253">
        <f>IF(AND(E1253&gt;SOC_stopT,D1253&lt;=F1253-O1253+StopMargin),1,0)</f>
        <v>0</v>
      </c>
      <c r="R1253">
        <f>IF(AND(P1253=1,M1253&gt;0),1,IF(AND(P1253=0,Q1253=1,N1253&gt;0),-1,0))</f>
        <v>0</v>
      </c>
      <c r="S1253">
        <f>S1252+IF(AND(R1253=1,M1253=1),1,0)-IF(AND(R1253=-1,N1253=1),1,0)</f>
        <v>1</v>
      </c>
      <c r="T1253">
        <f>T1252+IF(AND(R1253=1,M1253=2),1,0)-IF(AND(R1253=-1,N1253=2),1,0)</f>
        <v>1</v>
      </c>
      <c r="U1253">
        <f>U1252+IF(AND(R1253=1,M1253=3),1,0)-IF(AND(R1253=-1,N1253=3),1,0)</f>
        <v>1</v>
      </c>
      <c r="V1253">
        <f>IF(S1253&lt;&gt;S1252,0,V1252+dt)</f>
        <v>1029</v>
      </c>
      <c r="W1253">
        <f>IF(T1253&lt;&gt;T1252,0,W1252+dt)</f>
        <v>1028</v>
      </c>
      <c r="X1253">
        <f>IF(U1253&lt;&gt;U1252,0,X1252+dt)</f>
        <v>687</v>
      </c>
      <c r="Y1253" s="24">
        <f>S1253*Cap_1*MIN(1,(V1253+dt)/StartRamp)</f>
        <v>1.2</v>
      </c>
      <c r="Z1253" s="24">
        <f>T1253*Cap_2*MIN(1,(W1253+dt)/StartRamp)</f>
        <v>1.1000000000000001</v>
      </c>
      <c r="AA1253" s="24">
        <f>U1253*Cap_3*MIN(1,(X1253+dt)/StartRamp)</f>
        <v>1.1000000000000001</v>
      </c>
      <c r="AB1253" s="24">
        <f>SUM(Y1253:AA1253)</f>
        <v>3.4</v>
      </c>
      <c r="AC1253" s="24">
        <f>AB1253-D1253</f>
        <v>0.9793999999999996</v>
      </c>
      <c r="AD1253" s="25">
        <f>MEDIAN(0,(TaperEnd-E1253)/(TaperEnd-TaperStart),1)</f>
        <v>1</v>
      </c>
      <c r="AE1253" s="24">
        <f>MIN(P_pcs*AD1253,MAX(0,SOC_max-E1253)*E_nom*60/dt/SQRT(RTE))</f>
        <v>2.5</v>
      </c>
      <c r="AF1253" s="24">
        <f>MIN(P_pcs,MAX(0,E1253-SOC_min)*E_nom*60/dt*SQRT(RTE))</f>
        <v>2.5</v>
      </c>
      <c r="AG1253" s="24">
        <f>IF(AC1253&gt;0,MIN(AC1253,AE1253),0)</f>
        <v>0.9793999999999996</v>
      </c>
      <c r="AH1253" s="24">
        <f>IF(AC1253&lt;0,MIN(-AC1253,AF1253),0)</f>
        <v>0</v>
      </c>
      <c r="AI1253" s="24">
        <f>IF(AC1253&gt;0,D1253+AG1253,AB1253)</f>
        <v>3.4</v>
      </c>
      <c r="AJ1253" s="24">
        <f>MAX(0,D1253-AI1253-AH1253)</f>
        <v>0</v>
      </c>
      <c r="AK1253" s="25">
        <f>IF(AB1253&gt;0,AI1253/AB1253,0)</f>
        <v>1</v>
      </c>
      <c r="AL1253">
        <f>IF(AB1253=0,1,MIN(MATCH(MEDIAN(MinStable,AK1253,1),FC_L,1),3))</f>
        <v>3</v>
      </c>
      <c r="AM1253" s="25">
        <f>INDEX(FC_E1,$AL1253)+(MEDIAN(MinStable,$AK1253,1)-INDEX(FC_L,$AL1253))*(INDEX(FC_E1,$AL1253+1)-INDEX(FC_E1,$AL1253))/(INDEX(FC_L,$AL1253+1)-INDEX(FC_L,$AL1253))</f>
        <v>0.42799999999999999</v>
      </c>
      <c r="AN1253" s="25">
        <f>INDEX(FC_E2,$AL1253)+(MEDIAN(MinStable,$AK1253,1)-INDEX(FC_L,$AL1253))*(INDEX(FC_E2,$AL1253+1)-INDEX(FC_E2,$AL1253))/(INDEX(FC_L,$AL1253+1)-INDEX(FC_L,$AL1253))</f>
        <v>0.42199999999999999</v>
      </c>
      <c r="AO1253" s="25">
        <f>INDEX(FC_E3,$AL1253)+(MEDIAN(MinStable,$AK1253,1)-INDEX(FC_L,$AL1253))*(INDEX(FC_E3,$AL1253+1)-INDEX(FC_E3,$AL1253))/(INDEX(FC_L,$AL1253+1)-INDEX(FC_L,$AL1253))</f>
        <v>0.41499999999999998</v>
      </c>
      <c r="AP1253" s="26">
        <f>(IF(S1253=1,Y1253*AK1253/AM1253,0)+IF(T1253=1,Z1253*AK1253/AN1253,0)+IF(U1253=1,AA1253*AK1253/AO1253,0))*dt/60</f>
        <v>0.13434959664142687</v>
      </c>
      <c r="AQ1253" s="25">
        <f>E1253+(AG1253*SQRT(RTE)-AH1253/SQRT(RTE))*dt/60/E_nom</f>
        <v>0.71265922534775472</v>
      </c>
      <c r="AR1253">
        <f>IF(R1253=1,1,0)</f>
        <v>0</v>
      </c>
    </row>
    <row r="1254" spans="1:44" x14ac:dyDescent="0.2">
      <c r="A1254">
        <v>1252</v>
      </c>
      <c r="B1254" s="22">
        <f>A1254/1440</f>
        <v>0.86944444444444446</v>
      </c>
      <c r="C1254" s="23">
        <v>2.5154999999999998</v>
      </c>
      <c r="D1254" s="24">
        <f>C1254+P_aux</f>
        <v>2.5305</v>
      </c>
      <c r="E1254" s="25">
        <f>AQ1253</f>
        <v>0.71265922534775472</v>
      </c>
      <c r="F1254" s="24">
        <f>AB1253</f>
        <v>3.4</v>
      </c>
      <c r="G1254">
        <f>IF(AND(S1253=0,V1253&gt;=MinOff),V1253,-1)</f>
        <v>-1</v>
      </c>
      <c r="H1254">
        <f>IF(AND(T1253=0,W1253&gt;=MinOff),W1253,-1)</f>
        <v>-1</v>
      </c>
      <c r="I1254">
        <f>IF(AND(U1253=0,X1253&gt;=MinOff),X1253,-1)</f>
        <v>-1</v>
      </c>
      <c r="J1254">
        <f>IF(AND(S1253=1,V1253&gt;=MinRun),V1253,-1)</f>
        <v>1029</v>
      </c>
      <c r="K1254">
        <f>IF(AND(T1253=1,W1253&gt;=MinRun),W1253,-1)</f>
        <v>1028</v>
      </c>
      <c r="L1254">
        <f>IF(AND(U1253=1,X1253&gt;=MinRun),X1253,-1)</f>
        <v>687</v>
      </c>
      <c r="M1254">
        <f>IF(MAX(G1254:I1254)&lt;0,0,MATCH(MAX(G1254:I1254),G1254:I1254,0))</f>
        <v>0</v>
      </c>
      <c r="N1254">
        <f>IF(MAX(J1254:L1254)&lt;0,0,MATCH(MAX(J1254:L1254),J1254:L1254,0))</f>
        <v>1</v>
      </c>
      <c r="O1254" s="24">
        <f>IF(N1254=0,0,INDEX(CapVec,N1254))</f>
        <v>1.2</v>
      </c>
      <c r="P1254">
        <f>IF(OR(D1254&gt;F1254+StartMargin,E1254&lt;SOC_startT),1,0)</f>
        <v>0</v>
      </c>
      <c r="Q1254">
        <f>IF(AND(E1254&gt;SOC_stopT,D1254&lt;=F1254-O1254+StopMargin),1,0)</f>
        <v>0</v>
      </c>
      <c r="R1254">
        <f>IF(AND(P1254=1,M1254&gt;0),1,IF(AND(P1254=0,Q1254=1,N1254&gt;0),-1,0))</f>
        <v>0</v>
      </c>
      <c r="S1254">
        <f>S1253+IF(AND(R1254=1,M1254=1),1,0)-IF(AND(R1254=-1,N1254=1),1,0)</f>
        <v>1</v>
      </c>
      <c r="T1254">
        <f>T1253+IF(AND(R1254=1,M1254=2),1,0)-IF(AND(R1254=-1,N1254=2),1,0)</f>
        <v>1</v>
      </c>
      <c r="U1254">
        <f>U1253+IF(AND(R1254=1,M1254=3),1,0)-IF(AND(R1254=-1,N1254=3),1,0)</f>
        <v>1</v>
      </c>
      <c r="V1254">
        <f>IF(S1254&lt;&gt;S1253,0,V1253+dt)</f>
        <v>1030</v>
      </c>
      <c r="W1254">
        <f>IF(T1254&lt;&gt;T1253,0,W1253+dt)</f>
        <v>1029</v>
      </c>
      <c r="X1254">
        <f>IF(U1254&lt;&gt;U1253,0,X1253+dt)</f>
        <v>688</v>
      </c>
      <c r="Y1254" s="24">
        <f>S1254*Cap_1*MIN(1,(V1254+dt)/StartRamp)</f>
        <v>1.2</v>
      </c>
      <c r="Z1254" s="24">
        <f>T1254*Cap_2*MIN(1,(W1254+dt)/StartRamp)</f>
        <v>1.1000000000000001</v>
      </c>
      <c r="AA1254" s="24">
        <f>U1254*Cap_3*MIN(1,(X1254+dt)/StartRamp)</f>
        <v>1.1000000000000001</v>
      </c>
      <c r="AB1254" s="24">
        <f>SUM(Y1254:AA1254)</f>
        <v>3.4</v>
      </c>
      <c r="AC1254" s="24">
        <f>AB1254-D1254</f>
        <v>0.86949999999999994</v>
      </c>
      <c r="AD1254" s="25">
        <f>MEDIAN(0,(TaperEnd-E1254)/(TaperEnd-TaperStart),1)</f>
        <v>1</v>
      </c>
      <c r="AE1254" s="24">
        <f>MIN(P_pcs*AD1254,MAX(0,SOC_max-E1254)*E_nom*60/dt/SQRT(RTE))</f>
        <v>2.5</v>
      </c>
      <c r="AF1254" s="24">
        <f>MIN(P_pcs,MAX(0,E1254-SOC_min)*E_nom*60/dt*SQRT(RTE))</f>
        <v>2.5</v>
      </c>
      <c r="AG1254" s="24">
        <f>IF(AC1254&gt;0,MIN(AC1254,AE1254),0)</f>
        <v>0.86949999999999994</v>
      </c>
      <c r="AH1254" s="24">
        <f>IF(AC1254&lt;0,MIN(-AC1254,AF1254),0)</f>
        <v>0</v>
      </c>
      <c r="AI1254" s="24">
        <f>IF(AC1254&gt;0,D1254+AG1254,AB1254)</f>
        <v>3.4</v>
      </c>
      <c r="AJ1254" s="24">
        <f>MAX(0,D1254-AI1254-AH1254)</f>
        <v>0</v>
      </c>
      <c r="AK1254" s="25">
        <f>IF(AB1254&gt;0,AI1254/AB1254,0)</f>
        <v>1</v>
      </c>
      <c r="AL1254">
        <f>IF(AB1254=0,1,MIN(MATCH(MEDIAN(MinStable,AK1254,1),FC_L,1),3))</f>
        <v>3</v>
      </c>
      <c r="AM1254" s="25">
        <f>INDEX(FC_E1,$AL1254)+(MEDIAN(MinStable,$AK1254,1)-INDEX(FC_L,$AL1254))*(INDEX(FC_E1,$AL1254+1)-INDEX(FC_E1,$AL1254))/(INDEX(FC_L,$AL1254+1)-INDEX(FC_L,$AL1254))</f>
        <v>0.42799999999999999</v>
      </c>
      <c r="AN1254" s="25">
        <f>INDEX(FC_E2,$AL1254)+(MEDIAN(MinStable,$AK1254,1)-INDEX(FC_L,$AL1254))*(INDEX(FC_E2,$AL1254+1)-INDEX(FC_E2,$AL1254))/(INDEX(FC_L,$AL1254+1)-INDEX(FC_L,$AL1254))</f>
        <v>0.42199999999999999</v>
      </c>
      <c r="AO1254" s="25">
        <f>INDEX(FC_E3,$AL1254)+(MEDIAN(MinStable,$AK1254,1)-INDEX(FC_L,$AL1254))*(INDEX(FC_E3,$AL1254+1)-INDEX(FC_E3,$AL1254))/(INDEX(FC_L,$AL1254+1)-INDEX(FC_L,$AL1254))</f>
        <v>0.41499999999999998</v>
      </c>
      <c r="AP1254" s="26">
        <f>(IF(S1254=1,Y1254*AK1254/AM1254,0)+IF(T1254=1,Z1254*AK1254/AN1254,0)+IF(U1254=1,AA1254*AK1254/AO1254,0))*dt/60</f>
        <v>0.13434959664142687</v>
      </c>
      <c r="AQ1254" s="25">
        <f>E1254+(AG1254*SQRT(RTE)-AH1254/SQRT(RTE))*dt/60/E_nom</f>
        <v>0.71513093231937075</v>
      </c>
      <c r="AR1254">
        <f>IF(R1254=1,1,0)</f>
        <v>0</v>
      </c>
    </row>
    <row r="1255" spans="1:44" x14ac:dyDescent="0.2">
      <c r="A1255">
        <v>1253</v>
      </c>
      <c r="B1255" s="22">
        <f>A1255/1440</f>
        <v>0.87013888888888891</v>
      </c>
      <c r="C1255" s="23">
        <v>2.4500999999999999</v>
      </c>
      <c r="D1255" s="24">
        <f>C1255+P_aux</f>
        <v>2.4651000000000001</v>
      </c>
      <c r="E1255" s="25">
        <f>AQ1254</f>
        <v>0.71513093231937075</v>
      </c>
      <c r="F1255" s="24">
        <f>AB1254</f>
        <v>3.4</v>
      </c>
      <c r="G1255">
        <f>IF(AND(S1254=0,V1254&gt;=MinOff),V1254,-1)</f>
        <v>-1</v>
      </c>
      <c r="H1255">
        <f>IF(AND(T1254=0,W1254&gt;=MinOff),W1254,-1)</f>
        <v>-1</v>
      </c>
      <c r="I1255">
        <f>IF(AND(U1254=0,X1254&gt;=MinOff),X1254,-1)</f>
        <v>-1</v>
      </c>
      <c r="J1255">
        <f>IF(AND(S1254=1,V1254&gt;=MinRun),V1254,-1)</f>
        <v>1030</v>
      </c>
      <c r="K1255">
        <f>IF(AND(T1254=1,W1254&gt;=MinRun),W1254,-1)</f>
        <v>1029</v>
      </c>
      <c r="L1255">
        <f>IF(AND(U1254=1,X1254&gt;=MinRun),X1254,-1)</f>
        <v>688</v>
      </c>
      <c r="M1255">
        <f>IF(MAX(G1255:I1255)&lt;0,0,MATCH(MAX(G1255:I1255),G1255:I1255,0))</f>
        <v>0</v>
      </c>
      <c r="N1255">
        <f>IF(MAX(J1255:L1255)&lt;0,0,MATCH(MAX(J1255:L1255),J1255:L1255,0))</f>
        <v>1</v>
      </c>
      <c r="O1255" s="24">
        <f>IF(N1255=0,0,INDEX(CapVec,N1255))</f>
        <v>1.2</v>
      </c>
      <c r="P1255">
        <f>IF(OR(D1255&gt;F1255+StartMargin,E1255&lt;SOC_startT),1,0)</f>
        <v>0</v>
      </c>
      <c r="Q1255">
        <f>IF(AND(E1255&gt;SOC_stopT,D1255&lt;=F1255-O1255+StopMargin),1,0)</f>
        <v>0</v>
      </c>
      <c r="R1255">
        <f>IF(AND(P1255=1,M1255&gt;0),1,IF(AND(P1255=0,Q1255=1,N1255&gt;0),-1,0))</f>
        <v>0</v>
      </c>
      <c r="S1255">
        <f>S1254+IF(AND(R1255=1,M1255=1),1,0)-IF(AND(R1255=-1,N1255=1),1,0)</f>
        <v>1</v>
      </c>
      <c r="T1255">
        <f>T1254+IF(AND(R1255=1,M1255=2),1,0)-IF(AND(R1255=-1,N1255=2),1,0)</f>
        <v>1</v>
      </c>
      <c r="U1255">
        <f>U1254+IF(AND(R1255=1,M1255=3),1,0)-IF(AND(R1255=-1,N1255=3),1,0)</f>
        <v>1</v>
      </c>
      <c r="V1255">
        <f>IF(S1255&lt;&gt;S1254,0,V1254+dt)</f>
        <v>1031</v>
      </c>
      <c r="W1255">
        <f>IF(T1255&lt;&gt;T1254,0,W1254+dt)</f>
        <v>1030</v>
      </c>
      <c r="X1255">
        <f>IF(U1255&lt;&gt;U1254,0,X1254+dt)</f>
        <v>689</v>
      </c>
      <c r="Y1255" s="24">
        <f>S1255*Cap_1*MIN(1,(V1255+dt)/StartRamp)</f>
        <v>1.2</v>
      </c>
      <c r="Z1255" s="24">
        <f>T1255*Cap_2*MIN(1,(W1255+dt)/StartRamp)</f>
        <v>1.1000000000000001</v>
      </c>
      <c r="AA1255" s="24">
        <f>U1255*Cap_3*MIN(1,(X1255+dt)/StartRamp)</f>
        <v>1.1000000000000001</v>
      </c>
      <c r="AB1255" s="24">
        <f>SUM(Y1255:AA1255)</f>
        <v>3.4</v>
      </c>
      <c r="AC1255" s="24">
        <f>AB1255-D1255</f>
        <v>0.93489999999999984</v>
      </c>
      <c r="AD1255" s="25">
        <f>MEDIAN(0,(TaperEnd-E1255)/(TaperEnd-TaperStart),1)</f>
        <v>1</v>
      </c>
      <c r="AE1255" s="24">
        <f>MIN(P_pcs*AD1255,MAX(0,SOC_max-E1255)*E_nom*60/dt/SQRT(RTE))</f>
        <v>2.5</v>
      </c>
      <c r="AF1255" s="24">
        <f>MIN(P_pcs,MAX(0,E1255-SOC_min)*E_nom*60/dt*SQRT(RTE))</f>
        <v>2.5</v>
      </c>
      <c r="AG1255" s="24">
        <f>IF(AC1255&gt;0,MIN(AC1255,AE1255),0)</f>
        <v>0.93489999999999984</v>
      </c>
      <c r="AH1255" s="24">
        <f>IF(AC1255&lt;0,MIN(-AC1255,AF1255),0)</f>
        <v>0</v>
      </c>
      <c r="AI1255" s="24">
        <f>IF(AC1255&gt;0,D1255+AG1255,AB1255)</f>
        <v>3.4</v>
      </c>
      <c r="AJ1255" s="24">
        <f>MAX(0,D1255-AI1255-AH1255)</f>
        <v>0</v>
      </c>
      <c r="AK1255" s="25">
        <f>IF(AB1255&gt;0,AI1255/AB1255,0)</f>
        <v>1</v>
      </c>
      <c r="AL1255">
        <f>IF(AB1255=0,1,MIN(MATCH(MEDIAN(MinStable,AK1255,1),FC_L,1),3))</f>
        <v>3</v>
      </c>
      <c r="AM1255" s="25">
        <f>INDEX(FC_E1,$AL1255)+(MEDIAN(MinStable,$AK1255,1)-INDEX(FC_L,$AL1255))*(INDEX(FC_E1,$AL1255+1)-INDEX(FC_E1,$AL1255))/(INDEX(FC_L,$AL1255+1)-INDEX(FC_L,$AL1255))</f>
        <v>0.42799999999999999</v>
      </c>
      <c r="AN1255" s="25">
        <f>INDEX(FC_E2,$AL1255)+(MEDIAN(MinStable,$AK1255,1)-INDEX(FC_L,$AL1255))*(INDEX(FC_E2,$AL1255+1)-INDEX(FC_E2,$AL1255))/(INDEX(FC_L,$AL1255+1)-INDEX(FC_L,$AL1255))</f>
        <v>0.42199999999999999</v>
      </c>
      <c r="AO1255" s="25">
        <f>INDEX(FC_E3,$AL1255)+(MEDIAN(MinStable,$AK1255,1)-INDEX(FC_L,$AL1255))*(INDEX(FC_E3,$AL1255+1)-INDEX(FC_E3,$AL1255))/(INDEX(FC_L,$AL1255+1)-INDEX(FC_L,$AL1255))</f>
        <v>0.41499999999999998</v>
      </c>
      <c r="AP1255" s="26">
        <f>(IF(S1255=1,Y1255*AK1255/AM1255,0)+IF(T1255=1,Z1255*AK1255/AN1255,0)+IF(U1255=1,AA1255*AK1255/AO1255,0))*dt/60</f>
        <v>0.13434959664142687</v>
      </c>
      <c r="AQ1255" s="25">
        <f>E1255+(AG1255*SQRT(RTE)-AH1255/SQRT(RTE))*dt/60/E_nom</f>
        <v>0.71778855031564892</v>
      </c>
      <c r="AR1255">
        <f>IF(R1255=1,1,0)</f>
        <v>0</v>
      </c>
    </row>
    <row r="1256" spans="1:44" x14ac:dyDescent="0.2">
      <c r="A1256">
        <v>1254</v>
      </c>
      <c r="B1256" s="22">
        <f>A1256/1440</f>
        <v>0.87083333333333335</v>
      </c>
      <c r="C1256" s="23">
        <v>2.4615999999999998</v>
      </c>
      <c r="D1256" s="24">
        <f>C1256+P_aux</f>
        <v>2.4765999999999999</v>
      </c>
      <c r="E1256" s="25">
        <f>AQ1255</f>
        <v>0.71778855031564892</v>
      </c>
      <c r="F1256" s="24">
        <f>AB1255</f>
        <v>3.4</v>
      </c>
      <c r="G1256">
        <f>IF(AND(S1255=0,V1255&gt;=MinOff),V1255,-1)</f>
        <v>-1</v>
      </c>
      <c r="H1256">
        <f>IF(AND(T1255=0,W1255&gt;=MinOff),W1255,-1)</f>
        <v>-1</v>
      </c>
      <c r="I1256">
        <f>IF(AND(U1255=0,X1255&gt;=MinOff),X1255,-1)</f>
        <v>-1</v>
      </c>
      <c r="J1256">
        <f>IF(AND(S1255=1,V1255&gt;=MinRun),V1255,-1)</f>
        <v>1031</v>
      </c>
      <c r="K1256">
        <f>IF(AND(T1255=1,W1255&gt;=MinRun),W1255,-1)</f>
        <v>1030</v>
      </c>
      <c r="L1256">
        <f>IF(AND(U1255=1,X1255&gt;=MinRun),X1255,-1)</f>
        <v>689</v>
      </c>
      <c r="M1256">
        <f>IF(MAX(G1256:I1256)&lt;0,0,MATCH(MAX(G1256:I1256),G1256:I1256,0))</f>
        <v>0</v>
      </c>
      <c r="N1256">
        <f>IF(MAX(J1256:L1256)&lt;0,0,MATCH(MAX(J1256:L1256),J1256:L1256,0))</f>
        <v>1</v>
      </c>
      <c r="O1256" s="24">
        <f>IF(N1256=0,0,INDEX(CapVec,N1256))</f>
        <v>1.2</v>
      </c>
      <c r="P1256">
        <f>IF(OR(D1256&gt;F1256+StartMargin,E1256&lt;SOC_startT),1,0)</f>
        <v>0</v>
      </c>
      <c r="Q1256">
        <f>IF(AND(E1256&gt;SOC_stopT,D1256&lt;=F1256-O1256+StopMargin),1,0)</f>
        <v>0</v>
      </c>
      <c r="R1256">
        <f>IF(AND(P1256=1,M1256&gt;0),1,IF(AND(P1256=0,Q1256=1,N1256&gt;0),-1,0))</f>
        <v>0</v>
      </c>
      <c r="S1256">
        <f>S1255+IF(AND(R1256=1,M1256=1),1,0)-IF(AND(R1256=-1,N1256=1),1,0)</f>
        <v>1</v>
      </c>
      <c r="T1256">
        <f>T1255+IF(AND(R1256=1,M1256=2),1,0)-IF(AND(R1256=-1,N1256=2),1,0)</f>
        <v>1</v>
      </c>
      <c r="U1256">
        <f>U1255+IF(AND(R1256=1,M1256=3),1,0)-IF(AND(R1256=-1,N1256=3),1,0)</f>
        <v>1</v>
      </c>
      <c r="V1256">
        <f>IF(S1256&lt;&gt;S1255,0,V1255+dt)</f>
        <v>1032</v>
      </c>
      <c r="W1256">
        <f>IF(T1256&lt;&gt;T1255,0,W1255+dt)</f>
        <v>1031</v>
      </c>
      <c r="X1256">
        <f>IF(U1256&lt;&gt;U1255,0,X1255+dt)</f>
        <v>690</v>
      </c>
      <c r="Y1256" s="24">
        <f>S1256*Cap_1*MIN(1,(V1256+dt)/StartRamp)</f>
        <v>1.2</v>
      </c>
      <c r="Z1256" s="24">
        <f>T1256*Cap_2*MIN(1,(W1256+dt)/StartRamp)</f>
        <v>1.1000000000000001</v>
      </c>
      <c r="AA1256" s="24">
        <f>U1256*Cap_3*MIN(1,(X1256+dt)/StartRamp)</f>
        <v>1.1000000000000001</v>
      </c>
      <c r="AB1256" s="24">
        <f>SUM(Y1256:AA1256)</f>
        <v>3.4</v>
      </c>
      <c r="AC1256" s="24">
        <f>AB1256-D1256</f>
        <v>0.9234</v>
      </c>
      <c r="AD1256" s="25">
        <f>MEDIAN(0,(TaperEnd-E1256)/(TaperEnd-TaperStart),1)</f>
        <v>1</v>
      </c>
      <c r="AE1256" s="24">
        <f>MIN(P_pcs*AD1256,MAX(0,SOC_max-E1256)*E_nom*60/dt/SQRT(RTE))</f>
        <v>2.5</v>
      </c>
      <c r="AF1256" s="24">
        <f>MIN(P_pcs,MAX(0,E1256-SOC_min)*E_nom*60/dt*SQRT(RTE))</f>
        <v>2.5</v>
      </c>
      <c r="AG1256" s="24">
        <f>IF(AC1256&gt;0,MIN(AC1256,AE1256),0)</f>
        <v>0.9234</v>
      </c>
      <c r="AH1256" s="24">
        <f>IF(AC1256&lt;0,MIN(-AC1256,AF1256),0)</f>
        <v>0</v>
      </c>
      <c r="AI1256" s="24">
        <f>IF(AC1256&gt;0,D1256+AG1256,AB1256)</f>
        <v>3.4</v>
      </c>
      <c r="AJ1256" s="24">
        <f>MAX(0,D1256-AI1256-AH1256)</f>
        <v>0</v>
      </c>
      <c r="AK1256" s="25">
        <f>IF(AB1256&gt;0,AI1256/AB1256,0)</f>
        <v>1</v>
      </c>
      <c r="AL1256">
        <f>IF(AB1256=0,1,MIN(MATCH(MEDIAN(MinStable,AK1256,1),FC_L,1),3))</f>
        <v>3</v>
      </c>
      <c r="AM1256" s="25">
        <f>INDEX(FC_E1,$AL1256)+(MEDIAN(MinStable,$AK1256,1)-INDEX(FC_L,$AL1256))*(INDEX(FC_E1,$AL1256+1)-INDEX(FC_E1,$AL1256))/(INDEX(FC_L,$AL1256+1)-INDEX(FC_L,$AL1256))</f>
        <v>0.42799999999999999</v>
      </c>
      <c r="AN1256" s="25">
        <f>INDEX(FC_E2,$AL1256)+(MEDIAN(MinStable,$AK1256,1)-INDEX(FC_L,$AL1256))*(INDEX(FC_E2,$AL1256+1)-INDEX(FC_E2,$AL1256))/(INDEX(FC_L,$AL1256+1)-INDEX(FC_L,$AL1256))</f>
        <v>0.42199999999999999</v>
      </c>
      <c r="AO1256" s="25">
        <f>INDEX(FC_E3,$AL1256)+(MEDIAN(MinStable,$AK1256,1)-INDEX(FC_L,$AL1256))*(INDEX(FC_E3,$AL1256+1)-INDEX(FC_E3,$AL1256))/(INDEX(FC_L,$AL1256+1)-INDEX(FC_L,$AL1256))</f>
        <v>0.41499999999999998</v>
      </c>
      <c r="AP1256" s="26">
        <f>(IF(S1256=1,Y1256*AK1256/AM1256,0)+IF(T1256=1,Z1256*AK1256/AN1256,0)+IF(U1256=1,AA1256*AK1256/AO1256,0))*dt/60</f>
        <v>0.13434959664142687</v>
      </c>
      <c r="AQ1256" s="25">
        <f>E1256+(AG1256*SQRT(RTE)-AH1256/SQRT(RTE))*dt/60/E_nom</f>
        <v>0.72041347753541918</v>
      </c>
      <c r="AR1256">
        <f>IF(R1256=1,1,0)</f>
        <v>0</v>
      </c>
    </row>
    <row r="1257" spans="1:44" x14ac:dyDescent="0.2">
      <c r="A1257">
        <v>1255</v>
      </c>
      <c r="B1257" s="22">
        <f>A1257/1440</f>
        <v>0.87152777777777779</v>
      </c>
      <c r="C1257" s="23">
        <v>2.4647000000000001</v>
      </c>
      <c r="D1257" s="24">
        <f>C1257+P_aux</f>
        <v>2.4797000000000002</v>
      </c>
      <c r="E1257" s="25">
        <f>AQ1256</f>
        <v>0.72041347753541918</v>
      </c>
      <c r="F1257" s="24">
        <f>AB1256</f>
        <v>3.4</v>
      </c>
      <c r="G1257">
        <f>IF(AND(S1256=0,V1256&gt;=MinOff),V1256,-1)</f>
        <v>-1</v>
      </c>
      <c r="H1257">
        <f>IF(AND(T1256=0,W1256&gt;=MinOff),W1256,-1)</f>
        <v>-1</v>
      </c>
      <c r="I1257">
        <f>IF(AND(U1256=0,X1256&gt;=MinOff),X1256,-1)</f>
        <v>-1</v>
      </c>
      <c r="J1257">
        <f>IF(AND(S1256=1,V1256&gt;=MinRun),V1256,-1)</f>
        <v>1032</v>
      </c>
      <c r="K1257">
        <f>IF(AND(T1256=1,W1256&gt;=MinRun),W1256,-1)</f>
        <v>1031</v>
      </c>
      <c r="L1257">
        <f>IF(AND(U1256=1,X1256&gt;=MinRun),X1256,-1)</f>
        <v>690</v>
      </c>
      <c r="M1257">
        <f>IF(MAX(G1257:I1257)&lt;0,0,MATCH(MAX(G1257:I1257),G1257:I1257,0))</f>
        <v>0</v>
      </c>
      <c r="N1257">
        <f>IF(MAX(J1257:L1257)&lt;0,0,MATCH(MAX(J1257:L1257),J1257:L1257,0))</f>
        <v>1</v>
      </c>
      <c r="O1257" s="24">
        <f>IF(N1257=0,0,INDEX(CapVec,N1257))</f>
        <v>1.2</v>
      </c>
      <c r="P1257">
        <f>IF(OR(D1257&gt;F1257+StartMargin,E1257&lt;SOC_startT),1,0)</f>
        <v>0</v>
      </c>
      <c r="Q1257">
        <f>IF(AND(E1257&gt;SOC_stopT,D1257&lt;=F1257-O1257+StopMargin),1,0)</f>
        <v>0</v>
      </c>
      <c r="R1257">
        <f>IF(AND(P1257=1,M1257&gt;0),1,IF(AND(P1257=0,Q1257=1,N1257&gt;0),-1,0))</f>
        <v>0</v>
      </c>
      <c r="S1257">
        <f>S1256+IF(AND(R1257=1,M1257=1),1,0)-IF(AND(R1257=-1,N1257=1),1,0)</f>
        <v>1</v>
      </c>
      <c r="T1257">
        <f>T1256+IF(AND(R1257=1,M1257=2),1,0)-IF(AND(R1257=-1,N1257=2),1,0)</f>
        <v>1</v>
      </c>
      <c r="U1257">
        <f>U1256+IF(AND(R1257=1,M1257=3),1,0)-IF(AND(R1257=-1,N1257=3),1,0)</f>
        <v>1</v>
      </c>
      <c r="V1257">
        <f>IF(S1257&lt;&gt;S1256,0,V1256+dt)</f>
        <v>1033</v>
      </c>
      <c r="W1257">
        <f>IF(T1257&lt;&gt;T1256,0,W1256+dt)</f>
        <v>1032</v>
      </c>
      <c r="X1257">
        <f>IF(U1257&lt;&gt;U1256,0,X1256+dt)</f>
        <v>691</v>
      </c>
      <c r="Y1257" s="24">
        <f>S1257*Cap_1*MIN(1,(V1257+dt)/StartRamp)</f>
        <v>1.2</v>
      </c>
      <c r="Z1257" s="24">
        <f>T1257*Cap_2*MIN(1,(W1257+dt)/StartRamp)</f>
        <v>1.1000000000000001</v>
      </c>
      <c r="AA1257" s="24">
        <f>U1257*Cap_3*MIN(1,(X1257+dt)/StartRamp)</f>
        <v>1.1000000000000001</v>
      </c>
      <c r="AB1257" s="24">
        <f>SUM(Y1257:AA1257)</f>
        <v>3.4</v>
      </c>
      <c r="AC1257" s="24">
        <f>AB1257-D1257</f>
        <v>0.92029999999999967</v>
      </c>
      <c r="AD1257" s="25">
        <f>MEDIAN(0,(TaperEnd-E1257)/(TaperEnd-TaperStart),1)</f>
        <v>1</v>
      </c>
      <c r="AE1257" s="24">
        <f>MIN(P_pcs*AD1257,MAX(0,SOC_max-E1257)*E_nom*60/dt/SQRT(RTE))</f>
        <v>2.5</v>
      </c>
      <c r="AF1257" s="24">
        <f>MIN(P_pcs,MAX(0,E1257-SOC_min)*E_nom*60/dt*SQRT(RTE))</f>
        <v>2.5</v>
      </c>
      <c r="AG1257" s="24">
        <f>IF(AC1257&gt;0,MIN(AC1257,AE1257),0)</f>
        <v>0.92029999999999967</v>
      </c>
      <c r="AH1257" s="24">
        <f>IF(AC1257&lt;0,MIN(-AC1257,AF1257),0)</f>
        <v>0</v>
      </c>
      <c r="AI1257" s="24">
        <f>IF(AC1257&gt;0,D1257+AG1257,AB1257)</f>
        <v>3.4</v>
      </c>
      <c r="AJ1257" s="24">
        <f>MAX(0,D1257-AI1257-AH1257)</f>
        <v>0</v>
      </c>
      <c r="AK1257" s="25">
        <f>IF(AB1257&gt;0,AI1257/AB1257,0)</f>
        <v>1</v>
      </c>
      <c r="AL1257">
        <f>IF(AB1257=0,1,MIN(MATCH(MEDIAN(MinStable,AK1257,1),FC_L,1),3))</f>
        <v>3</v>
      </c>
      <c r="AM1257" s="25">
        <f>INDEX(FC_E1,$AL1257)+(MEDIAN(MinStable,$AK1257,1)-INDEX(FC_L,$AL1257))*(INDEX(FC_E1,$AL1257+1)-INDEX(FC_E1,$AL1257))/(INDEX(FC_L,$AL1257+1)-INDEX(FC_L,$AL1257))</f>
        <v>0.42799999999999999</v>
      </c>
      <c r="AN1257" s="25">
        <f>INDEX(FC_E2,$AL1257)+(MEDIAN(MinStable,$AK1257,1)-INDEX(FC_L,$AL1257))*(INDEX(FC_E2,$AL1257+1)-INDEX(FC_E2,$AL1257))/(INDEX(FC_L,$AL1257+1)-INDEX(FC_L,$AL1257))</f>
        <v>0.42199999999999999</v>
      </c>
      <c r="AO1257" s="25">
        <f>INDEX(FC_E3,$AL1257)+(MEDIAN(MinStable,$AK1257,1)-INDEX(FC_L,$AL1257))*(INDEX(FC_E3,$AL1257+1)-INDEX(FC_E3,$AL1257))/(INDEX(FC_L,$AL1257+1)-INDEX(FC_L,$AL1257))</f>
        <v>0.41499999999999998</v>
      </c>
      <c r="AP1257" s="26">
        <f>(IF(S1257=1,Y1257*AK1257/AM1257,0)+IF(T1257=1,Z1257*AK1257/AN1257,0)+IF(U1257=1,AA1257*AK1257/AO1257,0))*dt/60</f>
        <v>0.13434959664142687</v>
      </c>
      <c r="AQ1257" s="25">
        <f>E1257+(AG1257*SQRT(RTE)-AH1257/SQRT(RTE))*dt/60/E_nom</f>
        <v>0.72302959245891341</v>
      </c>
      <c r="AR1257">
        <f>IF(R1257=1,1,0)</f>
        <v>0</v>
      </c>
    </row>
    <row r="1258" spans="1:44" x14ac:dyDescent="0.2">
      <c r="A1258">
        <v>1256</v>
      </c>
      <c r="B1258" s="22">
        <f>A1258/1440</f>
        <v>0.87222222222222223</v>
      </c>
      <c r="C1258" s="23">
        <v>2.4592000000000001</v>
      </c>
      <c r="D1258" s="24">
        <f>C1258+P_aux</f>
        <v>2.4742000000000002</v>
      </c>
      <c r="E1258" s="25">
        <f>AQ1257</f>
        <v>0.72302959245891341</v>
      </c>
      <c r="F1258" s="24">
        <f>AB1257</f>
        <v>3.4</v>
      </c>
      <c r="G1258">
        <f>IF(AND(S1257=0,V1257&gt;=MinOff),V1257,-1)</f>
        <v>-1</v>
      </c>
      <c r="H1258">
        <f>IF(AND(T1257=0,W1257&gt;=MinOff),W1257,-1)</f>
        <v>-1</v>
      </c>
      <c r="I1258">
        <f>IF(AND(U1257=0,X1257&gt;=MinOff),X1257,-1)</f>
        <v>-1</v>
      </c>
      <c r="J1258">
        <f>IF(AND(S1257=1,V1257&gt;=MinRun),V1257,-1)</f>
        <v>1033</v>
      </c>
      <c r="K1258">
        <f>IF(AND(T1257=1,W1257&gt;=MinRun),W1257,-1)</f>
        <v>1032</v>
      </c>
      <c r="L1258">
        <f>IF(AND(U1257=1,X1257&gt;=MinRun),X1257,-1)</f>
        <v>691</v>
      </c>
      <c r="M1258">
        <f>IF(MAX(G1258:I1258)&lt;0,0,MATCH(MAX(G1258:I1258),G1258:I1258,0))</f>
        <v>0</v>
      </c>
      <c r="N1258">
        <f>IF(MAX(J1258:L1258)&lt;0,0,MATCH(MAX(J1258:L1258),J1258:L1258,0))</f>
        <v>1</v>
      </c>
      <c r="O1258" s="24">
        <f>IF(N1258=0,0,INDEX(CapVec,N1258))</f>
        <v>1.2</v>
      </c>
      <c r="P1258">
        <f>IF(OR(D1258&gt;F1258+StartMargin,E1258&lt;SOC_startT),1,0)</f>
        <v>0</v>
      </c>
      <c r="Q1258">
        <f>IF(AND(E1258&gt;SOC_stopT,D1258&lt;=F1258-O1258+StopMargin),1,0)</f>
        <v>0</v>
      </c>
      <c r="R1258">
        <f>IF(AND(P1258=1,M1258&gt;0),1,IF(AND(P1258=0,Q1258=1,N1258&gt;0),-1,0))</f>
        <v>0</v>
      </c>
      <c r="S1258">
        <f>S1257+IF(AND(R1258=1,M1258=1),1,0)-IF(AND(R1258=-1,N1258=1),1,0)</f>
        <v>1</v>
      </c>
      <c r="T1258">
        <f>T1257+IF(AND(R1258=1,M1258=2),1,0)-IF(AND(R1258=-1,N1258=2),1,0)</f>
        <v>1</v>
      </c>
      <c r="U1258">
        <f>U1257+IF(AND(R1258=1,M1258=3),1,0)-IF(AND(R1258=-1,N1258=3),1,0)</f>
        <v>1</v>
      </c>
      <c r="V1258">
        <f>IF(S1258&lt;&gt;S1257,0,V1257+dt)</f>
        <v>1034</v>
      </c>
      <c r="W1258">
        <f>IF(T1258&lt;&gt;T1257,0,W1257+dt)</f>
        <v>1033</v>
      </c>
      <c r="X1258">
        <f>IF(U1258&lt;&gt;U1257,0,X1257+dt)</f>
        <v>692</v>
      </c>
      <c r="Y1258" s="24">
        <f>S1258*Cap_1*MIN(1,(V1258+dt)/StartRamp)</f>
        <v>1.2</v>
      </c>
      <c r="Z1258" s="24">
        <f>T1258*Cap_2*MIN(1,(W1258+dt)/StartRamp)</f>
        <v>1.1000000000000001</v>
      </c>
      <c r="AA1258" s="24">
        <f>U1258*Cap_3*MIN(1,(X1258+dt)/StartRamp)</f>
        <v>1.1000000000000001</v>
      </c>
      <c r="AB1258" s="24">
        <f>SUM(Y1258:AA1258)</f>
        <v>3.4</v>
      </c>
      <c r="AC1258" s="24">
        <f>AB1258-D1258</f>
        <v>0.92579999999999973</v>
      </c>
      <c r="AD1258" s="25">
        <f>MEDIAN(0,(TaperEnd-E1258)/(TaperEnd-TaperStart),1)</f>
        <v>1</v>
      </c>
      <c r="AE1258" s="24">
        <f>MIN(P_pcs*AD1258,MAX(0,SOC_max-E1258)*E_nom*60/dt/SQRT(RTE))</f>
        <v>2.5</v>
      </c>
      <c r="AF1258" s="24">
        <f>MIN(P_pcs,MAX(0,E1258-SOC_min)*E_nom*60/dt*SQRT(RTE))</f>
        <v>2.5</v>
      </c>
      <c r="AG1258" s="24">
        <f>IF(AC1258&gt;0,MIN(AC1258,AE1258),0)</f>
        <v>0.92579999999999973</v>
      </c>
      <c r="AH1258" s="24">
        <f>IF(AC1258&lt;0,MIN(-AC1258,AF1258),0)</f>
        <v>0</v>
      </c>
      <c r="AI1258" s="24">
        <f>IF(AC1258&gt;0,D1258+AG1258,AB1258)</f>
        <v>3.4</v>
      </c>
      <c r="AJ1258" s="24">
        <f>MAX(0,D1258-AI1258-AH1258)</f>
        <v>0</v>
      </c>
      <c r="AK1258" s="25">
        <f>IF(AB1258&gt;0,AI1258/AB1258,0)</f>
        <v>1</v>
      </c>
      <c r="AL1258">
        <f>IF(AB1258=0,1,MIN(MATCH(MEDIAN(MinStable,AK1258,1),FC_L,1),3))</f>
        <v>3</v>
      </c>
      <c r="AM1258" s="25">
        <f>INDEX(FC_E1,$AL1258)+(MEDIAN(MinStable,$AK1258,1)-INDEX(FC_L,$AL1258))*(INDEX(FC_E1,$AL1258+1)-INDEX(FC_E1,$AL1258))/(INDEX(FC_L,$AL1258+1)-INDEX(FC_L,$AL1258))</f>
        <v>0.42799999999999999</v>
      </c>
      <c r="AN1258" s="25">
        <f>INDEX(FC_E2,$AL1258)+(MEDIAN(MinStable,$AK1258,1)-INDEX(FC_L,$AL1258))*(INDEX(FC_E2,$AL1258+1)-INDEX(FC_E2,$AL1258))/(INDEX(FC_L,$AL1258+1)-INDEX(FC_L,$AL1258))</f>
        <v>0.42199999999999999</v>
      </c>
      <c r="AO1258" s="25">
        <f>INDEX(FC_E3,$AL1258)+(MEDIAN(MinStable,$AK1258,1)-INDEX(FC_L,$AL1258))*(INDEX(FC_E3,$AL1258+1)-INDEX(FC_E3,$AL1258))/(INDEX(FC_L,$AL1258+1)-INDEX(FC_L,$AL1258))</f>
        <v>0.41499999999999998</v>
      </c>
      <c r="AP1258" s="26">
        <f>(IF(S1258=1,Y1258*AK1258/AM1258,0)+IF(T1258=1,Z1258*AK1258/AN1258,0)+IF(U1258=1,AA1258*AK1258/AO1258,0))*dt/60</f>
        <v>0.13434959664142687</v>
      </c>
      <c r="AQ1258" s="25">
        <f>E1258+(AG1258*SQRT(RTE)-AH1258/SQRT(RTE))*dt/60/E_nom</f>
        <v>0.72566134210160704</v>
      </c>
      <c r="AR1258">
        <f>IF(R1258=1,1,0)</f>
        <v>0</v>
      </c>
    </row>
    <row r="1259" spans="1:44" x14ac:dyDescent="0.2">
      <c r="A1259">
        <v>1257</v>
      </c>
      <c r="B1259" s="22">
        <f>A1259/1440</f>
        <v>0.87291666666666667</v>
      </c>
      <c r="C1259" s="23">
        <v>2.4437000000000002</v>
      </c>
      <c r="D1259" s="24">
        <f>C1259+P_aux</f>
        <v>2.4587000000000003</v>
      </c>
      <c r="E1259" s="25">
        <f>AQ1258</f>
        <v>0.72566134210160704</v>
      </c>
      <c r="F1259" s="24">
        <f>AB1258</f>
        <v>3.4</v>
      </c>
      <c r="G1259">
        <f>IF(AND(S1258=0,V1258&gt;=MinOff),V1258,-1)</f>
        <v>-1</v>
      </c>
      <c r="H1259">
        <f>IF(AND(T1258=0,W1258&gt;=MinOff),W1258,-1)</f>
        <v>-1</v>
      </c>
      <c r="I1259">
        <f>IF(AND(U1258=0,X1258&gt;=MinOff),X1258,-1)</f>
        <v>-1</v>
      </c>
      <c r="J1259">
        <f>IF(AND(S1258=1,V1258&gt;=MinRun),V1258,-1)</f>
        <v>1034</v>
      </c>
      <c r="K1259">
        <f>IF(AND(T1258=1,W1258&gt;=MinRun),W1258,-1)</f>
        <v>1033</v>
      </c>
      <c r="L1259">
        <f>IF(AND(U1258=1,X1258&gt;=MinRun),X1258,-1)</f>
        <v>692</v>
      </c>
      <c r="M1259">
        <f>IF(MAX(G1259:I1259)&lt;0,0,MATCH(MAX(G1259:I1259),G1259:I1259,0))</f>
        <v>0</v>
      </c>
      <c r="N1259">
        <f>IF(MAX(J1259:L1259)&lt;0,0,MATCH(MAX(J1259:L1259),J1259:L1259,0))</f>
        <v>1</v>
      </c>
      <c r="O1259" s="24">
        <f>IF(N1259=0,0,INDEX(CapVec,N1259))</f>
        <v>1.2</v>
      </c>
      <c r="P1259">
        <f>IF(OR(D1259&gt;F1259+StartMargin,E1259&lt;SOC_startT),1,0)</f>
        <v>0</v>
      </c>
      <c r="Q1259">
        <f>IF(AND(E1259&gt;SOC_stopT,D1259&lt;=F1259-O1259+StopMargin),1,0)</f>
        <v>0</v>
      </c>
      <c r="R1259">
        <f>IF(AND(P1259=1,M1259&gt;0),1,IF(AND(P1259=0,Q1259=1,N1259&gt;0),-1,0))</f>
        <v>0</v>
      </c>
      <c r="S1259">
        <f>S1258+IF(AND(R1259=1,M1259=1),1,0)-IF(AND(R1259=-1,N1259=1),1,0)</f>
        <v>1</v>
      </c>
      <c r="T1259">
        <f>T1258+IF(AND(R1259=1,M1259=2),1,0)-IF(AND(R1259=-1,N1259=2),1,0)</f>
        <v>1</v>
      </c>
      <c r="U1259">
        <f>U1258+IF(AND(R1259=1,M1259=3),1,0)-IF(AND(R1259=-1,N1259=3),1,0)</f>
        <v>1</v>
      </c>
      <c r="V1259">
        <f>IF(S1259&lt;&gt;S1258,0,V1258+dt)</f>
        <v>1035</v>
      </c>
      <c r="W1259">
        <f>IF(T1259&lt;&gt;T1258,0,W1258+dt)</f>
        <v>1034</v>
      </c>
      <c r="X1259">
        <f>IF(U1259&lt;&gt;U1258,0,X1258+dt)</f>
        <v>693</v>
      </c>
      <c r="Y1259" s="24">
        <f>S1259*Cap_1*MIN(1,(V1259+dt)/StartRamp)</f>
        <v>1.2</v>
      </c>
      <c r="Z1259" s="24">
        <f>T1259*Cap_2*MIN(1,(W1259+dt)/StartRamp)</f>
        <v>1.1000000000000001</v>
      </c>
      <c r="AA1259" s="24">
        <f>U1259*Cap_3*MIN(1,(X1259+dt)/StartRamp)</f>
        <v>1.1000000000000001</v>
      </c>
      <c r="AB1259" s="24">
        <f>SUM(Y1259:AA1259)</f>
        <v>3.4</v>
      </c>
      <c r="AC1259" s="24">
        <f>AB1259-D1259</f>
        <v>0.94129999999999958</v>
      </c>
      <c r="AD1259" s="25">
        <f>MEDIAN(0,(TaperEnd-E1259)/(TaperEnd-TaperStart),1)</f>
        <v>1</v>
      </c>
      <c r="AE1259" s="24">
        <f>MIN(P_pcs*AD1259,MAX(0,SOC_max-E1259)*E_nom*60/dt/SQRT(RTE))</f>
        <v>2.5</v>
      </c>
      <c r="AF1259" s="24">
        <f>MIN(P_pcs,MAX(0,E1259-SOC_min)*E_nom*60/dt*SQRT(RTE))</f>
        <v>2.5</v>
      </c>
      <c r="AG1259" s="24">
        <f>IF(AC1259&gt;0,MIN(AC1259,AE1259),0)</f>
        <v>0.94129999999999958</v>
      </c>
      <c r="AH1259" s="24">
        <f>IF(AC1259&lt;0,MIN(-AC1259,AF1259),0)</f>
        <v>0</v>
      </c>
      <c r="AI1259" s="24">
        <f>IF(AC1259&gt;0,D1259+AG1259,AB1259)</f>
        <v>3.4</v>
      </c>
      <c r="AJ1259" s="24">
        <f>MAX(0,D1259-AI1259-AH1259)</f>
        <v>0</v>
      </c>
      <c r="AK1259" s="25">
        <f>IF(AB1259&gt;0,AI1259/AB1259,0)</f>
        <v>1</v>
      </c>
      <c r="AL1259">
        <f>IF(AB1259=0,1,MIN(MATCH(MEDIAN(MinStable,AK1259,1),FC_L,1),3))</f>
        <v>3</v>
      </c>
      <c r="AM1259" s="25">
        <f>INDEX(FC_E1,$AL1259)+(MEDIAN(MinStable,$AK1259,1)-INDEX(FC_L,$AL1259))*(INDEX(FC_E1,$AL1259+1)-INDEX(FC_E1,$AL1259))/(INDEX(FC_L,$AL1259+1)-INDEX(FC_L,$AL1259))</f>
        <v>0.42799999999999999</v>
      </c>
      <c r="AN1259" s="25">
        <f>INDEX(FC_E2,$AL1259)+(MEDIAN(MinStable,$AK1259,1)-INDEX(FC_L,$AL1259))*(INDEX(FC_E2,$AL1259+1)-INDEX(FC_E2,$AL1259))/(INDEX(FC_L,$AL1259+1)-INDEX(FC_L,$AL1259))</f>
        <v>0.42199999999999999</v>
      </c>
      <c r="AO1259" s="25">
        <f>INDEX(FC_E3,$AL1259)+(MEDIAN(MinStable,$AK1259,1)-INDEX(FC_L,$AL1259))*(INDEX(FC_E3,$AL1259+1)-INDEX(FC_E3,$AL1259))/(INDEX(FC_L,$AL1259+1)-INDEX(FC_L,$AL1259))</f>
        <v>0.41499999999999998</v>
      </c>
      <c r="AP1259" s="26">
        <f>(IF(S1259=1,Y1259*AK1259/AM1259,0)+IF(T1259=1,Z1259*AK1259/AN1259,0)+IF(U1259=1,AA1259*AK1259/AO1259,0))*dt/60</f>
        <v>0.13434959664142687</v>
      </c>
      <c r="AQ1259" s="25">
        <f>E1259+(AG1259*SQRT(RTE)-AH1259/SQRT(RTE))*dt/60/E_nom</f>
        <v>0.72833715322568082</v>
      </c>
      <c r="AR1259">
        <f>IF(R1259=1,1,0)</f>
        <v>0</v>
      </c>
    </row>
    <row r="1260" spans="1:44" x14ac:dyDescent="0.2">
      <c r="A1260">
        <v>1258</v>
      </c>
      <c r="B1260" s="22">
        <f>A1260/1440</f>
        <v>0.87361111111111112</v>
      </c>
      <c r="C1260" s="23">
        <v>2.4794999999999998</v>
      </c>
      <c r="D1260" s="24">
        <f>C1260+P_aux</f>
        <v>2.4944999999999999</v>
      </c>
      <c r="E1260" s="25">
        <f>AQ1259</f>
        <v>0.72833715322568082</v>
      </c>
      <c r="F1260" s="24">
        <f>AB1259</f>
        <v>3.4</v>
      </c>
      <c r="G1260">
        <f>IF(AND(S1259=0,V1259&gt;=MinOff),V1259,-1)</f>
        <v>-1</v>
      </c>
      <c r="H1260">
        <f>IF(AND(T1259=0,W1259&gt;=MinOff),W1259,-1)</f>
        <v>-1</v>
      </c>
      <c r="I1260">
        <f>IF(AND(U1259=0,X1259&gt;=MinOff),X1259,-1)</f>
        <v>-1</v>
      </c>
      <c r="J1260">
        <f>IF(AND(S1259=1,V1259&gt;=MinRun),V1259,-1)</f>
        <v>1035</v>
      </c>
      <c r="K1260">
        <f>IF(AND(T1259=1,W1259&gt;=MinRun),W1259,-1)</f>
        <v>1034</v>
      </c>
      <c r="L1260">
        <f>IF(AND(U1259=1,X1259&gt;=MinRun),X1259,-1)</f>
        <v>693</v>
      </c>
      <c r="M1260">
        <f>IF(MAX(G1260:I1260)&lt;0,0,MATCH(MAX(G1260:I1260),G1260:I1260,0))</f>
        <v>0</v>
      </c>
      <c r="N1260">
        <f>IF(MAX(J1260:L1260)&lt;0,0,MATCH(MAX(J1260:L1260),J1260:L1260,0))</f>
        <v>1</v>
      </c>
      <c r="O1260" s="24">
        <f>IF(N1260=0,0,INDEX(CapVec,N1260))</f>
        <v>1.2</v>
      </c>
      <c r="P1260">
        <f>IF(OR(D1260&gt;F1260+StartMargin,E1260&lt;SOC_startT),1,0)</f>
        <v>0</v>
      </c>
      <c r="Q1260">
        <f>IF(AND(E1260&gt;SOC_stopT,D1260&lt;=F1260-O1260+StopMargin),1,0)</f>
        <v>0</v>
      </c>
      <c r="R1260">
        <f>IF(AND(P1260=1,M1260&gt;0),1,IF(AND(P1260=0,Q1260=1,N1260&gt;0),-1,0))</f>
        <v>0</v>
      </c>
      <c r="S1260">
        <f>S1259+IF(AND(R1260=1,M1260=1),1,0)-IF(AND(R1260=-1,N1260=1),1,0)</f>
        <v>1</v>
      </c>
      <c r="T1260">
        <f>T1259+IF(AND(R1260=1,M1260=2),1,0)-IF(AND(R1260=-1,N1260=2),1,0)</f>
        <v>1</v>
      </c>
      <c r="U1260">
        <f>U1259+IF(AND(R1260=1,M1260=3),1,0)-IF(AND(R1260=-1,N1260=3),1,0)</f>
        <v>1</v>
      </c>
      <c r="V1260">
        <f>IF(S1260&lt;&gt;S1259,0,V1259+dt)</f>
        <v>1036</v>
      </c>
      <c r="W1260">
        <f>IF(T1260&lt;&gt;T1259,0,W1259+dt)</f>
        <v>1035</v>
      </c>
      <c r="X1260">
        <f>IF(U1260&lt;&gt;U1259,0,X1259+dt)</f>
        <v>694</v>
      </c>
      <c r="Y1260" s="24">
        <f>S1260*Cap_1*MIN(1,(V1260+dt)/StartRamp)</f>
        <v>1.2</v>
      </c>
      <c r="Z1260" s="24">
        <f>T1260*Cap_2*MIN(1,(W1260+dt)/StartRamp)</f>
        <v>1.1000000000000001</v>
      </c>
      <c r="AA1260" s="24">
        <f>U1260*Cap_3*MIN(1,(X1260+dt)/StartRamp)</f>
        <v>1.1000000000000001</v>
      </c>
      <c r="AB1260" s="24">
        <f>SUM(Y1260:AA1260)</f>
        <v>3.4</v>
      </c>
      <c r="AC1260" s="24">
        <f>AB1260-D1260</f>
        <v>0.90549999999999997</v>
      </c>
      <c r="AD1260" s="25">
        <f>MEDIAN(0,(TaperEnd-E1260)/(TaperEnd-TaperStart),1)</f>
        <v>1</v>
      </c>
      <c r="AE1260" s="24">
        <f>MIN(P_pcs*AD1260,MAX(0,SOC_max-E1260)*E_nom*60/dt/SQRT(RTE))</f>
        <v>2.5</v>
      </c>
      <c r="AF1260" s="24">
        <f>MIN(P_pcs,MAX(0,E1260-SOC_min)*E_nom*60/dt*SQRT(RTE))</f>
        <v>2.5</v>
      </c>
      <c r="AG1260" s="24">
        <f>IF(AC1260&gt;0,MIN(AC1260,AE1260),0)</f>
        <v>0.90549999999999997</v>
      </c>
      <c r="AH1260" s="24">
        <f>IF(AC1260&lt;0,MIN(-AC1260,AF1260),0)</f>
        <v>0</v>
      </c>
      <c r="AI1260" s="24">
        <f>IF(AC1260&gt;0,D1260+AG1260,AB1260)</f>
        <v>3.4</v>
      </c>
      <c r="AJ1260" s="24">
        <f>MAX(0,D1260-AI1260-AH1260)</f>
        <v>0</v>
      </c>
      <c r="AK1260" s="25">
        <f>IF(AB1260&gt;0,AI1260/AB1260,0)</f>
        <v>1</v>
      </c>
      <c r="AL1260">
        <f>IF(AB1260=0,1,MIN(MATCH(MEDIAN(MinStable,AK1260,1),FC_L,1),3))</f>
        <v>3</v>
      </c>
      <c r="AM1260" s="25">
        <f>INDEX(FC_E1,$AL1260)+(MEDIAN(MinStable,$AK1260,1)-INDEX(FC_L,$AL1260))*(INDEX(FC_E1,$AL1260+1)-INDEX(FC_E1,$AL1260))/(INDEX(FC_L,$AL1260+1)-INDEX(FC_L,$AL1260))</f>
        <v>0.42799999999999999</v>
      </c>
      <c r="AN1260" s="25">
        <f>INDEX(FC_E2,$AL1260)+(MEDIAN(MinStable,$AK1260,1)-INDEX(FC_L,$AL1260))*(INDEX(FC_E2,$AL1260+1)-INDEX(FC_E2,$AL1260))/(INDEX(FC_L,$AL1260+1)-INDEX(FC_L,$AL1260))</f>
        <v>0.42199999999999999</v>
      </c>
      <c r="AO1260" s="25">
        <f>INDEX(FC_E3,$AL1260)+(MEDIAN(MinStable,$AK1260,1)-INDEX(FC_L,$AL1260))*(INDEX(FC_E3,$AL1260+1)-INDEX(FC_E3,$AL1260))/(INDEX(FC_L,$AL1260+1)-INDEX(FC_L,$AL1260))</f>
        <v>0.41499999999999998</v>
      </c>
      <c r="AP1260" s="26">
        <f>(IF(S1260=1,Y1260*AK1260/AM1260,0)+IF(T1260=1,Z1260*AK1260/AN1260,0)+IF(U1260=1,AA1260*AK1260/AO1260,0))*dt/60</f>
        <v>0.13434959664142687</v>
      </c>
      <c r="AQ1260" s="25">
        <f>E1260+(AG1260*SQRT(RTE)-AH1260/SQRT(RTE))*dt/60/E_nom</f>
        <v>0.73091119654114756</v>
      </c>
      <c r="AR1260">
        <f>IF(R1260=1,1,0)</f>
        <v>0</v>
      </c>
    </row>
    <row r="1261" spans="1:44" x14ac:dyDescent="0.2">
      <c r="A1261">
        <v>1259</v>
      </c>
      <c r="B1261" s="22">
        <f>A1261/1440</f>
        <v>0.87430555555555556</v>
      </c>
      <c r="C1261" s="23">
        <v>2.4417</v>
      </c>
      <c r="D1261" s="24">
        <f>C1261+P_aux</f>
        <v>2.4567000000000001</v>
      </c>
      <c r="E1261" s="25">
        <f>AQ1260</f>
        <v>0.73091119654114756</v>
      </c>
      <c r="F1261" s="24">
        <f>AB1260</f>
        <v>3.4</v>
      </c>
      <c r="G1261">
        <f>IF(AND(S1260=0,V1260&gt;=MinOff),V1260,-1)</f>
        <v>-1</v>
      </c>
      <c r="H1261">
        <f>IF(AND(T1260=0,W1260&gt;=MinOff),W1260,-1)</f>
        <v>-1</v>
      </c>
      <c r="I1261">
        <f>IF(AND(U1260=0,X1260&gt;=MinOff),X1260,-1)</f>
        <v>-1</v>
      </c>
      <c r="J1261">
        <f>IF(AND(S1260=1,V1260&gt;=MinRun),V1260,-1)</f>
        <v>1036</v>
      </c>
      <c r="K1261">
        <f>IF(AND(T1260=1,W1260&gt;=MinRun),W1260,-1)</f>
        <v>1035</v>
      </c>
      <c r="L1261">
        <f>IF(AND(U1260=1,X1260&gt;=MinRun),X1260,-1)</f>
        <v>694</v>
      </c>
      <c r="M1261">
        <f>IF(MAX(G1261:I1261)&lt;0,0,MATCH(MAX(G1261:I1261),G1261:I1261,0))</f>
        <v>0</v>
      </c>
      <c r="N1261">
        <f>IF(MAX(J1261:L1261)&lt;0,0,MATCH(MAX(J1261:L1261),J1261:L1261,0))</f>
        <v>1</v>
      </c>
      <c r="O1261" s="24">
        <f>IF(N1261=0,0,INDEX(CapVec,N1261))</f>
        <v>1.2</v>
      </c>
      <c r="P1261">
        <f>IF(OR(D1261&gt;F1261+StartMargin,E1261&lt;SOC_startT),1,0)</f>
        <v>0</v>
      </c>
      <c r="Q1261">
        <f>IF(AND(E1261&gt;SOC_stopT,D1261&lt;=F1261-O1261+StopMargin),1,0)</f>
        <v>0</v>
      </c>
      <c r="R1261">
        <f>IF(AND(P1261=1,M1261&gt;0),1,IF(AND(P1261=0,Q1261=1,N1261&gt;0),-1,0))</f>
        <v>0</v>
      </c>
      <c r="S1261">
        <f>S1260+IF(AND(R1261=1,M1261=1),1,0)-IF(AND(R1261=-1,N1261=1),1,0)</f>
        <v>1</v>
      </c>
      <c r="T1261">
        <f>T1260+IF(AND(R1261=1,M1261=2),1,0)-IF(AND(R1261=-1,N1261=2),1,0)</f>
        <v>1</v>
      </c>
      <c r="U1261">
        <f>U1260+IF(AND(R1261=1,M1261=3),1,0)-IF(AND(R1261=-1,N1261=3),1,0)</f>
        <v>1</v>
      </c>
      <c r="V1261">
        <f>IF(S1261&lt;&gt;S1260,0,V1260+dt)</f>
        <v>1037</v>
      </c>
      <c r="W1261">
        <f>IF(T1261&lt;&gt;T1260,0,W1260+dt)</f>
        <v>1036</v>
      </c>
      <c r="X1261">
        <f>IF(U1261&lt;&gt;U1260,0,X1260+dt)</f>
        <v>695</v>
      </c>
      <c r="Y1261" s="24">
        <f>S1261*Cap_1*MIN(1,(V1261+dt)/StartRamp)</f>
        <v>1.2</v>
      </c>
      <c r="Z1261" s="24">
        <f>T1261*Cap_2*MIN(1,(W1261+dt)/StartRamp)</f>
        <v>1.1000000000000001</v>
      </c>
      <c r="AA1261" s="24">
        <f>U1261*Cap_3*MIN(1,(X1261+dt)/StartRamp)</f>
        <v>1.1000000000000001</v>
      </c>
      <c r="AB1261" s="24">
        <f>SUM(Y1261:AA1261)</f>
        <v>3.4</v>
      </c>
      <c r="AC1261" s="24">
        <f>AB1261-D1261</f>
        <v>0.94329999999999981</v>
      </c>
      <c r="AD1261" s="25">
        <f>MEDIAN(0,(TaperEnd-E1261)/(TaperEnd-TaperStart),1)</f>
        <v>1</v>
      </c>
      <c r="AE1261" s="24">
        <f>MIN(P_pcs*AD1261,MAX(0,SOC_max-E1261)*E_nom*60/dt/SQRT(RTE))</f>
        <v>2.5</v>
      </c>
      <c r="AF1261" s="24">
        <f>MIN(P_pcs,MAX(0,E1261-SOC_min)*E_nom*60/dt*SQRT(RTE))</f>
        <v>2.5</v>
      </c>
      <c r="AG1261" s="24">
        <f>IF(AC1261&gt;0,MIN(AC1261,AE1261),0)</f>
        <v>0.94329999999999981</v>
      </c>
      <c r="AH1261" s="24">
        <f>IF(AC1261&lt;0,MIN(-AC1261,AF1261),0)</f>
        <v>0</v>
      </c>
      <c r="AI1261" s="24">
        <f>IF(AC1261&gt;0,D1261+AG1261,AB1261)</f>
        <v>3.4</v>
      </c>
      <c r="AJ1261" s="24">
        <f>MAX(0,D1261-AI1261-AH1261)</f>
        <v>0</v>
      </c>
      <c r="AK1261" s="25">
        <f>IF(AB1261&gt;0,AI1261/AB1261,0)</f>
        <v>1</v>
      </c>
      <c r="AL1261">
        <f>IF(AB1261=0,1,MIN(MATCH(MEDIAN(MinStable,AK1261,1),FC_L,1),3))</f>
        <v>3</v>
      </c>
      <c r="AM1261" s="25">
        <f>INDEX(FC_E1,$AL1261)+(MEDIAN(MinStable,$AK1261,1)-INDEX(FC_L,$AL1261))*(INDEX(FC_E1,$AL1261+1)-INDEX(FC_E1,$AL1261))/(INDEX(FC_L,$AL1261+1)-INDEX(FC_L,$AL1261))</f>
        <v>0.42799999999999999</v>
      </c>
      <c r="AN1261" s="25">
        <f>INDEX(FC_E2,$AL1261)+(MEDIAN(MinStable,$AK1261,1)-INDEX(FC_L,$AL1261))*(INDEX(FC_E2,$AL1261+1)-INDEX(FC_E2,$AL1261))/(INDEX(FC_L,$AL1261+1)-INDEX(FC_L,$AL1261))</f>
        <v>0.42199999999999999</v>
      </c>
      <c r="AO1261" s="25">
        <f>INDEX(FC_E3,$AL1261)+(MEDIAN(MinStable,$AK1261,1)-INDEX(FC_L,$AL1261))*(INDEX(FC_E3,$AL1261+1)-INDEX(FC_E3,$AL1261))/(INDEX(FC_L,$AL1261+1)-INDEX(FC_L,$AL1261))</f>
        <v>0.41499999999999998</v>
      </c>
      <c r="AP1261" s="26">
        <f>(IF(S1261=1,Y1261*AK1261/AM1261,0)+IF(T1261=1,Z1261*AK1261/AN1261,0)+IF(U1261=1,AA1261*AK1261/AO1261,0))*dt/60</f>
        <v>0.13434959664142687</v>
      </c>
      <c r="AQ1261" s="25">
        <f>E1261+(AG1261*SQRT(RTE)-AH1261/SQRT(RTE))*dt/60/E_nom</f>
        <v>0.7335926930176575</v>
      </c>
      <c r="AR1261">
        <f>IF(R1261=1,1,0)</f>
        <v>0</v>
      </c>
    </row>
    <row r="1262" spans="1:44" x14ac:dyDescent="0.2">
      <c r="A1262">
        <v>1260</v>
      </c>
      <c r="B1262" s="22">
        <f>A1262/1440</f>
        <v>0.875</v>
      </c>
      <c r="C1262" s="23">
        <v>2.4489000000000001</v>
      </c>
      <c r="D1262" s="24">
        <f>C1262+P_aux</f>
        <v>2.4639000000000002</v>
      </c>
      <c r="E1262" s="25">
        <f>AQ1261</f>
        <v>0.7335926930176575</v>
      </c>
      <c r="F1262" s="24">
        <f>AB1261</f>
        <v>3.4</v>
      </c>
      <c r="G1262">
        <f>IF(AND(S1261=0,V1261&gt;=MinOff),V1261,-1)</f>
        <v>-1</v>
      </c>
      <c r="H1262">
        <f>IF(AND(T1261=0,W1261&gt;=MinOff),W1261,-1)</f>
        <v>-1</v>
      </c>
      <c r="I1262">
        <f>IF(AND(U1261=0,X1261&gt;=MinOff),X1261,-1)</f>
        <v>-1</v>
      </c>
      <c r="J1262">
        <f>IF(AND(S1261=1,V1261&gt;=MinRun),V1261,-1)</f>
        <v>1037</v>
      </c>
      <c r="K1262">
        <f>IF(AND(T1261=1,W1261&gt;=MinRun),W1261,-1)</f>
        <v>1036</v>
      </c>
      <c r="L1262">
        <f>IF(AND(U1261=1,X1261&gt;=MinRun),X1261,-1)</f>
        <v>695</v>
      </c>
      <c r="M1262">
        <f>IF(MAX(G1262:I1262)&lt;0,0,MATCH(MAX(G1262:I1262),G1262:I1262,0))</f>
        <v>0</v>
      </c>
      <c r="N1262">
        <f>IF(MAX(J1262:L1262)&lt;0,0,MATCH(MAX(J1262:L1262),J1262:L1262,0))</f>
        <v>1</v>
      </c>
      <c r="O1262" s="24">
        <f>IF(N1262=0,0,INDEX(CapVec,N1262))</f>
        <v>1.2</v>
      </c>
      <c r="P1262">
        <f>IF(OR(D1262&gt;F1262+StartMargin,E1262&lt;SOC_startT),1,0)</f>
        <v>0</v>
      </c>
      <c r="Q1262">
        <f>IF(AND(E1262&gt;SOC_stopT,D1262&lt;=F1262-O1262+StopMargin),1,0)</f>
        <v>0</v>
      </c>
      <c r="R1262">
        <f>IF(AND(P1262=1,M1262&gt;0),1,IF(AND(P1262=0,Q1262=1,N1262&gt;0),-1,0))</f>
        <v>0</v>
      </c>
      <c r="S1262">
        <f>S1261+IF(AND(R1262=1,M1262=1),1,0)-IF(AND(R1262=-1,N1262=1),1,0)</f>
        <v>1</v>
      </c>
      <c r="T1262">
        <f>T1261+IF(AND(R1262=1,M1262=2),1,0)-IF(AND(R1262=-1,N1262=2),1,0)</f>
        <v>1</v>
      </c>
      <c r="U1262">
        <f>U1261+IF(AND(R1262=1,M1262=3),1,0)-IF(AND(R1262=-1,N1262=3),1,0)</f>
        <v>1</v>
      </c>
      <c r="V1262">
        <f>IF(S1262&lt;&gt;S1261,0,V1261+dt)</f>
        <v>1038</v>
      </c>
      <c r="W1262">
        <f>IF(T1262&lt;&gt;T1261,0,W1261+dt)</f>
        <v>1037</v>
      </c>
      <c r="X1262">
        <f>IF(U1262&lt;&gt;U1261,0,X1261+dt)</f>
        <v>696</v>
      </c>
      <c r="Y1262" s="24">
        <f>S1262*Cap_1*MIN(1,(V1262+dt)/StartRamp)</f>
        <v>1.2</v>
      </c>
      <c r="Z1262" s="24">
        <f>T1262*Cap_2*MIN(1,(W1262+dt)/StartRamp)</f>
        <v>1.1000000000000001</v>
      </c>
      <c r="AA1262" s="24">
        <f>U1262*Cap_3*MIN(1,(X1262+dt)/StartRamp)</f>
        <v>1.1000000000000001</v>
      </c>
      <c r="AB1262" s="24">
        <f>SUM(Y1262:AA1262)</f>
        <v>3.4</v>
      </c>
      <c r="AC1262" s="24">
        <f>AB1262-D1262</f>
        <v>0.93609999999999971</v>
      </c>
      <c r="AD1262" s="25">
        <f>MEDIAN(0,(TaperEnd-E1262)/(TaperEnd-TaperStart),1)</f>
        <v>1</v>
      </c>
      <c r="AE1262" s="24">
        <f>MIN(P_pcs*AD1262,MAX(0,SOC_max-E1262)*E_nom*60/dt/SQRT(RTE))</f>
        <v>2.5</v>
      </c>
      <c r="AF1262" s="24">
        <f>MIN(P_pcs,MAX(0,E1262-SOC_min)*E_nom*60/dt*SQRT(RTE))</f>
        <v>2.5</v>
      </c>
      <c r="AG1262" s="24">
        <f>IF(AC1262&gt;0,MIN(AC1262,AE1262),0)</f>
        <v>0.93609999999999971</v>
      </c>
      <c r="AH1262" s="24">
        <f>IF(AC1262&lt;0,MIN(-AC1262,AF1262),0)</f>
        <v>0</v>
      </c>
      <c r="AI1262" s="24">
        <f>IF(AC1262&gt;0,D1262+AG1262,AB1262)</f>
        <v>3.4</v>
      </c>
      <c r="AJ1262" s="24">
        <f>MAX(0,D1262-AI1262-AH1262)</f>
        <v>0</v>
      </c>
      <c r="AK1262" s="25">
        <f>IF(AB1262&gt;0,AI1262/AB1262,0)</f>
        <v>1</v>
      </c>
      <c r="AL1262">
        <f>IF(AB1262=0,1,MIN(MATCH(MEDIAN(MinStable,AK1262,1),FC_L,1),3))</f>
        <v>3</v>
      </c>
      <c r="AM1262" s="25">
        <f>INDEX(FC_E1,$AL1262)+(MEDIAN(MinStable,$AK1262,1)-INDEX(FC_L,$AL1262))*(INDEX(FC_E1,$AL1262+1)-INDEX(FC_E1,$AL1262))/(INDEX(FC_L,$AL1262+1)-INDEX(FC_L,$AL1262))</f>
        <v>0.42799999999999999</v>
      </c>
      <c r="AN1262" s="25">
        <f>INDEX(FC_E2,$AL1262)+(MEDIAN(MinStable,$AK1262,1)-INDEX(FC_L,$AL1262))*(INDEX(FC_E2,$AL1262+1)-INDEX(FC_E2,$AL1262))/(INDEX(FC_L,$AL1262+1)-INDEX(FC_L,$AL1262))</f>
        <v>0.42199999999999999</v>
      </c>
      <c r="AO1262" s="25">
        <f>INDEX(FC_E3,$AL1262)+(MEDIAN(MinStable,$AK1262,1)-INDEX(FC_L,$AL1262))*(INDEX(FC_E3,$AL1262+1)-INDEX(FC_E3,$AL1262))/(INDEX(FC_L,$AL1262+1)-INDEX(FC_L,$AL1262))</f>
        <v>0.41499999999999998</v>
      </c>
      <c r="AP1262" s="26">
        <f>(IF(S1262=1,Y1262*AK1262/AM1262,0)+IF(T1262=1,Z1262*AK1262/AN1262,0)+IF(U1262=1,AA1262*AK1262/AO1262,0))*dt/60</f>
        <v>0.13434959664142687</v>
      </c>
      <c r="AQ1262" s="25">
        <f>E1262+(AG1262*SQRT(RTE)-AH1262/SQRT(RTE))*dt/60/E_nom</f>
        <v>0.73625372222539731</v>
      </c>
      <c r="AR1262">
        <f>IF(R1262=1,1,0)</f>
        <v>0</v>
      </c>
    </row>
    <row r="1263" spans="1:44" x14ac:dyDescent="0.2">
      <c r="A1263">
        <v>1261</v>
      </c>
      <c r="B1263" s="22">
        <f>A1263/1440</f>
        <v>0.87569444444444444</v>
      </c>
      <c r="C1263" s="23">
        <v>2.5081000000000002</v>
      </c>
      <c r="D1263" s="24">
        <f>C1263+P_aux</f>
        <v>2.5231000000000003</v>
      </c>
      <c r="E1263" s="25">
        <f>AQ1262</f>
        <v>0.73625372222539731</v>
      </c>
      <c r="F1263" s="24">
        <f>AB1262</f>
        <v>3.4</v>
      </c>
      <c r="G1263">
        <f>IF(AND(S1262=0,V1262&gt;=MinOff),V1262,-1)</f>
        <v>-1</v>
      </c>
      <c r="H1263">
        <f>IF(AND(T1262=0,W1262&gt;=MinOff),W1262,-1)</f>
        <v>-1</v>
      </c>
      <c r="I1263">
        <f>IF(AND(U1262=0,X1262&gt;=MinOff),X1262,-1)</f>
        <v>-1</v>
      </c>
      <c r="J1263">
        <f>IF(AND(S1262=1,V1262&gt;=MinRun),V1262,-1)</f>
        <v>1038</v>
      </c>
      <c r="K1263">
        <f>IF(AND(T1262=1,W1262&gt;=MinRun),W1262,-1)</f>
        <v>1037</v>
      </c>
      <c r="L1263">
        <f>IF(AND(U1262=1,X1262&gt;=MinRun),X1262,-1)</f>
        <v>696</v>
      </c>
      <c r="M1263">
        <f>IF(MAX(G1263:I1263)&lt;0,0,MATCH(MAX(G1263:I1263),G1263:I1263,0))</f>
        <v>0</v>
      </c>
      <c r="N1263">
        <f>IF(MAX(J1263:L1263)&lt;0,0,MATCH(MAX(J1263:L1263),J1263:L1263,0))</f>
        <v>1</v>
      </c>
      <c r="O1263" s="24">
        <f>IF(N1263=0,0,INDEX(CapVec,N1263))</f>
        <v>1.2</v>
      </c>
      <c r="P1263">
        <f>IF(OR(D1263&gt;F1263+StartMargin,E1263&lt;SOC_startT),1,0)</f>
        <v>0</v>
      </c>
      <c r="Q1263">
        <f>IF(AND(E1263&gt;SOC_stopT,D1263&lt;=F1263-O1263+StopMargin),1,0)</f>
        <v>0</v>
      </c>
      <c r="R1263">
        <f>IF(AND(P1263=1,M1263&gt;0),1,IF(AND(P1263=0,Q1263=1,N1263&gt;0),-1,0))</f>
        <v>0</v>
      </c>
      <c r="S1263">
        <f>S1262+IF(AND(R1263=1,M1263=1),1,0)-IF(AND(R1263=-1,N1263=1),1,0)</f>
        <v>1</v>
      </c>
      <c r="T1263">
        <f>T1262+IF(AND(R1263=1,M1263=2),1,0)-IF(AND(R1263=-1,N1263=2),1,0)</f>
        <v>1</v>
      </c>
      <c r="U1263">
        <f>U1262+IF(AND(R1263=1,M1263=3),1,0)-IF(AND(R1263=-1,N1263=3),1,0)</f>
        <v>1</v>
      </c>
      <c r="V1263">
        <f>IF(S1263&lt;&gt;S1262,0,V1262+dt)</f>
        <v>1039</v>
      </c>
      <c r="W1263">
        <f>IF(T1263&lt;&gt;T1262,0,W1262+dt)</f>
        <v>1038</v>
      </c>
      <c r="X1263">
        <f>IF(U1263&lt;&gt;U1262,0,X1262+dt)</f>
        <v>697</v>
      </c>
      <c r="Y1263" s="24">
        <f>S1263*Cap_1*MIN(1,(V1263+dt)/StartRamp)</f>
        <v>1.2</v>
      </c>
      <c r="Z1263" s="24">
        <f>T1263*Cap_2*MIN(1,(W1263+dt)/StartRamp)</f>
        <v>1.1000000000000001</v>
      </c>
      <c r="AA1263" s="24">
        <f>U1263*Cap_3*MIN(1,(X1263+dt)/StartRamp)</f>
        <v>1.1000000000000001</v>
      </c>
      <c r="AB1263" s="24">
        <f>SUM(Y1263:AA1263)</f>
        <v>3.4</v>
      </c>
      <c r="AC1263" s="24">
        <f>AB1263-D1263</f>
        <v>0.87689999999999957</v>
      </c>
      <c r="AD1263" s="25">
        <f>MEDIAN(0,(TaperEnd-E1263)/(TaperEnd-TaperStart),1)</f>
        <v>1</v>
      </c>
      <c r="AE1263" s="24">
        <f>MIN(P_pcs*AD1263,MAX(0,SOC_max-E1263)*E_nom*60/dt/SQRT(RTE))</f>
        <v>2.5</v>
      </c>
      <c r="AF1263" s="24">
        <f>MIN(P_pcs,MAX(0,E1263-SOC_min)*E_nom*60/dt*SQRT(RTE))</f>
        <v>2.5</v>
      </c>
      <c r="AG1263" s="24">
        <f>IF(AC1263&gt;0,MIN(AC1263,AE1263),0)</f>
        <v>0.87689999999999957</v>
      </c>
      <c r="AH1263" s="24">
        <f>IF(AC1263&lt;0,MIN(-AC1263,AF1263),0)</f>
        <v>0</v>
      </c>
      <c r="AI1263" s="24">
        <f>IF(AC1263&gt;0,D1263+AG1263,AB1263)</f>
        <v>3.4</v>
      </c>
      <c r="AJ1263" s="24">
        <f>MAX(0,D1263-AI1263-AH1263)</f>
        <v>0</v>
      </c>
      <c r="AK1263" s="25">
        <f>IF(AB1263&gt;0,AI1263/AB1263,0)</f>
        <v>1</v>
      </c>
      <c r="AL1263">
        <f>IF(AB1263=0,1,MIN(MATCH(MEDIAN(MinStable,AK1263,1),FC_L,1),3))</f>
        <v>3</v>
      </c>
      <c r="AM1263" s="25">
        <f>INDEX(FC_E1,$AL1263)+(MEDIAN(MinStable,$AK1263,1)-INDEX(FC_L,$AL1263))*(INDEX(FC_E1,$AL1263+1)-INDEX(FC_E1,$AL1263))/(INDEX(FC_L,$AL1263+1)-INDEX(FC_L,$AL1263))</f>
        <v>0.42799999999999999</v>
      </c>
      <c r="AN1263" s="25">
        <f>INDEX(FC_E2,$AL1263)+(MEDIAN(MinStable,$AK1263,1)-INDEX(FC_L,$AL1263))*(INDEX(FC_E2,$AL1263+1)-INDEX(FC_E2,$AL1263))/(INDEX(FC_L,$AL1263+1)-INDEX(FC_L,$AL1263))</f>
        <v>0.42199999999999999</v>
      </c>
      <c r="AO1263" s="25">
        <f>INDEX(FC_E3,$AL1263)+(MEDIAN(MinStable,$AK1263,1)-INDEX(FC_L,$AL1263))*(INDEX(FC_E3,$AL1263+1)-INDEX(FC_E3,$AL1263))/(INDEX(FC_L,$AL1263+1)-INDEX(FC_L,$AL1263))</f>
        <v>0.41499999999999998</v>
      </c>
      <c r="AP1263" s="26">
        <f>(IF(S1263=1,Y1263*AK1263/AM1263,0)+IF(T1263=1,Z1263*AK1263/AN1263,0)+IF(U1263=1,AA1263*AK1263/AO1263,0))*dt/60</f>
        <v>0.13434959664142687</v>
      </c>
      <c r="AQ1263" s="25">
        <f>E1263+(AG1263*SQRT(RTE)-AH1263/SQRT(RTE))*dt/60/E_nom</f>
        <v>0.73874646500102714</v>
      </c>
      <c r="AR1263">
        <f>IF(R1263=1,1,0)</f>
        <v>0</v>
      </c>
    </row>
    <row r="1264" spans="1:44" x14ac:dyDescent="0.2">
      <c r="A1264">
        <v>1262</v>
      </c>
      <c r="B1264" s="22">
        <f>A1264/1440</f>
        <v>0.87638888888888888</v>
      </c>
      <c r="C1264" s="23">
        <v>2.4335</v>
      </c>
      <c r="D1264" s="24">
        <f>C1264+P_aux</f>
        <v>2.4485000000000001</v>
      </c>
      <c r="E1264" s="25">
        <f>AQ1263</f>
        <v>0.73874646500102714</v>
      </c>
      <c r="F1264" s="24">
        <f>AB1263</f>
        <v>3.4</v>
      </c>
      <c r="G1264">
        <f>IF(AND(S1263=0,V1263&gt;=MinOff),V1263,-1)</f>
        <v>-1</v>
      </c>
      <c r="H1264">
        <f>IF(AND(T1263=0,W1263&gt;=MinOff),W1263,-1)</f>
        <v>-1</v>
      </c>
      <c r="I1264">
        <f>IF(AND(U1263=0,X1263&gt;=MinOff),X1263,-1)</f>
        <v>-1</v>
      </c>
      <c r="J1264">
        <f>IF(AND(S1263=1,V1263&gt;=MinRun),V1263,-1)</f>
        <v>1039</v>
      </c>
      <c r="K1264">
        <f>IF(AND(T1263=1,W1263&gt;=MinRun),W1263,-1)</f>
        <v>1038</v>
      </c>
      <c r="L1264">
        <f>IF(AND(U1263=1,X1263&gt;=MinRun),X1263,-1)</f>
        <v>697</v>
      </c>
      <c r="M1264">
        <f>IF(MAX(G1264:I1264)&lt;0,0,MATCH(MAX(G1264:I1264),G1264:I1264,0))</f>
        <v>0</v>
      </c>
      <c r="N1264">
        <f>IF(MAX(J1264:L1264)&lt;0,0,MATCH(MAX(J1264:L1264),J1264:L1264,0))</f>
        <v>1</v>
      </c>
      <c r="O1264" s="24">
        <f>IF(N1264=0,0,INDEX(CapVec,N1264))</f>
        <v>1.2</v>
      </c>
      <c r="P1264">
        <f>IF(OR(D1264&gt;F1264+StartMargin,E1264&lt;SOC_startT),1,0)</f>
        <v>0</v>
      </c>
      <c r="Q1264">
        <f>IF(AND(E1264&gt;SOC_stopT,D1264&lt;=F1264-O1264+StopMargin),1,0)</f>
        <v>0</v>
      </c>
      <c r="R1264">
        <f>IF(AND(P1264=1,M1264&gt;0),1,IF(AND(P1264=0,Q1264=1,N1264&gt;0),-1,0))</f>
        <v>0</v>
      </c>
      <c r="S1264">
        <f>S1263+IF(AND(R1264=1,M1264=1),1,0)-IF(AND(R1264=-1,N1264=1),1,0)</f>
        <v>1</v>
      </c>
      <c r="T1264">
        <f>T1263+IF(AND(R1264=1,M1264=2),1,0)-IF(AND(R1264=-1,N1264=2),1,0)</f>
        <v>1</v>
      </c>
      <c r="U1264">
        <f>U1263+IF(AND(R1264=1,M1264=3),1,0)-IF(AND(R1264=-1,N1264=3),1,0)</f>
        <v>1</v>
      </c>
      <c r="V1264">
        <f>IF(S1264&lt;&gt;S1263,0,V1263+dt)</f>
        <v>1040</v>
      </c>
      <c r="W1264">
        <f>IF(T1264&lt;&gt;T1263,0,W1263+dt)</f>
        <v>1039</v>
      </c>
      <c r="X1264">
        <f>IF(U1264&lt;&gt;U1263,0,X1263+dt)</f>
        <v>698</v>
      </c>
      <c r="Y1264" s="24">
        <f>S1264*Cap_1*MIN(1,(V1264+dt)/StartRamp)</f>
        <v>1.2</v>
      </c>
      <c r="Z1264" s="24">
        <f>T1264*Cap_2*MIN(1,(W1264+dt)/StartRamp)</f>
        <v>1.1000000000000001</v>
      </c>
      <c r="AA1264" s="24">
        <f>U1264*Cap_3*MIN(1,(X1264+dt)/StartRamp)</f>
        <v>1.1000000000000001</v>
      </c>
      <c r="AB1264" s="24">
        <f>SUM(Y1264:AA1264)</f>
        <v>3.4</v>
      </c>
      <c r="AC1264" s="24">
        <f>AB1264-D1264</f>
        <v>0.95149999999999979</v>
      </c>
      <c r="AD1264" s="25">
        <f>MEDIAN(0,(TaperEnd-E1264)/(TaperEnd-TaperStart),1)</f>
        <v>1</v>
      </c>
      <c r="AE1264" s="24">
        <f>MIN(P_pcs*AD1264,MAX(0,SOC_max-E1264)*E_nom*60/dt/SQRT(RTE))</f>
        <v>2.5</v>
      </c>
      <c r="AF1264" s="24">
        <f>MIN(P_pcs,MAX(0,E1264-SOC_min)*E_nom*60/dt*SQRT(RTE))</f>
        <v>2.5</v>
      </c>
      <c r="AG1264" s="24">
        <f>IF(AC1264&gt;0,MIN(AC1264,AE1264),0)</f>
        <v>0.95149999999999979</v>
      </c>
      <c r="AH1264" s="24">
        <f>IF(AC1264&lt;0,MIN(-AC1264,AF1264),0)</f>
        <v>0</v>
      </c>
      <c r="AI1264" s="24">
        <f>IF(AC1264&gt;0,D1264+AG1264,AB1264)</f>
        <v>3.4</v>
      </c>
      <c r="AJ1264" s="24">
        <f>MAX(0,D1264-AI1264-AH1264)</f>
        <v>0</v>
      </c>
      <c r="AK1264" s="25">
        <f>IF(AB1264&gt;0,AI1264/AB1264,0)</f>
        <v>1</v>
      </c>
      <c r="AL1264">
        <f>IF(AB1264=0,1,MIN(MATCH(MEDIAN(MinStable,AK1264,1),FC_L,1),3))</f>
        <v>3</v>
      </c>
      <c r="AM1264" s="25">
        <f>INDEX(FC_E1,$AL1264)+(MEDIAN(MinStable,$AK1264,1)-INDEX(FC_L,$AL1264))*(INDEX(FC_E1,$AL1264+1)-INDEX(FC_E1,$AL1264))/(INDEX(FC_L,$AL1264+1)-INDEX(FC_L,$AL1264))</f>
        <v>0.42799999999999999</v>
      </c>
      <c r="AN1264" s="25">
        <f>INDEX(FC_E2,$AL1264)+(MEDIAN(MinStable,$AK1264,1)-INDEX(FC_L,$AL1264))*(INDEX(FC_E2,$AL1264+1)-INDEX(FC_E2,$AL1264))/(INDEX(FC_L,$AL1264+1)-INDEX(FC_L,$AL1264))</f>
        <v>0.42199999999999999</v>
      </c>
      <c r="AO1264" s="25">
        <f>INDEX(FC_E3,$AL1264)+(MEDIAN(MinStable,$AK1264,1)-INDEX(FC_L,$AL1264))*(INDEX(FC_E3,$AL1264+1)-INDEX(FC_E3,$AL1264))/(INDEX(FC_L,$AL1264+1)-INDEX(FC_L,$AL1264))</f>
        <v>0.41499999999999998</v>
      </c>
      <c r="AP1264" s="26">
        <f>(IF(S1264=1,Y1264*AK1264/AM1264,0)+IF(T1264=1,Z1264*AK1264/AN1264,0)+IF(U1264=1,AA1264*AK1264/AO1264,0))*dt/60</f>
        <v>0.13434959664142687</v>
      </c>
      <c r="AQ1264" s="25">
        <f>E1264+(AG1264*SQRT(RTE)-AH1264/SQRT(RTE))*dt/60/E_nom</f>
        <v>0.74145127142252532</v>
      </c>
      <c r="AR1264">
        <f>IF(R1264=1,1,0)</f>
        <v>0</v>
      </c>
    </row>
    <row r="1265" spans="1:44" x14ac:dyDescent="0.2">
      <c r="A1265">
        <v>1263</v>
      </c>
      <c r="B1265" s="22">
        <f>A1265/1440</f>
        <v>0.87708333333333333</v>
      </c>
      <c r="C1265" s="23">
        <v>2.3382999999999998</v>
      </c>
      <c r="D1265" s="24">
        <f>C1265+P_aux</f>
        <v>2.3532999999999999</v>
      </c>
      <c r="E1265" s="25">
        <f>AQ1264</f>
        <v>0.74145127142252532</v>
      </c>
      <c r="F1265" s="24">
        <f>AB1264</f>
        <v>3.4</v>
      </c>
      <c r="G1265">
        <f>IF(AND(S1264=0,V1264&gt;=MinOff),V1264,-1)</f>
        <v>-1</v>
      </c>
      <c r="H1265">
        <f>IF(AND(T1264=0,W1264&gt;=MinOff),W1264,-1)</f>
        <v>-1</v>
      </c>
      <c r="I1265">
        <f>IF(AND(U1264=0,X1264&gt;=MinOff),X1264,-1)</f>
        <v>-1</v>
      </c>
      <c r="J1265">
        <f>IF(AND(S1264=1,V1264&gt;=MinRun),V1264,-1)</f>
        <v>1040</v>
      </c>
      <c r="K1265">
        <f>IF(AND(T1264=1,W1264&gt;=MinRun),W1264,-1)</f>
        <v>1039</v>
      </c>
      <c r="L1265">
        <f>IF(AND(U1264=1,X1264&gt;=MinRun),X1264,-1)</f>
        <v>698</v>
      </c>
      <c r="M1265">
        <f>IF(MAX(G1265:I1265)&lt;0,0,MATCH(MAX(G1265:I1265),G1265:I1265,0))</f>
        <v>0</v>
      </c>
      <c r="N1265">
        <f>IF(MAX(J1265:L1265)&lt;0,0,MATCH(MAX(J1265:L1265),J1265:L1265,0))</f>
        <v>1</v>
      </c>
      <c r="O1265" s="24">
        <f>IF(N1265=0,0,INDEX(CapVec,N1265))</f>
        <v>1.2</v>
      </c>
      <c r="P1265">
        <f>IF(OR(D1265&gt;F1265+StartMargin,E1265&lt;SOC_startT),1,0)</f>
        <v>0</v>
      </c>
      <c r="Q1265">
        <f>IF(AND(E1265&gt;SOC_stopT,D1265&lt;=F1265-O1265+StopMargin),1,0)</f>
        <v>0</v>
      </c>
      <c r="R1265">
        <f>IF(AND(P1265=1,M1265&gt;0),1,IF(AND(P1265=0,Q1265=1,N1265&gt;0),-1,0))</f>
        <v>0</v>
      </c>
      <c r="S1265">
        <f>S1264+IF(AND(R1265=1,M1265=1),1,0)-IF(AND(R1265=-1,N1265=1),1,0)</f>
        <v>1</v>
      </c>
      <c r="T1265">
        <f>T1264+IF(AND(R1265=1,M1265=2),1,0)-IF(AND(R1265=-1,N1265=2),1,0)</f>
        <v>1</v>
      </c>
      <c r="U1265">
        <f>U1264+IF(AND(R1265=1,M1265=3),1,0)-IF(AND(R1265=-1,N1265=3),1,0)</f>
        <v>1</v>
      </c>
      <c r="V1265">
        <f>IF(S1265&lt;&gt;S1264,0,V1264+dt)</f>
        <v>1041</v>
      </c>
      <c r="W1265">
        <f>IF(T1265&lt;&gt;T1264,0,W1264+dt)</f>
        <v>1040</v>
      </c>
      <c r="X1265">
        <f>IF(U1265&lt;&gt;U1264,0,X1264+dt)</f>
        <v>699</v>
      </c>
      <c r="Y1265" s="24">
        <f>S1265*Cap_1*MIN(1,(V1265+dt)/StartRamp)</f>
        <v>1.2</v>
      </c>
      <c r="Z1265" s="24">
        <f>T1265*Cap_2*MIN(1,(W1265+dt)/StartRamp)</f>
        <v>1.1000000000000001</v>
      </c>
      <c r="AA1265" s="24">
        <f>U1265*Cap_3*MIN(1,(X1265+dt)/StartRamp)</f>
        <v>1.1000000000000001</v>
      </c>
      <c r="AB1265" s="24">
        <f>SUM(Y1265:AA1265)</f>
        <v>3.4</v>
      </c>
      <c r="AC1265" s="24">
        <f>AB1265-D1265</f>
        <v>1.0467</v>
      </c>
      <c r="AD1265" s="25">
        <f>MEDIAN(0,(TaperEnd-E1265)/(TaperEnd-TaperStart),1)</f>
        <v>1</v>
      </c>
      <c r="AE1265" s="24">
        <f>MIN(P_pcs*AD1265,MAX(0,SOC_max-E1265)*E_nom*60/dt/SQRT(RTE))</f>
        <v>2.5</v>
      </c>
      <c r="AF1265" s="24">
        <f>MIN(P_pcs,MAX(0,E1265-SOC_min)*E_nom*60/dt*SQRT(RTE))</f>
        <v>2.5</v>
      </c>
      <c r="AG1265" s="24">
        <f>IF(AC1265&gt;0,MIN(AC1265,AE1265),0)</f>
        <v>1.0467</v>
      </c>
      <c r="AH1265" s="24">
        <f>IF(AC1265&lt;0,MIN(-AC1265,AF1265),0)</f>
        <v>0</v>
      </c>
      <c r="AI1265" s="24">
        <f>IF(AC1265&gt;0,D1265+AG1265,AB1265)</f>
        <v>3.4</v>
      </c>
      <c r="AJ1265" s="24">
        <f>MAX(0,D1265-AI1265-AH1265)</f>
        <v>0</v>
      </c>
      <c r="AK1265" s="25">
        <f>IF(AB1265&gt;0,AI1265/AB1265,0)</f>
        <v>1</v>
      </c>
      <c r="AL1265">
        <f>IF(AB1265=0,1,MIN(MATCH(MEDIAN(MinStable,AK1265,1),FC_L,1),3))</f>
        <v>3</v>
      </c>
      <c r="AM1265" s="25">
        <f>INDEX(FC_E1,$AL1265)+(MEDIAN(MinStable,$AK1265,1)-INDEX(FC_L,$AL1265))*(INDEX(FC_E1,$AL1265+1)-INDEX(FC_E1,$AL1265))/(INDEX(FC_L,$AL1265+1)-INDEX(FC_L,$AL1265))</f>
        <v>0.42799999999999999</v>
      </c>
      <c r="AN1265" s="25">
        <f>INDEX(FC_E2,$AL1265)+(MEDIAN(MinStable,$AK1265,1)-INDEX(FC_L,$AL1265))*(INDEX(FC_E2,$AL1265+1)-INDEX(FC_E2,$AL1265))/(INDEX(FC_L,$AL1265+1)-INDEX(FC_L,$AL1265))</f>
        <v>0.42199999999999999</v>
      </c>
      <c r="AO1265" s="25">
        <f>INDEX(FC_E3,$AL1265)+(MEDIAN(MinStable,$AK1265,1)-INDEX(FC_L,$AL1265))*(INDEX(FC_E3,$AL1265+1)-INDEX(FC_E3,$AL1265))/(INDEX(FC_L,$AL1265+1)-INDEX(FC_L,$AL1265))</f>
        <v>0.41499999999999998</v>
      </c>
      <c r="AP1265" s="26">
        <f>(IF(S1265=1,Y1265*AK1265/AM1265,0)+IF(T1265=1,Z1265*AK1265/AN1265,0)+IF(U1265=1,AA1265*AK1265/AO1265,0))*dt/60</f>
        <v>0.13434959664142687</v>
      </c>
      <c r="AQ1265" s="25">
        <f>E1265+(AG1265*SQRT(RTE)-AH1265/SQRT(RTE))*dt/60/E_nom</f>
        <v>0.74442670061998417</v>
      </c>
      <c r="AR1265">
        <f>IF(R1265=1,1,0)</f>
        <v>0</v>
      </c>
    </row>
    <row r="1266" spans="1:44" x14ac:dyDescent="0.2">
      <c r="A1266">
        <v>1264</v>
      </c>
      <c r="B1266" s="22">
        <f>A1266/1440</f>
        <v>0.87777777777777777</v>
      </c>
      <c r="C1266" s="23">
        <v>2.4293999999999998</v>
      </c>
      <c r="D1266" s="24">
        <f>C1266+P_aux</f>
        <v>2.4443999999999999</v>
      </c>
      <c r="E1266" s="25">
        <f>AQ1265</f>
        <v>0.74442670061998417</v>
      </c>
      <c r="F1266" s="24">
        <f>AB1265</f>
        <v>3.4</v>
      </c>
      <c r="G1266">
        <f>IF(AND(S1265=0,V1265&gt;=MinOff),V1265,-1)</f>
        <v>-1</v>
      </c>
      <c r="H1266">
        <f>IF(AND(T1265=0,W1265&gt;=MinOff),W1265,-1)</f>
        <v>-1</v>
      </c>
      <c r="I1266">
        <f>IF(AND(U1265=0,X1265&gt;=MinOff),X1265,-1)</f>
        <v>-1</v>
      </c>
      <c r="J1266">
        <f>IF(AND(S1265=1,V1265&gt;=MinRun),V1265,-1)</f>
        <v>1041</v>
      </c>
      <c r="K1266">
        <f>IF(AND(T1265=1,W1265&gt;=MinRun),W1265,-1)</f>
        <v>1040</v>
      </c>
      <c r="L1266">
        <f>IF(AND(U1265=1,X1265&gt;=MinRun),X1265,-1)</f>
        <v>699</v>
      </c>
      <c r="M1266">
        <f>IF(MAX(G1266:I1266)&lt;0,0,MATCH(MAX(G1266:I1266),G1266:I1266,0))</f>
        <v>0</v>
      </c>
      <c r="N1266">
        <f>IF(MAX(J1266:L1266)&lt;0,0,MATCH(MAX(J1266:L1266),J1266:L1266,0))</f>
        <v>1</v>
      </c>
      <c r="O1266" s="24">
        <f>IF(N1266=0,0,INDEX(CapVec,N1266))</f>
        <v>1.2</v>
      </c>
      <c r="P1266">
        <f>IF(OR(D1266&gt;F1266+StartMargin,E1266&lt;SOC_startT),1,0)</f>
        <v>0</v>
      </c>
      <c r="Q1266">
        <f>IF(AND(E1266&gt;SOC_stopT,D1266&lt;=F1266-O1266+StopMargin),1,0)</f>
        <v>0</v>
      </c>
      <c r="R1266">
        <f>IF(AND(P1266=1,M1266&gt;0),1,IF(AND(P1266=0,Q1266=1,N1266&gt;0),-1,0))</f>
        <v>0</v>
      </c>
      <c r="S1266">
        <f>S1265+IF(AND(R1266=1,M1266=1),1,0)-IF(AND(R1266=-1,N1266=1),1,0)</f>
        <v>1</v>
      </c>
      <c r="T1266">
        <f>T1265+IF(AND(R1266=1,M1266=2),1,0)-IF(AND(R1266=-1,N1266=2),1,0)</f>
        <v>1</v>
      </c>
      <c r="U1266">
        <f>U1265+IF(AND(R1266=1,M1266=3),1,0)-IF(AND(R1266=-1,N1266=3),1,0)</f>
        <v>1</v>
      </c>
      <c r="V1266">
        <f>IF(S1266&lt;&gt;S1265,0,V1265+dt)</f>
        <v>1042</v>
      </c>
      <c r="W1266">
        <f>IF(T1266&lt;&gt;T1265,0,W1265+dt)</f>
        <v>1041</v>
      </c>
      <c r="X1266">
        <f>IF(U1266&lt;&gt;U1265,0,X1265+dt)</f>
        <v>700</v>
      </c>
      <c r="Y1266" s="24">
        <f>S1266*Cap_1*MIN(1,(V1266+dt)/StartRamp)</f>
        <v>1.2</v>
      </c>
      <c r="Z1266" s="24">
        <f>T1266*Cap_2*MIN(1,(W1266+dt)/StartRamp)</f>
        <v>1.1000000000000001</v>
      </c>
      <c r="AA1266" s="24">
        <f>U1266*Cap_3*MIN(1,(X1266+dt)/StartRamp)</f>
        <v>1.1000000000000001</v>
      </c>
      <c r="AB1266" s="24">
        <f>SUM(Y1266:AA1266)</f>
        <v>3.4</v>
      </c>
      <c r="AC1266" s="24">
        <f>AB1266-D1266</f>
        <v>0.9556</v>
      </c>
      <c r="AD1266" s="25">
        <f>MEDIAN(0,(TaperEnd-E1266)/(TaperEnd-TaperStart),1)</f>
        <v>1</v>
      </c>
      <c r="AE1266" s="24">
        <f>MIN(P_pcs*AD1266,MAX(0,SOC_max-E1266)*E_nom*60/dt/SQRT(RTE))</f>
        <v>2.5</v>
      </c>
      <c r="AF1266" s="24">
        <f>MIN(P_pcs,MAX(0,E1266-SOC_min)*E_nom*60/dt*SQRT(RTE))</f>
        <v>2.5</v>
      </c>
      <c r="AG1266" s="24">
        <f>IF(AC1266&gt;0,MIN(AC1266,AE1266),0)</f>
        <v>0.9556</v>
      </c>
      <c r="AH1266" s="24">
        <f>IF(AC1266&lt;0,MIN(-AC1266,AF1266),0)</f>
        <v>0</v>
      </c>
      <c r="AI1266" s="24">
        <f>IF(AC1266&gt;0,D1266+AG1266,AB1266)</f>
        <v>3.4</v>
      </c>
      <c r="AJ1266" s="24">
        <f>MAX(0,D1266-AI1266-AH1266)</f>
        <v>0</v>
      </c>
      <c r="AK1266" s="25">
        <f>IF(AB1266&gt;0,AI1266/AB1266,0)</f>
        <v>1</v>
      </c>
      <c r="AL1266">
        <f>IF(AB1266=0,1,MIN(MATCH(MEDIAN(MinStable,AK1266,1),FC_L,1),3))</f>
        <v>3</v>
      </c>
      <c r="AM1266" s="25">
        <f>INDEX(FC_E1,$AL1266)+(MEDIAN(MinStable,$AK1266,1)-INDEX(FC_L,$AL1266))*(INDEX(FC_E1,$AL1266+1)-INDEX(FC_E1,$AL1266))/(INDEX(FC_L,$AL1266+1)-INDEX(FC_L,$AL1266))</f>
        <v>0.42799999999999999</v>
      </c>
      <c r="AN1266" s="25">
        <f>INDEX(FC_E2,$AL1266)+(MEDIAN(MinStable,$AK1266,1)-INDEX(FC_L,$AL1266))*(INDEX(FC_E2,$AL1266+1)-INDEX(FC_E2,$AL1266))/(INDEX(FC_L,$AL1266+1)-INDEX(FC_L,$AL1266))</f>
        <v>0.42199999999999999</v>
      </c>
      <c r="AO1266" s="25">
        <f>INDEX(FC_E3,$AL1266)+(MEDIAN(MinStable,$AK1266,1)-INDEX(FC_L,$AL1266))*(INDEX(FC_E3,$AL1266+1)-INDEX(FC_E3,$AL1266))/(INDEX(FC_L,$AL1266+1)-INDEX(FC_L,$AL1266))</f>
        <v>0.41499999999999998</v>
      </c>
      <c r="AP1266" s="26">
        <f>(IF(S1266=1,Y1266*AK1266/AM1266,0)+IF(T1266=1,Z1266*AK1266/AN1266,0)+IF(U1266=1,AA1266*AK1266/AO1266,0))*dt/60</f>
        <v>0.13434959664142687</v>
      </c>
      <c r="AQ1266" s="25">
        <f>E1266+(AG1266*SQRT(RTE)-AH1266/SQRT(RTE))*dt/60/E_nom</f>
        <v>0.74714316201397646</v>
      </c>
      <c r="AR1266">
        <f>IF(R1266=1,1,0)</f>
        <v>0</v>
      </c>
    </row>
    <row r="1267" spans="1:44" x14ac:dyDescent="0.2">
      <c r="A1267">
        <v>1265</v>
      </c>
      <c r="B1267" s="22">
        <f>A1267/1440</f>
        <v>0.87847222222222221</v>
      </c>
      <c r="C1267" s="23">
        <v>2.4794</v>
      </c>
      <c r="D1267" s="24">
        <f>C1267+P_aux</f>
        <v>2.4944000000000002</v>
      </c>
      <c r="E1267" s="25">
        <f>AQ1266</f>
        <v>0.74714316201397646</v>
      </c>
      <c r="F1267" s="24">
        <f>AB1266</f>
        <v>3.4</v>
      </c>
      <c r="G1267">
        <f>IF(AND(S1266=0,V1266&gt;=MinOff),V1266,-1)</f>
        <v>-1</v>
      </c>
      <c r="H1267">
        <f>IF(AND(T1266=0,W1266&gt;=MinOff),W1266,-1)</f>
        <v>-1</v>
      </c>
      <c r="I1267">
        <f>IF(AND(U1266=0,X1266&gt;=MinOff),X1266,-1)</f>
        <v>-1</v>
      </c>
      <c r="J1267">
        <f>IF(AND(S1266=1,V1266&gt;=MinRun),V1266,-1)</f>
        <v>1042</v>
      </c>
      <c r="K1267">
        <f>IF(AND(T1266=1,W1266&gt;=MinRun),W1266,-1)</f>
        <v>1041</v>
      </c>
      <c r="L1267">
        <f>IF(AND(U1266=1,X1266&gt;=MinRun),X1266,-1)</f>
        <v>700</v>
      </c>
      <c r="M1267">
        <f>IF(MAX(G1267:I1267)&lt;0,0,MATCH(MAX(G1267:I1267),G1267:I1267,0))</f>
        <v>0</v>
      </c>
      <c r="N1267">
        <f>IF(MAX(J1267:L1267)&lt;0,0,MATCH(MAX(J1267:L1267),J1267:L1267,0))</f>
        <v>1</v>
      </c>
      <c r="O1267" s="24">
        <f>IF(N1267=0,0,INDEX(CapVec,N1267))</f>
        <v>1.2</v>
      </c>
      <c r="P1267">
        <f>IF(OR(D1267&gt;F1267+StartMargin,E1267&lt;SOC_startT),1,0)</f>
        <v>0</v>
      </c>
      <c r="Q1267">
        <f>IF(AND(E1267&gt;SOC_stopT,D1267&lt;=F1267-O1267+StopMargin),1,0)</f>
        <v>0</v>
      </c>
      <c r="R1267">
        <f>IF(AND(P1267=1,M1267&gt;0),1,IF(AND(P1267=0,Q1267=1,N1267&gt;0),-1,0))</f>
        <v>0</v>
      </c>
      <c r="S1267">
        <f>S1266+IF(AND(R1267=1,M1267=1),1,0)-IF(AND(R1267=-1,N1267=1),1,0)</f>
        <v>1</v>
      </c>
      <c r="T1267">
        <f>T1266+IF(AND(R1267=1,M1267=2),1,0)-IF(AND(R1267=-1,N1267=2),1,0)</f>
        <v>1</v>
      </c>
      <c r="U1267">
        <f>U1266+IF(AND(R1267=1,M1267=3),1,0)-IF(AND(R1267=-1,N1267=3),1,0)</f>
        <v>1</v>
      </c>
      <c r="V1267">
        <f>IF(S1267&lt;&gt;S1266,0,V1266+dt)</f>
        <v>1043</v>
      </c>
      <c r="W1267">
        <f>IF(T1267&lt;&gt;T1266,0,W1266+dt)</f>
        <v>1042</v>
      </c>
      <c r="X1267">
        <f>IF(U1267&lt;&gt;U1266,0,X1266+dt)</f>
        <v>701</v>
      </c>
      <c r="Y1267" s="24">
        <f>S1267*Cap_1*MIN(1,(V1267+dt)/StartRamp)</f>
        <v>1.2</v>
      </c>
      <c r="Z1267" s="24">
        <f>T1267*Cap_2*MIN(1,(W1267+dt)/StartRamp)</f>
        <v>1.1000000000000001</v>
      </c>
      <c r="AA1267" s="24">
        <f>U1267*Cap_3*MIN(1,(X1267+dt)/StartRamp)</f>
        <v>1.1000000000000001</v>
      </c>
      <c r="AB1267" s="24">
        <f>SUM(Y1267:AA1267)</f>
        <v>3.4</v>
      </c>
      <c r="AC1267" s="24">
        <f>AB1267-D1267</f>
        <v>0.90559999999999974</v>
      </c>
      <c r="AD1267" s="25">
        <f>MEDIAN(0,(TaperEnd-E1267)/(TaperEnd-TaperStart),1)</f>
        <v>1</v>
      </c>
      <c r="AE1267" s="24">
        <f>MIN(P_pcs*AD1267,MAX(0,SOC_max-E1267)*E_nom*60/dt/SQRT(RTE))</f>
        <v>2.5</v>
      </c>
      <c r="AF1267" s="24">
        <f>MIN(P_pcs,MAX(0,E1267-SOC_min)*E_nom*60/dt*SQRT(RTE))</f>
        <v>2.5</v>
      </c>
      <c r="AG1267" s="24">
        <f>IF(AC1267&gt;0,MIN(AC1267,AE1267),0)</f>
        <v>0.90559999999999974</v>
      </c>
      <c r="AH1267" s="24">
        <f>IF(AC1267&lt;0,MIN(-AC1267,AF1267),0)</f>
        <v>0</v>
      </c>
      <c r="AI1267" s="24">
        <f>IF(AC1267&gt;0,D1267+AG1267,AB1267)</f>
        <v>3.4</v>
      </c>
      <c r="AJ1267" s="24">
        <f>MAX(0,D1267-AI1267-AH1267)</f>
        <v>0</v>
      </c>
      <c r="AK1267" s="25">
        <f>IF(AB1267&gt;0,AI1267/AB1267,0)</f>
        <v>1</v>
      </c>
      <c r="AL1267">
        <f>IF(AB1267=0,1,MIN(MATCH(MEDIAN(MinStable,AK1267,1),FC_L,1),3))</f>
        <v>3</v>
      </c>
      <c r="AM1267" s="25">
        <f>INDEX(FC_E1,$AL1267)+(MEDIAN(MinStable,$AK1267,1)-INDEX(FC_L,$AL1267))*(INDEX(FC_E1,$AL1267+1)-INDEX(FC_E1,$AL1267))/(INDEX(FC_L,$AL1267+1)-INDEX(FC_L,$AL1267))</f>
        <v>0.42799999999999999</v>
      </c>
      <c r="AN1267" s="25">
        <f>INDEX(FC_E2,$AL1267)+(MEDIAN(MinStable,$AK1267,1)-INDEX(FC_L,$AL1267))*(INDEX(FC_E2,$AL1267+1)-INDEX(FC_E2,$AL1267))/(INDEX(FC_L,$AL1267+1)-INDEX(FC_L,$AL1267))</f>
        <v>0.42199999999999999</v>
      </c>
      <c r="AO1267" s="25">
        <f>INDEX(FC_E3,$AL1267)+(MEDIAN(MinStable,$AK1267,1)-INDEX(FC_L,$AL1267))*(INDEX(FC_E3,$AL1267+1)-INDEX(FC_E3,$AL1267))/(INDEX(FC_L,$AL1267+1)-INDEX(FC_L,$AL1267))</f>
        <v>0.41499999999999998</v>
      </c>
      <c r="AP1267" s="26">
        <f>(IF(S1267=1,Y1267*AK1267/AM1267,0)+IF(T1267=1,Z1267*AK1267/AN1267,0)+IF(U1267=1,AA1267*AK1267/AO1267,0))*dt/60</f>
        <v>0.13434959664142687</v>
      </c>
      <c r="AQ1267" s="25">
        <f>E1267+(AG1267*SQRT(RTE)-AH1267/SQRT(RTE))*dt/60/E_nom</f>
        <v>0.74971748959706497</v>
      </c>
      <c r="AR1267">
        <f>IF(R1267=1,1,0)</f>
        <v>0</v>
      </c>
    </row>
    <row r="1268" spans="1:44" x14ac:dyDescent="0.2">
      <c r="A1268">
        <v>1266</v>
      </c>
      <c r="B1268" s="22">
        <f>A1268/1440</f>
        <v>0.87916666666666665</v>
      </c>
      <c r="C1268" s="23">
        <v>2.4483000000000001</v>
      </c>
      <c r="D1268" s="24">
        <f>C1268+P_aux</f>
        <v>2.4633000000000003</v>
      </c>
      <c r="E1268" s="25">
        <f>AQ1267</f>
        <v>0.74971748959706497</v>
      </c>
      <c r="F1268" s="24">
        <f>AB1267</f>
        <v>3.4</v>
      </c>
      <c r="G1268">
        <f>IF(AND(S1267=0,V1267&gt;=MinOff),V1267,-1)</f>
        <v>-1</v>
      </c>
      <c r="H1268">
        <f>IF(AND(T1267=0,W1267&gt;=MinOff),W1267,-1)</f>
        <v>-1</v>
      </c>
      <c r="I1268">
        <f>IF(AND(U1267=0,X1267&gt;=MinOff),X1267,-1)</f>
        <v>-1</v>
      </c>
      <c r="J1268">
        <f>IF(AND(S1267=1,V1267&gt;=MinRun),V1267,-1)</f>
        <v>1043</v>
      </c>
      <c r="K1268">
        <f>IF(AND(T1267=1,W1267&gt;=MinRun),W1267,-1)</f>
        <v>1042</v>
      </c>
      <c r="L1268">
        <f>IF(AND(U1267=1,X1267&gt;=MinRun),X1267,-1)</f>
        <v>701</v>
      </c>
      <c r="M1268">
        <f>IF(MAX(G1268:I1268)&lt;0,0,MATCH(MAX(G1268:I1268),G1268:I1268,0))</f>
        <v>0</v>
      </c>
      <c r="N1268">
        <f>IF(MAX(J1268:L1268)&lt;0,0,MATCH(MAX(J1268:L1268),J1268:L1268,0))</f>
        <v>1</v>
      </c>
      <c r="O1268" s="24">
        <f>IF(N1268=0,0,INDEX(CapVec,N1268))</f>
        <v>1.2</v>
      </c>
      <c r="P1268">
        <f>IF(OR(D1268&gt;F1268+StartMargin,E1268&lt;SOC_startT),1,0)</f>
        <v>0</v>
      </c>
      <c r="Q1268">
        <f>IF(AND(E1268&gt;SOC_stopT,D1268&lt;=F1268-O1268+StopMargin),1,0)</f>
        <v>0</v>
      </c>
      <c r="R1268">
        <f>IF(AND(P1268=1,M1268&gt;0),1,IF(AND(P1268=0,Q1268=1,N1268&gt;0),-1,0))</f>
        <v>0</v>
      </c>
      <c r="S1268">
        <f>S1267+IF(AND(R1268=1,M1268=1),1,0)-IF(AND(R1268=-1,N1268=1),1,0)</f>
        <v>1</v>
      </c>
      <c r="T1268">
        <f>T1267+IF(AND(R1268=1,M1268=2),1,0)-IF(AND(R1268=-1,N1268=2),1,0)</f>
        <v>1</v>
      </c>
      <c r="U1268">
        <f>U1267+IF(AND(R1268=1,M1268=3),1,0)-IF(AND(R1268=-1,N1268=3),1,0)</f>
        <v>1</v>
      </c>
      <c r="V1268">
        <f>IF(S1268&lt;&gt;S1267,0,V1267+dt)</f>
        <v>1044</v>
      </c>
      <c r="W1268">
        <f>IF(T1268&lt;&gt;T1267,0,W1267+dt)</f>
        <v>1043</v>
      </c>
      <c r="X1268">
        <f>IF(U1268&lt;&gt;U1267,0,X1267+dt)</f>
        <v>702</v>
      </c>
      <c r="Y1268" s="24">
        <f>S1268*Cap_1*MIN(1,(V1268+dt)/StartRamp)</f>
        <v>1.2</v>
      </c>
      <c r="Z1268" s="24">
        <f>T1268*Cap_2*MIN(1,(W1268+dt)/StartRamp)</f>
        <v>1.1000000000000001</v>
      </c>
      <c r="AA1268" s="24">
        <f>U1268*Cap_3*MIN(1,(X1268+dt)/StartRamp)</f>
        <v>1.1000000000000001</v>
      </c>
      <c r="AB1268" s="24">
        <f>SUM(Y1268:AA1268)</f>
        <v>3.4</v>
      </c>
      <c r="AC1268" s="24">
        <f>AB1268-D1268</f>
        <v>0.93669999999999964</v>
      </c>
      <c r="AD1268" s="25">
        <f>MEDIAN(0,(TaperEnd-E1268)/(TaperEnd-TaperStart),1)</f>
        <v>1</v>
      </c>
      <c r="AE1268" s="24">
        <f>MIN(P_pcs*AD1268,MAX(0,SOC_max-E1268)*E_nom*60/dt/SQRT(RTE))</f>
        <v>2.5</v>
      </c>
      <c r="AF1268" s="24">
        <f>MIN(P_pcs,MAX(0,E1268-SOC_min)*E_nom*60/dt*SQRT(RTE))</f>
        <v>2.5</v>
      </c>
      <c r="AG1268" s="24">
        <f>IF(AC1268&gt;0,MIN(AC1268,AE1268),0)</f>
        <v>0.93669999999999964</v>
      </c>
      <c r="AH1268" s="24">
        <f>IF(AC1268&lt;0,MIN(-AC1268,AF1268),0)</f>
        <v>0</v>
      </c>
      <c r="AI1268" s="24">
        <f>IF(AC1268&gt;0,D1268+AG1268,AB1268)</f>
        <v>3.4</v>
      </c>
      <c r="AJ1268" s="24">
        <f>MAX(0,D1268-AI1268-AH1268)</f>
        <v>0</v>
      </c>
      <c r="AK1268" s="25">
        <f>IF(AB1268&gt;0,AI1268/AB1268,0)</f>
        <v>1</v>
      </c>
      <c r="AL1268">
        <f>IF(AB1268=0,1,MIN(MATCH(MEDIAN(MinStable,AK1268,1),FC_L,1),3))</f>
        <v>3</v>
      </c>
      <c r="AM1268" s="25">
        <f>INDEX(FC_E1,$AL1268)+(MEDIAN(MinStable,$AK1268,1)-INDEX(FC_L,$AL1268))*(INDEX(FC_E1,$AL1268+1)-INDEX(FC_E1,$AL1268))/(INDEX(FC_L,$AL1268+1)-INDEX(FC_L,$AL1268))</f>
        <v>0.42799999999999999</v>
      </c>
      <c r="AN1268" s="25">
        <f>INDEX(FC_E2,$AL1268)+(MEDIAN(MinStable,$AK1268,1)-INDEX(FC_L,$AL1268))*(INDEX(FC_E2,$AL1268+1)-INDEX(FC_E2,$AL1268))/(INDEX(FC_L,$AL1268+1)-INDEX(FC_L,$AL1268))</f>
        <v>0.42199999999999999</v>
      </c>
      <c r="AO1268" s="25">
        <f>INDEX(FC_E3,$AL1268)+(MEDIAN(MinStable,$AK1268,1)-INDEX(FC_L,$AL1268))*(INDEX(FC_E3,$AL1268+1)-INDEX(FC_E3,$AL1268))/(INDEX(FC_L,$AL1268+1)-INDEX(FC_L,$AL1268))</f>
        <v>0.41499999999999998</v>
      </c>
      <c r="AP1268" s="26">
        <f>(IF(S1268=1,Y1268*AK1268/AM1268,0)+IF(T1268=1,Z1268*AK1268/AN1268,0)+IF(U1268=1,AA1268*AK1268/AO1268,0))*dt/60</f>
        <v>0.13434959664142687</v>
      </c>
      <c r="AQ1268" s="25">
        <f>E1268+(AG1268*SQRT(RTE)-AH1268/SQRT(RTE))*dt/60/E_nom</f>
        <v>0.75238022441053565</v>
      </c>
      <c r="AR1268">
        <f>IF(R1268=1,1,0)</f>
        <v>0</v>
      </c>
    </row>
    <row r="1269" spans="1:44" x14ac:dyDescent="0.2">
      <c r="A1269">
        <v>1267</v>
      </c>
      <c r="B1269" s="22">
        <f>A1269/1440</f>
        <v>0.87986111111111109</v>
      </c>
      <c r="C1269" s="23">
        <v>2.5295000000000001</v>
      </c>
      <c r="D1269" s="24">
        <f>C1269+P_aux</f>
        <v>2.5445000000000002</v>
      </c>
      <c r="E1269" s="25">
        <f>AQ1268</f>
        <v>0.75238022441053565</v>
      </c>
      <c r="F1269" s="24">
        <f>AB1268</f>
        <v>3.4</v>
      </c>
      <c r="G1269">
        <f>IF(AND(S1268=0,V1268&gt;=MinOff),V1268,-1)</f>
        <v>-1</v>
      </c>
      <c r="H1269">
        <f>IF(AND(T1268=0,W1268&gt;=MinOff),W1268,-1)</f>
        <v>-1</v>
      </c>
      <c r="I1269">
        <f>IF(AND(U1268=0,X1268&gt;=MinOff),X1268,-1)</f>
        <v>-1</v>
      </c>
      <c r="J1269">
        <f>IF(AND(S1268=1,V1268&gt;=MinRun),V1268,-1)</f>
        <v>1044</v>
      </c>
      <c r="K1269">
        <f>IF(AND(T1268=1,W1268&gt;=MinRun),W1268,-1)</f>
        <v>1043</v>
      </c>
      <c r="L1269">
        <f>IF(AND(U1268=1,X1268&gt;=MinRun),X1268,-1)</f>
        <v>702</v>
      </c>
      <c r="M1269">
        <f>IF(MAX(G1269:I1269)&lt;0,0,MATCH(MAX(G1269:I1269),G1269:I1269,0))</f>
        <v>0</v>
      </c>
      <c r="N1269">
        <f>IF(MAX(J1269:L1269)&lt;0,0,MATCH(MAX(J1269:L1269),J1269:L1269,0))</f>
        <v>1</v>
      </c>
      <c r="O1269" s="24">
        <f>IF(N1269=0,0,INDEX(CapVec,N1269))</f>
        <v>1.2</v>
      </c>
      <c r="P1269">
        <f>IF(OR(D1269&gt;F1269+StartMargin,E1269&lt;SOC_startT),1,0)</f>
        <v>0</v>
      </c>
      <c r="Q1269">
        <f>IF(AND(E1269&gt;SOC_stopT,D1269&lt;=F1269-O1269+StopMargin),1,0)</f>
        <v>0</v>
      </c>
      <c r="R1269">
        <f>IF(AND(P1269=1,M1269&gt;0),1,IF(AND(P1269=0,Q1269=1,N1269&gt;0),-1,0))</f>
        <v>0</v>
      </c>
      <c r="S1269">
        <f>S1268+IF(AND(R1269=1,M1269=1),1,0)-IF(AND(R1269=-1,N1269=1),1,0)</f>
        <v>1</v>
      </c>
      <c r="T1269">
        <f>T1268+IF(AND(R1269=1,M1269=2),1,0)-IF(AND(R1269=-1,N1269=2),1,0)</f>
        <v>1</v>
      </c>
      <c r="U1269">
        <f>U1268+IF(AND(R1269=1,M1269=3),1,0)-IF(AND(R1269=-1,N1269=3),1,0)</f>
        <v>1</v>
      </c>
      <c r="V1269">
        <f>IF(S1269&lt;&gt;S1268,0,V1268+dt)</f>
        <v>1045</v>
      </c>
      <c r="W1269">
        <f>IF(T1269&lt;&gt;T1268,0,W1268+dt)</f>
        <v>1044</v>
      </c>
      <c r="X1269">
        <f>IF(U1269&lt;&gt;U1268,0,X1268+dt)</f>
        <v>703</v>
      </c>
      <c r="Y1269" s="24">
        <f>S1269*Cap_1*MIN(1,(V1269+dt)/StartRamp)</f>
        <v>1.2</v>
      </c>
      <c r="Z1269" s="24">
        <f>T1269*Cap_2*MIN(1,(W1269+dt)/StartRamp)</f>
        <v>1.1000000000000001</v>
      </c>
      <c r="AA1269" s="24">
        <f>U1269*Cap_3*MIN(1,(X1269+dt)/StartRamp)</f>
        <v>1.1000000000000001</v>
      </c>
      <c r="AB1269" s="24">
        <f>SUM(Y1269:AA1269)</f>
        <v>3.4</v>
      </c>
      <c r="AC1269" s="24">
        <f>AB1269-D1269</f>
        <v>0.85549999999999971</v>
      </c>
      <c r="AD1269" s="25">
        <f>MEDIAN(0,(TaperEnd-E1269)/(TaperEnd-TaperStart),1)</f>
        <v>1</v>
      </c>
      <c r="AE1269" s="24">
        <f>MIN(P_pcs*AD1269,MAX(0,SOC_max-E1269)*E_nom*60/dt/SQRT(RTE))</f>
        <v>2.5</v>
      </c>
      <c r="AF1269" s="24">
        <f>MIN(P_pcs,MAX(0,E1269-SOC_min)*E_nom*60/dt*SQRT(RTE))</f>
        <v>2.5</v>
      </c>
      <c r="AG1269" s="24">
        <f>IF(AC1269&gt;0,MIN(AC1269,AE1269),0)</f>
        <v>0.85549999999999971</v>
      </c>
      <c r="AH1269" s="24">
        <f>IF(AC1269&lt;0,MIN(-AC1269,AF1269),0)</f>
        <v>0</v>
      </c>
      <c r="AI1269" s="24">
        <f>IF(AC1269&gt;0,D1269+AG1269,AB1269)</f>
        <v>3.4</v>
      </c>
      <c r="AJ1269" s="24">
        <f>MAX(0,D1269-AI1269-AH1269)</f>
        <v>0</v>
      </c>
      <c r="AK1269" s="25">
        <f>IF(AB1269&gt;0,AI1269/AB1269,0)</f>
        <v>1</v>
      </c>
      <c r="AL1269">
        <f>IF(AB1269=0,1,MIN(MATCH(MEDIAN(MinStable,AK1269,1),FC_L,1),3))</f>
        <v>3</v>
      </c>
      <c r="AM1269" s="25">
        <f>INDEX(FC_E1,$AL1269)+(MEDIAN(MinStable,$AK1269,1)-INDEX(FC_L,$AL1269))*(INDEX(FC_E1,$AL1269+1)-INDEX(FC_E1,$AL1269))/(INDEX(FC_L,$AL1269+1)-INDEX(FC_L,$AL1269))</f>
        <v>0.42799999999999999</v>
      </c>
      <c r="AN1269" s="25">
        <f>INDEX(FC_E2,$AL1269)+(MEDIAN(MinStable,$AK1269,1)-INDEX(FC_L,$AL1269))*(INDEX(FC_E2,$AL1269+1)-INDEX(FC_E2,$AL1269))/(INDEX(FC_L,$AL1269+1)-INDEX(FC_L,$AL1269))</f>
        <v>0.42199999999999999</v>
      </c>
      <c r="AO1269" s="25">
        <f>INDEX(FC_E3,$AL1269)+(MEDIAN(MinStable,$AK1269,1)-INDEX(FC_L,$AL1269))*(INDEX(FC_E3,$AL1269+1)-INDEX(FC_E3,$AL1269))/(INDEX(FC_L,$AL1269+1)-INDEX(FC_L,$AL1269))</f>
        <v>0.41499999999999998</v>
      </c>
      <c r="AP1269" s="26">
        <f>(IF(S1269=1,Y1269*AK1269/AM1269,0)+IF(T1269=1,Z1269*AK1269/AN1269,0)+IF(U1269=1,AA1269*AK1269/AO1269,0))*dt/60</f>
        <v>0.13434959664142687</v>
      </c>
      <c r="AQ1269" s="25">
        <f>E1269+(AG1269*SQRT(RTE)-AH1269/SQRT(RTE))*dt/60/E_nom</f>
        <v>0.7548121339150986</v>
      </c>
      <c r="AR1269">
        <f>IF(R1269=1,1,0)</f>
        <v>0</v>
      </c>
    </row>
    <row r="1270" spans="1:44" x14ac:dyDescent="0.2">
      <c r="A1270">
        <v>1268</v>
      </c>
      <c r="B1270" s="22">
        <f>A1270/1440</f>
        <v>0.88055555555555554</v>
      </c>
      <c r="C1270" s="23">
        <v>2.4291</v>
      </c>
      <c r="D1270" s="24">
        <f>C1270+P_aux</f>
        <v>2.4441000000000002</v>
      </c>
      <c r="E1270" s="25">
        <f>AQ1269</f>
        <v>0.7548121339150986</v>
      </c>
      <c r="F1270" s="24">
        <f>AB1269</f>
        <v>3.4</v>
      </c>
      <c r="G1270">
        <f>IF(AND(S1269=0,V1269&gt;=MinOff),V1269,-1)</f>
        <v>-1</v>
      </c>
      <c r="H1270">
        <f>IF(AND(T1269=0,W1269&gt;=MinOff),W1269,-1)</f>
        <v>-1</v>
      </c>
      <c r="I1270">
        <f>IF(AND(U1269=0,X1269&gt;=MinOff),X1269,-1)</f>
        <v>-1</v>
      </c>
      <c r="J1270">
        <f>IF(AND(S1269=1,V1269&gt;=MinRun),V1269,-1)</f>
        <v>1045</v>
      </c>
      <c r="K1270">
        <f>IF(AND(T1269=1,W1269&gt;=MinRun),W1269,-1)</f>
        <v>1044</v>
      </c>
      <c r="L1270">
        <f>IF(AND(U1269=1,X1269&gt;=MinRun),X1269,-1)</f>
        <v>703</v>
      </c>
      <c r="M1270">
        <f>IF(MAX(G1270:I1270)&lt;0,0,MATCH(MAX(G1270:I1270),G1270:I1270,0))</f>
        <v>0</v>
      </c>
      <c r="N1270">
        <f>IF(MAX(J1270:L1270)&lt;0,0,MATCH(MAX(J1270:L1270),J1270:L1270,0))</f>
        <v>1</v>
      </c>
      <c r="O1270" s="24">
        <f>IF(N1270=0,0,INDEX(CapVec,N1270))</f>
        <v>1.2</v>
      </c>
      <c r="P1270">
        <f>IF(OR(D1270&gt;F1270+StartMargin,E1270&lt;SOC_startT),1,0)</f>
        <v>0</v>
      </c>
      <c r="Q1270">
        <f>IF(AND(E1270&gt;SOC_stopT,D1270&lt;=F1270-O1270+StopMargin),1,0)</f>
        <v>0</v>
      </c>
      <c r="R1270">
        <f>IF(AND(P1270=1,M1270&gt;0),1,IF(AND(P1270=0,Q1270=1,N1270&gt;0),-1,0))</f>
        <v>0</v>
      </c>
      <c r="S1270">
        <f>S1269+IF(AND(R1270=1,M1270=1),1,0)-IF(AND(R1270=-1,N1270=1),1,0)</f>
        <v>1</v>
      </c>
      <c r="T1270">
        <f>T1269+IF(AND(R1270=1,M1270=2),1,0)-IF(AND(R1270=-1,N1270=2),1,0)</f>
        <v>1</v>
      </c>
      <c r="U1270">
        <f>U1269+IF(AND(R1270=1,M1270=3),1,0)-IF(AND(R1270=-1,N1270=3),1,0)</f>
        <v>1</v>
      </c>
      <c r="V1270">
        <f>IF(S1270&lt;&gt;S1269,0,V1269+dt)</f>
        <v>1046</v>
      </c>
      <c r="W1270">
        <f>IF(T1270&lt;&gt;T1269,0,W1269+dt)</f>
        <v>1045</v>
      </c>
      <c r="X1270">
        <f>IF(U1270&lt;&gt;U1269,0,X1269+dt)</f>
        <v>704</v>
      </c>
      <c r="Y1270" s="24">
        <f>S1270*Cap_1*MIN(1,(V1270+dt)/StartRamp)</f>
        <v>1.2</v>
      </c>
      <c r="Z1270" s="24">
        <f>T1270*Cap_2*MIN(1,(W1270+dt)/StartRamp)</f>
        <v>1.1000000000000001</v>
      </c>
      <c r="AA1270" s="24">
        <f>U1270*Cap_3*MIN(1,(X1270+dt)/StartRamp)</f>
        <v>1.1000000000000001</v>
      </c>
      <c r="AB1270" s="24">
        <f>SUM(Y1270:AA1270)</f>
        <v>3.4</v>
      </c>
      <c r="AC1270" s="24">
        <f>AB1270-D1270</f>
        <v>0.95589999999999975</v>
      </c>
      <c r="AD1270" s="25">
        <f>MEDIAN(0,(TaperEnd-E1270)/(TaperEnd-TaperStart),1)</f>
        <v>1</v>
      </c>
      <c r="AE1270" s="24">
        <f>MIN(P_pcs*AD1270,MAX(0,SOC_max-E1270)*E_nom*60/dt/SQRT(RTE))</f>
        <v>2.5</v>
      </c>
      <c r="AF1270" s="24">
        <f>MIN(P_pcs,MAX(0,E1270-SOC_min)*E_nom*60/dt*SQRT(RTE))</f>
        <v>2.5</v>
      </c>
      <c r="AG1270" s="24">
        <f>IF(AC1270&gt;0,MIN(AC1270,AE1270),0)</f>
        <v>0.95589999999999975</v>
      </c>
      <c r="AH1270" s="24">
        <f>IF(AC1270&lt;0,MIN(-AC1270,AF1270),0)</f>
        <v>0</v>
      </c>
      <c r="AI1270" s="24">
        <f>IF(AC1270&gt;0,D1270+AG1270,AB1270)</f>
        <v>3.4</v>
      </c>
      <c r="AJ1270" s="24">
        <f>MAX(0,D1270-AI1270-AH1270)</f>
        <v>0</v>
      </c>
      <c r="AK1270" s="25">
        <f>IF(AB1270&gt;0,AI1270/AB1270,0)</f>
        <v>1</v>
      </c>
      <c r="AL1270">
        <f>IF(AB1270=0,1,MIN(MATCH(MEDIAN(MinStable,AK1270,1),FC_L,1),3))</f>
        <v>3</v>
      </c>
      <c r="AM1270" s="25">
        <f>INDEX(FC_E1,$AL1270)+(MEDIAN(MinStable,$AK1270,1)-INDEX(FC_L,$AL1270))*(INDEX(FC_E1,$AL1270+1)-INDEX(FC_E1,$AL1270))/(INDEX(FC_L,$AL1270+1)-INDEX(FC_L,$AL1270))</f>
        <v>0.42799999999999999</v>
      </c>
      <c r="AN1270" s="25">
        <f>INDEX(FC_E2,$AL1270)+(MEDIAN(MinStable,$AK1270,1)-INDEX(FC_L,$AL1270))*(INDEX(FC_E2,$AL1270+1)-INDEX(FC_E2,$AL1270))/(INDEX(FC_L,$AL1270+1)-INDEX(FC_L,$AL1270))</f>
        <v>0.42199999999999999</v>
      </c>
      <c r="AO1270" s="25">
        <f>INDEX(FC_E3,$AL1270)+(MEDIAN(MinStable,$AK1270,1)-INDEX(FC_L,$AL1270))*(INDEX(FC_E3,$AL1270+1)-INDEX(FC_E3,$AL1270))/(INDEX(FC_L,$AL1270+1)-INDEX(FC_L,$AL1270))</f>
        <v>0.41499999999999998</v>
      </c>
      <c r="AP1270" s="26">
        <f>(IF(S1270=1,Y1270*AK1270/AM1270,0)+IF(T1270=1,Z1270*AK1270/AN1270,0)+IF(U1270=1,AA1270*AK1270/AO1270,0))*dt/60</f>
        <v>0.13434959664142687</v>
      </c>
      <c r="AQ1270" s="25">
        <f>E1270+(AG1270*SQRT(RTE)-AH1270/SQRT(RTE))*dt/60/E_nom</f>
        <v>0.75752944811195633</v>
      </c>
      <c r="AR1270">
        <f>IF(R1270=1,1,0)</f>
        <v>0</v>
      </c>
    </row>
    <row r="1271" spans="1:44" x14ac:dyDescent="0.2">
      <c r="A1271">
        <v>1269</v>
      </c>
      <c r="B1271" s="22">
        <f>A1271/1440</f>
        <v>0.88124999999999998</v>
      </c>
      <c r="C1271" s="23">
        <v>2.4643000000000002</v>
      </c>
      <c r="D1271" s="24">
        <f>C1271+P_aux</f>
        <v>2.4793000000000003</v>
      </c>
      <c r="E1271" s="25">
        <f>AQ1270</f>
        <v>0.75752944811195633</v>
      </c>
      <c r="F1271" s="24">
        <f>AB1270</f>
        <v>3.4</v>
      </c>
      <c r="G1271">
        <f>IF(AND(S1270=0,V1270&gt;=MinOff),V1270,-1)</f>
        <v>-1</v>
      </c>
      <c r="H1271">
        <f>IF(AND(T1270=0,W1270&gt;=MinOff),W1270,-1)</f>
        <v>-1</v>
      </c>
      <c r="I1271">
        <f>IF(AND(U1270=0,X1270&gt;=MinOff),X1270,-1)</f>
        <v>-1</v>
      </c>
      <c r="J1271">
        <f>IF(AND(S1270=1,V1270&gt;=MinRun),V1270,-1)</f>
        <v>1046</v>
      </c>
      <c r="K1271">
        <f>IF(AND(T1270=1,W1270&gt;=MinRun),W1270,-1)</f>
        <v>1045</v>
      </c>
      <c r="L1271">
        <f>IF(AND(U1270=1,X1270&gt;=MinRun),X1270,-1)</f>
        <v>704</v>
      </c>
      <c r="M1271">
        <f>IF(MAX(G1271:I1271)&lt;0,0,MATCH(MAX(G1271:I1271),G1271:I1271,0))</f>
        <v>0</v>
      </c>
      <c r="N1271">
        <f>IF(MAX(J1271:L1271)&lt;0,0,MATCH(MAX(J1271:L1271),J1271:L1271,0))</f>
        <v>1</v>
      </c>
      <c r="O1271" s="24">
        <f>IF(N1271=0,0,INDEX(CapVec,N1271))</f>
        <v>1.2</v>
      </c>
      <c r="P1271">
        <f>IF(OR(D1271&gt;F1271+StartMargin,E1271&lt;SOC_startT),1,0)</f>
        <v>0</v>
      </c>
      <c r="Q1271">
        <f>IF(AND(E1271&gt;SOC_stopT,D1271&lt;=F1271-O1271+StopMargin),1,0)</f>
        <v>0</v>
      </c>
      <c r="R1271">
        <f>IF(AND(P1271=1,M1271&gt;0),1,IF(AND(P1271=0,Q1271=1,N1271&gt;0),-1,0))</f>
        <v>0</v>
      </c>
      <c r="S1271">
        <f>S1270+IF(AND(R1271=1,M1271=1),1,0)-IF(AND(R1271=-1,N1271=1),1,0)</f>
        <v>1</v>
      </c>
      <c r="T1271">
        <f>T1270+IF(AND(R1271=1,M1271=2),1,0)-IF(AND(R1271=-1,N1271=2),1,0)</f>
        <v>1</v>
      </c>
      <c r="U1271">
        <f>U1270+IF(AND(R1271=1,M1271=3),1,0)-IF(AND(R1271=-1,N1271=3),1,0)</f>
        <v>1</v>
      </c>
      <c r="V1271">
        <f>IF(S1271&lt;&gt;S1270,0,V1270+dt)</f>
        <v>1047</v>
      </c>
      <c r="W1271">
        <f>IF(T1271&lt;&gt;T1270,0,W1270+dt)</f>
        <v>1046</v>
      </c>
      <c r="X1271">
        <f>IF(U1271&lt;&gt;U1270,0,X1270+dt)</f>
        <v>705</v>
      </c>
      <c r="Y1271" s="24">
        <f>S1271*Cap_1*MIN(1,(V1271+dt)/StartRamp)</f>
        <v>1.2</v>
      </c>
      <c r="Z1271" s="24">
        <f>T1271*Cap_2*MIN(1,(W1271+dt)/StartRamp)</f>
        <v>1.1000000000000001</v>
      </c>
      <c r="AA1271" s="24">
        <f>U1271*Cap_3*MIN(1,(X1271+dt)/StartRamp)</f>
        <v>1.1000000000000001</v>
      </c>
      <c r="AB1271" s="24">
        <f>SUM(Y1271:AA1271)</f>
        <v>3.4</v>
      </c>
      <c r="AC1271" s="24">
        <f>AB1271-D1271</f>
        <v>0.92069999999999963</v>
      </c>
      <c r="AD1271" s="25">
        <f>MEDIAN(0,(TaperEnd-E1271)/(TaperEnd-TaperStart),1)</f>
        <v>1</v>
      </c>
      <c r="AE1271" s="24">
        <f>MIN(P_pcs*AD1271,MAX(0,SOC_max-E1271)*E_nom*60/dt/SQRT(RTE))</f>
        <v>2.5</v>
      </c>
      <c r="AF1271" s="24">
        <f>MIN(P_pcs,MAX(0,E1271-SOC_min)*E_nom*60/dt*SQRT(RTE))</f>
        <v>2.5</v>
      </c>
      <c r="AG1271" s="24">
        <f>IF(AC1271&gt;0,MIN(AC1271,AE1271),0)</f>
        <v>0.92069999999999963</v>
      </c>
      <c r="AH1271" s="24">
        <f>IF(AC1271&lt;0,MIN(-AC1271,AF1271),0)</f>
        <v>0</v>
      </c>
      <c r="AI1271" s="24">
        <f>IF(AC1271&gt;0,D1271+AG1271,AB1271)</f>
        <v>3.4</v>
      </c>
      <c r="AJ1271" s="24">
        <f>MAX(0,D1271-AI1271-AH1271)</f>
        <v>0</v>
      </c>
      <c r="AK1271" s="25">
        <f>IF(AB1271&gt;0,AI1271/AB1271,0)</f>
        <v>1</v>
      </c>
      <c r="AL1271">
        <f>IF(AB1271=0,1,MIN(MATCH(MEDIAN(MinStable,AK1271,1),FC_L,1),3))</f>
        <v>3</v>
      </c>
      <c r="AM1271" s="25">
        <f>INDEX(FC_E1,$AL1271)+(MEDIAN(MinStable,$AK1271,1)-INDEX(FC_L,$AL1271))*(INDEX(FC_E1,$AL1271+1)-INDEX(FC_E1,$AL1271))/(INDEX(FC_L,$AL1271+1)-INDEX(FC_L,$AL1271))</f>
        <v>0.42799999999999999</v>
      </c>
      <c r="AN1271" s="25">
        <f>INDEX(FC_E2,$AL1271)+(MEDIAN(MinStable,$AK1271,1)-INDEX(FC_L,$AL1271))*(INDEX(FC_E2,$AL1271+1)-INDEX(FC_E2,$AL1271))/(INDEX(FC_L,$AL1271+1)-INDEX(FC_L,$AL1271))</f>
        <v>0.42199999999999999</v>
      </c>
      <c r="AO1271" s="25">
        <f>INDEX(FC_E3,$AL1271)+(MEDIAN(MinStable,$AK1271,1)-INDEX(FC_L,$AL1271))*(INDEX(FC_E3,$AL1271+1)-INDEX(FC_E3,$AL1271))/(INDEX(FC_L,$AL1271+1)-INDEX(FC_L,$AL1271))</f>
        <v>0.41499999999999998</v>
      </c>
      <c r="AP1271" s="26">
        <f>(IF(S1271=1,Y1271*AK1271/AM1271,0)+IF(T1271=1,Z1271*AK1271/AN1271,0)+IF(U1271=1,AA1271*AK1271/AO1271,0))*dt/60</f>
        <v>0.13434959664142687</v>
      </c>
      <c r="AQ1271" s="25">
        <f>E1271+(AG1271*SQRT(RTE)-AH1271/SQRT(RTE))*dt/60/E_nom</f>
        <v>0.76014670010593777</v>
      </c>
      <c r="AR1271">
        <f>IF(R1271=1,1,0)</f>
        <v>0</v>
      </c>
    </row>
    <row r="1272" spans="1:44" x14ac:dyDescent="0.2">
      <c r="A1272">
        <v>1270</v>
      </c>
      <c r="B1272" s="22">
        <f>A1272/1440</f>
        <v>0.88194444444444442</v>
      </c>
      <c r="C1272" s="23">
        <v>2.5087999999999999</v>
      </c>
      <c r="D1272" s="24">
        <f>C1272+P_aux</f>
        <v>2.5238</v>
      </c>
      <c r="E1272" s="25">
        <f>AQ1271</f>
        <v>0.76014670010593777</v>
      </c>
      <c r="F1272" s="24">
        <f>AB1271</f>
        <v>3.4</v>
      </c>
      <c r="G1272">
        <f>IF(AND(S1271=0,V1271&gt;=MinOff),V1271,-1)</f>
        <v>-1</v>
      </c>
      <c r="H1272">
        <f>IF(AND(T1271=0,W1271&gt;=MinOff),W1271,-1)</f>
        <v>-1</v>
      </c>
      <c r="I1272">
        <f>IF(AND(U1271=0,X1271&gt;=MinOff),X1271,-1)</f>
        <v>-1</v>
      </c>
      <c r="J1272">
        <f>IF(AND(S1271=1,V1271&gt;=MinRun),V1271,-1)</f>
        <v>1047</v>
      </c>
      <c r="K1272">
        <f>IF(AND(T1271=1,W1271&gt;=MinRun),W1271,-1)</f>
        <v>1046</v>
      </c>
      <c r="L1272">
        <f>IF(AND(U1271=1,X1271&gt;=MinRun),X1271,-1)</f>
        <v>705</v>
      </c>
      <c r="M1272">
        <f>IF(MAX(G1272:I1272)&lt;0,0,MATCH(MAX(G1272:I1272),G1272:I1272,0))</f>
        <v>0</v>
      </c>
      <c r="N1272">
        <f>IF(MAX(J1272:L1272)&lt;0,0,MATCH(MAX(J1272:L1272),J1272:L1272,0))</f>
        <v>1</v>
      </c>
      <c r="O1272" s="24">
        <f>IF(N1272=0,0,INDEX(CapVec,N1272))</f>
        <v>1.2</v>
      </c>
      <c r="P1272">
        <f>IF(OR(D1272&gt;F1272+StartMargin,E1272&lt;SOC_startT),1,0)</f>
        <v>0</v>
      </c>
      <c r="Q1272">
        <f>IF(AND(E1272&gt;SOC_stopT,D1272&lt;=F1272-O1272+StopMargin),1,0)</f>
        <v>0</v>
      </c>
      <c r="R1272">
        <f>IF(AND(P1272=1,M1272&gt;0),1,IF(AND(P1272=0,Q1272=1,N1272&gt;0),-1,0))</f>
        <v>0</v>
      </c>
      <c r="S1272">
        <f>S1271+IF(AND(R1272=1,M1272=1),1,0)-IF(AND(R1272=-1,N1272=1),1,0)</f>
        <v>1</v>
      </c>
      <c r="T1272">
        <f>T1271+IF(AND(R1272=1,M1272=2),1,0)-IF(AND(R1272=-1,N1272=2),1,0)</f>
        <v>1</v>
      </c>
      <c r="U1272">
        <f>U1271+IF(AND(R1272=1,M1272=3),1,0)-IF(AND(R1272=-1,N1272=3),1,0)</f>
        <v>1</v>
      </c>
      <c r="V1272">
        <f>IF(S1272&lt;&gt;S1271,0,V1271+dt)</f>
        <v>1048</v>
      </c>
      <c r="W1272">
        <f>IF(T1272&lt;&gt;T1271,0,W1271+dt)</f>
        <v>1047</v>
      </c>
      <c r="X1272">
        <f>IF(U1272&lt;&gt;U1271,0,X1271+dt)</f>
        <v>706</v>
      </c>
      <c r="Y1272" s="24">
        <f>S1272*Cap_1*MIN(1,(V1272+dt)/StartRamp)</f>
        <v>1.2</v>
      </c>
      <c r="Z1272" s="24">
        <f>T1272*Cap_2*MIN(1,(W1272+dt)/StartRamp)</f>
        <v>1.1000000000000001</v>
      </c>
      <c r="AA1272" s="24">
        <f>U1272*Cap_3*MIN(1,(X1272+dt)/StartRamp)</f>
        <v>1.1000000000000001</v>
      </c>
      <c r="AB1272" s="24">
        <f>SUM(Y1272:AA1272)</f>
        <v>3.4</v>
      </c>
      <c r="AC1272" s="24">
        <f>AB1272-D1272</f>
        <v>0.87619999999999987</v>
      </c>
      <c r="AD1272" s="25">
        <f>MEDIAN(0,(TaperEnd-E1272)/(TaperEnd-TaperStart),1)</f>
        <v>1</v>
      </c>
      <c r="AE1272" s="24">
        <f>MIN(P_pcs*AD1272,MAX(0,SOC_max-E1272)*E_nom*60/dt/SQRT(RTE))</f>
        <v>2.5</v>
      </c>
      <c r="AF1272" s="24">
        <f>MIN(P_pcs,MAX(0,E1272-SOC_min)*E_nom*60/dt*SQRT(RTE))</f>
        <v>2.5</v>
      </c>
      <c r="AG1272" s="24">
        <f>IF(AC1272&gt;0,MIN(AC1272,AE1272),0)</f>
        <v>0.87619999999999987</v>
      </c>
      <c r="AH1272" s="24">
        <f>IF(AC1272&lt;0,MIN(-AC1272,AF1272),0)</f>
        <v>0</v>
      </c>
      <c r="AI1272" s="24">
        <f>IF(AC1272&gt;0,D1272+AG1272,AB1272)</f>
        <v>3.4</v>
      </c>
      <c r="AJ1272" s="24">
        <f>MAX(0,D1272-AI1272-AH1272)</f>
        <v>0</v>
      </c>
      <c r="AK1272" s="25">
        <f>IF(AB1272&gt;0,AI1272/AB1272,0)</f>
        <v>1</v>
      </c>
      <c r="AL1272">
        <f>IF(AB1272=0,1,MIN(MATCH(MEDIAN(MinStable,AK1272,1),FC_L,1),3))</f>
        <v>3</v>
      </c>
      <c r="AM1272" s="25">
        <f>INDEX(FC_E1,$AL1272)+(MEDIAN(MinStable,$AK1272,1)-INDEX(FC_L,$AL1272))*(INDEX(FC_E1,$AL1272+1)-INDEX(FC_E1,$AL1272))/(INDEX(FC_L,$AL1272+1)-INDEX(FC_L,$AL1272))</f>
        <v>0.42799999999999999</v>
      </c>
      <c r="AN1272" s="25">
        <f>INDEX(FC_E2,$AL1272)+(MEDIAN(MinStable,$AK1272,1)-INDEX(FC_L,$AL1272))*(INDEX(FC_E2,$AL1272+1)-INDEX(FC_E2,$AL1272))/(INDEX(FC_L,$AL1272+1)-INDEX(FC_L,$AL1272))</f>
        <v>0.42199999999999999</v>
      </c>
      <c r="AO1272" s="25">
        <f>INDEX(FC_E3,$AL1272)+(MEDIAN(MinStable,$AK1272,1)-INDEX(FC_L,$AL1272))*(INDEX(FC_E3,$AL1272+1)-INDEX(FC_E3,$AL1272))/(INDEX(FC_L,$AL1272+1)-INDEX(FC_L,$AL1272))</f>
        <v>0.41499999999999998</v>
      </c>
      <c r="AP1272" s="26">
        <f>(IF(S1272=1,Y1272*AK1272/AM1272,0)+IF(T1272=1,Z1272*AK1272/AN1272,0)+IF(U1272=1,AA1272*AK1272/AO1272,0))*dt/60</f>
        <v>0.13434959664142687</v>
      </c>
      <c r="AQ1272" s="25">
        <f>E1272+(AG1272*SQRT(RTE)-AH1272/SQRT(RTE))*dt/60/E_nom</f>
        <v>0.76263745300821495</v>
      </c>
      <c r="AR1272">
        <f>IF(R1272=1,1,0)</f>
        <v>0</v>
      </c>
    </row>
    <row r="1273" spans="1:44" x14ac:dyDescent="0.2">
      <c r="A1273">
        <v>1271</v>
      </c>
      <c r="B1273" s="22">
        <f>A1273/1440</f>
        <v>0.88263888888888886</v>
      </c>
      <c r="C1273" s="23">
        <v>2.3934000000000002</v>
      </c>
      <c r="D1273" s="24">
        <f>C1273+P_aux</f>
        <v>2.4084000000000003</v>
      </c>
      <c r="E1273" s="25">
        <f>AQ1272</f>
        <v>0.76263745300821495</v>
      </c>
      <c r="F1273" s="24">
        <f>AB1272</f>
        <v>3.4</v>
      </c>
      <c r="G1273">
        <f>IF(AND(S1272=0,V1272&gt;=MinOff),V1272,-1)</f>
        <v>-1</v>
      </c>
      <c r="H1273">
        <f>IF(AND(T1272=0,W1272&gt;=MinOff),W1272,-1)</f>
        <v>-1</v>
      </c>
      <c r="I1273">
        <f>IF(AND(U1272=0,X1272&gt;=MinOff),X1272,-1)</f>
        <v>-1</v>
      </c>
      <c r="J1273">
        <f>IF(AND(S1272=1,V1272&gt;=MinRun),V1272,-1)</f>
        <v>1048</v>
      </c>
      <c r="K1273">
        <f>IF(AND(T1272=1,W1272&gt;=MinRun),W1272,-1)</f>
        <v>1047</v>
      </c>
      <c r="L1273">
        <f>IF(AND(U1272=1,X1272&gt;=MinRun),X1272,-1)</f>
        <v>706</v>
      </c>
      <c r="M1273">
        <f>IF(MAX(G1273:I1273)&lt;0,0,MATCH(MAX(G1273:I1273),G1273:I1273,0))</f>
        <v>0</v>
      </c>
      <c r="N1273">
        <f>IF(MAX(J1273:L1273)&lt;0,0,MATCH(MAX(J1273:L1273),J1273:L1273,0))</f>
        <v>1</v>
      </c>
      <c r="O1273" s="24">
        <f>IF(N1273=0,0,INDEX(CapVec,N1273))</f>
        <v>1.2</v>
      </c>
      <c r="P1273">
        <f>IF(OR(D1273&gt;F1273+StartMargin,E1273&lt;SOC_startT),1,0)</f>
        <v>0</v>
      </c>
      <c r="Q1273">
        <f>IF(AND(E1273&gt;SOC_stopT,D1273&lt;=F1273-O1273+StopMargin),1,0)</f>
        <v>0</v>
      </c>
      <c r="R1273">
        <f>IF(AND(P1273=1,M1273&gt;0),1,IF(AND(P1273=0,Q1273=1,N1273&gt;0),-1,0))</f>
        <v>0</v>
      </c>
      <c r="S1273">
        <f>S1272+IF(AND(R1273=1,M1273=1),1,0)-IF(AND(R1273=-1,N1273=1),1,0)</f>
        <v>1</v>
      </c>
      <c r="T1273">
        <f>T1272+IF(AND(R1273=1,M1273=2),1,0)-IF(AND(R1273=-1,N1273=2),1,0)</f>
        <v>1</v>
      </c>
      <c r="U1273">
        <f>U1272+IF(AND(R1273=1,M1273=3),1,0)-IF(AND(R1273=-1,N1273=3),1,0)</f>
        <v>1</v>
      </c>
      <c r="V1273">
        <f>IF(S1273&lt;&gt;S1272,0,V1272+dt)</f>
        <v>1049</v>
      </c>
      <c r="W1273">
        <f>IF(T1273&lt;&gt;T1272,0,W1272+dt)</f>
        <v>1048</v>
      </c>
      <c r="X1273">
        <f>IF(U1273&lt;&gt;U1272,0,X1272+dt)</f>
        <v>707</v>
      </c>
      <c r="Y1273" s="24">
        <f>S1273*Cap_1*MIN(1,(V1273+dt)/StartRamp)</f>
        <v>1.2</v>
      </c>
      <c r="Z1273" s="24">
        <f>T1273*Cap_2*MIN(1,(W1273+dt)/StartRamp)</f>
        <v>1.1000000000000001</v>
      </c>
      <c r="AA1273" s="24">
        <f>U1273*Cap_3*MIN(1,(X1273+dt)/StartRamp)</f>
        <v>1.1000000000000001</v>
      </c>
      <c r="AB1273" s="24">
        <f>SUM(Y1273:AA1273)</f>
        <v>3.4</v>
      </c>
      <c r="AC1273" s="24">
        <f>AB1273-D1273</f>
        <v>0.99159999999999959</v>
      </c>
      <c r="AD1273" s="25">
        <f>MEDIAN(0,(TaperEnd-E1273)/(TaperEnd-TaperStart),1)</f>
        <v>1</v>
      </c>
      <c r="AE1273" s="24">
        <f>MIN(P_pcs*AD1273,MAX(0,SOC_max-E1273)*E_nom*60/dt/SQRT(RTE))</f>
        <v>2.5</v>
      </c>
      <c r="AF1273" s="24">
        <f>MIN(P_pcs,MAX(0,E1273-SOC_min)*E_nom*60/dt*SQRT(RTE))</f>
        <v>2.5</v>
      </c>
      <c r="AG1273" s="24">
        <f>IF(AC1273&gt;0,MIN(AC1273,AE1273),0)</f>
        <v>0.99159999999999959</v>
      </c>
      <c r="AH1273" s="24">
        <f>IF(AC1273&lt;0,MIN(-AC1273,AF1273),0)</f>
        <v>0</v>
      </c>
      <c r="AI1273" s="24">
        <f>IF(AC1273&gt;0,D1273+AG1273,AB1273)</f>
        <v>3.4</v>
      </c>
      <c r="AJ1273" s="24">
        <f>MAX(0,D1273-AI1273-AH1273)</f>
        <v>0</v>
      </c>
      <c r="AK1273" s="25">
        <f>IF(AB1273&gt;0,AI1273/AB1273,0)</f>
        <v>1</v>
      </c>
      <c r="AL1273">
        <f>IF(AB1273=0,1,MIN(MATCH(MEDIAN(MinStable,AK1273,1),FC_L,1),3))</f>
        <v>3</v>
      </c>
      <c r="AM1273" s="25">
        <f>INDEX(FC_E1,$AL1273)+(MEDIAN(MinStable,$AK1273,1)-INDEX(FC_L,$AL1273))*(INDEX(FC_E1,$AL1273+1)-INDEX(FC_E1,$AL1273))/(INDEX(FC_L,$AL1273+1)-INDEX(FC_L,$AL1273))</f>
        <v>0.42799999999999999</v>
      </c>
      <c r="AN1273" s="25">
        <f>INDEX(FC_E2,$AL1273)+(MEDIAN(MinStable,$AK1273,1)-INDEX(FC_L,$AL1273))*(INDEX(FC_E2,$AL1273+1)-INDEX(FC_E2,$AL1273))/(INDEX(FC_L,$AL1273+1)-INDEX(FC_L,$AL1273))</f>
        <v>0.42199999999999999</v>
      </c>
      <c r="AO1273" s="25">
        <f>INDEX(FC_E3,$AL1273)+(MEDIAN(MinStable,$AK1273,1)-INDEX(FC_L,$AL1273))*(INDEX(FC_E3,$AL1273+1)-INDEX(FC_E3,$AL1273))/(INDEX(FC_L,$AL1273+1)-INDEX(FC_L,$AL1273))</f>
        <v>0.41499999999999998</v>
      </c>
      <c r="AP1273" s="26">
        <f>(IF(S1273=1,Y1273*AK1273/AM1273,0)+IF(T1273=1,Z1273*AK1273/AN1273,0)+IF(U1273=1,AA1273*AK1273/AO1273,0))*dt/60</f>
        <v>0.13434959664142687</v>
      </c>
      <c r="AQ1273" s="25">
        <f>E1273+(AG1273*SQRT(RTE)-AH1273/SQRT(RTE))*dt/60/E_nom</f>
        <v>0.76545625074605794</v>
      </c>
      <c r="AR1273">
        <f>IF(R1273=1,1,0)</f>
        <v>0</v>
      </c>
    </row>
    <row r="1274" spans="1:44" x14ac:dyDescent="0.2">
      <c r="A1274">
        <v>1272</v>
      </c>
      <c r="B1274" s="22">
        <f>A1274/1440</f>
        <v>0.8833333333333333</v>
      </c>
      <c r="C1274" s="23">
        <v>2.4371999999999998</v>
      </c>
      <c r="D1274" s="24">
        <f>C1274+P_aux</f>
        <v>2.4521999999999999</v>
      </c>
      <c r="E1274" s="25">
        <f>AQ1273</f>
        <v>0.76545625074605794</v>
      </c>
      <c r="F1274" s="24">
        <f>AB1273</f>
        <v>3.4</v>
      </c>
      <c r="G1274">
        <f>IF(AND(S1273=0,V1273&gt;=MinOff),V1273,-1)</f>
        <v>-1</v>
      </c>
      <c r="H1274">
        <f>IF(AND(T1273=0,W1273&gt;=MinOff),W1273,-1)</f>
        <v>-1</v>
      </c>
      <c r="I1274">
        <f>IF(AND(U1273=0,X1273&gt;=MinOff),X1273,-1)</f>
        <v>-1</v>
      </c>
      <c r="J1274">
        <f>IF(AND(S1273=1,V1273&gt;=MinRun),V1273,-1)</f>
        <v>1049</v>
      </c>
      <c r="K1274">
        <f>IF(AND(T1273=1,W1273&gt;=MinRun),W1273,-1)</f>
        <v>1048</v>
      </c>
      <c r="L1274">
        <f>IF(AND(U1273=1,X1273&gt;=MinRun),X1273,-1)</f>
        <v>707</v>
      </c>
      <c r="M1274">
        <f>IF(MAX(G1274:I1274)&lt;0,0,MATCH(MAX(G1274:I1274),G1274:I1274,0))</f>
        <v>0</v>
      </c>
      <c r="N1274">
        <f>IF(MAX(J1274:L1274)&lt;0,0,MATCH(MAX(J1274:L1274),J1274:L1274,0))</f>
        <v>1</v>
      </c>
      <c r="O1274" s="24">
        <f>IF(N1274=0,0,INDEX(CapVec,N1274))</f>
        <v>1.2</v>
      </c>
      <c r="P1274">
        <f>IF(OR(D1274&gt;F1274+StartMargin,E1274&lt;SOC_startT),1,0)</f>
        <v>0</v>
      </c>
      <c r="Q1274">
        <f>IF(AND(E1274&gt;SOC_stopT,D1274&lt;=F1274-O1274+StopMargin),1,0)</f>
        <v>0</v>
      </c>
      <c r="R1274">
        <f>IF(AND(P1274=1,M1274&gt;0),1,IF(AND(P1274=0,Q1274=1,N1274&gt;0),-1,0))</f>
        <v>0</v>
      </c>
      <c r="S1274">
        <f>S1273+IF(AND(R1274=1,M1274=1),1,0)-IF(AND(R1274=-1,N1274=1),1,0)</f>
        <v>1</v>
      </c>
      <c r="T1274">
        <f>T1273+IF(AND(R1274=1,M1274=2),1,0)-IF(AND(R1274=-1,N1274=2),1,0)</f>
        <v>1</v>
      </c>
      <c r="U1274">
        <f>U1273+IF(AND(R1274=1,M1274=3),1,0)-IF(AND(R1274=-1,N1274=3),1,0)</f>
        <v>1</v>
      </c>
      <c r="V1274">
        <f>IF(S1274&lt;&gt;S1273,0,V1273+dt)</f>
        <v>1050</v>
      </c>
      <c r="W1274">
        <f>IF(T1274&lt;&gt;T1273,0,W1273+dt)</f>
        <v>1049</v>
      </c>
      <c r="X1274">
        <f>IF(U1274&lt;&gt;U1273,0,X1273+dt)</f>
        <v>708</v>
      </c>
      <c r="Y1274" s="24">
        <f>S1274*Cap_1*MIN(1,(V1274+dt)/StartRamp)</f>
        <v>1.2</v>
      </c>
      <c r="Z1274" s="24">
        <f>T1274*Cap_2*MIN(1,(W1274+dt)/StartRamp)</f>
        <v>1.1000000000000001</v>
      </c>
      <c r="AA1274" s="24">
        <f>U1274*Cap_3*MIN(1,(X1274+dt)/StartRamp)</f>
        <v>1.1000000000000001</v>
      </c>
      <c r="AB1274" s="24">
        <f>SUM(Y1274:AA1274)</f>
        <v>3.4</v>
      </c>
      <c r="AC1274" s="24">
        <f>AB1274-D1274</f>
        <v>0.94779999999999998</v>
      </c>
      <c r="AD1274" s="25">
        <f>MEDIAN(0,(TaperEnd-E1274)/(TaperEnd-TaperStart),1)</f>
        <v>1</v>
      </c>
      <c r="AE1274" s="24">
        <f>MIN(P_pcs*AD1274,MAX(0,SOC_max-E1274)*E_nom*60/dt/SQRT(RTE))</f>
        <v>2.5</v>
      </c>
      <c r="AF1274" s="24">
        <f>MIN(P_pcs,MAX(0,E1274-SOC_min)*E_nom*60/dt*SQRT(RTE))</f>
        <v>2.5</v>
      </c>
      <c r="AG1274" s="24">
        <f>IF(AC1274&gt;0,MIN(AC1274,AE1274),0)</f>
        <v>0.94779999999999998</v>
      </c>
      <c r="AH1274" s="24">
        <f>IF(AC1274&lt;0,MIN(-AC1274,AF1274),0)</f>
        <v>0</v>
      </c>
      <c r="AI1274" s="24">
        <f>IF(AC1274&gt;0,D1274+AG1274,AB1274)</f>
        <v>3.4</v>
      </c>
      <c r="AJ1274" s="24">
        <f>MAX(0,D1274-AI1274-AH1274)</f>
        <v>0</v>
      </c>
      <c r="AK1274" s="25">
        <f>IF(AB1274&gt;0,AI1274/AB1274,0)</f>
        <v>1</v>
      </c>
      <c r="AL1274">
        <f>IF(AB1274=0,1,MIN(MATCH(MEDIAN(MinStable,AK1274,1),FC_L,1),3))</f>
        <v>3</v>
      </c>
      <c r="AM1274" s="25">
        <f>INDEX(FC_E1,$AL1274)+(MEDIAN(MinStable,$AK1274,1)-INDEX(FC_L,$AL1274))*(INDEX(FC_E1,$AL1274+1)-INDEX(FC_E1,$AL1274))/(INDEX(FC_L,$AL1274+1)-INDEX(FC_L,$AL1274))</f>
        <v>0.42799999999999999</v>
      </c>
      <c r="AN1274" s="25">
        <f>INDEX(FC_E2,$AL1274)+(MEDIAN(MinStable,$AK1274,1)-INDEX(FC_L,$AL1274))*(INDEX(FC_E2,$AL1274+1)-INDEX(FC_E2,$AL1274))/(INDEX(FC_L,$AL1274+1)-INDEX(FC_L,$AL1274))</f>
        <v>0.42199999999999999</v>
      </c>
      <c r="AO1274" s="25">
        <f>INDEX(FC_E3,$AL1274)+(MEDIAN(MinStable,$AK1274,1)-INDEX(FC_L,$AL1274))*(INDEX(FC_E3,$AL1274+1)-INDEX(FC_E3,$AL1274))/(INDEX(FC_L,$AL1274+1)-INDEX(FC_L,$AL1274))</f>
        <v>0.41499999999999998</v>
      </c>
      <c r="AP1274" s="26">
        <f>(IF(S1274=1,Y1274*AK1274/AM1274,0)+IF(T1274=1,Z1274*AK1274/AN1274,0)+IF(U1274=1,AA1274*AK1274/AO1274,0))*dt/60</f>
        <v>0.13434959664142687</v>
      </c>
      <c r="AQ1274" s="25">
        <f>E1274+(AG1274*SQRT(RTE)-AH1274/SQRT(RTE))*dt/60/E_nom</f>
        <v>0.76815053926554921</v>
      </c>
      <c r="AR1274">
        <f>IF(R1274=1,1,0)</f>
        <v>0</v>
      </c>
    </row>
    <row r="1275" spans="1:44" x14ac:dyDescent="0.2">
      <c r="A1275">
        <v>1273</v>
      </c>
      <c r="B1275" s="22">
        <f>A1275/1440</f>
        <v>0.88402777777777775</v>
      </c>
      <c r="C1275" s="23">
        <v>2.4401999999999999</v>
      </c>
      <c r="D1275" s="24">
        <f>C1275+P_aux</f>
        <v>2.4552</v>
      </c>
      <c r="E1275" s="25">
        <f>AQ1274</f>
        <v>0.76815053926554921</v>
      </c>
      <c r="F1275" s="24">
        <f>AB1274</f>
        <v>3.4</v>
      </c>
      <c r="G1275">
        <f>IF(AND(S1274=0,V1274&gt;=MinOff),V1274,-1)</f>
        <v>-1</v>
      </c>
      <c r="H1275">
        <f>IF(AND(T1274=0,W1274&gt;=MinOff),W1274,-1)</f>
        <v>-1</v>
      </c>
      <c r="I1275">
        <f>IF(AND(U1274=0,X1274&gt;=MinOff),X1274,-1)</f>
        <v>-1</v>
      </c>
      <c r="J1275">
        <f>IF(AND(S1274=1,V1274&gt;=MinRun),V1274,-1)</f>
        <v>1050</v>
      </c>
      <c r="K1275">
        <f>IF(AND(T1274=1,W1274&gt;=MinRun),W1274,-1)</f>
        <v>1049</v>
      </c>
      <c r="L1275">
        <f>IF(AND(U1274=1,X1274&gt;=MinRun),X1274,-1)</f>
        <v>708</v>
      </c>
      <c r="M1275">
        <f>IF(MAX(G1275:I1275)&lt;0,0,MATCH(MAX(G1275:I1275),G1275:I1275,0))</f>
        <v>0</v>
      </c>
      <c r="N1275">
        <f>IF(MAX(J1275:L1275)&lt;0,0,MATCH(MAX(J1275:L1275),J1275:L1275,0))</f>
        <v>1</v>
      </c>
      <c r="O1275" s="24">
        <f>IF(N1275=0,0,INDEX(CapVec,N1275))</f>
        <v>1.2</v>
      </c>
      <c r="P1275">
        <f>IF(OR(D1275&gt;F1275+StartMargin,E1275&lt;SOC_startT),1,0)</f>
        <v>0</v>
      </c>
      <c r="Q1275">
        <f>IF(AND(E1275&gt;SOC_stopT,D1275&lt;=F1275-O1275+StopMargin),1,0)</f>
        <v>0</v>
      </c>
      <c r="R1275">
        <f>IF(AND(P1275=1,M1275&gt;0),1,IF(AND(P1275=0,Q1275=1,N1275&gt;0),-1,0))</f>
        <v>0</v>
      </c>
      <c r="S1275">
        <f>S1274+IF(AND(R1275=1,M1275=1),1,0)-IF(AND(R1275=-1,N1275=1),1,0)</f>
        <v>1</v>
      </c>
      <c r="T1275">
        <f>T1274+IF(AND(R1275=1,M1275=2),1,0)-IF(AND(R1275=-1,N1275=2),1,0)</f>
        <v>1</v>
      </c>
      <c r="U1275">
        <f>U1274+IF(AND(R1275=1,M1275=3),1,0)-IF(AND(R1275=-1,N1275=3),1,0)</f>
        <v>1</v>
      </c>
      <c r="V1275">
        <f>IF(S1275&lt;&gt;S1274,0,V1274+dt)</f>
        <v>1051</v>
      </c>
      <c r="W1275">
        <f>IF(T1275&lt;&gt;T1274,0,W1274+dt)</f>
        <v>1050</v>
      </c>
      <c r="X1275">
        <f>IF(U1275&lt;&gt;U1274,0,X1274+dt)</f>
        <v>709</v>
      </c>
      <c r="Y1275" s="24">
        <f>S1275*Cap_1*MIN(1,(V1275+dt)/StartRamp)</f>
        <v>1.2</v>
      </c>
      <c r="Z1275" s="24">
        <f>T1275*Cap_2*MIN(1,(W1275+dt)/StartRamp)</f>
        <v>1.1000000000000001</v>
      </c>
      <c r="AA1275" s="24">
        <f>U1275*Cap_3*MIN(1,(X1275+dt)/StartRamp)</f>
        <v>1.1000000000000001</v>
      </c>
      <c r="AB1275" s="24">
        <f>SUM(Y1275:AA1275)</f>
        <v>3.4</v>
      </c>
      <c r="AC1275" s="24">
        <f>AB1275-D1275</f>
        <v>0.94479999999999986</v>
      </c>
      <c r="AD1275" s="25">
        <f>MEDIAN(0,(TaperEnd-E1275)/(TaperEnd-TaperStart),1)</f>
        <v>1</v>
      </c>
      <c r="AE1275" s="24">
        <f>MIN(P_pcs*AD1275,MAX(0,SOC_max-E1275)*E_nom*60/dt/SQRT(RTE))</f>
        <v>2.5</v>
      </c>
      <c r="AF1275" s="24">
        <f>MIN(P_pcs,MAX(0,E1275-SOC_min)*E_nom*60/dt*SQRT(RTE))</f>
        <v>2.5</v>
      </c>
      <c r="AG1275" s="24">
        <f>IF(AC1275&gt;0,MIN(AC1275,AE1275),0)</f>
        <v>0.94479999999999986</v>
      </c>
      <c r="AH1275" s="24">
        <f>IF(AC1275&lt;0,MIN(-AC1275,AF1275),0)</f>
        <v>0</v>
      </c>
      <c r="AI1275" s="24">
        <f>IF(AC1275&gt;0,D1275+AG1275,AB1275)</f>
        <v>3.4</v>
      </c>
      <c r="AJ1275" s="24">
        <f>MAX(0,D1275-AI1275-AH1275)</f>
        <v>0</v>
      </c>
      <c r="AK1275" s="25">
        <f>IF(AB1275&gt;0,AI1275/AB1275,0)</f>
        <v>1</v>
      </c>
      <c r="AL1275">
        <f>IF(AB1275=0,1,MIN(MATCH(MEDIAN(MinStable,AK1275,1),FC_L,1),3))</f>
        <v>3</v>
      </c>
      <c r="AM1275" s="25">
        <f>INDEX(FC_E1,$AL1275)+(MEDIAN(MinStable,$AK1275,1)-INDEX(FC_L,$AL1275))*(INDEX(FC_E1,$AL1275+1)-INDEX(FC_E1,$AL1275))/(INDEX(FC_L,$AL1275+1)-INDEX(FC_L,$AL1275))</f>
        <v>0.42799999999999999</v>
      </c>
      <c r="AN1275" s="25">
        <f>INDEX(FC_E2,$AL1275)+(MEDIAN(MinStable,$AK1275,1)-INDEX(FC_L,$AL1275))*(INDEX(FC_E2,$AL1275+1)-INDEX(FC_E2,$AL1275))/(INDEX(FC_L,$AL1275+1)-INDEX(FC_L,$AL1275))</f>
        <v>0.42199999999999999</v>
      </c>
      <c r="AO1275" s="25">
        <f>INDEX(FC_E3,$AL1275)+(MEDIAN(MinStable,$AK1275,1)-INDEX(FC_L,$AL1275))*(INDEX(FC_E3,$AL1275+1)-INDEX(FC_E3,$AL1275))/(INDEX(FC_L,$AL1275+1)-INDEX(FC_L,$AL1275))</f>
        <v>0.41499999999999998</v>
      </c>
      <c r="AP1275" s="26">
        <f>(IF(S1275=1,Y1275*AK1275/AM1275,0)+IF(T1275=1,Z1275*AK1275/AN1275,0)+IF(U1275=1,AA1275*AK1275/AO1275,0))*dt/60</f>
        <v>0.13434959664142687</v>
      </c>
      <c r="AQ1275" s="25">
        <f>E1275+(AG1275*SQRT(RTE)-AH1275/SQRT(RTE))*dt/60/E_nom</f>
        <v>0.77083629975638635</v>
      </c>
      <c r="AR1275">
        <f>IF(R1275=1,1,0)</f>
        <v>0</v>
      </c>
    </row>
    <row r="1276" spans="1:44" x14ac:dyDescent="0.2">
      <c r="A1276">
        <v>1274</v>
      </c>
      <c r="B1276" s="22">
        <f>A1276/1440</f>
        <v>0.88472222222222219</v>
      </c>
      <c r="C1276" s="23">
        <v>2.3826999999999998</v>
      </c>
      <c r="D1276" s="24">
        <f>C1276+P_aux</f>
        <v>2.3976999999999999</v>
      </c>
      <c r="E1276" s="25">
        <f>AQ1275</f>
        <v>0.77083629975638635</v>
      </c>
      <c r="F1276" s="24">
        <f>AB1275</f>
        <v>3.4</v>
      </c>
      <c r="G1276">
        <f>IF(AND(S1275=0,V1275&gt;=MinOff),V1275,-1)</f>
        <v>-1</v>
      </c>
      <c r="H1276">
        <f>IF(AND(T1275=0,W1275&gt;=MinOff),W1275,-1)</f>
        <v>-1</v>
      </c>
      <c r="I1276">
        <f>IF(AND(U1275=0,X1275&gt;=MinOff),X1275,-1)</f>
        <v>-1</v>
      </c>
      <c r="J1276">
        <f>IF(AND(S1275=1,V1275&gt;=MinRun),V1275,-1)</f>
        <v>1051</v>
      </c>
      <c r="K1276">
        <f>IF(AND(T1275=1,W1275&gt;=MinRun),W1275,-1)</f>
        <v>1050</v>
      </c>
      <c r="L1276">
        <f>IF(AND(U1275=1,X1275&gt;=MinRun),X1275,-1)</f>
        <v>709</v>
      </c>
      <c r="M1276">
        <f>IF(MAX(G1276:I1276)&lt;0,0,MATCH(MAX(G1276:I1276),G1276:I1276,0))</f>
        <v>0</v>
      </c>
      <c r="N1276">
        <f>IF(MAX(J1276:L1276)&lt;0,0,MATCH(MAX(J1276:L1276),J1276:L1276,0))</f>
        <v>1</v>
      </c>
      <c r="O1276" s="24">
        <f>IF(N1276=0,0,INDEX(CapVec,N1276))</f>
        <v>1.2</v>
      </c>
      <c r="P1276">
        <f>IF(OR(D1276&gt;F1276+StartMargin,E1276&lt;SOC_startT),1,0)</f>
        <v>0</v>
      </c>
      <c r="Q1276">
        <f>IF(AND(E1276&gt;SOC_stopT,D1276&lt;=F1276-O1276+StopMargin),1,0)</f>
        <v>0</v>
      </c>
      <c r="R1276">
        <f>IF(AND(P1276=1,M1276&gt;0),1,IF(AND(P1276=0,Q1276=1,N1276&gt;0),-1,0))</f>
        <v>0</v>
      </c>
      <c r="S1276">
        <f>S1275+IF(AND(R1276=1,M1276=1),1,0)-IF(AND(R1276=-1,N1276=1),1,0)</f>
        <v>1</v>
      </c>
      <c r="T1276">
        <f>T1275+IF(AND(R1276=1,M1276=2),1,0)-IF(AND(R1276=-1,N1276=2),1,0)</f>
        <v>1</v>
      </c>
      <c r="U1276">
        <f>U1275+IF(AND(R1276=1,M1276=3),1,0)-IF(AND(R1276=-1,N1276=3),1,0)</f>
        <v>1</v>
      </c>
      <c r="V1276">
        <f>IF(S1276&lt;&gt;S1275,0,V1275+dt)</f>
        <v>1052</v>
      </c>
      <c r="W1276">
        <f>IF(T1276&lt;&gt;T1275,0,W1275+dt)</f>
        <v>1051</v>
      </c>
      <c r="X1276">
        <f>IF(U1276&lt;&gt;U1275,0,X1275+dt)</f>
        <v>710</v>
      </c>
      <c r="Y1276" s="24">
        <f>S1276*Cap_1*MIN(1,(V1276+dt)/StartRamp)</f>
        <v>1.2</v>
      </c>
      <c r="Z1276" s="24">
        <f>T1276*Cap_2*MIN(1,(W1276+dt)/StartRamp)</f>
        <v>1.1000000000000001</v>
      </c>
      <c r="AA1276" s="24">
        <f>U1276*Cap_3*MIN(1,(X1276+dt)/StartRamp)</f>
        <v>1.1000000000000001</v>
      </c>
      <c r="AB1276" s="24">
        <f>SUM(Y1276:AA1276)</f>
        <v>3.4</v>
      </c>
      <c r="AC1276" s="24">
        <f>AB1276-D1276</f>
        <v>1.0023</v>
      </c>
      <c r="AD1276" s="25">
        <f>MEDIAN(0,(TaperEnd-E1276)/(TaperEnd-TaperStart),1)</f>
        <v>1</v>
      </c>
      <c r="AE1276" s="24">
        <f>MIN(P_pcs*AD1276,MAX(0,SOC_max-E1276)*E_nom*60/dt/SQRT(RTE))</f>
        <v>2.5</v>
      </c>
      <c r="AF1276" s="24">
        <f>MIN(P_pcs,MAX(0,E1276-SOC_min)*E_nom*60/dt*SQRT(RTE))</f>
        <v>2.5</v>
      </c>
      <c r="AG1276" s="24">
        <f>IF(AC1276&gt;0,MIN(AC1276,AE1276),0)</f>
        <v>1.0023</v>
      </c>
      <c r="AH1276" s="24">
        <f>IF(AC1276&lt;0,MIN(-AC1276,AF1276),0)</f>
        <v>0</v>
      </c>
      <c r="AI1276" s="24">
        <f>IF(AC1276&gt;0,D1276+AG1276,AB1276)</f>
        <v>3.4</v>
      </c>
      <c r="AJ1276" s="24">
        <f>MAX(0,D1276-AI1276-AH1276)</f>
        <v>0</v>
      </c>
      <c r="AK1276" s="25">
        <f>IF(AB1276&gt;0,AI1276/AB1276,0)</f>
        <v>1</v>
      </c>
      <c r="AL1276">
        <f>IF(AB1276=0,1,MIN(MATCH(MEDIAN(MinStable,AK1276,1),FC_L,1),3))</f>
        <v>3</v>
      </c>
      <c r="AM1276" s="25">
        <f>INDEX(FC_E1,$AL1276)+(MEDIAN(MinStable,$AK1276,1)-INDEX(FC_L,$AL1276))*(INDEX(FC_E1,$AL1276+1)-INDEX(FC_E1,$AL1276))/(INDEX(FC_L,$AL1276+1)-INDEX(FC_L,$AL1276))</f>
        <v>0.42799999999999999</v>
      </c>
      <c r="AN1276" s="25">
        <f>INDEX(FC_E2,$AL1276)+(MEDIAN(MinStable,$AK1276,1)-INDEX(FC_L,$AL1276))*(INDEX(FC_E2,$AL1276+1)-INDEX(FC_E2,$AL1276))/(INDEX(FC_L,$AL1276+1)-INDEX(FC_L,$AL1276))</f>
        <v>0.42199999999999999</v>
      </c>
      <c r="AO1276" s="25">
        <f>INDEX(FC_E3,$AL1276)+(MEDIAN(MinStable,$AK1276,1)-INDEX(FC_L,$AL1276))*(INDEX(FC_E3,$AL1276+1)-INDEX(FC_E3,$AL1276))/(INDEX(FC_L,$AL1276+1)-INDEX(FC_L,$AL1276))</f>
        <v>0.41499999999999998</v>
      </c>
      <c r="AP1276" s="26">
        <f>(IF(S1276=1,Y1276*AK1276/AM1276,0)+IF(T1276=1,Z1276*AK1276/AN1276,0)+IF(U1276=1,AA1276*AK1276/AO1276,0))*dt/60</f>
        <v>0.13434959664142687</v>
      </c>
      <c r="AQ1276" s="25">
        <f>E1276+(AG1276*SQRT(RTE)-AH1276/SQRT(RTE))*dt/60/E_nom</f>
        <v>0.77368551412976272</v>
      </c>
      <c r="AR1276">
        <f>IF(R1276=1,1,0)</f>
        <v>0</v>
      </c>
    </row>
    <row r="1277" spans="1:44" x14ac:dyDescent="0.2">
      <c r="A1277">
        <v>1275</v>
      </c>
      <c r="B1277" s="22">
        <f>A1277/1440</f>
        <v>0.88541666666666663</v>
      </c>
      <c r="C1277" s="23">
        <v>2.4030999999999998</v>
      </c>
      <c r="D1277" s="24">
        <f>C1277+P_aux</f>
        <v>2.4180999999999999</v>
      </c>
      <c r="E1277" s="25">
        <f>AQ1276</f>
        <v>0.77368551412976272</v>
      </c>
      <c r="F1277" s="24">
        <f>AB1276</f>
        <v>3.4</v>
      </c>
      <c r="G1277">
        <f>IF(AND(S1276=0,V1276&gt;=MinOff),V1276,-1)</f>
        <v>-1</v>
      </c>
      <c r="H1277">
        <f>IF(AND(T1276=0,W1276&gt;=MinOff),W1276,-1)</f>
        <v>-1</v>
      </c>
      <c r="I1277">
        <f>IF(AND(U1276=0,X1276&gt;=MinOff),X1276,-1)</f>
        <v>-1</v>
      </c>
      <c r="J1277">
        <f>IF(AND(S1276=1,V1276&gt;=MinRun),V1276,-1)</f>
        <v>1052</v>
      </c>
      <c r="K1277">
        <f>IF(AND(T1276=1,W1276&gt;=MinRun),W1276,-1)</f>
        <v>1051</v>
      </c>
      <c r="L1277">
        <f>IF(AND(U1276=1,X1276&gt;=MinRun),X1276,-1)</f>
        <v>710</v>
      </c>
      <c r="M1277">
        <f>IF(MAX(G1277:I1277)&lt;0,0,MATCH(MAX(G1277:I1277),G1277:I1277,0))</f>
        <v>0</v>
      </c>
      <c r="N1277">
        <f>IF(MAX(J1277:L1277)&lt;0,0,MATCH(MAX(J1277:L1277),J1277:L1277,0))</f>
        <v>1</v>
      </c>
      <c r="O1277" s="24">
        <f>IF(N1277=0,0,INDEX(CapVec,N1277))</f>
        <v>1.2</v>
      </c>
      <c r="P1277">
        <f>IF(OR(D1277&gt;F1277+StartMargin,E1277&lt;SOC_startT),1,0)</f>
        <v>0</v>
      </c>
      <c r="Q1277">
        <f>IF(AND(E1277&gt;SOC_stopT,D1277&lt;=F1277-O1277+StopMargin),1,0)</f>
        <v>0</v>
      </c>
      <c r="R1277">
        <f>IF(AND(P1277=1,M1277&gt;0),1,IF(AND(P1277=0,Q1277=1,N1277&gt;0),-1,0))</f>
        <v>0</v>
      </c>
      <c r="S1277">
        <f>S1276+IF(AND(R1277=1,M1277=1),1,0)-IF(AND(R1277=-1,N1277=1),1,0)</f>
        <v>1</v>
      </c>
      <c r="T1277">
        <f>T1276+IF(AND(R1277=1,M1277=2),1,0)-IF(AND(R1277=-1,N1277=2),1,0)</f>
        <v>1</v>
      </c>
      <c r="U1277">
        <f>U1276+IF(AND(R1277=1,M1277=3),1,0)-IF(AND(R1277=-1,N1277=3),1,0)</f>
        <v>1</v>
      </c>
      <c r="V1277">
        <f>IF(S1277&lt;&gt;S1276,0,V1276+dt)</f>
        <v>1053</v>
      </c>
      <c r="W1277">
        <f>IF(T1277&lt;&gt;T1276,0,W1276+dt)</f>
        <v>1052</v>
      </c>
      <c r="X1277">
        <f>IF(U1277&lt;&gt;U1276,0,X1276+dt)</f>
        <v>711</v>
      </c>
      <c r="Y1277" s="24">
        <f>S1277*Cap_1*MIN(1,(V1277+dt)/StartRamp)</f>
        <v>1.2</v>
      </c>
      <c r="Z1277" s="24">
        <f>T1277*Cap_2*MIN(1,(W1277+dt)/StartRamp)</f>
        <v>1.1000000000000001</v>
      </c>
      <c r="AA1277" s="24">
        <f>U1277*Cap_3*MIN(1,(X1277+dt)/StartRamp)</f>
        <v>1.1000000000000001</v>
      </c>
      <c r="AB1277" s="24">
        <f>SUM(Y1277:AA1277)</f>
        <v>3.4</v>
      </c>
      <c r="AC1277" s="24">
        <f>AB1277-D1277</f>
        <v>0.9819</v>
      </c>
      <c r="AD1277" s="25">
        <f>MEDIAN(0,(TaperEnd-E1277)/(TaperEnd-TaperStart),1)</f>
        <v>1</v>
      </c>
      <c r="AE1277" s="24">
        <f>MIN(P_pcs*AD1277,MAX(0,SOC_max-E1277)*E_nom*60/dt/SQRT(RTE))</f>
        <v>2.5</v>
      </c>
      <c r="AF1277" s="24">
        <f>MIN(P_pcs,MAX(0,E1277-SOC_min)*E_nom*60/dt*SQRT(RTE))</f>
        <v>2.5</v>
      </c>
      <c r="AG1277" s="24">
        <f>IF(AC1277&gt;0,MIN(AC1277,AE1277),0)</f>
        <v>0.9819</v>
      </c>
      <c r="AH1277" s="24">
        <f>IF(AC1277&lt;0,MIN(-AC1277,AF1277),0)</f>
        <v>0</v>
      </c>
      <c r="AI1277" s="24">
        <f>IF(AC1277&gt;0,D1277+AG1277,AB1277)</f>
        <v>3.4</v>
      </c>
      <c r="AJ1277" s="24">
        <f>MAX(0,D1277-AI1277-AH1277)</f>
        <v>0</v>
      </c>
      <c r="AK1277" s="25">
        <f>IF(AB1277&gt;0,AI1277/AB1277,0)</f>
        <v>1</v>
      </c>
      <c r="AL1277">
        <f>IF(AB1277=0,1,MIN(MATCH(MEDIAN(MinStable,AK1277,1),FC_L,1),3))</f>
        <v>3</v>
      </c>
      <c r="AM1277" s="25">
        <f>INDEX(FC_E1,$AL1277)+(MEDIAN(MinStable,$AK1277,1)-INDEX(FC_L,$AL1277))*(INDEX(FC_E1,$AL1277+1)-INDEX(FC_E1,$AL1277))/(INDEX(FC_L,$AL1277+1)-INDEX(FC_L,$AL1277))</f>
        <v>0.42799999999999999</v>
      </c>
      <c r="AN1277" s="25">
        <f>INDEX(FC_E2,$AL1277)+(MEDIAN(MinStable,$AK1277,1)-INDEX(FC_L,$AL1277))*(INDEX(FC_E2,$AL1277+1)-INDEX(FC_E2,$AL1277))/(INDEX(FC_L,$AL1277+1)-INDEX(FC_L,$AL1277))</f>
        <v>0.42199999999999999</v>
      </c>
      <c r="AO1277" s="25">
        <f>INDEX(FC_E3,$AL1277)+(MEDIAN(MinStable,$AK1277,1)-INDEX(FC_L,$AL1277))*(INDEX(FC_E3,$AL1277+1)-INDEX(FC_E3,$AL1277))/(INDEX(FC_L,$AL1277+1)-INDEX(FC_L,$AL1277))</f>
        <v>0.41499999999999998</v>
      </c>
      <c r="AP1277" s="26">
        <f>(IF(S1277=1,Y1277*AK1277/AM1277,0)+IF(T1277=1,Z1277*AK1277/AN1277,0)+IF(U1277=1,AA1277*AK1277/AO1277,0))*dt/60</f>
        <v>0.13434959664142687</v>
      </c>
      <c r="AQ1277" s="25">
        <f>E1277+(AG1277*SQRT(RTE)-AH1277/SQRT(RTE))*dt/60/E_nom</f>
        <v>0.77647673790829042</v>
      </c>
      <c r="AR1277">
        <f>IF(R1277=1,1,0)</f>
        <v>0</v>
      </c>
    </row>
    <row r="1278" spans="1:44" x14ac:dyDescent="0.2">
      <c r="A1278">
        <v>1276</v>
      </c>
      <c r="B1278" s="22">
        <f>A1278/1440</f>
        <v>0.88611111111111107</v>
      </c>
      <c r="C1278" s="23">
        <v>2.4340000000000002</v>
      </c>
      <c r="D1278" s="24">
        <f>C1278+P_aux</f>
        <v>2.4490000000000003</v>
      </c>
      <c r="E1278" s="25">
        <f>AQ1277</f>
        <v>0.77647673790829042</v>
      </c>
      <c r="F1278" s="24">
        <f>AB1277</f>
        <v>3.4</v>
      </c>
      <c r="G1278">
        <f>IF(AND(S1277=0,V1277&gt;=MinOff),V1277,-1)</f>
        <v>-1</v>
      </c>
      <c r="H1278">
        <f>IF(AND(T1277=0,W1277&gt;=MinOff),W1277,-1)</f>
        <v>-1</v>
      </c>
      <c r="I1278">
        <f>IF(AND(U1277=0,X1277&gt;=MinOff),X1277,-1)</f>
        <v>-1</v>
      </c>
      <c r="J1278">
        <f>IF(AND(S1277=1,V1277&gt;=MinRun),V1277,-1)</f>
        <v>1053</v>
      </c>
      <c r="K1278">
        <f>IF(AND(T1277=1,W1277&gt;=MinRun),W1277,-1)</f>
        <v>1052</v>
      </c>
      <c r="L1278">
        <f>IF(AND(U1277=1,X1277&gt;=MinRun),X1277,-1)</f>
        <v>711</v>
      </c>
      <c r="M1278">
        <f>IF(MAX(G1278:I1278)&lt;0,0,MATCH(MAX(G1278:I1278),G1278:I1278,0))</f>
        <v>0</v>
      </c>
      <c r="N1278">
        <f>IF(MAX(J1278:L1278)&lt;0,0,MATCH(MAX(J1278:L1278),J1278:L1278,0))</f>
        <v>1</v>
      </c>
      <c r="O1278" s="24">
        <f>IF(N1278=0,0,INDEX(CapVec,N1278))</f>
        <v>1.2</v>
      </c>
      <c r="P1278">
        <f>IF(OR(D1278&gt;F1278+StartMargin,E1278&lt;SOC_startT),1,0)</f>
        <v>0</v>
      </c>
      <c r="Q1278">
        <f>IF(AND(E1278&gt;SOC_stopT,D1278&lt;=F1278-O1278+StopMargin),1,0)</f>
        <v>0</v>
      </c>
      <c r="R1278">
        <f>IF(AND(P1278=1,M1278&gt;0),1,IF(AND(P1278=0,Q1278=1,N1278&gt;0),-1,0))</f>
        <v>0</v>
      </c>
      <c r="S1278">
        <f>S1277+IF(AND(R1278=1,M1278=1),1,0)-IF(AND(R1278=-1,N1278=1),1,0)</f>
        <v>1</v>
      </c>
      <c r="T1278">
        <f>T1277+IF(AND(R1278=1,M1278=2),1,0)-IF(AND(R1278=-1,N1278=2),1,0)</f>
        <v>1</v>
      </c>
      <c r="U1278">
        <f>U1277+IF(AND(R1278=1,M1278=3),1,0)-IF(AND(R1278=-1,N1278=3),1,0)</f>
        <v>1</v>
      </c>
      <c r="V1278">
        <f>IF(S1278&lt;&gt;S1277,0,V1277+dt)</f>
        <v>1054</v>
      </c>
      <c r="W1278">
        <f>IF(T1278&lt;&gt;T1277,0,W1277+dt)</f>
        <v>1053</v>
      </c>
      <c r="X1278">
        <f>IF(U1278&lt;&gt;U1277,0,X1277+dt)</f>
        <v>712</v>
      </c>
      <c r="Y1278" s="24">
        <f>S1278*Cap_1*MIN(1,(V1278+dt)/StartRamp)</f>
        <v>1.2</v>
      </c>
      <c r="Z1278" s="24">
        <f>T1278*Cap_2*MIN(1,(W1278+dt)/StartRamp)</f>
        <v>1.1000000000000001</v>
      </c>
      <c r="AA1278" s="24">
        <f>U1278*Cap_3*MIN(1,(X1278+dt)/StartRamp)</f>
        <v>1.1000000000000001</v>
      </c>
      <c r="AB1278" s="24">
        <f>SUM(Y1278:AA1278)</f>
        <v>3.4</v>
      </c>
      <c r="AC1278" s="24">
        <f>AB1278-D1278</f>
        <v>0.95099999999999962</v>
      </c>
      <c r="AD1278" s="25">
        <f>MEDIAN(0,(TaperEnd-E1278)/(TaperEnd-TaperStart),1)</f>
        <v>1</v>
      </c>
      <c r="AE1278" s="24">
        <f>MIN(P_pcs*AD1278,MAX(0,SOC_max-E1278)*E_nom*60/dt/SQRT(RTE))</f>
        <v>2.5</v>
      </c>
      <c r="AF1278" s="24">
        <f>MIN(P_pcs,MAX(0,E1278-SOC_min)*E_nom*60/dt*SQRT(RTE))</f>
        <v>2.5</v>
      </c>
      <c r="AG1278" s="24">
        <f>IF(AC1278&gt;0,MIN(AC1278,AE1278),0)</f>
        <v>0.95099999999999962</v>
      </c>
      <c r="AH1278" s="24">
        <f>IF(AC1278&lt;0,MIN(-AC1278,AF1278),0)</f>
        <v>0</v>
      </c>
      <c r="AI1278" s="24">
        <f>IF(AC1278&gt;0,D1278+AG1278,AB1278)</f>
        <v>3.4</v>
      </c>
      <c r="AJ1278" s="24">
        <f>MAX(0,D1278-AI1278-AH1278)</f>
        <v>0</v>
      </c>
      <c r="AK1278" s="25">
        <f>IF(AB1278&gt;0,AI1278/AB1278,0)</f>
        <v>1</v>
      </c>
      <c r="AL1278">
        <f>IF(AB1278=0,1,MIN(MATCH(MEDIAN(MinStable,AK1278,1),FC_L,1),3))</f>
        <v>3</v>
      </c>
      <c r="AM1278" s="25">
        <f>INDEX(FC_E1,$AL1278)+(MEDIAN(MinStable,$AK1278,1)-INDEX(FC_L,$AL1278))*(INDEX(FC_E1,$AL1278+1)-INDEX(FC_E1,$AL1278))/(INDEX(FC_L,$AL1278+1)-INDEX(FC_L,$AL1278))</f>
        <v>0.42799999999999999</v>
      </c>
      <c r="AN1278" s="25">
        <f>INDEX(FC_E2,$AL1278)+(MEDIAN(MinStable,$AK1278,1)-INDEX(FC_L,$AL1278))*(INDEX(FC_E2,$AL1278+1)-INDEX(FC_E2,$AL1278))/(INDEX(FC_L,$AL1278+1)-INDEX(FC_L,$AL1278))</f>
        <v>0.42199999999999999</v>
      </c>
      <c r="AO1278" s="25">
        <f>INDEX(FC_E3,$AL1278)+(MEDIAN(MinStable,$AK1278,1)-INDEX(FC_L,$AL1278))*(INDEX(FC_E3,$AL1278+1)-INDEX(FC_E3,$AL1278))/(INDEX(FC_L,$AL1278+1)-INDEX(FC_L,$AL1278))</f>
        <v>0.41499999999999998</v>
      </c>
      <c r="AP1278" s="26">
        <f>(IF(S1278=1,Y1278*AK1278/AM1278,0)+IF(T1278=1,Z1278*AK1278/AN1278,0)+IF(U1278=1,AA1278*AK1278/AO1278,0))*dt/60</f>
        <v>0.13434959664142687</v>
      </c>
      <c r="AQ1278" s="25">
        <f>E1278+(AG1278*SQRT(RTE)-AH1278/SQRT(RTE))*dt/60/E_nom</f>
        <v>0.7791801229916796</v>
      </c>
      <c r="AR1278">
        <f>IF(R1278=1,1,0)</f>
        <v>0</v>
      </c>
    </row>
    <row r="1279" spans="1:44" x14ac:dyDescent="0.2">
      <c r="A1279">
        <v>1277</v>
      </c>
      <c r="B1279" s="22">
        <f>A1279/1440</f>
        <v>0.88680555555555551</v>
      </c>
      <c r="C1279" s="23">
        <v>2.4245000000000001</v>
      </c>
      <c r="D1279" s="24">
        <f>C1279+P_aux</f>
        <v>2.4395000000000002</v>
      </c>
      <c r="E1279" s="25">
        <f>AQ1278</f>
        <v>0.7791801229916796</v>
      </c>
      <c r="F1279" s="24">
        <f>AB1278</f>
        <v>3.4</v>
      </c>
      <c r="G1279">
        <f>IF(AND(S1278=0,V1278&gt;=MinOff),V1278,-1)</f>
        <v>-1</v>
      </c>
      <c r="H1279">
        <f>IF(AND(T1278=0,W1278&gt;=MinOff),W1278,-1)</f>
        <v>-1</v>
      </c>
      <c r="I1279">
        <f>IF(AND(U1278=0,X1278&gt;=MinOff),X1278,-1)</f>
        <v>-1</v>
      </c>
      <c r="J1279">
        <f>IF(AND(S1278=1,V1278&gt;=MinRun),V1278,-1)</f>
        <v>1054</v>
      </c>
      <c r="K1279">
        <f>IF(AND(T1278=1,W1278&gt;=MinRun),W1278,-1)</f>
        <v>1053</v>
      </c>
      <c r="L1279">
        <f>IF(AND(U1278=1,X1278&gt;=MinRun),X1278,-1)</f>
        <v>712</v>
      </c>
      <c r="M1279">
        <f>IF(MAX(G1279:I1279)&lt;0,0,MATCH(MAX(G1279:I1279),G1279:I1279,0))</f>
        <v>0</v>
      </c>
      <c r="N1279">
        <f>IF(MAX(J1279:L1279)&lt;0,0,MATCH(MAX(J1279:L1279),J1279:L1279,0))</f>
        <v>1</v>
      </c>
      <c r="O1279" s="24">
        <f>IF(N1279=0,0,INDEX(CapVec,N1279))</f>
        <v>1.2</v>
      </c>
      <c r="P1279">
        <f>IF(OR(D1279&gt;F1279+StartMargin,E1279&lt;SOC_startT),1,0)</f>
        <v>0</v>
      </c>
      <c r="Q1279">
        <f>IF(AND(E1279&gt;SOC_stopT,D1279&lt;=F1279-O1279+StopMargin),1,0)</f>
        <v>0</v>
      </c>
      <c r="R1279">
        <f>IF(AND(P1279=1,M1279&gt;0),1,IF(AND(P1279=0,Q1279=1,N1279&gt;0),-1,0))</f>
        <v>0</v>
      </c>
      <c r="S1279">
        <f>S1278+IF(AND(R1279=1,M1279=1),1,0)-IF(AND(R1279=-1,N1279=1),1,0)</f>
        <v>1</v>
      </c>
      <c r="T1279">
        <f>T1278+IF(AND(R1279=1,M1279=2),1,0)-IF(AND(R1279=-1,N1279=2),1,0)</f>
        <v>1</v>
      </c>
      <c r="U1279">
        <f>U1278+IF(AND(R1279=1,M1279=3),1,0)-IF(AND(R1279=-1,N1279=3),1,0)</f>
        <v>1</v>
      </c>
      <c r="V1279">
        <f>IF(S1279&lt;&gt;S1278,0,V1278+dt)</f>
        <v>1055</v>
      </c>
      <c r="W1279">
        <f>IF(T1279&lt;&gt;T1278,0,W1278+dt)</f>
        <v>1054</v>
      </c>
      <c r="X1279">
        <f>IF(U1279&lt;&gt;U1278,0,X1278+dt)</f>
        <v>713</v>
      </c>
      <c r="Y1279" s="24">
        <f>S1279*Cap_1*MIN(1,(V1279+dt)/StartRamp)</f>
        <v>1.2</v>
      </c>
      <c r="Z1279" s="24">
        <f>T1279*Cap_2*MIN(1,(W1279+dt)/StartRamp)</f>
        <v>1.1000000000000001</v>
      </c>
      <c r="AA1279" s="24">
        <f>U1279*Cap_3*MIN(1,(X1279+dt)/StartRamp)</f>
        <v>1.1000000000000001</v>
      </c>
      <c r="AB1279" s="24">
        <f>SUM(Y1279:AA1279)</f>
        <v>3.4</v>
      </c>
      <c r="AC1279" s="24">
        <f>AB1279-D1279</f>
        <v>0.96049999999999969</v>
      </c>
      <c r="AD1279" s="25">
        <f>MEDIAN(0,(TaperEnd-E1279)/(TaperEnd-TaperStart),1)</f>
        <v>1</v>
      </c>
      <c r="AE1279" s="24">
        <f>MIN(P_pcs*AD1279,MAX(0,SOC_max-E1279)*E_nom*60/dt/SQRT(RTE))</f>
        <v>2.5</v>
      </c>
      <c r="AF1279" s="24">
        <f>MIN(P_pcs,MAX(0,E1279-SOC_min)*E_nom*60/dt*SQRT(RTE))</f>
        <v>2.5</v>
      </c>
      <c r="AG1279" s="24">
        <f>IF(AC1279&gt;0,MIN(AC1279,AE1279),0)</f>
        <v>0.96049999999999969</v>
      </c>
      <c r="AH1279" s="24">
        <f>IF(AC1279&lt;0,MIN(-AC1279,AF1279),0)</f>
        <v>0</v>
      </c>
      <c r="AI1279" s="24">
        <f>IF(AC1279&gt;0,D1279+AG1279,AB1279)</f>
        <v>3.4</v>
      </c>
      <c r="AJ1279" s="24">
        <f>MAX(0,D1279-AI1279-AH1279)</f>
        <v>0</v>
      </c>
      <c r="AK1279" s="25">
        <f>IF(AB1279&gt;0,AI1279/AB1279,0)</f>
        <v>1</v>
      </c>
      <c r="AL1279">
        <f>IF(AB1279=0,1,MIN(MATCH(MEDIAN(MinStable,AK1279,1),FC_L,1),3))</f>
        <v>3</v>
      </c>
      <c r="AM1279" s="25">
        <f>INDEX(FC_E1,$AL1279)+(MEDIAN(MinStable,$AK1279,1)-INDEX(FC_L,$AL1279))*(INDEX(FC_E1,$AL1279+1)-INDEX(FC_E1,$AL1279))/(INDEX(FC_L,$AL1279+1)-INDEX(FC_L,$AL1279))</f>
        <v>0.42799999999999999</v>
      </c>
      <c r="AN1279" s="25">
        <f>INDEX(FC_E2,$AL1279)+(MEDIAN(MinStable,$AK1279,1)-INDEX(FC_L,$AL1279))*(INDEX(FC_E2,$AL1279+1)-INDEX(FC_E2,$AL1279))/(INDEX(FC_L,$AL1279+1)-INDEX(FC_L,$AL1279))</f>
        <v>0.42199999999999999</v>
      </c>
      <c r="AO1279" s="25">
        <f>INDEX(FC_E3,$AL1279)+(MEDIAN(MinStable,$AK1279,1)-INDEX(FC_L,$AL1279))*(INDEX(FC_E3,$AL1279+1)-INDEX(FC_E3,$AL1279))/(INDEX(FC_L,$AL1279+1)-INDEX(FC_L,$AL1279))</f>
        <v>0.41499999999999998</v>
      </c>
      <c r="AP1279" s="26">
        <f>(IF(S1279=1,Y1279*AK1279/AM1279,0)+IF(T1279=1,Z1279*AK1279/AN1279,0)+IF(U1279=1,AA1279*AK1279/AO1279,0))*dt/60</f>
        <v>0.13434959664142687</v>
      </c>
      <c r="AQ1279" s="25">
        <f>E1279+(AG1279*SQRT(RTE)-AH1279/SQRT(RTE))*dt/60/E_nom</f>
        <v>0.78191051349914042</v>
      </c>
      <c r="AR1279">
        <f>IF(R1279=1,1,0)</f>
        <v>0</v>
      </c>
    </row>
    <row r="1280" spans="1:44" x14ac:dyDescent="0.2">
      <c r="A1280">
        <v>1278</v>
      </c>
      <c r="B1280" s="22">
        <f>A1280/1440</f>
        <v>0.88749999999999996</v>
      </c>
      <c r="C1280" s="23">
        <v>2.4697</v>
      </c>
      <c r="D1280" s="24">
        <f>C1280+P_aux</f>
        <v>2.4847000000000001</v>
      </c>
      <c r="E1280" s="25">
        <f>AQ1279</f>
        <v>0.78191051349914042</v>
      </c>
      <c r="F1280" s="24">
        <f>AB1279</f>
        <v>3.4</v>
      </c>
      <c r="G1280">
        <f>IF(AND(S1279=0,V1279&gt;=MinOff),V1279,-1)</f>
        <v>-1</v>
      </c>
      <c r="H1280">
        <f>IF(AND(T1279=0,W1279&gt;=MinOff),W1279,-1)</f>
        <v>-1</v>
      </c>
      <c r="I1280">
        <f>IF(AND(U1279=0,X1279&gt;=MinOff),X1279,-1)</f>
        <v>-1</v>
      </c>
      <c r="J1280">
        <f>IF(AND(S1279=1,V1279&gt;=MinRun),V1279,-1)</f>
        <v>1055</v>
      </c>
      <c r="K1280">
        <f>IF(AND(T1279=1,W1279&gt;=MinRun),W1279,-1)</f>
        <v>1054</v>
      </c>
      <c r="L1280">
        <f>IF(AND(U1279=1,X1279&gt;=MinRun),X1279,-1)</f>
        <v>713</v>
      </c>
      <c r="M1280">
        <f>IF(MAX(G1280:I1280)&lt;0,0,MATCH(MAX(G1280:I1280),G1280:I1280,0))</f>
        <v>0</v>
      </c>
      <c r="N1280">
        <f>IF(MAX(J1280:L1280)&lt;0,0,MATCH(MAX(J1280:L1280),J1280:L1280,0))</f>
        <v>1</v>
      </c>
      <c r="O1280" s="24">
        <f>IF(N1280=0,0,INDEX(CapVec,N1280))</f>
        <v>1.2</v>
      </c>
      <c r="P1280">
        <f>IF(OR(D1280&gt;F1280+StartMargin,E1280&lt;SOC_startT),1,0)</f>
        <v>0</v>
      </c>
      <c r="Q1280">
        <f>IF(AND(E1280&gt;SOC_stopT,D1280&lt;=F1280-O1280+StopMargin),1,0)</f>
        <v>0</v>
      </c>
      <c r="R1280">
        <f>IF(AND(P1280=1,M1280&gt;0),1,IF(AND(P1280=0,Q1280=1,N1280&gt;0),-1,0))</f>
        <v>0</v>
      </c>
      <c r="S1280">
        <f>S1279+IF(AND(R1280=1,M1280=1),1,0)-IF(AND(R1280=-1,N1280=1),1,0)</f>
        <v>1</v>
      </c>
      <c r="T1280">
        <f>T1279+IF(AND(R1280=1,M1280=2),1,0)-IF(AND(R1280=-1,N1280=2),1,0)</f>
        <v>1</v>
      </c>
      <c r="U1280">
        <f>U1279+IF(AND(R1280=1,M1280=3),1,0)-IF(AND(R1280=-1,N1280=3),1,0)</f>
        <v>1</v>
      </c>
      <c r="V1280">
        <f>IF(S1280&lt;&gt;S1279,0,V1279+dt)</f>
        <v>1056</v>
      </c>
      <c r="W1280">
        <f>IF(T1280&lt;&gt;T1279,0,W1279+dt)</f>
        <v>1055</v>
      </c>
      <c r="X1280">
        <f>IF(U1280&lt;&gt;U1279,0,X1279+dt)</f>
        <v>714</v>
      </c>
      <c r="Y1280" s="24">
        <f>S1280*Cap_1*MIN(1,(V1280+dt)/StartRamp)</f>
        <v>1.2</v>
      </c>
      <c r="Z1280" s="24">
        <f>T1280*Cap_2*MIN(1,(W1280+dt)/StartRamp)</f>
        <v>1.1000000000000001</v>
      </c>
      <c r="AA1280" s="24">
        <f>U1280*Cap_3*MIN(1,(X1280+dt)/StartRamp)</f>
        <v>1.1000000000000001</v>
      </c>
      <c r="AB1280" s="24">
        <f>SUM(Y1280:AA1280)</f>
        <v>3.4</v>
      </c>
      <c r="AC1280" s="24">
        <f>AB1280-D1280</f>
        <v>0.91529999999999978</v>
      </c>
      <c r="AD1280" s="25">
        <f>MEDIAN(0,(TaperEnd-E1280)/(TaperEnd-TaperStart),1)</f>
        <v>1</v>
      </c>
      <c r="AE1280" s="24">
        <f>MIN(P_pcs*AD1280,MAX(0,SOC_max-E1280)*E_nom*60/dt/SQRT(RTE))</f>
        <v>2.5</v>
      </c>
      <c r="AF1280" s="24">
        <f>MIN(P_pcs,MAX(0,E1280-SOC_min)*E_nom*60/dt*SQRT(RTE))</f>
        <v>2.5</v>
      </c>
      <c r="AG1280" s="24">
        <f>IF(AC1280&gt;0,MIN(AC1280,AE1280),0)</f>
        <v>0.91529999999999978</v>
      </c>
      <c r="AH1280" s="24">
        <f>IF(AC1280&lt;0,MIN(-AC1280,AF1280),0)</f>
        <v>0</v>
      </c>
      <c r="AI1280" s="24">
        <f>IF(AC1280&gt;0,D1280+AG1280,AB1280)</f>
        <v>3.4</v>
      </c>
      <c r="AJ1280" s="24">
        <f>MAX(0,D1280-AI1280-AH1280)</f>
        <v>0</v>
      </c>
      <c r="AK1280" s="25">
        <f>IF(AB1280&gt;0,AI1280/AB1280,0)</f>
        <v>1</v>
      </c>
      <c r="AL1280">
        <f>IF(AB1280=0,1,MIN(MATCH(MEDIAN(MinStable,AK1280,1),FC_L,1),3))</f>
        <v>3</v>
      </c>
      <c r="AM1280" s="25">
        <f>INDEX(FC_E1,$AL1280)+(MEDIAN(MinStable,$AK1280,1)-INDEX(FC_L,$AL1280))*(INDEX(FC_E1,$AL1280+1)-INDEX(FC_E1,$AL1280))/(INDEX(FC_L,$AL1280+1)-INDEX(FC_L,$AL1280))</f>
        <v>0.42799999999999999</v>
      </c>
      <c r="AN1280" s="25">
        <f>INDEX(FC_E2,$AL1280)+(MEDIAN(MinStable,$AK1280,1)-INDEX(FC_L,$AL1280))*(INDEX(FC_E2,$AL1280+1)-INDEX(FC_E2,$AL1280))/(INDEX(FC_L,$AL1280+1)-INDEX(FC_L,$AL1280))</f>
        <v>0.42199999999999999</v>
      </c>
      <c r="AO1280" s="25">
        <f>INDEX(FC_E3,$AL1280)+(MEDIAN(MinStable,$AK1280,1)-INDEX(FC_L,$AL1280))*(INDEX(FC_E3,$AL1280+1)-INDEX(FC_E3,$AL1280))/(INDEX(FC_L,$AL1280+1)-INDEX(FC_L,$AL1280))</f>
        <v>0.41499999999999998</v>
      </c>
      <c r="AP1280" s="26">
        <f>(IF(S1280=1,Y1280*AK1280/AM1280,0)+IF(T1280=1,Z1280*AK1280/AN1280,0)+IF(U1280=1,AA1280*AK1280/AO1280,0))*dt/60</f>
        <v>0.13434959664142687</v>
      </c>
      <c r="AQ1280" s="25">
        <f>E1280+(AG1280*SQRT(RTE)-AH1280/SQRT(RTE))*dt/60/E_nom</f>
        <v>0.78451241504154434</v>
      </c>
      <c r="AR1280">
        <f>IF(R1280=1,1,0)</f>
        <v>0</v>
      </c>
    </row>
    <row r="1281" spans="1:44" x14ac:dyDescent="0.2">
      <c r="A1281">
        <v>1279</v>
      </c>
      <c r="B1281" s="22">
        <f>A1281/1440</f>
        <v>0.8881944444444444</v>
      </c>
      <c r="C1281" s="23">
        <v>2.3864000000000001</v>
      </c>
      <c r="D1281" s="24">
        <f>C1281+P_aux</f>
        <v>2.4014000000000002</v>
      </c>
      <c r="E1281" s="25">
        <f>AQ1280</f>
        <v>0.78451241504154434</v>
      </c>
      <c r="F1281" s="24">
        <f>AB1280</f>
        <v>3.4</v>
      </c>
      <c r="G1281">
        <f>IF(AND(S1280=0,V1280&gt;=MinOff),V1280,-1)</f>
        <v>-1</v>
      </c>
      <c r="H1281">
        <f>IF(AND(T1280=0,W1280&gt;=MinOff),W1280,-1)</f>
        <v>-1</v>
      </c>
      <c r="I1281">
        <f>IF(AND(U1280=0,X1280&gt;=MinOff),X1280,-1)</f>
        <v>-1</v>
      </c>
      <c r="J1281">
        <f>IF(AND(S1280=1,V1280&gt;=MinRun),V1280,-1)</f>
        <v>1056</v>
      </c>
      <c r="K1281">
        <f>IF(AND(T1280=1,W1280&gt;=MinRun),W1280,-1)</f>
        <v>1055</v>
      </c>
      <c r="L1281">
        <f>IF(AND(U1280=1,X1280&gt;=MinRun),X1280,-1)</f>
        <v>714</v>
      </c>
      <c r="M1281">
        <f>IF(MAX(G1281:I1281)&lt;0,0,MATCH(MAX(G1281:I1281),G1281:I1281,0))</f>
        <v>0</v>
      </c>
      <c r="N1281">
        <f>IF(MAX(J1281:L1281)&lt;0,0,MATCH(MAX(J1281:L1281),J1281:L1281,0))</f>
        <v>1</v>
      </c>
      <c r="O1281" s="24">
        <f>IF(N1281=0,0,INDEX(CapVec,N1281))</f>
        <v>1.2</v>
      </c>
      <c r="P1281">
        <f>IF(OR(D1281&gt;F1281+StartMargin,E1281&lt;SOC_startT),1,0)</f>
        <v>0</v>
      </c>
      <c r="Q1281">
        <f>IF(AND(E1281&gt;SOC_stopT,D1281&lt;=F1281-O1281+StopMargin),1,0)</f>
        <v>0</v>
      </c>
      <c r="R1281">
        <f>IF(AND(P1281=1,M1281&gt;0),1,IF(AND(P1281=0,Q1281=1,N1281&gt;0),-1,0))</f>
        <v>0</v>
      </c>
      <c r="S1281">
        <f>S1280+IF(AND(R1281=1,M1281=1),1,0)-IF(AND(R1281=-1,N1281=1),1,0)</f>
        <v>1</v>
      </c>
      <c r="T1281">
        <f>T1280+IF(AND(R1281=1,M1281=2),1,0)-IF(AND(R1281=-1,N1281=2),1,0)</f>
        <v>1</v>
      </c>
      <c r="U1281">
        <f>U1280+IF(AND(R1281=1,M1281=3),1,0)-IF(AND(R1281=-1,N1281=3),1,0)</f>
        <v>1</v>
      </c>
      <c r="V1281">
        <f>IF(S1281&lt;&gt;S1280,0,V1280+dt)</f>
        <v>1057</v>
      </c>
      <c r="W1281">
        <f>IF(T1281&lt;&gt;T1280,0,W1280+dt)</f>
        <v>1056</v>
      </c>
      <c r="X1281">
        <f>IF(U1281&lt;&gt;U1280,0,X1280+dt)</f>
        <v>715</v>
      </c>
      <c r="Y1281" s="24">
        <f>S1281*Cap_1*MIN(1,(V1281+dt)/StartRamp)</f>
        <v>1.2</v>
      </c>
      <c r="Z1281" s="24">
        <f>T1281*Cap_2*MIN(1,(W1281+dt)/StartRamp)</f>
        <v>1.1000000000000001</v>
      </c>
      <c r="AA1281" s="24">
        <f>U1281*Cap_3*MIN(1,(X1281+dt)/StartRamp)</f>
        <v>1.1000000000000001</v>
      </c>
      <c r="AB1281" s="24">
        <f>SUM(Y1281:AA1281)</f>
        <v>3.4</v>
      </c>
      <c r="AC1281" s="24">
        <f>AB1281-D1281</f>
        <v>0.99859999999999971</v>
      </c>
      <c r="AD1281" s="25">
        <f>MEDIAN(0,(TaperEnd-E1281)/(TaperEnd-TaperStart),1)</f>
        <v>1</v>
      </c>
      <c r="AE1281" s="24">
        <f>MIN(P_pcs*AD1281,MAX(0,SOC_max-E1281)*E_nom*60/dt/SQRT(RTE))</f>
        <v>2.5</v>
      </c>
      <c r="AF1281" s="24">
        <f>MIN(P_pcs,MAX(0,E1281-SOC_min)*E_nom*60/dt*SQRT(RTE))</f>
        <v>2.5</v>
      </c>
      <c r="AG1281" s="24">
        <f>IF(AC1281&gt;0,MIN(AC1281,AE1281),0)</f>
        <v>0.99859999999999971</v>
      </c>
      <c r="AH1281" s="24">
        <f>IF(AC1281&lt;0,MIN(-AC1281,AF1281),0)</f>
        <v>0</v>
      </c>
      <c r="AI1281" s="24">
        <f>IF(AC1281&gt;0,D1281+AG1281,AB1281)</f>
        <v>3.4</v>
      </c>
      <c r="AJ1281" s="24">
        <f>MAX(0,D1281-AI1281-AH1281)</f>
        <v>0</v>
      </c>
      <c r="AK1281" s="25">
        <f>IF(AB1281&gt;0,AI1281/AB1281,0)</f>
        <v>1</v>
      </c>
      <c r="AL1281">
        <f>IF(AB1281=0,1,MIN(MATCH(MEDIAN(MinStable,AK1281,1),FC_L,1),3))</f>
        <v>3</v>
      </c>
      <c r="AM1281" s="25">
        <f>INDEX(FC_E1,$AL1281)+(MEDIAN(MinStable,$AK1281,1)-INDEX(FC_L,$AL1281))*(INDEX(FC_E1,$AL1281+1)-INDEX(FC_E1,$AL1281))/(INDEX(FC_L,$AL1281+1)-INDEX(FC_L,$AL1281))</f>
        <v>0.42799999999999999</v>
      </c>
      <c r="AN1281" s="25">
        <f>INDEX(FC_E2,$AL1281)+(MEDIAN(MinStable,$AK1281,1)-INDEX(FC_L,$AL1281))*(INDEX(FC_E2,$AL1281+1)-INDEX(FC_E2,$AL1281))/(INDEX(FC_L,$AL1281+1)-INDEX(FC_L,$AL1281))</f>
        <v>0.42199999999999999</v>
      </c>
      <c r="AO1281" s="25">
        <f>INDEX(FC_E3,$AL1281)+(MEDIAN(MinStable,$AK1281,1)-INDEX(FC_L,$AL1281))*(INDEX(FC_E3,$AL1281+1)-INDEX(FC_E3,$AL1281))/(INDEX(FC_L,$AL1281+1)-INDEX(FC_L,$AL1281))</f>
        <v>0.41499999999999998</v>
      </c>
      <c r="AP1281" s="26">
        <f>(IF(S1281=1,Y1281*AK1281/AM1281,0)+IF(T1281=1,Z1281*AK1281/AN1281,0)+IF(U1281=1,AA1281*AK1281/AO1281,0))*dt/60</f>
        <v>0.13434959664142687</v>
      </c>
      <c r="AQ1281" s="25">
        <f>E1281+(AG1281*SQRT(RTE)-AH1281/SQRT(RTE))*dt/60/E_nom</f>
        <v>0.78735111151291381</v>
      </c>
      <c r="AR1281">
        <f>IF(R1281=1,1,0)</f>
        <v>0</v>
      </c>
    </row>
    <row r="1282" spans="1:44" x14ac:dyDescent="0.2">
      <c r="A1282">
        <v>1280</v>
      </c>
      <c r="B1282" s="22">
        <f>A1282/1440</f>
        <v>0.88888888888888884</v>
      </c>
      <c r="C1282" s="23">
        <v>2.5417999999999998</v>
      </c>
      <c r="D1282" s="24">
        <f>C1282+P_aux</f>
        <v>2.5568</v>
      </c>
      <c r="E1282" s="25">
        <f>AQ1281</f>
        <v>0.78735111151291381</v>
      </c>
      <c r="F1282" s="24">
        <f>AB1281</f>
        <v>3.4</v>
      </c>
      <c r="G1282">
        <f>IF(AND(S1281=0,V1281&gt;=MinOff),V1281,-1)</f>
        <v>-1</v>
      </c>
      <c r="H1282">
        <f>IF(AND(T1281=0,W1281&gt;=MinOff),W1281,-1)</f>
        <v>-1</v>
      </c>
      <c r="I1282">
        <f>IF(AND(U1281=0,X1281&gt;=MinOff),X1281,-1)</f>
        <v>-1</v>
      </c>
      <c r="J1282">
        <f>IF(AND(S1281=1,V1281&gt;=MinRun),V1281,-1)</f>
        <v>1057</v>
      </c>
      <c r="K1282">
        <f>IF(AND(T1281=1,W1281&gt;=MinRun),W1281,-1)</f>
        <v>1056</v>
      </c>
      <c r="L1282">
        <f>IF(AND(U1281=1,X1281&gt;=MinRun),X1281,-1)</f>
        <v>715</v>
      </c>
      <c r="M1282">
        <f>IF(MAX(G1282:I1282)&lt;0,0,MATCH(MAX(G1282:I1282),G1282:I1282,0))</f>
        <v>0</v>
      </c>
      <c r="N1282">
        <f>IF(MAX(J1282:L1282)&lt;0,0,MATCH(MAX(J1282:L1282),J1282:L1282,0))</f>
        <v>1</v>
      </c>
      <c r="O1282" s="24">
        <f>IF(N1282=0,0,INDEX(CapVec,N1282))</f>
        <v>1.2</v>
      </c>
      <c r="P1282">
        <f>IF(OR(D1282&gt;F1282+StartMargin,E1282&lt;SOC_startT),1,0)</f>
        <v>0</v>
      </c>
      <c r="Q1282">
        <f>IF(AND(E1282&gt;SOC_stopT,D1282&lt;=F1282-O1282+StopMargin),1,0)</f>
        <v>0</v>
      </c>
      <c r="R1282">
        <f>IF(AND(P1282=1,M1282&gt;0),1,IF(AND(P1282=0,Q1282=1,N1282&gt;0),-1,0))</f>
        <v>0</v>
      </c>
      <c r="S1282">
        <f>S1281+IF(AND(R1282=1,M1282=1),1,0)-IF(AND(R1282=-1,N1282=1),1,0)</f>
        <v>1</v>
      </c>
      <c r="T1282">
        <f>T1281+IF(AND(R1282=1,M1282=2),1,0)-IF(AND(R1282=-1,N1282=2),1,0)</f>
        <v>1</v>
      </c>
      <c r="U1282">
        <f>U1281+IF(AND(R1282=1,M1282=3),1,0)-IF(AND(R1282=-1,N1282=3),1,0)</f>
        <v>1</v>
      </c>
      <c r="V1282">
        <f>IF(S1282&lt;&gt;S1281,0,V1281+dt)</f>
        <v>1058</v>
      </c>
      <c r="W1282">
        <f>IF(T1282&lt;&gt;T1281,0,W1281+dt)</f>
        <v>1057</v>
      </c>
      <c r="X1282">
        <f>IF(U1282&lt;&gt;U1281,0,X1281+dt)</f>
        <v>716</v>
      </c>
      <c r="Y1282" s="24">
        <f>S1282*Cap_1*MIN(1,(V1282+dt)/StartRamp)</f>
        <v>1.2</v>
      </c>
      <c r="Z1282" s="24">
        <f>T1282*Cap_2*MIN(1,(W1282+dt)/StartRamp)</f>
        <v>1.1000000000000001</v>
      </c>
      <c r="AA1282" s="24">
        <f>U1282*Cap_3*MIN(1,(X1282+dt)/StartRamp)</f>
        <v>1.1000000000000001</v>
      </c>
      <c r="AB1282" s="24">
        <f>SUM(Y1282:AA1282)</f>
        <v>3.4</v>
      </c>
      <c r="AC1282" s="24">
        <f>AB1282-D1282</f>
        <v>0.84319999999999995</v>
      </c>
      <c r="AD1282" s="25">
        <f>MEDIAN(0,(TaperEnd-E1282)/(TaperEnd-TaperStart),1)</f>
        <v>1</v>
      </c>
      <c r="AE1282" s="24">
        <f>MIN(P_pcs*AD1282,MAX(0,SOC_max-E1282)*E_nom*60/dt/SQRT(RTE))</f>
        <v>2.5</v>
      </c>
      <c r="AF1282" s="24">
        <f>MIN(P_pcs,MAX(0,E1282-SOC_min)*E_nom*60/dt*SQRT(RTE))</f>
        <v>2.5</v>
      </c>
      <c r="AG1282" s="24">
        <f>IF(AC1282&gt;0,MIN(AC1282,AE1282),0)</f>
        <v>0.84319999999999995</v>
      </c>
      <c r="AH1282" s="24">
        <f>IF(AC1282&lt;0,MIN(-AC1282,AF1282),0)</f>
        <v>0</v>
      </c>
      <c r="AI1282" s="24">
        <f>IF(AC1282&gt;0,D1282+AG1282,AB1282)</f>
        <v>3.4</v>
      </c>
      <c r="AJ1282" s="24">
        <f>MAX(0,D1282-AI1282-AH1282)</f>
        <v>0</v>
      </c>
      <c r="AK1282" s="25">
        <f>IF(AB1282&gt;0,AI1282/AB1282,0)</f>
        <v>1</v>
      </c>
      <c r="AL1282">
        <f>IF(AB1282=0,1,MIN(MATCH(MEDIAN(MinStable,AK1282,1),FC_L,1),3))</f>
        <v>3</v>
      </c>
      <c r="AM1282" s="25">
        <f>INDEX(FC_E1,$AL1282)+(MEDIAN(MinStable,$AK1282,1)-INDEX(FC_L,$AL1282))*(INDEX(FC_E1,$AL1282+1)-INDEX(FC_E1,$AL1282))/(INDEX(FC_L,$AL1282+1)-INDEX(FC_L,$AL1282))</f>
        <v>0.42799999999999999</v>
      </c>
      <c r="AN1282" s="25">
        <f>INDEX(FC_E2,$AL1282)+(MEDIAN(MinStable,$AK1282,1)-INDEX(FC_L,$AL1282))*(INDEX(FC_E2,$AL1282+1)-INDEX(FC_E2,$AL1282))/(INDEX(FC_L,$AL1282+1)-INDEX(FC_L,$AL1282))</f>
        <v>0.42199999999999999</v>
      </c>
      <c r="AO1282" s="25">
        <f>INDEX(FC_E3,$AL1282)+(MEDIAN(MinStable,$AK1282,1)-INDEX(FC_L,$AL1282))*(INDEX(FC_E3,$AL1282+1)-INDEX(FC_E3,$AL1282))/(INDEX(FC_L,$AL1282+1)-INDEX(FC_L,$AL1282))</f>
        <v>0.41499999999999998</v>
      </c>
      <c r="AP1282" s="26">
        <f>(IF(S1282=1,Y1282*AK1282/AM1282,0)+IF(T1282=1,Z1282*AK1282/AN1282,0)+IF(U1282=1,AA1282*AK1282/AO1282,0))*dt/60</f>
        <v>0.13434959664142687</v>
      </c>
      <c r="AQ1282" s="25">
        <f>E1282+(AG1282*SQRT(RTE)-AH1282/SQRT(RTE))*dt/60/E_nom</f>
        <v>0.78974805609999454</v>
      </c>
      <c r="AR1282">
        <f>IF(R1282=1,1,0)</f>
        <v>0</v>
      </c>
    </row>
    <row r="1283" spans="1:44" x14ac:dyDescent="0.2">
      <c r="A1283">
        <v>1281</v>
      </c>
      <c r="B1283" s="22">
        <f>A1283/1440</f>
        <v>0.88958333333333328</v>
      </c>
      <c r="C1283" s="23">
        <v>2.3887</v>
      </c>
      <c r="D1283" s="24">
        <f>C1283+P_aux</f>
        <v>2.4037000000000002</v>
      </c>
      <c r="E1283" s="25">
        <f>AQ1282</f>
        <v>0.78974805609999454</v>
      </c>
      <c r="F1283" s="24">
        <f>AB1282</f>
        <v>3.4</v>
      </c>
      <c r="G1283">
        <f>IF(AND(S1282=0,V1282&gt;=MinOff),V1282,-1)</f>
        <v>-1</v>
      </c>
      <c r="H1283">
        <f>IF(AND(T1282=0,W1282&gt;=MinOff),W1282,-1)</f>
        <v>-1</v>
      </c>
      <c r="I1283">
        <f>IF(AND(U1282=0,X1282&gt;=MinOff),X1282,-1)</f>
        <v>-1</v>
      </c>
      <c r="J1283">
        <f>IF(AND(S1282=1,V1282&gt;=MinRun),V1282,-1)</f>
        <v>1058</v>
      </c>
      <c r="K1283">
        <f>IF(AND(T1282=1,W1282&gt;=MinRun),W1282,-1)</f>
        <v>1057</v>
      </c>
      <c r="L1283">
        <f>IF(AND(U1282=1,X1282&gt;=MinRun),X1282,-1)</f>
        <v>716</v>
      </c>
      <c r="M1283">
        <f>IF(MAX(G1283:I1283)&lt;0,0,MATCH(MAX(G1283:I1283),G1283:I1283,0))</f>
        <v>0</v>
      </c>
      <c r="N1283">
        <f>IF(MAX(J1283:L1283)&lt;0,0,MATCH(MAX(J1283:L1283),J1283:L1283,0))</f>
        <v>1</v>
      </c>
      <c r="O1283" s="24">
        <f>IF(N1283=0,0,INDEX(CapVec,N1283))</f>
        <v>1.2</v>
      </c>
      <c r="P1283">
        <f>IF(OR(D1283&gt;F1283+StartMargin,E1283&lt;SOC_startT),1,0)</f>
        <v>0</v>
      </c>
      <c r="Q1283">
        <f>IF(AND(E1283&gt;SOC_stopT,D1283&lt;=F1283-O1283+StopMargin),1,0)</f>
        <v>0</v>
      </c>
      <c r="R1283">
        <f>IF(AND(P1283=1,M1283&gt;0),1,IF(AND(P1283=0,Q1283=1,N1283&gt;0),-1,0))</f>
        <v>0</v>
      </c>
      <c r="S1283">
        <f>S1282+IF(AND(R1283=1,M1283=1),1,0)-IF(AND(R1283=-1,N1283=1),1,0)</f>
        <v>1</v>
      </c>
      <c r="T1283">
        <f>T1282+IF(AND(R1283=1,M1283=2),1,0)-IF(AND(R1283=-1,N1283=2),1,0)</f>
        <v>1</v>
      </c>
      <c r="U1283">
        <f>U1282+IF(AND(R1283=1,M1283=3),1,0)-IF(AND(R1283=-1,N1283=3),1,0)</f>
        <v>1</v>
      </c>
      <c r="V1283">
        <f>IF(S1283&lt;&gt;S1282,0,V1282+dt)</f>
        <v>1059</v>
      </c>
      <c r="W1283">
        <f>IF(T1283&lt;&gt;T1282,0,W1282+dt)</f>
        <v>1058</v>
      </c>
      <c r="X1283">
        <f>IF(U1283&lt;&gt;U1282,0,X1282+dt)</f>
        <v>717</v>
      </c>
      <c r="Y1283" s="24">
        <f>S1283*Cap_1*MIN(1,(V1283+dt)/StartRamp)</f>
        <v>1.2</v>
      </c>
      <c r="Z1283" s="24">
        <f>T1283*Cap_2*MIN(1,(W1283+dt)/StartRamp)</f>
        <v>1.1000000000000001</v>
      </c>
      <c r="AA1283" s="24">
        <f>U1283*Cap_3*MIN(1,(X1283+dt)/StartRamp)</f>
        <v>1.1000000000000001</v>
      </c>
      <c r="AB1283" s="24">
        <f>SUM(Y1283:AA1283)</f>
        <v>3.4</v>
      </c>
      <c r="AC1283" s="24">
        <f>AB1283-D1283</f>
        <v>0.99629999999999974</v>
      </c>
      <c r="AD1283" s="25">
        <f>MEDIAN(0,(TaperEnd-E1283)/(TaperEnd-TaperStart),1)</f>
        <v>1</v>
      </c>
      <c r="AE1283" s="24">
        <f>MIN(P_pcs*AD1283,MAX(0,SOC_max-E1283)*E_nom*60/dt/SQRT(RTE))</f>
        <v>2.5</v>
      </c>
      <c r="AF1283" s="24">
        <f>MIN(P_pcs,MAX(0,E1283-SOC_min)*E_nom*60/dt*SQRT(RTE))</f>
        <v>2.5</v>
      </c>
      <c r="AG1283" s="24">
        <f>IF(AC1283&gt;0,MIN(AC1283,AE1283),0)</f>
        <v>0.99629999999999974</v>
      </c>
      <c r="AH1283" s="24">
        <f>IF(AC1283&lt;0,MIN(-AC1283,AF1283),0)</f>
        <v>0</v>
      </c>
      <c r="AI1283" s="24">
        <f>IF(AC1283&gt;0,D1283+AG1283,AB1283)</f>
        <v>3.4</v>
      </c>
      <c r="AJ1283" s="24">
        <f>MAX(0,D1283-AI1283-AH1283)</f>
        <v>0</v>
      </c>
      <c r="AK1283" s="25">
        <f>IF(AB1283&gt;0,AI1283/AB1283,0)</f>
        <v>1</v>
      </c>
      <c r="AL1283">
        <f>IF(AB1283=0,1,MIN(MATCH(MEDIAN(MinStable,AK1283,1),FC_L,1),3))</f>
        <v>3</v>
      </c>
      <c r="AM1283" s="25">
        <f>INDEX(FC_E1,$AL1283)+(MEDIAN(MinStable,$AK1283,1)-INDEX(FC_L,$AL1283))*(INDEX(FC_E1,$AL1283+1)-INDEX(FC_E1,$AL1283))/(INDEX(FC_L,$AL1283+1)-INDEX(FC_L,$AL1283))</f>
        <v>0.42799999999999999</v>
      </c>
      <c r="AN1283" s="25">
        <f>INDEX(FC_E2,$AL1283)+(MEDIAN(MinStable,$AK1283,1)-INDEX(FC_L,$AL1283))*(INDEX(FC_E2,$AL1283+1)-INDEX(FC_E2,$AL1283))/(INDEX(FC_L,$AL1283+1)-INDEX(FC_L,$AL1283))</f>
        <v>0.42199999999999999</v>
      </c>
      <c r="AO1283" s="25">
        <f>INDEX(FC_E3,$AL1283)+(MEDIAN(MinStable,$AK1283,1)-INDEX(FC_L,$AL1283))*(INDEX(FC_E3,$AL1283+1)-INDEX(FC_E3,$AL1283))/(INDEX(FC_L,$AL1283+1)-INDEX(FC_L,$AL1283))</f>
        <v>0.41499999999999998</v>
      </c>
      <c r="AP1283" s="26">
        <f>(IF(S1283=1,Y1283*AK1283/AM1283,0)+IF(T1283=1,Z1283*AK1283/AN1283,0)+IF(U1283=1,AA1283*AK1283/AO1283,0))*dt/60</f>
        <v>0.13434959664142687</v>
      </c>
      <c r="AQ1283" s="25">
        <f>E1283+(AG1283*SQRT(RTE)-AH1283/SQRT(RTE))*dt/60/E_nom</f>
        <v>0.79258021441606252</v>
      </c>
      <c r="AR1283">
        <f>IF(R1283=1,1,0)</f>
        <v>0</v>
      </c>
    </row>
    <row r="1284" spans="1:44" x14ac:dyDescent="0.2">
      <c r="A1284">
        <v>1282</v>
      </c>
      <c r="B1284" s="22">
        <f>A1284/1440</f>
        <v>0.89027777777777772</v>
      </c>
      <c r="C1284" s="23">
        <v>2.4436</v>
      </c>
      <c r="D1284" s="24">
        <f>C1284+P_aux</f>
        <v>2.4586000000000001</v>
      </c>
      <c r="E1284" s="25">
        <f>AQ1283</f>
        <v>0.79258021441606252</v>
      </c>
      <c r="F1284" s="24">
        <f>AB1283</f>
        <v>3.4</v>
      </c>
      <c r="G1284">
        <f>IF(AND(S1283=0,V1283&gt;=MinOff),V1283,-1)</f>
        <v>-1</v>
      </c>
      <c r="H1284">
        <f>IF(AND(T1283=0,W1283&gt;=MinOff),W1283,-1)</f>
        <v>-1</v>
      </c>
      <c r="I1284">
        <f>IF(AND(U1283=0,X1283&gt;=MinOff),X1283,-1)</f>
        <v>-1</v>
      </c>
      <c r="J1284">
        <f>IF(AND(S1283=1,V1283&gt;=MinRun),V1283,-1)</f>
        <v>1059</v>
      </c>
      <c r="K1284">
        <f>IF(AND(T1283=1,W1283&gt;=MinRun),W1283,-1)</f>
        <v>1058</v>
      </c>
      <c r="L1284">
        <f>IF(AND(U1283=1,X1283&gt;=MinRun),X1283,-1)</f>
        <v>717</v>
      </c>
      <c r="M1284">
        <f>IF(MAX(G1284:I1284)&lt;0,0,MATCH(MAX(G1284:I1284),G1284:I1284,0))</f>
        <v>0</v>
      </c>
      <c r="N1284">
        <f>IF(MAX(J1284:L1284)&lt;0,0,MATCH(MAX(J1284:L1284),J1284:L1284,0))</f>
        <v>1</v>
      </c>
      <c r="O1284" s="24">
        <f>IF(N1284=0,0,INDEX(CapVec,N1284))</f>
        <v>1.2</v>
      </c>
      <c r="P1284">
        <f>IF(OR(D1284&gt;F1284+StartMargin,E1284&lt;SOC_startT),1,0)</f>
        <v>0</v>
      </c>
      <c r="Q1284">
        <f>IF(AND(E1284&gt;SOC_stopT,D1284&lt;=F1284-O1284+StopMargin),1,0)</f>
        <v>0</v>
      </c>
      <c r="R1284">
        <f>IF(AND(P1284=1,M1284&gt;0),1,IF(AND(P1284=0,Q1284=1,N1284&gt;0),-1,0))</f>
        <v>0</v>
      </c>
      <c r="S1284">
        <f>S1283+IF(AND(R1284=1,M1284=1),1,0)-IF(AND(R1284=-1,N1284=1),1,0)</f>
        <v>1</v>
      </c>
      <c r="T1284">
        <f>T1283+IF(AND(R1284=1,M1284=2),1,0)-IF(AND(R1284=-1,N1284=2),1,0)</f>
        <v>1</v>
      </c>
      <c r="U1284">
        <f>U1283+IF(AND(R1284=1,M1284=3),1,0)-IF(AND(R1284=-1,N1284=3),1,0)</f>
        <v>1</v>
      </c>
      <c r="V1284">
        <f>IF(S1284&lt;&gt;S1283,0,V1283+dt)</f>
        <v>1060</v>
      </c>
      <c r="W1284">
        <f>IF(T1284&lt;&gt;T1283,0,W1283+dt)</f>
        <v>1059</v>
      </c>
      <c r="X1284">
        <f>IF(U1284&lt;&gt;U1283,0,X1283+dt)</f>
        <v>718</v>
      </c>
      <c r="Y1284" s="24">
        <f>S1284*Cap_1*MIN(1,(V1284+dt)/StartRamp)</f>
        <v>1.2</v>
      </c>
      <c r="Z1284" s="24">
        <f>T1284*Cap_2*MIN(1,(W1284+dt)/StartRamp)</f>
        <v>1.1000000000000001</v>
      </c>
      <c r="AA1284" s="24">
        <f>U1284*Cap_3*MIN(1,(X1284+dt)/StartRamp)</f>
        <v>1.1000000000000001</v>
      </c>
      <c r="AB1284" s="24">
        <f>SUM(Y1284:AA1284)</f>
        <v>3.4</v>
      </c>
      <c r="AC1284" s="24">
        <f>AB1284-D1284</f>
        <v>0.94139999999999979</v>
      </c>
      <c r="AD1284" s="25">
        <f>MEDIAN(0,(TaperEnd-E1284)/(TaperEnd-TaperStart),1)</f>
        <v>1</v>
      </c>
      <c r="AE1284" s="24">
        <f>MIN(P_pcs*AD1284,MAX(0,SOC_max-E1284)*E_nom*60/dt/SQRT(RTE))</f>
        <v>2.5</v>
      </c>
      <c r="AF1284" s="24">
        <f>MIN(P_pcs,MAX(0,E1284-SOC_min)*E_nom*60/dt*SQRT(RTE))</f>
        <v>2.5</v>
      </c>
      <c r="AG1284" s="24">
        <f>IF(AC1284&gt;0,MIN(AC1284,AE1284),0)</f>
        <v>0.94139999999999979</v>
      </c>
      <c r="AH1284" s="24">
        <f>IF(AC1284&lt;0,MIN(-AC1284,AF1284),0)</f>
        <v>0</v>
      </c>
      <c r="AI1284" s="24">
        <f>IF(AC1284&gt;0,D1284+AG1284,AB1284)</f>
        <v>3.4</v>
      </c>
      <c r="AJ1284" s="24">
        <f>MAX(0,D1284-AI1284-AH1284)</f>
        <v>0</v>
      </c>
      <c r="AK1284" s="25">
        <f>IF(AB1284&gt;0,AI1284/AB1284,0)</f>
        <v>1</v>
      </c>
      <c r="AL1284">
        <f>IF(AB1284=0,1,MIN(MATCH(MEDIAN(MinStable,AK1284,1),FC_L,1),3))</f>
        <v>3</v>
      </c>
      <c r="AM1284" s="25">
        <f>INDEX(FC_E1,$AL1284)+(MEDIAN(MinStable,$AK1284,1)-INDEX(FC_L,$AL1284))*(INDEX(FC_E1,$AL1284+1)-INDEX(FC_E1,$AL1284))/(INDEX(FC_L,$AL1284+1)-INDEX(FC_L,$AL1284))</f>
        <v>0.42799999999999999</v>
      </c>
      <c r="AN1284" s="25">
        <f>INDEX(FC_E2,$AL1284)+(MEDIAN(MinStable,$AK1284,1)-INDEX(FC_L,$AL1284))*(INDEX(FC_E2,$AL1284+1)-INDEX(FC_E2,$AL1284))/(INDEX(FC_L,$AL1284+1)-INDEX(FC_L,$AL1284))</f>
        <v>0.42199999999999999</v>
      </c>
      <c r="AO1284" s="25">
        <f>INDEX(FC_E3,$AL1284)+(MEDIAN(MinStable,$AK1284,1)-INDEX(FC_L,$AL1284))*(INDEX(FC_E3,$AL1284+1)-INDEX(FC_E3,$AL1284))/(INDEX(FC_L,$AL1284+1)-INDEX(FC_L,$AL1284))</f>
        <v>0.41499999999999998</v>
      </c>
      <c r="AP1284" s="26">
        <f>(IF(S1284=1,Y1284*AK1284/AM1284,0)+IF(T1284=1,Z1284*AK1284/AN1284,0)+IF(U1284=1,AA1284*AK1284/AO1284,0))*dt/60</f>
        <v>0.13434959664142687</v>
      </c>
      <c r="AQ1284" s="25">
        <f>E1284+(AG1284*SQRT(RTE)-AH1284/SQRT(RTE))*dt/60/E_nom</f>
        <v>0.79525630980775819</v>
      </c>
      <c r="AR1284">
        <f>IF(R1284=1,1,0)</f>
        <v>0</v>
      </c>
    </row>
    <row r="1285" spans="1:44" x14ac:dyDescent="0.2">
      <c r="A1285">
        <v>1283</v>
      </c>
      <c r="B1285" s="22">
        <f>A1285/1440</f>
        <v>0.89097222222222228</v>
      </c>
      <c r="C1285" s="23">
        <v>2.4417</v>
      </c>
      <c r="D1285" s="24">
        <f>C1285+P_aux</f>
        <v>2.4567000000000001</v>
      </c>
      <c r="E1285" s="25">
        <f>AQ1284</f>
        <v>0.79525630980775819</v>
      </c>
      <c r="F1285" s="24">
        <f>AB1284</f>
        <v>3.4</v>
      </c>
      <c r="G1285">
        <f>IF(AND(S1284=0,V1284&gt;=MinOff),V1284,-1)</f>
        <v>-1</v>
      </c>
      <c r="H1285">
        <f>IF(AND(T1284=0,W1284&gt;=MinOff),W1284,-1)</f>
        <v>-1</v>
      </c>
      <c r="I1285">
        <f>IF(AND(U1284=0,X1284&gt;=MinOff),X1284,-1)</f>
        <v>-1</v>
      </c>
      <c r="J1285">
        <f>IF(AND(S1284=1,V1284&gt;=MinRun),V1284,-1)</f>
        <v>1060</v>
      </c>
      <c r="K1285">
        <f>IF(AND(T1284=1,W1284&gt;=MinRun),W1284,-1)</f>
        <v>1059</v>
      </c>
      <c r="L1285">
        <f>IF(AND(U1284=1,X1284&gt;=MinRun),X1284,-1)</f>
        <v>718</v>
      </c>
      <c r="M1285">
        <f>IF(MAX(G1285:I1285)&lt;0,0,MATCH(MAX(G1285:I1285),G1285:I1285,0))</f>
        <v>0</v>
      </c>
      <c r="N1285">
        <f>IF(MAX(J1285:L1285)&lt;0,0,MATCH(MAX(J1285:L1285),J1285:L1285,0))</f>
        <v>1</v>
      </c>
      <c r="O1285" s="24">
        <f>IF(N1285=0,0,INDEX(CapVec,N1285))</f>
        <v>1.2</v>
      </c>
      <c r="P1285">
        <f>IF(OR(D1285&gt;F1285+StartMargin,E1285&lt;SOC_startT),1,0)</f>
        <v>0</v>
      </c>
      <c r="Q1285">
        <f>IF(AND(E1285&gt;SOC_stopT,D1285&lt;=F1285-O1285+StopMargin),1,0)</f>
        <v>0</v>
      </c>
      <c r="R1285">
        <f>IF(AND(P1285=1,M1285&gt;0),1,IF(AND(P1285=0,Q1285=1,N1285&gt;0),-1,0))</f>
        <v>0</v>
      </c>
      <c r="S1285">
        <f>S1284+IF(AND(R1285=1,M1285=1),1,0)-IF(AND(R1285=-1,N1285=1),1,0)</f>
        <v>1</v>
      </c>
      <c r="T1285">
        <f>T1284+IF(AND(R1285=1,M1285=2),1,0)-IF(AND(R1285=-1,N1285=2),1,0)</f>
        <v>1</v>
      </c>
      <c r="U1285">
        <f>U1284+IF(AND(R1285=1,M1285=3),1,0)-IF(AND(R1285=-1,N1285=3),1,0)</f>
        <v>1</v>
      </c>
      <c r="V1285">
        <f>IF(S1285&lt;&gt;S1284,0,V1284+dt)</f>
        <v>1061</v>
      </c>
      <c r="W1285">
        <f>IF(T1285&lt;&gt;T1284,0,W1284+dt)</f>
        <v>1060</v>
      </c>
      <c r="X1285">
        <f>IF(U1285&lt;&gt;U1284,0,X1284+dt)</f>
        <v>719</v>
      </c>
      <c r="Y1285" s="24">
        <f>S1285*Cap_1*MIN(1,(V1285+dt)/StartRamp)</f>
        <v>1.2</v>
      </c>
      <c r="Z1285" s="24">
        <f>T1285*Cap_2*MIN(1,(W1285+dt)/StartRamp)</f>
        <v>1.1000000000000001</v>
      </c>
      <c r="AA1285" s="24">
        <f>U1285*Cap_3*MIN(1,(X1285+dt)/StartRamp)</f>
        <v>1.1000000000000001</v>
      </c>
      <c r="AB1285" s="24">
        <f>SUM(Y1285:AA1285)</f>
        <v>3.4</v>
      </c>
      <c r="AC1285" s="24">
        <f>AB1285-D1285</f>
        <v>0.94329999999999981</v>
      </c>
      <c r="AD1285" s="25">
        <f>MEDIAN(0,(TaperEnd-E1285)/(TaperEnd-TaperStart),1)</f>
        <v>1</v>
      </c>
      <c r="AE1285" s="24">
        <f>MIN(P_pcs*AD1285,MAX(0,SOC_max-E1285)*E_nom*60/dt/SQRT(RTE))</f>
        <v>2.5</v>
      </c>
      <c r="AF1285" s="24">
        <f>MIN(P_pcs,MAX(0,E1285-SOC_min)*E_nom*60/dt*SQRT(RTE))</f>
        <v>2.5</v>
      </c>
      <c r="AG1285" s="24">
        <f>IF(AC1285&gt;0,MIN(AC1285,AE1285),0)</f>
        <v>0.94329999999999981</v>
      </c>
      <c r="AH1285" s="24">
        <f>IF(AC1285&lt;0,MIN(-AC1285,AF1285),0)</f>
        <v>0</v>
      </c>
      <c r="AI1285" s="24">
        <f>IF(AC1285&gt;0,D1285+AG1285,AB1285)</f>
        <v>3.4</v>
      </c>
      <c r="AJ1285" s="24">
        <f>MAX(0,D1285-AI1285-AH1285)</f>
        <v>0</v>
      </c>
      <c r="AK1285" s="25">
        <f>IF(AB1285&gt;0,AI1285/AB1285,0)</f>
        <v>1</v>
      </c>
      <c r="AL1285">
        <f>IF(AB1285=0,1,MIN(MATCH(MEDIAN(MinStable,AK1285,1),FC_L,1),3))</f>
        <v>3</v>
      </c>
      <c r="AM1285" s="25">
        <f>INDEX(FC_E1,$AL1285)+(MEDIAN(MinStable,$AK1285,1)-INDEX(FC_L,$AL1285))*(INDEX(FC_E1,$AL1285+1)-INDEX(FC_E1,$AL1285))/(INDEX(FC_L,$AL1285+1)-INDEX(FC_L,$AL1285))</f>
        <v>0.42799999999999999</v>
      </c>
      <c r="AN1285" s="25">
        <f>INDEX(FC_E2,$AL1285)+(MEDIAN(MinStable,$AK1285,1)-INDEX(FC_L,$AL1285))*(INDEX(FC_E2,$AL1285+1)-INDEX(FC_E2,$AL1285))/(INDEX(FC_L,$AL1285+1)-INDEX(FC_L,$AL1285))</f>
        <v>0.42199999999999999</v>
      </c>
      <c r="AO1285" s="25">
        <f>INDEX(FC_E3,$AL1285)+(MEDIAN(MinStable,$AK1285,1)-INDEX(FC_L,$AL1285))*(INDEX(FC_E3,$AL1285+1)-INDEX(FC_E3,$AL1285))/(INDEX(FC_L,$AL1285+1)-INDEX(FC_L,$AL1285))</f>
        <v>0.41499999999999998</v>
      </c>
      <c r="AP1285" s="26">
        <f>(IF(S1285=1,Y1285*AK1285/AM1285,0)+IF(T1285=1,Z1285*AK1285/AN1285,0)+IF(U1285=1,AA1285*AK1285/AO1285,0))*dt/60</f>
        <v>0.13434959664142687</v>
      </c>
      <c r="AQ1285" s="25">
        <f>E1285+(AG1285*SQRT(RTE)-AH1285/SQRT(RTE))*dt/60/E_nom</f>
        <v>0.79793780628426814</v>
      </c>
      <c r="AR1285">
        <f>IF(R1285=1,1,0)</f>
        <v>0</v>
      </c>
    </row>
    <row r="1286" spans="1:44" x14ac:dyDescent="0.2">
      <c r="A1286">
        <v>1284</v>
      </c>
      <c r="B1286" s="22">
        <f>A1286/1440</f>
        <v>0.89166666666666672</v>
      </c>
      <c r="C1286" s="23">
        <v>2.4866999999999999</v>
      </c>
      <c r="D1286" s="24">
        <f>C1286+P_aux</f>
        <v>2.5017</v>
      </c>
      <c r="E1286" s="25">
        <f>AQ1285</f>
        <v>0.79793780628426814</v>
      </c>
      <c r="F1286" s="24">
        <f>AB1285</f>
        <v>3.4</v>
      </c>
      <c r="G1286">
        <f>IF(AND(S1285=0,V1285&gt;=MinOff),V1285,-1)</f>
        <v>-1</v>
      </c>
      <c r="H1286">
        <f>IF(AND(T1285=0,W1285&gt;=MinOff),W1285,-1)</f>
        <v>-1</v>
      </c>
      <c r="I1286">
        <f>IF(AND(U1285=0,X1285&gt;=MinOff),X1285,-1)</f>
        <v>-1</v>
      </c>
      <c r="J1286">
        <f>IF(AND(S1285=1,V1285&gt;=MinRun),V1285,-1)</f>
        <v>1061</v>
      </c>
      <c r="K1286">
        <f>IF(AND(T1285=1,W1285&gt;=MinRun),W1285,-1)</f>
        <v>1060</v>
      </c>
      <c r="L1286">
        <f>IF(AND(U1285=1,X1285&gt;=MinRun),X1285,-1)</f>
        <v>719</v>
      </c>
      <c r="M1286">
        <f>IF(MAX(G1286:I1286)&lt;0,0,MATCH(MAX(G1286:I1286),G1286:I1286,0))</f>
        <v>0</v>
      </c>
      <c r="N1286">
        <f>IF(MAX(J1286:L1286)&lt;0,0,MATCH(MAX(J1286:L1286),J1286:L1286,0))</f>
        <v>1</v>
      </c>
      <c r="O1286" s="24">
        <f>IF(N1286=0,0,INDEX(CapVec,N1286))</f>
        <v>1.2</v>
      </c>
      <c r="P1286">
        <f>IF(OR(D1286&gt;F1286+StartMargin,E1286&lt;SOC_startT),1,0)</f>
        <v>0</v>
      </c>
      <c r="Q1286">
        <f>IF(AND(E1286&gt;SOC_stopT,D1286&lt;=F1286-O1286+StopMargin),1,0)</f>
        <v>0</v>
      </c>
      <c r="R1286">
        <f>IF(AND(P1286=1,M1286&gt;0),1,IF(AND(P1286=0,Q1286=1,N1286&gt;0),-1,0))</f>
        <v>0</v>
      </c>
      <c r="S1286">
        <f>S1285+IF(AND(R1286=1,M1286=1),1,0)-IF(AND(R1286=-1,N1286=1),1,0)</f>
        <v>1</v>
      </c>
      <c r="T1286">
        <f>T1285+IF(AND(R1286=1,M1286=2),1,0)-IF(AND(R1286=-1,N1286=2),1,0)</f>
        <v>1</v>
      </c>
      <c r="U1286">
        <f>U1285+IF(AND(R1286=1,M1286=3),1,0)-IF(AND(R1286=-1,N1286=3),1,0)</f>
        <v>1</v>
      </c>
      <c r="V1286">
        <f>IF(S1286&lt;&gt;S1285,0,V1285+dt)</f>
        <v>1062</v>
      </c>
      <c r="W1286">
        <f>IF(T1286&lt;&gt;T1285,0,W1285+dt)</f>
        <v>1061</v>
      </c>
      <c r="X1286">
        <f>IF(U1286&lt;&gt;U1285,0,X1285+dt)</f>
        <v>720</v>
      </c>
      <c r="Y1286" s="24">
        <f>S1286*Cap_1*MIN(1,(V1286+dt)/StartRamp)</f>
        <v>1.2</v>
      </c>
      <c r="Z1286" s="24">
        <f>T1286*Cap_2*MIN(1,(W1286+dt)/StartRamp)</f>
        <v>1.1000000000000001</v>
      </c>
      <c r="AA1286" s="24">
        <f>U1286*Cap_3*MIN(1,(X1286+dt)/StartRamp)</f>
        <v>1.1000000000000001</v>
      </c>
      <c r="AB1286" s="24">
        <f>SUM(Y1286:AA1286)</f>
        <v>3.4</v>
      </c>
      <c r="AC1286" s="24">
        <f>AB1286-D1286</f>
        <v>0.89829999999999988</v>
      </c>
      <c r="AD1286" s="25">
        <f>MEDIAN(0,(TaperEnd-E1286)/(TaperEnd-TaperStart),1)</f>
        <v>1</v>
      </c>
      <c r="AE1286" s="24">
        <f>MIN(P_pcs*AD1286,MAX(0,SOC_max-E1286)*E_nom*60/dt/SQRT(RTE))</f>
        <v>2.5</v>
      </c>
      <c r="AF1286" s="24">
        <f>MIN(P_pcs,MAX(0,E1286-SOC_min)*E_nom*60/dt*SQRT(RTE))</f>
        <v>2.5</v>
      </c>
      <c r="AG1286" s="24">
        <f>IF(AC1286&gt;0,MIN(AC1286,AE1286),0)</f>
        <v>0.89829999999999988</v>
      </c>
      <c r="AH1286" s="24">
        <f>IF(AC1286&lt;0,MIN(-AC1286,AF1286),0)</f>
        <v>0</v>
      </c>
      <c r="AI1286" s="24">
        <f>IF(AC1286&gt;0,D1286+AG1286,AB1286)</f>
        <v>3.4</v>
      </c>
      <c r="AJ1286" s="24">
        <f>MAX(0,D1286-AI1286-AH1286)</f>
        <v>0</v>
      </c>
      <c r="AK1286" s="25">
        <f>IF(AB1286&gt;0,AI1286/AB1286,0)</f>
        <v>1</v>
      </c>
      <c r="AL1286">
        <f>IF(AB1286=0,1,MIN(MATCH(MEDIAN(MinStable,AK1286,1),FC_L,1),3))</f>
        <v>3</v>
      </c>
      <c r="AM1286" s="25">
        <f>INDEX(FC_E1,$AL1286)+(MEDIAN(MinStable,$AK1286,1)-INDEX(FC_L,$AL1286))*(INDEX(FC_E1,$AL1286+1)-INDEX(FC_E1,$AL1286))/(INDEX(FC_L,$AL1286+1)-INDEX(FC_L,$AL1286))</f>
        <v>0.42799999999999999</v>
      </c>
      <c r="AN1286" s="25">
        <f>INDEX(FC_E2,$AL1286)+(MEDIAN(MinStable,$AK1286,1)-INDEX(FC_L,$AL1286))*(INDEX(FC_E2,$AL1286+1)-INDEX(FC_E2,$AL1286))/(INDEX(FC_L,$AL1286+1)-INDEX(FC_L,$AL1286))</f>
        <v>0.42199999999999999</v>
      </c>
      <c r="AO1286" s="25">
        <f>INDEX(FC_E3,$AL1286)+(MEDIAN(MinStable,$AK1286,1)-INDEX(FC_L,$AL1286))*(INDEX(FC_E3,$AL1286+1)-INDEX(FC_E3,$AL1286))/(INDEX(FC_L,$AL1286+1)-INDEX(FC_L,$AL1286))</f>
        <v>0.41499999999999998</v>
      </c>
      <c r="AP1286" s="26">
        <f>(IF(S1286=1,Y1286*AK1286/AM1286,0)+IF(T1286=1,Z1286*AK1286/AN1286,0)+IF(U1286=1,AA1286*AK1286/AO1286,0))*dt/60</f>
        <v>0.13434959664142687</v>
      </c>
      <c r="AQ1286" s="25">
        <f>E1286+(AG1286*SQRT(RTE)-AH1286/SQRT(RTE))*dt/60/E_nom</f>
        <v>0.80049138233096473</v>
      </c>
      <c r="AR1286">
        <f>IF(R1286=1,1,0)</f>
        <v>0</v>
      </c>
    </row>
    <row r="1287" spans="1:44" x14ac:dyDescent="0.2">
      <c r="A1287">
        <v>1285</v>
      </c>
      <c r="B1287" s="22">
        <f>A1287/1440</f>
        <v>0.89236111111111116</v>
      </c>
      <c r="C1287" s="23">
        <v>2.5101</v>
      </c>
      <c r="D1287" s="24">
        <f>C1287+P_aux</f>
        <v>2.5251000000000001</v>
      </c>
      <c r="E1287" s="25">
        <f>AQ1286</f>
        <v>0.80049138233096473</v>
      </c>
      <c r="F1287" s="24">
        <f>AB1286</f>
        <v>3.4</v>
      </c>
      <c r="G1287">
        <f>IF(AND(S1286=0,V1286&gt;=MinOff),V1286,-1)</f>
        <v>-1</v>
      </c>
      <c r="H1287">
        <f>IF(AND(T1286=0,W1286&gt;=MinOff),W1286,-1)</f>
        <v>-1</v>
      </c>
      <c r="I1287">
        <f>IF(AND(U1286=0,X1286&gt;=MinOff),X1286,-1)</f>
        <v>-1</v>
      </c>
      <c r="J1287">
        <f>IF(AND(S1286=1,V1286&gt;=MinRun),V1286,-1)</f>
        <v>1062</v>
      </c>
      <c r="K1287">
        <f>IF(AND(T1286=1,W1286&gt;=MinRun),W1286,-1)</f>
        <v>1061</v>
      </c>
      <c r="L1287">
        <f>IF(AND(U1286=1,X1286&gt;=MinRun),X1286,-1)</f>
        <v>720</v>
      </c>
      <c r="M1287">
        <f>IF(MAX(G1287:I1287)&lt;0,0,MATCH(MAX(G1287:I1287),G1287:I1287,0))</f>
        <v>0</v>
      </c>
      <c r="N1287">
        <f>IF(MAX(J1287:L1287)&lt;0,0,MATCH(MAX(J1287:L1287),J1287:L1287,0))</f>
        <v>1</v>
      </c>
      <c r="O1287" s="24">
        <f>IF(N1287=0,0,INDEX(CapVec,N1287))</f>
        <v>1.2</v>
      </c>
      <c r="P1287">
        <f>IF(OR(D1287&gt;F1287+StartMargin,E1287&lt;SOC_startT),1,0)</f>
        <v>0</v>
      </c>
      <c r="Q1287">
        <f>IF(AND(E1287&gt;SOC_stopT,D1287&lt;=F1287-O1287+StopMargin),1,0)</f>
        <v>0</v>
      </c>
      <c r="R1287">
        <f>IF(AND(P1287=1,M1287&gt;0),1,IF(AND(P1287=0,Q1287=1,N1287&gt;0),-1,0))</f>
        <v>0</v>
      </c>
      <c r="S1287">
        <f>S1286+IF(AND(R1287=1,M1287=1),1,0)-IF(AND(R1287=-1,N1287=1),1,0)</f>
        <v>1</v>
      </c>
      <c r="T1287">
        <f>T1286+IF(AND(R1287=1,M1287=2),1,0)-IF(AND(R1287=-1,N1287=2),1,0)</f>
        <v>1</v>
      </c>
      <c r="U1287">
        <f>U1286+IF(AND(R1287=1,M1287=3),1,0)-IF(AND(R1287=-1,N1287=3),1,0)</f>
        <v>1</v>
      </c>
      <c r="V1287">
        <f>IF(S1287&lt;&gt;S1286,0,V1286+dt)</f>
        <v>1063</v>
      </c>
      <c r="W1287">
        <f>IF(T1287&lt;&gt;T1286,0,W1286+dt)</f>
        <v>1062</v>
      </c>
      <c r="X1287">
        <f>IF(U1287&lt;&gt;U1286,0,X1286+dt)</f>
        <v>721</v>
      </c>
      <c r="Y1287" s="24">
        <f>S1287*Cap_1*MIN(1,(V1287+dt)/StartRamp)</f>
        <v>1.2</v>
      </c>
      <c r="Z1287" s="24">
        <f>T1287*Cap_2*MIN(1,(W1287+dt)/StartRamp)</f>
        <v>1.1000000000000001</v>
      </c>
      <c r="AA1287" s="24">
        <f>U1287*Cap_3*MIN(1,(X1287+dt)/StartRamp)</f>
        <v>1.1000000000000001</v>
      </c>
      <c r="AB1287" s="24">
        <f>SUM(Y1287:AA1287)</f>
        <v>3.4</v>
      </c>
      <c r="AC1287" s="24">
        <f>AB1287-D1287</f>
        <v>0.87489999999999979</v>
      </c>
      <c r="AD1287" s="25">
        <f>MEDIAN(0,(TaperEnd-E1287)/(TaperEnd-TaperStart),1)</f>
        <v>1</v>
      </c>
      <c r="AE1287" s="24">
        <f>MIN(P_pcs*AD1287,MAX(0,SOC_max-E1287)*E_nom*60/dt/SQRT(RTE))</f>
        <v>2.5</v>
      </c>
      <c r="AF1287" s="24">
        <f>MIN(P_pcs,MAX(0,E1287-SOC_min)*E_nom*60/dt*SQRT(RTE))</f>
        <v>2.5</v>
      </c>
      <c r="AG1287" s="24">
        <f>IF(AC1287&gt;0,MIN(AC1287,AE1287),0)</f>
        <v>0.87489999999999979</v>
      </c>
      <c r="AH1287" s="24">
        <f>IF(AC1287&lt;0,MIN(-AC1287,AF1287),0)</f>
        <v>0</v>
      </c>
      <c r="AI1287" s="24">
        <f>IF(AC1287&gt;0,D1287+AG1287,AB1287)</f>
        <v>3.4</v>
      </c>
      <c r="AJ1287" s="24">
        <f>MAX(0,D1287-AI1287-AH1287)</f>
        <v>0</v>
      </c>
      <c r="AK1287" s="25">
        <f>IF(AB1287&gt;0,AI1287/AB1287,0)</f>
        <v>1</v>
      </c>
      <c r="AL1287">
        <f>IF(AB1287=0,1,MIN(MATCH(MEDIAN(MinStable,AK1287,1),FC_L,1),3))</f>
        <v>3</v>
      </c>
      <c r="AM1287" s="25">
        <f>INDEX(FC_E1,$AL1287)+(MEDIAN(MinStable,$AK1287,1)-INDEX(FC_L,$AL1287))*(INDEX(FC_E1,$AL1287+1)-INDEX(FC_E1,$AL1287))/(INDEX(FC_L,$AL1287+1)-INDEX(FC_L,$AL1287))</f>
        <v>0.42799999999999999</v>
      </c>
      <c r="AN1287" s="25">
        <f>INDEX(FC_E2,$AL1287)+(MEDIAN(MinStable,$AK1287,1)-INDEX(FC_L,$AL1287))*(INDEX(FC_E2,$AL1287+1)-INDEX(FC_E2,$AL1287))/(INDEX(FC_L,$AL1287+1)-INDEX(FC_L,$AL1287))</f>
        <v>0.42199999999999999</v>
      </c>
      <c r="AO1287" s="25">
        <f>INDEX(FC_E3,$AL1287)+(MEDIAN(MinStable,$AK1287,1)-INDEX(FC_L,$AL1287))*(INDEX(FC_E3,$AL1287+1)-INDEX(FC_E3,$AL1287))/(INDEX(FC_L,$AL1287+1)-INDEX(FC_L,$AL1287))</f>
        <v>0.41499999999999998</v>
      </c>
      <c r="AP1287" s="26">
        <f>(IF(S1287=1,Y1287*AK1287/AM1287,0)+IF(T1287=1,Z1287*AK1287/AN1287,0)+IF(U1287=1,AA1287*AK1287/AO1287,0))*dt/60</f>
        <v>0.13434959664142687</v>
      </c>
      <c r="AQ1287" s="25">
        <f>E1287+(AG1287*SQRT(RTE)-AH1287/SQRT(RTE))*dt/60/E_nom</f>
        <v>0.80297843975415839</v>
      </c>
      <c r="AR1287">
        <f>IF(R1287=1,1,0)</f>
        <v>0</v>
      </c>
    </row>
    <row r="1288" spans="1:44" x14ac:dyDescent="0.2">
      <c r="A1288">
        <v>1286</v>
      </c>
      <c r="B1288" s="22">
        <f>A1288/1440</f>
        <v>0.8930555555555556</v>
      </c>
      <c r="C1288" s="23">
        <v>2.3896999999999999</v>
      </c>
      <c r="D1288" s="24">
        <f>C1288+P_aux</f>
        <v>2.4047000000000001</v>
      </c>
      <c r="E1288" s="25">
        <f>AQ1287</f>
        <v>0.80297843975415839</v>
      </c>
      <c r="F1288" s="24">
        <f>AB1287</f>
        <v>3.4</v>
      </c>
      <c r="G1288">
        <f>IF(AND(S1287=0,V1287&gt;=MinOff),V1287,-1)</f>
        <v>-1</v>
      </c>
      <c r="H1288">
        <f>IF(AND(T1287=0,W1287&gt;=MinOff),W1287,-1)</f>
        <v>-1</v>
      </c>
      <c r="I1288">
        <f>IF(AND(U1287=0,X1287&gt;=MinOff),X1287,-1)</f>
        <v>-1</v>
      </c>
      <c r="J1288">
        <f>IF(AND(S1287=1,V1287&gt;=MinRun),V1287,-1)</f>
        <v>1063</v>
      </c>
      <c r="K1288">
        <f>IF(AND(T1287=1,W1287&gt;=MinRun),W1287,-1)</f>
        <v>1062</v>
      </c>
      <c r="L1288">
        <f>IF(AND(U1287=1,X1287&gt;=MinRun),X1287,-1)</f>
        <v>721</v>
      </c>
      <c r="M1288">
        <f>IF(MAX(G1288:I1288)&lt;0,0,MATCH(MAX(G1288:I1288),G1288:I1288,0))</f>
        <v>0</v>
      </c>
      <c r="N1288">
        <f>IF(MAX(J1288:L1288)&lt;0,0,MATCH(MAX(J1288:L1288),J1288:L1288,0))</f>
        <v>1</v>
      </c>
      <c r="O1288" s="24">
        <f>IF(N1288=0,0,INDEX(CapVec,N1288))</f>
        <v>1.2</v>
      </c>
      <c r="P1288">
        <f>IF(OR(D1288&gt;F1288+StartMargin,E1288&lt;SOC_startT),1,0)</f>
        <v>0</v>
      </c>
      <c r="Q1288">
        <f>IF(AND(E1288&gt;SOC_stopT,D1288&lt;=F1288-O1288+StopMargin),1,0)</f>
        <v>0</v>
      </c>
      <c r="R1288">
        <f>IF(AND(P1288=1,M1288&gt;0),1,IF(AND(P1288=0,Q1288=1,N1288&gt;0),-1,0))</f>
        <v>0</v>
      </c>
      <c r="S1288">
        <f>S1287+IF(AND(R1288=1,M1288=1),1,0)-IF(AND(R1288=-1,N1288=1),1,0)</f>
        <v>1</v>
      </c>
      <c r="T1288">
        <f>T1287+IF(AND(R1288=1,M1288=2),1,0)-IF(AND(R1288=-1,N1288=2),1,0)</f>
        <v>1</v>
      </c>
      <c r="U1288">
        <f>U1287+IF(AND(R1288=1,M1288=3),1,0)-IF(AND(R1288=-1,N1288=3),1,0)</f>
        <v>1</v>
      </c>
      <c r="V1288">
        <f>IF(S1288&lt;&gt;S1287,0,V1287+dt)</f>
        <v>1064</v>
      </c>
      <c r="W1288">
        <f>IF(T1288&lt;&gt;T1287,0,W1287+dt)</f>
        <v>1063</v>
      </c>
      <c r="X1288">
        <f>IF(U1288&lt;&gt;U1287,0,X1287+dt)</f>
        <v>722</v>
      </c>
      <c r="Y1288" s="24">
        <f>S1288*Cap_1*MIN(1,(V1288+dt)/StartRamp)</f>
        <v>1.2</v>
      </c>
      <c r="Z1288" s="24">
        <f>T1288*Cap_2*MIN(1,(W1288+dt)/StartRamp)</f>
        <v>1.1000000000000001</v>
      </c>
      <c r="AA1288" s="24">
        <f>U1288*Cap_3*MIN(1,(X1288+dt)/StartRamp)</f>
        <v>1.1000000000000001</v>
      </c>
      <c r="AB1288" s="24">
        <f>SUM(Y1288:AA1288)</f>
        <v>3.4</v>
      </c>
      <c r="AC1288" s="24">
        <f>AB1288-D1288</f>
        <v>0.99529999999999985</v>
      </c>
      <c r="AD1288" s="25">
        <f>MEDIAN(0,(TaperEnd-E1288)/(TaperEnd-TaperStart),1)</f>
        <v>1</v>
      </c>
      <c r="AE1288" s="24">
        <f>MIN(P_pcs*AD1288,MAX(0,SOC_max-E1288)*E_nom*60/dt/SQRT(RTE))</f>
        <v>2.5</v>
      </c>
      <c r="AF1288" s="24">
        <f>MIN(P_pcs,MAX(0,E1288-SOC_min)*E_nom*60/dt*SQRT(RTE))</f>
        <v>2.5</v>
      </c>
      <c r="AG1288" s="24">
        <f>IF(AC1288&gt;0,MIN(AC1288,AE1288),0)</f>
        <v>0.99529999999999985</v>
      </c>
      <c r="AH1288" s="24">
        <f>IF(AC1288&lt;0,MIN(-AC1288,AF1288),0)</f>
        <v>0</v>
      </c>
      <c r="AI1288" s="24">
        <f>IF(AC1288&gt;0,D1288+AG1288,AB1288)</f>
        <v>3.4</v>
      </c>
      <c r="AJ1288" s="24">
        <f>MAX(0,D1288-AI1288-AH1288)</f>
        <v>0</v>
      </c>
      <c r="AK1288" s="25">
        <f>IF(AB1288&gt;0,AI1288/AB1288,0)</f>
        <v>1</v>
      </c>
      <c r="AL1288">
        <f>IF(AB1288=0,1,MIN(MATCH(MEDIAN(MinStable,AK1288,1),FC_L,1),3))</f>
        <v>3</v>
      </c>
      <c r="AM1288" s="25">
        <f>INDEX(FC_E1,$AL1288)+(MEDIAN(MinStable,$AK1288,1)-INDEX(FC_L,$AL1288))*(INDEX(FC_E1,$AL1288+1)-INDEX(FC_E1,$AL1288))/(INDEX(FC_L,$AL1288+1)-INDEX(FC_L,$AL1288))</f>
        <v>0.42799999999999999</v>
      </c>
      <c r="AN1288" s="25">
        <f>INDEX(FC_E2,$AL1288)+(MEDIAN(MinStable,$AK1288,1)-INDEX(FC_L,$AL1288))*(INDEX(FC_E2,$AL1288+1)-INDEX(FC_E2,$AL1288))/(INDEX(FC_L,$AL1288+1)-INDEX(FC_L,$AL1288))</f>
        <v>0.42199999999999999</v>
      </c>
      <c r="AO1288" s="25">
        <f>INDEX(FC_E3,$AL1288)+(MEDIAN(MinStable,$AK1288,1)-INDEX(FC_L,$AL1288))*(INDEX(FC_E3,$AL1288+1)-INDEX(FC_E3,$AL1288))/(INDEX(FC_L,$AL1288+1)-INDEX(FC_L,$AL1288))</f>
        <v>0.41499999999999998</v>
      </c>
      <c r="AP1288" s="26">
        <f>(IF(S1288=1,Y1288*AK1288/AM1288,0)+IF(T1288=1,Z1288*AK1288/AN1288,0)+IF(U1288=1,AA1288*AK1288/AO1288,0))*dt/60</f>
        <v>0.13434959664142687</v>
      </c>
      <c r="AQ1288" s="25">
        <f>E1288+(AG1288*SQRT(RTE)-AH1288/SQRT(RTE))*dt/60/E_nom</f>
        <v>0.80580775539400828</v>
      </c>
      <c r="AR1288">
        <f>IF(R1288=1,1,0)</f>
        <v>0</v>
      </c>
    </row>
    <row r="1289" spans="1:44" x14ac:dyDescent="0.2">
      <c r="A1289">
        <v>1287</v>
      </c>
      <c r="B1289" s="22">
        <f>A1289/1440</f>
        <v>0.89375000000000004</v>
      </c>
      <c r="C1289" s="23">
        <v>2.4384999999999999</v>
      </c>
      <c r="D1289" s="24">
        <f>C1289+P_aux</f>
        <v>2.4535</v>
      </c>
      <c r="E1289" s="25">
        <f>AQ1288</f>
        <v>0.80580775539400828</v>
      </c>
      <c r="F1289" s="24">
        <f>AB1288</f>
        <v>3.4</v>
      </c>
      <c r="G1289">
        <f>IF(AND(S1288=0,V1288&gt;=MinOff),V1288,-1)</f>
        <v>-1</v>
      </c>
      <c r="H1289">
        <f>IF(AND(T1288=0,W1288&gt;=MinOff),W1288,-1)</f>
        <v>-1</v>
      </c>
      <c r="I1289">
        <f>IF(AND(U1288=0,X1288&gt;=MinOff),X1288,-1)</f>
        <v>-1</v>
      </c>
      <c r="J1289">
        <f>IF(AND(S1288=1,V1288&gt;=MinRun),V1288,-1)</f>
        <v>1064</v>
      </c>
      <c r="K1289">
        <f>IF(AND(T1288=1,W1288&gt;=MinRun),W1288,-1)</f>
        <v>1063</v>
      </c>
      <c r="L1289">
        <f>IF(AND(U1288=1,X1288&gt;=MinRun),X1288,-1)</f>
        <v>722</v>
      </c>
      <c r="M1289">
        <f>IF(MAX(G1289:I1289)&lt;0,0,MATCH(MAX(G1289:I1289),G1289:I1289,0))</f>
        <v>0</v>
      </c>
      <c r="N1289">
        <f>IF(MAX(J1289:L1289)&lt;0,0,MATCH(MAX(J1289:L1289),J1289:L1289,0))</f>
        <v>1</v>
      </c>
      <c r="O1289" s="24">
        <f>IF(N1289=0,0,INDEX(CapVec,N1289))</f>
        <v>1.2</v>
      </c>
      <c r="P1289">
        <f>IF(OR(D1289&gt;F1289+StartMargin,E1289&lt;SOC_startT),1,0)</f>
        <v>0</v>
      </c>
      <c r="Q1289">
        <f>IF(AND(E1289&gt;SOC_stopT,D1289&lt;=F1289-O1289+StopMargin),1,0)</f>
        <v>0</v>
      </c>
      <c r="R1289">
        <f>IF(AND(P1289=1,M1289&gt;0),1,IF(AND(P1289=0,Q1289=1,N1289&gt;0),-1,0))</f>
        <v>0</v>
      </c>
      <c r="S1289">
        <f>S1288+IF(AND(R1289=1,M1289=1),1,0)-IF(AND(R1289=-1,N1289=1),1,0)</f>
        <v>1</v>
      </c>
      <c r="T1289">
        <f>T1288+IF(AND(R1289=1,M1289=2),1,0)-IF(AND(R1289=-1,N1289=2),1,0)</f>
        <v>1</v>
      </c>
      <c r="U1289">
        <f>U1288+IF(AND(R1289=1,M1289=3),1,0)-IF(AND(R1289=-1,N1289=3),1,0)</f>
        <v>1</v>
      </c>
      <c r="V1289">
        <f>IF(S1289&lt;&gt;S1288,0,V1288+dt)</f>
        <v>1065</v>
      </c>
      <c r="W1289">
        <f>IF(T1289&lt;&gt;T1288,0,W1288+dt)</f>
        <v>1064</v>
      </c>
      <c r="X1289">
        <f>IF(U1289&lt;&gt;U1288,0,X1288+dt)</f>
        <v>723</v>
      </c>
      <c r="Y1289" s="24">
        <f>S1289*Cap_1*MIN(1,(V1289+dt)/StartRamp)</f>
        <v>1.2</v>
      </c>
      <c r="Z1289" s="24">
        <f>T1289*Cap_2*MIN(1,(W1289+dt)/StartRamp)</f>
        <v>1.1000000000000001</v>
      </c>
      <c r="AA1289" s="24">
        <f>U1289*Cap_3*MIN(1,(X1289+dt)/StartRamp)</f>
        <v>1.1000000000000001</v>
      </c>
      <c r="AB1289" s="24">
        <f>SUM(Y1289:AA1289)</f>
        <v>3.4</v>
      </c>
      <c r="AC1289" s="24">
        <f>AB1289-D1289</f>
        <v>0.9464999999999999</v>
      </c>
      <c r="AD1289" s="25">
        <f>MEDIAN(0,(TaperEnd-E1289)/(TaperEnd-TaperStart),1)</f>
        <v>1</v>
      </c>
      <c r="AE1289" s="24">
        <f>MIN(P_pcs*AD1289,MAX(0,SOC_max-E1289)*E_nom*60/dt/SQRT(RTE))</f>
        <v>2.5</v>
      </c>
      <c r="AF1289" s="24">
        <f>MIN(P_pcs,MAX(0,E1289-SOC_min)*E_nom*60/dt*SQRT(RTE))</f>
        <v>2.5</v>
      </c>
      <c r="AG1289" s="24">
        <f>IF(AC1289&gt;0,MIN(AC1289,AE1289),0)</f>
        <v>0.9464999999999999</v>
      </c>
      <c r="AH1289" s="24">
        <f>IF(AC1289&lt;0,MIN(-AC1289,AF1289),0)</f>
        <v>0</v>
      </c>
      <c r="AI1289" s="24">
        <f>IF(AC1289&gt;0,D1289+AG1289,AB1289)</f>
        <v>3.4</v>
      </c>
      <c r="AJ1289" s="24">
        <f>MAX(0,D1289-AI1289-AH1289)</f>
        <v>0</v>
      </c>
      <c r="AK1289" s="25">
        <f>IF(AB1289&gt;0,AI1289/AB1289,0)</f>
        <v>1</v>
      </c>
      <c r="AL1289">
        <f>IF(AB1289=0,1,MIN(MATCH(MEDIAN(MinStable,AK1289,1),FC_L,1),3))</f>
        <v>3</v>
      </c>
      <c r="AM1289" s="25">
        <f>INDEX(FC_E1,$AL1289)+(MEDIAN(MinStable,$AK1289,1)-INDEX(FC_L,$AL1289))*(INDEX(FC_E1,$AL1289+1)-INDEX(FC_E1,$AL1289))/(INDEX(FC_L,$AL1289+1)-INDEX(FC_L,$AL1289))</f>
        <v>0.42799999999999999</v>
      </c>
      <c r="AN1289" s="25">
        <f>INDEX(FC_E2,$AL1289)+(MEDIAN(MinStable,$AK1289,1)-INDEX(FC_L,$AL1289))*(INDEX(FC_E2,$AL1289+1)-INDEX(FC_E2,$AL1289))/(INDEX(FC_L,$AL1289+1)-INDEX(FC_L,$AL1289))</f>
        <v>0.42199999999999999</v>
      </c>
      <c r="AO1289" s="25">
        <f>INDEX(FC_E3,$AL1289)+(MEDIAN(MinStable,$AK1289,1)-INDEX(FC_L,$AL1289))*(INDEX(FC_E3,$AL1289+1)-INDEX(FC_E3,$AL1289))/(INDEX(FC_L,$AL1289+1)-INDEX(FC_L,$AL1289))</f>
        <v>0.41499999999999998</v>
      </c>
      <c r="AP1289" s="26">
        <f>(IF(S1289=1,Y1289*AK1289/AM1289,0)+IF(T1289=1,Z1289*AK1289/AN1289,0)+IF(U1289=1,AA1289*AK1289/AO1289,0))*dt/60</f>
        <v>0.13434959664142687</v>
      </c>
      <c r="AQ1289" s="25">
        <f>E1289+(AG1289*SQRT(RTE)-AH1289/SQRT(RTE))*dt/60/E_nom</f>
        <v>0.80849834843441604</v>
      </c>
      <c r="AR1289">
        <f>IF(R1289=1,1,0)</f>
        <v>0</v>
      </c>
    </row>
    <row r="1290" spans="1:44" x14ac:dyDescent="0.2">
      <c r="A1290">
        <v>1288</v>
      </c>
      <c r="B1290" s="22">
        <f>A1290/1440</f>
        <v>0.89444444444444449</v>
      </c>
      <c r="C1290" s="23">
        <v>2.4089999999999998</v>
      </c>
      <c r="D1290" s="24">
        <f>C1290+P_aux</f>
        <v>2.4239999999999999</v>
      </c>
      <c r="E1290" s="25">
        <f>AQ1289</f>
        <v>0.80849834843441604</v>
      </c>
      <c r="F1290" s="24">
        <f>AB1289</f>
        <v>3.4</v>
      </c>
      <c r="G1290">
        <f>IF(AND(S1289=0,V1289&gt;=MinOff),V1289,-1)</f>
        <v>-1</v>
      </c>
      <c r="H1290">
        <f>IF(AND(T1289=0,W1289&gt;=MinOff),W1289,-1)</f>
        <v>-1</v>
      </c>
      <c r="I1290">
        <f>IF(AND(U1289=0,X1289&gt;=MinOff),X1289,-1)</f>
        <v>-1</v>
      </c>
      <c r="J1290">
        <f>IF(AND(S1289=1,V1289&gt;=MinRun),V1289,-1)</f>
        <v>1065</v>
      </c>
      <c r="K1290">
        <f>IF(AND(T1289=1,W1289&gt;=MinRun),W1289,-1)</f>
        <v>1064</v>
      </c>
      <c r="L1290">
        <f>IF(AND(U1289=1,X1289&gt;=MinRun),X1289,-1)</f>
        <v>723</v>
      </c>
      <c r="M1290">
        <f>IF(MAX(G1290:I1290)&lt;0,0,MATCH(MAX(G1290:I1290),G1290:I1290,0))</f>
        <v>0</v>
      </c>
      <c r="N1290">
        <f>IF(MAX(J1290:L1290)&lt;0,0,MATCH(MAX(J1290:L1290),J1290:L1290,0))</f>
        <v>1</v>
      </c>
      <c r="O1290" s="24">
        <f>IF(N1290=0,0,INDEX(CapVec,N1290))</f>
        <v>1.2</v>
      </c>
      <c r="P1290">
        <f>IF(OR(D1290&gt;F1290+StartMargin,E1290&lt;SOC_startT),1,0)</f>
        <v>0</v>
      </c>
      <c r="Q1290">
        <f>IF(AND(E1290&gt;SOC_stopT,D1290&lt;=F1290-O1290+StopMargin),1,0)</f>
        <v>0</v>
      </c>
      <c r="R1290">
        <f>IF(AND(P1290=1,M1290&gt;0),1,IF(AND(P1290=0,Q1290=1,N1290&gt;0),-1,0))</f>
        <v>0</v>
      </c>
      <c r="S1290">
        <f>S1289+IF(AND(R1290=1,M1290=1),1,0)-IF(AND(R1290=-1,N1290=1),1,0)</f>
        <v>1</v>
      </c>
      <c r="T1290">
        <f>T1289+IF(AND(R1290=1,M1290=2),1,0)-IF(AND(R1290=-1,N1290=2),1,0)</f>
        <v>1</v>
      </c>
      <c r="U1290">
        <f>U1289+IF(AND(R1290=1,M1290=3),1,0)-IF(AND(R1290=-1,N1290=3),1,0)</f>
        <v>1</v>
      </c>
      <c r="V1290">
        <f>IF(S1290&lt;&gt;S1289,0,V1289+dt)</f>
        <v>1066</v>
      </c>
      <c r="W1290">
        <f>IF(T1290&lt;&gt;T1289,0,W1289+dt)</f>
        <v>1065</v>
      </c>
      <c r="X1290">
        <f>IF(U1290&lt;&gt;U1289,0,X1289+dt)</f>
        <v>724</v>
      </c>
      <c r="Y1290" s="24">
        <f>S1290*Cap_1*MIN(1,(V1290+dt)/StartRamp)</f>
        <v>1.2</v>
      </c>
      <c r="Z1290" s="24">
        <f>T1290*Cap_2*MIN(1,(W1290+dt)/StartRamp)</f>
        <v>1.1000000000000001</v>
      </c>
      <c r="AA1290" s="24">
        <f>U1290*Cap_3*MIN(1,(X1290+dt)/StartRamp)</f>
        <v>1.1000000000000001</v>
      </c>
      <c r="AB1290" s="24">
        <f>SUM(Y1290:AA1290)</f>
        <v>3.4</v>
      </c>
      <c r="AC1290" s="24">
        <f>AB1290-D1290</f>
        <v>0.97599999999999998</v>
      </c>
      <c r="AD1290" s="25">
        <f>MEDIAN(0,(TaperEnd-E1290)/(TaperEnd-TaperStart),1)</f>
        <v>1</v>
      </c>
      <c r="AE1290" s="24">
        <f>MIN(P_pcs*AD1290,MAX(0,SOC_max-E1290)*E_nom*60/dt/SQRT(RTE))</f>
        <v>2.5</v>
      </c>
      <c r="AF1290" s="24">
        <f>MIN(P_pcs,MAX(0,E1290-SOC_min)*E_nom*60/dt*SQRT(RTE))</f>
        <v>2.5</v>
      </c>
      <c r="AG1290" s="24">
        <f>IF(AC1290&gt;0,MIN(AC1290,AE1290),0)</f>
        <v>0.97599999999999998</v>
      </c>
      <c r="AH1290" s="24">
        <f>IF(AC1290&lt;0,MIN(-AC1290,AF1290),0)</f>
        <v>0</v>
      </c>
      <c r="AI1290" s="24">
        <f>IF(AC1290&gt;0,D1290+AG1290,AB1290)</f>
        <v>3.4</v>
      </c>
      <c r="AJ1290" s="24">
        <f>MAX(0,D1290-AI1290-AH1290)</f>
        <v>0</v>
      </c>
      <c r="AK1290" s="25">
        <f>IF(AB1290&gt;0,AI1290/AB1290,0)</f>
        <v>1</v>
      </c>
      <c r="AL1290">
        <f>IF(AB1290=0,1,MIN(MATCH(MEDIAN(MinStable,AK1290,1),FC_L,1),3))</f>
        <v>3</v>
      </c>
      <c r="AM1290" s="25">
        <f>INDEX(FC_E1,$AL1290)+(MEDIAN(MinStable,$AK1290,1)-INDEX(FC_L,$AL1290))*(INDEX(FC_E1,$AL1290+1)-INDEX(FC_E1,$AL1290))/(INDEX(FC_L,$AL1290+1)-INDEX(FC_L,$AL1290))</f>
        <v>0.42799999999999999</v>
      </c>
      <c r="AN1290" s="25">
        <f>INDEX(FC_E2,$AL1290)+(MEDIAN(MinStable,$AK1290,1)-INDEX(FC_L,$AL1290))*(INDEX(FC_E2,$AL1290+1)-INDEX(FC_E2,$AL1290))/(INDEX(FC_L,$AL1290+1)-INDEX(FC_L,$AL1290))</f>
        <v>0.42199999999999999</v>
      </c>
      <c r="AO1290" s="25">
        <f>INDEX(FC_E3,$AL1290)+(MEDIAN(MinStable,$AK1290,1)-INDEX(FC_L,$AL1290))*(INDEX(FC_E3,$AL1290+1)-INDEX(FC_E3,$AL1290))/(INDEX(FC_L,$AL1290+1)-INDEX(FC_L,$AL1290))</f>
        <v>0.41499999999999998</v>
      </c>
      <c r="AP1290" s="26">
        <f>(IF(S1290=1,Y1290*AK1290/AM1290,0)+IF(T1290=1,Z1290*AK1290/AN1290,0)+IF(U1290=1,AA1290*AK1290/AO1290,0))*dt/60</f>
        <v>0.13434959664142687</v>
      </c>
      <c r="AQ1290" s="25">
        <f>E1290+(AG1290*SQRT(RTE)-AH1290/SQRT(RTE))*dt/60/E_nom</f>
        <v>0.811272800423257</v>
      </c>
      <c r="AR1290">
        <f>IF(R1290=1,1,0)</f>
        <v>0</v>
      </c>
    </row>
    <row r="1291" spans="1:44" x14ac:dyDescent="0.2">
      <c r="A1291">
        <v>1289</v>
      </c>
      <c r="B1291" s="22">
        <f>A1291/1440</f>
        <v>0.89513888888888893</v>
      </c>
      <c r="C1291" s="23">
        <v>2.5592000000000001</v>
      </c>
      <c r="D1291" s="24">
        <f>C1291+P_aux</f>
        <v>2.5742000000000003</v>
      </c>
      <c r="E1291" s="25">
        <f>AQ1290</f>
        <v>0.811272800423257</v>
      </c>
      <c r="F1291" s="24">
        <f>AB1290</f>
        <v>3.4</v>
      </c>
      <c r="G1291">
        <f>IF(AND(S1290=0,V1290&gt;=MinOff),V1290,-1)</f>
        <v>-1</v>
      </c>
      <c r="H1291">
        <f>IF(AND(T1290=0,W1290&gt;=MinOff),W1290,-1)</f>
        <v>-1</v>
      </c>
      <c r="I1291">
        <f>IF(AND(U1290=0,X1290&gt;=MinOff),X1290,-1)</f>
        <v>-1</v>
      </c>
      <c r="J1291">
        <f>IF(AND(S1290=1,V1290&gt;=MinRun),V1290,-1)</f>
        <v>1066</v>
      </c>
      <c r="K1291">
        <f>IF(AND(T1290=1,W1290&gt;=MinRun),W1290,-1)</f>
        <v>1065</v>
      </c>
      <c r="L1291">
        <f>IF(AND(U1290=1,X1290&gt;=MinRun),X1290,-1)</f>
        <v>724</v>
      </c>
      <c r="M1291">
        <f>IF(MAX(G1291:I1291)&lt;0,0,MATCH(MAX(G1291:I1291),G1291:I1291,0))</f>
        <v>0</v>
      </c>
      <c r="N1291">
        <f>IF(MAX(J1291:L1291)&lt;0,0,MATCH(MAX(J1291:L1291),J1291:L1291,0))</f>
        <v>1</v>
      </c>
      <c r="O1291" s="24">
        <f>IF(N1291=0,0,INDEX(CapVec,N1291))</f>
        <v>1.2</v>
      </c>
      <c r="P1291">
        <f>IF(OR(D1291&gt;F1291+StartMargin,E1291&lt;SOC_startT),1,0)</f>
        <v>0</v>
      </c>
      <c r="Q1291">
        <f>IF(AND(E1291&gt;SOC_stopT,D1291&lt;=F1291-O1291+StopMargin),1,0)</f>
        <v>0</v>
      </c>
      <c r="R1291">
        <f>IF(AND(P1291=1,M1291&gt;0),1,IF(AND(P1291=0,Q1291=1,N1291&gt;0),-1,0))</f>
        <v>0</v>
      </c>
      <c r="S1291">
        <f>S1290+IF(AND(R1291=1,M1291=1),1,0)-IF(AND(R1291=-1,N1291=1),1,0)</f>
        <v>1</v>
      </c>
      <c r="T1291">
        <f>T1290+IF(AND(R1291=1,M1291=2),1,0)-IF(AND(R1291=-1,N1291=2),1,0)</f>
        <v>1</v>
      </c>
      <c r="U1291">
        <f>U1290+IF(AND(R1291=1,M1291=3),1,0)-IF(AND(R1291=-1,N1291=3),1,0)</f>
        <v>1</v>
      </c>
      <c r="V1291">
        <f>IF(S1291&lt;&gt;S1290,0,V1290+dt)</f>
        <v>1067</v>
      </c>
      <c r="W1291">
        <f>IF(T1291&lt;&gt;T1290,0,W1290+dt)</f>
        <v>1066</v>
      </c>
      <c r="X1291">
        <f>IF(U1291&lt;&gt;U1290,0,X1290+dt)</f>
        <v>725</v>
      </c>
      <c r="Y1291" s="24">
        <f>S1291*Cap_1*MIN(1,(V1291+dt)/StartRamp)</f>
        <v>1.2</v>
      </c>
      <c r="Z1291" s="24">
        <f>T1291*Cap_2*MIN(1,(W1291+dt)/StartRamp)</f>
        <v>1.1000000000000001</v>
      </c>
      <c r="AA1291" s="24">
        <f>U1291*Cap_3*MIN(1,(X1291+dt)/StartRamp)</f>
        <v>1.1000000000000001</v>
      </c>
      <c r="AB1291" s="24">
        <f>SUM(Y1291:AA1291)</f>
        <v>3.4</v>
      </c>
      <c r="AC1291" s="24">
        <f>AB1291-D1291</f>
        <v>0.82579999999999965</v>
      </c>
      <c r="AD1291" s="25">
        <f>MEDIAN(0,(TaperEnd-E1291)/(TaperEnd-TaperStart),1)</f>
        <v>1</v>
      </c>
      <c r="AE1291" s="24">
        <f>MIN(P_pcs*AD1291,MAX(0,SOC_max-E1291)*E_nom*60/dt/SQRT(RTE))</f>
        <v>2.5</v>
      </c>
      <c r="AF1291" s="24">
        <f>MIN(P_pcs,MAX(0,E1291-SOC_min)*E_nom*60/dt*SQRT(RTE))</f>
        <v>2.5</v>
      </c>
      <c r="AG1291" s="24">
        <f>IF(AC1291&gt;0,MIN(AC1291,AE1291),0)</f>
        <v>0.82579999999999965</v>
      </c>
      <c r="AH1291" s="24">
        <f>IF(AC1291&lt;0,MIN(-AC1291,AF1291),0)</f>
        <v>0</v>
      </c>
      <c r="AI1291" s="24">
        <f>IF(AC1291&gt;0,D1291+AG1291,AB1291)</f>
        <v>3.4</v>
      </c>
      <c r="AJ1291" s="24">
        <f>MAX(0,D1291-AI1291-AH1291)</f>
        <v>0</v>
      </c>
      <c r="AK1291" s="25">
        <f>IF(AB1291&gt;0,AI1291/AB1291,0)</f>
        <v>1</v>
      </c>
      <c r="AL1291">
        <f>IF(AB1291=0,1,MIN(MATCH(MEDIAN(MinStable,AK1291,1),FC_L,1),3))</f>
        <v>3</v>
      </c>
      <c r="AM1291" s="25">
        <f>INDEX(FC_E1,$AL1291)+(MEDIAN(MinStable,$AK1291,1)-INDEX(FC_L,$AL1291))*(INDEX(FC_E1,$AL1291+1)-INDEX(FC_E1,$AL1291))/(INDEX(FC_L,$AL1291+1)-INDEX(FC_L,$AL1291))</f>
        <v>0.42799999999999999</v>
      </c>
      <c r="AN1291" s="25">
        <f>INDEX(FC_E2,$AL1291)+(MEDIAN(MinStable,$AK1291,1)-INDEX(FC_L,$AL1291))*(INDEX(FC_E2,$AL1291+1)-INDEX(FC_E2,$AL1291))/(INDEX(FC_L,$AL1291+1)-INDEX(FC_L,$AL1291))</f>
        <v>0.42199999999999999</v>
      </c>
      <c r="AO1291" s="25">
        <f>INDEX(FC_E3,$AL1291)+(MEDIAN(MinStable,$AK1291,1)-INDEX(FC_L,$AL1291))*(INDEX(FC_E3,$AL1291+1)-INDEX(FC_E3,$AL1291))/(INDEX(FC_L,$AL1291+1)-INDEX(FC_L,$AL1291))</f>
        <v>0.41499999999999998</v>
      </c>
      <c r="AP1291" s="26">
        <f>(IF(S1291=1,Y1291*AK1291/AM1291,0)+IF(T1291=1,Z1291*AK1291/AN1291,0)+IF(U1291=1,AA1291*AK1291/AO1291,0))*dt/60</f>
        <v>0.13434959664142687</v>
      </c>
      <c r="AQ1291" s="25">
        <f>E1291+(AG1291*SQRT(RTE)-AH1291/SQRT(RTE))*dt/60/E_nom</f>
        <v>0.81362028244414319</v>
      </c>
      <c r="AR1291">
        <f>IF(R1291=1,1,0)</f>
        <v>0</v>
      </c>
    </row>
    <row r="1292" spans="1:44" x14ac:dyDescent="0.2">
      <c r="A1292">
        <v>1290</v>
      </c>
      <c r="B1292" s="22">
        <f>A1292/1440</f>
        <v>0.89583333333333337</v>
      </c>
      <c r="C1292" s="23">
        <v>2.4165999999999999</v>
      </c>
      <c r="D1292" s="24">
        <f>C1292+P_aux</f>
        <v>2.4316</v>
      </c>
      <c r="E1292" s="25">
        <f>AQ1291</f>
        <v>0.81362028244414319</v>
      </c>
      <c r="F1292" s="24">
        <f>AB1291</f>
        <v>3.4</v>
      </c>
      <c r="G1292">
        <f>IF(AND(S1291=0,V1291&gt;=MinOff),V1291,-1)</f>
        <v>-1</v>
      </c>
      <c r="H1292">
        <f>IF(AND(T1291=0,W1291&gt;=MinOff),W1291,-1)</f>
        <v>-1</v>
      </c>
      <c r="I1292">
        <f>IF(AND(U1291=0,X1291&gt;=MinOff),X1291,-1)</f>
        <v>-1</v>
      </c>
      <c r="J1292">
        <f>IF(AND(S1291=1,V1291&gt;=MinRun),V1291,-1)</f>
        <v>1067</v>
      </c>
      <c r="K1292">
        <f>IF(AND(T1291=1,W1291&gt;=MinRun),W1291,-1)</f>
        <v>1066</v>
      </c>
      <c r="L1292">
        <f>IF(AND(U1291=1,X1291&gt;=MinRun),X1291,-1)</f>
        <v>725</v>
      </c>
      <c r="M1292">
        <f>IF(MAX(G1292:I1292)&lt;0,0,MATCH(MAX(G1292:I1292),G1292:I1292,0))</f>
        <v>0</v>
      </c>
      <c r="N1292">
        <f>IF(MAX(J1292:L1292)&lt;0,0,MATCH(MAX(J1292:L1292),J1292:L1292,0))</f>
        <v>1</v>
      </c>
      <c r="O1292" s="24">
        <f>IF(N1292=0,0,INDEX(CapVec,N1292))</f>
        <v>1.2</v>
      </c>
      <c r="P1292">
        <f>IF(OR(D1292&gt;F1292+StartMargin,E1292&lt;SOC_startT),1,0)</f>
        <v>0</v>
      </c>
      <c r="Q1292">
        <f>IF(AND(E1292&gt;SOC_stopT,D1292&lt;=F1292-O1292+StopMargin),1,0)</f>
        <v>0</v>
      </c>
      <c r="R1292">
        <f>IF(AND(P1292=1,M1292&gt;0),1,IF(AND(P1292=0,Q1292=1,N1292&gt;0),-1,0))</f>
        <v>0</v>
      </c>
      <c r="S1292">
        <f>S1291+IF(AND(R1292=1,M1292=1),1,0)-IF(AND(R1292=-1,N1292=1),1,0)</f>
        <v>1</v>
      </c>
      <c r="T1292">
        <f>T1291+IF(AND(R1292=1,M1292=2),1,0)-IF(AND(R1292=-1,N1292=2),1,0)</f>
        <v>1</v>
      </c>
      <c r="U1292">
        <f>U1291+IF(AND(R1292=1,M1292=3),1,0)-IF(AND(R1292=-1,N1292=3),1,0)</f>
        <v>1</v>
      </c>
      <c r="V1292">
        <f>IF(S1292&lt;&gt;S1291,0,V1291+dt)</f>
        <v>1068</v>
      </c>
      <c r="W1292">
        <f>IF(T1292&lt;&gt;T1291,0,W1291+dt)</f>
        <v>1067</v>
      </c>
      <c r="X1292">
        <f>IF(U1292&lt;&gt;U1291,0,X1291+dt)</f>
        <v>726</v>
      </c>
      <c r="Y1292" s="24">
        <f>S1292*Cap_1*MIN(1,(V1292+dt)/StartRamp)</f>
        <v>1.2</v>
      </c>
      <c r="Z1292" s="24">
        <f>T1292*Cap_2*MIN(1,(W1292+dt)/StartRamp)</f>
        <v>1.1000000000000001</v>
      </c>
      <c r="AA1292" s="24">
        <f>U1292*Cap_3*MIN(1,(X1292+dt)/StartRamp)</f>
        <v>1.1000000000000001</v>
      </c>
      <c r="AB1292" s="24">
        <f>SUM(Y1292:AA1292)</f>
        <v>3.4</v>
      </c>
      <c r="AC1292" s="24">
        <f>AB1292-D1292</f>
        <v>0.96839999999999993</v>
      </c>
      <c r="AD1292" s="25">
        <f>MEDIAN(0,(TaperEnd-E1292)/(TaperEnd-TaperStart),1)</f>
        <v>1</v>
      </c>
      <c r="AE1292" s="24">
        <f>MIN(P_pcs*AD1292,MAX(0,SOC_max-E1292)*E_nom*60/dt/SQRT(RTE))</f>
        <v>2.5</v>
      </c>
      <c r="AF1292" s="24">
        <f>MIN(P_pcs,MAX(0,E1292-SOC_min)*E_nom*60/dt*SQRT(RTE))</f>
        <v>2.5</v>
      </c>
      <c r="AG1292" s="24">
        <f>IF(AC1292&gt;0,MIN(AC1292,AE1292),0)</f>
        <v>0.96839999999999993</v>
      </c>
      <c r="AH1292" s="24">
        <f>IF(AC1292&lt;0,MIN(-AC1292,AF1292),0)</f>
        <v>0</v>
      </c>
      <c r="AI1292" s="24">
        <f>IF(AC1292&gt;0,D1292+AG1292,AB1292)</f>
        <v>3.4</v>
      </c>
      <c r="AJ1292" s="24">
        <f>MAX(0,D1292-AI1292-AH1292)</f>
        <v>0</v>
      </c>
      <c r="AK1292" s="25">
        <f>IF(AB1292&gt;0,AI1292/AB1292,0)</f>
        <v>1</v>
      </c>
      <c r="AL1292">
        <f>IF(AB1292=0,1,MIN(MATCH(MEDIAN(MinStable,AK1292,1),FC_L,1),3))</f>
        <v>3</v>
      </c>
      <c r="AM1292" s="25">
        <f>INDEX(FC_E1,$AL1292)+(MEDIAN(MinStable,$AK1292,1)-INDEX(FC_L,$AL1292))*(INDEX(FC_E1,$AL1292+1)-INDEX(FC_E1,$AL1292))/(INDEX(FC_L,$AL1292+1)-INDEX(FC_L,$AL1292))</f>
        <v>0.42799999999999999</v>
      </c>
      <c r="AN1292" s="25">
        <f>INDEX(FC_E2,$AL1292)+(MEDIAN(MinStable,$AK1292,1)-INDEX(FC_L,$AL1292))*(INDEX(FC_E2,$AL1292+1)-INDEX(FC_E2,$AL1292))/(INDEX(FC_L,$AL1292+1)-INDEX(FC_L,$AL1292))</f>
        <v>0.42199999999999999</v>
      </c>
      <c r="AO1292" s="25">
        <f>INDEX(FC_E3,$AL1292)+(MEDIAN(MinStable,$AK1292,1)-INDEX(FC_L,$AL1292))*(INDEX(FC_E3,$AL1292+1)-INDEX(FC_E3,$AL1292))/(INDEX(FC_L,$AL1292+1)-INDEX(FC_L,$AL1292))</f>
        <v>0.41499999999999998</v>
      </c>
      <c r="AP1292" s="26">
        <f>(IF(S1292=1,Y1292*AK1292/AM1292,0)+IF(T1292=1,Z1292*AK1292/AN1292,0)+IF(U1292=1,AA1292*AK1292/AO1292,0))*dt/60</f>
        <v>0.13434959664142687</v>
      </c>
      <c r="AQ1292" s="25">
        <f>E1292+(AG1292*SQRT(RTE)-AH1292/SQRT(RTE))*dt/60/E_nom</f>
        <v>0.81637313009372681</v>
      </c>
      <c r="AR1292">
        <f>IF(R1292=1,1,0)</f>
        <v>0</v>
      </c>
    </row>
    <row r="1293" spans="1:44" x14ac:dyDescent="0.2">
      <c r="A1293">
        <v>1291</v>
      </c>
      <c r="B1293" s="22">
        <f>A1293/1440</f>
        <v>0.89652777777777781</v>
      </c>
      <c r="C1293" s="23">
        <v>2.4367999999999999</v>
      </c>
      <c r="D1293" s="24">
        <f>C1293+P_aux</f>
        <v>2.4518</v>
      </c>
      <c r="E1293" s="25">
        <f>AQ1292</f>
        <v>0.81637313009372681</v>
      </c>
      <c r="F1293" s="24">
        <f>AB1292</f>
        <v>3.4</v>
      </c>
      <c r="G1293">
        <f>IF(AND(S1292=0,V1292&gt;=MinOff),V1292,-1)</f>
        <v>-1</v>
      </c>
      <c r="H1293">
        <f>IF(AND(T1292=0,W1292&gt;=MinOff),W1292,-1)</f>
        <v>-1</v>
      </c>
      <c r="I1293">
        <f>IF(AND(U1292=0,X1292&gt;=MinOff),X1292,-1)</f>
        <v>-1</v>
      </c>
      <c r="J1293">
        <f>IF(AND(S1292=1,V1292&gt;=MinRun),V1292,-1)</f>
        <v>1068</v>
      </c>
      <c r="K1293">
        <f>IF(AND(T1292=1,W1292&gt;=MinRun),W1292,-1)</f>
        <v>1067</v>
      </c>
      <c r="L1293">
        <f>IF(AND(U1292=1,X1292&gt;=MinRun),X1292,-1)</f>
        <v>726</v>
      </c>
      <c r="M1293">
        <f>IF(MAX(G1293:I1293)&lt;0,0,MATCH(MAX(G1293:I1293),G1293:I1293,0))</f>
        <v>0</v>
      </c>
      <c r="N1293">
        <f>IF(MAX(J1293:L1293)&lt;0,0,MATCH(MAX(J1293:L1293),J1293:L1293,0))</f>
        <v>1</v>
      </c>
      <c r="O1293" s="24">
        <f>IF(N1293=0,0,INDEX(CapVec,N1293))</f>
        <v>1.2</v>
      </c>
      <c r="P1293">
        <f>IF(OR(D1293&gt;F1293+StartMargin,E1293&lt;SOC_startT),1,0)</f>
        <v>0</v>
      </c>
      <c r="Q1293">
        <f>IF(AND(E1293&gt;SOC_stopT,D1293&lt;=F1293-O1293+StopMargin),1,0)</f>
        <v>0</v>
      </c>
      <c r="R1293">
        <f>IF(AND(P1293=1,M1293&gt;0),1,IF(AND(P1293=0,Q1293=1,N1293&gt;0),-1,0))</f>
        <v>0</v>
      </c>
      <c r="S1293">
        <f>S1292+IF(AND(R1293=1,M1293=1),1,0)-IF(AND(R1293=-1,N1293=1),1,0)</f>
        <v>1</v>
      </c>
      <c r="T1293">
        <f>T1292+IF(AND(R1293=1,M1293=2),1,0)-IF(AND(R1293=-1,N1293=2),1,0)</f>
        <v>1</v>
      </c>
      <c r="U1293">
        <f>U1292+IF(AND(R1293=1,M1293=3),1,0)-IF(AND(R1293=-1,N1293=3),1,0)</f>
        <v>1</v>
      </c>
      <c r="V1293">
        <f>IF(S1293&lt;&gt;S1292,0,V1292+dt)</f>
        <v>1069</v>
      </c>
      <c r="W1293">
        <f>IF(T1293&lt;&gt;T1292,0,W1292+dt)</f>
        <v>1068</v>
      </c>
      <c r="X1293">
        <f>IF(U1293&lt;&gt;U1292,0,X1292+dt)</f>
        <v>727</v>
      </c>
      <c r="Y1293" s="24">
        <f>S1293*Cap_1*MIN(1,(V1293+dt)/StartRamp)</f>
        <v>1.2</v>
      </c>
      <c r="Z1293" s="24">
        <f>T1293*Cap_2*MIN(1,(W1293+dt)/StartRamp)</f>
        <v>1.1000000000000001</v>
      </c>
      <c r="AA1293" s="24">
        <f>U1293*Cap_3*MIN(1,(X1293+dt)/StartRamp)</f>
        <v>1.1000000000000001</v>
      </c>
      <c r="AB1293" s="24">
        <f>SUM(Y1293:AA1293)</f>
        <v>3.4</v>
      </c>
      <c r="AC1293" s="24">
        <f>AB1293-D1293</f>
        <v>0.94819999999999993</v>
      </c>
      <c r="AD1293" s="25">
        <f>MEDIAN(0,(TaperEnd-E1293)/(TaperEnd-TaperStart),1)</f>
        <v>1</v>
      </c>
      <c r="AE1293" s="24">
        <f>MIN(P_pcs*AD1293,MAX(0,SOC_max-E1293)*E_nom*60/dt/SQRT(RTE))</f>
        <v>2.5</v>
      </c>
      <c r="AF1293" s="24">
        <f>MIN(P_pcs,MAX(0,E1293-SOC_min)*E_nom*60/dt*SQRT(RTE))</f>
        <v>2.5</v>
      </c>
      <c r="AG1293" s="24">
        <f>IF(AC1293&gt;0,MIN(AC1293,AE1293),0)</f>
        <v>0.94819999999999993</v>
      </c>
      <c r="AH1293" s="24">
        <f>IF(AC1293&lt;0,MIN(-AC1293,AF1293),0)</f>
        <v>0</v>
      </c>
      <c r="AI1293" s="24">
        <f>IF(AC1293&gt;0,D1293+AG1293,AB1293)</f>
        <v>3.4</v>
      </c>
      <c r="AJ1293" s="24">
        <f>MAX(0,D1293-AI1293-AH1293)</f>
        <v>0</v>
      </c>
      <c r="AK1293" s="25">
        <f>IF(AB1293&gt;0,AI1293/AB1293,0)</f>
        <v>1</v>
      </c>
      <c r="AL1293">
        <f>IF(AB1293=0,1,MIN(MATCH(MEDIAN(MinStable,AK1293,1),FC_L,1),3))</f>
        <v>3</v>
      </c>
      <c r="AM1293" s="25">
        <f>INDEX(FC_E1,$AL1293)+(MEDIAN(MinStable,$AK1293,1)-INDEX(FC_L,$AL1293))*(INDEX(FC_E1,$AL1293+1)-INDEX(FC_E1,$AL1293))/(INDEX(FC_L,$AL1293+1)-INDEX(FC_L,$AL1293))</f>
        <v>0.42799999999999999</v>
      </c>
      <c r="AN1293" s="25">
        <f>INDEX(FC_E2,$AL1293)+(MEDIAN(MinStable,$AK1293,1)-INDEX(FC_L,$AL1293))*(INDEX(FC_E2,$AL1293+1)-INDEX(FC_E2,$AL1293))/(INDEX(FC_L,$AL1293+1)-INDEX(FC_L,$AL1293))</f>
        <v>0.42199999999999999</v>
      </c>
      <c r="AO1293" s="25">
        <f>INDEX(FC_E3,$AL1293)+(MEDIAN(MinStable,$AK1293,1)-INDEX(FC_L,$AL1293))*(INDEX(FC_E3,$AL1293+1)-INDEX(FC_E3,$AL1293))/(INDEX(FC_L,$AL1293+1)-INDEX(FC_L,$AL1293))</f>
        <v>0.41499999999999998</v>
      </c>
      <c r="AP1293" s="26">
        <f>(IF(S1293=1,Y1293*AK1293/AM1293,0)+IF(T1293=1,Z1293*AK1293/AN1293,0)+IF(U1293=1,AA1293*AK1293/AO1293,0))*dt/60</f>
        <v>0.13434959664142687</v>
      </c>
      <c r="AQ1293" s="25">
        <f>E1293+(AG1293*SQRT(RTE)-AH1293/SQRT(RTE))*dt/60/E_nom</f>
        <v>0.81906855568370529</v>
      </c>
      <c r="AR1293">
        <f>IF(R1293=1,1,0)</f>
        <v>0</v>
      </c>
    </row>
    <row r="1294" spans="1:44" x14ac:dyDescent="0.2">
      <c r="A1294">
        <v>1292</v>
      </c>
      <c r="B1294" s="22">
        <f>A1294/1440</f>
        <v>0.89722222222222225</v>
      </c>
      <c r="C1294" s="23">
        <v>2.4544999999999999</v>
      </c>
      <c r="D1294" s="24">
        <f>C1294+P_aux</f>
        <v>2.4695</v>
      </c>
      <c r="E1294" s="25">
        <f>AQ1293</f>
        <v>0.81906855568370529</v>
      </c>
      <c r="F1294" s="24">
        <f>AB1293</f>
        <v>3.4</v>
      </c>
      <c r="G1294">
        <f>IF(AND(S1293=0,V1293&gt;=MinOff),V1293,-1)</f>
        <v>-1</v>
      </c>
      <c r="H1294">
        <f>IF(AND(T1293=0,W1293&gt;=MinOff),W1293,-1)</f>
        <v>-1</v>
      </c>
      <c r="I1294">
        <f>IF(AND(U1293=0,X1293&gt;=MinOff),X1293,-1)</f>
        <v>-1</v>
      </c>
      <c r="J1294">
        <f>IF(AND(S1293=1,V1293&gt;=MinRun),V1293,-1)</f>
        <v>1069</v>
      </c>
      <c r="K1294">
        <f>IF(AND(T1293=1,W1293&gt;=MinRun),W1293,-1)</f>
        <v>1068</v>
      </c>
      <c r="L1294">
        <f>IF(AND(U1293=1,X1293&gt;=MinRun),X1293,-1)</f>
        <v>727</v>
      </c>
      <c r="M1294">
        <f>IF(MAX(G1294:I1294)&lt;0,0,MATCH(MAX(G1294:I1294),G1294:I1294,0))</f>
        <v>0</v>
      </c>
      <c r="N1294">
        <f>IF(MAX(J1294:L1294)&lt;0,0,MATCH(MAX(J1294:L1294),J1294:L1294,0))</f>
        <v>1</v>
      </c>
      <c r="O1294" s="24">
        <f>IF(N1294=0,0,INDEX(CapVec,N1294))</f>
        <v>1.2</v>
      </c>
      <c r="P1294">
        <f>IF(OR(D1294&gt;F1294+StartMargin,E1294&lt;SOC_startT),1,0)</f>
        <v>0</v>
      </c>
      <c r="Q1294">
        <f>IF(AND(E1294&gt;SOC_stopT,D1294&lt;=F1294-O1294+StopMargin),1,0)</f>
        <v>0</v>
      </c>
      <c r="R1294">
        <f>IF(AND(P1294=1,M1294&gt;0),1,IF(AND(P1294=0,Q1294=1,N1294&gt;0),-1,0))</f>
        <v>0</v>
      </c>
      <c r="S1294">
        <f>S1293+IF(AND(R1294=1,M1294=1),1,0)-IF(AND(R1294=-1,N1294=1),1,0)</f>
        <v>1</v>
      </c>
      <c r="T1294">
        <f>T1293+IF(AND(R1294=1,M1294=2),1,0)-IF(AND(R1294=-1,N1294=2),1,0)</f>
        <v>1</v>
      </c>
      <c r="U1294">
        <f>U1293+IF(AND(R1294=1,M1294=3),1,0)-IF(AND(R1294=-1,N1294=3),1,0)</f>
        <v>1</v>
      </c>
      <c r="V1294">
        <f>IF(S1294&lt;&gt;S1293,0,V1293+dt)</f>
        <v>1070</v>
      </c>
      <c r="W1294">
        <f>IF(T1294&lt;&gt;T1293,0,W1293+dt)</f>
        <v>1069</v>
      </c>
      <c r="X1294">
        <f>IF(U1294&lt;&gt;U1293,0,X1293+dt)</f>
        <v>728</v>
      </c>
      <c r="Y1294" s="24">
        <f>S1294*Cap_1*MIN(1,(V1294+dt)/StartRamp)</f>
        <v>1.2</v>
      </c>
      <c r="Z1294" s="24">
        <f>T1294*Cap_2*MIN(1,(W1294+dt)/StartRamp)</f>
        <v>1.1000000000000001</v>
      </c>
      <c r="AA1294" s="24">
        <f>U1294*Cap_3*MIN(1,(X1294+dt)/StartRamp)</f>
        <v>1.1000000000000001</v>
      </c>
      <c r="AB1294" s="24">
        <f>SUM(Y1294:AA1294)</f>
        <v>3.4</v>
      </c>
      <c r="AC1294" s="24">
        <f>AB1294-D1294</f>
        <v>0.93049999999999988</v>
      </c>
      <c r="AD1294" s="25">
        <f>MEDIAN(0,(TaperEnd-E1294)/(TaperEnd-TaperStart),1)</f>
        <v>1</v>
      </c>
      <c r="AE1294" s="24">
        <f>MIN(P_pcs*AD1294,MAX(0,SOC_max-E1294)*E_nom*60/dt/SQRT(RTE))</f>
        <v>2.5</v>
      </c>
      <c r="AF1294" s="24">
        <f>MIN(P_pcs,MAX(0,E1294-SOC_min)*E_nom*60/dt*SQRT(RTE))</f>
        <v>2.5</v>
      </c>
      <c r="AG1294" s="24">
        <f>IF(AC1294&gt;0,MIN(AC1294,AE1294),0)</f>
        <v>0.93049999999999988</v>
      </c>
      <c r="AH1294" s="24">
        <f>IF(AC1294&lt;0,MIN(-AC1294,AF1294),0)</f>
        <v>0</v>
      </c>
      <c r="AI1294" s="24">
        <f>IF(AC1294&gt;0,D1294+AG1294,AB1294)</f>
        <v>3.4</v>
      </c>
      <c r="AJ1294" s="24">
        <f>MAX(0,D1294-AI1294-AH1294)</f>
        <v>0</v>
      </c>
      <c r="AK1294" s="25">
        <f>IF(AB1294&gt;0,AI1294/AB1294,0)</f>
        <v>1</v>
      </c>
      <c r="AL1294">
        <f>IF(AB1294=0,1,MIN(MATCH(MEDIAN(MinStable,AK1294,1),FC_L,1),3))</f>
        <v>3</v>
      </c>
      <c r="AM1294" s="25">
        <f>INDEX(FC_E1,$AL1294)+(MEDIAN(MinStable,$AK1294,1)-INDEX(FC_L,$AL1294))*(INDEX(FC_E1,$AL1294+1)-INDEX(FC_E1,$AL1294))/(INDEX(FC_L,$AL1294+1)-INDEX(FC_L,$AL1294))</f>
        <v>0.42799999999999999</v>
      </c>
      <c r="AN1294" s="25">
        <f>INDEX(FC_E2,$AL1294)+(MEDIAN(MinStable,$AK1294,1)-INDEX(FC_L,$AL1294))*(INDEX(FC_E2,$AL1294+1)-INDEX(FC_E2,$AL1294))/(INDEX(FC_L,$AL1294+1)-INDEX(FC_L,$AL1294))</f>
        <v>0.42199999999999999</v>
      </c>
      <c r="AO1294" s="25">
        <f>INDEX(FC_E3,$AL1294)+(MEDIAN(MinStable,$AK1294,1)-INDEX(FC_L,$AL1294))*(INDEX(FC_E3,$AL1294+1)-INDEX(FC_E3,$AL1294))/(INDEX(FC_L,$AL1294+1)-INDEX(FC_L,$AL1294))</f>
        <v>0.41499999999999998</v>
      </c>
      <c r="AP1294" s="26">
        <f>(IF(S1294=1,Y1294*AK1294/AM1294,0)+IF(T1294=1,Z1294*AK1294/AN1294,0)+IF(U1294=1,AA1294*AK1294/AO1294,0))*dt/60</f>
        <v>0.13434959664142687</v>
      </c>
      <c r="AQ1294" s="25">
        <f>E1294+(AG1294*SQRT(RTE)-AH1294/SQRT(RTE))*dt/60/E_nom</f>
        <v>0.82171366590462391</v>
      </c>
      <c r="AR1294">
        <f>IF(R1294=1,1,0)</f>
        <v>0</v>
      </c>
    </row>
    <row r="1295" spans="1:44" x14ac:dyDescent="0.2">
      <c r="A1295">
        <v>1293</v>
      </c>
      <c r="B1295" s="22">
        <f>A1295/1440</f>
        <v>0.8979166666666667</v>
      </c>
      <c r="C1295" s="23">
        <v>2.4809999999999999</v>
      </c>
      <c r="D1295" s="24">
        <f>C1295+P_aux</f>
        <v>2.496</v>
      </c>
      <c r="E1295" s="25">
        <f>AQ1294</f>
        <v>0.82171366590462391</v>
      </c>
      <c r="F1295" s="24">
        <f>AB1294</f>
        <v>3.4</v>
      </c>
      <c r="G1295">
        <f>IF(AND(S1294=0,V1294&gt;=MinOff),V1294,-1)</f>
        <v>-1</v>
      </c>
      <c r="H1295">
        <f>IF(AND(T1294=0,W1294&gt;=MinOff),W1294,-1)</f>
        <v>-1</v>
      </c>
      <c r="I1295">
        <f>IF(AND(U1294=0,X1294&gt;=MinOff),X1294,-1)</f>
        <v>-1</v>
      </c>
      <c r="J1295">
        <f>IF(AND(S1294=1,V1294&gt;=MinRun),V1294,-1)</f>
        <v>1070</v>
      </c>
      <c r="K1295">
        <f>IF(AND(T1294=1,W1294&gt;=MinRun),W1294,-1)</f>
        <v>1069</v>
      </c>
      <c r="L1295">
        <f>IF(AND(U1294=1,X1294&gt;=MinRun),X1294,-1)</f>
        <v>728</v>
      </c>
      <c r="M1295">
        <f>IF(MAX(G1295:I1295)&lt;0,0,MATCH(MAX(G1295:I1295),G1295:I1295,0))</f>
        <v>0</v>
      </c>
      <c r="N1295">
        <f>IF(MAX(J1295:L1295)&lt;0,0,MATCH(MAX(J1295:L1295),J1295:L1295,0))</f>
        <v>1</v>
      </c>
      <c r="O1295" s="24">
        <f>IF(N1295=0,0,INDEX(CapVec,N1295))</f>
        <v>1.2</v>
      </c>
      <c r="P1295">
        <f>IF(OR(D1295&gt;F1295+StartMargin,E1295&lt;SOC_startT),1,0)</f>
        <v>0</v>
      </c>
      <c r="Q1295">
        <f>IF(AND(E1295&gt;SOC_stopT,D1295&lt;=F1295-O1295+StopMargin),1,0)</f>
        <v>0</v>
      </c>
      <c r="R1295">
        <f>IF(AND(P1295=1,M1295&gt;0),1,IF(AND(P1295=0,Q1295=1,N1295&gt;0),-1,0))</f>
        <v>0</v>
      </c>
      <c r="S1295">
        <f>S1294+IF(AND(R1295=1,M1295=1),1,0)-IF(AND(R1295=-1,N1295=1),1,0)</f>
        <v>1</v>
      </c>
      <c r="T1295">
        <f>T1294+IF(AND(R1295=1,M1295=2),1,0)-IF(AND(R1295=-1,N1295=2),1,0)</f>
        <v>1</v>
      </c>
      <c r="U1295">
        <f>U1294+IF(AND(R1295=1,M1295=3),1,0)-IF(AND(R1295=-1,N1295=3),1,0)</f>
        <v>1</v>
      </c>
      <c r="V1295">
        <f>IF(S1295&lt;&gt;S1294,0,V1294+dt)</f>
        <v>1071</v>
      </c>
      <c r="W1295">
        <f>IF(T1295&lt;&gt;T1294,0,W1294+dt)</f>
        <v>1070</v>
      </c>
      <c r="X1295">
        <f>IF(U1295&lt;&gt;U1294,0,X1294+dt)</f>
        <v>729</v>
      </c>
      <c r="Y1295" s="24">
        <f>S1295*Cap_1*MIN(1,(V1295+dt)/StartRamp)</f>
        <v>1.2</v>
      </c>
      <c r="Z1295" s="24">
        <f>T1295*Cap_2*MIN(1,(W1295+dt)/StartRamp)</f>
        <v>1.1000000000000001</v>
      </c>
      <c r="AA1295" s="24">
        <f>U1295*Cap_3*MIN(1,(X1295+dt)/StartRamp)</f>
        <v>1.1000000000000001</v>
      </c>
      <c r="AB1295" s="24">
        <f>SUM(Y1295:AA1295)</f>
        <v>3.4</v>
      </c>
      <c r="AC1295" s="24">
        <f>AB1295-D1295</f>
        <v>0.90399999999999991</v>
      </c>
      <c r="AD1295" s="25">
        <f>MEDIAN(0,(TaperEnd-E1295)/(TaperEnd-TaperStart),1)</f>
        <v>1</v>
      </c>
      <c r="AE1295" s="24">
        <f>MIN(P_pcs*AD1295,MAX(0,SOC_max-E1295)*E_nom*60/dt/SQRT(RTE))</f>
        <v>2.5</v>
      </c>
      <c r="AF1295" s="24">
        <f>MIN(P_pcs,MAX(0,E1295-SOC_min)*E_nom*60/dt*SQRT(RTE))</f>
        <v>2.5</v>
      </c>
      <c r="AG1295" s="24">
        <f>IF(AC1295&gt;0,MIN(AC1295,AE1295),0)</f>
        <v>0.90399999999999991</v>
      </c>
      <c r="AH1295" s="24">
        <f>IF(AC1295&lt;0,MIN(-AC1295,AF1295),0)</f>
        <v>0</v>
      </c>
      <c r="AI1295" s="24">
        <f>IF(AC1295&gt;0,D1295+AG1295,AB1295)</f>
        <v>3.4</v>
      </c>
      <c r="AJ1295" s="24">
        <f>MAX(0,D1295-AI1295-AH1295)</f>
        <v>0</v>
      </c>
      <c r="AK1295" s="25">
        <f>IF(AB1295&gt;0,AI1295/AB1295,0)</f>
        <v>1</v>
      </c>
      <c r="AL1295">
        <f>IF(AB1295=0,1,MIN(MATCH(MEDIAN(MinStable,AK1295,1),FC_L,1),3))</f>
        <v>3</v>
      </c>
      <c r="AM1295" s="25">
        <f>INDEX(FC_E1,$AL1295)+(MEDIAN(MinStable,$AK1295,1)-INDEX(FC_L,$AL1295))*(INDEX(FC_E1,$AL1295+1)-INDEX(FC_E1,$AL1295))/(INDEX(FC_L,$AL1295+1)-INDEX(FC_L,$AL1295))</f>
        <v>0.42799999999999999</v>
      </c>
      <c r="AN1295" s="25">
        <f>INDEX(FC_E2,$AL1295)+(MEDIAN(MinStable,$AK1295,1)-INDEX(FC_L,$AL1295))*(INDEX(FC_E2,$AL1295+1)-INDEX(FC_E2,$AL1295))/(INDEX(FC_L,$AL1295+1)-INDEX(FC_L,$AL1295))</f>
        <v>0.42199999999999999</v>
      </c>
      <c r="AO1295" s="25">
        <f>INDEX(FC_E3,$AL1295)+(MEDIAN(MinStable,$AK1295,1)-INDEX(FC_L,$AL1295))*(INDEX(FC_E3,$AL1295+1)-INDEX(FC_E3,$AL1295))/(INDEX(FC_L,$AL1295+1)-INDEX(FC_L,$AL1295))</f>
        <v>0.41499999999999998</v>
      </c>
      <c r="AP1295" s="26">
        <f>(IF(S1295=1,Y1295*AK1295/AM1295,0)+IF(T1295=1,Z1295*AK1295/AN1295,0)+IF(U1295=1,AA1295*AK1295/AO1295,0))*dt/60</f>
        <v>0.13434959664142687</v>
      </c>
      <c r="AQ1295" s="25">
        <f>E1295+(AG1295*SQRT(RTE)-AH1295/SQRT(RTE))*dt/60/E_nom</f>
        <v>0.82428344520576358</v>
      </c>
      <c r="AR1295">
        <f>IF(R1295=1,1,0)</f>
        <v>0</v>
      </c>
    </row>
    <row r="1296" spans="1:44" x14ac:dyDescent="0.2">
      <c r="A1296">
        <v>1294</v>
      </c>
      <c r="B1296" s="22">
        <f>A1296/1440</f>
        <v>0.89861111111111114</v>
      </c>
      <c r="C1296" s="23">
        <v>2.4378000000000002</v>
      </c>
      <c r="D1296" s="24">
        <f>C1296+P_aux</f>
        <v>2.4528000000000003</v>
      </c>
      <c r="E1296" s="25">
        <f>AQ1295</f>
        <v>0.82428344520576358</v>
      </c>
      <c r="F1296" s="24">
        <f>AB1295</f>
        <v>3.4</v>
      </c>
      <c r="G1296">
        <f>IF(AND(S1295=0,V1295&gt;=MinOff),V1295,-1)</f>
        <v>-1</v>
      </c>
      <c r="H1296">
        <f>IF(AND(T1295=0,W1295&gt;=MinOff),W1295,-1)</f>
        <v>-1</v>
      </c>
      <c r="I1296">
        <f>IF(AND(U1295=0,X1295&gt;=MinOff),X1295,-1)</f>
        <v>-1</v>
      </c>
      <c r="J1296">
        <f>IF(AND(S1295=1,V1295&gt;=MinRun),V1295,-1)</f>
        <v>1071</v>
      </c>
      <c r="K1296">
        <f>IF(AND(T1295=1,W1295&gt;=MinRun),W1295,-1)</f>
        <v>1070</v>
      </c>
      <c r="L1296">
        <f>IF(AND(U1295=1,X1295&gt;=MinRun),X1295,-1)</f>
        <v>729</v>
      </c>
      <c r="M1296">
        <f>IF(MAX(G1296:I1296)&lt;0,0,MATCH(MAX(G1296:I1296),G1296:I1296,0))</f>
        <v>0</v>
      </c>
      <c r="N1296">
        <f>IF(MAX(J1296:L1296)&lt;0,0,MATCH(MAX(J1296:L1296),J1296:L1296,0))</f>
        <v>1</v>
      </c>
      <c r="O1296" s="24">
        <f>IF(N1296=0,0,INDEX(CapVec,N1296))</f>
        <v>1.2</v>
      </c>
      <c r="P1296">
        <f>IF(OR(D1296&gt;F1296+StartMargin,E1296&lt;SOC_startT),1,0)</f>
        <v>0</v>
      </c>
      <c r="Q1296">
        <f>IF(AND(E1296&gt;SOC_stopT,D1296&lt;=F1296-O1296+StopMargin),1,0)</f>
        <v>0</v>
      </c>
      <c r="R1296">
        <f>IF(AND(P1296=1,M1296&gt;0),1,IF(AND(P1296=0,Q1296=1,N1296&gt;0),-1,0))</f>
        <v>0</v>
      </c>
      <c r="S1296">
        <f>S1295+IF(AND(R1296=1,M1296=1),1,0)-IF(AND(R1296=-1,N1296=1),1,0)</f>
        <v>1</v>
      </c>
      <c r="T1296">
        <f>T1295+IF(AND(R1296=1,M1296=2),1,0)-IF(AND(R1296=-1,N1296=2),1,0)</f>
        <v>1</v>
      </c>
      <c r="U1296">
        <f>U1295+IF(AND(R1296=1,M1296=3),1,0)-IF(AND(R1296=-1,N1296=3),1,0)</f>
        <v>1</v>
      </c>
      <c r="V1296">
        <f>IF(S1296&lt;&gt;S1295,0,V1295+dt)</f>
        <v>1072</v>
      </c>
      <c r="W1296">
        <f>IF(T1296&lt;&gt;T1295,0,W1295+dt)</f>
        <v>1071</v>
      </c>
      <c r="X1296">
        <f>IF(U1296&lt;&gt;U1295,0,X1295+dt)</f>
        <v>730</v>
      </c>
      <c r="Y1296" s="24">
        <f>S1296*Cap_1*MIN(1,(V1296+dt)/StartRamp)</f>
        <v>1.2</v>
      </c>
      <c r="Z1296" s="24">
        <f>T1296*Cap_2*MIN(1,(W1296+dt)/StartRamp)</f>
        <v>1.1000000000000001</v>
      </c>
      <c r="AA1296" s="24">
        <f>U1296*Cap_3*MIN(1,(X1296+dt)/StartRamp)</f>
        <v>1.1000000000000001</v>
      </c>
      <c r="AB1296" s="24">
        <f>SUM(Y1296:AA1296)</f>
        <v>3.4</v>
      </c>
      <c r="AC1296" s="24">
        <f>AB1296-D1296</f>
        <v>0.9471999999999996</v>
      </c>
      <c r="AD1296" s="25">
        <f>MEDIAN(0,(TaperEnd-E1296)/(TaperEnd-TaperStart),1)</f>
        <v>1</v>
      </c>
      <c r="AE1296" s="24">
        <f>MIN(P_pcs*AD1296,MAX(0,SOC_max-E1296)*E_nom*60/dt/SQRT(RTE))</f>
        <v>2.5</v>
      </c>
      <c r="AF1296" s="24">
        <f>MIN(P_pcs,MAX(0,E1296-SOC_min)*E_nom*60/dt*SQRT(RTE))</f>
        <v>2.5</v>
      </c>
      <c r="AG1296" s="24">
        <f>IF(AC1296&gt;0,MIN(AC1296,AE1296),0)</f>
        <v>0.9471999999999996</v>
      </c>
      <c r="AH1296" s="24">
        <f>IF(AC1296&lt;0,MIN(-AC1296,AF1296),0)</f>
        <v>0</v>
      </c>
      <c r="AI1296" s="24">
        <f>IF(AC1296&gt;0,D1296+AG1296,AB1296)</f>
        <v>3.4</v>
      </c>
      <c r="AJ1296" s="24">
        <f>MAX(0,D1296-AI1296-AH1296)</f>
        <v>0</v>
      </c>
      <c r="AK1296" s="25">
        <f>IF(AB1296&gt;0,AI1296/AB1296,0)</f>
        <v>1</v>
      </c>
      <c r="AL1296">
        <f>IF(AB1296=0,1,MIN(MATCH(MEDIAN(MinStable,AK1296,1),FC_L,1),3))</f>
        <v>3</v>
      </c>
      <c r="AM1296" s="25">
        <f>INDEX(FC_E1,$AL1296)+(MEDIAN(MinStable,$AK1296,1)-INDEX(FC_L,$AL1296))*(INDEX(FC_E1,$AL1296+1)-INDEX(FC_E1,$AL1296))/(INDEX(FC_L,$AL1296+1)-INDEX(FC_L,$AL1296))</f>
        <v>0.42799999999999999</v>
      </c>
      <c r="AN1296" s="25">
        <f>INDEX(FC_E2,$AL1296)+(MEDIAN(MinStable,$AK1296,1)-INDEX(FC_L,$AL1296))*(INDEX(FC_E2,$AL1296+1)-INDEX(FC_E2,$AL1296))/(INDEX(FC_L,$AL1296+1)-INDEX(FC_L,$AL1296))</f>
        <v>0.42199999999999999</v>
      </c>
      <c r="AO1296" s="25">
        <f>INDEX(FC_E3,$AL1296)+(MEDIAN(MinStable,$AK1296,1)-INDEX(FC_L,$AL1296))*(INDEX(FC_E3,$AL1296+1)-INDEX(FC_E3,$AL1296))/(INDEX(FC_L,$AL1296+1)-INDEX(FC_L,$AL1296))</f>
        <v>0.41499999999999998</v>
      </c>
      <c r="AP1296" s="26">
        <f>(IF(S1296=1,Y1296*AK1296/AM1296,0)+IF(T1296=1,Z1296*AK1296/AN1296,0)+IF(U1296=1,AA1296*AK1296/AO1296,0))*dt/60</f>
        <v>0.13434959664142687</v>
      </c>
      <c r="AQ1296" s="25">
        <f>E1296+(AG1296*SQRT(RTE)-AH1296/SQRT(RTE))*dt/60/E_nom</f>
        <v>0.82697602811952398</v>
      </c>
      <c r="AR1296">
        <f>IF(R1296=1,1,0)</f>
        <v>0</v>
      </c>
    </row>
    <row r="1297" spans="1:44" x14ac:dyDescent="0.2">
      <c r="A1297">
        <v>1295</v>
      </c>
      <c r="B1297" s="22">
        <f>A1297/1440</f>
        <v>0.89930555555555558</v>
      </c>
      <c r="C1297" s="23">
        <v>2.4836999999999998</v>
      </c>
      <c r="D1297" s="24">
        <f>C1297+P_aux</f>
        <v>2.4986999999999999</v>
      </c>
      <c r="E1297" s="25">
        <f>AQ1296</f>
        <v>0.82697602811952398</v>
      </c>
      <c r="F1297" s="24">
        <f>AB1296</f>
        <v>3.4</v>
      </c>
      <c r="G1297">
        <f>IF(AND(S1296=0,V1296&gt;=MinOff),V1296,-1)</f>
        <v>-1</v>
      </c>
      <c r="H1297">
        <f>IF(AND(T1296=0,W1296&gt;=MinOff),W1296,-1)</f>
        <v>-1</v>
      </c>
      <c r="I1297">
        <f>IF(AND(U1296=0,X1296&gt;=MinOff),X1296,-1)</f>
        <v>-1</v>
      </c>
      <c r="J1297">
        <f>IF(AND(S1296=1,V1296&gt;=MinRun),V1296,-1)</f>
        <v>1072</v>
      </c>
      <c r="K1297">
        <f>IF(AND(T1296=1,W1296&gt;=MinRun),W1296,-1)</f>
        <v>1071</v>
      </c>
      <c r="L1297">
        <f>IF(AND(U1296=1,X1296&gt;=MinRun),X1296,-1)</f>
        <v>730</v>
      </c>
      <c r="M1297">
        <f>IF(MAX(G1297:I1297)&lt;0,0,MATCH(MAX(G1297:I1297),G1297:I1297,0))</f>
        <v>0</v>
      </c>
      <c r="N1297">
        <f>IF(MAX(J1297:L1297)&lt;0,0,MATCH(MAX(J1297:L1297),J1297:L1297,0))</f>
        <v>1</v>
      </c>
      <c r="O1297" s="24">
        <f>IF(N1297=0,0,INDEX(CapVec,N1297))</f>
        <v>1.2</v>
      </c>
      <c r="P1297">
        <f>IF(OR(D1297&gt;F1297+StartMargin,E1297&lt;SOC_startT),1,0)</f>
        <v>0</v>
      </c>
      <c r="Q1297">
        <f>IF(AND(E1297&gt;SOC_stopT,D1297&lt;=F1297-O1297+StopMargin),1,0)</f>
        <v>0</v>
      </c>
      <c r="R1297">
        <f>IF(AND(P1297=1,M1297&gt;0),1,IF(AND(P1297=0,Q1297=1,N1297&gt;0),-1,0))</f>
        <v>0</v>
      </c>
      <c r="S1297">
        <f>S1296+IF(AND(R1297=1,M1297=1),1,0)-IF(AND(R1297=-1,N1297=1),1,0)</f>
        <v>1</v>
      </c>
      <c r="T1297">
        <f>T1296+IF(AND(R1297=1,M1297=2),1,0)-IF(AND(R1297=-1,N1297=2),1,0)</f>
        <v>1</v>
      </c>
      <c r="U1297">
        <f>U1296+IF(AND(R1297=1,M1297=3),1,0)-IF(AND(R1297=-1,N1297=3),1,0)</f>
        <v>1</v>
      </c>
      <c r="V1297">
        <f>IF(S1297&lt;&gt;S1296,0,V1296+dt)</f>
        <v>1073</v>
      </c>
      <c r="W1297">
        <f>IF(T1297&lt;&gt;T1296,0,W1296+dt)</f>
        <v>1072</v>
      </c>
      <c r="X1297">
        <f>IF(U1297&lt;&gt;U1296,0,X1296+dt)</f>
        <v>731</v>
      </c>
      <c r="Y1297" s="24">
        <f>S1297*Cap_1*MIN(1,(V1297+dt)/StartRamp)</f>
        <v>1.2</v>
      </c>
      <c r="Z1297" s="24">
        <f>T1297*Cap_2*MIN(1,(W1297+dt)/StartRamp)</f>
        <v>1.1000000000000001</v>
      </c>
      <c r="AA1297" s="24">
        <f>U1297*Cap_3*MIN(1,(X1297+dt)/StartRamp)</f>
        <v>1.1000000000000001</v>
      </c>
      <c r="AB1297" s="24">
        <f>SUM(Y1297:AA1297)</f>
        <v>3.4</v>
      </c>
      <c r="AC1297" s="24">
        <f>AB1297-D1297</f>
        <v>0.90129999999999999</v>
      </c>
      <c r="AD1297" s="25">
        <f>MEDIAN(0,(TaperEnd-E1297)/(TaperEnd-TaperStart),1)</f>
        <v>1</v>
      </c>
      <c r="AE1297" s="24">
        <f>MIN(P_pcs*AD1297,MAX(0,SOC_max-E1297)*E_nom*60/dt/SQRT(RTE))</f>
        <v>2.5</v>
      </c>
      <c r="AF1297" s="24">
        <f>MIN(P_pcs,MAX(0,E1297-SOC_min)*E_nom*60/dt*SQRT(RTE))</f>
        <v>2.5</v>
      </c>
      <c r="AG1297" s="24">
        <f>IF(AC1297&gt;0,MIN(AC1297,AE1297),0)</f>
        <v>0.90129999999999999</v>
      </c>
      <c r="AH1297" s="24">
        <f>IF(AC1297&lt;0,MIN(-AC1297,AF1297),0)</f>
        <v>0</v>
      </c>
      <c r="AI1297" s="24">
        <f>IF(AC1297&gt;0,D1297+AG1297,AB1297)</f>
        <v>3.4</v>
      </c>
      <c r="AJ1297" s="24">
        <f>MAX(0,D1297-AI1297-AH1297)</f>
        <v>0</v>
      </c>
      <c r="AK1297" s="25">
        <f>IF(AB1297&gt;0,AI1297/AB1297,0)</f>
        <v>1</v>
      </c>
      <c r="AL1297">
        <f>IF(AB1297=0,1,MIN(MATCH(MEDIAN(MinStable,AK1297,1),FC_L,1),3))</f>
        <v>3</v>
      </c>
      <c r="AM1297" s="25">
        <f>INDEX(FC_E1,$AL1297)+(MEDIAN(MinStable,$AK1297,1)-INDEX(FC_L,$AL1297))*(INDEX(FC_E1,$AL1297+1)-INDEX(FC_E1,$AL1297))/(INDEX(FC_L,$AL1297+1)-INDEX(FC_L,$AL1297))</f>
        <v>0.42799999999999999</v>
      </c>
      <c r="AN1297" s="25">
        <f>INDEX(FC_E2,$AL1297)+(MEDIAN(MinStable,$AK1297,1)-INDEX(FC_L,$AL1297))*(INDEX(FC_E2,$AL1297+1)-INDEX(FC_E2,$AL1297))/(INDEX(FC_L,$AL1297+1)-INDEX(FC_L,$AL1297))</f>
        <v>0.42199999999999999</v>
      </c>
      <c r="AO1297" s="25">
        <f>INDEX(FC_E3,$AL1297)+(MEDIAN(MinStable,$AK1297,1)-INDEX(FC_L,$AL1297))*(INDEX(FC_E3,$AL1297+1)-INDEX(FC_E3,$AL1297))/(INDEX(FC_L,$AL1297+1)-INDEX(FC_L,$AL1297))</f>
        <v>0.41499999999999998</v>
      </c>
      <c r="AP1297" s="26">
        <f>(IF(S1297=1,Y1297*AK1297/AM1297,0)+IF(T1297=1,Z1297*AK1297/AN1297,0)+IF(U1297=1,AA1297*AK1297/AO1297,0))*dt/60</f>
        <v>0.13434959664142687</v>
      </c>
      <c r="AQ1297" s="25">
        <f>E1297+(AG1297*SQRT(RTE)-AH1297/SQRT(RTE))*dt/60/E_nom</f>
        <v>0.82953813219487482</v>
      </c>
      <c r="AR1297">
        <f>IF(R1297=1,1,0)</f>
        <v>0</v>
      </c>
    </row>
    <row r="1298" spans="1:44" x14ac:dyDescent="0.2">
      <c r="A1298">
        <v>1296</v>
      </c>
      <c r="B1298" s="22">
        <f>A1298/1440</f>
        <v>0.9</v>
      </c>
      <c r="C1298" s="23">
        <v>2.3555999999999999</v>
      </c>
      <c r="D1298" s="24">
        <f>C1298+P_aux</f>
        <v>2.3706</v>
      </c>
      <c r="E1298" s="25">
        <f>AQ1297</f>
        <v>0.82953813219487482</v>
      </c>
      <c r="F1298" s="24">
        <f>AB1297</f>
        <v>3.4</v>
      </c>
      <c r="G1298">
        <f>IF(AND(S1297=0,V1297&gt;=MinOff),V1297,-1)</f>
        <v>-1</v>
      </c>
      <c r="H1298">
        <f>IF(AND(T1297=0,W1297&gt;=MinOff),W1297,-1)</f>
        <v>-1</v>
      </c>
      <c r="I1298">
        <f>IF(AND(U1297=0,X1297&gt;=MinOff),X1297,-1)</f>
        <v>-1</v>
      </c>
      <c r="J1298">
        <f>IF(AND(S1297=1,V1297&gt;=MinRun),V1297,-1)</f>
        <v>1073</v>
      </c>
      <c r="K1298">
        <f>IF(AND(T1297=1,W1297&gt;=MinRun),W1297,-1)</f>
        <v>1072</v>
      </c>
      <c r="L1298">
        <f>IF(AND(U1297=1,X1297&gt;=MinRun),X1297,-1)</f>
        <v>731</v>
      </c>
      <c r="M1298">
        <f>IF(MAX(G1298:I1298)&lt;0,0,MATCH(MAX(G1298:I1298),G1298:I1298,0))</f>
        <v>0</v>
      </c>
      <c r="N1298">
        <f>IF(MAX(J1298:L1298)&lt;0,0,MATCH(MAX(J1298:L1298),J1298:L1298,0))</f>
        <v>1</v>
      </c>
      <c r="O1298" s="24">
        <f>IF(N1298=0,0,INDEX(CapVec,N1298))</f>
        <v>1.2</v>
      </c>
      <c r="P1298">
        <f>IF(OR(D1298&gt;F1298+StartMargin,E1298&lt;SOC_startT),1,0)</f>
        <v>0</v>
      </c>
      <c r="Q1298">
        <f>IF(AND(E1298&gt;SOC_stopT,D1298&lt;=F1298-O1298+StopMargin),1,0)</f>
        <v>0</v>
      </c>
      <c r="R1298">
        <f>IF(AND(P1298=1,M1298&gt;0),1,IF(AND(P1298=0,Q1298=1,N1298&gt;0),-1,0))</f>
        <v>0</v>
      </c>
      <c r="S1298">
        <f>S1297+IF(AND(R1298=1,M1298=1),1,0)-IF(AND(R1298=-1,N1298=1),1,0)</f>
        <v>1</v>
      </c>
      <c r="T1298">
        <f>T1297+IF(AND(R1298=1,M1298=2),1,0)-IF(AND(R1298=-1,N1298=2),1,0)</f>
        <v>1</v>
      </c>
      <c r="U1298">
        <f>U1297+IF(AND(R1298=1,M1298=3),1,0)-IF(AND(R1298=-1,N1298=3),1,0)</f>
        <v>1</v>
      </c>
      <c r="V1298">
        <f>IF(S1298&lt;&gt;S1297,0,V1297+dt)</f>
        <v>1074</v>
      </c>
      <c r="W1298">
        <f>IF(T1298&lt;&gt;T1297,0,W1297+dt)</f>
        <v>1073</v>
      </c>
      <c r="X1298">
        <f>IF(U1298&lt;&gt;U1297,0,X1297+dt)</f>
        <v>732</v>
      </c>
      <c r="Y1298" s="24">
        <f>S1298*Cap_1*MIN(1,(V1298+dt)/StartRamp)</f>
        <v>1.2</v>
      </c>
      <c r="Z1298" s="24">
        <f>T1298*Cap_2*MIN(1,(W1298+dt)/StartRamp)</f>
        <v>1.1000000000000001</v>
      </c>
      <c r="AA1298" s="24">
        <f>U1298*Cap_3*MIN(1,(X1298+dt)/StartRamp)</f>
        <v>1.1000000000000001</v>
      </c>
      <c r="AB1298" s="24">
        <f>SUM(Y1298:AA1298)</f>
        <v>3.4</v>
      </c>
      <c r="AC1298" s="24">
        <f>AB1298-D1298</f>
        <v>1.0293999999999999</v>
      </c>
      <c r="AD1298" s="25">
        <f>MEDIAN(0,(TaperEnd-E1298)/(TaperEnd-TaperStart),1)</f>
        <v>1</v>
      </c>
      <c r="AE1298" s="24">
        <f>MIN(P_pcs*AD1298,MAX(0,SOC_max-E1298)*E_nom*60/dt/SQRT(RTE))</f>
        <v>2.5</v>
      </c>
      <c r="AF1298" s="24">
        <f>MIN(P_pcs,MAX(0,E1298-SOC_min)*E_nom*60/dt*SQRT(RTE))</f>
        <v>2.5</v>
      </c>
      <c r="AG1298" s="24">
        <f>IF(AC1298&gt;0,MIN(AC1298,AE1298),0)</f>
        <v>1.0293999999999999</v>
      </c>
      <c r="AH1298" s="24">
        <f>IF(AC1298&lt;0,MIN(-AC1298,AF1298),0)</f>
        <v>0</v>
      </c>
      <c r="AI1298" s="24">
        <f>IF(AC1298&gt;0,D1298+AG1298,AB1298)</f>
        <v>3.4</v>
      </c>
      <c r="AJ1298" s="24">
        <f>MAX(0,D1298-AI1298-AH1298)</f>
        <v>0</v>
      </c>
      <c r="AK1298" s="25">
        <f>IF(AB1298&gt;0,AI1298/AB1298,0)</f>
        <v>1</v>
      </c>
      <c r="AL1298">
        <f>IF(AB1298=0,1,MIN(MATCH(MEDIAN(MinStable,AK1298,1),FC_L,1),3))</f>
        <v>3</v>
      </c>
      <c r="AM1298" s="25">
        <f>INDEX(FC_E1,$AL1298)+(MEDIAN(MinStable,$AK1298,1)-INDEX(FC_L,$AL1298))*(INDEX(FC_E1,$AL1298+1)-INDEX(FC_E1,$AL1298))/(INDEX(FC_L,$AL1298+1)-INDEX(FC_L,$AL1298))</f>
        <v>0.42799999999999999</v>
      </c>
      <c r="AN1298" s="25">
        <f>INDEX(FC_E2,$AL1298)+(MEDIAN(MinStable,$AK1298,1)-INDEX(FC_L,$AL1298))*(INDEX(FC_E2,$AL1298+1)-INDEX(FC_E2,$AL1298))/(INDEX(FC_L,$AL1298+1)-INDEX(FC_L,$AL1298))</f>
        <v>0.42199999999999999</v>
      </c>
      <c r="AO1298" s="25">
        <f>INDEX(FC_E3,$AL1298)+(MEDIAN(MinStable,$AK1298,1)-INDEX(FC_L,$AL1298))*(INDEX(FC_E3,$AL1298+1)-INDEX(FC_E3,$AL1298))/(INDEX(FC_L,$AL1298+1)-INDEX(FC_L,$AL1298))</f>
        <v>0.41499999999999998</v>
      </c>
      <c r="AP1298" s="26">
        <f>(IF(S1298=1,Y1298*AK1298/AM1298,0)+IF(T1298=1,Z1298*AK1298/AN1298,0)+IF(U1298=1,AA1298*AK1298/AO1298,0))*dt/60</f>
        <v>0.13434959664142687</v>
      </c>
      <c r="AQ1298" s="25">
        <f>E1298+(AG1298*SQRT(RTE)-AH1298/SQRT(RTE))*dt/60/E_nom</f>
        <v>0.83246438309376103</v>
      </c>
      <c r="AR1298">
        <f>IF(R1298=1,1,0)</f>
        <v>0</v>
      </c>
    </row>
    <row r="1299" spans="1:44" x14ac:dyDescent="0.2">
      <c r="A1299">
        <v>1297</v>
      </c>
      <c r="B1299" s="22">
        <f>A1299/1440</f>
        <v>0.90069444444444446</v>
      </c>
      <c r="C1299" s="23">
        <v>2.5470999999999999</v>
      </c>
      <c r="D1299" s="24">
        <f>C1299+P_aux</f>
        <v>2.5621</v>
      </c>
      <c r="E1299" s="25">
        <f>AQ1298</f>
        <v>0.83246438309376103</v>
      </c>
      <c r="F1299" s="24">
        <f>AB1298</f>
        <v>3.4</v>
      </c>
      <c r="G1299">
        <f>IF(AND(S1298=0,V1298&gt;=MinOff),V1298,-1)</f>
        <v>-1</v>
      </c>
      <c r="H1299">
        <f>IF(AND(T1298=0,W1298&gt;=MinOff),W1298,-1)</f>
        <v>-1</v>
      </c>
      <c r="I1299">
        <f>IF(AND(U1298=0,X1298&gt;=MinOff),X1298,-1)</f>
        <v>-1</v>
      </c>
      <c r="J1299">
        <f>IF(AND(S1298=1,V1298&gt;=MinRun),V1298,-1)</f>
        <v>1074</v>
      </c>
      <c r="K1299">
        <f>IF(AND(T1298=1,W1298&gt;=MinRun),W1298,-1)</f>
        <v>1073</v>
      </c>
      <c r="L1299">
        <f>IF(AND(U1298=1,X1298&gt;=MinRun),X1298,-1)</f>
        <v>732</v>
      </c>
      <c r="M1299">
        <f>IF(MAX(G1299:I1299)&lt;0,0,MATCH(MAX(G1299:I1299),G1299:I1299,0))</f>
        <v>0</v>
      </c>
      <c r="N1299">
        <f>IF(MAX(J1299:L1299)&lt;0,0,MATCH(MAX(J1299:L1299),J1299:L1299,0))</f>
        <v>1</v>
      </c>
      <c r="O1299" s="24">
        <f>IF(N1299=0,0,INDEX(CapVec,N1299))</f>
        <v>1.2</v>
      </c>
      <c r="P1299">
        <f>IF(OR(D1299&gt;F1299+StartMargin,E1299&lt;SOC_startT),1,0)</f>
        <v>0</v>
      </c>
      <c r="Q1299">
        <f>IF(AND(E1299&gt;SOC_stopT,D1299&lt;=F1299-O1299+StopMargin),1,0)</f>
        <v>0</v>
      </c>
      <c r="R1299">
        <f>IF(AND(P1299=1,M1299&gt;0),1,IF(AND(P1299=0,Q1299=1,N1299&gt;0),-1,0))</f>
        <v>0</v>
      </c>
      <c r="S1299">
        <f>S1298+IF(AND(R1299=1,M1299=1),1,0)-IF(AND(R1299=-1,N1299=1),1,0)</f>
        <v>1</v>
      </c>
      <c r="T1299">
        <f>T1298+IF(AND(R1299=1,M1299=2),1,0)-IF(AND(R1299=-1,N1299=2),1,0)</f>
        <v>1</v>
      </c>
      <c r="U1299">
        <f>U1298+IF(AND(R1299=1,M1299=3),1,0)-IF(AND(R1299=-1,N1299=3),1,0)</f>
        <v>1</v>
      </c>
      <c r="V1299">
        <f>IF(S1299&lt;&gt;S1298,0,V1298+dt)</f>
        <v>1075</v>
      </c>
      <c r="W1299">
        <f>IF(T1299&lt;&gt;T1298,0,W1298+dt)</f>
        <v>1074</v>
      </c>
      <c r="X1299">
        <f>IF(U1299&lt;&gt;U1298,0,X1298+dt)</f>
        <v>733</v>
      </c>
      <c r="Y1299" s="24">
        <f>S1299*Cap_1*MIN(1,(V1299+dt)/StartRamp)</f>
        <v>1.2</v>
      </c>
      <c r="Z1299" s="24">
        <f>T1299*Cap_2*MIN(1,(W1299+dt)/StartRamp)</f>
        <v>1.1000000000000001</v>
      </c>
      <c r="AA1299" s="24">
        <f>U1299*Cap_3*MIN(1,(X1299+dt)/StartRamp)</f>
        <v>1.1000000000000001</v>
      </c>
      <c r="AB1299" s="24">
        <f>SUM(Y1299:AA1299)</f>
        <v>3.4</v>
      </c>
      <c r="AC1299" s="24">
        <f>AB1299-D1299</f>
        <v>0.83789999999999987</v>
      </c>
      <c r="AD1299" s="25">
        <f>MEDIAN(0,(TaperEnd-E1299)/(TaperEnd-TaperStart),1)</f>
        <v>1</v>
      </c>
      <c r="AE1299" s="24">
        <f>MIN(P_pcs*AD1299,MAX(0,SOC_max-E1299)*E_nom*60/dt/SQRT(RTE))</f>
        <v>2.5</v>
      </c>
      <c r="AF1299" s="24">
        <f>MIN(P_pcs,MAX(0,E1299-SOC_min)*E_nom*60/dt*SQRT(RTE))</f>
        <v>2.5</v>
      </c>
      <c r="AG1299" s="24">
        <f>IF(AC1299&gt;0,MIN(AC1299,AE1299),0)</f>
        <v>0.83789999999999987</v>
      </c>
      <c r="AH1299" s="24">
        <f>IF(AC1299&lt;0,MIN(-AC1299,AF1299),0)</f>
        <v>0</v>
      </c>
      <c r="AI1299" s="24">
        <f>IF(AC1299&gt;0,D1299+AG1299,AB1299)</f>
        <v>3.4</v>
      </c>
      <c r="AJ1299" s="24">
        <f>MAX(0,D1299-AI1299-AH1299)</f>
        <v>0</v>
      </c>
      <c r="AK1299" s="25">
        <f>IF(AB1299&gt;0,AI1299/AB1299,0)</f>
        <v>1</v>
      </c>
      <c r="AL1299">
        <f>IF(AB1299=0,1,MIN(MATCH(MEDIAN(MinStable,AK1299,1),FC_L,1),3))</f>
        <v>3</v>
      </c>
      <c r="AM1299" s="25">
        <f>INDEX(FC_E1,$AL1299)+(MEDIAN(MinStable,$AK1299,1)-INDEX(FC_L,$AL1299))*(INDEX(FC_E1,$AL1299+1)-INDEX(FC_E1,$AL1299))/(INDEX(FC_L,$AL1299+1)-INDEX(FC_L,$AL1299))</f>
        <v>0.42799999999999999</v>
      </c>
      <c r="AN1299" s="25">
        <f>INDEX(FC_E2,$AL1299)+(MEDIAN(MinStable,$AK1299,1)-INDEX(FC_L,$AL1299))*(INDEX(FC_E2,$AL1299+1)-INDEX(FC_E2,$AL1299))/(INDEX(FC_L,$AL1299+1)-INDEX(FC_L,$AL1299))</f>
        <v>0.42199999999999999</v>
      </c>
      <c r="AO1299" s="25">
        <f>INDEX(FC_E3,$AL1299)+(MEDIAN(MinStable,$AK1299,1)-INDEX(FC_L,$AL1299))*(INDEX(FC_E3,$AL1299+1)-INDEX(FC_E3,$AL1299))/(INDEX(FC_L,$AL1299+1)-INDEX(FC_L,$AL1299))</f>
        <v>0.41499999999999998</v>
      </c>
      <c r="AP1299" s="26">
        <f>(IF(S1299=1,Y1299*AK1299/AM1299,0)+IF(T1299=1,Z1299*AK1299/AN1299,0)+IF(U1299=1,AA1299*AK1299/AO1299,0))*dt/60</f>
        <v>0.13434959664142687</v>
      </c>
      <c r="AQ1299" s="25">
        <f>E1299+(AG1299*SQRT(RTE)-AH1299/SQRT(RTE))*dt/60/E_nom</f>
        <v>0.8348462614968859</v>
      </c>
      <c r="AR1299">
        <f>IF(R1299=1,1,0)</f>
        <v>0</v>
      </c>
    </row>
    <row r="1300" spans="1:44" x14ac:dyDescent="0.2">
      <c r="A1300">
        <v>1298</v>
      </c>
      <c r="B1300" s="22">
        <f>A1300/1440</f>
        <v>0.90138888888888891</v>
      </c>
      <c r="C1300" s="23">
        <v>2.4098000000000002</v>
      </c>
      <c r="D1300" s="24">
        <f>C1300+P_aux</f>
        <v>2.4248000000000003</v>
      </c>
      <c r="E1300" s="25">
        <f>AQ1299</f>
        <v>0.8348462614968859</v>
      </c>
      <c r="F1300" s="24">
        <f>AB1299</f>
        <v>3.4</v>
      </c>
      <c r="G1300">
        <f>IF(AND(S1299=0,V1299&gt;=MinOff),V1299,-1)</f>
        <v>-1</v>
      </c>
      <c r="H1300">
        <f>IF(AND(T1299=0,W1299&gt;=MinOff),W1299,-1)</f>
        <v>-1</v>
      </c>
      <c r="I1300">
        <f>IF(AND(U1299=0,X1299&gt;=MinOff),X1299,-1)</f>
        <v>-1</v>
      </c>
      <c r="J1300">
        <f>IF(AND(S1299=1,V1299&gt;=MinRun),V1299,-1)</f>
        <v>1075</v>
      </c>
      <c r="K1300">
        <f>IF(AND(T1299=1,W1299&gt;=MinRun),W1299,-1)</f>
        <v>1074</v>
      </c>
      <c r="L1300">
        <f>IF(AND(U1299=1,X1299&gt;=MinRun),X1299,-1)</f>
        <v>733</v>
      </c>
      <c r="M1300">
        <f>IF(MAX(G1300:I1300)&lt;0,0,MATCH(MAX(G1300:I1300),G1300:I1300,0))</f>
        <v>0</v>
      </c>
      <c r="N1300">
        <f>IF(MAX(J1300:L1300)&lt;0,0,MATCH(MAX(J1300:L1300),J1300:L1300,0))</f>
        <v>1</v>
      </c>
      <c r="O1300" s="24">
        <f>IF(N1300=0,0,INDEX(CapVec,N1300))</f>
        <v>1.2</v>
      </c>
      <c r="P1300">
        <f>IF(OR(D1300&gt;F1300+StartMargin,E1300&lt;SOC_startT),1,0)</f>
        <v>0</v>
      </c>
      <c r="Q1300">
        <f>IF(AND(E1300&gt;SOC_stopT,D1300&lt;=F1300-O1300+StopMargin),1,0)</f>
        <v>0</v>
      </c>
      <c r="R1300">
        <f>IF(AND(P1300=1,M1300&gt;0),1,IF(AND(P1300=0,Q1300=1,N1300&gt;0),-1,0))</f>
        <v>0</v>
      </c>
      <c r="S1300">
        <f>S1299+IF(AND(R1300=1,M1300=1),1,0)-IF(AND(R1300=-1,N1300=1),1,0)</f>
        <v>1</v>
      </c>
      <c r="T1300">
        <f>T1299+IF(AND(R1300=1,M1300=2),1,0)-IF(AND(R1300=-1,N1300=2),1,0)</f>
        <v>1</v>
      </c>
      <c r="U1300">
        <f>U1299+IF(AND(R1300=1,M1300=3),1,0)-IF(AND(R1300=-1,N1300=3),1,0)</f>
        <v>1</v>
      </c>
      <c r="V1300">
        <f>IF(S1300&lt;&gt;S1299,0,V1299+dt)</f>
        <v>1076</v>
      </c>
      <c r="W1300">
        <f>IF(T1300&lt;&gt;T1299,0,W1299+dt)</f>
        <v>1075</v>
      </c>
      <c r="X1300">
        <f>IF(U1300&lt;&gt;U1299,0,X1299+dt)</f>
        <v>734</v>
      </c>
      <c r="Y1300" s="24">
        <f>S1300*Cap_1*MIN(1,(V1300+dt)/StartRamp)</f>
        <v>1.2</v>
      </c>
      <c r="Z1300" s="24">
        <f>T1300*Cap_2*MIN(1,(W1300+dt)/StartRamp)</f>
        <v>1.1000000000000001</v>
      </c>
      <c r="AA1300" s="24">
        <f>U1300*Cap_3*MIN(1,(X1300+dt)/StartRamp)</f>
        <v>1.1000000000000001</v>
      </c>
      <c r="AB1300" s="24">
        <f>SUM(Y1300:AA1300)</f>
        <v>3.4</v>
      </c>
      <c r="AC1300" s="24">
        <f>AB1300-D1300</f>
        <v>0.97519999999999962</v>
      </c>
      <c r="AD1300" s="25">
        <f>MEDIAN(0,(TaperEnd-E1300)/(TaperEnd-TaperStart),1)</f>
        <v>1</v>
      </c>
      <c r="AE1300" s="24">
        <f>MIN(P_pcs*AD1300,MAX(0,SOC_max-E1300)*E_nom*60/dt/SQRT(RTE))</f>
        <v>2.5</v>
      </c>
      <c r="AF1300" s="24">
        <f>MIN(P_pcs,MAX(0,E1300-SOC_min)*E_nom*60/dt*SQRT(RTE))</f>
        <v>2.5</v>
      </c>
      <c r="AG1300" s="24">
        <f>IF(AC1300&gt;0,MIN(AC1300,AE1300),0)</f>
        <v>0.97519999999999962</v>
      </c>
      <c r="AH1300" s="24">
        <f>IF(AC1300&lt;0,MIN(-AC1300,AF1300),0)</f>
        <v>0</v>
      </c>
      <c r="AI1300" s="24">
        <f>IF(AC1300&gt;0,D1300+AG1300,AB1300)</f>
        <v>3.4</v>
      </c>
      <c r="AJ1300" s="24">
        <f>MAX(0,D1300-AI1300-AH1300)</f>
        <v>0</v>
      </c>
      <c r="AK1300" s="25">
        <f>IF(AB1300&gt;0,AI1300/AB1300,0)</f>
        <v>1</v>
      </c>
      <c r="AL1300">
        <f>IF(AB1300=0,1,MIN(MATCH(MEDIAN(MinStable,AK1300,1),FC_L,1),3))</f>
        <v>3</v>
      </c>
      <c r="AM1300" s="25">
        <f>INDEX(FC_E1,$AL1300)+(MEDIAN(MinStable,$AK1300,1)-INDEX(FC_L,$AL1300))*(INDEX(FC_E1,$AL1300+1)-INDEX(FC_E1,$AL1300))/(INDEX(FC_L,$AL1300+1)-INDEX(FC_L,$AL1300))</f>
        <v>0.42799999999999999</v>
      </c>
      <c r="AN1300" s="25">
        <f>INDEX(FC_E2,$AL1300)+(MEDIAN(MinStable,$AK1300,1)-INDEX(FC_L,$AL1300))*(INDEX(FC_E2,$AL1300+1)-INDEX(FC_E2,$AL1300))/(INDEX(FC_L,$AL1300+1)-INDEX(FC_L,$AL1300))</f>
        <v>0.42199999999999999</v>
      </c>
      <c r="AO1300" s="25">
        <f>INDEX(FC_E3,$AL1300)+(MEDIAN(MinStable,$AK1300,1)-INDEX(FC_L,$AL1300))*(INDEX(FC_E3,$AL1300+1)-INDEX(FC_E3,$AL1300))/(INDEX(FC_L,$AL1300+1)-INDEX(FC_L,$AL1300))</f>
        <v>0.41499999999999998</v>
      </c>
      <c r="AP1300" s="26">
        <f>(IF(S1300=1,Y1300*AK1300/AM1300,0)+IF(T1300=1,Z1300*AK1300/AN1300,0)+IF(U1300=1,AA1300*AK1300/AO1300,0))*dt/60</f>
        <v>0.13434959664142687</v>
      </c>
      <c r="AQ1300" s="25">
        <f>E1300+(AG1300*SQRT(RTE)-AH1300/SQRT(RTE))*dt/60/E_nom</f>
        <v>0.83761843934475244</v>
      </c>
      <c r="AR1300">
        <f>IF(R1300=1,1,0)</f>
        <v>0</v>
      </c>
    </row>
    <row r="1301" spans="1:44" x14ac:dyDescent="0.2">
      <c r="A1301">
        <v>1299</v>
      </c>
      <c r="B1301" s="22">
        <f>A1301/1440</f>
        <v>0.90208333333333335</v>
      </c>
      <c r="C1301" s="23">
        <v>2.5539000000000001</v>
      </c>
      <c r="D1301" s="24">
        <f>C1301+P_aux</f>
        <v>2.5689000000000002</v>
      </c>
      <c r="E1301" s="25">
        <f>AQ1300</f>
        <v>0.83761843934475244</v>
      </c>
      <c r="F1301" s="24">
        <f>AB1300</f>
        <v>3.4</v>
      </c>
      <c r="G1301">
        <f>IF(AND(S1300=0,V1300&gt;=MinOff),V1300,-1)</f>
        <v>-1</v>
      </c>
      <c r="H1301">
        <f>IF(AND(T1300=0,W1300&gt;=MinOff),W1300,-1)</f>
        <v>-1</v>
      </c>
      <c r="I1301">
        <f>IF(AND(U1300=0,X1300&gt;=MinOff),X1300,-1)</f>
        <v>-1</v>
      </c>
      <c r="J1301">
        <f>IF(AND(S1300=1,V1300&gt;=MinRun),V1300,-1)</f>
        <v>1076</v>
      </c>
      <c r="K1301">
        <f>IF(AND(T1300=1,W1300&gt;=MinRun),W1300,-1)</f>
        <v>1075</v>
      </c>
      <c r="L1301">
        <f>IF(AND(U1300=1,X1300&gt;=MinRun),X1300,-1)</f>
        <v>734</v>
      </c>
      <c r="M1301">
        <f>IF(MAX(G1301:I1301)&lt;0,0,MATCH(MAX(G1301:I1301),G1301:I1301,0))</f>
        <v>0</v>
      </c>
      <c r="N1301">
        <f>IF(MAX(J1301:L1301)&lt;0,0,MATCH(MAX(J1301:L1301),J1301:L1301,0))</f>
        <v>1</v>
      </c>
      <c r="O1301" s="24">
        <f>IF(N1301=0,0,INDEX(CapVec,N1301))</f>
        <v>1.2</v>
      </c>
      <c r="P1301">
        <f>IF(OR(D1301&gt;F1301+StartMargin,E1301&lt;SOC_startT),1,0)</f>
        <v>0</v>
      </c>
      <c r="Q1301">
        <f>IF(AND(E1301&gt;SOC_stopT,D1301&lt;=F1301-O1301+StopMargin),1,0)</f>
        <v>0</v>
      </c>
      <c r="R1301">
        <f>IF(AND(P1301=1,M1301&gt;0),1,IF(AND(P1301=0,Q1301=1,N1301&gt;0),-1,0))</f>
        <v>0</v>
      </c>
      <c r="S1301">
        <f>S1300+IF(AND(R1301=1,M1301=1),1,0)-IF(AND(R1301=-1,N1301=1),1,0)</f>
        <v>1</v>
      </c>
      <c r="T1301">
        <f>T1300+IF(AND(R1301=1,M1301=2),1,0)-IF(AND(R1301=-1,N1301=2),1,0)</f>
        <v>1</v>
      </c>
      <c r="U1301">
        <f>U1300+IF(AND(R1301=1,M1301=3),1,0)-IF(AND(R1301=-1,N1301=3),1,0)</f>
        <v>1</v>
      </c>
      <c r="V1301">
        <f>IF(S1301&lt;&gt;S1300,0,V1300+dt)</f>
        <v>1077</v>
      </c>
      <c r="W1301">
        <f>IF(T1301&lt;&gt;T1300,0,W1300+dt)</f>
        <v>1076</v>
      </c>
      <c r="X1301">
        <f>IF(U1301&lt;&gt;U1300,0,X1300+dt)</f>
        <v>735</v>
      </c>
      <c r="Y1301" s="24">
        <f>S1301*Cap_1*MIN(1,(V1301+dt)/StartRamp)</f>
        <v>1.2</v>
      </c>
      <c r="Z1301" s="24">
        <f>T1301*Cap_2*MIN(1,(W1301+dt)/StartRamp)</f>
        <v>1.1000000000000001</v>
      </c>
      <c r="AA1301" s="24">
        <f>U1301*Cap_3*MIN(1,(X1301+dt)/StartRamp)</f>
        <v>1.1000000000000001</v>
      </c>
      <c r="AB1301" s="24">
        <f>SUM(Y1301:AA1301)</f>
        <v>3.4</v>
      </c>
      <c r="AC1301" s="24">
        <f>AB1301-D1301</f>
        <v>0.83109999999999973</v>
      </c>
      <c r="AD1301" s="25">
        <f>MEDIAN(0,(TaperEnd-E1301)/(TaperEnd-TaperStart),1)</f>
        <v>1</v>
      </c>
      <c r="AE1301" s="24">
        <f>MIN(P_pcs*AD1301,MAX(0,SOC_max-E1301)*E_nom*60/dt/SQRT(RTE))</f>
        <v>2.5</v>
      </c>
      <c r="AF1301" s="24">
        <f>MIN(P_pcs,MAX(0,E1301-SOC_min)*E_nom*60/dt*SQRT(RTE))</f>
        <v>2.5</v>
      </c>
      <c r="AG1301" s="24">
        <f>IF(AC1301&gt;0,MIN(AC1301,AE1301),0)</f>
        <v>0.83109999999999973</v>
      </c>
      <c r="AH1301" s="24">
        <f>IF(AC1301&lt;0,MIN(-AC1301,AF1301),0)</f>
        <v>0</v>
      </c>
      <c r="AI1301" s="24">
        <f>IF(AC1301&gt;0,D1301+AG1301,AB1301)</f>
        <v>3.4</v>
      </c>
      <c r="AJ1301" s="24">
        <f>MAX(0,D1301-AI1301-AH1301)</f>
        <v>0</v>
      </c>
      <c r="AK1301" s="25">
        <f>IF(AB1301&gt;0,AI1301/AB1301,0)</f>
        <v>1</v>
      </c>
      <c r="AL1301">
        <f>IF(AB1301=0,1,MIN(MATCH(MEDIAN(MinStable,AK1301,1),FC_L,1),3))</f>
        <v>3</v>
      </c>
      <c r="AM1301" s="25">
        <f>INDEX(FC_E1,$AL1301)+(MEDIAN(MinStable,$AK1301,1)-INDEX(FC_L,$AL1301))*(INDEX(FC_E1,$AL1301+1)-INDEX(FC_E1,$AL1301))/(INDEX(FC_L,$AL1301+1)-INDEX(FC_L,$AL1301))</f>
        <v>0.42799999999999999</v>
      </c>
      <c r="AN1301" s="25">
        <f>INDEX(FC_E2,$AL1301)+(MEDIAN(MinStable,$AK1301,1)-INDEX(FC_L,$AL1301))*(INDEX(FC_E2,$AL1301+1)-INDEX(FC_E2,$AL1301))/(INDEX(FC_L,$AL1301+1)-INDEX(FC_L,$AL1301))</f>
        <v>0.42199999999999999</v>
      </c>
      <c r="AO1301" s="25">
        <f>INDEX(FC_E3,$AL1301)+(MEDIAN(MinStable,$AK1301,1)-INDEX(FC_L,$AL1301))*(INDEX(FC_E3,$AL1301+1)-INDEX(FC_E3,$AL1301))/(INDEX(FC_L,$AL1301+1)-INDEX(FC_L,$AL1301))</f>
        <v>0.41499999999999998</v>
      </c>
      <c r="AP1301" s="26">
        <f>(IF(S1301=1,Y1301*AK1301/AM1301,0)+IF(T1301=1,Z1301*AK1301/AN1301,0)+IF(U1301=1,AA1301*AK1301/AO1301,0))*dt/60</f>
        <v>0.13434959664142687</v>
      </c>
      <c r="AQ1301" s="25">
        <f>E1301+(AG1301*SQRT(RTE)-AH1301/SQRT(RTE))*dt/60/E_nom</f>
        <v>0.83998098754959438</v>
      </c>
      <c r="AR1301">
        <f>IF(R1301=1,1,0)</f>
        <v>0</v>
      </c>
    </row>
    <row r="1302" spans="1:44" x14ac:dyDescent="0.2">
      <c r="A1302">
        <v>1300</v>
      </c>
      <c r="B1302" s="22">
        <f>A1302/1440</f>
        <v>0.90277777777777779</v>
      </c>
      <c r="C1302" s="23">
        <v>2.5055000000000001</v>
      </c>
      <c r="D1302" s="24">
        <f>C1302+P_aux</f>
        <v>2.5205000000000002</v>
      </c>
      <c r="E1302" s="25">
        <f>AQ1301</f>
        <v>0.83998098754959438</v>
      </c>
      <c r="F1302" s="24">
        <f>AB1301</f>
        <v>3.4</v>
      </c>
      <c r="G1302">
        <f>IF(AND(S1301=0,V1301&gt;=MinOff),V1301,-1)</f>
        <v>-1</v>
      </c>
      <c r="H1302">
        <f>IF(AND(T1301=0,W1301&gt;=MinOff),W1301,-1)</f>
        <v>-1</v>
      </c>
      <c r="I1302">
        <f>IF(AND(U1301=0,X1301&gt;=MinOff),X1301,-1)</f>
        <v>-1</v>
      </c>
      <c r="J1302">
        <f>IF(AND(S1301=1,V1301&gt;=MinRun),V1301,-1)</f>
        <v>1077</v>
      </c>
      <c r="K1302">
        <f>IF(AND(T1301=1,W1301&gt;=MinRun),W1301,-1)</f>
        <v>1076</v>
      </c>
      <c r="L1302">
        <f>IF(AND(U1301=1,X1301&gt;=MinRun),X1301,-1)</f>
        <v>735</v>
      </c>
      <c r="M1302">
        <f>IF(MAX(G1302:I1302)&lt;0,0,MATCH(MAX(G1302:I1302),G1302:I1302,0))</f>
        <v>0</v>
      </c>
      <c r="N1302">
        <f>IF(MAX(J1302:L1302)&lt;0,0,MATCH(MAX(J1302:L1302),J1302:L1302,0))</f>
        <v>1</v>
      </c>
      <c r="O1302" s="24">
        <f>IF(N1302=0,0,INDEX(CapVec,N1302))</f>
        <v>1.2</v>
      </c>
      <c r="P1302">
        <f>IF(OR(D1302&gt;F1302+StartMargin,E1302&lt;SOC_startT),1,0)</f>
        <v>0</v>
      </c>
      <c r="Q1302">
        <f>IF(AND(E1302&gt;SOC_stopT,D1302&lt;=F1302-O1302+StopMargin),1,0)</f>
        <v>0</v>
      </c>
      <c r="R1302">
        <f>IF(AND(P1302=1,M1302&gt;0),1,IF(AND(P1302=0,Q1302=1,N1302&gt;0),-1,0))</f>
        <v>0</v>
      </c>
      <c r="S1302">
        <f>S1301+IF(AND(R1302=1,M1302=1),1,0)-IF(AND(R1302=-1,N1302=1),1,0)</f>
        <v>1</v>
      </c>
      <c r="T1302">
        <f>T1301+IF(AND(R1302=1,M1302=2),1,0)-IF(AND(R1302=-1,N1302=2),1,0)</f>
        <v>1</v>
      </c>
      <c r="U1302">
        <f>U1301+IF(AND(R1302=1,M1302=3),1,0)-IF(AND(R1302=-1,N1302=3),1,0)</f>
        <v>1</v>
      </c>
      <c r="V1302">
        <f>IF(S1302&lt;&gt;S1301,0,V1301+dt)</f>
        <v>1078</v>
      </c>
      <c r="W1302">
        <f>IF(T1302&lt;&gt;T1301,0,W1301+dt)</f>
        <v>1077</v>
      </c>
      <c r="X1302">
        <f>IF(U1302&lt;&gt;U1301,0,X1301+dt)</f>
        <v>736</v>
      </c>
      <c r="Y1302" s="24">
        <f>S1302*Cap_1*MIN(1,(V1302+dt)/StartRamp)</f>
        <v>1.2</v>
      </c>
      <c r="Z1302" s="24">
        <f>T1302*Cap_2*MIN(1,(W1302+dt)/StartRamp)</f>
        <v>1.1000000000000001</v>
      </c>
      <c r="AA1302" s="24">
        <f>U1302*Cap_3*MIN(1,(X1302+dt)/StartRamp)</f>
        <v>1.1000000000000001</v>
      </c>
      <c r="AB1302" s="24">
        <f>SUM(Y1302:AA1302)</f>
        <v>3.4</v>
      </c>
      <c r="AC1302" s="24">
        <f>AB1302-D1302</f>
        <v>0.87949999999999973</v>
      </c>
      <c r="AD1302" s="25">
        <f>MEDIAN(0,(TaperEnd-E1302)/(TaperEnd-TaperStart),1)</f>
        <v>1</v>
      </c>
      <c r="AE1302" s="24">
        <f>MIN(P_pcs*AD1302,MAX(0,SOC_max-E1302)*E_nom*60/dt/SQRT(RTE))</f>
        <v>2.5</v>
      </c>
      <c r="AF1302" s="24">
        <f>MIN(P_pcs,MAX(0,E1302-SOC_min)*E_nom*60/dt*SQRT(RTE))</f>
        <v>2.5</v>
      </c>
      <c r="AG1302" s="24">
        <f>IF(AC1302&gt;0,MIN(AC1302,AE1302),0)</f>
        <v>0.87949999999999973</v>
      </c>
      <c r="AH1302" s="24">
        <f>IF(AC1302&lt;0,MIN(-AC1302,AF1302),0)</f>
        <v>0</v>
      </c>
      <c r="AI1302" s="24">
        <f>IF(AC1302&gt;0,D1302+AG1302,AB1302)</f>
        <v>3.4</v>
      </c>
      <c r="AJ1302" s="24">
        <f>MAX(0,D1302-AI1302-AH1302)</f>
        <v>0</v>
      </c>
      <c r="AK1302" s="25">
        <f>IF(AB1302&gt;0,AI1302/AB1302,0)</f>
        <v>1</v>
      </c>
      <c r="AL1302">
        <f>IF(AB1302=0,1,MIN(MATCH(MEDIAN(MinStable,AK1302,1),FC_L,1),3))</f>
        <v>3</v>
      </c>
      <c r="AM1302" s="25">
        <f>INDEX(FC_E1,$AL1302)+(MEDIAN(MinStable,$AK1302,1)-INDEX(FC_L,$AL1302))*(INDEX(FC_E1,$AL1302+1)-INDEX(FC_E1,$AL1302))/(INDEX(FC_L,$AL1302+1)-INDEX(FC_L,$AL1302))</f>
        <v>0.42799999999999999</v>
      </c>
      <c r="AN1302" s="25">
        <f>INDEX(FC_E2,$AL1302)+(MEDIAN(MinStable,$AK1302,1)-INDEX(FC_L,$AL1302))*(INDEX(FC_E2,$AL1302+1)-INDEX(FC_E2,$AL1302))/(INDEX(FC_L,$AL1302+1)-INDEX(FC_L,$AL1302))</f>
        <v>0.42199999999999999</v>
      </c>
      <c r="AO1302" s="25">
        <f>INDEX(FC_E3,$AL1302)+(MEDIAN(MinStable,$AK1302,1)-INDEX(FC_L,$AL1302))*(INDEX(FC_E3,$AL1302+1)-INDEX(FC_E3,$AL1302))/(INDEX(FC_L,$AL1302+1)-INDEX(FC_L,$AL1302))</f>
        <v>0.41499999999999998</v>
      </c>
      <c r="AP1302" s="26">
        <f>(IF(S1302=1,Y1302*AK1302/AM1302,0)+IF(T1302=1,Z1302*AK1302/AN1302,0)+IF(U1302=1,AA1302*AK1302/AO1302,0))*dt/60</f>
        <v>0.13434959664142687</v>
      </c>
      <c r="AQ1302" s="25">
        <f>E1302+(AG1302*SQRT(RTE)-AH1302/SQRT(RTE))*dt/60/E_nom</f>
        <v>0.84248112128339114</v>
      </c>
      <c r="AR1302">
        <f>IF(R1302=1,1,0)</f>
        <v>0</v>
      </c>
    </row>
    <row r="1303" spans="1:44" x14ac:dyDescent="0.2">
      <c r="A1303">
        <v>1301</v>
      </c>
      <c r="B1303" s="22">
        <f>A1303/1440</f>
        <v>0.90347222222222223</v>
      </c>
      <c r="C1303" s="23">
        <v>2.6027</v>
      </c>
      <c r="D1303" s="24">
        <f>C1303+P_aux</f>
        <v>2.6177000000000001</v>
      </c>
      <c r="E1303" s="25">
        <f>AQ1302</f>
        <v>0.84248112128339114</v>
      </c>
      <c r="F1303" s="24">
        <f>AB1302</f>
        <v>3.4</v>
      </c>
      <c r="G1303">
        <f>IF(AND(S1302=0,V1302&gt;=MinOff),V1302,-1)</f>
        <v>-1</v>
      </c>
      <c r="H1303">
        <f>IF(AND(T1302=0,W1302&gt;=MinOff),W1302,-1)</f>
        <v>-1</v>
      </c>
      <c r="I1303">
        <f>IF(AND(U1302=0,X1302&gt;=MinOff),X1302,-1)</f>
        <v>-1</v>
      </c>
      <c r="J1303">
        <f>IF(AND(S1302=1,V1302&gt;=MinRun),V1302,-1)</f>
        <v>1078</v>
      </c>
      <c r="K1303">
        <f>IF(AND(T1302=1,W1302&gt;=MinRun),W1302,-1)</f>
        <v>1077</v>
      </c>
      <c r="L1303">
        <f>IF(AND(U1302=1,X1302&gt;=MinRun),X1302,-1)</f>
        <v>736</v>
      </c>
      <c r="M1303">
        <f>IF(MAX(G1303:I1303)&lt;0,0,MATCH(MAX(G1303:I1303),G1303:I1303,0))</f>
        <v>0</v>
      </c>
      <c r="N1303">
        <f>IF(MAX(J1303:L1303)&lt;0,0,MATCH(MAX(J1303:L1303),J1303:L1303,0))</f>
        <v>1</v>
      </c>
      <c r="O1303" s="24">
        <f>IF(N1303=0,0,INDEX(CapVec,N1303))</f>
        <v>1.2</v>
      </c>
      <c r="P1303">
        <f>IF(OR(D1303&gt;F1303+StartMargin,E1303&lt;SOC_startT),1,0)</f>
        <v>0</v>
      </c>
      <c r="Q1303">
        <f>IF(AND(E1303&gt;SOC_stopT,D1303&lt;=F1303-O1303+StopMargin),1,0)</f>
        <v>0</v>
      </c>
      <c r="R1303">
        <f>IF(AND(P1303=1,M1303&gt;0),1,IF(AND(P1303=0,Q1303=1,N1303&gt;0),-1,0))</f>
        <v>0</v>
      </c>
      <c r="S1303">
        <f>S1302+IF(AND(R1303=1,M1303=1),1,0)-IF(AND(R1303=-1,N1303=1),1,0)</f>
        <v>1</v>
      </c>
      <c r="T1303">
        <f>T1302+IF(AND(R1303=1,M1303=2),1,0)-IF(AND(R1303=-1,N1303=2),1,0)</f>
        <v>1</v>
      </c>
      <c r="U1303">
        <f>U1302+IF(AND(R1303=1,M1303=3),1,0)-IF(AND(R1303=-1,N1303=3),1,0)</f>
        <v>1</v>
      </c>
      <c r="V1303">
        <f>IF(S1303&lt;&gt;S1302,0,V1302+dt)</f>
        <v>1079</v>
      </c>
      <c r="W1303">
        <f>IF(T1303&lt;&gt;T1302,0,W1302+dt)</f>
        <v>1078</v>
      </c>
      <c r="X1303">
        <f>IF(U1303&lt;&gt;U1302,0,X1302+dt)</f>
        <v>737</v>
      </c>
      <c r="Y1303" s="24">
        <f>S1303*Cap_1*MIN(1,(V1303+dt)/StartRamp)</f>
        <v>1.2</v>
      </c>
      <c r="Z1303" s="24">
        <f>T1303*Cap_2*MIN(1,(W1303+dt)/StartRamp)</f>
        <v>1.1000000000000001</v>
      </c>
      <c r="AA1303" s="24">
        <f>U1303*Cap_3*MIN(1,(X1303+dt)/StartRamp)</f>
        <v>1.1000000000000001</v>
      </c>
      <c r="AB1303" s="24">
        <f>SUM(Y1303:AA1303)</f>
        <v>3.4</v>
      </c>
      <c r="AC1303" s="24">
        <f>AB1303-D1303</f>
        <v>0.78229999999999977</v>
      </c>
      <c r="AD1303" s="25">
        <f>MEDIAN(0,(TaperEnd-E1303)/(TaperEnd-TaperStart),1)</f>
        <v>1</v>
      </c>
      <c r="AE1303" s="24">
        <f>MIN(P_pcs*AD1303,MAX(0,SOC_max-E1303)*E_nom*60/dt/SQRT(RTE))</f>
        <v>2.5</v>
      </c>
      <c r="AF1303" s="24">
        <f>MIN(P_pcs,MAX(0,E1303-SOC_min)*E_nom*60/dt*SQRT(RTE))</f>
        <v>2.5</v>
      </c>
      <c r="AG1303" s="24">
        <f>IF(AC1303&gt;0,MIN(AC1303,AE1303),0)</f>
        <v>0.78229999999999977</v>
      </c>
      <c r="AH1303" s="24">
        <f>IF(AC1303&lt;0,MIN(-AC1303,AF1303),0)</f>
        <v>0</v>
      </c>
      <c r="AI1303" s="24">
        <f>IF(AC1303&gt;0,D1303+AG1303,AB1303)</f>
        <v>3.4</v>
      </c>
      <c r="AJ1303" s="24">
        <f>MAX(0,D1303-AI1303-AH1303)</f>
        <v>0</v>
      </c>
      <c r="AK1303" s="25">
        <f>IF(AB1303&gt;0,AI1303/AB1303,0)</f>
        <v>1</v>
      </c>
      <c r="AL1303">
        <f>IF(AB1303=0,1,MIN(MATCH(MEDIAN(MinStable,AK1303,1),FC_L,1),3))</f>
        <v>3</v>
      </c>
      <c r="AM1303" s="25">
        <f>INDEX(FC_E1,$AL1303)+(MEDIAN(MinStable,$AK1303,1)-INDEX(FC_L,$AL1303))*(INDEX(FC_E1,$AL1303+1)-INDEX(FC_E1,$AL1303))/(INDEX(FC_L,$AL1303+1)-INDEX(FC_L,$AL1303))</f>
        <v>0.42799999999999999</v>
      </c>
      <c r="AN1303" s="25">
        <f>INDEX(FC_E2,$AL1303)+(MEDIAN(MinStable,$AK1303,1)-INDEX(FC_L,$AL1303))*(INDEX(FC_E2,$AL1303+1)-INDEX(FC_E2,$AL1303))/(INDEX(FC_L,$AL1303+1)-INDEX(FC_L,$AL1303))</f>
        <v>0.42199999999999999</v>
      </c>
      <c r="AO1303" s="25">
        <f>INDEX(FC_E3,$AL1303)+(MEDIAN(MinStable,$AK1303,1)-INDEX(FC_L,$AL1303))*(INDEX(FC_E3,$AL1303+1)-INDEX(FC_E3,$AL1303))/(INDEX(FC_L,$AL1303+1)-INDEX(FC_L,$AL1303))</f>
        <v>0.41499999999999998</v>
      </c>
      <c r="AP1303" s="26">
        <f>(IF(S1303=1,Y1303*AK1303/AM1303,0)+IF(T1303=1,Z1303*AK1303/AN1303,0)+IF(U1303=1,AA1303*AK1303/AO1303,0))*dt/60</f>
        <v>0.13434959664142687</v>
      </c>
      <c r="AQ1303" s="25">
        <f>E1303+(AG1303*SQRT(RTE)-AH1303/SQRT(RTE))*dt/60/E_nom</f>
        <v>0.84470494688879105</v>
      </c>
      <c r="AR1303">
        <f>IF(R1303=1,1,0)</f>
        <v>0</v>
      </c>
    </row>
    <row r="1304" spans="1:44" x14ac:dyDescent="0.2">
      <c r="A1304">
        <v>1302</v>
      </c>
      <c r="B1304" s="22">
        <f>A1304/1440</f>
        <v>0.90416666666666667</v>
      </c>
      <c r="C1304" s="23">
        <v>2.4940000000000002</v>
      </c>
      <c r="D1304" s="24">
        <f>C1304+P_aux</f>
        <v>2.5090000000000003</v>
      </c>
      <c r="E1304" s="25">
        <f>AQ1303</f>
        <v>0.84470494688879105</v>
      </c>
      <c r="F1304" s="24">
        <f>AB1303</f>
        <v>3.4</v>
      </c>
      <c r="G1304">
        <f>IF(AND(S1303=0,V1303&gt;=MinOff),V1303,-1)</f>
        <v>-1</v>
      </c>
      <c r="H1304">
        <f>IF(AND(T1303=0,W1303&gt;=MinOff),W1303,-1)</f>
        <v>-1</v>
      </c>
      <c r="I1304">
        <f>IF(AND(U1303=0,X1303&gt;=MinOff),X1303,-1)</f>
        <v>-1</v>
      </c>
      <c r="J1304">
        <f>IF(AND(S1303=1,V1303&gt;=MinRun),V1303,-1)</f>
        <v>1079</v>
      </c>
      <c r="K1304">
        <f>IF(AND(T1303=1,W1303&gt;=MinRun),W1303,-1)</f>
        <v>1078</v>
      </c>
      <c r="L1304">
        <f>IF(AND(U1303=1,X1303&gt;=MinRun),X1303,-1)</f>
        <v>737</v>
      </c>
      <c r="M1304">
        <f>IF(MAX(G1304:I1304)&lt;0,0,MATCH(MAX(G1304:I1304),G1304:I1304,0))</f>
        <v>0</v>
      </c>
      <c r="N1304">
        <f>IF(MAX(J1304:L1304)&lt;0,0,MATCH(MAX(J1304:L1304),J1304:L1304,0))</f>
        <v>1</v>
      </c>
      <c r="O1304" s="24">
        <f>IF(N1304=0,0,INDEX(CapVec,N1304))</f>
        <v>1.2</v>
      </c>
      <c r="P1304">
        <f>IF(OR(D1304&gt;F1304+StartMargin,E1304&lt;SOC_startT),1,0)</f>
        <v>0</v>
      </c>
      <c r="Q1304">
        <f>IF(AND(E1304&gt;SOC_stopT,D1304&lt;=F1304-O1304+StopMargin),1,0)</f>
        <v>0</v>
      </c>
      <c r="R1304">
        <f>IF(AND(P1304=1,M1304&gt;0),1,IF(AND(P1304=0,Q1304=1,N1304&gt;0),-1,0))</f>
        <v>0</v>
      </c>
      <c r="S1304">
        <f>S1303+IF(AND(R1304=1,M1304=1),1,0)-IF(AND(R1304=-1,N1304=1),1,0)</f>
        <v>1</v>
      </c>
      <c r="T1304">
        <f>T1303+IF(AND(R1304=1,M1304=2),1,0)-IF(AND(R1304=-1,N1304=2),1,0)</f>
        <v>1</v>
      </c>
      <c r="U1304">
        <f>U1303+IF(AND(R1304=1,M1304=3),1,0)-IF(AND(R1304=-1,N1304=3),1,0)</f>
        <v>1</v>
      </c>
      <c r="V1304">
        <f>IF(S1304&lt;&gt;S1303,0,V1303+dt)</f>
        <v>1080</v>
      </c>
      <c r="W1304">
        <f>IF(T1304&lt;&gt;T1303,0,W1303+dt)</f>
        <v>1079</v>
      </c>
      <c r="X1304">
        <f>IF(U1304&lt;&gt;U1303,0,X1303+dt)</f>
        <v>738</v>
      </c>
      <c r="Y1304" s="24">
        <f>S1304*Cap_1*MIN(1,(V1304+dt)/StartRamp)</f>
        <v>1.2</v>
      </c>
      <c r="Z1304" s="24">
        <f>T1304*Cap_2*MIN(1,(W1304+dt)/StartRamp)</f>
        <v>1.1000000000000001</v>
      </c>
      <c r="AA1304" s="24">
        <f>U1304*Cap_3*MIN(1,(X1304+dt)/StartRamp)</f>
        <v>1.1000000000000001</v>
      </c>
      <c r="AB1304" s="24">
        <f>SUM(Y1304:AA1304)</f>
        <v>3.4</v>
      </c>
      <c r="AC1304" s="24">
        <f>AB1304-D1304</f>
        <v>0.89099999999999957</v>
      </c>
      <c r="AD1304" s="25">
        <f>MEDIAN(0,(TaperEnd-E1304)/(TaperEnd-TaperStart),1)</f>
        <v>1</v>
      </c>
      <c r="AE1304" s="24">
        <f>MIN(P_pcs*AD1304,MAX(0,SOC_max-E1304)*E_nom*60/dt/SQRT(RTE))</f>
        <v>2.5</v>
      </c>
      <c r="AF1304" s="24">
        <f>MIN(P_pcs,MAX(0,E1304-SOC_min)*E_nom*60/dt*SQRT(RTE))</f>
        <v>2.5</v>
      </c>
      <c r="AG1304" s="24">
        <f>IF(AC1304&gt;0,MIN(AC1304,AE1304),0)</f>
        <v>0.89099999999999957</v>
      </c>
      <c r="AH1304" s="24">
        <f>IF(AC1304&lt;0,MIN(-AC1304,AF1304),0)</f>
        <v>0</v>
      </c>
      <c r="AI1304" s="24">
        <f>IF(AC1304&gt;0,D1304+AG1304,AB1304)</f>
        <v>3.4</v>
      </c>
      <c r="AJ1304" s="24">
        <f>MAX(0,D1304-AI1304-AH1304)</f>
        <v>0</v>
      </c>
      <c r="AK1304" s="25">
        <f>IF(AB1304&gt;0,AI1304/AB1304,0)</f>
        <v>1</v>
      </c>
      <c r="AL1304">
        <f>IF(AB1304=0,1,MIN(MATCH(MEDIAN(MinStable,AK1304,1),FC_L,1),3))</f>
        <v>3</v>
      </c>
      <c r="AM1304" s="25">
        <f>INDEX(FC_E1,$AL1304)+(MEDIAN(MinStable,$AK1304,1)-INDEX(FC_L,$AL1304))*(INDEX(FC_E1,$AL1304+1)-INDEX(FC_E1,$AL1304))/(INDEX(FC_L,$AL1304+1)-INDEX(FC_L,$AL1304))</f>
        <v>0.42799999999999999</v>
      </c>
      <c r="AN1304" s="25">
        <f>INDEX(FC_E2,$AL1304)+(MEDIAN(MinStable,$AK1304,1)-INDEX(FC_L,$AL1304))*(INDEX(FC_E2,$AL1304+1)-INDEX(FC_E2,$AL1304))/(INDEX(FC_L,$AL1304+1)-INDEX(FC_L,$AL1304))</f>
        <v>0.42199999999999999</v>
      </c>
      <c r="AO1304" s="25">
        <f>INDEX(FC_E3,$AL1304)+(MEDIAN(MinStable,$AK1304,1)-INDEX(FC_L,$AL1304))*(INDEX(FC_E3,$AL1304+1)-INDEX(FC_E3,$AL1304))/(INDEX(FC_L,$AL1304+1)-INDEX(FC_L,$AL1304))</f>
        <v>0.41499999999999998</v>
      </c>
      <c r="AP1304" s="26">
        <f>(IF(S1304=1,Y1304*AK1304/AM1304,0)+IF(T1304=1,Z1304*AK1304/AN1304,0)+IF(U1304=1,AA1304*AK1304/AO1304,0))*dt/60</f>
        <v>0.13434959664142687</v>
      </c>
      <c r="AQ1304" s="25">
        <f>E1304+(AG1304*SQRT(RTE)-AH1304/SQRT(RTE))*dt/60/E_nom</f>
        <v>0.84723777139909573</v>
      </c>
      <c r="AR1304">
        <f>IF(R1304=1,1,0)</f>
        <v>0</v>
      </c>
    </row>
    <row r="1305" spans="1:44" x14ac:dyDescent="0.2">
      <c r="A1305">
        <v>1303</v>
      </c>
      <c r="B1305" s="22">
        <f>A1305/1440</f>
        <v>0.90486111111111112</v>
      </c>
      <c r="C1305" s="23">
        <v>2.5059</v>
      </c>
      <c r="D1305" s="24">
        <f>C1305+P_aux</f>
        <v>2.5209000000000001</v>
      </c>
      <c r="E1305" s="25">
        <f>AQ1304</f>
        <v>0.84723777139909573</v>
      </c>
      <c r="F1305" s="24">
        <f>AB1304</f>
        <v>3.4</v>
      </c>
      <c r="G1305">
        <f>IF(AND(S1304=0,V1304&gt;=MinOff),V1304,-1)</f>
        <v>-1</v>
      </c>
      <c r="H1305">
        <f>IF(AND(T1304=0,W1304&gt;=MinOff),W1304,-1)</f>
        <v>-1</v>
      </c>
      <c r="I1305">
        <f>IF(AND(U1304=0,X1304&gt;=MinOff),X1304,-1)</f>
        <v>-1</v>
      </c>
      <c r="J1305">
        <f>IF(AND(S1304=1,V1304&gt;=MinRun),V1304,-1)</f>
        <v>1080</v>
      </c>
      <c r="K1305">
        <f>IF(AND(T1304=1,W1304&gt;=MinRun),W1304,-1)</f>
        <v>1079</v>
      </c>
      <c r="L1305">
        <f>IF(AND(U1304=1,X1304&gt;=MinRun),X1304,-1)</f>
        <v>738</v>
      </c>
      <c r="M1305">
        <f>IF(MAX(G1305:I1305)&lt;0,0,MATCH(MAX(G1305:I1305),G1305:I1305,0))</f>
        <v>0</v>
      </c>
      <c r="N1305">
        <f>IF(MAX(J1305:L1305)&lt;0,0,MATCH(MAX(J1305:L1305),J1305:L1305,0))</f>
        <v>1</v>
      </c>
      <c r="O1305" s="24">
        <f>IF(N1305=0,0,INDEX(CapVec,N1305))</f>
        <v>1.2</v>
      </c>
      <c r="P1305">
        <f>IF(OR(D1305&gt;F1305+StartMargin,E1305&lt;SOC_startT),1,0)</f>
        <v>0</v>
      </c>
      <c r="Q1305">
        <f>IF(AND(E1305&gt;SOC_stopT,D1305&lt;=F1305-O1305+StopMargin),1,0)</f>
        <v>0</v>
      </c>
      <c r="R1305">
        <f>IF(AND(P1305=1,M1305&gt;0),1,IF(AND(P1305=0,Q1305=1,N1305&gt;0),-1,0))</f>
        <v>0</v>
      </c>
      <c r="S1305">
        <f>S1304+IF(AND(R1305=1,M1305=1),1,0)-IF(AND(R1305=-1,N1305=1),1,0)</f>
        <v>1</v>
      </c>
      <c r="T1305">
        <f>T1304+IF(AND(R1305=1,M1305=2),1,0)-IF(AND(R1305=-1,N1305=2),1,0)</f>
        <v>1</v>
      </c>
      <c r="U1305">
        <f>U1304+IF(AND(R1305=1,M1305=3),1,0)-IF(AND(R1305=-1,N1305=3),1,0)</f>
        <v>1</v>
      </c>
      <c r="V1305">
        <f>IF(S1305&lt;&gt;S1304,0,V1304+dt)</f>
        <v>1081</v>
      </c>
      <c r="W1305">
        <f>IF(T1305&lt;&gt;T1304,0,W1304+dt)</f>
        <v>1080</v>
      </c>
      <c r="X1305">
        <f>IF(U1305&lt;&gt;U1304,0,X1304+dt)</f>
        <v>739</v>
      </c>
      <c r="Y1305" s="24">
        <f>S1305*Cap_1*MIN(1,(V1305+dt)/StartRamp)</f>
        <v>1.2</v>
      </c>
      <c r="Z1305" s="24">
        <f>T1305*Cap_2*MIN(1,(W1305+dt)/StartRamp)</f>
        <v>1.1000000000000001</v>
      </c>
      <c r="AA1305" s="24">
        <f>U1305*Cap_3*MIN(1,(X1305+dt)/StartRamp)</f>
        <v>1.1000000000000001</v>
      </c>
      <c r="AB1305" s="24">
        <f>SUM(Y1305:AA1305)</f>
        <v>3.4</v>
      </c>
      <c r="AC1305" s="24">
        <f>AB1305-D1305</f>
        <v>0.87909999999999977</v>
      </c>
      <c r="AD1305" s="25">
        <f>MEDIAN(0,(TaperEnd-E1305)/(TaperEnd-TaperStart),1)</f>
        <v>1</v>
      </c>
      <c r="AE1305" s="24">
        <f>MIN(P_pcs*AD1305,MAX(0,SOC_max-E1305)*E_nom*60/dt/SQRT(RTE))</f>
        <v>2.5</v>
      </c>
      <c r="AF1305" s="24">
        <f>MIN(P_pcs,MAX(0,E1305-SOC_min)*E_nom*60/dt*SQRT(RTE))</f>
        <v>2.5</v>
      </c>
      <c r="AG1305" s="24">
        <f>IF(AC1305&gt;0,MIN(AC1305,AE1305),0)</f>
        <v>0.87909999999999977</v>
      </c>
      <c r="AH1305" s="24">
        <f>IF(AC1305&lt;0,MIN(-AC1305,AF1305),0)</f>
        <v>0</v>
      </c>
      <c r="AI1305" s="24">
        <f>IF(AC1305&gt;0,D1305+AG1305,AB1305)</f>
        <v>3.4</v>
      </c>
      <c r="AJ1305" s="24">
        <f>MAX(0,D1305-AI1305-AH1305)</f>
        <v>0</v>
      </c>
      <c r="AK1305" s="25">
        <f>IF(AB1305&gt;0,AI1305/AB1305,0)</f>
        <v>1</v>
      </c>
      <c r="AL1305">
        <f>IF(AB1305=0,1,MIN(MATCH(MEDIAN(MinStable,AK1305,1),FC_L,1),3))</f>
        <v>3</v>
      </c>
      <c r="AM1305" s="25">
        <f>INDEX(FC_E1,$AL1305)+(MEDIAN(MinStable,$AK1305,1)-INDEX(FC_L,$AL1305))*(INDEX(FC_E1,$AL1305+1)-INDEX(FC_E1,$AL1305))/(INDEX(FC_L,$AL1305+1)-INDEX(FC_L,$AL1305))</f>
        <v>0.42799999999999999</v>
      </c>
      <c r="AN1305" s="25">
        <f>INDEX(FC_E2,$AL1305)+(MEDIAN(MinStable,$AK1305,1)-INDEX(FC_L,$AL1305))*(INDEX(FC_E2,$AL1305+1)-INDEX(FC_E2,$AL1305))/(INDEX(FC_L,$AL1305+1)-INDEX(FC_L,$AL1305))</f>
        <v>0.42199999999999999</v>
      </c>
      <c r="AO1305" s="25">
        <f>INDEX(FC_E3,$AL1305)+(MEDIAN(MinStable,$AK1305,1)-INDEX(FC_L,$AL1305))*(INDEX(FC_E3,$AL1305+1)-INDEX(FC_E3,$AL1305))/(INDEX(FC_L,$AL1305+1)-INDEX(FC_L,$AL1305))</f>
        <v>0.41499999999999998</v>
      </c>
      <c r="AP1305" s="26">
        <f>(IF(S1305=1,Y1305*AK1305/AM1305,0)+IF(T1305=1,Z1305*AK1305/AN1305,0)+IF(U1305=1,AA1305*AK1305/AO1305,0))*dt/60</f>
        <v>0.13434959664142687</v>
      </c>
      <c r="AQ1305" s="25">
        <f>E1305+(AG1305*SQRT(RTE)-AH1305/SQRT(RTE))*dt/60/E_nom</f>
        <v>0.84973676806240528</v>
      </c>
      <c r="AR1305">
        <f>IF(R1305=1,1,0)</f>
        <v>0</v>
      </c>
    </row>
    <row r="1306" spans="1:44" x14ac:dyDescent="0.2">
      <c r="A1306">
        <v>1304</v>
      </c>
      <c r="B1306" s="22">
        <f>A1306/1440</f>
        <v>0.90555555555555556</v>
      </c>
      <c r="C1306" s="23">
        <v>2.4605000000000001</v>
      </c>
      <c r="D1306" s="24">
        <f>C1306+P_aux</f>
        <v>2.4755000000000003</v>
      </c>
      <c r="E1306" s="25">
        <f>AQ1305</f>
        <v>0.84973676806240528</v>
      </c>
      <c r="F1306" s="24">
        <f>AB1305</f>
        <v>3.4</v>
      </c>
      <c r="G1306">
        <f>IF(AND(S1305=0,V1305&gt;=MinOff),V1305,-1)</f>
        <v>-1</v>
      </c>
      <c r="H1306">
        <f>IF(AND(T1305=0,W1305&gt;=MinOff),W1305,-1)</f>
        <v>-1</v>
      </c>
      <c r="I1306">
        <f>IF(AND(U1305=0,X1305&gt;=MinOff),X1305,-1)</f>
        <v>-1</v>
      </c>
      <c r="J1306">
        <f>IF(AND(S1305=1,V1305&gt;=MinRun),V1305,-1)</f>
        <v>1081</v>
      </c>
      <c r="K1306">
        <f>IF(AND(T1305=1,W1305&gt;=MinRun),W1305,-1)</f>
        <v>1080</v>
      </c>
      <c r="L1306">
        <f>IF(AND(U1305=1,X1305&gt;=MinRun),X1305,-1)</f>
        <v>739</v>
      </c>
      <c r="M1306">
        <f>IF(MAX(G1306:I1306)&lt;0,0,MATCH(MAX(G1306:I1306),G1306:I1306,0))</f>
        <v>0</v>
      </c>
      <c r="N1306">
        <f>IF(MAX(J1306:L1306)&lt;0,0,MATCH(MAX(J1306:L1306),J1306:L1306,0))</f>
        <v>1</v>
      </c>
      <c r="O1306" s="24">
        <f>IF(N1306=0,0,INDEX(CapVec,N1306))</f>
        <v>1.2</v>
      </c>
      <c r="P1306">
        <f>IF(OR(D1306&gt;F1306+StartMargin,E1306&lt;SOC_startT),1,0)</f>
        <v>0</v>
      </c>
      <c r="Q1306">
        <f>IF(AND(E1306&gt;SOC_stopT,D1306&lt;=F1306-O1306+StopMargin),1,0)</f>
        <v>0</v>
      </c>
      <c r="R1306">
        <f>IF(AND(P1306=1,M1306&gt;0),1,IF(AND(P1306=0,Q1306=1,N1306&gt;0),-1,0))</f>
        <v>0</v>
      </c>
      <c r="S1306">
        <f>S1305+IF(AND(R1306=1,M1306=1),1,0)-IF(AND(R1306=-1,N1306=1),1,0)</f>
        <v>1</v>
      </c>
      <c r="T1306">
        <f>T1305+IF(AND(R1306=1,M1306=2),1,0)-IF(AND(R1306=-1,N1306=2),1,0)</f>
        <v>1</v>
      </c>
      <c r="U1306">
        <f>U1305+IF(AND(R1306=1,M1306=3),1,0)-IF(AND(R1306=-1,N1306=3),1,0)</f>
        <v>1</v>
      </c>
      <c r="V1306">
        <f>IF(S1306&lt;&gt;S1305,0,V1305+dt)</f>
        <v>1082</v>
      </c>
      <c r="W1306">
        <f>IF(T1306&lt;&gt;T1305,0,W1305+dt)</f>
        <v>1081</v>
      </c>
      <c r="X1306">
        <f>IF(U1306&lt;&gt;U1305,0,X1305+dt)</f>
        <v>740</v>
      </c>
      <c r="Y1306" s="24">
        <f>S1306*Cap_1*MIN(1,(V1306+dt)/StartRamp)</f>
        <v>1.2</v>
      </c>
      <c r="Z1306" s="24">
        <f>T1306*Cap_2*MIN(1,(W1306+dt)/StartRamp)</f>
        <v>1.1000000000000001</v>
      </c>
      <c r="AA1306" s="24">
        <f>U1306*Cap_3*MIN(1,(X1306+dt)/StartRamp)</f>
        <v>1.1000000000000001</v>
      </c>
      <c r="AB1306" s="24">
        <f>SUM(Y1306:AA1306)</f>
        <v>3.4</v>
      </c>
      <c r="AC1306" s="24">
        <f>AB1306-D1306</f>
        <v>0.92449999999999966</v>
      </c>
      <c r="AD1306" s="25">
        <f>MEDIAN(0,(TaperEnd-E1306)/(TaperEnd-TaperStart),1)</f>
        <v>1</v>
      </c>
      <c r="AE1306" s="24">
        <f>MIN(P_pcs*AD1306,MAX(0,SOC_max-E1306)*E_nom*60/dt/SQRT(RTE))</f>
        <v>2.5</v>
      </c>
      <c r="AF1306" s="24">
        <f>MIN(P_pcs,MAX(0,E1306-SOC_min)*E_nom*60/dt*SQRT(RTE))</f>
        <v>2.5</v>
      </c>
      <c r="AG1306" s="24">
        <f>IF(AC1306&gt;0,MIN(AC1306,AE1306),0)</f>
        <v>0.92449999999999966</v>
      </c>
      <c r="AH1306" s="24">
        <f>IF(AC1306&lt;0,MIN(-AC1306,AF1306),0)</f>
        <v>0</v>
      </c>
      <c r="AI1306" s="24">
        <f>IF(AC1306&gt;0,D1306+AG1306,AB1306)</f>
        <v>3.4</v>
      </c>
      <c r="AJ1306" s="24">
        <f>MAX(0,D1306-AI1306-AH1306)</f>
        <v>0</v>
      </c>
      <c r="AK1306" s="25">
        <f>IF(AB1306&gt;0,AI1306/AB1306,0)</f>
        <v>1</v>
      </c>
      <c r="AL1306">
        <f>IF(AB1306=0,1,MIN(MATCH(MEDIAN(MinStable,AK1306,1),FC_L,1),3))</f>
        <v>3</v>
      </c>
      <c r="AM1306" s="25">
        <f>INDEX(FC_E1,$AL1306)+(MEDIAN(MinStable,$AK1306,1)-INDEX(FC_L,$AL1306))*(INDEX(FC_E1,$AL1306+1)-INDEX(FC_E1,$AL1306))/(INDEX(FC_L,$AL1306+1)-INDEX(FC_L,$AL1306))</f>
        <v>0.42799999999999999</v>
      </c>
      <c r="AN1306" s="25">
        <f>INDEX(FC_E2,$AL1306)+(MEDIAN(MinStable,$AK1306,1)-INDEX(FC_L,$AL1306))*(INDEX(FC_E2,$AL1306+1)-INDEX(FC_E2,$AL1306))/(INDEX(FC_L,$AL1306+1)-INDEX(FC_L,$AL1306))</f>
        <v>0.42199999999999999</v>
      </c>
      <c r="AO1306" s="25">
        <f>INDEX(FC_E3,$AL1306)+(MEDIAN(MinStable,$AK1306,1)-INDEX(FC_L,$AL1306))*(INDEX(FC_E3,$AL1306+1)-INDEX(FC_E3,$AL1306))/(INDEX(FC_L,$AL1306+1)-INDEX(FC_L,$AL1306))</f>
        <v>0.41499999999999998</v>
      </c>
      <c r="AP1306" s="26">
        <f>(IF(S1306=1,Y1306*AK1306/AM1306,0)+IF(T1306=1,Z1306*AK1306/AN1306,0)+IF(U1306=1,AA1306*AK1306/AO1306,0))*dt/60</f>
        <v>0.13434959664142687</v>
      </c>
      <c r="AQ1306" s="25">
        <f>E1306+(AG1306*SQRT(RTE)-AH1306/SQRT(RTE))*dt/60/E_nom</f>
        <v>0.8523648222260154</v>
      </c>
      <c r="AR1306">
        <f>IF(R1306=1,1,0)</f>
        <v>0</v>
      </c>
    </row>
    <row r="1307" spans="1:44" x14ac:dyDescent="0.2">
      <c r="A1307">
        <v>1305</v>
      </c>
      <c r="B1307" s="22">
        <f>A1307/1440</f>
        <v>0.90625</v>
      </c>
      <c r="C1307" s="23">
        <v>2.3908999999999998</v>
      </c>
      <c r="D1307" s="24">
        <f>C1307+P_aux</f>
        <v>2.4058999999999999</v>
      </c>
      <c r="E1307" s="25">
        <f>AQ1306</f>
        <v>0.8523648222260154</v>
      </c>
      <c r="F1307" s="24">
        <f>AB1306</f>
        <v>3.4</v>
      </c>
      <c r="G1307">
        <f>IF(AND(S1306=0,V1306&gt;=MinOff),V1306,-1)</f>
        <v>-1</v>
      </c>
      <c r="H1307">
        <f>IF(AND(T1306=0,W1306&gt;=MinOff),W1306,-1)</f>
        <v>-1</v>
      </c>
      <c r="I1307">
        <f>IF(AND(U1306=0,X1306&gt;=MinOff),X1306,-1)</f>
        <v>-1</v>
      </c>
      <c r="J1307">
        <f>IF(AND(S1306=1,V1306&gt;=MinRun),V1306,-1)</f>
        <v>1082</v>
      </c>
      <c r="K1307">
        <f>IF(AND(T1306=1,W1306&gt;=MinRun),W1306,-1)</f>
        <v>1081</v>
      </c>
      <c r="L1307">
        <f>IF(AND(U1306=1,X1306&gt;=MinRun),X1306,-1)</f>
        <v>740</v>
      </c>
      <c r="M1307">
        <f>IF(MAX(G1307:I1307)&lt;0,0,MATCH(MAX(G1307:I1307),G1307:I1307,0))</f>
        <v>0</v>
      </c>
      <c r="N1307">
        <f>IF(MAX(J1307:L1307)&lt;0,0,MATCH(MAX(J1307:L1307),J1307:L1307,0))</f>
        <v>1</v>
      </c>
      <c r="O1307" s="24">
        <f>IF(N1307=0,0,INDEX(CapVec,N1307))</f>
        <v>1.2</v>
      </c>
      <c r="P1307">
        <f>IF(OR(D1307&gt;F1307+StartMargin,E1307&lt;SOC_startT),1,0)</f>
        <v>0</v>
      </c>
      <c r="Q1307">
        <f>IF(AND(E1307&gt;SOC_stopT,D1307&lt;=F1307-O1307+StopMargin),1,0)</f>
        <v>1</v>
      </c>
      <c r="R1307">
        <f>IF(AND(P1307=1,M1307&gt;0),1,IF(AND(P1307=0,Q1307=1,N1307&gt;0),-1,0))</f>
        <v>-1</v>
      </c>
      <c r="S1307">
        <f>S1306+IF(AND(R1307=1,M1307=1),1,0)-IF(AND(R1307=-1,N1307=1),1,0)</f>
        <v>0</v>
      </c>
      <c r="T1307">
        <f>T1306+IF(AND(R1307=1,M1307=2),1,0)-IF(AND(R1307=-1,N1307=2),1,0)</f>
        <v>1</v>
      </c>
      <c r="U1307">
        <f>U1306+IF(AND(R1307=1,M1307=3),1,0)-IF(AND(R1307=-1,N1307=3),1,0)</f>
        <v>1</v>
      </c>
      <c r="V1307">
        <f>IF(S1307&lt;&gt;S1306,0,V1306+dt)</f>
        <v>0</v>
      </c>
      <c r="W1307">
        <f>IF(T1307&lt;&gt;T1306,0,W1306+dt)</f>
        <v>1082</v>
      </c>
      <c r="X1307">
        <f>IF(U1307&lt;&gt;U1306,0,X1306+dt)</f>
        <v>741</v>
      </c>
      <c r="Y1307" s="24">
        <f>S1307*Cap_1*MIN(1,(V1307+dt)/StartRamp)</f>
        <v>0</v>
      </c>
      <c r="Z1307" s="24">
        <f>T1307*Cap_2*MIN(1,(W1307+dt)/StartRamp)</f>
        <v>1.1000000000000001</v>
      </c>
      <c r="AA1307" s="24">
        <f>U1307*Cap_3*MIN(1,(X1307+dt)/StartRamp)</f>
        <v>1.1000000000000001</v>
      </c>
      <c r="AB1307" s="24">
        <f>SUM(Y1307:AA1307)</f>
        <v>2.2000000000000002</v>
      </c>
      <c r="AC1307" s="24">
        <f>AB1307-D1307</f>
        <v>-0.20589999999999975</v>
      </c>
      <c r="AD1307" s="25">
        <f>MEDIAN(0,(TaperEnd-E1307)/(TaperEnd-TaperStart),1)</f>
        <v>0.98423451849323051</v>
      </c>
      <c r="AE1307" s="24">
        <f>MIN(P_pcs*AD1307,MAX(0,SOC_max-E1307)*E_nom*60/dt/SQRT(RTE))</f>
        <v>2.4605862962330765</v>
      </c>
      <c r="AF1307" s="24">
        <f>MIN(P_pcs,MAX(0,E1307-SOC_min)*E_nom*60/dt*SQRT(RTE))</f>
        <v>2.5</v>
      </c>
      <c r="AG1307" s="24">
        <f>IF(AC1307&gt;0,MIN(AC1307,AE1307),0)</f>
        <v>0</v>
      </c>
      <c r="AH1307" s="24">
        <f>IF(AC1307&lt;0,MIN(-AC1307,AF1307),0)</f>
        <v>0.20589999999999975</v>
      </c>
      <c r="AI1307" s="24">
        <f>IF(AC1307&gt;0,D1307+AG1307,AB1307)</f>
        <v>2.2000000000000002</v>
      </c>
      <c r="AJ1307" s="24">
        <f>MAX(0,D1307-AI1307-AH1307)</f>
        <v>0</v>
      </c>
      <c r="AK1307" s="25">
        <f>IF(AB1307&gt;0,AI1307/AB1307,0)</f>
        <v>1</v>
      </c>
      <c r="AL1307">
        <f>IF(AB1307=0,1,MIN(MATCH(MEDIAN(MinStable,AK1307,1),FC_L,1),3))</f>
        <v>3</v>
      </c>
      <c r="AM1307" s="25">
        <f>INDEX(FC_E1,$AL1307)+(MEDIAN(MinStable,$AK1307,1)-INDEX(FC_L,$AL1307))*(INDEX(FC_E1,$AL1307+1)-INDEX(FC_E1,$AL1307))/(INDEX(FC_L,$AL1307+1)-INDEX(FC_L,$AL1307))</f>
        <v>0.42799999999999999</v>
      </c>
      <c r="AN1307" s="25">
        <f>INDEX(FC_E2,$AL1307)+(MEDIAN(MinStable,$AK1307,1)-INDEX(FC_L,$AL1307))*(INDEX(FC_E2,$AL1307+1)-INDEX(FC_E2,$AL1307))/(INDEX(FC_L,$AL1307+1)-INDEX(FC_L,$AL1307))</f>
        <v>0.42199999999999999</v>
      </c>
      <c r="AO1307" s="25">
        <f>INDEX(FC_E3,$AL1307)+(MEDIAN(MinStable,$AK1307,1)-INDEX(FC_L,$AL1307))*(INDEX(FC_E3,$AL1307+1)-INDEX(FC_E3,$AL1307))/(INDEX(FC_L,$AL1307+1)-INDEX(FC_L,$AL1307))</f>
        <v>0.41499999999999998</v>
      </c>
      <c r="AP1307" s="26">
        <f>(IF(S1307=1,Y1307*AK1307/AM1307,0)+IF(T1307=1,Z1307*AK1307/AN1307,0)+IF(U1307=1,AA1307*AK1307/AO1307,0))*dt/60</f>
        <v>8.7620624678810044E-2</v>
      </c>
      <c r="AQ1307" s="25">
        <f>E1307+(AG1307*SQRT(RTE)-AH1307/SQRT(RTE))*dt/60/E_nom</f>
        <v>0.85169970059726352</v>
      </c>
      <c r="AR1307">
        <f>IF(R1307=1,1,0)</f>
        <v>0</v>
      </c>
    </row>
    <row r="1308" spans="1:44" x14ac:dyDescent="0.2">
      <c r="A1308">
        <v>1306</v>
      </c>
      <c r="B1308" s="22">
        <f>A1308/1440</f>
        <v>0.90694444444444444</v>
      </c>
      <c r="C1308" s="23">
        <v>2.5072000000000001</v>
      </c>
      <c r="D1308" s="24">
        <f>C1308+P_aux</f>
        <v>2.5222000000000002</v>
      </c>
      <c r="E1308" s="25">
        <f>AQ1307</f>
        <v>0.85169970059726352</v>
      </c>
      <c r="F1308" s="24">
        <f>AB1307</f>
        <v>2.2000000000000002</v>
      </c>
      <c r="G1308">
        <f>IF(AND(S1307=0,V1307&gt;=MinOff),V1307,-1)</f>
        <v>-1</v>
      </c>
      <c r="H1308">
        <f>IF(AND(T1307=0,W1307&gt;=MinOff),W1307,-1)</f>
        <v>-1</v>
      </c>
      <c r="I1308">
        <f>IF(AND(U1307=0,X1307&gt;=MinOff),X1307,-1)</f>
        <v>-1</v>
      </c>
      <c r="J1308">
        <f>IF(AND(S1307=1,V1307&gt;=MinRun),V1307,-1)</f>
        <v>-1</v>
      </c>
      <c r="K1308">
        <f>IF(AND(T1307=1,W1307&gt;=MinRun),W1307,-1)</f>
        <v>1082</v>
      </c>
      <c r="L1308">
        <f>IF(AND(U1307=1,X1307&gt;=MinRun),X1307,-1)</f>
        <v>741</v>
      </c>
      <c r="M1308">
        <f>IF(MAX(G1308:I1308)&lt;0,0,MATCH(MAX(G1308:I1308),G1308:I1308,0))</f>
        <v>0</v>
      </c>
      <c r="N1308">
        <f>IF(MAX(J1308:L1308)&lt;0,0,MATCH(MAX(J1308:L1308),J1308:L1308,0))</f>
        <v>2</v>
      </c>
      <c r="O1308" s="24">
        <f>IF(N1308=0,0,INDEX(CapVec,N1308))</f>
        <v>1.1000000000000001</v>
      </c>
      <c r="P1308">
        <f>IF(OR(D1308&gt;F1308+StartMargin,E1308&lt;SOC_startT),1,0)</f>
        <v>0</v>
      </c>
      <c r="Q1308">
        <f>IF(AND(E1308&gt;SOC_stopT,D1308&lt;=F1308-O1308+StopMargin),1,0)</f>
        <v>1</v>
      </c>
      <c r="R1308">
        <f>IF(AND(P1308=1,M1308&gt;0),1,IF(AND(P1308=0,Q1308=1,N1308&gt;0),-1,0))</f>
        <v>-1</v>
      </c>
      <c r="S1308">
        <f>S1307+IF(AND(R1308=1,M1308=1),1,0)-IF(AND(R1308=-1,N1308=1),1,0)</f>
        <v>0</v>
      </c>
      <c r="T1308">
        <f>T1307+IF(AND(R1308=1,M1308=2),1,0)-IF(AND(R1308=-1,N1308=2),1,0)</f>
        <v>0</v>
      </c>
      <c r="U1308">
        <f>U1307+IF(AND(R1308=1,M1308=3),1,0)-IF(AND(R1308=-1,N1308=3),1,0)</f>
        <v>1</v>
      </c>
      <c r="V1308">
        <f>IF(S1308&lt;&gt;S1307,0,V1307+dt)</f>
        <v>1</v>
      </c>
      <c r="W1308">
        <f>IF(T1308&lt;&gt;T1307,0,W1307+dt)</f>
        <v>0</v>
      </c>
      <c r="X1308">
        <f>IF(U1308&lt;&gt;U1307,0,X1307+dt)</f>
        <v>742</v>
      </c>
      <c r="Y1308" s="24">
        <f>S1308*Cap_1*MIN(1,(V1308+dt)/StartRamp)</f>
        <v>0</v>
      </c>
      <c r="Z1308" s="24">
        <f>T1308*Cap_2*MIN(1,(W1308+dt)/StartRamp)</f>
        <v>0</v>
      </c>
      <c r="AA1308" s="24">
        <f>U1308*Cap_3*MIN(1,(X1308+dt)/StartRamp)</f>
        <v>1.1000000000000001</v>
      </c>
      <c r="AB1308" s="24">
        <f>SUM(Y1308:AA1308)</f>
        <v>1.1000000000000001</v>
      </c>
      <c r="AC1308" s="24">
        <f>AB1308-D1308</f>
        <v>-1.4222000000000001</v>
      </c>
      <c r="AD1308" s="25">
        <f>MEDIAN(0,(TaperEnd-E1308)/(TaperEnd-TaperStart),1)</f>
        <v>0.98866866268490972</v>
      </c>
      <c r="AE1308" s="24">
        <f>MIN(P_pcs*AD1308,MAX(0,SOC_max-E1308)*E_nom*60/dt/SQRT(RTE))</f>
        <v>2.4716716567122745</v>
      </c>
      <c r="AF1308" s="24">
        <f>MIN(P_pcs,MAX(0,E1308-SOC_min)*E_nom*60/dt*SQRT(RTE))</f>
        <v>2.5</v>
      </c>
      <c r="AG1308" s="24">
        <f>IF(AC1308&gt;0,MIN(AC1308,AE1308),0)</f>
        <v>0</v>
      </c>
      <c r="AH1308" s="24">
        <f>IF(AC1308&lt;0,MIN(-AC1308,AF1308),0)</f>
        <v>1.4222000000000001</v>
      </c>
      <c r="AI1308" s="24">
        <f>IF(AC1308&gt;0,D1308+AG1308,AB1308)</f>
        <v>1.1000000000000001</v>
      </c>
      <c r="AJ1308" s="24">
        <f>MAX(0,D1308-AI1308-AH1308)</f>
        <v>0</v>
      </c>
      <c r="AK1308" s="25">
        <f>IF(AB1308&gt;0,AI1308/AB1308,0)</f>
        <v>1</v>
      </c>
      <c r="AL1308">
        <f>IF(AB1308=0,1,MIN(MATCH(MEDIAN(MinStable,AK1308,1),FC_L,1),3))</f>
        <v>3</v>
      </c>
      <c r="AM1308" s="25">
        <f>INDEX(FC_E1,$AL1308)+(MEDIAN(MinStable,$AK1308,1)-INDEX(FC_L,$AL1308))*(INDEX(FC_E1,$AL1308+1)-INDEX(FC_E1,$AL1308))/(INDEX(FC_L,$AL1308+1)-INDEX(FC_L,$AL1308))</f>
        <v>0.42799999999999999</v>
      </c>
      <c r="AN1308" s="25">
        <f>INDEX(FC_E2,$AL1308)+(MEDIAN(MinStable,$AK1308,1)-INDEX(FC_L,$AL1308))*(INDEX(FC_E2,$AL1308+1)-INDEX(FC_E2,$AL1308))/(INDEX(FC_L,$AL1308+1)-INDEX(FC_L,$AL1308))</f>
        <v>0.42199999999999999</v>
      </c>
      <c r="AO1308" s="25">
        <f>INDEX(FC_E3,$AL1308)+(MEDIAN(MinStable,$AK1308,1)-INDEX(FC_L,$AL1308))*(INDEX(FC_E3,$AL1308+1)-INDEX(FC_E3,$AL1308))/(INDEX(FC_L,$AL1308+1)-INDEX(FC_L,$AL1308))</f>
        <v>0.41499999999999998</v>
      </c>
      <c r="AP1308" s="26">
        <f>(IF(S1308=1,Y1308*AK1308/AM1308,0)+IF(T1308=1,Z1308*AK1308/AN1308,0)+IF(U1308=1,AA1308*AK1308/AO1308,0))*dt/60</f>
        <v>4.4176706827309245E-2</v>
      </c>
      <c r="AQ1308" s="25">
        <f>E1308+(AG1308*SQRT(RTE)-AH1308/SQRT(RTE))*dt/60/E_nom</f>
        <v>0.84710554819118855</v>
      </c>
      <c r="AR1308">
        <f>IF(R1308=1,1,0)</f>
        <v>0</v>
      </c>
    </row>
    <row r="1309" spans="1:44" x14ac:dyDescent="0.2">
      <c r="A1309">
        <v>1307</v>
      </c>
      <c r="B1309" s="22">
        <f>A1309/1440</f>
        <v>0.90763888888888888</v>
      </c>
      <c r="C1309" s="23">
        <v>2.4763999999999999</v>
      </c>
      <c r="D1309" s="24">
        <f>C1309+P_aux</f>
        <v>2.4914000000000001</v>
      </c>
      <c r="E1309" s="25">
        <f>AQ1308</f>
        <v>0.84710554819118855</v>
      </c>
      <c r="F1309" s="24">
        <f>AB1308</f>
        <v>1.1000000000000001</v>
      </c>
      <c r="G1309">
        <f>IF(AND(S1308=0,V1308&gt;=MinOff),V1308,-1)</f>
        <v>-1</v>
      </c>
      <c r="H1309">
        <f>IF(AND(T1308=0,W1308&gt;=MinOff),W1308,-1)</f>
        <v>-1</v>
      </c>
      <c r="I1309">
        <f>IF(AND(U1308=0,X1308&gt;=MinOff),X1308,-1)</f>
        <v>-1</v>
      </c>
      <c r="J1309">
        <f>IF(AND(S1308=1,V1308&gt;=MinRun),V1308,-1)</f>
        <v>-1</v>
      </c>
      <c r="K1309">
        <f>IF(AND(T1308=1,W1308&gt;=MinRun),W1308,-1)</f>
        <v>-1</v>
      </c>
      <c r="L1309">
        <f>IF(AND(U1308=1,X1308&gt;=MinRun),X1308,-1)</f>
        <v>742</v>
      </c>
      <c r="M1309">
        <f>IF(MAX(G1309:I1309)&lt;0,0,MATCH(MAX(G1309:I1309),G1309:I1309,0))</f>
        <v>0</v>
      </c>
      <c r="N1309">
        <f>IF(MAX(J1309:L1309)&lt;0,0,MATCH(MAX(J1309:L1309),J1309:L1309,0))</f>
        <v>3</v>
      </c>
      <c r="O1309" s="24">
        <f>IF(N1309=0,0,INDEX(CapVec,N1309))</f>
        <v>1.1000000000000001</v>
      </c>
      <c r="P1309">
        <f>IF(OR(D1309&gt;F1309+StartMargin,E1309&lt;SOC_startT),1,0)</f>
        <v>0</v>
      </c>
      <c r="Q1309">
        <f>IF(AND(E1309&gt;SOC_stopT,D1309&lt;=F1309-O1309+StopMargin),1,0)</f>
        <v>0</v>
      </c>
      <c r="R1309">
        <f>IF(AND(P1309=1,M1309&gt;0),1,IF(AND(P1309=0,Q1309=1,N1309&gt;0),-1,0))</f>
        <v>0</v>
      </c>
      <c r="S1309">
        <f>S1308+IF(AND(R1309=1,M1309=1),1,0)-IF(AND(R1309=-1,N1309=1),1,0)</f>
        <v>0</v>
      </c>
      <c r="T1309">
        <f>T1308+IF(AND(R1309=1,M1309=2),1,0)-IF(AND(R1309=-1,N1309=2),1,0)</f>
        <v>0</v>
      </c>
      <c r="U1309">
        <f>U1308+IF(AND(R1309=1,M1309=3),1,0)-IF(AND(R1309=-1,N1309=3),1,0)</f>
        <v>1</v>
      </c>
      <c r="V1309">
        <f>IF(S1309&lt;&gt;S1308,0,V1308+dt)</f>
        <v>2</v>
      </c>
      <c r="W1309">
        <f>IF(T1309&lt;&gt;T1308,0,W1308+dt)</f>
        <v>1</v>
      </c>
      <c r="X1309">
        <f>IF(U1309&lt;&gt;U1308,0,X1308+dt)</f>
        <v>743</v>
      </c>
      <c r="Y1309" s="24">
        <f>S1309*Cap_1*MIN(1,(V1309+dt)/StartRamp)</f>
        <v>0</v>
      </c>
      <c r="Z1309" s="24">
        <f>T1309*Cap_2*MIN(1,(W1309+dt)/StartRamp)</f>
        <v>0</v>
      </c>
      <c r="AA1309" s="24">
        <f>U1309*Cap_3*MIN(1,(X1309+dt)/StartRamp)</f>
        <v>1.1000000000000001</v>
      </c>
      <c r="AB1309" s="24">
        <f>SUM(Y1309:AA1309)</f>
        <v>1.1000000000000001</v>
      </c>
      <c r="AC1309" s="24">
        <f>AB1309-D1309</f>
        <v>-1.3914</v>
      </c>
      <c r="AD1309" s="25">
        <f>MEDIAN(0,(TaperEnd-E1309)/(TaperEnd-TaperStart),1)</f>
        <v>1</v>
      </c>
      <c r="AE1309" s="24">
        <f>MIN(P_pcs*AD1309,MAX(0,SOC_max-E1309)*E_nom*60/dt/SQRT(RTE))</f>
        <v>2.5</v>
      </c>
      <c r="AF1309" s="24">
        <f>MIN(P_pcs,MAX(0,E1309-SOC_min)*E_nom*60/dt*SQRT(RTE))</f>
        <v>2.5</v>
      </c>
      <c r="AG1309" s="24">
        <f>IF(AC1309&gt;0,MIN(AC1309,AE1309),0)</f>
        <v>0</v>
      </c>
      <c r="AH1309" s="24">
        <f>IF(AC1309&lt;0,MIN(-AC1309,AF1309),0)</f>
        <v>1.3914</v>
      </c>
      <c r="AI1309" s="24">
        <f>IF(AC1309&gt;0,D1309+AG1309,AB1309)</f>
        <v>1.1000000000000001</v>
      </c>
      <c r="AJ1309" s="24">
        <f>MAX(0,D1309-AI1309-AH1309)</f>
        <v>0</v>
      </c>
      <c r="AK1309" s="25">
        <f>IF(AB1309&gt;0,AI1309/AB1309,0)</f>
        <v>1</v>
      </c>
      <c r="AL1309">
        <f>IF(AB1309=0,1,MIN(MATCH(MEDIAN(MinStable,AK1309,1),FC_L,1),3))</f>
        <v>3</v>
      </c>
      <c r="AM1309" s="25">
        <f>INDEX(FC_E1,$AL1309)+(MEDIAN(MinStable,$AK1309,1)-INDEX(FC_L,$AL1309))*(INDEX(FC_E1,$AL1309+1)-INDEX(FC_E1,$AL1309))/(INDEX(FC_L,$AL1309+1)-INDEX(FC_L,$AL1309))</f>
        <v>0.42799999999999999</v>
      </c>
      <c r="AN1309" s="25">
        <f>INDEX(FC_E2,$AL1309)+(MEDIAN(MinStable,$AK1309,1)-INDEX(FC_L,$AL1309))*(INDEX(FC_E2,$AL1309+1)-INDEX(FC_E2,$AL1309))/(INDEX(FC_L,$AL1309+1)-INDEX(FC_L,$AL1309))</f>
        <v>0.42199999999999999</v>
      </c>
      <c r="AO1309" s="25">
        <f>INDEX(FC_E3,$AL1309)+(MEDIAN(MinStable,$AK1309,1)-INDEX(FC_L,$AL1309))*(INDEX(FC_E3,$AL1309+1)-INDEX(FC_E3,$AL1309))/(INDEX(FC_L,$AL1309+1)-INDEX(FC_L,$AL1309))</f>
        <v>0.41499999999999998</v>
      </c>
      <c r="AP1309" s="26">
        <f>(IF(S1309=1,Y1309*AK1309/AM1309,0)+IF(T1309=1,Z1309*AK1309/AN1309,0)+IF(U1309=1,AA1309*AK1309/AO1309,0))*dt/60</f>
        <v>4.4176706827309245E-2</v>
      </c>
      <c r="AQ1309" s="25">
        <f>E1309+(AG1309*SQRT(RTE)-AH1309/SQRT(RTE))*dt/60/E_nom</f>
        <v>0.8426108894527462</v>
      </c>
      <c r="AR1309">
        <f>IF(R1309=1,1,0)</f>
        <v>0</v>
      </c>
    </row>
    <row r="1310" spans="1:44" x14ac:dyDescent="0.2">
      <c r="A1310">
        <v>1308</v>
      </c>
      <c r="B1310" s="22">
        <f>A1310/1440</f>
        <v>0.90833333333333333</v>
      </c>
      <c r="C1310" s="23">
        <v>2.484</v>
      </c>
      <c r="D1310" s="24">
        <f>C1310+P_aux</f>
        <v>2.4990000000000001</v>
      </c>
      <c r="E1310" s="25">
        <f>AQ1309</f>
        <v>0.8426108894527462</v>
      </c>
      <c r="F1310" s="24">
        <f>AB1309</f>
        <v>1.1000000000000001</v>
      </c>
      <c r="G1310">
        <f>IF(AND(S1309=0,V1309&gt;=MinOff),V1309,-1)</f>
        <v>-1</v>
      </c>
      <c r="H1310">
        <f>IF(AND(T1309=0,W1309&gt;=MinOff),W1309,-1)</f>
        <v>-1</v>
      </c>
      <c r="I1310">
        <f>IF(AND(U1309=0,X1309&gt;=MinOff),X1309,-1)</f>
        <v>-1</v>
      </c>
      <c r="J1310">
        <f>IF(AND(S1309=1,V1309&gt;=MinRun),V1309,-1)</f>
        <v>-1</v>
      </c>
      <c r="K1310">
        <f>IF(AND(T1309=1,W1309&gt;=MinRun),W1309,-1)</f>
        <v>-1</v>
      </c>
      <c r="L1310">
        <f>IF(AND(U1309=1,X1309&gt;=MinRun),X1309,-1)</f>
        <v>743</v>
      </c>
      <c r="M1310">
        <f>IF(MAX(G1310:I1310)&lt;0,0,MATCH(MAX(G1310:I1310),G1310:I1310,0))</f>
        <v>0</v>
      </c>
      <c r="N1310">
        <f>IF(MAX(J1310:L1310)&lt;0,0,MATCH(MAX(J1310:L1310),J1310:L1310,0))</f>
        <v>3</v>
      </c>
      <c r="O1310" s="24">
        <f>IF(N1310=0,0,INDEX(CapVec,N1310))</f>
        <v>1.1000000000000001</v>
      </c>
      <c r="P1310">
        <f>IF(OR(D1310&gt;F1310+StartMargin,E1310&lt;SOC_startT),1,0)</f>
        <v>0</v>
      </c>
      <c r="Q1310">
        <f>IF(AND(E1310&gt;SOC_stopT,D1310&lt;=F1310-O1310+StopMargin),1,0)</f>
        <v>0</v>
      </c>
      <c r="R1310">
        <f>IF(AND(P1310=1,M1310&gt;0),1,IF(AND(P1310=0,Q1310=1,N1310&gt;0),-1,0))</f>
        <v>0</v>
      </c>
      <c r="S1310">
        <f>S1309+IF(AND(R1310=1,M1310=1),1,0)-IF(AND(R1310=-1,N1310=1),1,0)</f>
        <v>0</v>
      </c>
      <c r="T1310">
        <f>T1309+IF(AND(R1310=1,M1310=2),1,0)-IF(AND(R1310=-1,N1310=2),1,0)</f>
        <v>0</v>
      </c>
      <c r="U1310">
        <f>U1309+IF(AND(R1310=1,M1310=3),1,0)-IF(AND(R1310=-1,N1310=3),1,0)</f>
        <v>1</v>
      </c>
      <c r="V1310">
        <f>IF(S1310&lt;&gt;S1309,0,V1309+dt)</f>
        <v>3</v>
      </c>
      <c r="W1310">
        <f>IF(T1310&lt;&gt;T1309,0,W1309+dt)</f>
        <v>2</v>
      </c>
      <c r="X1310">
        <f>IF(U1310&lt;&gt;U1309,0,X1309+dt)</f>
        <v>744</v>
      </c>
      <c r="Y1310" s="24">
        <f>S1310*Cap_1*MIN(1,(V1310+dt)/StartRamp)</f>
        <v>0</v>
      </c>
      <c r="Z1310" s="24">
        <f>T1310*Cap_2*MIN(1,(W1310+dt)/StartRamp)</f>
        <v>0</v>
      </c>
      <c r="AA1310" s="24">
        <f>U1310*Cap_3*MIN(1,(X1310+dt)/StartRamp)</f>
        <v>1.1000000000000001</v>
      </c>
      <c r="AB1310" s="24">
        <f>SUM(Y1310:AA1310)</f>
        <v>1.1000000000000001</v>
      </c>
      <c r="AC1310" s="24">
        <f>AB1310-D1310</f>
        <v>-1.399</v>
      </c>
      <c r="AD1310" s="25">
        <f>MEDIAN(0,(TaperEnd-E1310)/(TaperEnd-TaperStart),1)</f>
        <v>1</v>
      </c>
      <c r="AE1310" s="24">
        <f>MIN(P_pcs*AD1310,MAX(0,SOC_max-E1310)*E_nom*60/dt/SQRT(RTE))</f>
        <v>2.5</v>
      </c>
      <c r="AF1310" s="24">
        <f>MIN(P_pcs,MAX(0,E1310-SOC_min)*E_nom*60/dt*SQRT(RTE))</f>
        <v>2.5</v>
      </c>
      <c r="AG1310" s="24">
        <f>IF(AC1310&gt;0,MIN(AC1310,AE1310),0)</f>
        <v>0</v>
      </c>
      <c r="AH1310" s="24">
        <f>IF(AC1310&lt;0,MIN(-AC1310,AF1310),0)</f>
        <v>1.399</v>
      </c>
      <c r="AI1310" s="24">
        <f>IF(AC1310&gt;0,D1310+AG1310,AB1310)</f>
        <v>1.1000000000000001</v>
      </c>
      <c r="AJ1310" s="24">
        <f>MAX(0,D1310-AI1310-AH1310)</f>
        <v>0</v>
      </c>
      <c r="AK1310" s="25">
        <f>IF(AB1310&gt;0,AI1310/AB1310,0)</f>
        <v>1</v>
      </c>
      <c r="AL1310">
        <f>IF(AB1310=0,1,MIN(MATCH(MEDIAN(MinStable,AK1310,1),FC_L,1),3))</f>
        <v>3</v>
      </c>
      <c r="AM1310" s="25">
        <f>INDEX(FC_E1,$AL1310)+(MEDIAN(MinStable,$AK1310,1)-INDEX(FC_L,$AL1310))*(INDEX(FC_E1,$AL1310+1)-INDEX(FC_E1,$AL1310))/(INDEX(FC_L,$AL1310+1)-INDEX(FC_L,$AL1310))</f>
        <v>0.42799999999999999</v>
      </c>
      <c r="AN1310" s="25">
        <f>INDEX(FC_E2,$AL1310)+(MEDIAN(MinStable,$AK1310,1)-INDEX(FC_L,$AL1310))*(INDEX(FC_E2,$AL1310+1)-INDEX(FC_E2,$AL1310))/(INDEX(FC_L,$AL1310+1)-INDEX(FC_L,$AL1310))</f>
        <v>0.42199999999999999</v>
      </c>
      <c r="AO1310" s="25">
        <f>INDEX(FC_E3,$AL1310)+(MEDIAN(MinStable,$AK1310,1)-INDEX(FC_L,$AL1310))*(INDEX(FC_E3,$AL1310+1)-INDEX(FC_E3,$AL1310))/(INDEX(FC_L,$AL1310+1)-INDEX(FC_L,$AL1310))</f>
        <v>0.41499999999999998</v>
      </c>
      <c r="AP1310" s="26">
        <f>(IF(S1310=1,Y1310*AK1310/AM1310,0)+IF(T1310=1,Z1310*AK1310/AN1310,0)+IF(U1310=1,AA1310*AK1310/AO1310,0))*dt/60</f>
        <v>4.4176706827309245E-2</v>
      </c>
      <c r="AQ1310" s="25">
        <f>E1310+(AG1310*SQRT(RTE)-AH1310/SQRT(RTE))*dt/60/E_nom</f>
        <v>0.83809168032878412</v>
      </c>
      <c r="AR1310">
        <f>IF(R1310=1,1,0)</f>
        <v>0</v>
      </c>
    </row>
    <row r="1311" spans="1:44" x14ac:dyDescent="0.2">
      <c r="A1311">
        <v>1309</v>
      </c>
      <c r="B1311" s="22">
        <f>A1311/1440</f>
        <v>0.90902777777777777</v>
      </c>
      <c r="C1311" s="23">
        <v>2.4628000000000001</v>
      </c>
      <c r="D1311" s="24">
        <f>C1311+P_aux</f>
        <v>2.4778000000000002</v>
      </c>
      <c r="E1311" s="25">
        <f>AQ1310</f>
        <v>0.83809168032878412</v>
      </c>
      <c r="F1311" s="24">
        <f>AB1310</f>
        <v>1.1000000000000001</v>
      </c>
      <c r="G1311">
        <f>IF(AND(S1310=0,V1310&gt;=MinOff),V1310,-1)</f>
        <v>-1</v>
      </c>
      <c r="H1311">
        <f>IF(AND(T1310=0,W1310&gt;=MinOff),W1310,-1)</f>
        <v>-1</v>
      </c>
      <c r="I1311">
        <f>IF(AND(U1310=0,X1310&gt;=MinOff),X1310,-1)</f>
        <v>-1</v>
      </c>
      <c r="J1311">
        <f>IF(AND(S1310=1,V1310&gt;=MinRun),V1310,-1)</f>
        <v>-1</v>
      </c>
      <c r="K1311">
        <f>IF(AND(T1310=1,W1310&gt;=MinRun),W1310,-1)</f>
        <v>-1</v>
      </c>
      <c r="L1311">
        <f>IF(AND(U1310=1,X1310&gt;=MinRun),X1310,-1)</f>
        <v>744</v>
      </c>
      <c r="M1311">
        <f>IF(MAX(G1311:I1311)&lt;0,0,MATCH(MAX(G1311:I1311),G1311:I1311,0))</f>
        <v>0</v>
      </c>
      <c r="N1311">
        <f>IF(MAX(J1311:L1311)&lt;0,0,MATCH(MAX(J1311:L1311),J1311:L1311,0))</f>
        <v>3</v>
      </c>
      <c r="O1311" s="24">
        <f>IF(N1311=0,0,INDEX(CapVec,N1311))</f>
        <v>1.1000000000000001</v>
      </c>
      <c r="P1311">
        <f>IF(OR(D1311&gt;F1311+StartMargin,E1311&lt;SOC_startT),1,0)</f>
        <v>0</v>
      </c>
      <c r="Q1311">
        <f>IF(AND(E1311&gt;SOC_stopT,D1311&lt;=F1311-O1311+StopMargin),1,0)</f>
        <v>0</v>
      </c>
      <c r="R1311">
        <f>IF(AND(P1311=1,M1311&gt;0),1,IF(AND(P1311=0,Q1311=1,N1311&gt;0),-1,0))</f>
        <v>0</v>
      </c>
      <c r="S1311">
        <f>S1310+IF(AND(R1311=1,M1311=1),1,0)-IF(AND(R1311=-1,N1311=1),1,0)</f>
        <v>0</v>
      </c>
      <c r="T1311">
        <f>T1310+IF(AND(R1311=1,M1311=2),1,0)-IF(AND(R1311=-1,N1311=2),1,0)</f>
        <v>0</v>
      </c>
      <c r="U1311">
        <f>U1310+IF(AND(R1311=1,M1311=3),1,0)-IF(AND(R1311=-1,N1311=3),1,0)</f>
        <v>1</v>
      </c>
      <c r="V1311">
        <f>IF(S1311&lt;&gt;S1310,0,V1310+dt)</f>
        <v>4</v>
      </c>
      <c r="W1311">
        <f>IF(T1311&lt;&gt;T1310,0,W1310+dt)</f>
        <v>3</v>
      </c>
      <c r="X1311">
        <f>IF(U1311&lt;&gt;U1310,0,X1310+dt)</f>
        <v>745</v>
      </c>
      <c r="Y1311" s="24">
        <f>S1311*Cap_1*MIN(1,(V1311+dt)/StartRamp)</f>
        <v>0</v>
      </c>
      <c r="Z1311" s="24">
        <f>T1311*Cap_2*MIN(1,(W1311+dt)/StartRamp)</f>
        <v>0</v>
      </c>
      <c r="AA1311" s="24">
        <f>U1311*Cap_3*MIN(1,(X1311+dt)/StartRamp)</f>
        <v>1.1000000000000001</v>
      </c>
      <c r="AB1311" s="24">
        <f>SUM(Y1311:AA1311)</f>
        <v>1.1000000000000001</v>
      </c>
      <c r="AC1311" s="24">
        <f>AB1311-D1311</f>
        <v>-1.3778000000000001</v>
      </c>
      <c r="AD1311" s="25">
        <f>MEDIAN(0,(TaperEnd-E1311)/(TaperEnd-TaperStart),1)</f>
        <v>1</v>
      </c>
      <c r="AE1311" s="24">
        <f>MIN(P_pcs*AD1311,MAX(0,SOC_max-E1311)*E_nom*60/dt/SQRT(RTE))</f>
        <v>2.5</v>
      </c>
      <c r="AF1311" s="24">
        <f>MIN(P_pcs,MAX(0,E1311-SOC_min)*E_nom*60/dt*SQRT(RTE))</f>
        <v>2.5</v>
      </c>
      <c r="AG1311" s="24">
        <f>IF(AC1311&gt;0,MIN(AC1311,AE1311),0)</f>
        <v>0</v>
      </c>
      <c r="AH1311" s="24">
        <f>IF(AC1311&lt;0,MIN(-AC1311,AF1311),0)</f>
        <v>1.3778000000000001</v>
      </c>
      <c r="AI1311" s="24">
        <f>IF(AC1311&gt;0,D1311+AG1311,AB1311)</f>
        <v>1.1000000000000001</v>
      </c>
      <c r="AJ1311" s="24">
        <f>MAX(0,D1311-AI1311-AH1311)</f>
        <v>0</v>
      </c>
      <c r="AK1311" s="25">
        <f>IF(AB1311&gt;0,AI1311/AB1311,0)</f>
        <v>1</v>
      </c>
      <c r="AL1311">
        <f>IF(AB1311=0,1,MIN(MATCH(MEDIAN(MinStable,AK1311,1),FC_L,1),3))</f>
        <v>3</v>
      </c>
      <c r="AM1311" s="25">
        <f>INDEX(FC_E1,$AL1311)+(MEDIAN(MinStable,$AK1311,1)-INDEX(FC_L,$AL1311))*(INDEX(FC_E1,$AL1311+1)-INDEX(FC_E1,$AL1311))/(INDEX(FC_L,$AL1311+1)-INDEX(FC_L,$AL1311))</f>
        <v>0.42799999999999999</v>
      </c>
      <c r="AN1311" s="25">
        <f>INDEX(FC_E2,$AL1311)+(MEDIAN(MinStable,$AK1311,1)-INDEX(FC_L,$AL1311))*(INDEX(FC_E2,$AL1311+1)-INDEX(FC_E2,$AL1311))/(INDEX(FC_L,$AL1311+1)-INDEX(FC_L,$AL1311))</f>
        <v>0.42199999999999999</v>
      </c>
      <c r="AO1311" s="25">
        <f>INDEX(FC_E3,$AL1311)+(MEDIAN(MinStable,$AK1311,1)-INDEX(FC_L,$AL1311))*(INDEX(FC_E3,$AL1311+1)-INDEX(FC_E3,$AL1311))/(INDEX(FC_L,$AL1311+1)-INDEX(FC_L,$AL1311))</f>
        <v>0.41499999999999998</v>
      </c>
      <c r="AP1311" s="26">
        <f>(IF(S1311=1,Y1311*AK1311/AM1311,0)+IF(T1311=1,Z1311*AK1311/AN1311,0)+IF(U1311=1,AA1311*AK1311/AO1311,0))*dt/60</f>
        <v>4.4176706827309245E-2</v>
      </c>
      <c r="AQ1311" s="25">
        <f>E1311+(AG1311*SQRT(RTE)-AH1311/SQRT(RTE))*dt/60/E_nom</f>
        <v>0.83364095385916659</v>
      </c>
      <c r="AR1311">
        <f>IF(R1311=1,1,0)</f>
        <v>0</v>
      </c>
    </row>
    <row r="1312" spans="1:44" x14ac:dyDescent="0.2">
      <c r="A1312">
        <v>1310</v>
      </c>
      <c r="B1312" s="22">
        <f>A1312/1440</f>
        <v>0.90972222222222221</v>
      </c>
      <c r="C1312" s="23">
        <v>2.4647999999999999</v>
      </c>
      <c r="D1312" s="24">
        <f>C1312+P_aux</f>
        <v>2.4798</v>
      </c>
      <c r="E1312" s="25">
        <f>AQ1311</f>
        <v>0.83364095385916659</v>
      </c>
      <c r="F1312" s="24">
        <f>AB1311</f>
        <v>1.1000000000000001</v>
      </c>
      <c r="G1312">
        <f>IF(AND(S1311=0,V1311&gt;=MinOff),V1311,-1)</f>
        <v>-1</v>
      </c>
      <c r="H1312">
        <f>IF(AND(T1311=0,W1311&gt;=MinOff),W1311,-1)</f>
        <v>-1</v>
      </c>
      <c r="I1312">
        <f>IF(AND(U1311=0,X1311&gt;=MinOff),X1311,-1)</f>
        <v>-1</v>
      </c>
      <c r="J1312">
        <f>IF(AND(S1311=1,V1311&gt;=MinRun),V1311,-1)</f>
        <v>-1</v>
      </c>
      <c r="K1312">
        <f>IF(AND(T1311=1,W1311&gt;=MinRun),W1311,-1)</f>
        <v>-1</v>
      </c>
      <c r="L1312">
        <f>IF(AND(U1311=1,X1311&gt;=MinRun),X1311,-1)</f>
        <v>745</v>
      </c>
      <c r="M1312">
        <f>IF(MAX(G1312:I1312)&lt;0,0,MATCH(MAX(G1312:I1312),G1312:I1312,0))</f>
        <v>0</v>
      </c>
      <c r="N1312">
        <f>IF(MAX(J1312:L1312)&lt;0,0,MATCH(MAX(J1312:L1312),J1312:L1312,0))</f>
        <v>3</v>
      </c>
      <c r="O1312" s="24">
        <f>IF(N1312=0,0,INDEX(CapVec,N1312))</f>
        <v>1.1000000000000001</v>
      </c>
      <c r="P1312">
        <f>IF(OR(D1312&gt;F1312+StartMargin,E1312&lt;SOC_startT),1,0)</f>
        <v>0</v>
      </c>
      <c r="Q1312">
        <f>IF(AND(E1312&gt;SOC_stopT,D1312&lt;=F1312-O1312+StopMargin),1,0)</f>
        <v>0</v>
      </c>
      <c r="R1312">
        <f>IF(AND(P1312=1,M1312&gt;0),1,IF(AND(P1312=0,Q1312=1,N1312&gt;0),-1,0))</f>
        <v>0</v>
      </c>
      <c r="S1312">
        <f>S1311+IF(AND(R1312=1,M1312=1),1,0)-IF(AND(R1312=-1,N1312=1),1,0)</f>
        <v>0</v>
      </c>
      <c r="T1312">
        <f>T1311+IF(AND(R1312=1,M1312=2),1,0)-IF(AND(R1312=-1,N1312=2),1,0)</f>
        <v>0</v>
      </c>
      <c r="U1312">
        <f>U1311+IF(AND(R1312=1,M1312=3),1,0)-IF(AND(R1312=-1,N1312=3),1,0)</f>
        <v>1</v>
      </c>
      <c r="V1312">
        <f>IF(S1312&lt;&gt;S1311,0,V1311+dt)</f>
        <v>5</v>
      </c>
      <c r="W1312">
        <f>IF(T1312&lt;&gt;T1311,0,W1311+dt)</f>
        <v>4</v>
      </c>
      <c r="X1312">
        <f>IF(U1312&lt;&gt;U1311,0,X1311+dt)</f>
        <v>746</v>
      </c>
      <c r="Y1312" s="24">
        <f>S1312*Cap_1*MIN(1,(V1312+dt)/StartRamp)</f>
        <v>0</v>
      </c>
      <c r="Z1312" s="24">
        <f>T1312*Cap_2*MIN(1,(W1312+dt)/StartRamp)</f>
        <v>0</v>
      </c>
      <c r="AA1312" s="24">
        <f>U1312*Cap_3*MIN(1,(X1312+dt)/StartRamp)</f>
        <v>1.1000000000000001</v>
      </c>
      <c r="AB1312" s="24">
        <f>SUM(Y1312:AA1312)</f>
        <v>1.1000000000000001</v>
      </c>
      <c r="AC1312" s="24">
        <f>AB1312-D1312</f>
        <v>-1.3797999999999999</v>
      </c>
      <c r="AD1312" s="25">
        <f>MEDIAN(0,(TaperEnd-E1312)/(TaperEnd-TaperStart),1)</f>
        <v>1</v>
      </c>
      <c r="AE1312" s="24">
        <f>MIN(P_pcs*AD1312,MAX(0,SOC_max-E1312)*E_nom*60/dt/SQRT(RTE))</f>
        <v>2.5</v>
      </c>
      <c r="AF1312" s="24">
        <f>MIN(P_pcs,MAX(0,E1312-SOC_min)*E_nom*60/dt*SQRT(RTE))</f>
        <v>2.5</v>
      </c>
      <c r="AG1312" s="24">
        <f>IF(AC1312&gt;0,MIN(AC1312,AE1312),0)</f>
        <v>0</v>
      </c>
      <c r="AH1312" s="24">
        <f>IF(AC1312&lt;0,MIN(-AC1312,AF1312),0)</f>
        <v>1.3797999999999999</v>
      </c>
      <c r="AI1312" s="24">
        <f>IF(AC1312&gt;0,D1312+AG1312,AB1312)</f>
        <v>1.1000000000000001</v>
      </c>
      <c r="AJ1312" s="24">
        <f>MAX(0,D1312-AI1312-AH1312)</f>
        <v>0</v>
      </c>
      <c r="AK1312" s="25">
        <f>IF(AB1312&gt;0,AI1312/AB1312,0)</f>
        <v>1</v>
      </c>
      <c r="AL1312">
        <f>IF(AB1312=0,1,MIN(MATCH(MEDIAN(MinStable,AK1312,1),FC_L,1),3))</f>
        <v>3</v>
      </c>
      <c r="AM1312" s="25">
        <f>INDEX(FC_E1,$AL1312)+(MEDIAN(MinStable,$AK1312,1)-INDEX(FC_L,$AL1312))*(INDEX(FC_E1,$AL1312+1)-INDEX(FC_E1,$AL1312))/(INDEX(FC_L,$AL1312+1)-INDEX(FC_L,$AL1312))</f>
        <v>0.42799999999999999</v>
      </c>
      <c r="AN1312" s="25">
        <f>INDEX(FC_E2,$AL1312)+(MEDIAN(MinStable,$AK1312,1)-INDEX(FC_L,$AL1312))*(INDEX(FC_E2,$AL1312+1)-INDEX(FC_E2,$AL1312))/(INDEX(FC_L,$AL1312+1)-INDEX(FC_L,$AL1312))</f>
        <v>0.42199999999999999</v>
      </c>
      <c r="AO1312" s="25">
        <f>INDEX(FC_E3,$AL1312)+(MEDIAN(MinStable,$AK1312,1)-INDEX(FC_L,$AL1312))*(INDEX(FC_E3,$AL1312+1)-INDEX(FC_E3,$AL1312))/(INDEX(FC_L,$AL1312+1)-INDEX(FC_L,$AL1312))</f>
        <v>0.41499999999999998</v>
      </c>
      <c r="AP1312" s="26">
        <f>(IF(S1312=1,Y1312*AK1312/AM1312,0)+IF(T1312=1,Z1312*AK1312/AN1312,0)+IF(U1312=1,AA1312*AK1312/AO1312,0))*dt/60</f>
        <v>4.4176706827309245E-2</v>
      </c>
      <c r="AQ1312" s="25">
        <f>E1312+(AG1312*SQRT(RTE)-AH1312/SQRT(RTE))*dt/60/E_nom</f>
        <v>0.82918376676178063</v>
      </c>
      <c r="AR1312">
        <f>IF(R1312=1,1,0)</f>
        <v>0</v>
      </c>
    </row>
    <row r="1313" spans="1:44" x14ac:dyDescent="0.2">
      <c r="A1313">
        <v>1311</v>
      </c>
      <c r="B1313" s="22">
        <f>A1313/1440</f>
        <v>0.91041666666666665</v>
      </c>
      <c r="C1313" s="23">
        <v>2.3978000000000002</v>
      </c>
      <c r="D1313" s="24">
        <f>C1313+P_aux</f>
        <v>2.4128000000000003</v>
      </c>
      <c r="E1313" s="25">
        <f>AQ1312</f>
        <v>0.82918376676178063</v>
      </c>
      <c r="F1313" s="24">
        <f>AB1312</f>
        <v>1.1000000000000001</v>
      </c>
      <c r="G1313">
        <f>IF(AND(S1312=0,V1312&gt;=MinOff),V1312,-1)</f>
        <v>-1</v>
      </c>
      <c r="H1313">
        <f>IF(AND(T1312=0,W1312&gt;=MinOff),W1312,-1)</f>
        <v>-1</v>
      </c>
      <c r="I1313">
        <f>IF(AND(U1312=0,X1312&gt;=MinOff),X1312,-1)</f>
        <v>-1</v>
      </c>
      <c r="J1313">
        <f>IF(AND(S1312=1,V1312&gt;=MinRun),V1312,-1)</f>
        <v>-1</v>
      </c>
      <c r="K1313">
        <f>IF(AND(T1312=1,W1312&gt;=MinRun),W1312,-1)</f>
        <v>-1</v>
      </c>
      <c r="L1313">
        <f>IF(AND(U1312=1,X1312&gt;=MinRun),X1312,-1)</f>
        <v>746</v>
      </c>
      <c r="M1313">
        <f>IF(MAX(G1313:I1313)&lt;0,0,MATCH(MAX(G1313:I1313),G1313:I1313,0))</f>
        <v>0</v>
      </c>
      <c r="N1313">
        <f>IF(MAX(J1313:L1313)&lt;0,0,MATCH(MAX(J1313:L1313),J1313:L1313,0))</f>
        <v>3</v>
      </c>
      <c r="O1313" s="24">
        <f>IF(N1313=0,0,INDEX(CapVec,N1313))</f>
        <v>1.1000000000000001</v>
      </c>
      <c r="P1313">
        <f>IF(OR(D1313&gt;F1313+StartMargin,E1313&lt;SOC_startT),1,0)</f>
        <v>0</v>
      </c>
      <c r="Q1313">
        <f>IF(AND(E1313&gt;SOC_stopT,D1313&lt;=F1313-O1313+StopMargin),1,0)</f>
        <v>0</v>
      </c>
      <c r="R1313">
        <f>IF(AND(P1313=1,M1313&gt;0),1,IF(AND(P1313=0,Q1313=1,N1313&gt;0),-1,0))</f>
        <v>0</v>
      </c>
      <c r="S1313">
        <f>S1312+IF(AND(R1313=1,M1313=1),1,0)-IF(AND(R1313=-1,N1313=1),1,0)</f>
        <v>0</v>
      </c>
      <c r="T1313">
        <f>T1312+IF(AND(R1313=1,M1313=2),1,0)-IF(AND(R1313=-1,N1313=2),1,0)</f>
        <v>0</v>
      </c>
      <c r="U1313">
        <f>U1312+IF(AND(R1313=1,M1313=3),1,0)-IF(AND(R1313=-1,N1313=3),1,0)</f>
        <v>1</v>
      </c>
      <c r="V1313">
        <f>IF(S1313&lt;&gt;S1312,0,V1312+dt)</f>
        <v>6</v>
      </c>
      <c r="W1313">
        <f>IF(T1313&lt;&gt;T1312,0,W1312+dt)</f>
        <v>5</v>
      </c>
      <c r="X1313">
        <f>IF(U1313&lt;&gt;U1312,0,X1312+dt)</f>
        <v>747</v>
      </c>
      <c r="Y1313" s="24">
        <f>S1313*Cap_1*MIN(1,(V1313+dt)/StartRamp)</f>
        <v>0</v>
      </c>
      <c r="Z1313" s="24">
        <f>T1313*Cap_2*MIN(1,(W1313+dt)/StartRamp)</f>
        <v>0</v>
      </c>
      <c r="AA1313" s="24">
        <f>U1313*Cap_3*MIN(1,(X1313+dt)/StartRamp)</f>
        <v>1.1000000000000001</v>
      </c>
      <c r="AB1313" s="24">
        <f>SUM(Y1313:AA1313)</f>
        <v>1.1000000000000001</v>
      </c>
      <c r="AC1313" s="24">
        <f>AB1313-D1313</f>
        <v>-1.3128000000000002</v>
      </c>
      <c r="AD1313" s="25">
        <f>MEDIAN(0,(TaperEnd-E1313)/(TaperEnd-TaperStart),1)</f>
        <v>1</v>
      </c>
      <c r="AE1313" s="24">
        <f>MIN(P_pcs*AD1313,MAX(0,SOC_max-E1313)*E_nom*60/dt/SQRT(RTE))</f>
        <v>2.5</v>
      </c>
      <c r="AF1313" s="24">
        <f>MIN(P_pcs,MAX(0,E1313-SOC_min)*E_nom*60/dt*SQRT(RTE))</f>
        <v>2.5</v>
      </c>
      <c r="AG1313" s="24">
        <f>IF(AC1313&gt;0,MIN(AC1313,AE1313),0)</f>
        <v>0</v>
      </c>
      <c r="AH1313" s="24">
        <f>IF(AC1313&lt;0,MIN(-AC1313,AF1313),0)</f>
        <v>1.3128000000000002</v>
      </c>
      <c r="AI1313" s="24">
        <f>IF(AC1313&gt;0,D1313+AG1313,AB1313)</f>
        <v>1.1000000000000001</v>
      </c>
      <c r="AJ1313" s="24">
        <f>MAX(0,D1313-AI1313-AH1313)</f>
        <v>0</v>
      </c>
      <c r="AK1313" s="25">
        <f>IF(AB1313&gt;0,AI1313/AB1313,0)</f>
        <v>1</v>
      </c>
      <c r="AL1313">
        <f>IF(AB1313=0,1,MIN(MATCH(MEDIAN(MinStable,AK1313,1),FC_L,1),3))</f>
        <v>3</v>
      </c>
      <c r="AM1313" s="25">
        <f>INDEX(FC_E1,$AL1313)+(MEDIAN(MinStable,$AK1313,1)-INDEX(FC_L,$AL1313))*(INDEX(FC_E1,$AL1313+1)-INDEX(FC_E1,$AL1313))/(INDEX(FC_L,$AL1313+1)-INDEX(FC_L,$AL1313))</f>
        <v>0.42799999999999999</v>
      </c>
      <c r="AN1313" s="25">
        <f>INDEX(FC_E2,$AL1313)+(MEDIAN(MinStable,$AK1313,1)-INDEX(FC_L,$AL1313))*(INDEX(FC_E2,$AL1313+1)-INDEX(FC_E2,$AL1313))/(INDEX(FC_L,$AL1313+1)-INDEX(FC_L,$AL1313))</f>
        <v>0.42199999999999999</v>
      </c>
      <c r="AO1313" s="25">
        <f>INDEX(FC_E3,$AL1313)+(MEDIAN(MinStable,$AK1313,1)-INDEX(FC_L,$AL1313))*(INDEX(FC_E3,$AL1313+1)-INDEX(FC_E3,$AL1313))/(INDEX(FC_L,$AL1313+1)-INDEX(FC_L,$AL1313))</f>
        <v>0.41499999999999998</v>
      </c>
      <c r="AP1313" s="26">
        <f>(IF(S1313=1,Y1313*AK1313/AM1313,0)+IF(T1313=1,Z1313*AK1313/AN1313,0)+IF(U1313=1,AA1313*AK1313/AO1313,0))*dt/60</f>
        <v>4.4176706827309245E-2</v>
      </c>
      <c r="AQ1313" s="25">
        <f>E1313+(AG1313*SQRT(RTE)-AH1313/SQRT(RTE))*dt/60/E_nom</f>
        <v>0.82494301069463449</v>
      </c>
      <c r="AR1313">
        <f>IF(R1313=1,1,0)</f>
        <v>0</v>
      </c>
    </row>
    <row r="1314" spans="1:44" x14ac:dyDescent="0.2">
      <c r="A1314">
        <v>1312</v>
      </c>
      <c r="B1314" s="22">
        <f>A1314/1440</f>
        <v>0.91111111111111109</v>
      </c>
      <c r="C1314" s="23">
        <v>2.5036</v>
      </c>
      <c r="D1314" s="24">
        <f>C1314+P_aux</f>
        <v>2.5186000000000002</v>
      </c>
      <c r="E1314" s="25">
        <f>AQ1313</f>
        <v>0.82494301069463449</v>
      </c>
      <c r="F1314" s="24">
        <f>AB1313</f>
        <v>1.1000000000000001</v>
      </c>
      <c r="G1314">
        <f>IF(AND(S1313=0,V1313&gt;=MinOff),V1313,-1)</f>
        <v>-1</v>
      </c>
      <c r="H1314">
        <f>IF(AND(T1313=0,W1313&gt;=MinOff),W1313,-1)</f>
        <v>-1</v>
      </c>
      <c r="I1314">
        <f>IF(AND(U1313=0,X1313&gt;=MinOff),X1313,-1)</f>
        <v>-1</v>
      </c>
      <c r="J1314">
        <f>IF(AND(S1313=1,V1313&gt;=MinRun),V1313,-1)</f>
        <v>-1</v>
      </c>
      <c r="K1314">
        <f>IF(AND(T1313=1,W1313&gt;=MinRun),W1313,-1)</f>
        <v>-1</v>
      </c>
      <c r="L1314">
        <f>IF(AND(U1313=1,X1313&gt;=MinRun),X1313,-1)</f>
        <v>747</v>
      </c>
      <c r="M1314">
        <f>IF(MAX(G1314:I1314)&lt;0,0,MATCH(MAX(G1314:I1314),G1314:I1314,0))</f>
        <v>0</v>
      </c>
      <c r="N1314">
        <f>IF(MAX(J1314:L1314)&lt;0,0,MATCH(MAX(J1314:L1314),J1314:L1314,0))</f>
        <v>3</v>
      </c>
      <c r="O1314" s="24">
        <f>IF(N1314=0,0,INDEX(CapVec,N1314))</f>
        <v>1.1000000000000001</v>
      </c>
      <c r="P1314">
        <f>IF(OR(D1314&gt;F1314+StartMargin,E1314&lt;SOC_startT),1,0)</f>
        <v>0</v>
      </c>
      <c r="Q1314">
        <f>IF(AND(E1314&gt;SOC_stopT,D1314&lt;=F1314-O1314+StopMargin),1,0)</f>
        <v>0</v>
      </c>
      <c r="R1314">
        <f>IF(AND(P1314=1,M1314&gt;0),1,IF(AND(P1314=0,Q1314=1,N1314&gt;0),-1,0))</f>
        <v>0</v>
      </c>
      <c r="S1314">
        <f>S1313+IF(AND(R1314=1,M1314=1),1,0)-IF(AND(R1314=-1,N1314=1),1,0)</f>
        <v>0</v>
      </c>
      <c r="T1314">
        <f>T1313+IF(AND(R1314=1,M1314=2),1,0)-IF(AND(R1314=-1,N1314=2),1,0)</f>
        <v>0</v>
      </c>
      <c r="U1314">
        <f>U1313+IF(AND(R1314=1,M1314=3),1,0)-IF(AND(R1314=-1,N1314=3),1,0)</f>
        <v>1</v>
      </c>
      <c r="V1314">
        <f>IF(S1314&lt;&gt;S1313,0,V1313+dt)</f>
        <v>7</v>
      </c>
      <c r="W1314">
        <f>IF(T1314&lt;&gt;T1313,0,W1313+dt)</f>
        <v>6</v>
      </c>
      <c r="X1314">
        <f>IF(U1314&lt;&gt;U1313,0,X1313+dt)</f>
        <v>748</v>
      </c>
      <c r="Y1314" s="24">
        <f>S1314*Cap_1*MIN(1,(V1314+dt)/StartRamp)</f>
        <v>0</v>
      </c>
      <c r="Z1314" s="24">
        <f>T1314*Cap_2*MIN(1,(W1314+dt)/StartRamp)</f>
        <v>0</v>
      </c>
      <c r="AA1314" s="24">
        <f>U1314*Cap_3*MIN(1,(X1314+dt)/StartRamp)</f>
        <v>1.1000000000000001</v>
      </c>
      <c r="AB1314" s="24">
        <f>SUM(Y1314:AA1314)</f>
        <v>1.1000000000000001</v>
      </c>
      <c r="AC1314" s="24">
        <f>AB1314-D1314</f>
        <v>-1.4186000000000001</v>
      </c>
      <c r="AD1314" s="25">
        <f>MEDIAN(0,(TaperEnd-E1314)/(TaperEnd-TaperStart),1)</f>
        <v>1</v>
      </c>
      <c r="AE1314" s="24">
        <f>MIN(P_pcs*AD1314,MAX(0,SOC_max-E1314)*E_nom*60/dt/SQRT(RTE))</f>
        <v>2.5</v>
      </c>
      <c r="AF1314" s="24">
        <f>MIN(P_pcs,MAX(0,E1314-SOC_min)*E_nom*60/dt*SQRT(RTE))</f>
        <v>2.5</v>
      </c>
      <c r="AG1314" s="24">
        <f>IF(AC1314&gt;0,MIN(AC1314,AE1314),0)</f>
        <v>0</v>
      </c>
      <c r="AH1314" s="24">
        <f>IF(AC1314&lt;0,MIN(-AC1314,AF1314),0)</f>
        <v>1.4186000000000001</v>
      </c>
      <c r="AI1314" s="24">
        <f>IF(AC1314&gt;0,D1314+AG1314,AB1314)</f>
        <v>1.1000000000000001</v>
      </c>
      <c r="AJ1314" s="24">
        <f>MAX(0,D1314-AI1314-AH1314)</f>
        <v>0</v>
      </c>
      <c r="AK1314" s="25">
        <f>IF(AB1314&gt;0,AI1314/AB1314,0)</f>
        <v>1</v>
      </c>
      <c r="AL1314">
        <f>IF(AB1314=0,1,MIN(MATCH(MEDIAN(MinStable,AK1314,1),FC_L,1),3))</f>
        <v>3</v>
      </c>
      <c r="AM1314" s="25">
        <f>INDEX(FC_E1,$AL1314)+(MEDIAN(MinStable,$AK1314,1)-INDEX(FC_L,$AL1314))*(INDEX(FC_E1,$AL1314+1)-INDEX(FC_E1,$AL1314))/(INDEX(FC_L,$AL1314+1)-INDEX(FC_L,$AL1314))</f>
        <v>0.42799999999999999</v>
      </c>
      <c r="AN1314" s="25">
        <f>INDEX(FC_E2,$AL1314)+(MEDIAN(MinStable,$AK1314,1)-INDEX(FC_L,$AL1314))*(INDEX(FC_E2,$AL1314+1)-INDEX(FC_E2,$AL1314))/(INDEX(FC_L,$AL1314+1)-INDEX(FC_L,$AL1314))</f>
        <v>0.42199999999999999</v>
      </c>
      <c r="AO1314" s="25">
        <f>INDEX(FC_E3,$AL1314)+(MEDIAN(MinStable,$AK1314,1)-INDEX(FC_L,$AL1314))*(INDEX(FC_E3,$AL1314+1)-INDEX(FC_E3,$AL1314))/(INDEX(FC_L,$AL1314+1)-INDEX(FC_L,$AL1314))</f>
        <v>0.41499999999999998</v>
      </c>
      <c r="AP1314" s="26">
        <f>(IF(S1314=1,Y1314*AK1314/AM1314,0)+IF(T1314=1,Z1314*AK1314/AN1314,0)+IF(U1314=1,AA1314*AK1314/AO1314,0))*dt/60</f>
        <v>4.4176706827309245E-2</v>
      </c>
      <c r="AQ1314" s="25">
        <f>E1314+(AG1314*SQRT(RTE)-AH1314/SQRT(RTE))*dt/60/E_nom</f>
        <v>0.82036048741854251</v>
      </c>
      <c r="AR1314">
        <f>IF(R1314=1,1,0)</f>
        <v>0</v>
      </c>
    </row>
    <row r="1315" spans="1:44" x14ac:dyDescent="0.2">
      <c r="A1315">
        <v>1313</v>
      </c>
      <c r="B1315" s="22">
        <f>A1315/1440</f>
        <v>0.91180555555555554</v>
      </c>
      <c r="C1315" s="23">
        <v>2.4647000000000001</v>
      </c>
      <c r="D1315" s="24">
        <f>C1315+P_aux</f>
        <v>2.4797000000000002</v>
      </c>
      <c r="E1315" s="25">
        <f>AQ1314</f>
        <v>0.82036048741854251</v>
      </c>
      <c r="F1315" s="24">
        <f>AB1314</f>
        <v>1.1000000000000001</v>
      </c>
      <c r="G1315">
        <f>IF(AND(S1314=0,V1314&gt;=MinOff),V1314,-1)</f>
        <v>-1</v>
      </c>
      <c r="H1315">
        <f>IF(AND(T1314=0,W1314&gt;=MinOff),W1314,-1)</f>
        <v>-1</v>
      </c>
      <c r="I1315">
        <f>IF(AND(U1314=0,X1314&gt;=MinOff),X1314,-1)</f>
        <v>-1</v>
      </c>
      <c r="J1315">
        <f>IF(AND(S1314=1,V1314&gt;=MinRun),V1314,-1)</f>
        <v>-1</v>
      </c>
      <c r="K1315">
        <f>IF(AND(T1314=1,W1314&gt;=MinRun),W1314,-1)</f>
        <v>-1</v>
      </c>
      <c r="L1315">
        <f>IF(AND(U1314=1,X1314&gt;=MinRun),X1314,-1)</f>
        <v>748</v>
      </c>
      <c r="M1315">
        <f>IF(MAX(G1315:I1315)&lt;0,0,MATCH(MAX(G1315:I1315),G1315:I1315,0))</f>
        <v>0</v>
      </c>
      <c r="N1315">
        <f>IF(MAX(J1315:L1315)&lt;0,0,MATCH(MAX(J1315:L1315),J1315:L1315,0))</f>
        <v>3</v>
      </c>
      <c r="O1315" s="24">
        <f>IF(N1315=0,0,INDEX(CapVec,N1315))</f>
        <v>1.1000000000000001</v>
      </c>
      <c r="P1315">
        <f>IF(OR(D1315&gt;F1315+StartMargin,E1315&lt;SOC_startT),1,0)</f>
        <v>0</v>
      </c>
      <c r="Q1315">
        <f>IF(AND(E1315&gt;SOC_stopT,D1315&lt;=F1315-O1315+StopMargin),1,0)</f>
        <v>0</v>
      </c>
      <c r="R1315">
        <f>IF(AND(P1315=1,M1315&gt;0),1,IF(AND(P1315=0,Q1315=1,N1315&gt;0),-1,0))</f>
        <v>0</v>
      </c>
      <c r="S1315">
        <f>S1314+IF(AND(R1315=1,M1315=1),1,0)-IF(AND(R1315=-1,N1315=1),1,0)</f>
        <v>0</v>
      </c>
      <c r="T1315">
        <f>T1314+IF(AND(R1315=1,M1315=2),1,0)-IF(AND(R1315=-1,N1315=2),1,0)</f>
        <v>0</v>
      </c>
      <c r="U1315">
        <f>U1314+IF(AND(R1315=1,M1315=3),1,0)-IF(AND(R1315=-1,N1315=3),1,0)</f>
        <v>1</v>
      </c>
      <c r="V1315">
        <f>IF(S1315&lt;&gt;S1314,0,V1314+dt)</f>
        <v>8</v>
      </c>
      <c r="W1315">
        <f>IF(T1315&lt;&gt;T1314,0,W1314+dt)</f>
        <v>7</v>
      </c>
      <c r="X1315">
        <f>IF(U1315&lt;&gt;U1314,0,X1314+dt)</f>
        <v>749</v>
      </c>
      <c r="Y1315" s="24">
        <f>S1315*Cap_1*MIN(1,(V1315+dt)/StartRamp)</f>
        <v>0</v>
      </c>
      <c r="Z1315" s="24">
        <f>T1315*Cap_2*MIN(1,(W1315+dt)/StartRamp)</f>
        <v>0</v>
      </c>
      <c r="AA1315" s="24">
        <f>U1315*Cap_3*MIN(1,(X1315+dt)/StartRamp)</f>
        <v>1.1000000000000001</v>
      </c>
      <c r="AB1315" s="24">
        <f>SUM(Y1315:AA1315)</f>
        <v>1.1000000000000001</v>
      </c>
      <c r="AC1315" s="24">
        <f>AB1315-D1315</f>
        <v>-1.3797000000000001</v>
      </c>
      <c r="AD1315" s="25">
        <f>MEDIAN(0,(TaperEnd-E1315)/(TaperEnd-TaperStart),1)</f>
        <v>1</v>
      </c>
      <c r="AE1315" s="24">
        <f>MIN(P_pcs*AD1315,MAX(0,SOC_max-E1315)*E_nom*60/dt/SQRT(RTE))</f>
        <v>2.5</v>
      </c>
      <c r="AF1315" s="24">
        <f>MIN(P_pcs,MAX(0,E1315-SOC_min)*E_nom*60/dt*SQRT(RTE))</f>
        <v>2.5</v>
      </c>
      <c r="AG1315" s="24">
        <f>IF(AC1315&gt;0,MIN(AC1315,AE1315),0)</f>
        <v>0</v>
      </c>
      <c r="AH1315" s="24">
        <f>IF(AC1315&lt;0,MIN(-AC1315,AF1315),0)</f>
        <v>1.3797000000000001</v>
      </c>
      <c r="AI1315" s="24">
        <f>IF(AC1315&gt;0,D1315+AG1315,AB1315)</f>
        <v>1.1000000000000001</v>
      </c>
      <c r="AJ1315" s="24">
        <f>MAX(0,D1315-AI1315-AH1315)</f>
        <v>0</v>
      </c>
      <c r="AK1315" s="25">
        <f>IF(AB1315&gt;0,AI1315/AB1315,0)</f>
        <v>1</v>
      </c>
      <c r="AL1315">
        <f>IF(AB1315=0,1,MIN(MATCH(MEDIAN(MinStable,AK1315,1),FC_L,1),3))</f>
        <v>3</v>
      </c>
      <c r="AM1315" s="25">
        <f>INDEX(FC_E1,$AL1315)+(MEDIAN(MinStable,$AK1315,1)-INDEX(FC_L,$AL1315))*(INDEX(FC_E1,$AL1315+1)-INDEX(FC_E1,$AL1315))/(INDEX(FC_L,$AL1315+1)-INDEX(FC_L,$AL1315))</f>
        <v>0.42799999999999999</v>
      </c>
      <c r="AN1315" s="25">
        <f>INDEX(FC_E2,$AL1315)+(MEDIAN(MinStable,$AK1315,1)-INDEX(FC_L,$AL1315))*(INDEX(FC_E2,$AL1315+1)-INDEX(FC_E2,$AL1315))/(INDEX(FC_L,$AL1315+1)-INDEX(FC_L,$AL1315))</f>
        <v>0.42199999999999999</v>
      </c>
      <c r="AO1315" s="25">
        <f>INDEX(FC_E3,$AL1315)+(MEDIAN(MinStable,$AK1315,1)-INDEX(FC_L,$AL1315))*(INDEX(FC_E3,$AL1315+1)-INDEX(FC_E3,$AL1315))/(INDEX(FC_L,$AL1315+1)-INDEX(FC_L,$AL1315))</f>
        <v>0.41499999999999998</v>
      </c>
      <c r="AP1315" s="26">
        <f>(IF(S1315=1,Y1315*AK1315/AM1315,0)+IF(T1315=1,Z1315*AK1315/AN1315,0)+IF(U1315=1,AA1315*AK1315/AO1315,0))*dt/60</f>
        <v>4.4176706827309245E-2</v>
      </c>
      <c r="AQ1315" s="25">
        <f>E1315+(AG1315*SQRT(RTE)-AH1315/SQRT(RTE))*dt/60/E_nom</f>
        <v>0.81590362335254496</v>
      </c>
      <c r="AR1315">
        <f>IF(R1315=1,1,0)</f>
        <v>0</v>
      </c>
    </row>
    <row r="1316" spans="1:44" x14ac:dyDescent="0.2">
      <c r="A1316">
        <v>1314</v>
      </c>
      <c r="B1316" s="22">
        <f>A1316/1440</f>
        <v>0.91249999999999998</v>
      </c>
      <c r="C1316" s="23">
        <v>2.4931000000000001</v>
      </c>
      <c r="D1316" s="24">
        <f>C1316+P_aux</f>
        <v>2.5081000000000002</v>
      </c>
      <c r="E1316" s="25">
        <f>AQ1315</f>
        <v>0.81590362335254496</v>
      </c>
      <c r="F1316" s="24">
        <f>AB1315</f>
        <v>1.1000000000000001</v>
      </c>
      <c r="G1316">
        <f>IF(AND(S1315=0,V1315&gt;=MinOff),V1315,-1)</f>
        <v>-1</v>
      </c>
      <c r="H1316">
        <f>IF(AND(T1315=0,W1315&gt;=MinOff),W1315,-1)</f>
        <v>-1</v>
      </c>
      <c r="I1316">
        <f>IF(AND(U1315=0,X1315&gt;=MinOff),X1315,-1)</f>
        <v>-1</v>
      </c>
      <c r="J1316">
        <f>IF(AND(S1315=1,V1315&gt;=MinRun),V1315,-1)</f>
        <v>-1</v>
      </c>
      <c r="K1316">
        <f>IF(AND(T1315=1,W1315&gt;=MinRun),W1315,-1)</f>
        <v>-1</v>
      </c>
      <c r="L1316">
        <f>IF(AND(U1315=1,X1315&gt;=MinRun),X1315,-1)</f>
        <v>749</v>
      </c>
      <c r="M1316">
        <f>IF(MAX(G1316:I1316)&lt;0,0,MATCH(MAX(G1316:I1316),G1316:I1316,0))</f>
        <v>0</v>
      </c>
      <c r="N1316">
        <f>IF(MAX(J1316:L1316)&lt;0,0,MATCH(MAX(J1316:L1316),J1316:L1316,0))</f>
        <v>3</v>
      </c>
      <c r="O1316" s="24">
        <f>IF(N1316=0,0,INDEX(CapVec,N1316))</f>
        <v>1.1000000000000001</v>
      </c>
      <c r="P1316">
        <f>IF(OR(D1316&gt;F1316+StartMargin,E1316&lt;SOC_startT),1,0)</f>
        <v>0</v>
      </c>
      <c r="Q1316">
        <f>IF(AND(E1316&gt;SOC_stopT,D1316&lt;=F1316-O1316+StopMargin),1,0)</f>
        <v>0</v>
      </c>
      <c r="R1316">
        <f>IF(AND(P1316=1,M1316&gt;0),1,IF(AND(P1316=0,Q1316=1,N1316&gt;0),-1,0))</f>
        <v>0</v>
      </c>
      <c r="S1316">
        <f>S1315+IF(AND(R1316=1,M1316=1),1,0)-IF(AND(R1316=-1,N1316=1),1,0)</f>
        <v>0</v>
      </c>
      <c r="T1316">
        <f>T1315+IF(AND(R1316=1,M1316=2),1,0)-IF(AND(R1316=-1,N1316=2),1,0)</f>
        <v>0</v>
      </c>
      <c r="U1316">
        <f>U1315+IF(AND(R1316=1,M1316=3),1,0)-IF(AND(R1316=-1,N1316=3),1,0)</f>
        <v>1</v>
      </c>
      <c r="V1316">
        <f>IF(S1316&lt;&gt;S1315,0,V1315+dt)</f>
        <v>9</v>
      </c>
      <c r="W1316">
        <f>IF(T1316&lt;&gt;T1315,0,W1315+dt)</f>
        <v>8</v>
      </c>
      <c r="X1316">
        <f>IF(U1316&lt;&gt;U1315,0,X1315+dt)</f>
        <v>750</v>
      </c>
      <c r="Y1316" s="24">
        <f>S1316*Cap_1*MIN(1,(V1316+dt)/StartRamp)</f>
        <v>0</v>
      </c>
      <c r="Z1316" s="24">
        <f>T1316*Cap_2*MIN(1,(W1316+dt)/StartRamp)</f>
        <v>0</v>
      </c>
      <c r="AA1316" s="24">
        <f>U1316*Cap_3*MIN(1,(X1316+dt)/StartRamp)</f>
        <v>1.1000000000000001</v>
      </c>
      <c r="AB1316" s="24">
        <f>SUM(Y1316:AA1316)</f>
        <v>1.1000000000000001</v>
      </c>
      <c r="AC1316" s="24">
        <f>AB1316-D1316</f>
        <v>-1.4081000000000001</v>
      </c>
      <c r="AD1316" s="25">
        <f>MEDIAN(0,(TaperEnd-E1316)/(TaperEnd-TaperStart),1)</f>
        <v>1</v>
      </c>
      <c r="AE1316" s="24">
        <f>MIN(P_pcs*AD1316,MAX(0,SOC_max-E1316)*E_nom*60/dt/SQRT(RTE))</f>
        <v>2.5</v>
      </c>
      <c r="AF1316" s="24">
        <f>MIN(P_pcs,MAX(0,E1316-SOC_min)*E_nom*60/dt*SQRT(RTE))</f>
        <v>2.5</v>
      </c>
      <c r="AG1316" s="24">
        <f>IF(AC1316&gt;0,MIN(AC1316,AE1316),0)</f>
        <v>0</v>
      </c>
      <c r="AH1316" s="24">
        <f>IF(AC1316&lt;0,MIN(-AC1316,AF1316),0)</f>
        <v>1.4081000000000001</v>
      </c>
      <c r="AI1316" s="24">
        <f>IF(AC1316&gt;0,D1316+AG1316,AB1316)</f>
        <v>1.1000000000000001</v>
      </c>
      <c r="AJ1316" s="24">
        <f>MAX(0,D1316-AI1316-AH1316)</f>
        <v>0</v>
      </c>
      <c r="AK1316" s="25">
        <f>IF(AB1316&gt;0,AI1316/AB1316,0)</f>
        <v>1</v>
      </c>
      <c r="AL1316">
        <f>IF(AB1316=0,1,MIN(MATCH(MEDIAN(MinStable,AK1316,1),FC_L,1),3))</f>
        <v>3</v>
      </c>
      <c r="AM1316" s="25">
        <f>INDEX(FC_E1,$AL1316)+(MEDIAN(MinStable,$AK1316,1)-INDEX(FC_L,$AL1316))*(INDEX(FC_E1,$AL1316+1)-INDEX(FC_E1,$AL1316))/(INDEX(FC_L,$AL1316+1)-INDEX(FC_L,$AL1316))</f>
        <v>0.42799999999999999</v>
      </c>
      <c r="AN1316" s="25">
        <f>INDEX(FC_E2,$AL1316)+(MEDIAN(MinStable,$AK1316,1)-INDEX(FC_L,$AL1316))*(INDEX(FC_E2,$AL1316+1)-INDEX(FC_E2,$AL1316))/(INDEX(FC_L,$AL1316+1)-INDEX(FC_L,$AL1316))</f>
        <v>0.42199999999999999</v>
      </c>
      <c r="AO1316" s="25">
        <f>INDEX(FC_E3,$AL1316)+(MEDIAN(MinStable,$AK1316,1)-INDEX(FC_L,$AL1316))*(INDEX(FC_E3,$AL1316+1)-INDEX(FC_E3,$AL1316))/(INDEX(FC_L,$AL1316+1)-INDEX(FC_L,$AL1316))</f>
        <v>0.41499999999999998</v>
      </c>
      <c r="AP1316" s="26">
        <f>(IF(S1316=1,Y1316*AK1316/AM1316,0)+IF(T1316=1,Z1316*AK1316/AN1316,0)+IF(U1316=1,AA1316*AK1316/AO1316,0))*dt/60</f>
        <v>4.4176706827309245E-2</v>
      </c>
      <c r="AQ1316" s="25">
        <f>E1316+(AG1316*SQRT(RTE)-AH1316/SQRT(RTE))*dt/60/E_nom</f>
        <v>0.81135501837223689</v>
      </c>
      <c r="AR1316">
        <f>IF(R1316=1,1,0)</f>
        <v>0</v>
      </c>
    </row>
    <row r="1317" spans="1:44" x14ac:dyDescent="0.2">
      <c r="A1317">
        <v>1315</v>
      </c>
      <c r="B1317" s="22">
        <f>A1317/1440</f>
        <v>0.91319444444444442</v>
      </c>
      <c r="C1317" s="23">
        <v>2.5011999999999999</v>
      </c>
      <c r="D1317" s="24">
        <f>C1317+P_aux</f>
        <v>2.5162</v>
      </c>
      <c r="E1317" s="25">
        <f>AQ1316</f>
        <v>0.81135501837223689</v>
      </c>
      <c r="F1317" s="24">
        <f>AB1316</f>
        <v>1.1000000000000001</v>
      </c>
      <c r="G1317">
        <f>IF(AND(S1316=0,V1316&gt;=MinOff),V1316,-1)</f>
        <v>-1</v>
      </c>
      <c r="H1317">
        <f>IF(AND(T1316=0,W1316&gt;=MinOff),W1316,-1)</f>
        <v>-1</v>
      </c>
      <c r="I1317">
        <f>IF(AND(U1316=0,X1316&gt;=MinOff),X1316,-1)</f>
        <v>-1</v>
      </c>
      <c r="J1317">
        <f>IF(AND(S1316=1,V1316&gt;=MinRun),V1316,-1)</f>
        <v>-1</v>
      </c>
      <c r="K1317">
        <f>IF(AND(T1316=1,W1316&gt;=MinRun),W1316,-1)</f>
        <v>-1</v>
      </c>
      <c r="L1317">
        <f>IF(AND(U1316=1,X1316&gt;=MinRun),X1316,-1)</f>
        <v>750</v>
      </c>
      <c r="M1317">
        <f>IF(MAX(G1317:I1317)&lt;0,0,MATCH(MAX(G1317:I1317),G1317:I1317,0))</f>
        <v>0</v>
      </c>
      <c r="N1317">
        <f>IF(MAX(J1317:L1317)&lt;0,0,MATCH(MAX(J1317:L1317),J1317:L1317,0))</f>
        <v>3</v>
      </c>
      <c r="O1317" s="24">
        <f>IF(N1317=0,0,INDEX(CapVec,N1317))</f>
        <v>1.1000000000000001</v>
      </c>
      <c r="P1317">
        <f>IF(OR(D1317&gt;F1317+StartMargin,E1317&lt;SOC_startT),1,0)</f>
        <v>0</v>
      </c>
      <c r="Q1317">
        <f>IF(AND(E1317&gt;SOC_stopT,D1317&lt;=F1317-O1317+StopMargin),1,0)</f>
        <v>0</v>
      </c>
      <c r="R1317">
        <f>IF(AND(P1317=1,M1317&gt;0),1,IF(AND(P1317=0,Q1317=1,N1317&gt;0),-1,0))</f>
        <v>0</v>
      </c>
      <c r="S1317">
        <f>S1316+IF(AND(R1317=1,M1317=1),1,0)-IF(AND(R1317=-1,N1317=1),1,0)</f>
        <v>0</v>
      </c>
      <c r="T1317">
        <f>T1316+IF(AND(R1317=1,M1317=2),1,0)-IF(AND(R1317=-1,N1317=2),1,0)</f>
        <v>0</v>
      </c>
      <c r="U1317">
        <f>U1316+IF(AND(R1317=1,M1317=3),1,0)-IF(AND(R1317=-1,N1317=3),1,0)</f>
        <v>1</v>
      </c>
      <c r="V1317">
        <f>IF(S1317&lt;&gt;S1316,0,V1316+dt)</f>
        <v>10</v>
      </c>
      <c r="W1317">
        <f>IF(T1317&lt;&gt;T1316,0,W1316+dt)</f>
        <v>9</v>
      </c>
      <c r="X1317">
        <f>IF(U1317&lt;&gt;U1316,0,X1316+dt)</f>
        <v>751</v>
      </c>
      <c r="Y1317" s="24">
        <f>S1317*Cap_1*MIN(1,(V1317+dt)/StartRamp)</f>
        <v>0</v>
      </c>
      <c r="Z1317" s="24">
        <f>T1317*Cap_2*MIN(1,(W1317+dt)/StartRamp)</f>
        <v>0</v>
      </c>
      <c r="AA1317" s="24">
        <f>U1317*Cap_3*MIN(1,(X1317+dt)/StartRamp)</f>
        <v>1.1000000000000001</v>
      </c>
      <c r="AB1317" s="24">
        <f>SUM(Y1317:AA1317)</f>
        <v>1.1000000000000001</v>
      </c>
      <c r="AC1317" s="24">
        <f>AB1317-D1317</f>
        <v>-1.4161999999999999</v>
      </c>
      <c r="AD1317" s="25">
        <f>MEDIAN(0,(TaperEnd-E1317)/(TaperEnd-TaperStart),1)</f>
        <v>1</v>
      </c>
      <c r="AE1317" s="24">
        <f>MIN(P_pcs*AD1317,MAX(0,SOC_max-E1317)*E_nom*60/dt/SQRT(RTE))</f>
        <v>2.5</v>
      </c>
      <c r="AF1317" s="24">
        <f>MIN(P_pcs,MAX(0,E1317-SOC_min)*E_nom*60/dt*SQRT(RTE))</f>
        <v>2.5</v>
      </c>
      <c r="AG1317" s="24">
        <f>IF(AC1317&gt;0,MIN(AC1317,AE1317),0)</f>
        <v>0</v>
      </c>
      <c r="AH1317" s="24">
        <f>IF(AC1317&lt;0,MIN(-AC1317,AF1317),0)</f>
        <v>1.4161999999999999</v>
      </c>
      <c r="AI1317" s="24">
        <f>IF(AC1317&gt;0,D1317+AG1317,AB1317)</f>
        <v>1.1000000000000001</v>
      </c>
      <c r="AJ1317" s="24">
        <f>MAX(0,D1317-AI1317-AH1317)</f>
        <v>0</v>
      </c>
      <c r="AK1317" s="25">
        <f>IF(AB1317&gt;0,AI1317/AB1317,0)</f>
        <v>1</v>
      </c>
      <c r="AL1317">
        <f>IF(AB1317=0,1,MIN(MATCH(MEDIAN(MinStable,AK1317,1),FC_L,1),3))</f>
        <v>3</v>
      </c>
      <c r="AM1317" s="25">
        <f>INDEX(FC_E1,$AL1317)+(MEDIAN(MinStable,$AK1317,1)-INDEX(FC_L,$AL1317))*(INDEX(FC_E1,$AL1317+1)-INDEX(FC_E1,$AL1317))/(INDEX(FC_L,$AL1317+1)-INDEX(FC_L,$AL1317))</f>
        <v>0.42799999999999999</v>
      </c>
      <c r="AN1317" s="25">
        <f>INDEX(FC_E2,$AL1317)+(MEDIAN(MinStable,$AK1317,1)-INDEX(FC_L,$AL1317))*(INDEX(FC_E2,$AL1317+1)-INDEX(FC_E2,$AL1317))/(INDEX(FC_L,$AL1317+1)-INDEX(FC_L,$AL1317))</f>
        <v>0.42199999999999999</v>
      </c>
      <c r="AO1317" s="25">
        <f>INDEX(FC_E3,$AL1317)+(MEDIAN(MinStable,$AK1317,1)-INDEX(FC_L,$AL1317))*(INDEX(FC_E3,$AL1317+1)-INDEX(FC_E3,$AL1317))/(INDEX(FC_L,$AL1317+1)-INDEX(FC_L,$AL1317))</f>
        <v>0.41499999999999998</v>
      </c>
      <c r="AP1317" s="26">
        <f>(IF(S1317=1,Y1317*AK1317/AM1317,0)+IF(T1317=1,Z1317*AK1317/AN1317,0)+IF(U1317=1,AA1317*AK1317/AO1317,0))*dt/60</f>
        <v>4.4176706827309245E-2</v>
      </c>
      <c r="AQ1317" s="25">
        <f>E1317+(AG1317*SQRT(RTE)-AH1317/SQRT(RTE))*dt/60/E_nom</f>
        <v>0.806780247849467</v>
      </c>
      <c r="AR1317">
        <f>IF(R1317=1,1,0)</f>
        <v>0</v>
      </c>
    </row>
    <row r="1318" spans="1:44" x14ac:dyDescent="0.2">
      <c r="A1318">
        <v>1316</v>
      </c>
      <c r="B1318" s="22">
        <f>A1318/1440</f>
        <v>0.91388888888888886</v>
      </c>
      <c r="C1318" s="23">
        <v>2.4876999999999998</v>
      </c>
      <c r="D1318" s="24">
        <f>C1318+P_aux</f>
        <v>2.5026999999999999</v>
      </c>
      <c r="E1318" s="25">
        <f>AQ1317</f>
        <v>0.806780247849467</v>
      </c>
      <c r="F1318" s="24">
        <f>AB1317</f>
        <v>1.1000000000000001</v>
      </c>
      <c r="G1318">
        <f>IF(AND(S1317=0,V1317&gt;=MinOff),V1317,-1)</f>
        <v>-1</v>
      </c>
      <c r="H1318">
        <f>IF(AND(T1317=0,W1317&gt;=MinOff),W1317,-1)</f>
        <v>-1</v>
      </c>
      <c r="I1318">
        <f>IF(AND(U1317=0,X1317&gt;=MinOff),X1317,-1)</f>
        <v>-1</v>
      </c>
      <c r="J1318">
        <f>IF(AND(S1317=1,V1317&gt;=MinRun),V1317,-1)</f>
        <v>-1</v>
      </c>
      <c r="K1318">
        <f>IF(AND(T1317=1,W1317&gt;=MinRun),W1317,-1)</f>
        <v>-1</v>
      </c>
      <c r="L1318">
        <f>IF(AND(U1317=1,X1317&gt;=MinRun),X1317,-1)</f>
        <v>751</v>
      </c>
      <c r="M1318">
        <f>IF(MAX(G1318:I1318)&lt;0,0,MATCH(MAX(G1318:I1318),G1318:I1318,0))</f>
        <v>0</v>
      </c>
      <c r="N1318">
        <f>IF(MAX(J1318:L1318)&lt;0,0,MATCH(MAX(J1318:L1318),J1318:L1318,0))</f>
        <v>3</v>
      </c>
      <c r="O1318" s="24">
        <f>IF(N1318=0,0,INDEX(CapVec,N1318))</f>
        <v>1.1000000000000001</v>
      </c>
      <c r="P1318">
        <f>IF(OR(D1318&gt;F1318+StartMargin,E1318&lt;SOC_startT),1,0)</f>
        <v>0</v>
      </c>
      <c r="Q1318">
        <f>IF(AND(E1318&gt;SOC_stopT,D1318&lt;=F1318-O1318+StopMargin),1,0)</f>
        <v>0</v>
      </c>
      <c r="R1318">
        <f>IF(AND(P1318=1,M1318&gt;0),1,IF(AND(P1318=0,Q1318=1,N1318&gt;0),-1,0))</f>
        <v>0</v>
      </c>
      <c r="S1318">
        <f>S1317+IF(AND(R1318=1,M1318=1),1,0)-IF(AND(R1318=-1,N1318=1),1,0)</f>
        <v>0</v>
      </c>
      <c r="T1318">
        <f>T1317+IF(AND(R1318=1,M1318=2),1,0)-IF(AND(R1318=-1,N1318=2),1,0)</f>
        <v>0</v>
      </c>
      <c r="U1318">
        <f>U1317+IF(AND(R1318=1,M1318=3),1,0)-IF(AND(R1318=-1,N1318=3),1,0)</f>
        <v>1</v>
      </c>
      <c r="V1318">
        <f>IF(S1318&lt;&gt;S1317,0,V1317+dt)</f>
        <v>11</v>
      </c>
      <c r="W1318">
        <f>IF(T1318&lt;&gt;T1317,0,W1317+dt)</f>
        <v>10</v>
      </c>
      <c r="X1318">
        <f>IF(U1318&lt;&gt;U1317,0,X1317+dt)</f>
        <v>752</v>
      </c>
      <c r="Y1318" s="24">
        <f>S1318*Cap_1*MIN(1,(V1318+dt)/StartRamp)</f>
        <v>0</v>
      </c>
      <c r="Z1318" s="24">
        <f>T1318*Cap_2*MIN(1,(W1318+dt)/StartRamp)</f>
        <v>0</v>
      </c>
      <c r="AA1318" s="24">
        <f>U1318*Cap_3*MIN(1,(X1318+dt)/StartRamp)</f>
        <v>1.1000000000000001</v>
      </c>
      <c r="AB1318" s="24">
        <f>SUM(Y1318:AA1318)</f>
        <v>1.1000000000000001</v>
      </c>
      <c r="AC1318" s="24">
        <f>AB1318-D1318</f>
        <v>-1.4026999999999998</v>
      </c>
      <c r="AD1318" s="25">
        <f>MEDIAN(0,(TaperEnd-E1318)/(TaperEnd-TaperStart),1)</f>
        <v>1</v>
      </c>
      <c r="AE1318" s="24">
        <f>MIN(P_pcs*AD1318,MAX(0,SOC_max-E1318)*E_nom*60/dt/SQRT(RTE))</f>
        <v>2.5</v>
      </c>
      <c r="AF1318" s="24">
        <f>MIN(P_pcs,MAX(0,E1318-SOC_min)*E_nom*60/dt*SQRT(RTE))</f>
        <v>2.5</v>
      </c>
      <c r="AG1318" s="24">
        <f>IF(AC1318&gt;0,MIN(AC1318,AE1318),0)</f>
        <v>0</v>
      </c>
      <c r="AH1318" s="24">
        <f>IF(AC1318&lt;0,MIN(-AC1318,AF1318),0)</f>
        <v>1.4026999999999998</v>
      </c>
      <c r="AI1318" s="24">
        <f>IF(AC1318&gt;0,D1318+AG1318,AB1318)</f>
        <v>1.1000000000000001</v>
      </c>
      <c r="AJ1318" s="24">
        <f>MAX(0,D1318-AI1318-AH1318)</f>
        <v>0</v>
      </c>
      <c r="AK1318" s="25">
        <f>IF(AB1318&gt;0,AI1318/AB1318,0)</f>
        <v>1</v>
      </c>
      <c r="AL1318">
        <f>IF(AB1318=0,1,MIN(MATCH(MEDIAN(MinStable,AK1318,1),FC_L,1),3))</f>
        <v>3</v>
      </c>
      <c r="AM1318" s="25">
        <f>INDEX(FC_E1,$AL1318)+(MEDIAN(MinStable,$AK1318,1)-INDEX(FC_L,$AL1318))*(INDEX(FC_E1,$AL1318+1)-INDEX(FC_E1,$AL1318))/(INDEX(FC_L,$AL1318+1)-INDEX(FC_L,$AL1318))</f>
        <v>0.42799999999999999</v>
      </c>
      <c r="AN1318" s="25">
        <f>INDEX(FC_E2,$AL1318)+(MEDIAN(MinStable,$AK1318,1)-INDEX(FC_L,$AL1318))*(INDEX(FC_E2,$AL1318+1)-INDEX(FC_E2,$AL1318))/(INDEX(FC_L,$AL1318+1)-INDEX(FC_L,$AL1318))</f>
        <v>0.42199999999999999</v>
      </c>
      <c r="AO1318" s="25">
        <f>INDEX(FC_E3,$AL1318)+(MEDIAN(MinStable,$AK1318,1)-INDEX(FC_L,$AL1318))*(INDEX(FC_E3,$AL1318+1)-INDEX(FC_E3,$AL1318))/(INDEX(FC_L,$AL1318+1)-INDEX(FC_L,$AL1318))</f>
        <v>0.41499999999999998</v>
      </c>
      <c r="AP1318" s="26">
        <f>(IF(S1318=1,Y1318*AK1318/AM1318,0)+IF(T1318=1,Z1318*AK1318/AN1318,0)+IF(U1318=1,AA1318*AK1318/AO1318,0))*dt/60</f>
        <v>4.4176706827309245E-2</v>
      </c>
      <c r="AQ1318" s="25">
        <f>E1318+(AG1318*SQRT(RTE)-AH1318/SQRT(RTE))*dt/60/E_nom</f>
        <v>0.80224908656413341</v>
      </c>
      <c r="AR1318">
        <f>IF(R1318=1,1,0)</f>
        <v>0</v>
      </c>
    </row>
    <row r="1319" spans="1:44" x14ac:dyDescent="0.2">
      <c r="A1319">
        <v>1317</v>
      </c>
      <c r="B1319" s="22">
        <f>A1319/1440</f>
        <v>0.9145833333333333</v>
      </c>
      <c r="C1319" s="23">
        <v>2.4464000000000001</v>
      </c>
      <c r="D1319" s="24">
        <f>C1319+P_aux</f>
        <v>2.4614000000000003</v>
      </c>
      <c r="E1319" s="25">
        <f>AQ1318</f>
        <v>0.80224908656413341</v>
      </c>
      <c r="F1319" s="24">
        <f>AB1318</f>
        <v>1.1000000000000001</v>
      </c>
      <c r="G1319">
        <f>IF(AND(S1318=0,V1318&gt;=MinOff),V1318,-1)</f>
        <v>-1</v>
      </c>
      <c r="H1319">
        <f>IF(AND(T1318=0,W1318&gt;=MinOff),W1318,-1)</f>
        <v>-1</v>
      </c>
      <c r="I1319">
        <f>IF(AND(U1318=0,X1318&gt;=MinOff),X1318,-1)</f>
        <v>-1</v>
      </c>
      <c r="J1319">
        <f>IF(AND(S1318=1,V1318&gt;=MinRun),V1318,-1)</f>
        <v>-1</v>
      </c>
      <c r="K1319">
        <f>IF(AND(T1318=1,W1318&gt;=MinRun),W1318,-1)</f>
        <v>-1</v>
      </c>
      <c r="L1319">
        <f>IF(AND(U1318=1,X1318&gt;=MinRun),X1318,-1)</f>
        <v>752</v>
      </c>
      <c r="M1319">
        <f>IF(MAX(G1319:I1319)&lt;0,0,MATCH(MAX(G1319:I1319),G1319:I1319,0))</f>
        <v>0</v>
      </c>
      <c r="N1319">
        <f>IF(MAX(J1319:L1319)&lt;0,0,MATCH(MAX(J1319:L1319),J1319:L1319,0))</f>
        <v>3</v>
      </c>
      <c r="O1319" s="24">
        <f>IF(N1319=0,0,INDEX(CapVec,N1319))</f>
        <v>1.1000000000000001</v>
      </c>
      <c r="P1319">
        <f>IF(OR(D1319&gt;F1319+StartMargin,E1319&lt;SOC_startT),1,0)</f>
        <v>0</v>
      </c>
      <c r="Q1319">
        <f>IF(AND(E1319&gt;SOC_stopT,D1319&lt;=F1319-O1319+StopMargin),1,0)</f>
        <v>0</v>
      </c>
      <c r="R1319">
        <f>IF(AND(P1319=1,M1319&gt;0),1,IF(AND(P1319=0,Q1319=1,N1319&gt;0),-1,0))</f>
        <v>0</v>
      </c>
      <c r="S1319">
        <f>S1318+IF(AND(R1319=1,M1319=1),1,0)-IF(AND(R1319=-1,N1319=1),1,0)</f>
        <v>0</v>
      </c>
      <c r="T1319">
        <f>T1318+IF(AND(R1319=1,M1319=2),1,0)-IF(AND(R1319=-1,N1319=2),1,0)</f>
        <v>0</v>
      </c>
      <c r="U1319">
        <f>U1318+IF(AND(R1319=1,M1319=3),1,0)-IF(AND(R1319=-1,N1319=3),1,0)</f>
        <v>1</v>
      </c>
      <c r="V1319">
        <f>IF(S1319&lt;&gt;S1318,0,V1318+dt)</f>
        <v>12</v>
      </c>
      <c r="W1319">
        <f>IF(T1319&lt;&gt;T1318,0,W1318+dt)</f>
        <v>11</v>
      </c>
      <c r="X1319">
        <f>IF(U1319&lt;&gt;U1318,0,X1318+dt)</f>
        <v>753</v>
      </c>
      <c r="Y1319" s="24">
        <f>S1319*Cap_1*MIN(1,(V1319+dt)/StartRamp)</f>
        <v>0</v>
      </c>
      <c r="Z1319" s="24">
        <f>T1319*Cap_2*MIN(1,(W1319+dt)/StartRamp)</f>
        <v>0</v>
      </c>
      <c r="AA1319" s="24">
        <f>U1319*Cap_3*MIN(1,(X1319+dt)/StartRamp)</f>
        <v>1.1000000000000001</v>
      </c>
      <c r="AB1319" s="24">
        <f>SUM(Y1319:AA1319)</f>
        <v>1.1000000000000001</v>
      </c>
      <c r="AC1319" s="24">
        <f>AB1319-D1319</f>
        <v>-1.3614000000000002</v>
      </c>
      <c r="AD1319" s="25">
        <f>MEDIAN(0,(TaperEnd-E1319)/(TaperEnd-TaperStart),1)</f>
        <v>1</v>
      </c>
      <c r="AE1319" s="24">
        <f>MIN(P_pcs*AD1319,MAX(0,SOC_max-E1319)*E_nom*60/dt/SQRT(RTE))</f>
        <v>2.5</v>
      </c>
      <c r="AF1319" s="24">
        <f>MIN(P_pcs,MAX(0,E1319-SOC_min)*E_nom*60/dt*SQRT(RTE))</f>
        <v>2.5</v>
      </c>
      <c r="AG1319" s="24">
        <f>IF(AC1319&gt;0,MIN(AC1319,AE1319),0)</f>
        <v>0</v>
      </c>
      <c r="AH1319" s="24">
        <f>IF(AC1319&lt;0,MIN(-AC1319,AF1319),0)</f>
        <v>1.3614000000000002</v>
      </c>
      <c r="AI1319" s="24">
        <f>IF(AC1319&gt;0,D1319+AG1319,AB1319)</f>
        <v>1.1000000000000001</v>
      </c>
      <c r="AJ1319" s="24">
        <f>MAX(0,D1319-AI1319-AH1319)</f>
        <v>0</v>
      </c>
      <c r="AK1319" s="25">
        <f>IF(AB1319&gt;0,AI1319/AB1319,0)</f>
        <v>1</v>
      </c>
      <c r="AL1319">
        <f>IF(AB1319=0,1,MIN(MATCH(MEDIAN(MinStable,AK1319,1),FC_L,1),3))</f>
        <v>3</v>
      </c>
      <c r="AM1319" s="25">
        <f>INDEX(FC_E1,$AL1319)+(MEDIAN(MinStable,$AK1319,1)-INDEX(FC_L,$AL1319))*(INDEX(FC_E1,$AL1319+1)-INDEX(FC_E1,$AL1319))/(INDEX(FC_L,$AL1319+1)-INDEX(FC_L,$AL1319))</f>
        <v>0.42799999999999999</v>
      </c>
      <c r="AN1319" s="25">
        <f>INDEX(FC_E2,$AL1319)+(MEDIAN(MinStable,$AK1319,1)-INDEX(FC_L,$AL1319))*(INDEX(FC_E2,$AL1319+1)-INDEX(FC_E2,$AL1319))/(INDEX(FC_L,$AL1319+1)-INDEX(FC_L,$AL1319))</f>
        <v>0.42199999999999999</v>
      </c>
      <c r="AO1319" s="25">
        <f>INDEX(FC_E3,$AL1319)+(MEDIAN(MinStable,$AK1319,1)-INDEX(FC_L,$AL1319))*(INDEX(FC_E3,$AL1319+1)-INDEX(FC_E3,$AL1319))/(INDEX(FC_L,$AL1319+1)-INDEX(FC_L,$AL1319))</f>
        <v>0.41499999999999998</v>
      </c>
      <c r="AP1319" s="26">
        <f>(IF(S1319=1,Y1319*AK1319/AM1319,0)+IF(T1319=1,Z1319*AK1319/AN1319,0)+IF(U1319=1,AA1319*AK1319/AO1319,0))*dt/60</f>
        <v>4.4176706827309245E-2</v>
      </c>
      <c r="AQ1319" s="25">
        <f>E1319+(AG1319*SQRT(RTE)-AH1319/SQRT(RTE))*dt/60/E_nom</f>
        <v>0.79785133724221635</v>
      </c>
      <c r="AR1319">
        <f>IF(R1319=1,1,0)</f>
        <v>0</v>
      </c>
    </row>
    <row r="1320" spans="1:44" x14ac:dyDescent="0.2">
      <c r="A1320">
        <v>1318</v>
      </c>
      <c r="B1320" s="22">
        <f>A1320/1440</f>
        <v>0.91527777777777775</v>
      </c>
      <c r="C1320" s="23">
        <v>2.3973</v>
      </c>
      <c r="D1320" s="24">
        <f>C1320+P_aux</f>
        <v>2.4123000000000001</v>
      </c>
      <c r="E1320" s="25">
        <f>AQ1319</f>
        <v>0.79785133724221635</v>
      </c>
      <c r="F1320" s="24">
        <f>AB1319</f>
        <v>1.1000000000000001</v>
      </c>
      <c r="G1320">
        <f>IF(AND(S1319=0,V1319&gt;=MinOff),V1319,-1)</f>
        <v>-1</v>
      </c>
      <c r="H1320">
        <f>IF(AND(T1319=0,W1319&gt;=MinOff),W1319,-1)</f>
        <v>-1</v>
      </c>
      <c r="I1320">
        <f>IF(AND(U1319=0,X1319&gt;=MinOff),X1319,-1)</f>
        <v>-1</v>
      </c>
      <c r="J1320">
        <f>IF(AND(S1319=1,V1319&gt;=MinRun),V1319,-1)</f>
        <v>-1</v>
      </c>
      <c r="K1320">
        <f>IF(AND(T1319=1,W1319&gt;=MinRun),W1319,-1)</f>
        <v>-1</v>
      </c>
      <c r="L1320">
        <f>IF(AND(U1319=1,X1319&gt;=MinRun),X1319,-1)</f>
        <v>753</v>
      </c>
      <c r="M1320">
        <f>IF(MAX(G1320:I1320)&lt;0,0,MATCH(MAX(G1320:I1320),G1320:I1320,0))</f>
        <v>0</v>
      </c>
      <c r="N1320">
        <f>IF(MAX(J1320:L1320)&lt;0,0,MATCH(MAX(J1320:L1320),J1320:L1320,0))</f>
        <v>3</v>
      </c>
      <c r="O1320" s="24">
        <f>IF(N1320=0,0,INDEX(CapVec,N1320))</f>
        <v>1.1000000000000001</v>
      </c>
      <c r="P1320">
        <f>IF(OR(D1320&gt;F1320+StartMargin,E1320&lt;SOC_startT),1,0)</f>
        <v>0</v>
      </c>
      <c r="Q1320">
        <f>IF(AND(E1320&gt;SOC_stopT,D1320&lt;=F1320-O1320+StopMargin),1,0)</f>
        <v>0</v>
      </c>
      <c r="R1320">
        <f>IF(AND(P1320=1,M1320&gt;0),1,IF(AND(P1320=0,Q1320=1,N1320&gt;0),-1,0))</f>
        <v>0</v>
      </c>
      <c r="S1320">
        <f>S1319+IF(AND(R1320=1,M1320=1),1,0)-IF(AND(R1320=-1,N1320=1),1,0)</f>
        <v>0</v>
      </c>
      <c r="T1320">
        <f>T1319+IF(AND(R1320=1,M1320=2),1,0)-IF(AND(R1320=-1,N1320=2),1,0)</f>
        <v>0</v>
      </c>
      <c r="U1320">
        <f>U1319+IF(AND(R1320=1,M1320=3),1,0)-IF(AND(R1320=-1,N1320=3),1,0)</f>
        <v>1</v>
      </c>
      <c r="V1320">
        <f>IF(S1320&lt;&gt;S1319,0,V1319+dt)</f>
        <v>13</v>
      </c>
      <c r="W1320">
        <f>IF(T1320&lt;&gt;T1319,0,W1319+dt)</f>
        <v>12</v>
      </c>
      <c r="X1320">
        <f>IF(U1320&lt;&gt;U1319,0,X1319+dt)</f>
        <v>754</v>
      </c>
      <c r="Y1320" s="24">
        <f>S1320*Cap_1*MIN(1,(V1320+dt)/StartRamp)</f>
        <v>0</v>
      </c>
      <c r="Z1320" s="24">
        <f>T1320*Cap_2*MIN(1,(W1320+dt)/StartRamp)</f>
        <v>0</v>
      </c>
      <c r="AA1320" s="24">
        <f>U1320*Cap_3*MIN(1,(X1320+dt)/StartRamp)</f>
        <v>1.1000000000000001</v>
      </c>
      <c r="AB1320" s="24">
        <f>SUM(Y1320:AA1320)</f>
        <v>1.1000000000000001</v>
      </c>
      <c r="AC1320" s="24">
        <f>AB1320-D1320</f>
        <v>-1.3123</v>
      </c>
      <c r="AD1320" s="25">
        <f>MEDIAN(0,(TaperEnd-E1320)/(TaperEnd-TaperStart),1)</f>
        <v>1</v>
      </c>
      <c r="AE1320" s="24">
        <f>MIN(P_pcs*AD1320,MAX(0,SOC_max-E1320)*E_nom*60/dt/SQRT(RTE))</f>
        <v>2.5</v>
      </c>
      <c r="AF1320" s="24">
        <f>MIN(P_pcs,MAX(0,E1320-SOC_min)*E_nom*60/dt*SQRT(RTE))</f>
        <v>2.5</v>
      </c>
      <c r="AG1320" s="24">
        <f>IF(AC1320&gt;0,MIN(AC1320,AE1320),0)</f>
        <v>0</v>
      </c>
      <c r="AH1320" s="24">
        <f>IF(AC1320&lt;0,MIN(-AC1320,AF1320),0)</f>
        <v>1.3123</v>
      </c>
      <c r="AI1320" s="24">
        <f>IF(AC1320&gt;0,D1320+AG1320,AB1320)</f>
        <v>1.1000000000000001</v>
      </c>
      <c r="AJ1320" s="24">
        <f>MAX(0,D1320-AI1320-AH1320)</f>
        <v>0</v>
      </c>
      <c r="AK1320" s="25">
        <f>IF(AB1320&gt;0,AI1320/AB1320,0)</f>
        <v>1</v>
      </c>
      <c r="AL1320">
        <f>IF(AB1320=0,1,MIN(MATCH(MEDIAN(MinStable,AK1320,1),FC_L,1),3))</f>
        <v>3</v>
      </c>
      <c r="AM1320" s="25">
        <f>INDEX(FC_E1,$AL1320)+(MEDIAN(MinStable,$AK1320,1)-INDEX(FC_L,$AL1320))*(INDEX(FC_E1,$AL1320+1)-INDEX(FC_E1,$AL1320))/(INDEX(FC_L,$AL1320+1)-INDEX(FC_L,$AL1320))</f>
        <v>0.42799999999999999</v>
      </c>
      <c r="AN1320" s="25">
        <f>INDEX(FC_E2,$AL1320)+(MEDIAN(MinStable,$AK1320,1)-INDEX(FC_L,$AL1320))*(INDEX(FC_E2,$AL1320+1)-INDEX(FC_E2,$AL1320))/(INDEX(FC_L,$AL1320+1)-INDEX(FC_L,$AL1320))</f>
        <v>0.42199999999999999</v>
      </c>
      <c r="AO1320" s="25">
        <f>INDEX(FC_E3,$AL1320)+(MEDIAN(MinStable,$AK1320,1)-INDEX(FC_L,$AL1320))*(INDEX(FC_E3,$AL1320+1)-INDEX(FC_E3,$AL1320))/(INDEX(FC_L,$AL1320+1)-INDEX(FC_L,$AL1320))</f>
        <v>0.41499999999999998</v>
      </c>
      <c r="AP1320" s="26">
        <f>(IF(S1320=1,Y1320*AK1320/AM1320,0)+IF(T1320=1,Z1320*AK1320/AN1320,0)+IF(U1320=1,AA1320*AK1320/AO1320,0))*dt/60</f>
        <v>4.4176706827309245E-2</v>
      </c>
      <c r="AQ1320" s="25">
        <f>E1320+(AG1320*SQRT(RTE)-AH1320/SQRT(RTE))*dt/60/E_nom</f>
        <v>0.7936121963320123</v>
      </c>
      <c r="AR1320">
        <f>IF(R1320=1,1,0)</f>
        <v>0</v>
      </c>
    </row>
    <row r="1321" spans="1:44" x14ac:dyDescent="0.2">
      <c r="A1321">
        <v>1319</v>
      </c>
      <c r="B1321" s="22">
        <f>A1321/1440</f>
        <v>0.91597222222222219</v>
      </c>
      <c r="C1321" s="23">
        <v>2.5047999999999999</v>
      </c>
      <c r="D1321" s="24">
        <f>C1321+P_aux</f>
        <v>2.5198</v>
      </c>
      <c r="E1321" s="25">
        <f>AQ1320</f>
        <v>0.7936121963320123</v>
      </c>
      <c r="F1321" s="24">
        <f>AB1320</f>
        <v>1.1000000000000001</v>
      </c>
      <c r="G1321">
        <f>IF(AND(S1320=0,V1320&gt;=MinOff),V1320,-1)</f>
        <v>-1</v>
      </c>
      <c r="H1321">
        <f>IF(AND(T1320=0,W1320&gt;=MinOff),W1320,-1)</f>
        <v>-1</v>
      </c>
      <c r="I1321">
        <f>IF(AND(U1320=0,X1320&gt;=MinOff),X1320,-1)</f>
        <v>-1</v>
      </c>
      <c r="J1321">
        <f>IF(AND(S1320=1,V1320&gt;=MinRun),V1320,-1)</f>
        <v>-1</v>
      </c>
      <c r="K1321">
        <f>IF(AND(T1320=1,W1320&gt;=MinRun),W1320,-1)</f>
        <v>-1</v>
      </c>
      <c r="L1321">
        <f>IF(AND(U1320=1,X1320&gt;=MinRun),X1320,-1)</f>
        <v>754</v>
      </c>
      <c r="M1321">
        <f>IF(MAX(G1321:I1321)&lt;0,0,MATCH(MAX(G1321:I1321),G1321:I1321,0))</f>
        <v>0</v>
      </c>
      <c r="N1321">
        <f>IF(MAX(J1321:L1321)&lt;0,0,MATCH(MAX(J1321:L1321),J1321:L1321,0))</f>
        <v>3</v>
      </c>
      <c r="O1321" s="24">
        <f>IF(N1321=0,0,INDEX(CapVec,N1321))</f>
        <v>1.1000000000000001</v>
      </c>
      <c r="P1321">
        <f>IF(OR(D1321&gt;F1321+StartMargin,E1321&lt;SOC_startT),1,0)</f>
        <v>0</v>
      </c>
      <c r="Q1321">
        <f>IF(AND(E1321&gt;SOC_stopT,D1321&lt;=F1321-O1321+StopMargin),1,0)</f>
        <v>0</v>
      </c>
      <c r="R1321">
        <f>IF(AND(P1321=1,M1321&gt;0),1,IF(AND(P1321=0,Q1321=1,N1321&gt;0),-1,0))</f>
        <v>0</v>
      </c>
      <c r="S1321">
        <f>S1320+IF(AND(R1321=1,M1321=1),1,0)-IF(AND(R1321=-1,N1321=1),1,0)</f>
        <v>0</v>
      </c>
      <c r="T1321">
        <f>T1320+IF(AND(R1321=1,M1321=2),1,0)-IF(AND(R1321=-1,N1321=2),1,0)</f>
        <v>0</v>
      </c>
      <c r="U1321">
        <f>U1320+IF(AND(R1321=1,M1321=3),1,0)-IF(AND(R1321=-1,N1321=3),1,0)</f>
        <v>1</v>
      </c>
      <c r="V1321">
        <f>IF(S1321&lt;&gt;S1320,0,V1320+dt)</f>
        <v>14</v>
      </c>
      <c r="W1321">
        <f>IF(T1321&lt;&gt;T1320,0,W1320+dt)</f>
        <v>13</v>
      </c>
      <c r="X1321">
        <f>IF(U1321&lt;&gt;U1320,0,X1320+dt)</f>
        <v>755</v>
      </c>
      <c r="Y1321" s="24">
        <f>S1321*Cap_1*MIN(1,(V1321+dt)/StartRamp)</f>
        <v>0</v>
      </c>
      <c r="Z1321" s="24">
        <f>T1321*Cap_2*MIN(1,(W1321+dt)/StartRamp)</f>
        <v>0</v>
      </c>
      <c r="AA1321" s="24">
        <f>U1321*Cap_3*MIN(1,(X1321+dt)/StartRamp)</f>
        <v>1.1000000000000001</v>
      </c>
      <c r="AB1321" s="24">
        <f>SUM(Y1321:AA1321)</f>
        <v>1.1000000000000001</v>
      </c>
      <c r="AC1321" s="24">
        <f>AB1321-D1321</f>
        <v>-1.4198</v>
      </c>
      <c r="AD1321" s="25">
        <f>MEDIAN(0,(TaperEnd-E1321)/(TaperEnd-TaperStart),1)</f>
        <v>1</v>
      </c>
      <c r="AE1321" s="24">
        <f>MIN(P_pcs*AD1321,MAX(0,SOC_max-E1321)*E_nom*60/dt/SQRT(RTE))</f>
        <v>2.5</v>
      </c>
      <c r="AF1321" s="24">
        <f>MIN(P_pcs,MAX(0,E1321-SOC_min)*E_nom*60/dt*SQRT(RTE))</f>
        <v>2.5</v>
      </c>
      <c r="AG1321" s="24">
        <f>IF(AC1321&gt;0,MIN(AC1321,AE1321),0)</f>
        <v>0</v>
      </c>
      <c r="AH1321" s="24">
        <f>IF(AC1321&lt;0,MIN(-AC1321,AF1321),0)</f>
        <v>1.4198</v>
      </c>
      <c r="AI1321" s="24">
        <f>IF(AC1321&gt;0,D1321+AG1321,AB1321)</f>
        <v>1.1000000000000001</v>
      </c>
      <c r="AJ1321" s="24">
        <f>MAX(0,D1321-AI1321-AH1321)</f>
        <v>0</v>
      </c>
      <c r="AK1321" s="25">
        <f>IF(AB1321&gt;0,AI1321/AB1321,0)</f>
        <v>1</v>
      </c>
      <c r="AL1321">
        <f>IF(AB1321=0,1,MIN(MATCH(MEDIAN(MinStable,AK1321,1),FC_L,1),3))</f>
        <v>3</v>
      </c>
      <c r="AM1321" s="25">
        <f>INDEX(FC_E1,$AL1321)+(MEDIAN(MinStable,$AK1321,1)-INDEX(FC_L,$AL1321))*(INDEX(FC_E1,$AL1321+1)-INDEX(FC_E1,$AL1321))/(INDEX(FC_L,$AL1321+1)-INDEX(FC_L,$AL1321))</f>
        <v>0.42799999999999999</v>
      </c>
      <c r="AN1321" s="25">
        <f>INDEX(FC_E2,$AL1321)+(MEDIAN(MinStable,$AK1321,1)-INDEX(FC_L,$AL1321))*(INDEX(FC_E2,$AL1321+1)-INDEX(FC_E2,$AL1321))/(INDEX(FC_L,$AL1321+1)-INDEX(FC_L,$AL1321))</f>
        <v>0.42199999999999999</v>
      </c>
      <c r="AO1321" s="25">
        <f>INDEX(FC_E3,$AL1321)+(MEDIAN(MinStable,$AK1321,1)-INDEX(FC_L,$AL1321))*(INDEX(FC_E3,$AL1321+1)-INDEX(FC_E3,$AL1321))/(INDEX(FC_L,$AL1321+1)-INDEX(FC_L,$AL1321))</f>
        <v>0.41499999999999998</v>
      </c>
      <c r="AP1321" s="26">
        <f>(IF(S1321=1,Y1321*AK1321/AM1321,0)+IF(T1321=1,Z1321*AK1321/AN1321,0)+IF(U1321=1,AA1321*AK1321/AO1321,0))*dt/60</f>
        <v>4.4176706827309245E-2</v>
      </c>
      <c r="AQ1321" s="25">
        <f>E1321+(AG1321*SQRT(RTE)-AH1321/SQRT(RTE))*dt/60/E_nom</f>
        <v>0.78902579667925932</v>
      </c>
      <c r="AR1321">
        <f>IF(R1321=1,1,0)</f>
        <v>0</v>
      </c>
    </row>
    <row r="1322" spans="1:44" x14ac:dyDescent="0.2">
      <c r="A1322">
        <v>1320</v>
      </c>
      <c r="B1322" s="22">
        <f>A1322/1440</f>
        <v>0.91666666666666663</v>
      </c>
      <c r="C1322" s="23">
        <v>2.3847999999999998</v>
      </c>
      <c r="D1322" s="24">
        <f>C1322+P_aux</f>
        <v>2.3997999999999999</v>
      </c>
      <c r="E1322" s="25">
        <f>AQ1321</f>
        <v>0.78902579667925932</v>
      </c>
      <c r="F1322" s="24">
        <f>AB1321</f>
        <v>1.1000000000000001</v>
      </c>
      <c r="G1322">
        <f>IF(AND(S1321=0,V1321&gt;=MinOff),V1321,-1)</f>
        <v>-1</v>
      </c>
      <c r="H1322">
        <f>IF(AND(T1321=0,W1321&gt;=MinOff),W1321,-1)</f>
        <v>-1</v>
      </c>
      <c r="I1322">
        <f>IF(AND(U1321=0,X1321&gt;=MinOff),X1321,-1)</f>
        <v>-1</v>
      </c>
      <c r="J1322">
        <f>IF(AND(S1321=1,V1321&gt;=MinRun),V1321,-1)</f>
        <v>-1</v>
      </c>
      <c r="K1322">
        <f>IF(AND(T1321=1,W1321&gt;=MinRun),W1321,-1)</f>
        <v>-1</v>
      </c>
      <c r="L1322">
        <f>IF(AND(U1321=1,X1321&gt;=MinRun),X1321,-1)</f>
        <v>755</v>
      </c>
      <c r="M1322">
        <f>IF(MAX(G1322:I1322)&lt;0,0,MATCH(MAX(G1322:I1322),G1322:I1322,0))</f>
        <v>0</v>
      </c>
      <c r="N1322">
        <f>IF(MAX(J1322:L1322)&lt;0,0,MATCH(MAX(J1322:L1322),J1322:L1322,0))</f>
        <v>3</v>
      </c>
      <c r="O1322" s="24">
        <f>IF(N1322=0,0,INDEX(CapVec,N1322))</f>
        <v>1.1000000000000001</v>
      </c>
      <c r="P1322">
        <f>IF(OR(D1322&gt;F1322+StartMargin,E1322&lt;SOC_startT),1,0)</f>
        <v>0</v>
      </c>
      <c r="Q1322">
        <f>IF(AND(E1322&gt;SOC_stopT,D1322&lt;=F1322-O1322+StopMargin),1,0)</f>
        <v>0</v>
      </c>
      <c r="R1322">
        <f>IF(AND(P1322=1,M1322&gt;0),1,IF(AND(P1322=0,Q1322=1,N1322&gt;0),-1,0))</f>
        <v>0</v>
      </c>
      <c r="S1322">
        <f>S1321+IF(AND(R1322=1,M1322=1),1,0)-IF(AND(R1322=-1,N1322=1),1,0)</f>
        <v>0</v>
      </c>
      <c r="T1322">
        <f>T1321+IF(AND(R1322=1,M1322=2),1,0)-IF(AND(R1322=-1,N1322=2),1,0)</f>
        <v>0</v>
      </c>
      <c r="U1322">
        <f>U1321+IF(AND(R1322=1,M1322=3),1,0)-IF(AND(R1322=-1,N1322=3),1,0)</f>
        <v>1</v>
      </c>
      <c r="V1322">
        <f>IF(S1322&lt;&gt;S1321,0,V1321+dt)</f>
        <v>15</v>
      </c>
      <c r="W1322">
        <f>IF(T1322&lt;&gt;T1321,0,W1321+dt)</f>
        <v>14</v>
      </c>
      <c r="X1322">
        <f>IF(U1322&lt;&gt;U1321,0,X1321+dt)</f>
        <v>756</v>
      </c>
      <c r="Y1322" s="24">
        <f>S1322*Cap_1*MIN(1,(V1322+dt)/StartRamp)</f>
        <v>0</v>
      </c>
      <c r="Z1322" s="24">
        <f>T1322*Cap_2*MIN(1,(W1322+dt)/StartRamp)</f>
        <v>0</v>
      </c>
      <c r="AA1322" s="24">
        <f>U1322*Cap_3*MIN(1,(X1322+dt)/StartRamp)</f>
        <v>1.1000000000000001</v>
      </c>
      <c r="AB1322" s="24">
        <f>SUM(Y1322:AA1322)</f>
        <v>1.1000000000000001</v>
      </c>
      <c r="AC1322" s="24">
        <f>AB1322-D1322</f>
        <v>-1.2997999999999998</v>
      </c>
      <c r="AD1322" s="25">
        <f>MEDIAN(0,(TaperEnd-E1322)/(TaperEnd-TaperStart),1)</f>
        <v>1</v>
      </c>
      <c r="AE1322" s="24">
        <f>MIN(P_pcs*AD1322,MAX(0,SOC_max-E1322)*E_nom*60/dt/SQRT(RTE))</f>
        <v>2.5</v>
      </c>
      <c r="AF1322" s="24">
        <f>MIN(P_pcs,MAX(0,E1322-SOC_min)*E_nom*60/dt*SQRT(RTE))</f>
        <v>2.5</v>
      </c>
      <c r="AG1322" s="24">
        <f>IF(AC1322&gt;0,MIN(AC1322,AE1322),0)</f>
        <v>0</v>
      </c>
      <c r="AH1322" s="24">
        <f>IF(AC1322&lt;0,MIN(-AC1322,AF1322),0)</f>
        <v>1.2997999999999998</v>
      </c>
      <c r="AI1322" s="24">
        <f>IF(AC1322&gt;0,D1322+AG1322,AB1322)</f>
        <v>1.1000000000000001</v>
      </c>
      <c r="AJ1322" s="24">
        <f>MAX(0,D1322-AI1322-AH1322)</f>
        <v>0</v>
      </c>
      <c r="AK1322" s="25">
        <f>IF(AB1322&gt;0,AI1322/AB1322,0)</f>
        <v>1</v>
      </c>
      <c r="AL1322">
        <f>IF(AB1322=0,1,MIN(MATCH(MEDIAN(MinStable,AK1322,1),FC_L,1),3))</f>
        <v>3</v>
      </c>
      <c r="AM1322" s="25">
        <f>INDEX(FC_E1,$AL1322)+(MEDIAN(MinStable,$AK1322,1)-INDEX(FC_L,$AL1322))*(INDEX(FC_E1,$AL1322+1)-INDEX(FC_E1,$AL1322))/(INDEX(FC_L,$AL1322+1)-INDEX(FC_L,$AL1322))</f>
        <v>0.42799999999999999</v>
      </c>
      <c r="AN1322" s="25">
        <f>INDEX(FC_E2,$AL1322)+(MEDIAN(MinStable,$AK1322,1)-INDEX(FC_L,$AL1322))*(INDEX(FC_E2,$AL1322+1)-INDEX(FC_E2,$AL1322))/(INDEX(FC_L,$AL1322+1)-INDEX(FC_L,$AL1322))</f>
        <v>0.42199999999999999</v>
      </c>
      <c r="AO1322" s="25">
        <f>INDEX(FC_E3,$AL1322)+(MEDIAN(MinStable,$AK1322,1)-INDEX(FC_L,$AL1322))*(INDEX(FC_E3,$AL1322+1)-INDEX(FC_E3,$AL1322))/(INDEX(FC_L,$AL1322+1)-INDEX(FC_L,$AL1322))</f>
        <v>0.41499999999999998</v>
      </c>
      <c r="AP1322" s="26">
        <f>(IF(S1322=1,Y1322*AK1322/AM1322,0)+IF(T1322=1,Z1322*AK1322/AN1322,0)+IF(U1322=1,AA1322*AK1322/AO1322,0))*dt/60</f>
        <v>4.4176706827309245E-2</v>
      </c>
      <c r="AQ1322" s="25">
        <f>E1322+(AG1322*SQRT(RTE)-AH1322/SQRT(RTE))*dt/60/E_nom</f>
        <v>0.78482703469260751</v>
      </c>
      <c r="AR1322">
        <f>IF(R1322=1,1,0)</f>
        <v>0</v>
      </c>
    </row>
    <row r="1323" spans="1:44" x14ac:dyDescent="0.2">
      <c r="A1323">
        <v>1321</v>
      </c>
      <c r="B1323" s="22">
        <f>A1323/1440</f>
        <v>0.91736111111111107</v>
      </c>
      <c r="C1323" s="23">
        <v>2.4819</v>
      </c>
      <c r="D1323" s="24">
        <f>C1323+P_aux</f>
        <v>2.4969000000000001</v>
      </c>
      <c r="E1323" s="25">
        <f>AQ1322</f>
        <v>0.78482703469260751</v>
      </c>
      <c r="F1323" s="24">
        <f>AB1322</f>
        <v>1.1000000000000001</v>
      </c>
      <c r="G1323">
        <f>IF(AND(S1322=0,V1322&gt;=MinOff),V1322,-1)</f>
        <v>15</v>
      </c>
      <c r="H1323">
        <f>IF(AND(T1322=0,W1322&gt;=MinOff),W1322,-1)</f>
        <v>-1</v>
      </c>
      <c r="I1323">
        <f>IF(AND(U1322=0,X1322&gt;=MinOff),X1322,-1)</f>
        <v>-1</v>
      </c>
      <c r="J1323">
        <f>IF(AND(S1322=1,V1322&gt;=MinRun),V1322,-1)</f>
        <v>-1</v>
      </c>
      <c r="K1323">
        <f>IF(AND(T1322=1,W1322&gt;=MinRun),W1322,-1)</f>
        <v>-1</v>
      </c>
      <c r="L1323">
        <f>IF(AND(U1322=1,X1322&gt;=MinRun),X1322,-1)</f>
        <v>756</v>
      </c>
      <c r="M1323">
        <f>IF(MAX(G1323:I1323)&lt;0,0,MATCH(MAX(G1323:I1323),G1323:I1323,0))</f>
        <v>1</v>
      </c>
      <c r="N1323">
        <f>IF(MAX(J1323:L1323)&lt;0,0,MATCH(MAX(J1323:L1323),J1323:L1323,0))</f>
        <v>3</v>
      </c>
      <c r="O1323" s="24">
        <f>IF(N1323=0,0,INDEX(CapVec,N1323))</f>
        <v>1.1000000000000001</v>
      </c>
      <c r="P1323">
        <f>IF(OR(D1323&gt;F1323+StartMargin,E1323&lt;SOC_startT),1,0)</f>
        <v>0</v>
      </c>
      <c r="Q1323">
        <f>IF(AND(E1323&gt;SOC_stopT,D1323&lt;=F1323-O1323+StopMargin),1,0)</f>
        <v>0</v>
      </c>
      <c r="R1323">
        <f>IF(AND(P1323=1,M1323&gt;0),1,IF(AND(P1323=0,Q1323=1,N1323&gt;0),-1,0))</f>
        <v>0</v>
      </c>
      <c r="S1323">
        <f>S1322+IF(AND(R1323=1,M1323=1),1,0)-IF(AND(R1323=-1,N1323=1),1,0)</f>
        <v>0</v>
      </c>
      <c r="T1323">
        <f>T1322+IF(AND(R1323=1,M1323=2),1,0)-IF(AND(R1323=-1,N1323=2),1,0)</f>
        <v>0</v>
      </c>
      <c r="U1323">
        <f>U1322+IF(AND(R1323=1,M1323=3),1,0)-IF(AND(R1323=-1,N1323=3),1,0)</f>
        <v>1</v>
      </c>
      <c r="V1323">
        <f>IF(S1323&lt;&gt;S1322,0,V1322+dt)</f>
        <v>16</v>
      </c>
      <c r="W1323">
        <f>IF(T1323&lt;&gt;T1322,0,W1322+dt)</f>
        <v>15</v>
      </c>
      <c r="X1323">
        <f>IF(U1323&lt;&gt;U1322,0,X1322+dt)</f>
        <v>757</v>
      </c>
      <c r="Y1323" s="24">
        <f>S1323*Cap_1*MIN(1,(V1323+dt)/StartRamp)</f>
        <v>0</v>
      </c>
      <c r="Z1323" s="24">
        <f>T1323*Cap_2*MIN(1,(W1323+dt)/StartRamp)</f>
        <v>0</v>
      </c>
      <c r="AA1323" s="24">
        <f>U1323*Cap_3*MIN(1,(X1323+dt)/StartRamp)</f>
        <v>1.1000000000000001</v>
      </c>
      <c r="AB1323" s="24">
        <f>SUM(Y1323:AA1323)</f>
        <v>1.1000000000000001</v>
      </c>
      <c r="AC1323" s="24">
        <f>AB1323-D1323</f>
        <v>-1.3969</v>
      </c>
      <c r="AD1323" s="25">
        <f>MEDIAN(0,(TaperEnd-E1323)/(TaperEnd-TaperStart),1)</f>
        <v>1</v>
      </c>
      <c r="AE1323" s="24">
        <f>MIN(P_pcs*AD1323,MAX(0,SOC_max-E1323)*E_nom*60/dt/SQRT(RTE))</f>
        <v>2.5</v>
      </c>
      <c r="AF1323" s="24">
        <f>MIN(P_pcs,MAX(0,E1323-SOC_min)*E_nom*60/dt*SQRT(RTE))</f>
        <v>2.5</v>
      </c>
      <c r="AG1323" s="24">
        <f>IF(AC1323&gt;0,MIN(AC1323,AE1323),0)</f>
        <v>0</v>
      </c>
      <c r="AH1323" s="24">
        <f>IF(AC1323&lt;0,MIN(-AC1323,AF1323),0)</f>
        <v>1.3969</v>
      </c>
      <c r="AI1323" s="24">
        <f>IF(AC1323&gt;0,D1323+AG1323,AB1323)</f>
        <v>1.1000000000000001</v>
      </c>
      <c r="AJ1323" s="24">
        <f>MAX(0,D1323-AI1323-AH1323)</f>
        <v>0</v>
      </c>
      <c r="AK1323" s="25">
        <f>IF(AB1323&gt;0,AI1323/AB1323,0)</f>
        <v>1</v>
      </c>
      <c r="AL1323">
        <f>IF(AB1323=0,1,MIN(MATCH(MEDIAN(MinStable,AK1323,1),FC_L,1),3))</f>
        <v>3</v>
      </c>
      <c r="AM1323" s="25">
        <f>INDEX(FC_E1,$AL1323)+(MEDIAN(MinStable,$AK1323,1)-INDEX(FC_L,$AL1323))*(INDEX(FC_E1,$AL1323+1)-INDEX(FC_E1,$AL1323))/(INDEX(FC_L,$AL1323+1)-INDEX(FC_L,$AL1323))</f>
        <v>0.42799999999999999</v>
      </c>
      <c r="AN1323" s="25">
        <f>INDEX(FC_E2,$AL1323)+(MEDIAN(MinStable,$AK1323,1)-INDEX(FC_L,$AL1323))*(INDEX(FC_E2,$AL1323+1)-INDEX(FC_E2,$AL1323))/(INDEX(FC_L,$AL1323+1)-INDEX(FC_L,$AL1323))</f>
        <v>0.42199999999999999</v>
      </c>
      <c r="AO1323" s="25">
        <f>INDEX(FC_E3,$AL1323)+(MEDIAN(MinStable,$AK1323,1)-INDEX(FC_L,$AL1323))*(INDEX(FC_E3,$AL1323+1)-INDEX(FC_E3,$AL1323))/(INDEX(FC_L,$AL1323+1)-INDEX(FC_L,$AL1323))</f>
        <v>0.41499999999999998</v>
      </c>
      <c r="AP1323" s="26">
        <f>(IF(S1323=1,Y1323*AK1323/AM1323,0)+IF(T1323=1,Z1323*AK1323/AN1323,0)+IF(U1323=1,AA1323*AK1323/AO1323,0))*dt/60</f>
        <v>4.4176706827309245E-2</v>
      </c>
      <c r="AQ1323" s="25">
        <f>E1323+(AG1323*SQRT(RTE)-AH1323/SQRT(RTE))*dt/60/E_nom</f>
        <v>0.78031460922780216</v>
      </c>
      <c r="AR1323">
        <f>IF(R1323=1,1,0)</f>
        <v>0</v>
      </c>
    </row>
    <row r="1324" spans="1:44" x14ac:dyDescent="0.2">
      <c r="A1324">
        <v>1322</v>
      </c>
      <c r="B1324" s="22">
        <f>A1324/1440</f>
        <v>0.91805555555555551</v>
      </c>
      <c r="C1324" s="23">
        <v>2.4893000000000001</v>
      </c>
      <c r="D1324" s="24">
        <f>C1324+P_aux</f>
        <v>2.5043000000000002</v>
      </c>
      <c r="E1324" s="25">
        <f>AQ1323</f>
        <v>0.78031460922780216</v>
      </c>
      <c r="F1324" s="24">
        <f>AB1323</f>
        <v>1.1000000000000001</v>
      </c>
      <c r="G1324">
        <f>IF(AND(S1323=0,V1323&gt;=MinOff),V1323,-1)</f>
        <v>16</v>
      </c>
      <c r="H1324">
        <f>IF(AND(T1323=0,W1323&gt;=MinOff),W1323,-1)</f>
        <v>15</v>
      </c>
      <c r="I1324">
        <f>IF(AND(U1323=0,X1323&gt;=MinOff),X1323,-1)</f>
        <v>-1</v>
      </c>
      <c r="J1324">
        <f>IF(AND(S1323=1,V1323&gt;=MinRun),V1323,-1)</f>
        <v>-1</v>
      </c>
      <c r="K1324">
        <f>IF(AND(T1323=1,W1323&gt;=MinRun),W1323,-1)</f>
        <v>-1</v>
      </c>
      <c r="L1324">
        <f>IF(AND(U1323=1,X1323&gt;=MinRun),X1323,-1)</f>
        <v>757</v>
      </c>
      <c r="M1324">
        <f>IF(MAX(G1324:I1324)&lt;0,0,MATCH(MAX(G1324:I1324),G1324:I1324,0))</f>
        <v>1</v>
      </c>
      <c r="N1324">
        <f>IF(MAX(J1324:L1324)&lt;0,0,MATCH(MAX(J1324:L1324),J1324:L1324,0))</f>
        <v>3</v>
      </c>
      <c r="O1324" s="24">
        <f>IF(N1324=0,0,INDEX(CapVec,N1324))</f>
        <v>1.1000000000000001</v>
      </c>
      <c r="P1324">
        <f>IF(OR(D1324&gt;F1324+StartMargin,E1324&lt;SOC_startT),1,0)</f>
        <v>0</v>
      </c>
      <c r="Q1324">
        <f>IF(AND(E1324&gt;SOC_stopT,D1324&lt;=F1324-O1324+StopMargin),1,0)</f>
        <v>0</v>
      </c>
      <c r="R1324">
        <f>IF(AND(P1324=1,M1324&gt;0),1,IF(AND(P1324=0,Q1324=1,N1324&gt;0),-1,0))</f>
        <v>0</v>
      </c>
      <c r="S1324">
        <f>S1323+IF(AND(R1324=1,M1324=1),1,0)-IF(AND(R1324=-1,N1324=1),1,0)</f>
        <v>0</v>
      </c>
      <c r="T1324">
        <f>T1323+IF(AND(R1324=1,M1324=2),1,0)-IF(AND(R1324=-1,N1324=2),1,0)</f>
        <v>0</v>
      </c>
      <c r="U1324">
        <f>U1323+IF(AND(R1324=1,M1324=3),1,0)-IF(AND(R1324=-1,N1324=3),1,0)</f>
        <v>1</v>
      </c>
      <c r="V1324">
        <f>IF(S1324&lt;&gt;S1323,0,V1323+dt)</f>
        <v>17</v>
      </c>
      <c r="W1324">
        <f>IF(T1324&lt;&gt;T1323,0,W1323+dt)</f>
        <v>16</v>
      </c>
      <c r="X1324">
        <f>IF(U1324&lt;&gt;U1323,0,X1323+dt)</f>
        <v>758</v>
      </c>
      <c r="Y1324" s="24">
        <f>S1324*Cap_1*MIN(1,(V1324+dt)/StartRamp)</f>
        <v>0</v>
      </c>
      <c r="Z1324" s="24">
        <f>T1324*Cap_2*MIN(1,(W1324+dt)/StartRamp)</f>
        <v>0</v>
      </c>
      <c r="AA1324" s="24">
        <f>U1324*Cap_3*MIN(1,(X1324+dt)/StartRamp)</f>
        <v>1.1000000000000001</v>
      </c>
      <c r="AB1324" s="24">
        <f>SUM(Y1324:AA1324)</f>
        <v>1.1000000000000001</v>
      </c>
      <c r="AC1324" s="24">
        <f>AB1324-D1324</f>
        <v>-1.4043000000000001</v>
      </c>
      <c r="AD1324" s="25">
        <f>MEDIAN(0,(TaperEnd-E1324)/(TaperEnd-TaperStart),1)</f>
        <v>1</v>
      </c>
      <c r="AE1324" s="24">
        <f>MIN(P_pcs*AD1324,MAX(0,SOC_max-E1324)*E_nom*60/dt/SQRT(RTE))</f>
        <v>2.5</v>
      </c>
      <c r="AF1324" s="24">
        <f>MIN(P_pcs,MAX(0,E1324-SOC_min)*E_nom*60/dt*SQRT(RTE))</f>
        <v>2.5</v>
      </c>
      <c r="AG1324" s="24">
        <f>IF(AC1324&gt;0,MIN(AC1324,AE1324),0)</f>
        <v>0</v>
      </c>
      <c r="AH1324" s="24">
        <f>IF(AC1324&lt;0,MIN(-AC1324,AF1324),0)</f>
        <v>1.4043000000000001</v>
      </c>
      <c r="AI1324" s="24">
        <f>IF(AC1324&gt;0,D1324+AG1324,AB1324)</f>
        <v>1.1000000000000001</v>
      </c>
      <c r="AJ1324" s="24">
        <f>MAX(0,D1324-AI1324-AH1324)</f>
        <v>0</v>
      </c>
      <c r="AK1324" s="25">
        <f>IF(AB1324&gt;0,AI1324/AB1324,0)</f>
        <v>1</v>
      </c>
      <c r="AL1324">
        <f>IF(AB1324=0,1,MIN(MATCH(MEDIAN(MinStable,AK1324,1),FC_L,1),3))</f>
        <v>3</v>
      </c>
      <c r="AM1324" s="25">
        <f>INDEX(FC_E1,$AL1324)+(MEDIAN(MinStable,$AK1324,1)-INDEX(FC_L,$AL1324))*(INDEX(FC_E1,$AL1324+1)-INDEX(FC_E1,$AL1324))/(INDEX(FC_L,$AL1324+1)-INDEX(FC_L,$AL1324))</f>
        <v>0.42799999999999999</v>
      </c>
      <c r="AN1324" s="25">
        <f>INDEX(FC_E2,$AL1324)+(MEDIAN(MinStable,$AK1324,1)-INDEX(FC_L,$AL1324))*(INDEX(FC_E2,$AL1324+1)-INDEX(FC_E2,$AL1324))/(INDEX(FC_L,$AL1324+1)-INDEX(FC_L,$AL1324))</f>
        <v>0.42199999999999999</v>
      </c>
      <c r="AO1324" s="25">
        <f>INDEX(FC_E3,$AL1324)+(MEDIAN(MinStable,$AK1324,1)-INDEX(FC_L,$AL1324))*(INDEX(FC_E3,$AL1324+1)-INDEX(FC_E3,$AL1324))/(INDEX(FC_L,$AL1324+1)-INDEX(FC_L,$AL1324))</f>
        <v>0.41499999999999998</v>
      </c>
      <c r="AP1324" s="26">
        <f>(IF(S1324=1,Y1324*AK1324/AM1324,0)+IF(T1324=1,Z1324*AK1324/AN1324,0)+IF(U1324=1,AA1324*AK1324/AO1324,0))*dt/60</f>
        <v>4.4176706827309245E-2</v>
      </c>
      <c r="AQ1324" s="25">
        <f>E1324+(AG1324*SQRT(RTE)-AH1324/SQRT(RTE))*dt/60/E_nom</f>
        <v>0.7757782794402539</v>
      </c>
      <c r="AR1324">
        <f>IF(R1324=1,1,0)</f>
        <v>0</v>
      </c>
    </row>
    <row r="1325" spans="1:44" x14ac:dyDescent="0.2">
      <c r="A1325">
        <v>1323</v>
      </c>
      <c r="B1325" s="22">
        <f>A1325/1440</f>
        <v>0.91874999999999996</v>
      </c>
      <c r="C1325" s="23">
        <v>2.4154</v>
      </c>
      <c r="D1325" s="24">
        <f>C1325+P_aux</f>
        <v>2.4304000000000001</v>
      </c>
      <c r="E1325" s="25">
        <f>AQ1324</f>
        <v>0.7757782794402539</v>
      </c>
      <c r="F1325" s="24">
        <f>AB1324</f>
        <v>1.1000000000000001</v>
      </c>
      <c r="G1325">
        <f>IF(AND(S1324=0,V1324&gt;=MinOff),V1324,-1)</f>
        <v>17</v>
      </c>
      <c r="H1325">
        <f>IF(AND(T1324=0,W1324&gt;=MinOff),W1324,-1)</f>
        <v>16</v>
      </c>
      <c r="I1325">
        <f>IF(AND(U1324=0,X1324&gt;=MinOff),X1324,-1)</f>
        <v>-1</v>
      </c>
      <c r="J1325">
        <f>IF(AND(S1324=1,V1324&gt;=MinRun),V1324,-1)</f>
        <v>-1</v>
      </c>
      <c r="K1325">
        <f>IF(AND(T1324=1,W1324&gt;=MinRun),W1324,-1)</f>
        <v>-1</v>
      </c>
      <c r="L1325">
        <f>IF(AND(U1324=1,X1324&gt;=MinRun),X1324,-1)</f>
        <v>758</v>
      </c>
      <c r="M1325">
        <f>IF(MAX(G1325:I1325)&lt;0,0,MATCH(MAX(G1325:I1325),G1325:I1325,0))</f>
        <v>1</v>
      </c>
      <c r="N1325">
        <f>IF(MAX(J1325:L1325)&lt;0,0,MATCH(MAX(J1325:L1325),J1325:L1325,0))</f>
        <v>3</v>
      </c>
      <c r="O1325" s="24">
        <f>IF(N1325=0,0,INDEX(CapVec,N1325))</f>
        <v>1.1000000000000001</v>
      </c>
      <c r="P1325">
        <f>IF(OR(D1325&gt;F1325+StartMargin,E1325&lt;SOC_startT),1,0)</f>
        <v>0</v>
      </c>
      <c r="Q1325">
        <f>IF(AND(E1325&gt;SOC_stopT,D1325&lt;=F1325-O1325+StopMargin),1,0)</f>
        <v>0</v>
      </c>
      <c r="R1325">
        <f>IF(AND(P1325=1,M1325&gt;0),1,IF(AND(P1325=0,Q1325=1,N1325&gt;0),-1,0))</f>
        <v>0</v>
      </c>
      <c r="S1325">
        <f>S1324+IF(AND(R1325=1,M1325=1),1,0)-IF(AND(R1325=-1,N1325=1),1,0)</f>
        <v>0</v>
      </c>
      <c r="T1325">
        <f>T1324+IF(AND(R1325=1,M1325=2),1,0)-IF(AND(R1325=-1,N1325=2),1,0)</f>
        <v>0</v>
      </c>
      <c r="U1325">
        <f>U1324+IF(AND(R1325=1,M1325=3),1,0)-IF(AND(R1325=-1,N1325=3),1,0)</f>
        <v>1</v>
      </c>
      <c r="V1325">
        <f>IF(S1325&lt;&gt;S1324,0,V1324+dt)</f>
        <v>18</v>
      </c>
      <c r="W1325">
        <f>IF(T1325&lt;&gt;T1324,0,W1324+dt)</f>
        <v>17</v>
      </c>
      <c r="X1325">
        <f>IF(U1325&lt;&gt;U1324,0,X1324+dt)</f>
        <v>759</v>
      </c>
      <c r="Y1325" s="24">
        <f>S1325*Cap_1*MIN(1,(V1325+dt)/StartRamp)</f>
        <v>0</v>
      </c>
      <c r="Z1325" s="24">
        <f>T1325*Cap_2*MIN(1,(W1325+dt)/StartRamp)</f>
        <v>0</v>
      </c>
      <c r="AA1325" s="24">
        <f>U1325*Cap_3*MIN(1,(X1325+dt)/StartRamp)</f>
        <v>1.1000000000000001</v>
      </c>
      <c r="AB1325" s="24">
        <f>SUM(Y1325:AA1325)</f>
        <v>1.1000000000000001</v>
      </c>
      <c r="AC1325" s="24">
        <f>AB1325-D1325</f>
        <v>-1.3304</v>
      </c>
      <c r="AD1325" s="25">
        <f>MEDIAN(0,(TaperEnd-E1325)/(TaperEnd-TaperStart),1)</f>
        <v>1</v>
      </c>
      <c r="AE1325" s="24">
        <f>MIN(P_pcs*AD1325,MAX(0,SOC_max-E1325)*E_nom*60/dt/SQRT(RTE))</f>
        <v>2.5</v>
      </c>
      <c r="AF1325" s="24">
        <f>MIN(P_pcs,MAX(0,E1325-SOC_min)*E_nom*60/dt*SQRT(RTE))</f>
        <v>2.5</v>
      </c>
      <c r="AG1325" s="24">
        <f>IF(AC1325&gt;0,MIN(AC1325,AE1325),0)</f>
        <v>0</v>
      </c>
      <c r="AH1325" s="24">
        <f>IF(AC1325&lt;0,MIN(-AC1325,AF1325),0)</f>
        <v>1.3304</v>
      </c>
      <c r="AI1325" s="24">
        <f>IF(AC1325&gt;0,D1325+AG1325,AB1325)</f>
        <v>1.1000000000000001</v>
      </c>
      <c r="AJ1325" s="24">
        <f>MAX(0,D1325-AI1325-AH1325)</f>
        <v>0</v>
      </c>
      <c r="AK1325" s="25">
        <f>IF(AB1325&gt;0,AI1325/AB1325,0)</f>
        <v>1</v>
      </c>
      <c r="AL1325">
        <f>IF(AB1325=0,1,MIN(MATCH(MEDIAN(MinStable,AK1325,1),FC_L,1),3))</f>
        <v>3</v>
      </c>
      <c r="AM1325" s="25">
        <f>INDEX(FC_E1,$AL1325)+(MEDIAN(MinStable,$AK1325,1)-INDEX(FC_L,$AL1325))*(INDEX(FC_E1,$AL1325+1)-INDEX(FC_E1,$AL1325))/(INDEX(FC_L,$AL1325+1)-INDEX(FC_L,$AL1325))</f>
        <v>0.42799999999999999</v>
      </c>
      <c r="AN1325" s="25">
        <f>INDEX(FC_E2,$AL1325)+(MEDIAN(MinStable,$AK1325,1)-INDEX(FC_L,$AL1325))*(INDEX(FC_E2,$AL1325+1)-INDEX(FC_E2,$AL1325))/(INDEX(FC_L,$AL1325+1)-INDEX(FC_L,$AL1325))</f>
        <v>0.42199999999999999</v>
      </c>
      <c r="AO1325" s="25">
        <f>INDEX(FC_E3,$AL1325)+(MEDIAN(MinStable,$AK1325,1)-INDEX(FC_L,$AL1325))*(INDEX(FC_E3,$AL1325+1)-INDEX(FC_E3,$AL1325))/(INDEX(FC_L,$AL1325+1)-INDEX(FC_L,$AL1325))</f>
        <v>0.41499999999999998</v>
      </c>
      <c r="AP1325" s="26">
        <f>(IF(S1325=1,Y1325*AK1325/AM1325,0)+IF(T1325=1,Z1325*AK1325/AN1325,0)+IF(U1325=1,AA1325*AK1325/AO1325,0))*dt/60</f>
        <v>4.4176706827309245E-2</v>
      </c>
      <c r="AQ1325" s="25">
        <f>E1325+(AG1325*SQRT(RTE)-AH1325/SQRT(RTE))*dt/60/E_nom</f>
        <v>0.7714806698487463</v>
      </c>
      <c r="AR1325">
        <f>IF(R1325=1,1,0)</f>
        <v>0</v>
      </c>
    </row>
    <row r="1326" spans="1:44" x14ac:dyDescent="0.2">
      <c r="A1326">
        <v>1324</v>
      </c>
      <c r="B1326" s="22">
        <f>A1326/1440</f>
        <v>0.9194444444444444</v>
      </c>
      <c r="C1326" s="23">
        <v>2.4733000000000001</v>
      </c>
      <c r="D1326" s="24">
        <f>C1326+P_aux</f>
        <v>2.4883000000000002</v>
      </c>
      <c r="E1326" s="25">
        <f>AQ1325</f>
        <v>0.7714806698487463</v>
      </c>
      <c r="F1326" s="24">
        <f>AB1325</f>
        <v>1.1000000000000001</v>
      </c>
      <c r="G1326">
        <f>IF(AND(S1325=0,V1325&gt;=MinOff),V1325,-1)</f>
        <v>18</v>
      </c>
      <c r="H1326">
        <f>IF(AND(T1325=0,W1325&gt;=MinOff),W1325,-1)</f>
        <v>17</v>
      </c>
      <c r="I1326">
        <f>IF(AND(U1325=0,X1325&gt;=MinOff),X1325,-1)</f>
        <v>-1</v>
      </c>
      <c r="J1326">
        <f>IF(AND(S1325=1,V1325&gt;=MinRun),V1325,-1)</f>
        <v>-1</v>
      </c>
      <c r="K1326">
        <f>IF(AND(T1325=1,W1325&gt;=MinRun),W1325,-1)</f>
        <v>-1</v>
      </c>
      <c r="L1326">
        <f>IF(AND(U1325=1,X1325&gt;=MinRun),X1325,-1)</f>
        <v>759</v>
      </c>
      <c r="M1326">
        <f>IF(MAX(G1326:I1326)&lt;0,0,MATCH(MAX(G1326:I1326),G1326:I1326,0))</f>
        <v>1</v>
      </c>
      <c r="N1326">
        <f>IF(MAX(J1326:L1326)&lt;0,0,MATCH(MAX(J1326:L1326),J1326:L1326,0))</f>
        <v>3</v>
      </c>
      <c r="O1326" s="24">
        <f>IF(N1326=0,0,INDEX(CapVec,N1326))</f>
        <v>1.1000000000000001</v>
      </c>
      <c r="P1326">
        <f>IF(OR(D1326&gt;F1326+StartMargin,E1326&lt;SOC_startT),1,0)</f>
        <v>0</v>
      </c>
      <c r="Q1326">
        <f>IF(AND(E1326&gt;SOC_stopT,D1326&lt;=F1326-O1326+StopMargin),1,0)</f>
        <v>0</v>
      </c>
      <c r="R1326">
        <f>IF(AND(P1326=1,M1326&gt;0),1,IF(AND(P1326=0,Q1326=1,N1326&gt;0),-1,0))</f>
        <v>0</v>
      </c>
      <c r="S1326">
        <f>S1325+IF(AND(R1326=1,M1326=1),1,0)-IF(AND(R1326=-1,N1326=1),1,0)</f>
        <v>0</v>
      </c>
      <c r="T1326">
        <f>T1325+IF(AND(R1326=1,M1326=2),1,0)-IF(AND(R1326=-1,N1326=2),1,0)</f>
        <v>0</v>
      </c>
      <c r="U1326">
        <f>U1325+IF(AND(R1326=1,M1326=3),1,0)-IF(AND(R1326=-1,N1326=3),1,0)</f>
        <v>1</v>
      </c>
      <c r="V1326">
        <f>IF(S1326&lt;&gt;S1325,0,V1325+dt)</f>
        <v>19</v>
      </c>
      <c r="W1326">
        <f>IF(T1326&lt;&gt;T1325,0,W1325+dt)</f>
        <v>18</v>
      </c>
      <c r="X1326">
        <f>IF(U1326&lt;&gt;U1325,0,X1325+dt)</f>
        <v>760</v>
      </c>
      <c r="Y1326" s="24">
        <f>S1326*Cap_1*MIN(1,(V1326+dt)/StartRamp)</f>
        <v>0</v>
      </c>
      <c r="Z1326" s="24">
        <f>T1326*Cap_2*MIN(1,(W1326+dt)/StartRamp)</f>
        <v>0</v>
      </c>
      <c r="AA1326" s="24">
        <f>U1326*Cap_3*MIN(1,(X1326+dt)/StartRamp)</f>
        <v>1.1000000000000001</v>
      </c>
      <c r="AB1326" s="24">
        <f>SUM(Y1326:AA1326)</f>
        <v>1.1000000000000001</v>
      </c>
      <c r="AC1326" s="24">
        <f>AB1326-D1326</f>
        <v>-1.3883000000000001</v>
      </c>
      <c r="AD1326" s="25">
        <f>MEDIAN(0,(TaperEnd-E1326)/(TaperEnd-TaperStart),1)</f>
        <v>1</v>
      </c>
      <c r="AE1326" s="24">
        <f>MIN(P_pcs*AD1326,MAX(0,SOC_max-E1326)*E_nom*60/dt/SQRT(RTE))</f>
        <v>2.5</v>
      </c>
      <c r="AF1326" s="24">
        <f>MIN(P_pcs,MAX(0,E1326-SOC_min)*E_nom*60/dt*SQRT(RTE))</f>
        <v>2.5</v>
      </c>
      <c r="AG1326" s="24">
        <f>IF(AC1326&gt;0,MIN(AC1326,AE1326),0)</f>
        <v>0</v>
      </c>
      <c r="AH1326" s="24">
        <f>IF(AC1326&lt;0,MIN(-AC1326,AF1326),0)</f>
        <v>1.3883000000000001</v>
      </c>
      <c r="AI1326" s="24">
        <f>IF(AC1326&gt;0,D1326+AG1326,AB1326)</f>
        <v>1.1000000000000001</v>
      </c>
      <c r="AJ1326" s="24">
        <f>MAX(0,D1326-AI1326-AH1326)</f>
        <v>0</v>
      </c>
      <c r="AK1326" s="25">
        <f>IF(AB1326&gt;0,AI1326/AB1326,0)</f>
        <v>1</v>
      </c>
      <c r="AL1326">
        <f>IF(AB1326=0,1,MIN(MATCH(MEDIAN(MinStable,AK1326,1),FC_L,1),3))</f>
        <v>3</v>
      </c>
      <c r="AM1326" s="25">
        <f>INDEX(FC_E1,$AL1326)+(MEDIAN(MinStable,$AK1326,1)-INDEX(FC_L,$AL1326))*(INDEX(FC_E1,$AL1326+1)-INDEX(FC_E1,$AL1326))/(INDEX(FC_L,$AL1326+1)-INDEX(FC_L,$AL1326))</f>
        <v>0.42799999999999999</v>
      </c>
      <c r="AN1326" s="25">
        <f>INDEX(FC_E2,$AL1326)+(MEDIAN(MinStable,$AK1326,1)-INDEX(FC_L,$AL1326))*(INDEX(FC_E2,$AL1326+1)-INDEX(FC_E2,$AL1326))/(INDEX(FC_L,$AL1326+1)-INDEX(FC_L,$AL1326))</f>
        <v>0.42199999999999999</v>
      </c>
      <c r="AO1326" s="25">
        <f>INDEX(FC_E3,$AL1326)+(MEDIAN(MinStable,$AK1326,1)-INDEX(FC_L,$AL1326))*(INDEX(FC_E3,$AL1326+1)-INDEX(FC_E3,$AL1326))/(INDEX(FC_L,$AL1326+1)-INDEX(FC_L,$AL1326))</f>
        <v>0.41499999999999998</v>
      </c>
      <c r="AP1326" s="26">
        <f>(IF(S1326=1,Y1326*AK1326/AM1326,0)+IF(T1326=1,Z1326*AK1326/AN1326,0)+IF(U1326=1,AA1326*AK1326/AO1326,0))*dt/60</f>
        <v>4.4176706827309245E-2</v>
      </c>
      <c r="AQ1326" s="25">
        <f>E1326+(AG1326*SQRT(RTE)-AH1326/SQRT(RTE))*dt/60/E_nom</f>
        <v>0.76699602508334486</v>
      </c>
      <c r="AR1326">
        <f>IF(R1326=1,1,0)</f>
        <v>0</v>
      </c>
    </row>
    <row r="1327" spans="1:44" x14ac:dyDescent="0.2">
      <c r="A1327">
        <v>1325</v>
      </c>
      <c r="B1327" s="22">
        <f>A1327/1440</f>
        <v>0.92013888888888884</v>
      </c>
      <c r="C1327" s="23">
        <v>2.4131999999999998</v>
      </c>
      <c r="D1327" s="24">
        <f>C1327+P_aux</f>
        <v>2.4281999999999999</v>
      </c>
      <c r="E1327" s="25">
        <f>AQ1326</f>
        <v>0.76699602508334486</v>
      </c>
      <c r="F1327" s="24">
        <f>AB1326</f>
        <v>1.1000000000000001</v>
      </c>
      <c r="G1327">
        <f>IF(AND(S1326=0,V1326&gt;=MinOff),V1326,-1)</f>
        <v>19</v>
      </c>
      <c r="H1327">
        <f>IF(AND(T1326=0,W1326&gt;=MinOff),W1326,-1)</f>
        <v>18</v>
      </c>
      <c r="I1327">
        <f>IF(AND(U1326=0,X1326&gt;=MinOff),X1326,-1)</f>
        <v>-1</v>
      </c>
      <c r="J1327">
        <f>IF(AND(S1326=1,V1326&gt;=MinRun),V1326,-1)</f>
        <v>-1</v>
      </c>
      <c r="K1327">
        <f>IF(AND(T1326=1,W1326&gt;=MinRun),W1326,-1)</f>
        <v>-1</v>
      </c>
      <c r="L1327">
        <f>IF(AND(U1326=1,X1326&gt;=MinRun),X1326,-1)</f>
        <v>760</v>
      </c>
      <c r="M1327">
        <f>IF(MAX(G1327:I1327)&lt;0,0,MATCH(MAX(G1327:I1327),G1327:I1327,0))</f>
        <v>1</v>
      </c>
      <c r="N1327">
        <f>IF(MAX(J1327:L1327)&lt;0,0,MATCH(MAX(J1327:L1327),J1327:L1327,0))</f>
        <v>3</v>
      </c>
      <c r="O1327" s="24">
        <f>IF(N1327=0,0,INDEX(CapVec,N1327))</f>
        <v>1.1000000000000001</v>
      </c>
      <c r="P1327">
        <f>IF(OR(D1327&gt;F1327+StartMargin,E1327&lt;SOC_startT),1,0)</f>
        <v>0</v>
      </c>
      <c r="Q1327">
        <f>IF(AND(E1327&gt;SOC_stopT,D1327&lt;=F1327-O1327+StopMargin),1,0)</f>
        <v>0</v>
      </c>
      <c r="R1327">
        <f>IF(AND(P1327=1,M1327&gt;0),1,IF(AND(P1327=0,Q1327=1,N1327&gt;0),-1,0))</f>
        <v>0</v>
      </c>
      <c r="S1327">
        <f>S1326+IF(AND(R1327=1,M1327=1),1,0)-IF(AND(R1327=-1,N1327=1),1,0)</f>
        <v>0</v>
      </c>
      <c r="T1327">
        <f>T1326+IF(AND(R1327=1,M1327=2),1,0)-IF(AND(R1327=-1,N1327=2),1,0)</f>
        <v>0</v>
      </c>
      <c r="U1327">
        <f>U1326+IF(AND(R1327=1,M1327=3),1,0)-IF(AND(R1327=-1,N1327=3),1,0)</f>
        <v>1</v>
      </c>
      <c r="V1327">
        <f>IF(S1327&lt;&gt;S1326,0,V1326+dt)</f>
        <v>20</v>
      </c>
      <c r="W1327">
        <f>IF(T1327&lt;&gt;T1326,0,W1326+dt)</f>
        <v>19</v>
      </c>
      <c r="X1327">
        <f>IF(U1327&lt;&gt;U1326,0,X1326+dt)</f>
        <v>761</v>
      </c>
      <c r="Y1327" s="24">
        <f>S1327*Cap_1*MIN(1,(V1327+dt)/StartRamp)</f>
        <v>0</v>
      </c>
      <c r="Z1327" s="24">
        <f>T1327*Cap_2*MIN(1,(W1327+dt)/StartRamp)</f>
        <v>0</v>
      </c>
      <c r="AA1327" s="24">
        <f>U1327*Cap_3*MIN(1,(X1327+dt)/StartRamp)</f>
        <v>1.1000000000000001</v>
      </c>
      <c r="AB1327" s="24">
        <f>SUM(Y1327:AA1327)</f>
        <v>1.1000000000000001</v>
      </c>
      <c r="AC1327" s="24">
        <f>AB1327-D1327</f>
        <v>-1.3281999999999998</v>
      </c>
      <c r="AD1327" s="25">
        <f>MEDIAN(0,(TaperEnd-E1327)/(TaperEnd-TaperStart),1)</f>
        <v>1</v>
      </c>
      <c r="AE1327" s="24">
        <f>MIN(P_pcs*AD1327,MAX(0,SOC_max-E1327)*E_nom*60/dt/SQRT(RTE))</f>
        <v>2.5</v>
      </c>
      <c r="AF1327" s="24">
        <f>MIN(P_pcs,MAX(0,E1327-SOC_min)*E_nom*60/dt*SQRT(RTE))</f>
        <v>2.5</v>
      </c>
      <c r="AG1327" s="24">
        <f>IF(AC1327&gt;0,MIN(AC1327,AE1327),0)</f>
        <v>0</v>
      </c>
      <c r="AH1327" s="24">
        <f>IF(AC1327&lt;0,MIN(-AC1327,AF1327),0)</f>
        <v>1.3281999999999998</v>
      </c>
      <c r="AI1327" s="24">
        <f>IF(AC1327&gt;0,D1327+AG1327,AB1327)</f>
        <v>1.1000000000000001</v>
      </c>
      <c r="AJ1327" s="24">
        <f>MAX(0,D1327-AI1327-AH1327)</f>
        <v>0</v>
      </c>
      <c r="AK1327" s="25">
        <f>IF(AB1327&gt;0,AI1327/AB1327,0)</f>
        <v>1</v>
      </c>
      <c r="AL1327">
        <f>IF(AB1327=0,1,MIN(MATCH(MEDIAN(MinStable,AK1327,1),FC_L,1),3))</f>
        <v>3</v>
      </c>
      <c r="AM1327" s="25">
        <f>INDEX(FC_E1,$AL1327)+(MEDIAN(MinStable,$AK1327,1)-INDEX(FC_L,$AL1327))*(INDEX(FC_E1,$AL1327+1)-INDEX(FC_E1,$AL1327))/(INDEX(FC_L,$AL1327+1)-INDEX(FC_L,$AL1327))</f>
        <v>0.42799999999999999</v>
      </c>
      <c r="AN1327" s="25">
        <f>INDEX(FC_E2,$AL1327)+(MEDIAN(MinStable,$AK1327,1)-INDEX(FC_L,$AL1327))*(INDEX(FC_E2,$AL1327+1)-INDEX(FC_E2,$AL1327))/(INDEX(FC_L,$AL1327+1)-INDEX(FC_L,$AL1327))</f>
        <v>0.42199999999999999</v>
      </c>
      <c r="AO1327" s="25">
        <f>INDEX(FC_E3,$AL1327)+(MEDIAN(MinStable,$AK1327,1)-INDEX(FC_L,$AL1327))*(INDEX(FC_E3,$AL1327+1)-INDEX(FC_E3,$AL1327))/(INDEX(FC_L,$AL1327+1)-INDEX(FC_L,$AL1327))</f>
        <v>0.41499999999999998</v>
      </c>
      <c r="AP1327" s="26">
        <f>(IF(S1327=1,Y1327*AK1327/AM1327,0)+IF(T1327=1,Z1327*AK1327/AN1327,0)+IF(U1327=1,AA1327*AK1327/AO1327,0))*dt/60</f>
        <v>4.4176706827309245E-2</v>
      </c>
      <c r="AQ1327" s="25">
        <f>E1327+(AG1327*SQRT(RTE)-AH1327/SQRT(RTE))*dt/60/E_nom</f>
        <v>0.76270552218238241</v>
      </c>
      <c r="AR1327">
        <f>IF(R1327=1,1,0)</f>
        <v>0</v>
      </c>
    </row>
    <row r="1328" spans="1:44" x14ac:dyDescent="0.2">
      <c r="A1328">
        <v>1326</v>
      </c>
      <c r="B1328" s="22">
        <f>A1328/1440</f>
        <v>0.92083333333333328</v>
      </c>
      <c r="C1328" s="23">
        <v>2.4102999999999999</v>
      </c>
      <c r="D1328" s="24">
        <f>C1328+P_aux</f>
        <v>2.4253</v>
      </c>
      <c r="E1328" s="25">
        <f>AQ1327</f>
        <v>0.76270552218238241</v>
      </c>
      <c r="F1328" s="24">
        <f>AB1327</f>
        <v>1.1000000000000001</v>
      </c>
      <c r="G1328">
        <f>IF(AND(S1327=0,V1327&gt;=MinOff),V1327,-1)</f>
        <v>20</v>
      </c>
      <c r="H1328">
        <f>IF(AND(T1327=0,W1327&gt;=MinOff),W1327,-1)</f>
        <v>19</v>
      </c>
      <c r="I1328">
        <f>IF(AND(U1327=0,X1327&gt;=MinOff),X1327,-1)</f>
        <v>-1</v>
      </c>
      <c r="J1328">
        <f>IF(AND(S1327=1,V1327&gt;=MinRun),V1327,-1)</f>
        <v>-1</v>
      </c>
      <c r="K1328">
        <f>IF(AND(T1327=1,W1327&gt;=MinRun),W1327,-1)</f>
        <v>-1</v>
      </c>
      <c r="L1328">
        <f>IF(AND(U1327=1,X1327&gt;=MinRun),X1327,-1)</f>
        <v>761</v>
      </c>
      <c r="M1328">
        <f>IF(MAX(G1328:I1328)&lt;0,0,MATCH(MAX(G1328:I1328),G1328:I1328,0))</f>
        <v>1</v>
      </c>
      <c r="N1328">
        <f>IF(MAX(J1328:L1328)&lt;0,0,MATCH(MAX(J1328:L1328),J1328:L1328,0))</f>
        <v>3</v>
      </c>
      <c r="O1328" s="24">
        <f>IF(N1328=0,0,INDEX(CapVec,N1328))</f>
        <v>1.1000000000000001</v>
      </c>
      <c r="P1328">
        <f>IF(OR(D1328&gt;F1328+StartMargin,E1328&lt;SOC_startT),1,0)</f>
        <v>0</v>
      </c>
      <c r="Q1328">
        <f>IF(AND(E1328&gt;SOC_stopT,D1328&lt;=F1328-O1328+StopMargin),1,0)</f>
        <v>0</v>
      </c>
      <c r="R1328">
        <f>IF(AND(P1328=1,M1328&gt;0),1,IF(AND(P1328=0,Q1328=1,N1328&gt;0),-1,0))</f>
        <v>0</v>
      </c>
      <c r="S1328">
        <f>S1327+IF(AND(R1328=1,M1328=1),1,0)-IF(AND(R1328=-1,N1328=1),1,0)</f>
        <v>0</v>
      </c>
      <c r="T1328">
        <f>T1327+IF(AND(R1328=1,M1328=2),1,0)-IF(AND(R1328=-1,N1328=2),1,0)</f>
        <v>0</v>
      </c>
      <c r="U1328">
        <f>U1327+IF(AND(R1328=1,M1328=3),1,0)-IF(AND(R1328=-1,N1328=3),1,0)</f>
        <v>1</v>
      </c>
      <c r="V1328">
        <f>IF(S1328&lt;&gt;S1327,0,V1327+dt)</f>
        <v>21</v>
      </c>
      <c r="W1328">
        <f>IF(T1328&lt;&gt;T1327,0,W1327+dt)</f>
        <v>20</v>
      </c>
      <c r="X1328">
        <f>IF(U1328&lt;&gt;U1327,0,X1327+dt)</f>
        <v>762</v>
      </c>
      <c r="Y1328" s="24">
        <f>S1328*Cap_1*MIN(1,(V1328+dt)/StartRamp)</f>
        <v>0</v>
      </c>
      <c r="Z1328" s="24">
        <f>T1328*Cap_2*MIN(1,(W1328+dt)/StartRamp)</f>
        <v>0</v>
      </c>
      <c r="AA1328" s="24">
        <f>U1328*Cap_3*MIN(1,(X1328+dt)/StartRamp)</f>
        <v>1.1000000000000001</v>
      </c>
      <c r="AB1328" s="24">
        <f>SUM(Y1328:AA1328)</f>
        <v>1.1000000000000001</v>
      </c>
      <c r="AC1328" s="24">
        <f>AB1328-D1328</f>
        <v>-1.3252999999999999</v>
      </c>
      <c r="AD1328" s="25">
        <f>MEDIAN(0,(TaperEnd-E1328)/(TaperEnd-TaperStart),1)</f>
        <v>1</v>
      </c>
      <c r="AE1328" s="24">
        <f>MIN(P_pcs*AD1328,MAX(0,SOC_max-E1328)*E_nom*60/dt/SQRT(RTE))</f>
        <v>2.5</v>
      </c>
      <c r="AF1328" s="24">
        <f>MIN(P_pcs,MAX(0,E1328-SOC_min)*E_nom*60/dt*SQRT(RTE))</f>
        <v>2.5</v>
      </c>
      <c r="AG1328" s="24">
        <f>IF(AC1328&gt;0,MIN(AC1328,AE1328),0)</f>
        <v>0</v>
      </c>
      <c r="AH1328" s="24">
        <f>IF(AC1328&lt;0,MIN(-AC1328,AF1328),0)</f>
        <v>1.3252999999999999</v>
      </c>
      <c r="AI1328" s="24">
        <f>IF(AC1328&gt;0,D1328+AG1328,AB1328)</f>
        <v>1.1000000000000001</v>
      </c>
      <c r="AJ1328" s="24">
        <f>MAX(0,D1328-AI1328-AH1328)</f>
        <v>0</v>
      </c>
      <c r="AK1328" s="25">
        <f>IF(AB1328&gt;0,AI1328/AB1328,0)</f>
        <v>1</v>
      </c>
      <c r="AL1328">
        <f>IF(AB1328=0,1,MIN(MATCH(MEDIAN(MinStable,AK1328,1),FC_L,1),3))</f>
        <v>3</v>
      </c>
      <c r="AM1328" s="25">
        <f>INDEX(FC_E1,$AL1328)+(MEDIAN(MinStable,$AK1328,1)-INDEX(FC_L,$AL1328))*(INDEX(FC_E1,$AL1328+1)-INDEX(FC_E1,$AL1328))/(INDEX(FC_L,$AL1328+1)-INDEX(FC_L,$AL1328))</f>
        <v>0.42799999999999999</v>
      </c>
      <c r="AN1328" s="25">
        <f>INDEX(FC_E2,$AL1328)+(MEDIAN(MinStable,$AK1328,1)-INDEX(FC_L,$AL1328))*(INDEX(FC_E2,$AL1328+1)-INDEX(FC_E2,$AL1328))/(INDEX(FC_L,$AL1328+1)-INDEX(FC_L,$AL1328))</f>
        <v>0.42199999999999999</v>
      </c>
      <c r="AO1328" s="25">
        <f>INDEX(FC_E3,$AL1328)+(MEDIAN(MinStable,$AK1328,1)-INDEX(FC_L,$AL1328))*(INDEX(FC_E3,$AL1328+1)-INDEX(FC_E3,$AL1328))/(INDEX(FC_L,$AL1328+1)-INDEX(FC_L,$AL1328))</f>
        <v>0.41499999999999998</v>
      </c>
      <c r="AP1328" s="26">
        <f>(IF(S1328=1,Y1328*AK1328/AM1328,0)+IF(T1328=1,Z1328*AK1328/AN1328,0)+IF(U1328=1,AA1328*AK1328/AO1328,0))*dt/60</f>
        <v>4.4176706827309245E-2</v>
      </c>
      <c r="AQ1328" s="25">
        <f>E1328+(AG1328*SQRT(RTE)-AH1328/SQRT(RTE))*dt/60/E_nom</f>
        <v>0.75842438719168404</v>
      </c>
      <c r="AR1328">
        <f>IF(R1328=1,1,0)</f>
        <v>0</v>
      </c>
    </row>
    <row r="1329" spans="1:44" x14ac:dyDescent="0.2">
      <c r="A1329">
        <v>1327</v>
      </c>
      <c r="B1329" s="22">
        <f>A1329/1440</f>
        <v>0.92152777777777772</v>
      </c>
      <c r="C1329" s="23">
        <v>2.4188999999999998</v>
      </c>
      <c r="D1329" s="24">
        <f>C1329+P_aux</f>
        <v>2.4339</v>
      </c>
      <c r="E1329" s="25">
        <f>AQ1328</f>
        <v>0.75842438719168404</v>
      </c>
      <c r="F1329" s="24">
        <f>AB1328</f>
        <v>1.1000000000000001</v>
      </c>
      <c r="G1329">
        <f>IF(AND(S1328=0,V1328&gt;=MinOff),V1328,-1)</f>
        <v>21</v>
      </c>
      <c r="H1329">
        <f>IF(AND(T1328=0,W1328&gt;=MinOff),W1328,-1)</f>
        <v>20</v>
      </c>
      <c r="I1329">
        <f>IF(AND(U1328=0,X1328&gt;=MinOff),X1328,-1)</f>
        <v>-1</v>
      </c>
      <c r="J1329">
        <f>IF(AND(S1328=1,V1328&gt;=MinRun),V1328,-1)</f>
        <v>-1</v>
      </c>
      <c r="K1329">
        <f>IF(AND(T1328=1,W1328&gt;=MinRun),W1328,-1)</f>
        <v>-1</v>
      </c>
      <c r="L1329">
        <f>IF(AND(U1328=1,X1328&gt;=MinRun),X1328,-1)</f>
        <v>762</v>
      </c>
      <c r="M1329">
        <f>IF(MAX(G1329:I1329)&lt;0,0,MATCH(MAX(G1329:I1329),G1329:I1329,0))</f>
        <v>1</v>
      </c>
      <c r="N1329">
        <f>IF(MAX(J1329:L1329)&lt;0,0,MATCH(MAX(J1329:L1329),J1329:L1329,0))</f>
        <v>3</v>
      </c>
      <c r="O1329" s="24">
        <f>IF(N1329=0,0,INDEX(CapVec,N1329))</f>
        <v>1.1000000000000001</v>
      </c>
      <c r="P1329">
        <f>IF(OR(D1329&gt;F1329+StartMargin,E1329&lt;SOC_startT),1,0)</f>
        <v>0</v>
      </c>
      <c r="Q1329">
        <f>IF(AND(E1329&gt;SOC_stopT,D1329&lt;=F1329-O1329+StopMargin),1,0)</f>
        <v>0</v>
      </c>
      <c r="R1329">
        <f>IF(AND(P1329=1,M1329&gt;0),1,IF(AND(P1329=0,Q1329=1,N1329&gt;0),-1,0))</f>
        <v>0</v>
      </c>
      <c r="S1329">
        <f>S1328+IF(AND(R1329=1,M1329=1),1,0)-IF(AND(R1329=-1,N1329=1),1,0)</f>
        <v>0</v>
      </c>
      <c r="T1329">
        <f>T1328+IF(AND(R1329=1,M1329=2),1,0)-IF(AND(R1329=-1,N1329=2),1,0)</f>
        <v>0</v>
      </c>
      <c r="U1329">
        <f>U1328+IF(AND(R1329=1,M1329=3),1,0)-IF(AND(R1329=-1,N1329=3),1,0)</f>
        <v>1</v>
      </c>
      <c r="V1329">
        <f>IF(S1329&lt;&gt;S1328,0,V1328+dt)</f>
        <v>22</v>
      </c>
      <c r="W1329">
        <f>IF(T1329&lt;&gt;T1328,0,W1328+dt)</f>
        <v>21</v>
      </c>
      <c r="X1329">
        <f>IF(U1329&lt;&gt;U1328,0,X1328+dt)</f>
        <v>763</v>
      </c>
      <c r="Y1329" s="24">
        <f>S1329*Cap_1*MIN(1,(V1329+dt)/StartRamp)</f>
        <v>0</v>
      </c>
      <c r="Z1329" s="24">
        <f>T1329*Cap_2*MIN(1,(W1329+dt)/StartRamp)</f>
        <v>0</v>
      </c>
      <c r="AA1329" s="24">
        <f>U1329*Cap_3*MIN(1,(X1329+dt)/StartRamp)</f>
        <v>1.1000000000000001</v>
      </c>
      <c r="AB1329" s="24">
        <f>SUM(Y1329:AA1329)</f>
        <v>1.1000000000000001</v>
      </c>
      <c r="AC1329" s="24">
        <f>AB1329-D1329</f>
        <v>-1.3338999999999999</v>
      </c>
      <c r="AD1329" s="25">
        <f>MEDIAN(0,(TaperEnd-E1329)/(TaperEnd-TaperStart),1)</f>
        <v>1</v>
      </c>
      <c r="AE1329" s="24">
        <f>MIN(P_pcs*AD1329,MAX(0,SOC_max-E1329)*E_nom*60/dt/SQRT(RTE))</f>
        <v>2.5</v>
      </c>
      <c r="AF1329" s="24">
        <f>MIN(P_pcs,MAX(0,E1329-SOC_min)*E_nom*60/dt*SQRT(RTE))</f>
        <v>2.5</v>
      </c>
      <c r="AG1329" s="24">
        <f>IF(AC1329&gt;0,MIN(AC1329,AE1329),0)</f>
        <v>0</v>
      </c>
      <c r="AH1329" s="24">
        <f>IF(AC1329&lt;0,MIN(-AC1329,AF1329),0)</f>
        <v>1.3338999999999999</v>
      </c>
      <c r="AI1329" s="24">
        <f>IF(AC1329&gt;0,D1329+AG1329,AB1329)</f>
        <v>1.1000000000000001</v>
      </c>
      <c r="AJ1329" s="24">
        <f>MAX(0,D1329-AI1329-AH1329)</f>
        <v>0</v>
      </c>
      <c r="AK1329" s="25">
        <f>IF(AB1329&gt;0,AI1329/AB1329,0)</f>
        <v>1</v>
      </c>
      <c r="AL1329">
        <f>IF(AB1329=0,1,MIN(MATCH(MEDIAN(MinStable,AK1329,1),FC_L,1),3))</f>
        <v>3</v>
      </c>
      <c r="AM1329" s="25">
        <f>INDEX(FC_E1,$AL1329)+(MEDIAN(MinStable,$AK1329,1)-INDEX(FC_L,$AL1329))*(INDEX(FC_E1,$AL1329+1)-INDEX(FC_E1,$AL1329))/(INDEX(FC_L,$AL1329+1)-INDEX(FC_L,$AL1329))</f>
        <v>0.42799999999999999</v>
      </c>
      <c r="AN1329" s="25">
        <f>INDEX(FC_E2,$AL1329)+(MEDIAN(MinStable,$AK1329,1)-INDEX(FC_L,$AL1329))*(INDEX(FC_E2,$AL1329+1)-INDEX(FC_E2,$AL1329))/(INDEX(FC_L,$AL1329+1)-INDEX(FC_L,$AL1329))</f>
        <v>0.42199999999999999</v>
      </c>
      <c r="AO1329" s="25">
        <f>INDEX(FC_E3,$AL1329)+(MEDIAN(MinStable,$AK1329,1)-INDEX(FC_L,$AL1329))*(INDEX(FC_E3,$AL1329+1)-INDEX(FC_E3,$AL1329))/(INDEX(FC_L,$AL1329+1)-INDEX(FC_L,$AL1329))</f>
        <v>0.41499999999999998</v>
      </c>
      <c r="AP1329" s="26">
        <f>(IF(S1329=1,Y1329*AK1329/AM1329,0)+IF(T1329=1,Z1329*AK1329/AN1329,0)+IF(U1329=1,AA1329*AK1329/AO1329,0))*dt/60</f>
        <v>4.4176706827309245E-2</v>
      </c>
      <c r="AQ1329" s="25">
        <f>E1329+(AG1329*SQRT(RTE)-AH1329/SQRT(RTE))*dt/60/E_nom</f>
        <v>0.75411547150158176</v>
      </c>
      <c r="AR1329">
        <f>IF(R1329=1,1,0)</f>
        <v>0</v>
      </c>
    </row>
    <row r="1330" spans="1:44" x14ac:dyDescent="0.2">
      <c r="A1330">
        <v>1328</v>
      </c>
      <c r="B1330" s="22">
        <f>A1330/1440</f>
        <v>0.92222222222222228</v>
      </c>
      <c r="C1330" s="23">
        <v>2.4359000000000002</v>
      </c>
      <c r="D1330" s="24">
        <f>C1330+P_aux</f>
        <v>2.4509000000000003</v>
      </c>
      <c r="E1330" s="25">
        <f>AQ1329</f>
        <v>0.75411547150158176</v>
      </c>
      <c r="F1330" s="24">
        <f>AB1329</f>
        <v>1.1000000000000001</v>
      </c>
      <c r="G1330">
        <f>IF(AND(S1329=0,V1329&gt;=MinOff),V1329,-1)</f>
        <v>22</v>
      </c>
      <c r="H1330">
        <f>IF(AND(T1329=0,W1329&gt;=MinOff),W1329,-1)</f>
        <v>21</v>
      </c>
      <c r="I1330">
        <f>IF(AND(U1329=0,X1329&gt;=MinOff),X1329,-1)</f>
        <v>-1</v>
      </c>
      <c r="J1330">
        <f>IF(AND(S1329=1,V1329&gt;=MinRun),V1329,-1)</f>
        <v>-1</v>
      </c>
      <c r="K1330">
        <f>IF(AND(T1329=1,W1329&gt;=MinRun),W1329,-1)</f>
        <v>-1</v>
      </c>
      <c r="L1330">
        <f>IF(AND(U1329=1,X1329&gt;=MinRun),X1329,-1)</f>
        <v>763</v>
      </c>
      <c r="M1330">
        <f>IF(MAX(G1330:I1330)&lt;0,0,MATCH(MAX(G1330:I1330),G1330:I1330,0))</f>
        <v>1</v>
      </c>
      <c r="N1330">
        <f>IF(MAX(J1330:L1330)&lt;0,0,MATCH(MAX(J1330:L1330),J1330:L1330,0))</f>
        <v>3</v>
      </c>
      <c r="O1330" s="24">
        <f>IF(N1330=0,0,INDEX(CapVec,N1330))</f>
        <v>1.1000000000000001</v>
      </c>
      <c r="P1330">
        <f>IF(OR(D1330&gt;F1330+StartMargin,E1330&lt;SOC_startT),1,0)</f>
        <v>0</v>
      </c>
      <c r="Q1330">
        <f>IF(AND(E1330&gt;SOC_stopT,D1330&lt;=F1330-O1330+StopMargin),1,0)</f>
        <v>0</v>
      </c>
      <c r="R1330">
        <f>IF(AND(P1330=1,M1330&gt;0),1,IF(AND(P1330=0,Q1330=1,N1330&gt;0),-1,0))</f>
        <v>0</v>
      </c>
      <c r="S1330">
        <f>S1329+IF(AND(R1330=1,M1330=1),1,0)-IF(AND(R1330=-1,N1330=1),1,0)</f>
        <v>0</v>
      </c>
      <c r="T1330">
        <f>T1329+IF(AND(R1330=1,M1330=2),1,0)-IF(AND(R1330=-1,N1330=2),1,0)</f>
        <v>0</v>
      </c>
      <c r="U1330">
        <f>U1329+IF(AND(R1330=1,M1330=3),1,0)-IF(AND(R1330=-1,N1330=3),1,0)</f>
        <v>1</v>
      </c>
      <c r="V1330">
        <f>IF(S1330&lt;&gt;S1329,0,V1329+dt)</f>
        <v>23</v>
      </c>
      <c r="W1330">
        <f>IF(T1330&lt;&gt;T1329,0,W1329+dt)</f>
        <v>22</v>
      </c>
      <c r="X1330">
        <f>IF(U1330&lt;&gt;U1329,0,X1329+dt)</f>
        <v>764</v>
      </c>
      <c r="Y1330" s="24">
        <f>S1330*Cap_1*MIN(1,(V1330+dt)/StartRamp)</f>
        <v>0</v>
      </c>
      <c r="Z1330" s="24">
        <f>T1330*Cap_2*MIN(1,(W1330+dt)/StartRamp)</f>
        <v>0</v>
      </c>
      <c r="AA1330" s="24">
        <f>U1330*Cap_3*MIN(1,(X1330+dt)/StartRamp)</f>
        <v>1.1000000000000001</v>
      </c>
      <c r="AB1330" s="24">
        <f>SUM(Y1330:AA1330)</f>
        <v>1.1000000000000001</v>
      </c>
      <c r="AC1330" s="24">
        <f>AB1330-D1330</f>
        <v>-1.3509000000000002</v>
      </c>
      <c r="AD1330" s="25">
        <f>MEDIAN(0,(TaperEnd-E1330)/(TaperEnd-TaperStart),1)</f>
        <v>1</v>
      </c>
      <c r="AE1330" s="24">
        <f>MIN(P_pcs*AD1330,MAX(0,SOC_max-E1330)*E_nom*60/dt/SQRT(RTE))</f>
        <v>2.5</v>
      </c>
      <c r="AF1330" s="24">
        <f>MIN(P_pcs,MAX(0,E1330-SOC_min)*E_nom*60/dt*SQRT(RTE))</f>
        <v>2.5</v>
      </c>
      <c r="AG1330" s="24">
        <f>IF(AC1330&gt;0,MIN(AC1330,AE1330),0)</f>
        <v>0</v>
      </c>
      <c r="AH1330" s="24">
        <f>IF(AC1330&lt;0,MIN(-AC1330,AF1330),0)</f>
        <v>1.3509000000000002</v>
      </c>
      <c r="AI1330" s="24">
        <f>IF(AC1330&gt;0,D1330+AG1330,AB1330)</f>
        <v>1.1000000000000001</v>
      </c>
      <c r="AJ1330" s="24">
        <f>MAX(0,D1330-AI1330-AH1330)</f>
        <v>0</v>
      </c>
      <c r="AK1330" s="25">
        <f>IF(AB1330&gt;0,AI1330/AB1330,0)</f>
        <v>1</v>
      </c>
      <c r="AL1330">
        <f>IF(AB1330=0,1,MIN(MATCH(MEDIAN(MinStable,AK1330,1),FC_L,1),3))</f>
        <v>3</v>
      </c>
      <c r="AM1330" s="25">
        <f>INDEX(FC_E1,$AL1330)+(MEDIAN(MinStable,$AK1330,1)-INDEX(FC_L,$AL1330))*(INDEX(FC_E1,$AL1330+1)-INDEX(FC_E1,$AL1330))/(INDEX(FC_L,$AL1330+1)-INDEX(FC_L,$AL1330))</f>
        <v>0.42799999999999999</v>
      </c>
      <c r="AN1330" s="25">
        <f>INDEX(FC_E2,$AL1330)+(MEDIAN(MinStable,$AK1330,1)-INDEX(FC_L,$AL1330))*(INDEX(FC_E2,$AL1330+1)-INDEX(FC_E2,$AL1330))/(INDEX(FC_L,$AL1330+1)-INDEX(FC_L,$AL1330))</f>
        <v>0.42199999999999999</v>
      </c>
      <c r="AO1330" s="25">
        <f>INDEX(FC_E3,$AL1330)+(MEDIAN(MinStable,$AK1330,1)-INDEX(FC_L,$AL1330))*(INDEX(FC_E3,$AL1330+1)-INDEX(FC_E3,$AL1330))/(INDEX(FC_L,$AL1330+1)-INDEX(FC_L,$AL1330))</f>
        <v>0.41499999999999998</v>
      </c>
      <c r="AP1330" s="26">
        <f>(IF(S1330=1,Y1330*AK1330/AM1330,0)+IF(T1330=1,Z1330*AK1330/AN1330,0)+IF(U1330=1,AA1330*AK1330/AO1330,0))*dt/60</f>
        <v>4.4176706827309245E-2</v>
      </c>
      <c r="AQ1330" s="25">
        <f>E1330+(AG1330*SQRT(RTE)-AH1330/SQRT(RTE))*dt/60/E_nom</f>
        <v>0.74975164047544851</v>
      </c>
      <c r="AR1330">
        <f>IF(R1330=1,1,0)</f>
        <v>0</v>
      </c>
    </row>
    <row r="1331" spans="1:44" x14ac:dyDescent="0.2">
      <c r="A1331">
        <v>1329</v>
      </c>
      <c r="B1331" s="22">
        <f>A1331/1440</f>
        <v>0.92291666666666672</v>
      </c>
      <c r="C1331" s="23">
        <v>2.3285999999999998</v>
      </c>
      <c r="D1331" s="24">
        <f>C1331+P_aux</f>
        <v>2.3435999999999999</v>
      </c>
      <c r="E1331" s="25">
        <f>AQ1330</f>
        <v>0.74975164047544851</v>
      </c>
      <c r="F1331" s="24">
        <f>AB1330</f>
        <v>1.1000000000000001</v>
      </c>
      <c r="G1331">
        <f>IF(AND(S1330=0,V1330&gt;=MinOff),V1330,-1)</f>
        <v>23</v>
      </c>
      <c r="H1331">
        <f>IF(AND(T1330=0,W1330&gt;=MinOff),W1330,-1)</f>
        <v>22</v>
      </c>
      <c r="I1331">
        <f>IF(AND(U1330=0,X1330&gt;=MinOff),X1330,-1)</f>
        <v>-1</v>
      </c>
      <c r="J1331">
        <f>IF(AND(S1330=1,V1330&gt;=MinRun),V1330,-1)</f>
        <v>-1</v>
      </c>
      <c r="K1331">
        <f>IF(AND(T1330=1,W1330&gt;=MinRun),W1330,-1)</f>
        <v>-1</v>
      </c>
      <c r="L1331">
        <f>IF(AND(U1330=1,X1330&gt;=MinRun),X1330,-1)</f>
        <v>764</v>
      </c>
      <c r="M1331">
        <f>IF(MAX(G1331:I1331)&lt;0,0,MATCH(MAX(G1331:I1331),G1331:I1331,0))</f>
        <v>1</v>
      </c>
      <c r="N1331">
        <f>IF(MAX(J1331:L1331)&lt;0,0,MATCH(MAX(J1331:L1331),J1331:L1331,0))</f>
        <v>3</v>
      </c>
      <c r="O1331" s="24">
        <f>IF(N1331=0,0,INDEX(CapVec,N1331))</f>
        <v>1.1000000000000001</v>
      </c>
      <c r="P1331">
        <f>IF(OR(D1331&gt;F1331+StartMargin,E1331&lt;SOC_startT),1,0)</f>
        <v>0</v>
      </c>
      <c r="Q1331">
        <f>IF(AND(E1331&gt;SOC_stopT,D1331&lt;=F1331-O1331+StopMargin),1,0)</f>
        <v>0</v>
      </c>
      <c r="R1331">
        <f>IF(AND(P1331=1,M1331&gt;0),1,IF(AND(P1331=0,Q1331=1,N1331&gt;0),-1,0))</f>
        <v>0</v>
      </c>
      <c r="S1331">
        <f>S1330+IF(AND(R1331=1,M1331=1),1,0)-IF(AND(R1331=-1,N1331=1),1,0)</f>
        <v>0</v>
      </c>
      <c r="T1331">
        <f>T1330+IF(AND(R1331=1,M1331=2),1,0)-IF(AND(R1331=-1,N1331=2),1,0)</f>
        <v>0</v>
      </c>
      <c r="U1331">
        <f>U1330+IF(AND(R1331=1,M1331=3),1,0)-IF(AND(R1331=-1,N1331=3),1,0)</f>
        <v>1</v>
      </c>
      <c r="V1331">
        <f>IF(S1331&lt;&gt;S1330,0,V1330+dt)</f>
        <v>24</v>
      </c>
      <c r="W1331">
        <f>IF(T1331&lt;&gt;T1330,0,W1330+dt)</f>
        <v>23</v>
      </c>
      <c r="X1331">
        <f>IF(U1331&lt;&gt;U1330,0,X1330+dt)</f>
        <v>765</v>
      </c>
      <c r="Y1331" s="24">
        <f>S1331*Cap_1*MIN(1,(V1331+dt)/StartRamp)</f>
        <v>0</v>
      </c>
      <c r="Z1331" s="24">
        <f>T1331*Cap_2*MIN(1,(W1331+dt)/StartRamp)</f>
        <v>0</v>
      </c>
      <c r="AA1331" s="24">
        <f>U1331*Cap_3*MIN(1,(X1331+dt)/StartRamp)</f>
        <v>1.1000000000000001</v>
      </c>
      <c r="AB1331" s="24">
        <f>SUM(Y1331:AA1331)</f>
        <v>1.1000000000000001</v>
      </c>
      <c r="AC1331" s="24">
        <f>AB1331-D1331</f>
        <v>-1.2435999999999998</v>
      </c>
      <c r="AD1331" s="25">
        <f>MEDIAN(0,(TaperEnd-E1331)/(TaperEnd-TaperStart),1)</f>
        <v>1</v>
      </c>
      <c r="AE1331" s="24">
        <f>MIN(P_pcs*AD1331,MAX(0,SOC_max-E1331)*E_nom*60/dt/SQRT(RTE))</f>
        <v>2.5</v>
      </c>
      <c r="AF1331" s="24">
        <f>MIN(P_pcs,MAX(0,E1331-SOC_min)*E_nom*60/dt*SQRT(RTE))</f>
        <v>2.5</v>
      </c>
      <c r="AG1331" s="24">
        <f>IF(AC1331&gt;0,MIN(AC1331,AE1331),0)</f>
        <v>0</v>
      </c>
      <c r="AH1331" s="24">
        <f>IF(AC1331&lt;0,MIN(-AC1331,AF1331),0)</f>
        <v>1.2435999999999998</v>
      </c>
      <c r="AI1331" s="24">
        <f>IF(AC1331&gt;0,D1331+AG1331,AB1331)</f>
        <v>1.1000000000000001</v>
      </c>
      <c r="AJ1331" s="24">
        <f>MAX(0,D1331-AI1331-AH1331)</f>
        <v>0</v>
      </c>
      <c r="AK1331" s="25">
        <f>IF(AB1331&gt;0,AI1331/AB1331,0)</f>
        <v>1</v>
      </c>
      <c r="AL1331">
        <f>IF(AB1331=0,1,MIN(MATCH(MEDIAN(MinStable,AK1331,1),FC_L,1),3))</f>
        <v>3</v>
      </c>
      <c r="AM1331" s="25">
        <f>INDEX(FC_E1,$AL1331)+(MEDIAN(MinStable,$AK1331,1)-INDEX(FC_L,$AL1331))*(INDEX(FC_E1,$AL1331+1)-INDEX(FC_E1,$AL1331))/(INDEX(FC_L,$AL1331+1)-INDEX(FC_L,$AL1331))</f>
        <v>0.42799999999999999</v>
      </c>
      <c r="AN1331" s="25">
        <f>INDEX(FC_E2,$AL1331)+(MEDIAN(MinStable,$AK1331,1)-INDEX(FC_L,$AL1331))*(INDEX(FC_E2,$AL1331+1)-INDEX(FC_E2,$AL1331))/(INDEX(FC_L,$AL1331+1)-INDEX(FC_L,$AL1331))</f>
        <v>0.42199999999999999</v>
      </c>
      <c r="AO1331" s="25">
        <f>INDEX(FC_E3,$AL1331)+(MEDIAN(MinStable,$AK1331,1)-INDEX(FC_L,$AL1331))*(INDEX(FC_E3,$AL1331+1)-INDEX(FC_E3,$AL1331))/(INDEX(FC_L,$AL1331+1)-INDEX(FC_L,$AL1331))</f>
        <v>0.41499999999999998</v>
      </c>
      <c r="AP1331" s="26">
        <f>(IF(S1331=1,Y1331*AK1331/AM1331,0)+IF(T1331=1,Z1331*AK1331/AN1331,0)+IF(U1331=1,AA1331*AK1331/AO1331,0))*dt/60</f>
        <v>4.4176706827309245E-2</v>
      </c>
      <c r="AQ1331" s="25">
        <f>E1331+(AG1331*SQRT(RTE)-AH1331/SQRT(RTE))*dt/60/E_nom</f>
        <v>0.74573442212908736</v>
      </c>
      <c r="AR1331">
        <f>IF(R1331=1,1,0)</f>
        <v>0</v>
      </c>
    </row>
    <row r="1332" spans="1:44" x14ac:dyDescent="0.2">
      <c r="A1332">
        <v>1330</v>
      </c>
      <c r="B1332" s="22">
        <f>A1332/1440</f>
        <v>0.92361111111111116</v>
      </c>
      <c r="C1332" s="23">
        <v>2.2774000000000001</v>
      </c>
      <c r="D1332" s="24">
        <f>C1332+P_aux</f>
        <v>2.2924000000000002</v>
      </c>
      <c r="E1332" s="25">
        <f>AQ1331</f>
        <v>0.74573442212908736</v>
      </c>
      <c r="F1332" s="24">
        <f>AB1331</f>
        <v>1.1000000000000001</v>
      </c>
      <c r="G1332">
        <f>IF(AND(S1331=0,V1331&gt;=MinOff),V1331,-1)</f>
        <v>24</v>
      </c>
      <c r="H1332">
        <f>IF(AND(T1331=0,W1331&gt;=MinOff),W1331,-1)</f>
        <v>23</v>
      </c>
      <c r="I1332">
        <f>IF(AND(U1331=0,X1331&gt;=MinOff),X1331,-1)</f>
        <v>-1</v>
      </c>
      <c r="J1332">
        <f>IF(AND(S1331=1,V1331&gt;=MinRun),V1331,-1)</f>
        <v>-1</v>
      </c>
      <c r="K1332">
        <f>IF(AND(T1331=1,W1331&gt;=MinRun),W1331,-1)</f>
        <v>-1</v>
      </c>
      <c r="L1332">
        <f>IF(AND(U1331=1,X1331&gt;=MinRun),X1331,-1)</f>
        <v>765</v>
      </c>
      <c r="M1332">
        <f>IF(MAX(G1332:I1332)&lt;0,0,MATCH(MAX(G1332:I1332),G1332:I1332,0))</f>
        <v>1</v>
      </c>
      <c r="N1332">
        <f>IF(MAX(J1332:L1332)&lt;0,0,MATCH(MAX(J1332:L1332),J1332:L1332,0))</f>
        <v>3</v>
      </c>
      <c r="O1332" s="24">
        <f>IF(N1332=0,0,INDEX(CapVec,N1332))</f>
        <v>1.1000000000000001</v>
      </c>
      <c r="P1332">
        <f>IF(OR(D1332&gt;F1332+StartMargin,E1332&lt;SOC_startT),1,0)</f>
        <v>0</v>
      </c>
      <c r="Q1332">
        <f>IF(AND(E1332&gt;SOC_stopT,D1332&lt;=F1332-O1332+StopMargin),1,0)</f>
        <v>0</v>
      </c>
      <c r="R1332">
        <f>IF(AND(P1332=1,M1332&gt;0),1,IF(AND(P1332=0,Q1332=1,N1332&gt;0),-1,0))</f>
        <v>0</v>
      </c>
      <c r="S1332">
        <f>S1331+IF(AND(R1332=1,M1332=1),1,0)-IF(AND(R1332=-1,N1332=1),1,0)</f>
        <v>0</v>
      </c>
      <c r="T1332">
        <f>T1331+IF(AND(R1332=1,M1332=2),1,0)-IF(AND(R1332=-1,N1332=2),1,0)</f>
        <v>0</v>
      </c>
      <c r="U1332">
        <f>U1331+IF(AND(R1332=1,M1332=3),1,0)-IF(AND(R1332=-1,N1332=3),1,0)</f>
        <v>1</v>
      </c>
      <c r="V1332">
        <f>IF(S1332&lt;&gt;S1331,0,V1331+dt)</f>
        <v>25</v>
      </c>
      <c r="W1332">
        <f>IF(T1332&lt;&gt;T1331,0,W1331+dt)</f>
        <v>24</v>
      </c>
      <c r="X1332">
        <f>IF(U1332&lt;&gt;U1331,0,X1331+dt)</f>
        <v>766</v>
      </c>
      <c r="Y1332" s="24">
        <f>S1332*Cap_1*MIN(1,(V1332+dt)/StartRamp)</f>
        <v>0</v>
      </c>
      <c r="Z1332" s="24">
        <f>T1332*Cap_2*MIN(1,(W1332+dt)/StartRamp)</f>
        <v>0</v>
      </c>
      <c r="AA1332" s="24">
        <f>U1332*Cap_3*MIN(1,(X1332+dt)/StartRamp)</f>
        <v>1.1000000000000001</v>
      </c>
      <c r="AB1332" s="24">
        <f>SUM(Y1332:AA1332)</f>
        <v>1.1000000000000001</v>
      </c>
      <c r="AC1332" s="24">
        <f>AB1332-D1332</f>
        <v>-1.1924000000000001</v>
      </c>
      <c r="AD1332" s="25">
        <f>MEDIAN(0,(TaperEnd-E1332)/(TaperEnd-TaperStart),1)</f>
        <v>1</v>
      </c>
      <c r="AE1332" s="24">
        <f>MIN(P_pcs*AD1332,MAX(0,SOC_max-E1332)*E_nom*60/dt/SQRT(RTE))</f>
        <v>2.5</v>
      </c>
      <c r="AF1332" s="24">
        <f>MIN(P_pcs,MAX(0,E1332-SOC_min)*E_nom*60/dt*SQRT(RTE))</f>
        <v>2.5</v>
      </c>
      <c r="AG1332" s="24">
        <f>IF(AC1332&gt;0,MIN(AC1332,AE1332),0)</f>
        <v>0</v>
      </c>
      <c r="AH1332" s="24">
        <f>IF(AC1332&lt;0,MIN(-AC1332,AF1332),0)</f>
        <v>1.1924000000000001</v>
      </c>
      <c r="AI1332" s="24">
        <f>IF(AC1332&gt;0,D1332+AG1332,AB1332)</f>
        <v>1.1000000000000001</v>
      </c>
      <c r="AJ1332" s="24">
        <f>MAX(0,D1332-AI1332-AH1332)</f>
        <v>0</v>
      </c>
      <c r="AK1332" s="25">
        <f>IF(AB1332&gt;0,AI1332/AB1332,0)</f>
        <v>1</v>
      </c>
      <c r="AL1332">
        <f>IF(AB1332=0,1,MIN(MATCH(MEDIAN(MinStable,AK1332,1),FC_L,1),3))</f>
        <v>3</v>
      </c>
      <c r="AM1332" s="25">
        <f>INDEX(FC_E1,$AL1332)+(MEDIAN(MinStable,$AK1332,1)-INDEX(FC_L,$AL1332))*(INDEX(FC_E1,$AL1332+1)-INDEX(FC_E1,$AL1332))/(INDEX(FC_L,$AL1332+1)-INDEX(FC_L,$AL1332))</f>
        <v>0.42799999999999999</v>
      </c>
      <c r="AN1332" s="25">
        <f>INDEX(FC_E2,$AL1332)+(MEDIAN(MinStable,$AK1332,1)-INDEX(FC_L,$AL1332))*(INDEX(FC_E2,$AL1332+1)-INDEX(FC_E2,$AL1332))/(INDEX(FC_L,$AL1332+1)-INDEX(FC_L,$AL1332))</f>
        <v>0.42199999999999999</v>
      </c>
      <c r="AO1332" s="25">
        <f>INDEX(FC_E3,$AL1332)+(MEDIAN(MinStable,$AK1332,1)-INDEX(FC_L,$AL1332))*(INDEX(FC_E3,$AL1332+1)-INDEX(FC_E3,$AL1332))/(INDEX(FC_L,$AL1332+1)-INDEX(FC_L,$AL1332))</f>
        <v>0.41499999999999998</v>
      </c>
      <c r="AP1332" s="26">
        <f>(IF(S1332=1,Y1332*AK1332/AM1332,0)+IF(T1332=1,Z1332*AK1332/AN1332,0)+IF(U1332=1,AA1332*AK1332/AO1332,0))*dt/60</f>
        <v>4.4176706827309245E-2</v>
      </c>
      <c r="AQ1332" s="25">
        <f>E1332+(AG1332*SQRT(RTE)-AH1332/SQRT(RTE))*dt/60/E_nom</f>
        <v>0.74188259585359595</v>
      </c>
      <c r="AR1332">
        <f>IF(R1332=1,1,0)</f>
        <v>0</v>
      </c>
    </row>
    <row r="1333" spans="1:44" x14ac:dyDescent="0.2">
      <c r="A1333">
        <v>1331</v>
      </c>
      <c r="B1333" s="22">
        <f>A1333/1440</f>
        <v>0.9243055555555556</v>
      </c>
      <c r="C1333" s="23">
        <v>2.2284999999999999</v>
      </c>
      <c r="D1333" s="24">
        <f>C1333+P_aux</f>
        <v>2.2435</v>
      </c>
      <c r="E1333" s="25">
        <f>AQ1332</f>
        <v>0.74188259585359595</v>
      </c>
      <c r="F1333" s="24">
        <f>AB1332</f>
        <v>1.1000000000000001</v>
      </c>
      <c r="G1333">
        <f>IF(AND(S1332=0,V1332&gt;=MinOff),V1332,-1)</f>
        <v>25</v>
      </c>
      <c r="H1333">
        <f>IF(AND(T1332=0,W1332&gt;=MinOff),W1332,-1)</f>
        <v>24</v>
      </c>
      <c r="I1333">
        <f>IF(AND(U1332=0,X1332&gt;=MinOff),X1332,-1)</f>
        <v>-1</v>
      </c>
      <c r="J1333">
        <f>IF(AND(S1332=1,V1332&gt;=MinRun),V1332,-1)</f>
        <v>-1</v>
      </c>
      <c r="K1333">
        <f>IF(AND(T1332=1,W1332&gt;=MinRun),W1332,-1)</f>
        <v>-1</v>
      </c>
      <c r="L1333">
        <f>IF(AND(U1332=1,X1332&gt;=MinRun),X1332,-1)</f>
        <v>766</v>
      </c>
      <c r="M1333">
        <f>IF(MAX(G1333:I1333)&lt;0,0,MATCH(MAX(G1333:I1333),G1333:I1333,0))</f>
        <v>1</v>
      </c>
      <c r="N1333">
        <f>IF(MAX(J1333:L1333)&lt;0,0,MATCH(MAX(J1333:L1333),J1333:L1333,0))</f>
        <v>3</v>
      </c>
      <c r="O1333" s="24">
        <f>IF(N1333=0,0,INDEX(CapVec,N1333))</f>
        <v>1.1000000000000001</v>
      </c>
      <c r="P1333">
        <f>IF(OR(D1333&gt;F1333+StartMargin,E1333&lt;SOC_startT),1,0)</f>
        <v>0</v>
      </c>
      <c r="Q1333">
        <f>IF(AND(E1333&gt;SOC_stopT,D1333&lt;=F1333-O1333+StopMargin),1,0)</f>
        <v>0</v>
      </c>
      <c r="R1333">
        <f>IF(AND(P1333=1,M1333&gt;0),1,IF(AND(P1333=0,Q1333=1,N1333&gt;0),-1,0))</f>
        <v>0</v>
      </c>
      <c r="S1333">
        <f>S1332+IF(AND(R1333=1,M1333=1),1,0)-IF(AND(R1333=-1,N1333=1),1,0)</f>
        <v>0</v>
      </c>
      <c r="T1333">
        <f>T1332+IF(AND(R1333=1,M1333=2),1,0)-IF(AND(R1333=-1,N1333=2),1,0)</f>
        <v>0</v>
      </c>
      <c r="U1333">
        <f>U1332+IF(AND(R1333=1,M1333=3),1,0)-IF(AND(R1333=-1,N1333=3),1,0)</f>
        <v>1</v>
      </c>
      <c r="V1333">
        <f>IF(S1333&lt;&gt;S1332,0,V1332+dt)</f>
        <v>26</v>
      </c>
      <c r="W1333">
        <f>IF(T1333&lt;&gt;T1332,0,W1332+dt)</f>
        <v>25</v>
      </c>
      <c r="X1333">
        <f>IF(U1333&lt;&gt;U1332,0,X1332+dt)</f>
        <v>767</v>
      </c>
      <c r="Y1333" s="24">
        <f>S1333*Cap_1*MIN(1,(V1333+dt)/StartRamp)</f>
        <v>0</v>
      </c>
      <c r="Z1333" s="24">
        <f>T1333*Cap_2*MIN(1,(W1333+dt)/StartRamp)</f>
        <v>0</v>
      </c>
      <c r="AA1333" s="24">
        <f>U1333*Cap_3*MIN(1,(X1333+dt)/StartRamp)</f>
        <v>1.1000000000000001</v>
      </c>
      <c r="AB1333" s="24">
        <f>SUM(Y1333:AA1333)</f>
        <v>1.1000000000000001</v>
      </c>
      <c r="AC1333" s="24">
        <f>AB1333-D1333</f>
        <v>-1.1435</v>
      </c>
      <c r="AD1333" s="25">
        <f>MEDIAN(0,(TaperEnd-E1333)/(TaperEnd-TaperStart),1)</f>
        <v>1</v>
      </c>
      <c r="AE1333" s="24">
        <f>MIN(P_pcs*AD1333,MAX(0,SOC_max-E1333)*E_nom*60/dt/SQRT(RTE))</f>
        <v>2.5</v>
      </c>
      <c r="AF1333" s="24">
        <f>MIN(P_pcs,MAX(0,E1333-SOC_min)*E_nom*60/dt*SQRT(RTE))</f>
        <v>2.5</v>
      </c>
      <c r="AG1333" s="24">
        <f>IF(AC1333&gt;0,MIN(AC1333,AE1333),0)</f>
        <v>0</v>
      </c>
      <c r="AH1333" s="24">
        <f>IF(AC1333&lt;0,MIN(-AC1333,AF1333),0)</f>
        <v>1.1435</v>
      </c>
      <c r="AI1333" s="24">
        <f>IF(AC1333&gt;0,D1333+AG1333,AB1333)</f>
        <v>1.1000000000000001</v>
      </c>
      <c r="AJ1333" s="24">
        <f>MAX(0,D1333-AI1333-AH1333)</f>
        <v>0</v>
      </c>
      <c r="AK1333" s="25">
        <f>IF(AB1333&gt;0,AI1333/AB1333,0)</f>
        <v>1</v>
      </c>
      <c r="AL1333">
        <f>IF(AB1333=0,1,MIN(MATCH(MEDIAN(MinStable,AK1333,1),FC_L,1),3))</f>
        <v>3</v>
      </c>
      <c r="AM1333" s="25">
        <f>INDEX(FC_E1,$AL1333)+(MEDIAN(MinStable,$AK1333,1)-INDEX(FC_L,$AL1333))*(INDEX(FC_E1,$AL1333+1)-INDEX(FC_E1,$AL1333))/(INDEX(FC_L,$AL1333+1)-INDEX(FC_L,$AL1333))</f>
        <v>0.42799999999999999</v>
      </c>
      <c r="AN1333" s="25">
        <f>INDEX(FC_E2,$AL1333)+(MEDIAN(MinStable,$AK1333,1)-INDEX(FC_L,$AL1333))*(INDEX(FC_E2,$AL1333+1)-INDEX(FC_E2,$AL1333))/(INDEX(FC_L,$AL1333+1)-INDEX(FC_L,$AL1333))</f>
        <v>0.42199999999999999</v>
      </c>
      <c r="AO1333" s="25">
        <f>INDEX(FC_E3,$AL1333)+(MEDIAN(MinStable,$AK1333,1)-INDEX(FC_L,$AL1333))*(INDEX(FC_E3,$AL1333+1)-INDEX(FC_E3,$AL1333))/(INDEX(FC_L,$AL1333+1)-INDEX(FC_L,$AL1333))</f>
        <v>0.41499999999999998</v>
      </c>
      <c r="AP1333" s="26">
        <f>(IF(S1333=1,Y1333*AK1333/AM1333,0)+IF(T1333=1,Z1333*AK1333/AN1333,0)+IF(U1333=1,AA1333*AK1333/AO1333,0))*dt/60</f>
        <v>4.4176706827309245E-2</v>
      </c>
      <c r="AQ1333" s="25">
        <f>E1333+(AG1333*SQRT(RTE)-AH1333/SQRT(RTE))*dt/60/E_nom</f>
        <v>0.73818873192704082</v>
      </c>
      <c r="AR1333">
        <f>IF(R1333=1,1,0)</f>
        <v>0</v>
      </c>
    </row>
    <row r="1334" spans="1:44" x14ac:dyDescent="0.2">
      <c r="A1334">
        <v>1332</v>
      </c>
      <c r="B1334" s="22">
        <f>A1334/1440</f>
        <v>0.92500000000000004</v>
      </c>
      <c r="C1334" s="23">
        <v>2.3940000000000001</v>
      </c>
      <c r="D1334" s="24">
        <f>C1334+P_aux</f>
        <v>2.4090000000000003</v>
      </c>
      <c r="E1334" s="25">
        <f>AQ1333</f>
        <v>0.73818873192704082</v>
      </c>
      <c r="F1334" s="24">
        <f>AB1333</f>
        <v>1.1000000000000001</v>
      </c>
      <c r="G1334">
        <f>IF(AND(S1333=0,V1333&gt;=MinOff),V1333,-1)</f>
        <v>26</v>
      </c>
      <c r="H1334">
        <f>IF(AND(T1333=0,W1333&gt;=MinOff),W1333,-1)</f>
        <v>25</v>
      </c>
      <c r="I1334">
        <f>IF(AND(U1333=0,X1333&gt;=MinOff),X1333,-1)</f>
        <v>-1</v>
      </c>
      <c r="J1334">
        <f>IF(AND(S1333=1,V1333&gt;=MinRun),V1333,-1)</f>
        <v>-1</v>
      </c>
      <c r="K1334">
        <f>IF(AND(T1333=1,W1333&gt;=MinRun),W1333,-1)</f>
        <v>-1</v>
      </c>
      <c r="L1334">
        <f>IF(AND(U1333=1,X1333&gt;=MinRun),X1333,-1)</f>
        <v>767</v>
      </c>
      <c r="M1334">
        <f>IF(MAX(G1334:I1334)&lt;0,0,MATCH(MAX(G1334:I1334),G1334:I1334,0))</f>
        <v>1</v>
      </c>
      <c r="N1334">
        <f>IF(MAX(J1334:L1334)&lt;0,0,MATCH(MAX(J1334:L1334),J1334:L1334,0))</f>
        <v>3</v>
      </c>
      <c r="O1334" s="24">
        <f>IF(N1334=0,0,INDEX(CapVec,N1334))</f>
        <v>1.1000000000000001</v>
      </c>
      <c r="P1334">
        <f>IF(OR(D1334&gt;F1334+StartMargin,E1334&lt;SOC_startT),1,0)</f>
        <v>0</v>
      </c>
      <c r="Q1334">
        <f>IF(AND(E1334&gt;SOC_stopT,D1334&lt;=F1334-O1334+StopMargin),1,0)</f>
        <v>0</v>
      </c>
      <c r="R1334">
        <f>IF(AND(P1334=1,M1334&gt;0),1,IF(AND(P1334=0,Q1334=1,N1334&gt;0),-1,0))</f>
        <v>0</v>
      </c>
      <c r="S1334">
        <f>S1333+IF(AND(R1334=1,M1334=1),1,0)-IF(AND(R1334=-1,N1334=1),1,0)</f>
        <v>0</v>
      </c>
      <c r="T1334">
        <f>T1333+IF(AND(R1334=1,M1334=2),1,0)-IF(AND(R1334=-1,N1334=2),1,0)</f>
        <v>0</v>
      </c>
      <c r="U1334">
        <f>U1333+IF(AND(R1334=1,M1334=3),1,0)-IF(AND(R1334=-1,N1334=3),1,0)</f>
        <v>1</v>
      </c>
      <c r="V1334">
        <f>IF(S1334&lt;&gt;S1333,0,V1333+dt)</f>
        <v>27</v>
      </c>
      <c r="W1334">
        <f>IF(T1334&lt;&gt;T1333,0,W1333+dt)</f>
        <v>26</v>
      </c>
      <c r="X1334">
        <f>IF(U1334&lt;&gt;U1333,0,X1333+dt)</f>
        <v>768</v>
      </c>
      <c r="Y1334" s="24">
        <f>S1334*Cap_1*MIN(1,(V1334+dt)/StartRamp)</f>
        <v>0</v>
      </c>
      <c r="Z1334" s="24">
        <f>T1334*Cap_2*MIN(1,(W1334+dt)/StartRamp)</f>
        <v>0</v>
      </c>
      <c r="AA1334" s="24">
        <f>U1334*Cap_3*MIN(1,(X1334+dt)/StartRamp)</f>
        <v>1.1000000000000001</v>
      </c>
      <c r="AB1334" s="24">
        <f>SUM(Y1334:AA1334)</f>
        <v>1.1000000000000001</v>
      </c>
      <c r="AC1334" s="24">
        <f>AB1334-D1334</f>
        <v>-1.3090000000000002</v>
      </c>
      <c r="AD1334" s="25">
        <f>MEDIAN(0,(TaperEnd-E1334)/(TaperEnd-TaperStart),1)</f>
        <v>1</v>
      </c>
      <c r="AE1334" s="24">
        <f>MIN(P_pcs*AD1334,MAX(0,SOC_max-E1334)*E_nom*60/dt/SQRT(RTE))</f>
        <v>2.5</v>
      </c>
      <c r="AF1334" s="24">
        <f>MIN(P_pcs,MAX(0,E1334-SOC_min)*E_nom*60/dt*SQRT(RTE))</f>
        <v>2.5</v>
      </c>
      <c r="AG1334" s="24">
        <f>IF(AC1334&gt;0,MIN(AC1334,AE1334),0)</f>
        <v>0</v>
      </c>
      <c r="AH1334" s="24">
        <f>IF(AC1334&lt;0,MIN(-AC1334,AF1334),0)</f>
        <v>1.3090000000000002</v>
      </c>
      <c r="AI1334" s="24">
        <f>IF(AC1334&gt;0,D1334+AG1334,AB1334)</f>
        <v>1.1000000000000001</v>
      </c>
      <c r="AJ1334" s="24">
        <f>MAX(0,D1334-AI1334-AH1334)</f>
        <v>0</v>
      </c>
      <c r="AK1334" s="25">
        <f>IF(AB1334&gt;0,AI1334/AB1334,0)</f>
        <v>1</v>
      </c>
      <c r="AL1334">
        <f>IF(AB1334=0,1,MIN(MATCH(MEDIAN(MinStable,AK1334,1),FC_L,1),3))</f>
        <v>3</v>
      </c>
      <c r="AM1334" s="25">
        <f>INDEX(FC_E1,$AL1334)+(MEDIAN(MinStable,$AK1334,1)-INDEX(FC_L,$AL1334))*(INDEX(FC_E1,$AL1334+1)-INDEX(FC_E1,$AL1334))/(INDEX(FC_L,$AL1334+1)-INDEX(FC_L,$AL1334))</f>
        <v>0.42799999999999999</v>
      </c>
      <c r="AN1334" s="25">
        <f>INDEX(FC_E2,$AL1334)+(MEDIAN(MinStable,$AK1334,1)-INDEX(FC_L,$AL1334))*(INDEX(FC_E2,$AL1334+1)-INDEX(FC_E2,$AL1334))/(INDEX(FC_L,$AL1334+1)-INDEX(FC_L,$AL1334))</f>
        <v>0.42199999999999999</v>
      </c>
      <c r="AO1334" s="25">
        <f>INDEX(FC_E3,$AL1334)+(MEDIAN(MinStable,$AK1334,1)-INDEX(FC_L,$AL1334))*(INDEX(FC_E3,$AL1334+1)-INDEX(FC_E3,$AL1334))/(INDEX(FC_L,$AL1334+1)-INDEX(FC_L,$AL1334))</f>
        <v>0.41499999999999998</v>
      </c>
      <c r="AP1334" s="26">
        <f>(IF(S1334=1,Y1334*AK1334/AM1334,0)+IF(T1334=1,Z1334*AK1334/AN1334,0)+IF(U1334=1,AA1334*AK1334/AO1334,0))*dt/60</f>
        <v>4.4176706827309245E-2</v>
      </c>
      <c r="AQ1334" s="25">
        <f>E1334+(AG1334*SQRT(RTE)-AH1334/SQRT(RTE))*dt/60/E_nom</f>
        <v>0.7339602510526545</v>
      </c>
      <c r="AR1334">
        <f>IF(R1334=1,1,0)</f>
        <v>0</v>
      </c>
    </row>
    <row r="1335" spans="1:44" x14ac:dyDescent="0.2">
      <c r="A1335">
        <v>1333</v>
      </c>
      <c r="B1335" s="22">
        <f>A1335/1440</f>
        <v>0.92569444444444449</v>
      </c>
      <c r="C1335" s="23">
        <v>2.2749000000000001</v>
      </c>
      <c r="D1335" s="24">
        <f>C1335+P_aux</f>
        <v>2.2899000000000003</v>
      </c>
      <c r="E1335" s="25">
        <f>AQ1334</f>
        <v>0.7339602510526545</v>
      </c>
      <c r="F1335" s="24">
        <f>AB1334</f>
        <v>1.1000000000000001</v>
      </c>
      <c r="G1335">
        <f>IF(AND(S1334=0,V1334&gt;=MinOff),V1334,-1)</f>
        <v>27</v>
      </c>
      <c r="H1335">
        <f>IF(AND(T1334=0,W1334&gt;=MinOff),W1334,-1)</f>
        <v>26</v>
      </c>
      <c r="I1335">
        <f>IF(AND(U1334=0,X1334&gt;=MinOff),X1334,-1)</f>
        <v>-1</v>
      </c>
      <c r="J1335">
        <f>IF(AND(S1334=1,V1334&gt;=MinRun),V1334,-1)</f>
        <v>-1</v>
      </c>
      <c r="K1335">
        <f>IF(AND(T1334=1,W1334&gt;=MinRun),W1334,-1)</f>
        <v>-1</v>
      </c>
      <c r="L1335">
        <f>IF(AND(U1334=1,X1334&gt;=MinRun),X1334,-1)</f>
        <v>768</v>
      </c>
      <c r="M1335">
        <f>IF(MAX(G1335:I1335)&lt;0,0,MATCH(MAX(G1335:I1335),G1335:I1335,0))</f>
        <v>1</v>
      </c>
      <c r="N1335">
        <f>IF(MAX(J1335:L1335)&lt;0,0,MATCH(MAX(J1335:L1335),J1335:L1335,0))</f>
        <v>3</v>
      </c>
      <c r="O1335" s="24">
        <f>IF(N1335=0,0,INDEX(CapVec,N1335))</f>
        <v>1.1000000000000001</v>
      </c>
      <c r="P1335">
        <f>IF(OR(D1335&gt;F1335+StartMargin,E1335&lt;SOC_startT),1,0)</f>
        <v>0</v>
      </c>
      <c r="Q1335">
        <f>IF(AND(E1335&gt;SOC_stopT,D1335&lt;=F1335-O1335+StopMargin),1,0)</f>
        <v>0</v>
      </c>
      <c r="R1335">
        <f>IF(AND(P1335=1,M1335&gt;0),1,IF(AND(P1335=0,Q1335=1,N1335&gt;0),-1,0))</f>
        <v>0</v>
      </c>
      <c r="S1335">
        <f>S1334+IF(AND(R1335=1,M1335=1),1,0)-IF(AND(R1335=-1,N1335=1),1,0)</f>
        <v>0</v>
      </c>
      <c r="T1335">
        <f>T1334+IF(AND(R1335=1,M1335=2),1,0)-IF(AND(R1335=-1,N1335=2),1,0)</f>
        <v>0</v>
      </c>
      <c r="U1335">
        <f>U1334+IF(AND(R1335=1,M1335=3),1,0)-IF(AND(R1335=-1,N1335=3),1,0)</f>
        <v>1</v>
      </c>
      <c r="V1335">
        <f>IF(S1335&lt;&gt;S1334,0,V1334+dt)</f>
        <v>28</v>
      </c>
      <c r="W1335">
        <f>IF(T1335&lt;&gt;T1334,0,W1334+dt)</f>
        <v>27</v>
      </c>
      <c r="X1335">
        <f>IF(U1335&lt;&gt;U1334,0,X1334+dt)</f>
        <v>769</v>
      </c>
      <c r="Y1335" s="24">
        <f>S1335*Cap_1*MIN(1,(V1335+dt)/StartRamp)</f>
        <v>0</v>
      </c>
      <c r="Z1335" s="24">
        <f>T1335*Cap_2*MIN(1,(W1335+dt)/StartRamp)</f>
        <v>0</v>
      </c>
      <c r="AA1335" s="24">
        <f>U1335*Cap_3*MIN(1,(X1335+dt)/StartRamp)</f>
        <v>1.1000000000000001</v>
      </c>
      <c r="AB1335" s="24">
        <f>SUM(Y1335:AA1335)</f>
        <v>1.1000000000000001</v>
      </c>
      <c r="AC1335" s="24">
        <f>AB1335-D1335</f>
        <v>-1.1899000000000002</v>
      </c>
      <c r="AD1335" s="25">
        <f>MEDIAN(0,(TaperEnd-E1335)/(TaperEnd-TaperStart),1)</f>
        <v>1</v>
      </c>
      <c r="AE1335" s="24">
        <f>MIN(P_pcs*AD1335,MAX(0,SOC_max-E1335)*E_nom*60/dt/SQRT(RTE))</f>
        <v>2.5</v>
      </c>
      <c r="AF1335" s="24">
        <f>MIN(P_pcs,MAX(0,E1335-SOC_min)*E_nom*60/dt*SQRT(RTE))</f>
        <v>2.5</v>
      </c>
      <c r="AG1335" s="24">
        <f>IF(AC1335&gt;0,MIN(AC1335,AE1335),0)</f>
        <v>0</v>
      </c>
      <c r="AH1335" s="24">
        <f>IF(AC1335&lt;0,MIN(-AC1335,AF1335),0)</f>
        <v>1.1899000000000002</v>
      </c>
      <c r="AI1335" s="24">
        <f>IF(AC1335&gt;0,D1335+AG1335,AB1335)</f>
        <v>1.1000000000000001</v>
      </c>
      <c r="AJ1335" s="24">
        <f>MAX(0,D1335-AI1335-AH1335)</f>
        <v>0</v>
      </c>
      <c r="AK1335" s="25">
        <f>IF(AB1335&gt;0,AI1335/AB1335,0)</f>
        <v>1</v>
      </c>
      <c r="AL1335">
        <f>IF(AB1335=0,1,MIN(MATCH(MEDIAN(MinStable,AK1335,1),FC_L,1),3))</f>
        <v>3</v>
      </c>
      <c r="AM1335" s="25">
        <f>INDEX(FC_E1,$AL1335)+(MEDIAN(MinStable,$AK1335,1)-INDEX(FC_L,$AL1335))*(INDEX(FC_E1,$AL1335+1)-INDEX(FC_E1,$AL1335))/(INDEX(FC_L,$AL1335+1)-INDEX(FC_L,$AL1335))</f>
        <v>0.42799999999999999</v>
      </c>
      <c r="AN1335" s="25">
        <f>INDEX(FC_E2,$AL1335)+(MEDIAN(MinStable,$AK1335,1)-INDEX(FC_L,$AL1335))*(INDEX(FC_E2,$AL1335+1)-INDEX(FC_E2,$AL1335))/(INDEX(FC_L,$AL1335+1)-INDEX(FC_L,$AL1335))</f>
        <v>0.42199999999999999</v>
      </c>
      <c r="AO1335" s="25">
        <f>INDEX(FC_E3,$AL1335)+(MEDIAN(MinStable,$AK1335,1)-INDEX(FC_L,$AL1335))*(INDEX(FC_E3,$AL1335+1)-INDEX(FC_E3,$AL1335))/(INDEX(FC_L,$AL1335+1)-INDEX(FC_L,$AL1335))</f>
        <v>0.41499999999999998</v>
      </c>
      <c r="AP1335" s="26">
        <f>(IF(S1335=1,Y1335*AK1335/AM1335,0)+IF(T1335=1,Z1335*AK1335/AN1335,0)+IF(U1335=1,AA1335*AK1335/AO1335,0))*dt/60</f>
        <v>4.4176706827309245E-2</v>
      </c>
      <c r="AQ1335" s="25">
        <f>E1335+(AG1335*SQRT(RTE)-AH1335/SQRT(RTE))*dt/60/E_nom</f>
        <v>0.7301165005618736</v>
      </c>
      <c r="AR1335">
        <f>IF(R1335=1,1,0)</f>
        <v>0</v>
      </c>
    </row>
    <row r="1336" spans="1:44" x14ac:dyDescent="0.2">
      <c r="A1336">
        <v>1334</v>
      </c>
      <c r="B1336" s="22">
        <f>A1336/1440</f>
        <v>0.92638888888888893</v>
      </c>
      <c r="C1336" s="23">
        <v>2.2884000000000002</v>
      </c>
      <c r="D1336" s="24">
        <f>C1336+P_aux</f>
        <v>2.3034000000000003</v>
      </c>
      <c r="E1336" s="25">
        <f>AQ1335</f>
        <v>0.7301165005618736</v>
      </c>
      <c r="F1336" s="24">
        <f>AB1335</f>
        <v>1.1000000000000001</v>
      </c>
      <c r="G1336">
        <f>IF(AND(S1335=0,V1335&gt;=MinOff),V1335,-1)</f>
        <v>28</v>
      </c>
      <c r="H1336">
        <f>IF(AND(T1335=0,W1335&gt;=MinOff),W1335,-1)</f>
        <v>27</v>
      </c>
      <c r="I1336">
        <f>IF(AND(U1335=0,X1335&gt;=MinOff),X1335,-1)</f>
        <v>-1</v>
      </c>
      <c r="J1336">
        <f>IF(AND(S1335=1,V1335&gt;=MinRun),V1335,-1)</f>
        <v>-1</v>
      </c>
      <c r="K1336">
        <f>IF(AND(T1335=1,W1335&gt;=MinRun),W1335,-1)</f>
        <v>-1</v>
      </c>
      <c r="L1336">
        <f>IF(AND(U1335=1,X1335&gt;=MinRun),X1335,-1)</f>
        <v>769</v>
      </c>
      <c r="M1336">
        <f>IF(MAX(G1336:I1336)&lt;0,0,MATCH(MAX(G1336:I1336),G1336:I1336,0))</f>
        <v>1</v>
      </c>
      <c r="N1336">
        <f>IF(MAX(J1336:L1336)&lt;0,0,MATCH(MAX(J1336:L1336),J1336:L1336,0))</f>
        <v>3</v>
      </c>
      <c r="O1336" s="24">
        <f>IF(N1336=0,0,INDEX(CapVec,N1336))</f>
        <v>1.1000000000000001</v>
      </c>
      <c r="P1336">
        <f>IF(OR(D1336&gt;F1336+StartMargin,E1336&lt;SOC_startT),1,0)</f>
        <v>0</v>
      </c>
      <c r="Q1336">
        <f>IF(AND(E1336&gt;SOC_stopT,D1336&lt;=F1336-O1336+StopMargin),1,0)</f>
        <v>0</v>
      </c>
      <c r="R1336">
        <f>IF(AND(P1336=1,M1336&gt;0),1,IF(AND(P1336=0,Q1336=1,N1336&gt;0),-1,0))</f>
        <v>0</v>
      </c>
      <c r="S1336">
        <f>S1335+IF(AND(R1336=1,M1336=1),1,0)-IF(AND(R1336=-1,N1336=1),1,0)</f>
        <v>0</v>
      </c>
      <c r="T1336">
        <f>T1335+IF(AND(R1336=1,M1336=2),1,0)-IF(AND(R1336=-1,N1336=2),1,0)</f>
        <v>0</v>
      </c>
      <c r="U1336">
        <f>U1335+IF(AND(R1336=1,M1336=3),1,0)-IF(AND(R1336=-1,N1336=3),1,0)</f>
        <v>1</v>
      </c>
      <c r="V1336">
        <f>IF(S1336&lt;&gt;S1335,0,V1335+dt)</f>
        <v>29</v>
      </c>
      <c r="W1336">
        <f>IF(T1336&lt;&gt;T1335,0,W1335+dt)</f>
        <v>28</v>
      </c>
      <c r="X1336">
        <f>IF(U1336&lt;&gt;U1335,0,X1335+dt)</f>
        <v>770</v>
      </c>
      <c r="Y1336" s="24">
        <f>S1336*Cap_1*MIN(1,(V1336+dt)/StartRamp)</f>
        <v>0</v>
      </c>
      <c r="Z1336" s="24">
        <f>T1336*Cap_2*MIN(1,(W1336+dt)/StartRamp)</f>
        <v>0</v>
      </c>
      <c r="AA1336" s="24">
        <f>U1336*Cap_3*MIN(1,(X1336+dt)/StartRamp)</f>
        <v>1.1000000000000001</v>
      </c>
      <c r="AB1336" s="24">
        <f>SUM(Y1336:AA1336)</f>
        <v>1.1000000000000001</v>
      </c>
      <c r="AC1336" s="24">
        <f>AB1336-D1336</f>
        <v>-1.2034000000000002</v>
      </c>
      <c r="AD1336" s="25">
        <f>MEDIAN(0,(TaperEnd-E1336)/(TaperEnd-TaperStart),1)</f>
        <v>1</v>
      </c>
      <c r="AE1336" s="24">
        <f>MIN(P_pcs*AD1336,MAX(0,SOC_max-E1336)*E_nom*60/dt/SQRT(RTE))</f>
        <v>2.5</v>
      </c>
      <c r="AF1336" s="24">
        <f>MIN(P_pcs,MAX(0,E1336-SOC_min)*E_nom*60/dt*SQRT(RTE))</f>
        <v>2.5</v>
      </c>
      <c r="AG1336" s="24">
        <f>IF(AC1336&gt;0,MIN(AC1336,AE1336),0)</f>
        <v>0</v>
      </c>
      <c r="AH1336" s="24">
        <f>IF(AC1336&lt;0,MIN(-AC1336,AF1336),0)</f>
        <v>1.2034000000000002</v>
      </c>
      <c r="AI1336" s="24">
        <f>IF(AC1336&gt;0,D1336+AG1336,AB1336)</f>
        <v>1.1000000000000001</v>
      </c>
      <c r="AJ1336" s="24">
        <f>MAX(0,D1336-AI1336-AH1336)</f>
        <v>0</v>
      </c>
      <c r="AK1336" s="25">
        <f>IF(AB1336&gt;0,AI1336/AB1336,0)</f>
        <v>1</v>
      </c>
      <c r="AL1336">
        <f>IF(AB1336=0,1,MIN(MATCH(MEDIAN(MinStable,AK1336,1),FC_L,1),3))</f>
        <v>3</v>
      </c>
      <c r="AM1336" s="25">
        <f>INDEX(FC_E1,$AL1336)+(MEDIAN(MinStable,$AK1336,1)-INDEX(FC_L,$AL1336))*(INDEX(FC_E1,$AL1336+1)-INDEX(FC_E1,$AL1336))/(INDEX(FC_L,$AL1336+1)-INDEX(FC_L,$AL1336))</f>
        <v>0.42799999999999999</v>
      </c>
      <c r="AN1336" s="25">
        <f>INDEX(FC_E2,$AL1336)+(MEDIAN(MinStable,$AK1336,1)-INDEX(FC_L,$AL1336))*(INDEX(FC_E2,$AL1336+1)-INDEX(FC_E2,$AL1336))/(INDEX(FC_L,$AL1336+1)-INDEX(FC_L,$AL1336))</f>
        <v>0.42199999999999999</v>
      </c>
      <c r="AO1336" s="25">
        <f>INDEX(FC_E3,$AL1336)+(MEDIAN(MinStable,$AK1336,1)-INDEX(FC_L,$AL1336))*(INDEX(FC_E3,$AL1336+1)-INDEX(FC_E3,$AL1336))/(INDEX(FC_L,$AL1336+1)-INDEX(FC_L,$AL1336))</f>
        <v>0.41499999999999998</v>
      </c>
      <c r="AP1336" s="26">
        <f>(IF(S1336=1,Y1336*AK1336/AM1336,0)+IF(T1336=1,Z1336*AK1336/AN1336,0)+IF(U1336=1,AA1336*AK1336/AO1336,0))*dt/60</f>
        <v>4.4176706827309245E-2</v>
      </c>
      <c r="AQ1336" s="25">
        <f>E1336+(AG1336*SQRT(RTE)-AH1336/SQRT(RTE))*dt/60/E_nom</f>
        <v>0.72622914083365631</v>
      </c>
      <c r="AR1336">
        <f>IF(R1336=1,1,0)</f>
        <v>0</v>
      </c>
    </row>
    <row r="1337" spans="1:44" x14ac:dyDescent="0.2">
      <c r="A1337">
        <v>1335</v>
      </c>
      <c r="B1337" s="22">
        <f>A1337/1440</f>
        <v>0.92708333333333337</v>
      </c>
      <c r="C1337" s="23">
        <v>2.2774999999999999</v>
      </c>
      <c r="D1337" s="24">
        <f>C1337+P_aux</f>
        <v>2.2925</v>
      </c>
      <c r="E1337" s="25">
        <f>AQ1336</f>
        <v>0.72622914083365631</v>
      </c>
      <c r="F1337" s="24">
        <f>AB1336</f>
        <v>1.1000000000000001</v>
      </c>
      <c r="G1337">
        <f>IF(AND(S1336=0,V1336&gt;=MinOff),V1336,-1)</f>
        <v>29</v>
      </c>
      <c r="H1337">
        <f>IF(AND(T1336=0,W1336&gt;=MinOff),W1336,-1)</f>
        <v>28</v>
      </c>
      <c r="I1337">
        <f>IF(AND(U1336=0,X1336&gt;=MinOff),X1336,-1)</f>
        <v>-1</v>
      </c>
      <c r="J1337">
        <f>IF(AND(S1336=1,V1336&gt;=MinRun),V1336,-1)</f>
        <v>-1</v>
      </c>
      <c r="K1337">
        <f>IF(AND(T1336=1,W1336&gt;=MinRun),W1336,-1)</f>
        <v>-1</v>
      </c>
      <c r="L1337">
        <f>IF(AND(U1336=1,X1336&gt;=MinRun),X1336,-1)</f>
        <v>770</v>
      </c>
      <c r="M1337">
        <f>IF(MAX(G1337:I1337)&lt;0,0,MATCH(MAX(G1337:I1337),G1337:I1337,0))</f>
        <v>1</v>
      </c>
      <c r="N1337">
        <f>IF(MAX(J1337:L1337)&lt;0,0,MATCH(MAX(J1337:L1337),J1337:L1337,0))</f>
        <v>3</v>
      </c>
      <c r="O1337" s="24">
        <f>IF(N1337=0,0,INDEX(CapVec,N1337))</f>
        <v>1.1000000000000001</v>
      </c>
      <c r="P1337">
        <f>IF(OR(D1337&gt;F1337+StartMargin,E1337&lt;SOC_startT),1,0)</f>
        <v>0</v>
      </c>
      <c r="Q1337">
        <f>IF(AND(E1337&gt;SOC_stopT,D1337&lt;=F1337-O1337+StopMargin),1,0)</f>
        <v>0</v>
      </c>
      <c r="R1337">
        <f>IF(AND(P1337=1,M1337&gt;0),1,IF(AND(P1337=0,Q1337=1,N1337&gt;0),-1,0))</f>
        <v>0</v>
      </c>
      <c r="S1337">
        <f>S1336+IF(AND(R1337=1,M1337=1),1,0)-IF(AND(R1337=-1,N1337=1),1,0)</f>
        <v>0</v>
      </c>
      <c r="T1337">
        <f>T1336+IF(AND(R1337=1,M1337=2),1,0)-IF(AND(R1337=-1,N1337=2),1,0)</f>
        <v>0</v>
      </c>
      <c r="U1337">
        <f>U1336+IF(AND(R1337=1,M1337=3),1,0)-IF(AND(R1337=-1,N1337=3),1,0)</f>
        <v>1</v>
      </c>
      <c r="V1337">
        <f>IF(S1337&lt;&gt;S1336,0,V1336+dt)</f>
        <v>30</v>
      </c>
      <c r="W1337">
        <f>IF(T1337&lt;&gt;T1336,0,W1336+dt)</f>
        <v>29</v>
      </c>
      <c r="X1337">
        <f>IF(U1337&lt;&gt;U1336,0,X1336+dt)</f>
        <v>771</v>
      </c>
      <c r="Y1337" s="24">
        <f>S1337*Cap_1*MIN(1,(V1337+dt)/StartRamp)</f>
        <v>0</v>
      </c>
      <c r="Z1337" s="24">
        <f>T1337*Cap_2*MIN(1,(W1337+dt)/StartRamp)</f>
        <v>0</v>
      </c>
      <c r="AA1337" s="24">
        <f>U1337*Cap_3*MIN(1,(X1337+dt)/StartRamp)</f>
        <v>1.1000000000000001</v>
      </c>
      <c r="AB1337" s="24">
        <f>SUM(Y1337:AA1337)</f>
        <v>1.1000000000000001</v>
      </c>
      <c r="AC1337" s="24">
        <f>AB1337-D1337</f>
        <v>-1.1924999999999999</v>
      </c>
      <c r="AD1337" s="25">
        <f>MEDIAN(0,(TaperEnd-E1337)/(TaperEnd-TaperStart),1)</f>
        <v>1</v>
      </c>
      <c r="AE1337" s="24">
        <f>MIN(P_pcs*AD1337,MAX(0,SOC_max-E1337)*E_nom*60/dt/SQRT(RTE))</f>
        <v>2.5</v>
      </c>
      <c r="AF1337" s="24">
        <f>MIN(P_pcs,MAX(0,E1337-SOC_min)*E_nom*60/dt*SQRT(RTE))</f>
        <v>2.5</v>
      </c>
      <c r="AG1337" s="24">
        <f>IF(AC1337&gt;0,MIN(AC1337,AE1337),0)</f>
        <v>0</v>
      </c>
      <c r="AH1337" s="24">
        <f>IF(AC1337&lt;0,MIN(-AC1337,AF1337),0)</f>
        <v>1.1924999999999999</v>
      </c>
      <c r="AI1337" s="24">
        <f>IF(AC1337&gt;0,D1337+AG1337,AB1337)</f>
        <v>1.1000000000000001</v>
      </c>
      <c r="AJ1337" s="24">
        <f>MAX(0,D1337-AI1337-AH1337)</f>
        <v>0</v>
      </c>
      <c r="AK1337" s="25">
        <f>IF(AB1337&gt;0,AI1337/AB1337,0)</f>
        <v>1</v>
      </c>
      <c r="AL1337">
        <f>IF(AB1337=0,1,MIN(MATCH(MEDIAN(MinStable,AK1337,1),FC_L,1),3))</f>
        <v>3</v>
      </c>
      <c r="AM1337" s="25">
        <f>INDEX(FC_E1,$AL1337)+(MEDIAN(MinStable,$AK1337,1)-INDEX(FC_L,$AL1337))*(INDEX(FC_E1,$AL1337+1)-INDEX(FC_E1,$AL1337))/(INDEX(FC_L,$AL1337+1)-INDEX(FC_L,$AL1337))</f>
        <v>0.42799999999999999</v>
      </c>
      <c r="AN1337" s="25">
        <f>INDEX(FC_E2,$AL1337)+(MEDIAN(MinStable,$AK1337,1)-INDEX(FC_L,$AL1337))*(INDEX(FC_E2,$AL1337+1)-INDEX(FC_E2,$AL1337))/(INDEX(FC_L,$AL1337+1)-INDEX(FC_L,$AL1337))</f>
        <v>0.42199999999999999</v>
      </c>
      <c r="AO1337" s="25">
        <f>INDEX(FC_E3,$AL1337)+(MEDIAN(MinStable,$AK1337,1)-INDEX(FC_L,$AL1337))*(INDEX(FC_E3,$AL1337+1)-INDEX(FC_E3,$AL1337))/(INDEX(FC_L,$AL1337+1)-INDEX(FC_L,$AL1337))</f>
        <v>0.41499999999999998</v>
      </c>
      <c r="AP1337" s="26">
        <f>(IF(S1337=1,Y1337*AK1337/AM1337,0)+IF(T1337=1,Z1337*AK1337/AN1337,0)+IF(U1337=1,AA1337*AK1337/AO1337,0))*dt/60</f>
        <v>4.4176706827309245E-2</v>
      </c>
      <c r="AQ1337" s="25">
        <f>E1337+(AG1337*SQRT(RTE)-AH1337/SQRT(RTE))*dt/60/E_nom</f>
        <v>0.72237699152677648</v>
      </c>
      <c r="AR1337">
        <f>IF(R1337=1,1,0)</f>
        <v>0</v>
      </c>
    </row>
    <row r="1338" spans="1:44" x14ac:dyDescent="0.2">
      <c r="A1338">
        <v>1336</v>
      </c>
      <c r="B1338" s="22">
        <f>A1338/1440</f>
        <v>0.92777777777777781</v>
      </c>
      <c r="C1338" s="23">
        <v>2.2896000000000001</v>
      </c>
      <c r="D1338" s="24">
        <f>C1338+P_aux</f>
        <v>2.3046000000000002</v>
      </c>
      <c r="E1338" s="25">
        <f>AQ1337</f>
        <v>0.72237699152677648</v>
      </c>
      <c r="F1338" s="24">
        <f>AB1337</f>
        <v>1.1000000000000001</v>
      </c>
      <c r="G1338">
        <f>IF(AND(S1337=0,V1337&gt;=MinOff),V1337,-1)</f>
        <v>30</v>
      </c>
      <c r="H1338">
        <f>IF(AND(T1337=0,W1337&gt;=MinOff),W1337,-1)</f>
        <v>29</v>
      </c>
      <c r="I1338">
        <f>IF(AND(U1337=0,X1337&gt;=MinOff),X1337,-1)</f>
        <v>-1</v>
      </c>
      <c r="J1338">
        <f>IF(AND(S1337=1,V1337&gt;=MinRun),V1337,-1)</f>
        <v>-1</v>
      </c>
      <c r="K1338">
        <f>IF(AND(T1337=1,W1337&gt;=MinRun),W1337,-1)</f>
        <v>-1</v>
      </c>
      <c r="L1338">
        <f>IF(AND(U1337=1,X1337&gt;=MinRun),X1337,-1)</f>
        <v>771</v>
      </c>
      <c r="M1338">
        <f>IF(MAX(G1338:I1338)&lt;0,0,MATCH(MAX(G1338:I1338),G1338:I1338,0))</f>
        <v>1</v>
      </c>
      <c r="N1338">
        <f>IF(MAX(J1338:L1338)&lt;0,0,MATCH(MAX(J1338:L1338),J1338:L1338,0))</f>
        <v>3</v>
      </c>
      <c r="O1338" s="24">
        <f>IF(N1338=0,0,INDEX(CapVec,N1338))</f>
        <v>1.1000000000000001</v>
      </c>
      <c r="P1338">
        <f>IF(OR(D1338&gt;F1338+StartMargin,E1338&lt;SOC_startT),1,0)</f>
        <v>0</v>
      </c>
      <c r="Q1338">
        <f>IF(AND(E1338&gt;SOC_stopT,D1338&lt;=F1338-O1338+StopMargin),1,0)</f>
        <v>0</v>
      </c>
      <c r="R1338">
        <f>IF(AND(P1338=1,M1338&gt;0),1,IF(AND(P1338=0,Q1338=1,N1338&gt;0),-1,0))</f>
        <v>0</v>
      </c>
      <c r="S1338">
        <f>S1337+IF(AND(R1338=1,M1338=1),1,0)-IF(AND(R1338=-1,N1338=1),1,0)</f>
        <v>0</v>
      </c>
      <c r="T1338">
        <f>T1337+IF(AND(R1338=1,M1338=2),1,0)-IF(AND(R1338=-1,N1338=2),1,0)</f>
        <v>0</v>
      </c>
      <c r="U1338">
        <f>U1337+IF(AND(R1338=1,M1338=3),1,0)-IF(AND(R1338=-1,N1338=3),1,0)</f>
        <v>1</v>
      </c>
      <c r="V1338">
        <f>IF(S1338&lt;&gt;S1337,0,V1337+dt)</f>
        <v>31</v>
      </c>
      <c r="W1338">
        <f>IF(T1338&lt;&gt;T1337,0,W1337+dt)</f>
        <v>30</v>
      </c>
      <c r="X1338">
        <f>IF(U1338&lt;&gt;U1337,0,X1337+dt)</f>
        <v>772</v>
      </c>
      <c r="Y1338" s="24">
        <f>S1338*Cap_1*MIN(1,(V1338+dt)/StartRamp)</f>
        <v>0</v>
      </c>
      <c r="Z1338" s="24">
        <f>T1338*Cap_2*MIN(1,(W1338+dt)/StartRamp)</f>
        <v>0</v>
      </c>
      <c r="AA1338" s="24">
        <f>U1338*Cap_3*MIN(1,(X1338+dt)/StartRamp)</f>
        <v>1.1000000000000001</v>
      </c>
      <c r="AB1338" s="24">
        <f>SUM(Y1338:AA1338)</f>
        <v>1.1000000000000001</v>
      </c>
      <c r="AC1338" s="24">
        <f>AB1338-D1338</f>
        <v>-1.2046000000000001</v>
      </c>
      <c r="AD1338" s="25">
        <f>MEDIAN(0,(TaperEnd-E1338)/(TaperEnd-TaperStart),1)</f>
        <v>1</v>
      </c>
      <c r="AE1338" s="24">
        <f>MIN(P_pcs*AD1338,MAX(0,SOC_max-E1338)*E_nom*60/dt/SQRT(RTE))</f>
        <v>2.5</v>
      </c>
      <c r="AF1338" s="24">
        <f>MIN(P_pcs,MAX(0,E1338-SOC_min)*E_nom*60/dt*SQRT(RTE))</f>
        <v>2.5</v>
      </c>
      <c r="AG1338" s="24">
        <f>IF(AC1338&gt;0,MIN(AC1338,AE1338),0)</f>
        <v>0</v>
      </c>
      <c r="AH1338" s="24">
        <f>IF(AC1338&lt;0,MIN(-AC1338,AF1338),0)</f>
        <v>1.2046000000000001</v>
      </c>
      <c r="AI1338" s="24">
        <f>IF(AC1338&gt;0,D1338+AG1338,AB1338)</f>
        <v>1.1000000000000001</v>
      </c>
      <c r="AJ1338" s="24">
        <f>MAX(0,D1338-AI1338-AH1338)</f>
        <v>0</v>
      </c>
      <c r="AK1338" s="25">
        <f>IF(AB1338&gt;0,AI1338/AB1338,0)</f>
        <v>1</v>
      </c>
      <c r="AL1338">
        <f>IF(AB1338=0,1,MIN(MATCH(MEDIAN(MinStable,AK1338,1),FC_L,1),3))</f>
        <v>3</v>
      </c>
      <c r="AM1338" s="25">
        <f>INDEX(FC_E1,$AL1338)+(MEDIAN(MinStable,$AK1338,1)-INDEX(FC_L,$AL1338))*(INDEX(FC_E1,$AL1338+1)-INDEX(FC_E1,$AL1338))/(INDEX(FC_L,$AL1338+1)-INDEX(FC_L,$AL1338))</f>
        <v>0.42799999999999999</v>
      </c>
      <c r="AN1338" s="25">
        <f>INDEX(FC_E2,$AL1338)+(MEDIAN(MinStable,$AK1338,1)-INDEX(FC_L,$AL1338))*(INDEX(FC_E2,$AL1338+1)-INDEX(FC_E2,$AL1338))/(INDEX(FC_L,$AL1338+1)-INDEX(FC_L,$AL1338))</f>
        <v>0.42199999999999999</v>
      </c>
      <c r="AO1338" s="25">
        <f>INDEX(FC_E3,$AL1338)+(MEDIAN(MinStable,$AK1338,1)-INDEX(FC_L,$AL1338))*(INDEX(FC_E3,$AL1338+1)-INDEX(FC_E3,$AL1338))/(INDEX(FC_L,$AL1338+1)-INDEX(FC_L,$AL1338))</f>
        <v>0.41499999999999998</v>
      </c>
      <c r="AP1338" s="26">
        <f>(IF(S1338=1,Y1338*AK1338/AM1338,0)+IF(T1338=1,Z1338*AK1338/AN1338,0)+IF(U1338=1,AA1338*AK1338/AO1338,0))*dt/60</f>
        <v>4.4176706827309245E-2</v>
      </c>
      <c r="AQ1338" s="25">
        <f>E1338+(AG1338*SQRT(RTE)-AH1338/SQRT(RTE))*dt/60/E_nom</f>
        <v>0.71848575542189819</v>
      </c>
      <c r="AR1338">
        <f>IF(R1338=1,1,0)</f>
        <v>0</v>
      </c>
    </row>
    <row r="1339" spans="1:44" x14ac:dyDescent="0.2">
      <c r="A1339">
        <v>1337</v>
      </c>
      <c r="B1339" s="22">
        <f>A1339/1440</f>
        <v>0.92847222222222225</v>
      </c>
      <c r="C1339" s="23">
        <v>2.2576999999999998</v>
      </c>
      <c r="D1339" s="24">
        <f>C1339+P_aux</f>
        <v>2.2726999999999999</v>
      </c>
      <c r="E1339" s="25">
        <f>AQ1338</f>
        <v>0.71848575542189819</v>
      </c>
      <c r="F1339" s="24">
        <f>AB1338</f>
        <v>1.1000000000000001</v>
      </c>
      <c r="G1339">
        <f>IF(AND(S1338=0,V1338&gt;=MinOff),V1338,-1)</f>
        <v>31</v>
      </c>
      <c r="H1339">
        <f>IF(AND(T1338=0,W1338&gt;=MinOff),W1338,-1)</f>
        <v>30</v>
      </c>
      <c r="I1339">
        <f>IF(AND(U1338=0,X1338&gt;=MinOff),X1338,-1)</f>
        <v>-1</v>
      </c>
      <c r="J1339">
        <f>IF(AND(S1338=1,V1338&gt;=MinRun),V1338,-1)</f>
        <v>-1</v>
      </c>
      <c r="K1339">
        <f>IF(AND(T1338=1,W1338&gt;=MinRun),W1338,-1)</f>
        <v>-1</v>
      </c>
      <c r="L1339">
        <f>IF(AND(U1338=1,X1338&gt;=MinRun),X1338,-1)</f>
        <v>772</v>
      </c>
      <c r="M1339">
        <f>IF(MAX(G1339:I1339)&lt;0,0,MATCH(MAX(G1339:I1339),G1339:I1339,0))</f>
        <v>1</v>
      </c>
      <c r="N1339">
        <f>IF(MAX(J1339:L1339)&lt;0,0,MATCH(MAX(J1339:L1339),J1339:L1339,0))</f>
        <v>3</v>
      </c>
      <c r="O1339" s="24">
        <f>IF(N1339=0,0,INDEX(CapVec,N1339))</f>
        <v>1.1000000000000001</v>
      </c>
      <c r="P1339">
        <f>IF(OR(D1339&gt;F1339+StartMargin,E1339&lt;SOC_startT),1,0)</f>
        <v>0</v>
      </c>
      <c r="Q1339">
        <f>IF(AND(E1339&gt;SOC_stopT,D1339&lt;=F1339-O1339+StopMargin),1,0)</f>
        <v>0</v>
      </c>
      <c r="R1339">
        <f>IF(AND(P1339=1,M1339&gt;0),1,IF(AND(P1339=0,Q1339=1,N1339&gt;0),-1,0))</f>
        <v>0</v>
      </c>
      <c r="S1339">
        <f>S1338+IF(AND(R1339=1,M1339=1),1,0)-IF(AND(R1339=-1,N1339=1),1,0)</f>
        <v>0</v>
      </c>
      <c r="T1339">
        <f>T1338+IF(AND(R1339=1,M1339=2),1,0)-IF(AND(R1339=-1,N1339=2),1,0)</f>
        <v>0</v>
      </c>
      <c r="U1339">
        <f>U1338+IF(AND(R1339=1,M1339=3),1,0)-IF(AND(R1339=-1,N1339=3),1,0)</f>
        <v>1</v>
      </c>
      <c r="V1339">
        <f>IF(S1339&lt;&gt;S1338,0,V1338+dt)</f>
        <v>32</v>
      </c>
      <c r="W1339">
        <f>IF(T1339&lt;&gt;T1338,0,W1338+dt)</f>
        <v>31</v>
      </c>
      <c r="X1339">
        <f>IF(U1339&lt;&gt;U1338,0,X1338+dt)</f>
        <v>773</v>
      </c>
      <c r="Y1339" s="24">
        <f>S1339*Cap_1*MIN(1,(V1339+dt)/StartRamp)</f>
        <v>0</v>
      </c>
      <c r="Z1339" s="24">
        <f>T1339*Cap_2*MIN(1,(W1339+dt)/StartRamp)</f>
        <v>0</v>
      </c>
      <c r="AA1339" s="24">
        <f>U1339*Cap_3*MIN(1,(X1339+dt)/StartRamp)</f>
        <v>1.1000000000000001</v>
      </c>
      <c r="AB1339" s="24">
        <f>SUM(Y1339:AA1339)</f>
        <v>1.1000000000000001</v>
      </c>
      <c r="AC1339" s="24">
        <f>AB1339-D1339</f>
        <v>-1.1726999999999999</v>
      </c>
      <c r="AD1339" s="25">
        <f>MEDIAN(0,(TaperEnd-E1339)/(TaperEnd-TaperStart),1)</f>
        <v>1</v>
      </c>
      <c r="AE1339" s="24">
        <f>MIN(P_pcs*AD1339,MAX(0,SOC_max-E1339)*E_nom*60/dt/SQRT(RTE))</f>
        <v>2.5</v>
      </c>
      <c r="AF1339" s="24">
        <f>MIN(P_pcs,MAX(0,E1339-SOC_min)*E_nom*60/dt*SQRT(RTE))</f>
        <v>2.5</v>
      </c>
      <c r="AG1339" s="24">
        <f>IF(AC1339&gt;0,MIN(AC1339,AE1339),0)</f>
        <v>0</v>
      </c>
      <c r="AH1339" s="24">
        <f>IF(AC1339&lt;0,MIN(-AC1339,AF1339),0)</f>
        <v>1.1726999999999999</v>
      </c>
      <c r="AI1339" s="24">
        <f>IF(AC1339&gt;0,D1339+AG1339,AB1339)</f>
        <v>1.1000000000000001</v>
      </c>
      <c r="AJ1339" s="24">
        <f>MAX(0,D1339-AI1339-AH1339)</f>
        <v>0</v>
      </c>
      <c r="AK1339" s="25">
        <f>IF(AB1339&gt;0,AI1339/AB1339,0)</f>
        <v>1</v>
      </c>
      <c r="AL1339">
        <f>IF(AB1339=0,1,MIN(MATCH(MEDIAN(MinStable,AK1339,1),FC_L,1),3))</f>
        <v>3</v>
      </c>
      <c r="AM1339" s="25">
        <f>INDEX(FC_E1,$AL1339)+(MEDIAN(MinStable,$AK1339,1)-INDEX(FC_L,$AL1339))*(INDEX(FC_E1,$AL1339+1)-INDEX(FC_E1,$AL1339))/(INDEX(FC_L,$AL1339+1)-INDEX(FC_L,$AL1339))</f>
        <v>0.42799999999999999</v>
      </c>
      <c r="AN1339" s="25">
        <f>INDEX(FC_E2,$AL1339)+(MEDIAN(MinStable,$AK1339,1)-INDEX(FC_L,$AL1339))*(INDEX(FC_E2,$AL1339+1)-INDEX(FC_E2,$AL1339))/(INDEX(FC_L,$AL1339+1)-INDEX(FC_L,$AL1339))</f>
        <v>0.42199999999999999</v>
      </c>
      <c r="AO1339" s="25">
        <f>INDEX(FC_E3,$AL1339)+(MEDIAN(MinStable,$AK1339,1)-INDEX(FC_L,$AL1339))*(INDEX(FC_E3,$AL1339+1)-INDEX(FC_E3,$AL1339))/(INDEX(FC_L,$AL1339+1)-INDEX(FC_L,$AL1339))</f>
        <v>0.41499999999999998</v>
      </c>
      <c r="AP1339" s="26">
        <f>(IF(S1339=1,Y1339*AK1339/AM1339,0)+IF(T1339=1,Z1339*AK1339/AN1339,0)+IF(U1339=1,AA1339*AK1339/AO1339,0))*dt/60</f>
        <v>4.4176706827309245E-2</v>
      </c>
      <c r="AQ1339" s="25">
        <f>E1339+(AG1339*SQRT(RTE)-AH1339/SQRT(RTE))*dt/60/E_nom</f>
        <v>0.71469756632992509</v>
      </c>
      <c r="AR1339">
        <f>IF(R1339=1,1,0)</f>
        <v>0</v>
      </c>
    </row>
    <row r="1340" spans="1:44" x14ac:dyDescent="0.2">
      <c r="A1340">
        <v>1338</v>
      </c>
      <c r="B1340" s="22">
        <f>A1340/1440</f>
        <v>0.9291666666666667</v>
      </c>
      <c r="C1340" s="23">
        <v>2.2854999999999999</v>
      </c>
      <c r="D1340" s="24">
        <f>C1340+P_aux</f>
        <v>2.3005</v>
      </c>
      <c r="E1340" s="25">
        <f>AQ1339</f>
        <v>0.71469756632992509</v>
      </c>
      <c r="F1340" s="24">
        <f>AB1339</f>
        <v>1.1000000000000001</v>
      </c>
      <c r="G1340">
        <f>IF(AND(S1339=0,V1339&gt;=MinOff),V1339,-1)</f>
        <v>32</v>
      </c>
      <c r="H1340">
        <f>IF(AND(T1339=0,W1339&gt;=MinOff),W1339,-1)</f>
        <v>31</v>
      </c>
      <c r="I1340">
        <f>IF(AND(U1339=0,X1339&gt;=MinOff),X1339,-1)</f>
        <v>-1</v>
      </c>
      <c r="J1340">
        <f>IF(AND(S1339=1,V1339&gt;=MinRun),V1339,-1)</f>
        <v>-1</v>
      </c>
      <c r="K1340">
        <f>IF(AND(T1339=1,W1339&gt;=MinRun),W1339,-1)</f>
        <v>-1</v>
      </c>
      <c r="L1340">
        <f>IF(AND(U1339=1,X1339&gt;=MinRun),X1339,-1)</f>
        <v>773</v>
      </c>
      <c r="M1340">
        <f>IF(MAX(G1340:I1340)&lt;0,0,MATCH(MAX(G1340:I1340),G1340:I1340,0))</f>
        <v>1</v>
      </c>
      <c r="N1340">
        <f>IF(MAX(J1340:L1340)&lt;0,0,MATCH(MAX(J1340:L1340),J1340:L1340,0))</f>
        <v>3</v>
      </c>
      <c r="O1340" s="24">
        <f>IF(N1340=0,0,INDEX(CapVec,N1340))</f>
        <v>1.1000000000000001</v>
      </c>
      <c r="P1340">
        <f>IF(OR(D1340&gt;F1340+StartMargin,E1340&lt;SOC_startT),1,0)</f>
        <v>0</v>
      </c>
      <c r="Q1340">
        <f>IF(AND(E1340&gt;SOC_stopT,D1340&lt;=F1340-O1340+StopMargin),1,0)</f>
        <v>0</v>
      </c>
      <c r="R1340">
        <f>IF(AND(P1340=1,M1340&gt;0),1,IF(AND(P1340=0,Q1340=1,N1340&gt;0),-1,0))</f>
        <v>0</v>
      </c>
      <c r="S1340">
        <f>S1339+IF(AND(R1340=1,M1340=1),1,0)-IF(AND(R1340=-1,N1340=1),1,0)</f>
        <v>0</v>
      </c>
      <c r="T1340">
        <f>T1339+IF(AND(R1340=1,M1340=2),1,0)-IF(AND(R1340=-1,N1340=2),1,0)</f>
        <v>0</v>
      </c>
      <c r="U1340">
        <f>U1339+IF(AND(R1340=1,M1340=3),1,0)-IF(AND(R1340=-1,N1340=3),1,0)</f>
        <v>1</v>
      </c>
      <c r="V1340">
        <f>IF(S1340&lt;&gt;S1339,0,V1339+dt)</f>
        <v>33</v>
      </c>
      <c r="W1340">
        <f>IF(T1340&lt;&gt;T1339,0,W1339+dt)</f>
        <v>32</v>
      </c>
      <c r="X1340">
        <f>IF(U1340&lt;&gt;U1339,0,X1339+dt)</f>
        <v>774</v>
      </c>
      <c r="Y1340" s="24">
        <f>S1340*Cap_1*MIN(1,(V1340+dt)/StartRamp)</f>
        <v>0</v>
      </c>
      <c r="Z1340" s="24">
        <f>T1340*Cap_2*MIN(1,(W1340+dt)/StartRamp)</f>
        <v>0</v>
      </c>
      <c r="AA1340" s="24">
        <f>U1340*Cap_3*MIN(1,(X1340+dt)/StartRamp)</f>
        <v>1.1000000000000001</v>
      </c>
      <c r="AB1340" s="24">
        <f>SUM(Y1340:AA1340)</f>
        <v>1.1000000000000001</v>
      </c>
      <c r="AC1340" s="24">
        <f>AB1340-D1340</f>
        <v>-1.2004999999999999</v>
      </c>
      <c r="AD1340" s="25">
        <f>MEDIAN(0,(TaperEnd-E1340)/(TaperEnd-TaperStart),1)</f>
        <v>1</v>
      </c>
      <c r="AE1340" s="24">
        <f>MIN(P_pcs*AD1340,MAX(0,SOC_max-E1340)*E_nom*60/dt/SQRT(RTE))</f>
        <v>2.5</v>
      </c>
      <c r="AF1340" s="24">
        <f>MIN(P_pcs,MAX(0,E1340-SOC_min)*E_nom*60/dt*SQRT(RTE))</f>
        <v>2.5</v>
      </c>
      <c r="AG1340" s="24">
        <f>IF(AC1340&gt;0,MIN(AC1340,AE1340),0)</f>
        <v>0</v>
      </c>
      <c r="AH1340" s="24">
        <f>IF(AC1340&lt;0,MIN(-AC1340,AF1340),0)</f>
        <v>1.2004999999999999</v>
      </c>
      <c r="AI1340" s="24">
        <f>IF(AC1340&gt;0,D1340+AG1340,AB1340)</f>
        <v>1.1000000000000001</v>
      </c>
      <c r="AJ1340" s="24">
        <f>MAX(0,D1340-AI1340-AH1340)</f>
        <v>0</v>
      </c>
      <c r="AK1340" s="25">
        <f>IF(AB1340&gt;0,AI1340/AB1340,0)</f>
        <v>1</v>
      </c>
      <c r="AL1340">
        <f>IF(AB1340=0,1,MIN(MATCH(MEDIAN(MinStable,AK1340,1),FC_L,1),3))</f>
        <v>3</v>
      </c>
      <c r="AM1340" s="25">
        <f>INDEX(FC_E1,$AL1340)+(MEDIAN(MinStable,$AK1340,1)-INDEX(FC_L,$AL1340))*(INDEX(FC_E1,$AL1340+1)-INDEX(FC_E1,$AL1340))/(INDEX(FC_L,$AL1340+1)-INDEX(FC_L,$AL1340))</f>
        <v>0.42799999999999999</v>
      </c>
      <c r="AN1340" s="25">
        <f>INDEX(FC_E2,$AL1340)+(MEDIAN(MinStable,$AK1340,1)-INDEX(FC_L,$AL1340))*(INDEX(FC_E2,$AL1340+1)-INDEX(FC_E2,$AL1340))/(INDEX(FC_L,$AL1340+1)-INDEX(FC_L,$AL1340))</f>
        <v>0.42199999999999999</v>
      </c>
      <c r="AO1340" s="25">
        <f>INDEX(FC_E3,$AL1340)+(MEDIAN(MinStable,$AK1340,1)-INDEX(FC_L,$AL1340))*(INDEX(FC_E3,$AL1340+1)-INDEX(FC_E3,$AL1340))/(INDEX(FC_L,$AL1340+1)-INDEX(FC_L,$AL1340))</f>
        <v>0.41499999999999998</v>
      </c>
      <c r="AP1340" s="26">
        <f>(IF(S1340=1,Y1340*AK1340/AM1340,0)+IF(T1340=1,Z1340*AK1340/AN1340,0)+IF(U1340=1,AA1340*AK1340/AO1340,0))*dt/60</f>
        <v>4.4176706827309245E-2</v>
      </c>
      <c r="AQ1340" s="25">
        <f>E1340+(AG1340*SQRT(RTE)-AH1340/SQRT(RTE))*dt/60/E_nom</f>
        <v>0.71081957451197186</v>
      </c>
      <c r="AR1340">
        <f>IF(R1340=1,1,0)</f>
        <v>0</v>
      </c>
    </row>
    <row r="1341" spans="1:44" x14ac:dyDescent="0.2">
      <c r="A1341">
        <v>1339</v>
      </c>
      <c r="B1341" s="22">
        <f>A1341/1440</f>
        <v>0.92986111111111114</v>
      </c>
      <c r="C1341" s="23">
        <v>2.2250999999999999</v>
      </c>
      <c r="D1341" s="24">
        <f>C1341+P_aux</f>
        <v>2.2401</v>
      </c>
      <c r="E1341" s="25">
        <f>AQ1340</f>
        <v>0.71081957451197186</v>
      </c>
      <c r="F1341" s="24">
        <f>AB1340</f>
        <v>1.1000000000000001</v>
      </c>
      <c r="G1341">
        <f>IF(AND(S1340=0,V1340&gt;=MinOff),V1340,-1)</f>
        <v>33</v>
      </c>
      <c r="H1341">
        <f>IF(AND(T1340=0,W1340&gt;=MinOff),W1340,-1)</f>
        <v>32</v>
      </c>
      <c r="I1341">
        <f>IF(AND(U1340=0,X1340&gt;=MinOff),X1340,-1)</f>
        <v>-1</v>
      </c>
      <c r="J1341">
        <f>IF(AND(S1340=1,V1340&gt;=MinRun),V1340,-1)</f>
        <v>-1</v>
      </c>
      <c r="K1341">
        <f>IF(AND(T1340=1,W1340&gt;=MinRun),W1340,-1)</f>
        <v>-1</v>
      </c>
      <c r="L1341">
        <f>IF(AND(U1340=1,X1340&gt;=MinRun),X1340,-1)</f>
        <v>774</v>
      </c>
      <c r="M1341">
        <f>IF(MAX(G1341:I1341)&lt;0,0,MATCH(MAX(G1341:I1341),G1341:I1341,0))</f>
        <v>1</v>
      </c>
      <c r="N1341">
        <f>IF(MAX(J1341:L1341)&lt;0,0,MATCH(MAX(J1341:L1341),J1341:L1341,0))</f>
        <v>3</v>
      </c>
      <c r="O1341" s="24">
        <f>IF(N1341=0,0,INDEX(CapVec,N1341))</f>
        <v>1.1000000000000001</v>
      </c>
      <c r="P1341">
        <f>IF(OR(D1341&gt;F1341+StartMargin,E1341&lt;SOC_startT),1,0)</f>
        <v>0</v>
      </c>
      <c r="Q1341">
        <f>IF(AND(E1341&gt;SOC_stopT,D1341&lt;=F1341-O1341+StopMargin),1,0)</f>
        <v>0</v>
      </c>
      <c r="R1341">
        <f>IF(AND(P1341=1,M1341&gt;0),1,IF(AND(P1341=0,Q1341=1,N1341&gt;0),-1,0))</f>
        <v>0</v>
      </c>
      <c r="S1341">
        <f>S1340+IF(AND(R1341=1,M1341=1),1,0)-IF(AND(R1341=-1,N1341=1),1,0)</f>
        <v>0</v>
      </c>
      <c r="T1341">
        <f>T1340+IF(AND(R1341=1,M1341=2),1,0)-IF(AND(R1341=-1,N1341=2),1,0)</f>
        <v>0</v>
      </c>
      <c r="U1341">
        <f>U1340+IF(AND(R1341=1,M1341=3),1,0)-IF(AND(R1341=-1,N1341=3),1,0)</f>
        <v>1</v>
      </c>
      <c r="V1341">
        <f>IF(S1341&lt;&gt;S1340,0,V1340+dt)</f>
        <v>34</v>
      </c>
      <c r="W1341">
        <f>IF(T1341&lt;&gt;T1340,0,W1340+dt)</f>
        <v>33</v>
      </c>
      <c r="X1341">
        <f>IF(U1341&lt;&gt;U1340,0,X1340+dt)</f>
        <v>775</v>
      </c>
      <c r="Y1341" s="24">
        <f>S1341*Cap_1*MIN(1,(V1341+dt)/StartRamp)</f>
        <v>0</v>
      </c>
      <c r="Z1341" s="24">
        <f>T1341*Cap_2*MIN(1,(W1341+dt)/StartRamp)</f>
        <v>0</v>
      </c>
      <c r="AA1341" s="24">
        <f>U1341*Cap_3*MIN(1,(X1341+dt)/StartRamp)</f>
        <v>1.1000000000000001</v>
      </c>
      <c r="AB1341" s="24">
        <f>SUM(Y1341:AA1341)</f>
        <v>1.1000000000000001</v>
      </c>
      <c r="AC1341" s="24">
        <f>AB1341-D1341</f>
        <v>-1.1400999999999999</v>
      </c>
      <c r="AD1341" s="25">
        <f>MEDIAN(0,(TaperEnd-E1341)/(TaperEnd-TaperStart),1)</f>
        <v>1</v>
      </c>
      <c r="AE1341" s="24">
        <f>MIN(P_pcs*AD1341,MAX(0,SOC_max-E1341)*E_nom*60/dt/SQRT(RTE))</f>
        <v>2.5</v>
      </c>
      <c r="AF1341" s="24">
        <f>MIN(P_pcs,MAX(0,E1341-SOC_min)*E_nom*60/dt*SQRT(RTE))</f>
        <v>2.5</v>
      </c>
      <c r="AG1341" s="24">
        <f>IF(AC1341&gt;0,MIN(AC1341,AE1341),0)</f>
        <v>0</v>
      </c>
      <c r="AH1341" s="24">
        <f>IF(AC1341&lt;0,MIN(-AC1341,AF1341),0)</f>
        <v>1.1400999999999999</v>
      </c>
      <c r="AI1341" s="24">
        <f>IF(AC1341&gt;0,D1341+AG1341,AB1341)</f>
        <v>1.1000000000000001</v>
      </c>
      <c r="AJ1341" s="24">
        <f>MAX(0,D1341-AI1341-AH1341)</f>
        <v>0</v>
      </c>
      <c r="AK1341" s="25">
        <f>IF(AB1341&gt;0,AI1341/AB1341,0)</f>
        <v>1</v>
      </c>
      <c r="AL1341">
        <f>IF(AB1341=0,1,MIN(MATCH(MEDIAN(MinStable,AK1341,1),FC_L,1),3))</f>
        <v>3</v>
      </c>
      <c r="AM1341" s="25">
        <f>INDEX(FC_E1,$AL1341)+(MEDIAN(MinStable,$AK1341,1)-INDEX(FC_L,$AL1341))*(INDEX(FC_E1,$AL1341+1)-INDEX(FC_E1,$AL1341))/(INDEX(FC_L,$AL1341+1)-INDEX(FC_L,$AL1341))</f>
        <v>0.42799999999999999</v>
      </c>
      <c r="AN1341" s="25">
        <f>INDEX(FC_E2,$AL1341)+(MEDIAN(MinStable,$AK1341,1)-INDEX(FC_L,$AL1341))*(INDEX(FC_E2,$AL1341+1)-INDEX(FC_E2,$AL1341))/(INDEX(FC_L,$AL1341+1)-INDEX(FC_L,$AL1341))</f>
        <v>0.42199999999999999</v>
      </c>
      <c r="AO1341" s="25">
        <f>INDEX(FC_E3,$AL1341)+(MEDIAN(MinStable,$AK1341,1)-INDEX(FC_L,$AL1341))*(INDEX(FC_E3,$AL1341+1)-INDEX(FC_E3,$AL1341))/(INDEX(FC_L,$AL1341+1)-INDEX(FC_L,$AL1341))</f>
        <v>0.41499999999999998</v>
      </c>
      <c r="AP1341" s="26">
        <f>(IF(S1341=1,Y1341*AK1341/AM1341,0)+IF(T1341=1,Z1341*AK1341/AN1341,0)+IF(U1341=1,AA1341*AK1341/AO1341,0))*dt/60</f>
        <v>4.4176706827309245E-2</v>
      </c>
      <c r="AQ1341" s="25">
        <f>E1341+(AG1341*SQRT(RTE)-AH1341/SQRT(RTE))*dt/60/E_nom</f>
        <v>0.70713669365262288</v>
      </c>
      <c r="AR1341">
        <f>IF(R1341=1,1,0)</f>
        <v>0</v>
      </c>
    </row>
    <row r="1342" spans="1:44" x14ac:dyDescent="0.2">
      <c r="A1342">
        <v>1340</v>
      </c>
      <c r="B1342" s="22">
        <f>A1342/1440</f>
        <v>0.93055555555555558</v>
      </c>
      <c r="C1342" s="23">
        <v>2.2075</v>
      </c>
      <c r="D1342" s="24">
        <f>C1342+P_aux</f>
        <v>2.2225000000000001</v>
      </c>
      <c r="E1342" s="25">
        <f>AQ1341</f>
        <v>0.70713669365262288</v>
      </c>
      <c r="F1342" s="24">
        <f>AB1341</f>
        <v>1.1000000000000001</v>
      </c>
      <c r="G1342">
        <f>IF(AND(S1341=0,V1341&gt;=MinOff),V1341,-1)</f>
        <v>34</v>
      </c>
      <c r="H1342">
        <f>IF(AND(T1341=0,W1341&gt;=MinOff),W1341,-1)</f>
        <v>33</v>
      </c>
      <c r="I1342">
        <f>IF(AND(U1341=0,X1341&gt;=MinOff),X1341,-1)</f>
        <v>-1</v>
      </c>
      <c r="J1342">
        <f>IF(AND(S1341=1,V1341&gt;=MinRun),V1341,-1)</f>
        <v>-1</v>
      </c>
      <c r="K1342">
        <f>IF(AND(T1341=1,W1341&gt;=MinRun),W1341,-1)</f>
        <v>-1</v>
      </c>
      <c r="L1342">
        <f>IF(AND(U1341=1,X1341&gt;=MinRun),X1341,-1)</f>
        <v>775</v>
      </c>
      <c r="M1342">
        <f>IF(MAX(G1342:I1342)&lt;0,0,MATCH(MAX(G1342:I1342),G1342:I1342,0))</f>
        <v>1</v>
      </c>
      <c r="N1342">
        <f>IF(MAX(J1342:L1342)&lt;0,0,MATCH(MAX(J1342:L1342),J1342:L1342,0))</f>
        <v>3</v>
      </c>
      <c r="O1342" s="24">
        <f>IF(N1342=0,0,INDEX(CapVec,N1342))</f>
        <v>1.1000000000000001</v>
      </c>
      <c r="P1342">
        <f>IF(OR(D1342&gt;F1342+StartMargin,E1342&lt;SOC_startT),1,0)</f>
        <v>0</v>
      </c>
      <c r="Q1342">
        <f>IF(AND(E1342&gt;SOC_stopT,D1342&lt;=F1342-O1342+StopMargin),1,0)</f>
        <v>0</v>
      </c>
      <c r="R1342">
        <f>IF(AND(P1342=1,M1342&gt;0),1,IF(AND(P1342=0,Q1342=1,N1342&gt;0),-1,0))</f>
        <v>0</v>
      </c>
      <c r="S1342">
        <f>S1341+IF(AND(R1342=1,M1342=1),1,0)-IF(AND(R1342=-1,N1342=1),1,0)</f>
        <v>0</v>
      </c>
      <c r="T1342">
        <f>T1341+IF(AND(R1342=1,M1342=2),1,0)-IF(AND(R1342=-1,N1342=2),1,0)</f>
        <v>0</v>
      </c>
      <c r="U1342">
        <f>U1341+IF(AND(R1342=1,M1342=3),1,0)-IF(AND(R1342=-1,N1342=3),1,0)</f>
        <v>1</v>
      </c>
      <c r="V1342">
        <f>IF(S1342&lt;&gt;S1341,0,V1341+dt)</f>
        <v>35</v>
      </c>
      <c r="W1342">
        <f>IF(T1342&lt;&gt;T1341,0,W1341+dt)</f>
        <v>34</v>
      </c>
      <c r="X1342">
        <f>IF(U1342&lt;&gt;U1341,0,X1341+dt)</f>
        <v>776</v>
      </c>
      <c r="Y1342" s="24">
        <f>S1342*Cap_1*MIN(1,(V1342+dt)/StartRamp)</f>
        <v>0</v>
      </c>
      <c r="Z1342" s="24">
        <f>T1342*Cap_2*MIN(1,(W1342+dt)/StartRamp)</f>
        <v>0</v>
      </c>
      <c r="AA1342" s="24">
        <f>U1342*Cap_3*MIN(1,(X1342+dt)/StartRamp)</f>
        <v>1.1000000000000001</v>
      </c>
      <c r="AB1342" s="24">
        <f>SUM(Y1342:AA1342)</f>
        <v>1.1000000000000001</v>
      </c>
      <c r="AC1342" s="24">
        <f>AB1342-D1342</f>
        <v>-1.1225000000000001</v>
      </c>
      <c r="AD1342" s="25">
        <f>MEDIAN(0,(TaperEnd-E1342)/(TaperEnd-TaperStart),1)</f>
        <v>1</v>
      </c>
      <c r="AE1342" s="24">
        <f>MIN(P_pcs*AD1342,MAX(0,SOC_max-E1342)*E_nom*60/dt/SQRT(RTE))</f>
        <v>2.5</v>
      </c>
      <c r="AF1342" s="24">
        <f>MIN(P_pcs,MAX(0,E1342-SOC_min)*E_nom*60/dt*SQRT(RTE))</f>
        <v>2.5</v>
      </c>
      <c r="AG1342" s="24">
        <f>IF(AC1342&gt;0,MIN(AC1342,AE1342),0)</f>
        <v>0</v>
      </c>
      <c r="AH1342" s="24">
        <f>IF(AC1342&lt;0,MIN(-AC1342,AF1342),0)</f>
        <v>1.1225000000000001</v>
      </c>
      <c r="AI1342" s="24">
        <f>IF(AC1342&gt;0,D1342+AG1342,AB1342)</f>
        <v>1.1000000000000001</v>
      </c>
      <c r="AJ1342" s="24">
        <f>MAX(0,D1342-AI1342-AH1342)</f>
        <v>0</v>
      </c>
      <c r="AK1342" s="25">
        <f>IF(AB1342&gt;0,AI1342/AB1342,0)</f>
        <v>1</v>
      </c>
      <c r="AL1342">
        <f>IF(AB1342=0,1,MIN(MATCH(MEDIAN(MinStable,AK1342,1),FC_L,1),3))</f>
        <v>3</v>
      </c>
      <c r="AM1342" s="25">
        <f>INDEX(FC_E1,$AL1342)+(MEDIAN(MinStable,$AK1342,1)-INDEX(FC_L,$AL1342))*(INDEX(FC_E1,$AL1342+1)-INDEX(FC_E1,$AL1342))/(INDEX(FC_L,$AL1342+1)-INDEX(FC_L,$AL1342))</f>
        <v>0.42799999999999999</v>
      </c>
      <c r="AN1342" s="25">
        <f>INDEX(FC_E2,$AL1342)+(MEDIAN(MinStable,$AK1342,1)-INDEX(FC_L,$AL1342))*(INDEX(FC_E2,$AL1342+1)-INDEX(FC_E2,$AL1342))/(INDEX(FC_L,$AL1342+1)-INDEX(FC_L,$AL1342))</f>
        <v>0.42199999999999999</v>
      </c>
      <c r="AO1342" s="25">
        <f>INDEX(FC_E3,$AL1342)+(MEDIAN(MinStable,$AK1342,1)-INDEX(FC_L,$AL1342))*(INDEX(FC_E3,$AL1342+1)-INDEX(FC_E3,$AL1342))/(INDEX(FC_L,$AL1342+1)-INDEX(FC_L,$AL1342))</f>
        <v>0.41499999999999998</v>
      </c>
      <c r="AP1342" s="26">
        <f>(IF(S1342=1,Y1342*AK1342/AM1342,0)+IF(T1342=1,Z1342*AK1342/AN1342,0)+IF(U1342=1,AA1342*AK1342/AO1342,0))*dt/60</f>
        <v>4.4176706827309245E-2</v>
      </c>
      <c r="AQ1342" s="25">
        <f>E1342+(AG1342*SQRT(RTE)-AH1342/SQRT(RTE))*dt/60/E_nom</f>
        <v>0.70351066631763537</v>
      </c>
      <c r="AR1342">
        <f>IF(R1342=1,1,0)</f>
        <v>0</v>
      </c>
    </row>
    <row r="1343" spans="1:44" x14ac:dyDescent="0.2">
      <c r="A1343">
        <v>1341</v>
      </c>
      <c r="B1343" s="22">
        <f>A1343/1440</f>
        <v>0.93125000000000002</v>
      </c>
      <c r="C1343" s="23">
        <v>2.1368999999999998</v>
      </c>
      <c r="D1343" s="24">
        <f>C1343+P_aux</f>
        <v>2.1518999999999999</v>
      </c>
      <c r="E1343" s="25">
        <f>AQ1342</f>
        <v>0.70351066631763537</v>
      </c>
      <c r="F1343" s="24">
        <f>AB1342</f>
        <v>1.1000000000000001</v>
      </c>
      <c r="G1343">
        <f>IF(AND(S1342=0,V1342&gt;=MinOff),V1342,-1)</f>
        <v>35</v>
      </c>
      <c r="H1343">
        <f>IF(AND(T1342=0,W1342&gt;=MinOff),W1342,-1)</f>
        <v>34</v>
      </c>
      <c r="I1343">
        <f>IF(AND(U1342=0,X1342&gt;=MinOff),X1342,-1)</f>
        <v>-1</v>
      </c>
      <c r="J1343">
        <f>IF(AND(S1342=1,V1342&gt;=MinRun),V1342,-1)</f>
        <v>-1</v>
      </c>
      <c r="K1343">
        <f>IF(AND(T1342=1,W1342&gt;=MinRun),W1342,-1)</f>
        <v>-1</v>
      </c>
      <c r="L1343">
        <f>IF(AND(U1342=1,X1342&gt;=MinRun),X1342,-1)</f>
        <v>776</v>
      </c>
      <c r="M1343">
        <f>IF(MAX(G1343:I1343)&lt;0,0,MATCH(MAX(G1343:I1343),G1343:I1343,0))</f>
        <v>1</v>
      </c>
      <c r="N1343">
        <f>IF(MAX(J1343:L1343)&lt;0,0,MATCH(MAX(J1343:L1343),J1343:L1343,0))</f>
        <v>3</v>
      </c>
      <c r="O1343" s="24">
        <f>IF(N1343=0,0,INDEX(CapVec,N1343))</f>
        <v>1.1000000000000001</v>
      </c>
      <c r="P1343">
        <f>IF(OR(D1343&gt;F1343+StartMargin,E1343&lt;SOC_startT),1,0)</f>
        <v>0</v>
      </c>
      <c r="Q1343">
        <f>IF(AND(E1343&gt;SOC_stopT,D1343&lt;=F1343-O1343+StopMargin),1,0)</f>
        <v>0</v>
      </c>
      <c r="R1343">
        <f>IF(AND(P1343=1,M1343&gt;0),1,IF(AND(P1343=0,Q1343=1,N1343&gt;0),-1,0))</f>
        <v>0</v>
      </c>
      <c r="S1343">
        <f>S1342+IF(AND(R1343=1,M1343=1),1,0)-IF(AND(R1343=-1,N1343=1),1,0)</f>
        <v>0</v>
      </c>
      <c r="T1343">
        <f>T1342+IF(AND(R1343=1,M1343=2),1,0)-IF(AND(R1343=-1,N1343=2),1,0)</f>
        <v>0</v>
      </c>
      <c r="U1343">
        <f>U1342+IF(AND(R1343=1,M1343=3),1,0)-IF(AND(R1343=-1,N1343=3),1,0)</f>
        <v>1</v>
      </c>
      <c r="V1343">
        <f>IF(S1343&lt;&gt;S1342,0,V1342+dt)</f>
        <v>36</v>
      </c>
      <c r="W1343">
        <f>IF(T1343&lt;&gt;T1342,0,W1342+dt)</f>
        <v>35</v>
      </c>
      <c r="X1343">
        <f>IF(U1343&lt;&gt;U1342,0,X1342+dt)</f>
        <v>777</v>
      </c>
      <c r="Y1343" s="24">
        <f>S1343*Cap_1*MIN(1,(V1343+dt)/StartRamp)</f>
        <v>0</v>
      </c>
      <c r="Z1343" s="24">
        <f>T1343*Cap_2*MIN(1,(W1343+dt)/StartRamp)</f>
        <v>0</v>
      </c>
      <c r="AA1343" s="24">
        <f>U1343*Cap_3*MIN(1,(X1343+dt)/StartRamp)</f>
        <v>1.1000000000000001</v>
      </c>
      <c r="AB1343" s="24">
        <f>SUM(Y1343:AA1343)</f>
        <v>1.1000000000000001</v>
      </c>
      <c r="AC1343" s="24">
        <f>AB1343-D1343</f>
        <v>-1.0518999999999998</v>
      </c>
      <c r="AD1343" s="25">
        <f>MEDIAN(0,(TaperEnd-E1343)/(TaperEnd-TaperStart),1)</f>
        <v>1</v>
      </c>
      <c r="AE1343" s="24">
        <f>MIN(P_pcs*AD1343,MAX(0,SOC_max-E1343)*E_nom*60/dt/SQRT(RTE))</f>
        <v>2.5</v>
      </c>
      <c r="AF1343" s="24">
        <f>MIN(P_pcs,MAX(0,E1343-SOC_min)*E_nom*60/dt*SQRT(RTE))</f>
        <v>2.5</v>
      </c>
      <c r="AG1343" s="24">
        <f>IF(AC1343&gt;0,MIN(AC1343,AE1343),0)</f>
        <v>0</v>
      </c>
      <c r="AH1343" s="24">
        <f>IF(AC1343&lt;0,MIN(-AC1343,AF1343),0)</f>
        <v>1.0518999999999998</v>
      </c>
      <c r="AI1343" s="24">
        <f>IF(AC1343&gt;0,D1343+AG1343,AB1343)</f>
        <v>1.1000000000000001</v>
      </c>
      <c r="AJ1343" s="24">
        <f>MAX(0,D1343-AI1343-AH1343)</f>
        <v>0</v>
      </c>
      <c r="AK1343" s="25">
        <f>IF(AB1343&gt;0,AI1343/AB1343,0)</f>
        <v>1</v>
      </c>
      <c r="AL1343">
        <f>IF(AB1343=0,1,MIN(MATCH(MEDIAN(MinStable,AK1343,1),FC_L,1),3))</f>
        <v>3</v>
      </c>
      <c r="AM1343" s="25">
        <f>INDEX(FC_E1,$AL1343)+(MEDIAN(MinStable,$AK1343,1)-INDEX(FC_L,$AL1343))*(INDEX(FC_E1,$AL1343+1)-INDEX(FC_E1,$AL1343))/(INDEX(FC_L,$AL1343+1)-INDEX(FC_L,$AL1343))</f>
        <v>0.42799999999999999</v>
      </c>
      <c r="AN1343" s="25">
        <f>INDEX(FC_E2,$AL1343)+(MEDIAN(MinStable,$AK1343,1)-INDEX(FC_L,$AL1343))*(INDEX(FC_E2,$AL1343+1)-INDEX(FC_E2,$AL1343))/(INDEX(FC_L,$AL1343+1)-INDEX(FC_L,$AL1343))</f>
        <v>0.42199999999999999</v>
      </c>
      <c r="AO1343" s="25">
        <f>INDEX(FC_E3,$AL1343)+(MEDIAN(MinStable,$AK1343,1)-INDEX(FC_L,$AL1343))*(INDEX(FC_E3,$AL1343+1)-INDEX(FC_E3,$AL1343))/(INDEX(FC_L,$AL1343+1)-INDEX(FC_L,$AL1343))</f>
        <v>0.41499999999999998</v>
      </c>
      <c r="AP1343" s="26">
        <f>(IF(S1343=1,Y1343*AK1343/AM1343,0)+IF(T1343=1,Z1343*AK1343/AN1343,0)+IF(U1343=1,AA1343*AK1343/AO1343,0))*dt/60</f>
        <v>4.4176706827309245E-2</v>
      </c>
      <c r="AQ1343" s="25">
        <f>E1343+(AG1343*SQRT(RTE)-AH1343/SQRT(RTE))*dt/60/E_nom</f>
        <v>0.70011269914287078</v>
      </c>
      <c r="AR1343">
        <f>IF(R1343=1,1,0)</f>
        <v>0</v>
      </c>
    </row>
    <row r="1344" spans="1:44" x14ac:dyDescent="0.2">
      <c r="A1344">
        <v>1342</v>
      </c>
      <c r="B1344" s="22">
        <f>A1344/1440</f>
        <v>0.93194444444444446</v>
      </c>
      <c r="C1344" s="23">
        <v>2.2547000000000001</v>
      </c>
      <c r="D1344" s="24">
        <f>C1344+P_aux</f>
        <v>2.2697000000000003</v>
      </c>
      <c r="E1344" s="25">
        <f>AQ1343</f>
        <v>0.70011269914287078</v>
      </c>
      <c r="F1344" s="24">
        <f>AB1343</f>
        <v>1.1000000000000001</v>
      </c>
      <c r="G1344">
        <f>IF(AND(S1343=0,V1343&gt;=MinOff),V1343,-1)</f>
        <v>36</v>
      </c>
      <c r="H1344">
        <f>IF(AND(T1343=0,W1343&gt;=MinOff),W1343,-1)</f>
        <v>35</v>
      </c>
      <c r="I1344">
        <f>IF(AND(U1343=0,X1343&gt;=MinOff),X1343,-1)</f>
        <v>-1</v>
      </c>
      <c r="J1344">
        <f>IF(AND(S1343=1,V1343&gt;=MinRun),V1343,-1)</f>
        <v>-1</v>
      </c>
      <c r="K1344">
        <f>IF(AND(T1343=1,W1343&gt;=MinRun),W1343,-1)</f>
        <v>-1</v>
      </c>
      <c r="L1344">
        <f>IF(AND(U1343=1,X1343&gt;=MinRun),X1343,-1)</f>
        <v>777</v>
      </c>
      <c r="M1344">
        <f>IF(MAX(G1344:I1344)&lt;0,0,MATCH(MAX(G1344:I1344),G1344:I1344,0))</f>
        <v>1</v>
      </c>
      <c r="N1344">
        <f>IF(MAX(J1344:L1344)&lt;0,0,MATCH(MAX(J1344:L1344),J1344:L1344,0))</f>
        <v>3</v>
      </c>
      <c r="O1344" s="24">
        <f>IF(N1344=0,0,INDEX(CapVec,N1344))</f>
        <v>1.1000000000000001</v>
      </c>
      <c r="P1344">
        <f>IF(OR(D1344&gt;F1344+StartMargin,E1344&lt;SOC_startT),1,0)</f>
        <v>0</v>
      </c>
      <c r="Q1344">
        <f>IF(AND(E1344&gt;SOC_stopT,D1344&lt;=F1344-O1344+StopMargin),1,0)</f>
        <v>0</v>
      </c>
      <c r="R1344">
        <f>IF(AND(P1344=1,M1344&gt;0),1,IF(AND(P1344=0,Q1344=1,N1344&gt;0),-1,0))</f>
        <v>0</v>
      </c>
      <c r="S1344">
        <f>S1343+IF(AND(R1344=1,M1344=1),1,0)-IF(AND(R1344=-1,N1344=1),1,0)</f>
        <v>0</v>
      </c>
      <c r="T1344">
        <f>T1343+IF(AND(R1344=1,M1344=2),1,0)-IF(AND(R1344=-1,N1344=2),1,0)</f>
        <v>0</v>
      </c>
      <c r="U1344">
        <f>U1343+IF(AND(R1344=1,M1344=3),1,0)-IF(AND(R1344=-1,N1344=3),1,0)</f>
        <v>1</v>
      </c>
      <c r="V1344">
        <f>IF(S1344&lt;&gt;S1343,0,V1343+dt)</f>
        <v>37</v>
      </c>
      <c r="W1344">
        <f>IF(T1344&lt;&gt;T1343,0,W1343+dt)</f>
        <v>36</v>
      </c>
      <c r="X1344">
        <f>IF(U1344&lt;&gt;U1343,0,X1343+dt)</f>
        <v>778</v>
      </c>
      <c r="Y1344" s="24">
        <f>S1344*Cap_1*MIN(1,(V1344+dt)/StartRamp)</f>
        <v>0</v>
      </c>
      <c r="Z1344" s="24">
        <f>T1344*Cap_2*MIN(1,(W1344+dt)/StartRamp)</f>
        <v>0</v>
      </c>
      <c r="AA1344" s="24">
        <f>U1344*Cap_3*MIN(1,(X1344+dt)/StartRamp)</f>
        <v>1.1000000000000001</v>
      </c>
      <c r="AB1344" s="24">
        <f>SUM(Y1344:AA1344)</f>
        <v>1.1000000000000001</v>
      </c>
      <c r="AC1344" s="24">
        <f>AB1344-D1344</f>
        <v>-1.1697000000000002</v>
      </c>
      <c r="AD1344" s="25">
        <f>MEDIAN(0,(TaperEnd-E1344)/(TaperEnd-TaperStart),1)</f>
        <v>1</v>
      </c>
      <c r="AE1344" s="24">
        <f>MIN(P_pcs*AD1344,MAX(0,SOC_max-E1344)*E_nom*60/dt/SQRT(RTE))</f>
        <v>2.5</v>
      </c>
      <c r="AF1344" s="24">
        <f>MIN(P_pcs,MAX(0,E1344-SOC_min)*E_nom*60/dt*SQRT(RTE))</f>
        <v>2.5</v>
      </c>
      <c r="AG1344" s="24">
        <f>IF(AC1344&gt;0,MIN(AC1344,AE1344),0)</f>
        <v>0</v>
      </c>
      <c r="AH1344" s="24">
        <f>IF(AC1344&lt;0,MIN(-AC1344,AF1344),0)</f>
        <v>1.1697000000000002</v>
      </c>
      <c r="AI1344" s="24">
        <f>IF(AC1344&gt;0,D1344+AG1344,AB1344)</f>
        <v>1.1000000000000001</v>
      </c>
      <c r="AJ1344" s="24">
        <f>MAX(0,D1344-AI1344-AH1344)</f>
        <v>0</v>
      </c>
      <c r="AK1344" s="25">
        <f>IF(AB1344&gt;0,AI1344/AB1344,0)</f>
        <v>1</v>
      </c>
      <c r="AL1344">
        <f>IF(AB1344=0,1,MIN(MATCH(MEDIAN(MinStable,AK1344,1),FC_L,1),3))</f>
        <v>3</v>
      </c>
      <c r="AM1344" s="25">
        <f>INDEX(FC_E1,$AL1344)+(MEDIAN(MinStable,$AK1344,1)-INDEX(FC_L,$AL1344))*(INDEX(FC_E1,$AL1344+1)-INDEX(FC_E1,$AL1344))/(INDEX(FC_L,$AL1344+1)-INDEX(FC_L,$AL1344))</f>
        <v>0.42799999999999999</v>
      </c>
      <c r="AN1344" s="25">
        <f>INDEX(FC_E2,$AL1344)+(MEDIAN(MinStable,$AK1344,1)-INDEX(FC_L,$AL1344))*(INDEX(FC_E2,$AL1344+1)-INDEX(FC_E2,$AL1344))/(INDEX(FC_L,$AL1344+1)-INDEX(FC_L,$AL1344))</f>
        <v>0.42199999999999999</v>
      </c>
      <c r="AO1344" s="25">
        <f>INDEX(FC_E3,$AL1344)+(MEDIAN(MinStable,$AK1344,1)-INDEX(FC_L,$AL1344))*(INDEX(FC_E3,$AL1344+1)-INDEX(FC_E3,$AL1344))/(INDEX(FC_L,$AL1344+1)-INDEX(FC_L,$AL1344))</f>
        <v>0.41499999999999998</v>
      </c>
      <c r="AP1344" s="26">
        <f>(IF(S1344=1,Y1344*AK1344/AM1344,0)+IF(T1344=1,Z1344*AK1344/AN1344,0)+IF(U1344=1,AA1344*AK1344/AO1344,0))*dt/60</f>
        <v>4.4176706827309245E-2</v>
      </c>
      <c r="AQ1344" s="25">
        <f>E1344+(AG1344*SQRT(RTE)-AH1344/SQRT(RTE))*dt/60/E_nom</f>
        <v>0.69633420099255017</v>
      </c>
      <c r="AR1344">
        <f>IF(R1344=1,1,0)</f>
        <v>0</v>
      </c>
    </row>
    <row r="1345" spans="1:44" x14ac:dyDescent="0.2">
      <c r="A1345">
        <v>1343</v>
      </c>
      <c r="B1345" s="22">
        <f>A1345/1440</f>
        <v>0.93263888888888891</v>
      </c>
      <c r="C1345" s="23">
        <v>2.2208000000000001</v>
      </c>
      <c r="D1345" s="24">
        <f>C1345+P_aux</f>
        <v>2.2358000000000002</v>
      </c>
      <c r="E1345" s="25">
        <f>AQ1344</f>
        <v>0.69633420099255017</v>
      </c>
      <c r="F1345" s="24">
        <f>AB1344</f>
        <v>1.1000000000000001</v>
      </c>
      <c r="G1345">
        <f>IF(AND(S1344=0,V1344&gt;=MinOff),V1344,-1)</f>
        <v>37</v>
      </c>
      <c r="H1345">
        <f>IF(AND(T1344=0,W1344&gt;=MinOff),W1344,-1)</f>
        <v>36</v>
      </c>
      <c r="I1345">
        <f>IF(AND(U1344=0,X1344&gt;=MinOff),X1344,-1)</f>
        <v>-1</v>
      </c>
      <c r="J1345">
        <f>IF(AND(S1344=1,V1344&gt;=MinRun),V1344,-1)</f>
        <v>-1</v>
      </c>
      <c r="K1345">
        <f>IF(AND(T1344=1,W1344&gt;=MinRun),W1344,-1)</f>
        <v>-1</v>
      </c>
      <c r="L1345">
        <f>IF(AND(U1344=1,X1344&gt;=MinRun),X1344,-1)</f>
        <v>778</v>
      </c>
      <c r="M1345">
        <f>IF(MAX(G1345:I1345)&lt;0,0,MATCH(MAX(G1345:I1345),G1345:I1345,0))</f>
        <v>1</v>
      </c>
      <c r="N1345">
        <f>IF(MAX(J1345:L1345)&lt;0,0,MATCH(MAX(J1345:L1345),J1345:L1345,0))</f>
        <v>3</v>
      </c>
      <c r="O1345" s="24">
        <f>IF(N1345=0,0,INDEX(CapVec,N1345))</f>
        <v>1.1000000000000001</v>
      </c>
      <c r="P1345">
        <f>IF(OR(D1345&gt;F1345+StartMargin,E1345&lt;SOC_startT),1,0)</f>
        <v>0</v>
      </c>
      <c r="Q1345">
        <f>IF(AND(E1345&gt;SOC_stopT,D1345&lt;=F1345-O1345+StopMargin),1,0)</f>
        <v>0</v>
      </c>
      <c r="R1345">
        <f>IF(AND(P1345=1,M1345&gt;0),1,IF(AND(P1345=0,Q1345=1,N1345&gt;0),-1,0))</f>
        <v>0</v>
      </c>
      <c r="S1345">
        <f>S1344+IF(AND(R1345=1,M1345=1),1,0)-IF(AND(R1345=-1,N1345=1),1,0)</f>
        <v>0</v>
      </c>
      <c r="T1345">
        <f>T1344+IF(AND(R1345=1,M1345=2),1,0)-IF(AND(R1345=-1,N1345=2),1,0)</f>
        <v>0</v>
      </c>
      <c r="U1345">
        <f>U1344+IF(AND(R1345=1,M1345=3),1,0)-IF(AND(R1345=-1,N1345=3),1,0)</f>
        <v>1</v>
      </c>
      <c r="V1345">
        <f>IF(S1345&lt;&gt;S1344,0,V1344+dt)</f>
        <v>38</v>
      </c>
      <c r="W1345">
        <f>IF(T1345&lt;&gt;T1344,0,W1344+dt)</f>
        <v>37</v>
      </c>
      <c r="X1345">
        <f>IF(U1345&lt;&gt;U1344,0,X1344+dt)</f>
        <v>779</v>
      </c>
      <c r="Y1345" s="24">
        <f>S1345*Cap_1*MIN(1,(V1345+dt)/StartRamp)</f>
        <v>0</v>
      </c>
      <c r="Z1345" s="24">
        <f>T1345*Cap_2*MIN(1,(W1345+dt)/StartRamp)</f>
        <v>0</v>
      </c>
      <c r="AA1345" s="24">
        <f>U1345*Cap_3*MIN(1,(X1345+dt)/StartRamp)</f>
        <v>1.1000000000000001</v>
      </c>
      <c r="AB1345" s="24">
        <f>SUM(Y1345:AA1345)</f>
        <v>1.1000000000000001</v>
      </c>
      <c r="AC1345" s="24">
        <f>AB1345-D1345</f>
        <v>-1.1358000000000001</v>
      </c>
      <c r="AD1345" s="25">
        <f>MEDIAN(0,(TaperEnd-E1345)/(TaperEnd-TaperStart),1)</f>
        <v>1</v>
      </c>
      <c r="AE1345" s="24">
        <f>MIN(P_pcs*AD1345,MAX(0,SOC_max-E1345)*E_nom*60/dt/SQRT(RTE))</f>
        <v>2.5</v>
      </c>
      <c r="AF1345" s="24">
        <f>MIN(P_pcs,MAX(0,E1345-SOC_min)*E_nom*60/dt*SQRT(RTE))</f>
        <v>2.5</v>
      </c>
      <c r="AG1345" s="24">
        <f>IF(AC1345&gt;0,MIN(AC1345,AE1345),0)</f>
        <v>0</v>
      </c>
      <c r="AH1345" s="24">
        <f>IF(AC1345&lt;0,MIN(-AC1345,AF1345),0)</f>
        <v>1.1358000000000001</v>
      </c>
      <c r="AI1345" s="24">
        <f>IF(AC1345&gt;0,D1345+AG1345,AB1345)</f>
        <v>1.1000000000000001</v>
      </c>
      <c r="AJ1345" s="24">
        <f>MAX(0,D1345-AI1345-AH1345)</f>
        <v>0</v>
      </c>
      <c r="AK1345" s="25">
        <f>IF(AB1345&gt;0,AI1345/AB1345,0)</f>
        <v>1</v>
      </c>
      <c r="AL1345">
        <f>IF(AB1345=0,1,MIN(MATCH(MEDIAN(MinStable,AK1345,1),FC_L,1),3))</f>
        <v>3</v>
      </c>
      <c r="AM1345" s="25">
        <f>INDEX(FC_E1,$AL1345)+(MEDIAN(MinStable,$AK1345,1)-INDEX(FC_L,$AL1345))*(INDEX(FC_E1,$AL1345+1)-INDEX(FC_E1,$AL1345))/(INDEX(FC_L,$AL1345+1)-INDEX(FC_L,$AL1345))</f>
        <v>0.42799999999999999</v>
      </c>
      <c r="AN1345" s="25">
        <f>INDEX(FC_E2,$AL1345)+(MEDIAN(MinStable,$AK1345,1)-INDEX(FC_L,$AL1345))*(INDEX(FC_E2,$AL1345+1)-INDEX(FC_E2,$AL1345))/(INDEX(FC_L,$AL1345+1)-INDEX(FC_L,$AL1345))</f>
        <v>0.42199999999999999</v>
      </c>
      <c r="AO1345" s="25">
        <f>INDEX(FC_E3,$AL1345)+(MEDIAN(MinStable,$AK1345,1)-INDEX(FC_L,$AL1345))*(INDEX(FC_E3,$AL1345+1)-INDEX(FC_E3,$AL1345))/(INDEX(FC_L,$AL1345+1)-INDEX(FC_L,$AL1345))</f>
        <v>0.41499999999999998</v>
      </c>
      <c r="AP1345" s="26">
        <f>(IF(S1345=1,Y1345*AK1345/AM1345,0)+IF(T1345=1,Z1345*AK1345/AN1345,0)+IF(U1345=1,AA1345*AK1345/AO1345,0))*dt/60</f>
        <v>4.4176706827309245E-2</v>
      </c>
      <c r="AQ1345" s="25">
        <f>E1345+(AG1345*SQRT(RTE)-AH1345/SQRT(RTE))*dt/60/E_nom</f>
        <v>0.69266521048290319</v>
      </c>
      <c r="AR1345">
        <f>IF(R1345=1,1,0)</f>
        <v>0</v>
      </c>
    </row>
    <row r="1346" spans="1:44" x14ac:dyDescent="0.2">
      <c r="A1346">
        <v>1344</v>
      </c>
      <c r="B1346" s="22">
        <f>A1346/1440</f>
        <v>0.93333333333333335</v>
      </c>
      <c r="C1346" s="23">
        <v>2.3304999999999998</v>
      </c>
      <c r="D1346" s="24">
        <f>C1346+P_aux</f>
        <v>2.3454999999999999</v>
      </c>
      <c r="E1346" s="25">
        <f>AQ1345</f>
        <v>0.69266521048290319</v>
      </c>
      <c r="F1346" s="24">
        <f>AB1345</f>
        <v>1.1000000000000001</v>
      </c>
      <c r="G1346">
        <f>IF(AND(S1345=0,V1345&gt;=MinOff),V1345,-1)</f>
        <v>38</v>
      </c>
      <c r="H1346">
        <f>IF(AND(T1345=0,W1345&gt;=MinOff),W1345,-1)</f>
        <v>37</v>
      </c>
      <c r="I1346">
        <f>IF(AND(U1345=0,X1345&gt;=MinOff),X1345,-1)</f>
        <v>-1</v>
      </c>
      <c r="J1346">
        <f>IF(AND(S1345=1,V1345&gt;=MinRun),V1345,-1)</f>
        <v>-1</v>
      </c>
      <c r="K1346">
        <f>IF(AND(T1345=1,W1345&gt;=MinRun),W1345,-1)</f>
        <v>-1</v>
      </c>
      <c r="L1346">
        <f>IF(AND(U1345=1,X1345&gt;=MinRun),X1345,-1)</f>
        <v>779</v>
      </c>
      <c r="M1346">
        <f>IF(MAX(G1346:I1346)&lt;0,0,MATCH(MAX(G1346:I1346),G1346:I1346,0))</f>
        <v>1</v>
      </c>
      <c r="N1346">
        <f>IF(MAX(J1346:L1346)&lt;0,0,MATCH(MAX(J1346:L1346),J1346:L1346,0))</f>
        <v>3</v>
      </c>
      <c r="O1346" s="24">
        <f>IF(N1346=0,0,INDEX(CapVec,N1346))</f>
        <v>1.1000000000000001</v>
      </c>
      <c r="P1346">
        <f>IF(OR(D1346&gt;F1346+StartMargin,E1346&lt;SOC_startT),1,0)</f>
        <v>0</v>
      </c>
      <c r="Q1346">
        <f>IF(AND(E1346&gt;SOC_stopT,D1346&lt;=F1346-O1346+StopMargin),1,0)</f>
        <v>0</v>
      </c>
      <c r="R1346">
        <f>IF(AND(P1346=1,M1346&gt;0),1,IF(AND(P1346=0,Q1346=1,N1346&gt;0),-1,0))</f>
        <v>0</v>
      </c>
      <c r="S1346">
        <f>S1345+IF(AND(R1346=1,M1346=1),1,0)-IF(AND(R1346=-1,N1346=1),1,0)</f>
        <v>0</v>
      </c>
      <c r="T1346">
        <f>T1345+IF(AND(R1346=1,M1346=2),1,0)-IF(AND(R1346=-1,N1346=2),1,0)</f>
        <v>0</v>
      </c>
      <c r="U1346">
        <f>U1345+IF(AND(R1346=1,M1346=3),1,0)-IF(AND(R1346=-1,N1346=3),1,0)</f>
        <v>1</v>
      </c>
      <c r="V1346">
        <f>IF(S1346&lt;&gt;S1345,0,V1345+dt)</f>
        <v>39</v>
      </c>
      <c r="W1346">
        <f>IF(T1346&lt;&gt;T1345,0,W1345+dt)</f>
        <v>38</v>
      </c>
      <c r="X1346">
        <f>IF(U1346&lt;&gt;U1345,0,X1345+dt)</f>
        <v>780</v>
      </c>
      <c r="Y1346" s="24">
        <f>S1346*Cap_1*MIN(1,(V1346+dt)/StartRamp)</f>
        <v>0</v>
      </c>
      <c r="Z1346" s="24">
        <f>T1346*Cap_2*MIN(1,(W1346+dt)/StartRamp)</f>
        <v>0</v>
      </c>
      <c r="AA1346" s="24">
        <f>U1346*Cap_3*MIN(1,(X1346+dt)/StartRamp)</f>
        <v>1.1000000000000001</v>
      </c>
      <c r="AB1346" s="24">
        <f>SUM(Y1346:AA1346)</f>
        <v>1.1000000000000001</v>
      </c>
      <c r="AC1346" s="24">
        <f>AB1346-D1346</f>
        <v>-1.2454999999999998</v>
      </c>
      <c r="AD1346" s="25">
        <f>MEDIAN(0,(TaperEnd-E1346)/(TaperEnd-TaperStart),1)</f>
        <v>1</v>
      </c>
      <c r="AE1346" s="24">
        <f>MIN(P_pcs*AD1346,MAX(0,SOC_max-E1346)*E_nom*60/dt/SQRT(RTE))</f>
        <v>2.5</v>
      </c>
      <c r="AF1346" s="24">
        <f>MIN(P_pcs,MAX(0,E1346-SOC_min)*E_nom*60/dt*SQRT(RTE))</f>
        <v>2.5</v>
      </c>
      <c r="AG1346" s="24">
        <f>IF(AC1346&gt;0,MIN(AC1346,AE1346),0)</f>
        <v>0</v>
      </c>
      <c r="AH1346" s="24">
        <f>IF(AC1346&lt;0,MIN(-AC1346,AF1346),0)</f>
        <v>1.2454999999999998</v>
      </c>
      <c r="AI1346" s="24">
        <f>IF(AC1346&gt;0,D1346+AG1346,AB1346)</f>
        <v>1.1000000000000001</v>
      </c>
      <c r="AJ1346" s="24">
        <f>MAX(0,D1346-AI1346-AH1346)</f>
        <v>0</v>
      </c>
      <c r="AK1346" s="25">
        <f>IF(AB1346&gt;0,AI1346/AB1346,0)</f>
        <v>1</v>
      </c>
      <c r="AL1346">
        <f>IF(AB1346=0,1,MIN(MATCH(MEDIAN(MinStable,AK1346,1),FC_L,1),3))</f>
        <v>3</v>
      </c>
      <c r="AM1346" s="25">
        <f>INDEX(FC_E1,$AL1346)+(MEDIAN(MinStable,$AK1346,1)-INDEX(FC_L,$AL1346))*(INDEX(FC_E1,$AL1346+1)-INDEX(FC_E1,$AL1346))/(INDEX(FC_L,$AL1346+1)-INDEX(FC_L,$AL1346))</f>
        <v>0.42799999999999999</v>
      </c>
      <c r="AN1346" s="25">
        <f>INDEX(FC_E2,$AL1346)+(MEDIAN(MinStable,$AK1346,1)-INDEX(FC_L,$AL1346))*(INDEX(FC_E2,$AL1346+1)-INDEX(FC_E2,$AL1346))/(INDEX(FC_L,$AL1346+1)-INDEX(FC_L,$AL1346))</f>
        <v>0.42199999999999999</v>
      </c>
      <c r="AO1346" s="25">
        <f>INDEX(FC_E3,$AL1346)+(MEDIAN(MinStable,$AK1346,1)-INDEX(FC_L,$AL1346))*(INDEX(FC_E3,$AL1346+1)-INDEX(FC_E3,$AL1346))/(INDEX(FC_L,$AL1346+1)-INDEX(FC_L,$AL1346))</f>
        <v>0.41499999999999998</v>
      </c>
      <c r="AP1346" s="26">
        <f>(IF(S1346=1,Y1346*AK1346/AM1346,0)+IF(T1346=1,Z1346*AK1346/AN1346,0)+IF(U1346=1,AA1346*AK1346/AO1346,0))*dt/60</f>
        <v>4.4176706827309245E-2</v>
      </c>
      <c r="AQ1346" s="25">
        <f>E1346+(AG1346*SQRT(RTE)-AH1346/SQRT(RTE))*dt/60/E_nom</f>
        <v>0.68864185454016213</v>
      </c>
      <c r="AR1346">
        <f>IF(R1346=1,1,0)</f>
        <v>0</v>
      </c>
    </row>
    <row r="1347" spans="1:44" x14ac:dyDescent="0.2">
      <c r="A1347">
        <v>1345</v>
      </c>
      <c r="B1347" s="22">
        <f>A1347/1440</f>
        <v>0.93402777777777779</v>
      </c>
      <c r="C1347" s="23">
        <v>2.1288</v>
      </c>
      <c r="D1347" s="24">
        <f>C1347+P_aux</f>
        <v>2.1438000000000001</v>
      </c>
      <c r="E1347" s="25">
        <f>AQ1346</f>
        <v>0.68864185454016213</v>
      </c>
      <c r="F1347" s="24">
        <f>AB1346</f>
        <v>1.1000000000000001</v>
      </c>
      <c r="G1347">
        <f>IF(AND(S1346=0,V1346&gt;=MinOff),V1346,-1)</f>
        <v>39</v>
      </c>
      <c r="H1347">
        <f>IF(AND(T1346=0,W1346&gt;=MinOff),W1346,-1)</f>
        <v>38</v>
      </c>
      <c r="I1347">
        <f>IF(AND(U1346=0,X1346&gt;=MinOff),X1346,-1)</f>
        <v>-1</v>
      </c>
      <c r="J1347">
        <f>IF(AND(S1346=1,V1346&gt;=MinRun),V1346,-1)</f>
        <v>-1</v>
      </c>
      <c r="K1347">
        <f>IF(AND(T1346=1,W1346&gt;=MinRun),W1346,-1)</f>
        <v>-1</v>
      </c>
      <c r="L1347">
        <f>IF(AND(U1346=1,X1346&gt;=MinRun),X1346,-1)</f>
        <v>780</v>
      </c>
      <c r="M1347">
        <f>IF(MAX(G1347:I1347)&lt;0,0,MATCH(MAX(G1347:I1347),G1347:I1347,0))</f>
        <v>1</v>
      </c>
      <c r="N1347">
        <f>IF(MAX(J1347:L1347)&lt;0,0,MATCH(MAX(J1347:L1347),J1347:L1347,0))</f>
        <v>3</v>
      </c>
      <c r="O1347" s="24">
        <f>IF(N1347=0,0,INDEX(CapVec,N1347))</f>
        <v>1.1000000000000001</v>
      </c>
      <c r="P1347">
        <f>IF(OR(D1347&gt;F1347+StartMargin,E1347&lt;SOC_startT),1,0)</f>
        <v>0</v>
      </c>
      <c r="Q1347">
        <f>IF(AND(E1347&gt;SOC_stopT,D1347&lt;=F1347-O1347+StopMargin),1,0)</f>
        <v>0</v>
      </c>
      <c r="R1347">
        <f>IF(AND(P1347=1,M1347&gt;0),1,IF(AND(P1347=0,Q1347=1,N1347&gt;0),-1,0))</f>
        <v>0</v>
      </c>
      <c r="S1347">
        <f>S1346+IF(AND(R1347=1,M1347=1),1,0)-IF(AND(R1347=-1,N1347=1),1,0)</f>
        <v>0</v>
      </c>
      <c r="T1347">
        <f>T1346+IF(AND(R1347=1,M1347=2),1,0)-IF(AND(R1347=-1,N1347=2),1,0)</f>
        <v>0</v>
      </c>
      <c r="U1347">
        <f>U1346+IF(AND(R1347=1,M1347=3),1,0)-IF(AND(R1347=-1,N1347=3),1,0)</f>
        <v>1</v>
      </c>
      <c r="V1347">
        <f>IF(S1347&lt;&gt;S1346,0,V1346+dt)</f>
        <v>40</v>
      </c>
      <c r="W1347">
        <f>IF(T1347&lt;&gt;T1346,0,W1346+dt)</f>
        <v>39</v>
      </c>
      <c r="X1347">
        <f>IF(U1347&lt;&gt;U1346,0,X1346+dt)</f>
        <v>781</v>
      </c>
      <c r="Y1347" s="24">
        <f>S1347*Cap_1*MIN(1,(V1347+dt)/StartRamp)</f>
        <v>0</v>
      </c>
      <c r="Z1347" s="24">
        <f>T1347*Cap_2*MIN(1,(W1347+dt)/StartRamp)</f>
        <v>0</v>
      </c>
      <c r="AA1347" s="24">
        <f>U1347*Cap_3*MIN(1,(X1347+dt)/StartRamp)</f>
        <v>1.1000000000000001</v>
      </c>
      <c r="AB1347" s="24">
        <f>SUM(Y1347:AA1347)</f>
        <v>1.1000000000000001</v>
      </c>
      <c r="AC1347" s="24">
        <f>AB1347-D1347</f>
        <v>-1.0438000000000001</v>
      </c>
      <c r="AD1347" s="25">
        <f>MEDIAN(0,(TaperEnd-E1347)/(TaperEnd-TaperStart),1)</f>
        <v>1</v>
      </c>
      <c r="AE1347" s="24">
        <f>MIN(P_pcs*AD1347,MAX(0,SOC_max-E1347)*E_nom*60/dt/SQRT(RTE))</f>
        <v>2.5</v>
      </c>
      <c r="AF1347" s="24">
        <f>MIN(P_pcs,MAX(0,E1347-SOC_min)*E_nom*60/dt*SQRT(RTE))</f>
        <v>2.5</v>
      </c>
      <c r="AG1347" s="24">
        <f>IF(AC1347&gt;0,MIN(AC1347,AE1347),0)</f>
        <v>0</v>
      </c>
      <c r="AH1347" s="24">
        <f>IF(AC1347&lt;0,MIN(-AC1347,AF1347),0)</f>
        <v>1.0438000000000001</v>
      </c>
      <c r="AI1347" s="24">
        <f>IF(AC1347&gt;0,D1347+AG1347,AB1347)</f>
        <v>1.1000000000000001</v>
      </c>
      <c r="AJ1347" s="24">
        <f>MAX(0,D1347-AI1347-AH1347)</f>
        <v>0</v>
      </c>
      <c r="AK1347" s="25">
        <f>IF(AB1347&gt;0,AI1347/AB1347,0)</f>
        <v>1</v>
      </c>
      <c r="AL1347">
        <f>IF(AB1347=0,1,MIN(MATCH(MEDIAN(MinStable,AK1347,1),FC_L,1),3))</f>
        <v>3</v>
      </c>
      <c r="AM1347" s="25">
        <f>INDEX(FC_E1,$AL1347)+(MEDIAN(MinStable,$AK1347,1)-INDEX(FC_L,$AL1347))*(INDEX(FC_E1,$AL1347+1)-INDEX(FC_E1,$AL1347))/(INDEX(FC_L,$AL1347+1)-INDEX(FC_L,$AL1347))</f>
        <v>0.42799999999999999</v>
      </c>
      <c r="AN1347" s="25">
        <f>INDEX(FC_E2,$AL1347)+(MEDIAN(MinStable,$AK1347,1)-INDEX(FC_L,$AL1347))*(INDEX(FC_E2,$AL1347+1)-INDEX(FC_E2,$AL1347))/(INDEX(FC_L,$AL1347+1)-INDEX(FC_L,$AL1347))</f>
        <v>0.42199999999999999</v>
      </c>
      <c r="AO1347" s="25">
        <f>INDEX(FC_E3,$AL1347)+(MEDIAN(MinStable,$AK1347,1)-INDEX(FC_L,$AL1347))*(INDEX(FC_E3,$AL1347+1)-INDEX(FC_E3,$AL1347))/(INDEX(FC_L,$AL1347+1)-INDEX(FC_L,$AL1347))</f>
        <v>0.41499999999999998</v>
      </c>
      <c r="AP1347" s="26">
        <f>(IF(S1347=1,Y1347*AK1347/AM1347,0)+IF(T1347=1,Z1347*AK1347/AN1347,0)+IF(U1347=1,AA1347*AK1347/AO1347,0))*dt/60</f>
        <v>4.4176706827309245E-2</v>
      </c>
      <c r="AQ1347" s="25">
        <f>E1347+(AG1347*SQRT(RTE)-AH1347/SQRT(RTE))*dt/60/E_nom</f>
        <v>0.68527005290785936</v>
      </c>
      <c r="AR1347">
        <f>IF(R1347=1,1,0)</f>
        <v>0</v>
      </c>
    </row>
    <row r="1348" spans="1:44" x14ac:dyDescent="0.2">
      <c r="A1348">
        <v>1346</v>
      </c>
      <c r="B1348" s="22">
        <f>A1348/1440</f>
        <v>0.93472222222222223</v>
      </c>
      <c r="C1348" s="23">
        <v>2.2841</v>
      </c>
      <c r="D1348" s="24">
        <f>C1348+P_aux</f>
        <v>2.2991000000000001</v>
      </c>
      <c r="E1348" s="25">
        <f>AQ1347</f>
        <v>0.68527005290785936</v>
      </c>
      <c r="F1348" s="24">
        <f>AB1347</f>
        <v>1.1000000000000001</v>
      </c>
      <c r="G1348">
        <f>IF(AND(S1347=0,V1347&gt;=MinOff),V1347,-1)</f>
        <v>40</v>
      </c>
      <c r="H1348">
        <f>IF(AND(T1347=0,W1347&gt;=MinOff),W1347,-1)</f>
        <v>39</v>
      </c>
      <c r="I1348">
        <f>IF(AND(U1347=0,X1347&gt;=MinOff),X1347,-1)</f>
        <v>-1</v>
      </c>
      <c r="J1348">
        <f>IF(AND(S1347=1,V1347&gt;=MinRun),V1347,-1)</f>
        <v>-1</v>
      </c>
      <c r="K1348">
        <f>IF(AND(T1347=1,W1347&gt;=MinRun),W1347,-1)</f>
        <v>-1</v>
      </c>
      <c r="L1348">
        <f>IF(AND(U1347=1,X1347&gt;=MinRun),X1347,-1)</f>
        <v>781</v>
      </c>
      <c r="M1348">
        <f>IF(MAX(G1348:I1348)&lt;0,0,MATCH(MAX(G1348:I1348),G1348:I1348,0))</f>
        <v>1</v>
      </c>
      <c r="N1348">
        <f>IF(MAX(J1348:L1348)&lt;0,0,MATCH(MAX(J1348:L1348),J1348:L1348,0))</f>
        <v>3</v>
      </c>
      <c r="O1348" s="24">
        <f>IF(N1348=0,0,INDEX(CapVec,N1348))</f>
        <v>1.1000000000000001</v>
      </c>
      <c r="P1348">
        <f>IF(OR(D1348&gt;F1348+StartMargin,E1348&lt;SOC_startT),1,0)</f>
        <v>0</v>
      </c>
      <c r="Q1348">
        <f>IF(AND(E1348&gt;SOC_stopT,D1348&lt;=F1348-O1348+StopMargin),1,0)</f>
        <v>0</v>
      </c>
      <c r="R1348">
        <f>IF(AND(P1348=1,M1348&gt;0),1,IF(AND(P1348=0,Q1348=1,N1348&gt;0),-1,0))</f>
        <v>0</v>
      </c>
      <c r="S1348">
        <f>S1347+IF(AND(R1348=1,M1348=1),1,0)-IF(AND(R1348=-1,N1348=1),1,0)</f>
        <v>0</v>
      </c>
      <c r="T1348">
        <f>T1347+IF(AND(R1348=1,M1348=2),1,0)-IF(AND(R1348=-1,N1348=2),1,0)</f>
        <v>0</v>
      </c>
      <c r="U1348">
        <f>U1347+IF(AND(R1348=1,M1348=3),1,0)-IF(AND(R1348=-1,N1348=3),1,0)</f>
        <v>1</v>
      </c>
      <c r="V1348">
        <f>IF(S1348&lt;&gt;S1347,0,V1347+dt)</f>
        <v>41</v>
      </c>
      <c r="W1348">
        <f>IF(T1348&lt;&gt;T1347,0,W1347+dt)</f>
        <v>40</v>
      </c>
      <c r="X1348">
        <f>IF(U1348&lt;&gt;U1347,0,X1347+dt)</f>
        <v>782</v>
      </c>
      <c r="Y1348" s="24">
        <f>S1348*Cap_1*MIN(1,(V1348+dt)/StartRamp)</f>
        <v>0</v>
      </c>
      <c r="Z1348" s="24">
        <f>T1348*Cap_2*MIN(1,(W1348+dt)/StartRamp)</f>
        <v>0</v>
      </c>
      <c r="AA1348" s="24">
        <f>U1348*Cap_3*MIN(1,(X1348+dt)/StartRamp)</f>
        <v>1.1000000000000001</v>
      </c>
      <c r="AB1348" s="24">
        <f>SUM(Y1348:AA1348)</f>
        <v>1.1000000000000001</v>
      </c>
      <c r="AC1348" s="24">
        <f>AB1348-D1348</f>
        <v>-1.1991000000000001</v>
      </c>
      <c r="AD1348" s="25">
        <f>MEDIAN(0,(TaperEnd-E1348)/(TaperEnd-TaperStart),1)</f>
        <v>1</v>
      </c>
      <c r="AE1348" s="24">
        <f>MIN(P_pcs*AD1348,MAX(0,SOC_max-E1348)*E_nom*60/dt/SQRT(RTE))</f>
        <v>2.5</v>
      </c>
      <c r="AF1348" s="24">
        <f>MIN(P_pcs,MAX(0,E1348-SOC_min)*E_nom*60/dt*SQRT(RTE))</f>
        <v>2.5</v>
      </c>
      <c r="AG1348" s="24">
        <f>IF(AC1348&gt;0,MIN(AC1348,AE1348),0)</f>
        <v>0</v>
      </c>
      <c r="AH1348" s="24">
        <f>IF(AC1348&lt;0,MIN(-AC1348,AF1348),0)</f>
        <v>1.1991000000000001</v>
      </c>
      <c r="AI1348" s="24">
        <f>IF(AC1348&gt;0,D1348+AG1348,AB1348)</f>
        <v>1.1000000000000001</v>
      </c>
      <c r="AJ1348" s="24">
        <f>MAX(0,D1348-AI1348-AH1348)</f>
        <v>0</v>
      </c>
      <c r="AK1348" s="25">
        <f>IF(AB1348&gt;0,AI1348/AB1348,0)</f>
        <v>1</v>
      </c>
      <c r="AL1348">
        <f>IF(AB1348=0,1,MIN(MATCH(MEDIAN(MinStable,AK1348,1),FC_L,1),3))</f>
        <v>3</v>
      </c>
      <c r="AM1348" s="25">
        <f>INDEX(FC_E1,$AL1348)+(MEDIAN(MinStable,$AK1348,1)-INDEX(FC_L,$AL1348))*(INDEX(FC_E1,$AL1348+1)-INDEX(FC_E1,$AL1348))/(INDEX(FC_L,$AL1348+1)-INDEX(FC_L,$AL1348))</f>
        <v>0.42799999999999999</v>
      </c>
      <c r="AN1348" s="25">
        <f>INDEX(FC_E2,$AL1348)+(MEDIAN(MinStable,$AK1348,1)-INDEX(FC_L,$AL1348))*(INDEX(FC_E2,$AL1348+1)-INDEX(FC_E2,$AL1348))/(INDEX(FC_L,$AL1348+1)-INDEX(FC_L,$AL1348))</f>
        <v>0.42199999999999999</v>
      </c>
      <c r="AO1348" s="25">
        <f>INDEX(FC_E3,$AL1348)+(MEDIAN(MinStable,$AK1348,1)-INDEX(FC_L,$AL1348))*(INDEX(FC_E3,$AL1348+1)-INDEX(FC_E3,$AL1348))/(INDEX(FC_L,$AL1348+1)-INDEX(FC_L,$AL1348))</f>
        <v>0.41499999999999998</v>
      </c>
      <c r="AP1348" s="26">
        <f>(IF(S1348=1,Y1348*AK1348/AM1348,0)+IF(T1348=1,Z1348*AK1348/AN1348,0)+IF(U1348=1,AA1348*AK1348/AO1348,0))*dt/60</f>
        <v>4.4176706827309245E-2</v>
      </c>
      <c r="AQ1348" s="25">
        <f>E1348+(AG1348*SQRT(RTE)-AH1348/SQRT(RTE))*dt/60/E_nom</f>
        <v>0.68139658352934407</v>
      </c>
      <c r="AR1348">
        <f>IF(R1348=1,1,0)</f>
        <v>0</v>
      </c>
    </row>
    <row r="1349" spans="1:44" x14ac:dyDescent="0.2">
      <c r="A1349">
        <v>1347</v>
      </c>
      <c r="B1349" s="22">
        <f>A1349/1440</f>
        <v>0.93541666666666667</v>
      </c>
      <c r="C1349" s="23">
        <v>2.1636000000000002</v>
      </c>
      <c r="D1349" s="24">
        <f>C1349+P_aux</f>
        <v>2.1786000000000003</v>
      </c>
      <c r="E1349" s="25">
        <f>AQ1348</f>
        <v>0.68139658352934407</v>
      </c>
      <c r="F1349" s="24">
        <f>AB1348</f>
        <v>1.1000000000000001</v>
      </c>
      <c r="G1349">
        <f>IF(AND(S1348=0,V1348&gt;=MinOff),V1348,-1)</f>
        <v>41</v>
      </c>
      <c r="H1349">
        <f>IF(AND(T1348=0,W1348&gt;=MinOff),W1348,-1)</f>
        <v>40</v>
      </c>
      <c r="I1349">
        <f>IF(AND(U1348=0,X1348&gt;=MinOff),X1348,-1)</f>
        <v>-1</v>
      </c>
      <c r="J1349">
        <f>IF(AND(S1348=1,V1348&gt;=MinRun),V1348,-1)</f>
        <v>-1</v>
      </c>
      <c r="K1349">
        <f>IF(AND(T1348=1,W1348&gt;=MinRun),W1348,-1)</f>
        <v>-1</v>
      </c>
      <c r="L1349">
        <f>IF(AND(U1348=1,X1348&gt;=MinRun),X1348,-1)</f>
        <v>782</v>
      </c>
      <c r="M1349">
        <f>IF(MAX(G1349:I1349)&lt;0,0,MATCH(MAX(G1349:I1349),G1349:I1349,0))</f>
        <v>1</v>
      </c>
      <c r="N1349">
        <f>IF(MAX(J1349:L1349)&lt;0,0,MATCH(MAX(J1349:L1349),J1349:L1349,0))</f>
        <v>3</v>
      </c>
      <c r="O1349" s="24">
        <f>IF(N1349=0,0,INDEX(CapVec,N1349))</f>
        <v>1.1000000000000001</v>
      </c>
      <c r="P1349">
        <f>IF(OR(D1349&gt;F1349+StartMargin,E1349&lt;SOC_startT),1,0)</f>
        <v>0</v>
      </c>
      <c r="Q1349">
        <f>IF(AND(E1349&gt;SOC_stopT,D1349&lt;=F1349-O1349+StopMargin),1,0)</f>
        <v>0</v>
      </c>
      <c r="R1349">
        <f>IF(AND(P1349=1,M1349&gt;0),1,IF(AND(P1349=0,Q1349=1,N1349&gt;0),-1,0))</f>
        <v>0</v>
      </c>
      <c r="S1349">
        <f>S1348+IF(AND(R1349=1,M1349=1),1,0)-IF(AND(R1349=-1,N1349=1),1,0)</f>
        <v>0</v>
      </c>
      <c r="T1349">
        <f>T1348+IF(AND(R1349=1,M1349=2),1,0)-IF(AND(R1349=-1,N1349=2),1,0)</f>
        <v>0</v>
      </c>
      <c r="U1349">
        <f>U1348+IF(AND(R1349=1,M1349=3),1,0)-IF(AND(R1349=-1,N1349=3),1,0)</f>
        <v>1</v>
      </c>
      <c r="V1349">
        <f>IF(S1349&lt;&gt;S1348,0,V1348+dt)</f>
        <v>42</v>
      </c>
      <c r="W1349">
        <f>IF(T1349&lt;&gt;T1348,0,W1348+dt)</f>
        <v>41</v>
      </c>
      <c r="X1349">
        <f>IF(U1349&lt;&gt;U1348,0,X1348+dt)</f>
        <v>783</v>
      </c>
      <c r="Y1349" s="24">
        <f>S1349*Cap_1*MIN(1,(V1349+dt)/StartRamp)</f>
        <v>0</v>
      </c>
      <c r="Z1349" s="24">
        <f>T1349*Cap_2*MIN(1,(W1349+dt)/StartRamp)</f>
        <v>0</v>
      </c>
      <c r="AA1349" s="24">
        <f>U1349*Cap_3*MIN(1,(X1349+dt)/StartRamp)</f>
        <v>1.1000000000000001</v>
      </c>
      <c r="AB1349" s="24">
        <f>SUM(Y1349:AA1349)</f>
        <v>1.1000000000000001</v>
      </c>
      <c r="AC1349" s="24">
        <f>AB1349-D1349</f>
        <v>-1.0786000000000002</v>
      </c>
      <c r="AD1349" s="25">
        <f>MEDIAN(0,(TaperEnd-E1349)/(TaperEnd-TaperStart),1)</f>
        <v>1</v>
      </c>
      <c r="AE1349" s="24">
        <f>MIN(P_pcs*AD1349,MAX(0,SOC_max-E1349)*E_nom*60/dt/SQRT(RTE))</f>
        <v>2.5</v>
      </c>
      <c r="AF1349" s="24">
        <f>MIN(P_pcs,MAX(0,E1349-SOC_min)*E_nom*60/dt*SQRT(RTE))</f>
        <v>2.5</v>
      </c>
      <c r="AG1349" s="24">
        <f>IF(AC1349&gt;0,MIN(AC1349,AE1349),0)</f>
        <v>0</v>
      </c>
      <c r="AH1349" s="24">
        <f>IF(AC1349&lt;0,MIN(-AC1349,AF1349),0)</f>
        <v>1.0786000000000002</v>
      </c>
      <c r="AI1349" s="24">
        <f>IF(AC1349&gt;0,D1349+AG1349,AB1349)</f>
        <v>1.1000000000000001</v>
      </c>
      <c r="AJ1349" s="24">
        <f>MAX(0,D1349-AI1349-AH1349)</f>
        <v>0</v>
      </c>
      <c r="AK1349" s="25">
        <f>IF(AB1349&gt;0,AI1349/AB1349,0)</f>
        <v>1</v>
      </c>
      <c r="AL1349">
        <f>IF(AB1349=0,1,MIN(MATCH(MEDIAN(MinStable,AK1349,1),FC_L,1),3))</f>
        <v>3</v>
      </c>
      <c r="AM1349" s="25">
        <f>INDEX(FC_E1,$AL1349)+(MEDIAN(MinStable,$AK1349,1)-INDEX(FC_L,$AL1349))*(INDEX(FC_E1,$AL1349+1)-INDEX(FC_E1,$AL1349))/(INDEX(FC_L,$AL1349+1)-INDEX(FC_L,$AL1349))</f>
        <v>0.42799999999999999</v>
      </c>
      <c r="AN1349" s="25">
        <f>INDEX(FC_E2,$AL1349)+(MEDIAN(MinStable,$AK1349,1)-INDEX(FC_L,$AL1349))*(INDEX(FC_E2,$AL1349+1)-INDEX(FC_E2,$AL1349))/(INDEX(FC_L,$AL1349+1)-INDEX(FC_L,$AL1349))</f>
        <v>0.42199999999999999</v>
      </c>
      <c r="AO1349" s="25">
        <f>INDEX(FC_E3,$AL1349)+(MEDIAN(MinStable,$AK1349,1)-INDEX(FC_L,$AL1349))*(INDEX(FC_E3,$AL1349+1)-INDEX(FC_E3,$AL1349))/(INDEX(FC_L,$AL1349+1)-INDEX(FC_L,$AL1349))</f>
        <v>0.41499999999999998</v>
      </c>
      <c r="AP1349" s="26">
        <f>(IF(S1349=1,Y1349*AK1349/AM1349,0)+IF(T1349=1,Z1349*AK1349/AN1349,0)+IF(U1349=1,AA1349*AK1349/AO1349,0))*dt/60</f>
        <v>4.4176706827309245E-2</v>
      </c>
      <c r="AQ1349" s="25">
        <f>E1349+(AG1349*SQRT(RTE)-AH1349/SQRT(RTE))*dt/60/E_nom</f>
        <v>0.67791236697387192</v>
      </c>
      <c r="AR1349">
        <f>IF(R1349=1,1,0)</f>
        <v>0</v>
      </c>
    </row>
    <row r="1350" spans="1:44" x14ac:dyDescent="0.2">
      <c r="A1350">
        <v>1348</v>
      </c>
      <c r="B1350" s="22">
        <f>A1350/1440</f>
        <v>0.93611111111111112</v>
      </c>
      <c r="C1350" s="23">
        <v>2.2336999999999998</v>
      </c>
      <c r="D1350" s="24">
        <f>C1350+P_aux</f>
        <v>2.2486999999999999</v>
      </c>
      <c r="E1350" s="25">
        <f>AQ1349</f>
        <v>0.67791236697387192</v>
      </c>
      <c r="F1350" s="24">
        <f>AB1349</f>
        <v>1.1000000000000001</v>
      </c>
      <c r="G1350">
        <f>IF(AND(S1349=0,V1349&gt;=MinOff),V1349,-1)</f>
        <v>42</v>
      </c>
      <c r="H1350">
        <f>IF(AND(T1349=0,W1349&gt;=MinOff),W1349,-1)</f>
        <v>41</v>
      </c>
      <c r="I1350">
        <f>IF(AND(U1349=0,X1349&gt;=MinOff),X1349,-1)</f>
        <v>-1</v>
      </c>
      <c r="J1350">
        <f>IF(AND(S1349=1,V1349&gt;=MinRun),V1349,-1)</f>
        <v>-1</v>
      </c>
      <c r="K1350">
        <f>IF(AND(T1349=1,W1349&gt;=MinRun),W1349,-1)</f>
        <v>-1</v>
      </c>
      <c r="L1350">
        <f>IF(AND(U1349=1,X1349&gt;=MinRun),X1349,-1)</f>
        <v>783</v>
      </c>
      <c r="M1350">
        <f>IF(MAX(G1350:I1350)&lt;0,0,MATCH(MAX(G1350:I1350),G1350:I1350,0))</f>
        <v>1</v>
      </c>
      <c r="N1350">
        <f>IF(MAX(J1350:L1350)&lt;0,0,MATCH(MAX(J1350:L1350),J1350:L1350,0))</f>
        <v>3</v>
      </c>
      <c r="O1350" s="24">
        <f>IF(N1350=0,0,INDEX(CapVec,N1350))</f>
        <v>1.1000000000000001</v>
      </c>
      <c r="P1350">
        <f>IF(OR(D1350&gt;F1350+StartMargin,E1350&lt;SOC_startT),1,0)</f>
        <v>0</v>
      </c>
      <c r="Q1350">
        <f>IF(AND(E1350&gt;SOC_stopT,D1350&lt;=F1350-O1350+StopMargin),1,0)</f>
        <v>0</v>
      </c>
      <c r="R1350">
        <f>IF(AND(P1350=1,M1350&gt;0),1,IF(AND(P1350=0,Q1350=1,N1350&gt;0),-1,0))</f>
        <v>0</v>
      </c>
      <c r="S1350">
        <f>S1349+IF(AND(R1350=1,M1350=1),1,0)-IF(AND(R1350=-1,N1350=1),1,0)</f>
        <v>0</v>
      </c>
      <c r="T1350">
        <f>T1349+IF(AND(R1350=1,M1350=2),1,0)-IF(AND(R1350=-1,N1350=2),1,0)</f>
        <v>0</v>
      </c>
      <c r="U1350">
        <f>U1349+IF(AND(R1350=1,M1350=3),1,0)-IF(AND(R1350=-1,N1350=3),1,0)</f>
        <v>1</v>
      </c>
      <c r="V1350">
        <f>IF(S1350&lt;&gt;S1349,0,V1349+dt)</f>
        <v>43</v>
      </c>
      <c r="W1350">
        <f>IF(T1350&lt;&gt;T1349,0,W1349+dt)</f>
        <v>42</v>
      </c>
      <c r="X1350">
        <f>IF(U1350&lt;&gt;U1349,0,X1349+dt)</f>
        <v>784</v>
      </c>
      <c r="Y1350" s="24">
        <f>S1350*Cap_1*MIN(1,(V1350+dt)/StartRamp)</f>
        <v>0</v>
      </c>
      <c r="Z1350" s="24">
        <f>T1350*Cap_2*MIN(1,(W1350+dt)/StartRamp)</f>
        <v>0</v>
      </c>
      <c r="AA1350" s="24">
        <f>U1350*Cap_3*MIN(1,(X1350+dt)/StartRamp)</f>
        <v>1.1000000000000001</v>
      </c>
      <c r="AB1350" s="24">
        <f>SUM(Y1350:AA1350)</f>
        <v>1.1000000000000001</v>
      </c>
      <c r="AC1350" s="24">
        <f>AB1350-D1350</f>
        <v>-1.1486999999999998</v>
      </c>
      <c r="AD1350" s="25">
        <f>MEDIAN(0,(TaperEnd-E1350)/(TaperEnd-TaperStart),1)</f>
        <v>1</v>
      </c>
      <c r="AE1350" s="24">
        <f>MIN(P_pcs*AD1350,MAX(0,SOC_max-E1350)*E_nom*60/dt/SQRT(RTE))</f>
        <v>2.5</v>
      </c>
      <c r="AF1350" s="24">
        <f>MIN(P_pcs,MAX(0,E1350-SOC_min)*E_nom*60/dt*SQRT(RTE))</f>
        <v>2.5</v>
      </c>
      <c r="AG1350" s="24">
        <f>IF(AC1350&gt;0,MIN(AC1350,AE1350),0)</f>
        <v>0</v>
      </c>
      <c r="AH1350" s="24">
        <f>IF(AC1350&lt;0,MIN(-AC1350,AF1350),0)</f>
        <v>1.1486999999999998</v>
      </c>
      <c r="AI1350" s="24">
        <f>IF(AC1350&gt;0,D1350+AG1350,AB1350)</f>
        <v>1.1000000000000001</v>
      </c>
      <c r="AJ1350" s="24">
        <f>MAX(0,D1350-AI1350-AH1350)</f>
        <v>0</v>
      </c>
      <c r="AK1350" s="25">
        <f>IF(AB1350&gt;0,AI1350/AB1350,0)</f>
        <v>1</v>
      </c>
      <c r="AL1350">
        <f>IF(AB1350=0,1,MIN(MATCH(MEDIAN(MinStable,AK1350,1),FC_L,1),3))</f>
        <v>3</v>
      </c>
      <c r="AM1350" s="25">
        <f>INDEX(FC_E1,$AL1350)+(MEDIAN(MinStable,$AK1350,1)-INDEX(FC_L,$AL1350))*(INDEX(FC_E1,$AL1350+1)-INDEX(FC_E1,$AL1350))/(INDEX(FC_L,$AL1350+1)-INDEX(FC_L,$AL1350))</f>
        <v>0.42799999999999999</v>
      </c>
      <c r="AN1350" s="25">
        <f>INDEX(FC_E2,$AL1350)+(MEDIAN(MinStable,$AK1350,1)-INDEX(FC_L,$AL1350))*(INDEX(FC_E2,$AL1350+1)-INDEX(FC_E2,$AL1350))/(INDEX(FC_L,$AL1350+1)-INDEX(FC_L,$AL1350))</f>
        <v>0.42199999999999999</v>
      </c>
      <c r="AO1350" s="25">
        <f>INDEX(FC_E3,$AL1350)+(MEDIAN(MinStable,$AK1350,1)-INDEX(FC_L,$AL1350))*(INDEX(FC_E3,$AL1350+1)-INDEX(FC_E3,$AL1350))/(INDEX(FC_L,$AL1350+1)-INDEX(FC_L,$AL1350))</f>
        <v>0.41499999999999998</v>
      </c>
      <c r="AP1350" s="26">
        <f>(IF(S1350=1,Y1350*AK1350/AM1350,0)+IF(T1350=1,Z1350*AK1350/AN1350,0)+IF(U1350=1,AA1350*AK1350/AO1350,0))*dt/60</f>
        <v>4.4176706827309245E-2</v>
      </c>
      <c r="AQ1350" s="25">
        <f>E1350+(AG1350*SQRT(RTE)-AH1350/SQRT(RTE))*dt/60/E_nom</f>
        <v>0.67420170541511903</v>
      </c>
      <c r="AR1350">
        <f>IF(R1350=1,1,0)</f>
        <v>0</v>
      </c>
    </row>
    <row r="1351" spans="1:44" x14ac:dyDescent="0.2">
      <c r="A1351">
        <v>1349</v>
      </c>
      <c r="B1351" s="22">
        <f>A1351/1440</f>
        <v>0.93680555555555556</v>
      </c>
      <c r="C1351" s="23">
        <v>2.1280999999999999</v>
      </c>
      <c r="D1351" s="24">
        <f>C1351+P_aux</f>
        <v>2.1431</v>
      </c>
      <c r="E1351" s="25">
        <f>AQ1350</f>
        <v>0.67420170541511903</v>
      </c>
      <c r="F1351" s="24">
        <f>AB1350</f>
        <v>1.1000000000000001</v>
      </c>
      <c r="G1351">
        <f>IF(AND(S1350=0,V1350&gt;=MinOff),V1350,-1)</f>
        <v>43</v>
      </c>
      <c r="H1351">
        <f>IF(AND(T1350=0,W1350&gt;=MinOff),W1350,-1)</f>
        <v>42</v>
      </c>
      <c r="I1351">
        <f>IF(AND(U1350=0,X1350&gt;=MinOff),X1350,-1)</f>
        <v>-1</v>
      </c>
      <c r="J1351">
        <f>IF(AND(S1350=1,V1350&gt;=MinRun),V1350,-1)</f>
        <v>-1</v>
      </c>
      <c r="K1351">
        <f>IF(AND(T1350=1,W1350&gt;=MinRun),W1350,-1)</f>
        <v>-1</v>
      </c>
      <c r="L1351">
        <f>IF(AND(U1350=1,X1350&gt;=MinRun),X1350,-1)</f>
        <v>784</v>
      </c>
      <c r="M1351">
        <f>IF(MAX(G1351:I1351)&lt;0,0,MATCH(MAX(G1351:I1351),G1351:I1351,0))</f>
        <v>1</v>
      </c>
      <c r="N1351">
        <f>IF(MAX(J1351:L1351)&lt;0,0,MATCH(MAX(J1351:L1351),J1351:L1351,0))</f>
        <v>3</v>
      </c>
      <c r="O1351" s="24">
        <f>IF(N1351=0,0,INDEX(CapVec,N1351))</f>
        <v>1.1000000000000001</v>
      </c>
      <c r="P1351">
        <f>IF(OR(D1351&gt;F1351+StartMargin,E1351&lt;SOC_startT),1,0)</f>
        <v>0</v>
      </c>
      <c r="Q1351">
        <f>IF(AND(E1351&gt;SOC_stopT,D1351&lt;=F1351-O1351+StopMargin),1,0)</f>
        <v>0</v>
      </c>
      <c r="R1351">
        <f>IF(AND(P1351=1,M1351&gt;0),1,IF(AND(P1351=0,Q1351=1,N1351&gt;0),-1,0))</f>
        <v>0</v>
      </c>
      <c r="S1351">
        <f>S1350+IF(AND(R1351=1,M1351=1),1,0)-IF(AND(R1351=-1,N1351=1),1,0)</f>
        <v>0</v>
      </c>
      <c r="T1351">
        <f>T1350+IF(AND(R1351=1,M1351=2),1,0)-IF(AND(R1351=-1,N1351=2),1,0)</f>
        <v>0</v>
      </c>
      <c r="U1351">
        <f>U1350+IF(AND(R1351=1,M1351=3),1,0)-IF(AND(R1351=-1,N1351=3),1,0)</f>
        <v>1</v>
      </c>
      <c r="V1351">
        <f>IF(S1351&lt;&gt;S1350,0,V1350+dt)</f>
        <v>44</v>
      </c>
      <c r="W1351">
        <f>IF(T1351&lt;&gt;T1350,0,W1350+dt)</f>
        <v>43</v>
      </c>
      <c r="X1351">
        <f>IF(U1351&lt;&gt;U1350,0,X1350+dt)</f>
        <v>785</v>
      </c>
      <c r="Y1351" s="24">
        <f>S1351*Cap_1*MIN(1,(V1351+dt)/StartRamp)</f>
        <v>0</v>
      </c>
      <c r="Z1351" s="24">
        <f>T1351*Cap_2*MIN(1,(W1351+dt)/StartRamp)</f>
        <v>0</v>
      </c>
      <c r="AA1351" s="24">
        <f>U1351*Cap_3*MIN(1,(X1351+dt)/StartRamp)</f>
        <v>1.1000000000000001</v>
      </c>
      <c r="AB1351" s="24">
        <f>SUM(Y1351:AA1351)</f>
        <v>1.1000000000000001</v>
      </c>
      <c r="AC1351" s="24">
        <f>AB1351-D1351</f>
        <v>-1.0430999999999999</v>
      </c>
      <c r="AD1351" s="25">
        <f>MEDIAN(0,(TaperEnd-E1351)/(TaperEnd-TaperStart),1)</f>
        <v>1</v>
      </c>
      <c r="AE1351" s="24">
        <f>MIN(P_pcs*AD1351,MAX(0,SOC_max-E1351)*E_nom*60/dt/SQRT(RTE))</f>
        <v>2.5</v>
      </c>
      <c r="AF1351" s="24">
        <f>MIN(P_pcs,MAX(0,E1351-SOC_min)*E_nom*60/dt*SQRT(RTE))</f>
        <v>2.5</v>
      </c>
      <c r="AG1351" s="24">
        <f>IF(AC1351&gt;0,MIN(AC1351,AE1351),0)</f>
        <v>0</v>
      </c>
      <c r="AH1351" s="24">
        <f>IF(AC1351&lt;0,MIN(-AC1351,AF1351),0)</f>
        <v>1.0430999999999999</v>
      </c>
      <c r="AI1351" s="24">
        <f>IF(AC1351&gt;0,D1351+AG1351,AB1351)</f>
        <v>1.1000000000000001</v>
      </c>
      <c r="AJ1351" s="24">
        <f>MAX(0,D1351-AI1351-AH1351)</f>
        <v>0</v>
      </c>
      <c r="AK1351" s="25">
        <f>IF(AB1351&gt;0,AI1351/AB1351,0)</f>
        <v>1</v>
      </c>
      <c r="AL1351">
        <f>IF(AB1351=0,1,MIN(MATCH(MEDIAN(MinStable,AK1351,1),FC_L,1),3))</f>
        <v>3</v>
      </c>
      <c r="AM1351" s="25">
        <f>INDEX(FC_E1,$AL1351)+(MEDIAN(MinStable,$AK1351,1)-INDEX(FC_L,$AL1351))*(INDEX(FC_E1,$AL1351+1)-INDEX(FC_E1,$AL1351))/(INDEX(FC_L,$AL1351+1)-INDEX(FC_L,$AL1351))</f>
        <v>0.42799999999999999</v>
      </c>
      <c r="AN1351" s="25">
        <f>INDEX(FC_E2,$AL1351)+(MEDIAN(MinStable,$AK1351,1)-INDEX(FC_L,$AL1351))*(INDEX(FC_E2,$AL1351+1)-INDEX(FC_E2,$AL1351))/(INDEX(FC_L,$AL1351+1)-INDEX(FC_L,$AL1351))</f>
        <v>0.42199999999999999</v>
      </c>
      <c r="AO1351" s="25">
        <f>INDEX(FC_E3,$AL1351)+(MEDIAN(MinStable,$AK1351,1)-INDEX(FC_L,$AL1351))*(INDEX(FC_E3,$AL1351+1)-INDEX(FC_E3,$AL1351))/(INDEX(FC_L,$AL1351+1)-INDEX(FC_L,$AL1351))</f>
        <v>0.41499999999999998</v>
      </c>
      <c r="AP1351" s="26">
        <f>(IF(S1351=1,Y1351*AK1351/AM1351,0)+IF(T1351=1,Z1351*AK1351/AN1351,0)+IF(U1351=1,AA1351*AK1351/AO1351,0))*dt/60</f>
        <v>4.4176706827309245E-2</v>
      </c>
      <c r="AQ1351" s="25">
        <f>E1351+(AG1351*SQRT(RTE)-AH1351/SQRT(RTE))*dt/60/E_nom</f>
        <v>0.67083216500253517</v>
      </c>
      <c r="AR1351">
        <f>IF(R1351=1,1,0)</f>
        <v>0</v>
      </c>
    </row>
    <row r="1352" spans="1:44" x14ac:dyDescent="0.2">
      <c r="A1352">
        <v>1350</v>
      </c>
      <c r="B1352" s="22">
        <f>A1352/1440</f>
        <v>0.9375</v>
      </c>
      <c r="C1352" s="23">
        <v>2.1183999999999998</v>
      </c>
      <c r="D1352" s="24">
        <f>C1352+P_aux</f>
        <v>2.1334</v>
      </c>
      <c r="E1352" s="25">
        <f>AQ1351</f>
        <v>0.67083216500253517</v>
      </c>
      <c r="F1352" s="24">
        <f>AB1351</f>
        <v>1.1000000000000001</v>
      </c>
      <c r="G1352">
        <f>IF(AND(S1351=0,V1351&gt;=MinOff),V1351,-1)</f>
        <v>44</v>
      </c>
      <c r="H1352">
        <f>IF(AND(T1351=0,W1351&gt;=MinOff),W1351,-1)</f>
        <v>43</v>
      </c>
      <c r="I1352">
        <f>IF(AND(U1351=0,X1351&gt;=MinOff),X1351,-1)</f>
        <v>-1</v>
      </c>
      <c r="J1352">
        <f>IF(AND(S1351=1,V1351&gt;=MinRun),V1351,-1)</f>
        <v>-1</v>
      </c>
      <c r="K1352">
        <f>IF(AND(T1351=1,W1351&gt;=MinRun),W1351,-1)</f>
        <v>-1</v>
      </c>
      <c r="L1352">
        <f>IF(AND(U1351=1,X1351&gt;=MinRun),X1351,-1)</f>
        <v>785</v>
      </c>
      <c r="M1352">
        <f>IF(MAX(G1352:I1352)&lt;0,0,MATCH(MAX(G1352:I1352),G1352:I1352,0))</f>
        <v>1</v>
      </c>
      <c r="N1352">
        <f>IF(MAX(J1352:L1352)&lt;0,0,MATCH(MAX(J1352:L1352),J1352:L1352,0))</f>
        <v>3</v>
      </c>
      <c r="O1352" s="24">
        <f>IF(N1352=0,0,INDEX(CapVec,N1352))</f>
        <v>1.1000000000000001</v>
      </c>
      <c r="P1352">
        <f>IF(OR(D1352&gt;F1352+StartMargin,E1352&lt;SOC_startT),1,0)</f>
        <v>0</v>
      </c>
      <c r="Q1352">
        <f>IF(AND(E1352&gt;SOC_stopT,D1352&lt;=F1352-O1352+StopMargin),1,0)</f>
        <v>0</v>
      </c>
      <c r="R1352">
        <f>IF(AND(P1352=1,M1352&gt;0),1,IF(AND(P1352=0,Q1352=1,N1352&gt;0),-1,0))</f>
        <v>0</v>
      </c>
      <c r="S1352">
        <f>S1351+IF(AND(R1352=1,M1352=1),1,0)-IF(AND(R1352=-1,N1352=1),1,0)</f>
        <v>0</v>
      </c>
      <c r="T1352">
        <f>T1351+IF(AND(R1352=1,M1352=2),1,0)-IF(AND(R1352=-1,N1352=2),1,0)</f>
        <v>0</v>
      </c>
      <c r="U1352">
        <f>U1351+IF(AND(R1352=1,M1352=3),1,0)-IF(AND(R1352=-1,N1352=3),1,0)</f>
        <v>1</v>
      </c>
      <c r="V1352">
        <f>IF(S1352&lt;&gt;S1351,0,V1351+dt)</f>
        <v>45</v>
      </c>
      <c r="W1352">
        <f>IF(T1352&lt;&gt;T1351,0,W1351+dt)</f>
        <v>44</v>
      </c>
      <c r="X1352">
        <f>IF(U1352&lt;&gt;U1351,0,X1351+dt)</f>
        <v>786</v>
      </c>
      <c r="Y1352" s="24">
        <f>S1352*Cap_1*MIN(1,(V1352+dt)/StartRamp)</f>
        <v>0</v>
      </c>
      <c r="Z1352" s="24">
        <f>T1352*Cap_2*MIN(1,(W1352+dt)/StartRamp)</f>
        <v>0</v>
      </c>
      <c r="AA1352" s="24">
        <f>U1352*Cap_3*MIN(1,(X1352+dt)/StartRamp)</f>
        <v>1.1000000000000001</v>
      </c>
      <c r="AB1352" s="24">
        <f>SUM(Y1352:AA1352)</f>
        <v>1.1000000000000001</v>
      </c>
      <c r="AC1352" s="24">
        <f>AB1352-D1352</f>
        <v>-1.0333999999999999</v>
      </c>
      <c r="AD1352" s="25">
        <f>MEDIAN(0,(TaperEnd-E1352)/(TaperEnd-TaperStart),1)</f>
        <v>1</v>
      </c>
      <c r="AE1352" s="24">
        <f>MIN(P_pcs*AD1352,MAX(0,SOC_max-E1352)*E_nom*60/dt/SQRT(RTE))</f>
        <v>2.5</v>
      </c>
      <c r="AF1352" s="24">
        <f>MIN(P_pcs,MAX(0,E1352-SOC_min)*E_nom*60/dt*SQRT(RTE))</f>
        <v>2.5</v>
      </c>
      <c r="AG1352" s="24">
        <f>IF(AC1352&gt;0,MIN(AC1352,AE1352),0)</f>
        <v>0</v>
      </c>
      <c r="AH1352" s="24">
        <f>IF(AC1352&lt;0,MIN(-AC1352,AF1352),0)</f>
        <v>1.0333999999999999</v>
      </c>
      <c r="AI1352" s="24">
        <f>IF(AC1352&gt;0,D1352+AG1352,AB1352)</f>
        <v>1.1000000000000001</v>
      </c>
      <c r="AJ1352" s="24">
        <f>MAX(0,D1352-AI1352-AH1352)</f>
        <v>0</v>
      </c>
      <c r="AK1352" s="25">
        <f>IF(AB1352&gt;0,AI1352/AB1352,0)</f>
        <v>1</v>
      </c>
      <c r="AL1352">
        <f>IF(AB1352=0,1,MIN(MATCH(MEDIAN(MinStable,AK1352,1),FC_L,1),3))</f>
        <v>3</v>
      </c>
      <c r="AM1352" s="25">
        <f>INDEX(FC_E1,$AL1352)+(MEDIAN(MinStable,$AK1352,1)-INDEX(FC_L,$AL1352))*(INDEX(FC_E1,$AL1352+1)-INDEX(FC_E1,$AL1352))/(INDEX(FC_L,$AL1352+1)-INDEX(FC_L,$AL1352))</f>
        <v>0.42799999999999999</v>
      </c>
      <c r="AN1352" s="25">
        <f>INDEX(FC_E2,$AL1352)+(MEDIAN(MinStable,$AK1352,1)-INDEX(FC_L,$AL1352))*(INDEX(FC_E2,$AL1352+1)-INDEX(FC_E2,$AL1352))/(INDEX(FC_L,$AL1352+1)-INDEX(FC_L,$AL1352))</f>
        <v>0.42199999999999999</v>
      </c>
      <c r="AO1352" s="25">
        <f>INDEX(FC_E3,$AL1352)+(MEDIAN(MinStable,$AK1352,1)-INDEX(FC_L,$AL1352))*(INDEX(FC_E3,$AL1352+1)-INDEX(FC_E3,$AL1352))/(INDEX(FC_L,$AL1352+1)-INDEX(FC_L,$AL1352))</f>
        <v>0.41499999999999998</v>
      </c>
      <c r="AP1352" s="26">
        <f>(IF(S1352=1,Y1352*AK1352/AM1352,0)+IF(T1352=1,Z1352*AK1352/AN1352,0)+IF(U1352=1,AA1352*AK1352/AO1352,0))*dt/60</f>
        <v>4.4176706827309245E-2</v>
      </c>
      <c r="AQ1352" s="25">
        <f>E1352+(AG1352*SQRT(RTE)-AH1352/SQRT(RTE))*dt/60/E_nom</f>
        <v>0.66749395863462779</v>
      </c>
      <c r="AR1352">
        <f>IF(R1352=1,1,0)</f>
        <v>0</v>
      </c>
    </row>
    <row r="1353" spans="1:44" x14ac:dyDescent="0.2">
      <c r="A1353">
        <v>1351</v>
      </c>
      <c r="B1353" s="22">
        <f>A1353/1440</f>
        <v>0.93819444444444444</v>
      </c>
      <c r="C1353" s="23">
        <v>2.0785999999999998</v>
      </c>
      <c r="D1353" s="24">
        <f>C1353+P_aux</f>
        <v>2.0935999999999999</v>
      </c>
      <c r="E1353" s="25">
        <f>AQ1352</f>
        <v>0.66749395863462779</v>
      </c>
      <c r="F1353" s="24">
        <f>AB1352</f>
        <v>1.1000000000000001</v>
      </c>
      <c r="G1353">
        <f>IF(AND(S1352=0,V1352&gt;=MinOff),V1352,-1)</f>
        <v>45</v>
      </c>
      <c r="H1353">
        <f>IF(AND(T1352=0,W1352&gt;=MinOff),W1352,-1)</f>
        <v>44</v>
      </c>
      <c r="I1353">
        <f>IF(AND(U1352=0,X1352&gt;=MinOff),X1352,-1)</f>
        <v>-1</v>
      </c>
      <c r="J1353">
        <f>IF(AND(S1352=1,V1352&gt;=MinRun),V1352,-1)</f>
        <v>-1</v>
      </c>
      <c r="K1353">
        <f>IF(AND(T1352=1,W1352&gt;=MinRun),W1352,-1)</f>
        <v>-1</v>
      </c>
      <c r="L1353">
        <f>IF(AND(U1352=1,X1352&gt;=MinRun),X1352,-1)</f>
        <v>786</v>
      </c>
      <c r="M1353">
        <f>IF(MAX(G1353:I1353)&lt;0,0,MATCH(MAX(G1353:I1353),G1353:I1353,0))</f>
        <v>1</v>
      </c>
      <c r="N1353">
        <f>IF(MAX(J1353:L1353)&lt;0,0,MATCH(MAX(J1353:L1353),J1353:L1353,0))</f>
        <v>3</v>
      </c>
      <c r="O1353" s="24">
        <f>IF(N1353=0,0,INDEX(CapVec,N1353))</f>
        <v>1.1000000000000001</v>
      </c>
      <c r="P1353">
        <f>IF(OR(D1353&gt;F1353+StartMargin,E1353&lt;SOC_startT),1,0)</f>
        <v>0</v>
      </c>
      <c r="Q1353">
        <f>IF(AND(E1353&gt;SOC_stopT,D1353&lt;=F1353-O1353+StopMargin),1,0)</f>
        <v>0</v>
      </c>
      <c r="R1353">
        <f>IF(AND(P1353=1,M1353&gt;0),1,IF(AND(P1353=0,Q1353=1,N1353&gt;0),-1,0))</f>
        <v>0</v>
      </c>
      <c r="S1353">
        <f>S1352+IF(AND(R1353=1,M1353=1),1,0)-IF(AND(R1353=-1,N1353=1),1,0)</f>
        <v>0</v>
      </c>
      <c r="T1353">
        <f>T1352+IF(AND(R1353=1,M1353=2),1,0)-IF(AND(R1353=-1,N1353=2),1,0)</f>
        <v>0</v>
      </c>
      <c r="U1353">
        <f>U1352+IF(AND(R1353=1,M1353=3),1,0)-IF(AND(R1353=-1,N1353=3),1,0)</f>
        <v>1</v>
      </c>
      <c r="V1353">
        <f>IF(S1353&lt;&gt;S1352,0,V1352+dt)</f>
        <v>46</v>
      </c>
      <c r="W1353">
        <f>IF(T1353&lt;&gt;T1352,0,W1352+dt)</f>
        <v>45</v>
      </c>
      <c r="X1353">
        <f>IF(U1353&lt;&gt;U1352,0,X1352+dt)</f>
        <v>787</v>
      </c>
      <c r="Y1353" s="24">
        <f>S1353*Cap_1*MIN(1,(V1353+dt)/StartRamp)</f>
        <v>0</v>
      </c>
      <c r="Z1353" s="24">
        <f>T1353*Cap_2*MIN(1,(W1353+dt)/StartRamp)</f>
        <v>0</v>
      </c>
      <c r="AA1353" s="24">
        <f>U1353*Cap_3*MIN(1,(X1353+dt)/StartRamp)</f>
        <v>1.1000000000000001</v>
      </c>
      <c r="AB1353" s="24">
        <f>SUM(Y1353:AA1353)</f>
        <v>1.1000000000000001</v>
      </c>
      <c r="AC1353" s="24">
        <f>AB1353-D1353</f>
        <v>-0.99359999999999982</v>
      </c>
      <c r="AD1353" s="25">
        <f>MEDIAN(0,(TaperEnd-E1353)/(TaperEnd-TaperStart),1)</f>
        <v>1</v>
      </c>
      <c r="AE1353" s="24">
        <f>MIN(P_pcs*AD1353,MAX(0,SOC_max-E1353)*E_nom*60/dt/SQRT(RTE))</f>
        <v>2.5</v>
      </c>
      <c r="AF1353" s="24">
        <f>MIN(P_pcs,MAX(0,E1353-SOC_min)*E_nom*60/dt*SQRT(RTE))</f>
        <v>2.5</v>
      </c>
      <c r="AG1353" s="24">
        <f>IF(AC1353&gt;0,MIN(AC1353,AE1353),0)</f>
        <v>0</v>
      </c>
      <c r="AH1353" s="24">
        <f>IF(AC1353&lt;0,MIN(-AC1353,AF1353),0)</f>
        <v>0.99359999999999982</v>
      </c>
      <c r="AI1353" s="24">
        <f>IF(AC1353&gt;0,D1353+AG1353,AB1353)</f>
        <v>1.1000000000000001</v>
      </c>
      <c r="AJ1353" s="24">
        <f>MAX(0,D1353-AI1353-AH1353)</f>
        <v>0</v>
      </c>
      <c r="AK1353" s="25">
        <f>IF(AB1353&gt;0,AI1353/AB1353,0)</f>
        <v>1</v>
      </c>
      <c r="AL1353">
        <f>IF(AB1353=0,1,MIN(MATCH(MEDIAN(MinStable,AK1353,1),FC_L,1),3))</f>
        <v>3</v>
      </c>
      <c r="AM1353" s="25">
        <f>INDEX(FC_E1,$AL1353)+(MEDIAN(MinStable,$AK1353,1)-INDEX(FC_L,$AL1353))*(INDEX(FC_E1,$AL1353+1)-INDEX(FC_E1,$AL1353))/(INDEX(FC_L,$AL1353+1)-INDEX(FC_L,$AL1353))</f>
        <v>0.42799999999999999</v>
      </c>
      <c r="AN1353" s="25">
        <f>INDEX(FC_E2,$AL1353)+(MEDIAN(MinStable,$AK1353,1)-INDEX(FC_L,$AL1353))*(INDEX(FC_E2,$AL1353+1)-INDEX(FC_E2,$AL1353))/(INDEX(FC_L,$AL1353+1)-INDEX(FC_L,$AL1353))</f>
        <v>0.42199999999999999</v>
      </c>
      <c r="AO1353" s="25">
        <f>INDEX(FC_E3,$AL1353)+(MEDIAN(MinStable,$AK1353,1)-INDEX(FC_L,$AL1353))*(INDEX(FC_E3,$AL1353+1)-INDEX(FC_E3,$AL1353))/(INDEX(FC_L,$AL1353+1)-INDEX(FC_L,$AL1353))</f>
        <v>0.41499999999999998</v>
      </c>
      <c r="AP1353" s="26">
        <f>(IF(S1353=1,Y1353*AK1353/AM1353,0)+IF(T1353=1,Z1353*AK1353/AN1353,0)+IF(U1353=1,AA1353*AK1353/AO1353,0))*dt/60</f>
        <v>4.4176706827309245E-2</v>
      </c>
      <c r="AQ1353" s="25">
        <f>E1353+(AG1353*SQRT(RTE)-AH1353/SQRT(RTE))*dt/60/E_nom</f>
        <v>0.6642843187593106</v>
      </c>
      <c r="AR1353">
        <f>IF(R1353=1,1,0)</f>
        <v>0</v>
      </c>
    </row>
    <row r="1354" spans="1:44" x14ac:dyDescent="0.2">
      <c r="A1354">
        <v>1352</v>
      </c>
      <c r="B1354" s="22">
        <f>A1354/1440</f>
        <v>0.93888888888888888</v>
      </c>
      <c r="C1354" s="23">
        <v>2.0373999999999999</v>
      </c>
      <c r="D1354" s="24">
        <f>C1354+P_aux</f>
        <v>2.0524</v>
      </c>
      <c r="E1354" s="25">
        <f>AQ1353</f>
        <v>0.6642843187593106</v>
      </c>
      <c r="F1354" s="24">
        <f>AB1353</f>
        <v>1.1000000000000001</v>
      </c>
      <c r="G1354">
        <f>IF(AND(S1353=0,V1353&gt;=MinOff),V1353,-1)</f>
        <v>46</v>
      </c>
      <c r="H1354">
        <f>IF(AND(T1353=0,W1353&gt;=MinOff),W1353,-1)</f>
        <v>45</v>
      </c>
      <c r="I1354">
        <f>IF(AND(U1353=0,X1353&gt;=MinOff),X1353,-1)</f>
        <v>-1</v>
      </c>
      <c r="J1354">
        <f>IF(AND(S1353=1,V1353&gt;=MinRun),V1353,-1)</f>
        <v>-1</v>
      </c>
      <c r="K1354">
        <f>IF(AND(T1353=1,W1353&gt;=MinRun),W1353,-1)</f>
        <v>-1</v>
      </c>
      <c r="L1354">
        <f>IF(AND(U1353=1,X1353&gt;=MinRun),X1353,-1)</f>
        <v>787</v>
      </c>
      <c r="M1354">
        <f>IF(MAX(G1354:I1354)&lt;0,0,MATCH(MAX(G1354:I1354),G1354:I1354,0))</f>
        <v>1</v>
      </c>
      <c r="N1354">
        <f>IF(MAX(J1354:L1354)&lt;0,0,MATCH(MAX(J1354:L1354),J1354:L1354,0))</f>
        <v>3</v>
      </c>
      <c r="O1354" s="24">
        <f>IF(N1354=0,0,INDEX(CapVec,N1354))</f>
        <v>1.1000000000000001</v>
      </c>
      <c r="P1354">
        <f>IF(OR(D1354&gt;F1354+StartMargin,E1354&lt;SOC_startT),1,0)</f>
        <v>0</v>
      </c>
      <c r="Q1354">
        <f>IF(AND(E1354&gt;SOC_stopT,D1354&lt;=F1354-O1354+StopMargin),1,0)</f>
        <v>0</v>
      </c>
      <c r="R1354">
        <f>IF(AND(P1354=1,M1354&gt;0),1,IF(AND(P1354=0,Q1354=1,N1354&gt;0),-1,0))</f>
        <v>0</v>
      </c>
      <c r="S1354">
        <f>S1353+IF(AND(R1354=1,M1354=1),1,0)-IF(AND(R1354=-1,N1354=1),1,0)</f>
        <v>0</v>
      </c>
      <c r="T1354">
        <f>T1353+IF(AND(R1354=1,M1354=2),1,0)-IF(AND(R1354=-1,N1354=2),1,0)</f>
        <v>0</v>
      </c>
      <c r="U1354">
        <f>U1353+IF(AND(R1354=1,M1354=3),1,0)-IF(AND(R1354=-1,N1354=3),1,0)</f>
        <v>1</v>
      </c>
      <c r="V1354">
        <f>IF(S1354&lt;&gt;S1353,0,V1353+dt)</f>
        <v>47</v>
      </c>
      <c r="W1354">
        <f>IF(T1354&lt;&gt;T1353,0,W1353+dt)</f>
        <v>46</v>
      </c>
      <c r="X1354">
        <f>IF(U1354&lt;&gt;U1353,0,X1353+dt)</f>
        <v>788</v>
      </c>
      <c r="Y1354" s="24">
        <f>S1354*Cap_1*MIN(1,(V1354+dt)/StartRamp)</f>
        <v>0</v>
      </c>
      <c r="Z1354" s="24">
        <f>T1354*Cap_2*MIN(1,(W1354+dt)/StartRamp)</f>
        <v>0</v>
      </c>
      <c r="AA1354" s="24">
        <f>U1354*Cap_3*MIN(1,(X1354+dt)/StartRamp)</f>
        <v>1.1000000000000001</v>
      </c>
      <c r="AB1354" s="24">
        <f>SUM(Y1354:AA1354)</f>
        <v>1.1000000000000001</v>
      </c>
      <c r="AC1354" s="24">
        <f>AB1354-D1354</f>
        <v>-0.95239999999999991</v>
      </c>
      <c r="AD1354" s="25">
        <f>MEDIAN(0,(TaperEnd-E1354)/(TaperEnd-TaperStart),1)</f>
        <v>1</v>
      </c>
      <c r="AE1354" s="24">
        <f>MIN(P_pcs*AD1354,MAX(0,SOC_max-E1354)*E_nom*60/dt/SQRT(RTE))</f>
        <v>2.5</v>
      </c>
      <c r="AF1354" s="24">
        <f>MIN(P_pcs,MAX(0,E1354-SOC_min)*E_nom*60/dt*SQRT(RTE))</f>
        <v>2.5</v>
      </c>
      <c r="AG1354" s="24">
        <f>IF(AC1354&gt;0,MIN(AC1354,AE1354),0)</f>
        <v>0</v>
      </c>
      <c r="AH1354" s="24">
        <f>IF(AC1354&lt;0,MIN(-AC1354,AF1354),0)</f>
        <v>0.95239999999999991</v>
      </c>
      <c r="AI1354" s="24">
        <f>IF(AC1354&gt;0,D1354+AG1354,AB1354)</f>
        <v>1.1000000000000001</v>
      </c>
      <c r="AJ1354" s="24">
        <f>MAX(0,D1354-AI1354-AH1354)</f>
        <v>0</v>
      </c>
      <c r="AK1354" s="25">
        <f>IF(AB1354&gt;0,AI1354/AB1354,0)</f>
        <v>1</v>
      </c>
      <c r="AL1354">
        <f>IF(AB1354=0,1,MIN(MATCH(MEDIAN(MinStable,AK1354,1),FC_L,1),3))</f>
        <v>3</v>
      </c>
      <c r="AM1354" s="25">
        <f>INDEX(FC_E1,$AL1354)+(MEDIAN(MinStable,$AK1354,1)-INDEX(FC_L,$AL1354))*(INDEX(FC_E1,$AL1354+1)-INDEX(FC_E1,$AL1354))/(INDEX(FC_L,$AL1354+1)-INDEX(FC_L,$AL1354))</f>
        <v>0.42799999999999999</v>
      </c>
      <c r="AN1354" s="25">
        <f>INDEX(FC_E2,$AL1354)+(MEDIAN(MinStable,$AK1354,1)-INDEX(FC_L,$AL1354))*(INDEX(FC_E2,$AL1354+1)-INDEX(FC_E2,$AL1354))/(INDEX(FC_L,$AL1354+1)-INDEX(FC_L,$AL1354))</f>
        <v>0.42199999999999999</v>
      </c>
      <c r="AO1354" s="25">
        <f>INDEX(FC_E3,$AL1354)+(MEDIAN(MinStable,$AK1354,1)-INDEX(FC_L,$AL1354))*(INDEX(FC_E3,$AL1354+1)-INDEX(FC_E3,$AL1354))/(INDEX(FC_L,$AL1354+1)-INDEX(FC_L,$AL1354))</f>
        <v>0.41499999999999998</v>
      </c>
      <c r="AP1354" s="26">
        <f>(IF(S1354=1,Y1354*AK1354/AM1354,0)+IF(T1354=1,Z1354*AK1354/AN1354,0)+IF(U1354=1,AA1354*AK1354/AO1354,0))*dt/60</f>
        <v>4.4176706827309245E-2</v>
      </c>
      <c r="AQ1354" s="25">
        <f>E1354+(AG1354*SQRT(RTE)-AH1354/SQRT(RTE))*dt/60/E_nom</f>
        <v>0.66120776781602142</v>
      </c>
      <c r="AR1354">
        <f>IF(R1354=1,1,0)</f>
        <v>0</v>
      </c>
    </row>
    <row r="1355" spans="1:44" x14ac:dyDescent="0.2">
      <c r="A1355">
        <v>1353</v>
      </c>
      <c r="B1355" s="22">
        <f>A1355/1440</f>
        <v>0.93958333333333333</v>
      </c>
      <c r="C1355" s="23">
        <v>2.1111</v>
      </c>
      <c r="D1355" s="24">
        <f>C1355+P_aux</f>
        <v>2.1261000000000001</v>
      </c>
      <c r="E1355" s="25">
        <f>AQ1354</f>
        <v>0.66120776781602142</v>
      </c>
      <c r="F1355" s="24">
        <f>AB1354</f>
        <v>1.1000000000000001</v>
      </c>
      <c r="G1355">
        <f>IF(AND(S1354=0,V1354&gt;=MinOff),V1354,-1)</f>
        <v>47</v>
      </c>
      <c r="H1355">
        <f>IF(AND(T1354=0,W1354&gt;=MinOff),W1354,-1)</f>
        <v>46</v>
      </c>
      <c r="I1355">
        <f>IF(AND(U1354=0,X1354&gt;=MinOff),X1354,-1)</f>
        <v>-1</v>
      </c>
      <c r="J1355">
        <f>IF(AND(S1354=1,V1354&gt;=MinRun),V1354,-1)</f>
        <v>-1</v>
      </c>
      <c r="K1355">
        <f>IF(AND(T1354=1,W1354&gt;=MinRun),W1354,-1)</f>
        <v>-1</v>
      </c>
      <c r="L1355">
        <f>IF(AND(U1354=1,X1354&gt;=MinRun),X1354,-1)</f>
        <v>788</v>
      </c>
      <c r="M1355">
        <f>IF(MAX(G1355:I1355)&lt;0,0,MATCH(MAX(G1355:I1355),G1355:I1355,0))</f>
        <v>1</v>
      </c>
      <c r="N1355">
        <f>IF(MAX(J1355:L1355)&lt;0,0,MATCH(MAX(J1355:L1355),J1355:L1355,0))</f>
        <v>3</v>
      </c>
      <c r="O1355" s="24">
        <f>IF(N1355=0,0,INDEX(CapVec,N1355))</f>
        <v>1.1000000000000001</v>
      </c>
      <c r="P1355">
        <f>IF(OR(D1355&gt;F1355+StartMargin,E1355&lt;SOC_startT),1,0)</f>
        <v>0</v>
      </c>
      <c r="Q1355">
        <f>IF(AND(E1355&gt;SOC_stopT,D1355&lt;=F1355-O1355+StopMargin),1,0)</f>
        <v>0</v>
      </c>
      <c r="R1355">
        <f>IF(AND(P1355=1,M1355&gt;0),1,IF(AND(P1355=0,Q1355=1,N1355&gt;0),-1,0))</f>
        <v>0</v>
      </c>
      <c r="S1355">
        <f>S1354+IF(AND(R1355=1,M1355=1),1,0)-IF(AND(R1355=-1,N1355=1),1,0)</f>
        <v>0</v>
      </c>
      <c r="T1355">
        <f>T1354+IF(AND(R1355=1,M1355=2),1,0)-IF(AND(R1355=-1,N1355=2),1,0)</f>
        <v>0</v>
      </c>
      <c r="U1355">
        <f>U1354+IF(AND(R1355=1,M1355=3),1,0)-IF(AND(R1355=-1,N1355=3),1,0)</f>
        <v>1</v>
      </c>
      <c r="V1355">
        <f>IF(S1355&lt;&gt;S1354,0,V1354+dt)</f>
        <v>48</v>
      </c>
      <c r="W1355">
        <f>IF(T1355&lt;&gt;T1354,0,W1354+dt)</f>
        <v>47</v>
      </c>
      <c r="X1355">
        <f>IF(U1355&lt;&gt;U1354,0,X1354+dt)</f>
        <v>789</v>
      </c>
      <c r="Y1355" s="24">
        <f>S1355*Cap_1*MIN(1,(V1355+dt)/StartRamp)</f>
        <v>0</v>
      </c>
      <c r="Z1355" s="24">
        <f>T1355*Cap_2*MIN(1,(W1355+dt)/StartRamp)</f>
        <v>0</v>
      </c>
      <c r="AA1355" s="24">
        <f>U1355*Cap_3*MIN(1,(X1355+dt)/StartRamp)</f>
        <v>1.1000000000000001</v>
      </c>
      <c r="AB1355" s="24">
        <f>SUM(Y1355:AA1355)</f>
        <v>1.1000000000000001</v>
      </c>
      <c r="AC1355" s="24">
        <f>AB1355-D1355</f>
        <v>-1.0261</v>
      </c>
      <c r="AD1355" s="25">
        <f>MEDIAN(0,(TaperEnd-E1355)/(TaperEnd-TaperStart),1)</f>
        <v>1</v>
      </c>
      <c r="AE1355" s="24">
        <f>MIN(P_pcs*AD1355,MAX(0,SOC_max-E1355)*E_nom*60/dt/SQRT(RTE))</f>
        <v>2.5</v>
      </c>
      <c r="AF1355" s="24">
        <f>MIN(P_pcs,MAX(0,E1355-SOC_min)*E_nom*60/dt*SQRT(RTE))</f>
        <v>2.5</v>
      </c>
      <c r="AG1355" s="24">
        <f>IF(AC1355&gt;0,MIN(AC1355,AE1355),0)</f>
        <v>0</v>
      </c>
      <c r="AH1355" s="24">
        <f>IF(AC1355&lt;0,MIN(-AC1355,AF1355),0)</f>
        <v>1.0261</v>
      </c>
      <c r="AI1355" s="24">
        <f>IF(AC1355&gt;0,D1355+AG1355,AB1355)</f>
        <v>1.1000000000000001</v>
      </c>
      <c r="AJ1355" s="24">
        <f>MAX(0,D1355-AI1355-AH1355)</f>
        <v>0</v>
      </c>
      <c r="AK1355" s="25">
        <f>IF(AB1355&gt;0,AI1355/AB1355,0)</f>
        <v>1</v>
      </c>
      <c r="AL1355">
        <f>IF(AB1355=0,1,MIN(MATCH(MEDIAN(MinStable,AK1355,1),FC_L,1),3))</f>
        <v>3</v>
      </c>
      <c r="AM1355" s="25">
        <f>INDEX(FC_E1,$AL1355)+(MEDIAN(MinStable,$AK1355,1)-INDEX(FC_L,$AL1355))*(INDEX(FC_E1,$AL1355+1)-INDEX(FC_E1,$AL1355))/(INDEX(FC_L,$AL1355+1)-INDEX(FC_L,$AL1355))</f>
        <v>0.42799999999999999</v>
      </c>
      <c r="AN1355" s="25">
        <f>INDEX(FC_E2,$AL1355)+(MEDIAN(MinStable,$AK1355,1)-INDEX(FC_L,$AL1355))*(INDEX(FC_E2,$AL1355+1)-INDEX(FC_E2,$AL1355))/(INDEX(FC_L,$AL1355+1)-INDEX(FC_L,$AL1355))</f>
        <v>0.42199999999999999</v>
      </c>
      <c r="AO1355" s="25">
        <f>INDEX(FC_E3,$AL1355)+(MEDIAN(MinStable,$AK1355,1)-INDEX(FC_L,$AL1355))*(INDEX(FC_E3,$AL1355+1)-INDEX(FC_E3,$AL1355))/(INDEX(FC_L,$AL1355+1)-INDEX(FC_L,$AL1355))</f>
        <v>0.41499999999999998</v>
      </c>
      <c r="AP1355" s="26">
        <f>(IF(S1355=1,Y1355*AK1355/AM1355,0)+IF(T1355=1,Z1355*AK1355/AN1355,0)+IF(U1355=1,AA1355*AK1355/AO1355,0))*dt/60</f>
        <v>4.4176706827309245E-2</v>
      </c>
      <c r="AQ1355" s="25">
        <f>E1355+(AG1355*SQRT(RTE)-AH1355/SQRT(RTE))*dt/60/E_nom</f>
        <v>0.65789314273946853</v>
      </c>
      <c r="AR1355">
        <f>IF(R1355=1,1,0)</f>
        <v>0</v>
      </c>
    </row>
    <row r="1356" spans="1:44" x14ac:dyDescent="0.2">
      <c r="A1356">
        <v>1354</v>
      </c>
      <c r="B1356" s="22">
        <f>A1356/1440</f>
        <v>0.94027777777777777</v>
      </c>
      <c r="C1356" s="23">
        <v>2.1156000000000001</v>
      </c>
      <c r="D1356" s="24">
        <f>C1356+P_aux</f>
        <v>2.1306000000000003</v>
      </c>
      <c r="E1356" s="25">
        <f>AQ1355</f>
        <v>0.65789314273946853</v>
      </c>
      <c r="F1356" s="24">
        <f>AB1355</f>
        <v>1.1000000000000001</v>
      </c>
      <c r="G1356">
        <f>IF(AND(S1355=0,V1355&gt;=MinOff),V1355,-1)</f>
        <v>48</v>
      </c>
      <c r="H1356">
        <f>IF(AND(T1355=0,W1355&gt;=MinOff),W1355,-1)</f>
        <v>47</v>
      </c>
      <c r="I1356">
        <f>IF(AND(U1355=0,X1355&gt;=MinOff),X1355,-1)</f>
        <v>-1</v>
      </c>
      <c r="J1356">
        <f>IF(AND(S1355=1,V1355&gt;=MinRun),V1355,-1)</f>
        <v>-1</v>
      </c>
      <c r="K1356">
        <f>IF(AND(T1355=1,W1355&gt;=MinRun),W1355,-1)</f>
        <v>-1</v>
      </c>
      <c r="L1356">
        <f>IF(AND(U1355=1,X1355&gt;=MinRun),X1355,-1)</f>
        <v>789</v>
      </c>
      <c r="M1356">
        <f>IF(MAX(G1356:I1356)&lt;0,0,MATCH(MAX(G1356:I1356),G1356:I1356,0))</f>
        <v>1</v>
      </c>
      <c r="N1356">
        <f>IF(MAX(J1356:L1356)&lt;0,0,MATCH(MAX(J1356:L1356),J1356:L1356,0))</f>
        <v>3</v>
      </c>
      <c r="O1356" s="24">
        <f>IF(N1356=0,0,INDEX(CapVec,N1356))</f>
        <v>1.1000000000000001</v>
      </c>
      <c r="P1356">
        <f>IF(OR(D1356&gt;F1356+StartMargin,E1356&lt;SOC_startT),1,0)</f>
        <v>0</v>
      </c>
      <c r="Q1356">
        <f>IF(AND(E1356&gt;SOC_stopT,D1356&lt;=F1356-O1356+StopMargin),1,0)</f>
        <v>0</v>
      </c>
      <c r="R1356">
        <f>IF(AND(P1356=1,M1356&gt;0),1,IF(AND(P1356=0,Q1356=1,N1356&gt;0),-1,0))</f>
        <v>0</v>
      </c>
      <c r="S1356">
        <f>S1355+IF(AND(R1356=1,M1356=1),1,0)-IF(AND(R1356=-1,N1356=1),1,0)</f>
        <v>0</v>
      </c>
      <c r="T1356">
        <f>T1355+IF(AND(R1356=1,M1356=2),1,0)-IF(AND(R1356=-1,N1356=2),1,0)</f>
        <v>0</v>
      </c>
      <c r="U1356">
        <f>U1355+IF(AND(R1356=1,M1356=3),1,0)-IF(AND(R1356=-1,N1356=3),1,0)</f>
        <v>1</v>
      </c>
      <c r="V1356">
        <f>IF(S1356&lt;&gt;S1355,0,V1355+dt)</f>
        <v>49</v>
      </c>
      <c r="W1356">
        <f>IF(T1356&lt;&gt;T1355,0,W1355+dt)</f>
        <v>48</v>
      </c>
      <c r="X1356">
        <f>IF(U1356&lt;&gt;U1355,0,X1355+dt)</f>
        <v>790</v>
      </c>
      <c r="Y1356" s="24">
        <f>S1356*Cap_1*MIN(1,(V1356+dt)/StartRamp)</f>
        <v>0</v>
      </c>
      <c r="Z1356" s="24">
        <f>T1356*Cap_2*MIN(1,(W1356+dt)/StartRamp)</f>
        <v>0</v>
      </c>
      <c r="AA1356" s="24">
        <f>U1356*Cap_3*MIN(1,(X1356+dt)/StartRamp)</f>
        <v>1.1000000000000001</v>
      </c>
      <c r="AB1356" s="24">
        <f>SUM(Y1356:AA1356)</f>
        <v>1.1000000000000001</v>
      </c>
      <c r="AC1356" s="24">
        <f>AB1356-D1356</f>
        <v>-1.0306000000000002</v>
      </c>
      <c r="AD1356" s="25">
        <f>MEDIAN(0,(TaperEnd-E1356)/(TaperEnd-TaperStart),1)</f>
        <v>1</v>
      </c>
      <c r="AE1356" s="24">
        <f>MIN(P_pcs*AD1356,MAX(0,SOC_max-E1356)*E_nom*60/dt/SQRT(RTE))</f>
        <v>2.5</v>
      </c>
      <c r="AF1356" s="24">
        <f>MIN(P_pcs,MAX(0,E1356-SOC_min)*E_nom*60/dt*SQRT(RTE))</f>
        <v>2.5</v>
      </c>
      <c r="AG1356" s="24">
        <f>IF(AC1356&gt;0,MIN(AC1356,AE1356),0)</f>
        <v>0</v>
      </c>
      <c r="AH1356" s="24">
        <f>IF(AC1356&lt;0,MIN(-AC1356,AF1356),0)</f>
        <v>1.0306000000000002</v>
      </c>
      <c r="AI1356" s="24">
        <f>IF(AC1356&gt;0,D1356+AG1356,AB1356)</f>
        <v>1.1000000000000001</v>
      </c>
      <c r="AJ1356" s="24">
        <f>MAX(0,D1356-AI1356-AH1356)</f>
        <v>0</v>
      </c>
      <c r="AK1356" s="25">
        <f>IF(AB1356&gt;0,AI1356/AB1356,0)</f>
        <v>1</v>
      </c>
      <c r="AL1356">
        <f>IF(AB1356=0,1,MIN(MATCH(MEDIAN(MinStable,AK1356,1),FC_L,1),3))</f>
        <v>3</v>
      </c>
      <c r="AM1356" s="25">
        <f>INDEX(FC_E1,$AL1356)+(MEDIAN(MinStable,$AK1356,1)-INDEX(FC_L,$AL1356))*(INDEX(FC_E1,$AL1356+1)-INDEX(FC_E1,$AL1356))/(INDEX(FC_L,$AL1356+1)-INDEX(FC_L,$AL1356))</f>
        <v>0.42799999999999999</v>
      </c>
      <c r="AN1356" s="25">
        <f>INDEX(FC_E2,$AL1356)+(MEDIAN(MinStable,$AK1356,1)-INDEX(FC_L,$AL1356))*(INDEX(FC_E2,$AL1356+1)-INDEX(FC_E2,$AL1356))/(INDEX(FC_L,$AL1356+1)-INDEX(FC_L,$AL1356))</f>
        <v>0.42199999999999999</v>
      </c>
      <c r="AO1356" s="25">
        <f>INDEX(FC_E3,$AL1356)+(MEDIAN(MinStable,$AK1356,1)-INDEX(FC_L,$AL1356))*(INDEX(FC_E3,$AL1356+1)-INDEX(FC_E3,$AL1356))/(INDEX(FC_L,$AL1356+1)-INDEX(FC_L,$AL1356))</f>
        <v>0.41499999999999998</v>
      </c>
      <c r="AP1356" s="26">
        <f>(IF(S1356=1,Y1356*AK1356/AM1356,0)+IF(T1356=1,Z1356*AK1356/AN1356,0)+IF(U1356=1,AA1356*AK1356/AO1356,0))*dt/60</f>
        <v>4.4176706827309245E-2</v>
      </c>
      <c r="AQ1356" s="25">
        <f>E1356+(AG1356*SQRT(RTE)-AH1356/SQRT(RTE))*dt/60/E_nom</f>
        <v>0.6545639812504368</v>
      </c>
      <c r="AR1356">
        <f>IF(R1356=1,1,0)</f>
        <v>0</v>
      </c>
    </row>
    <row r="1357" spans="1:44" x14ac:dyDescent="0.2">
      <c r="A1357">
        <v>1355</v>
      </c>
      <c r="B1357" s="22">
        <f>A1357/1440</f>
        <v>0.94097222222222221</v>
      </c>
      <c r="C1357" s="23">
        <v>2.0750999999999999</v>
      </c>
      <c r="D1357" s="24">
        <f>C1357+P_aux</f>
        <v>2.0901000000000001</v>
      </c>
      <c r="E1357" s="25">
        <f>AQ1356</f>
        <v>0.6545639812504368</v>
      </c>
      <c r="F1357" s="24">
        <f>AB1356</f>
        <v>1.1000000000000001</v>
      </c>
      <c r="G1357">
        <f>IF(AND(S1356=0,V1356&gt;=MinOff),V1356,-1)</f>
        <v>49</v>
      </c>
      <c r="H1357">
        <f>IF(AND(T1356=0,W1356&gt;=MinOff),W1356,-1)</f>
        <v>48</v>
      </c>
      <c r="I1357">
        <f>IF(AND(U1356=0,X1356&gt;=MinOff),X1356,-1)</f>
        <v>-1</v>
      </c>
      <c r="J1357">
        <f>IF(AND(S1356=1,V1356&gt;=MinRun),V1356,-1)</f>
        <v>-1</v>
      </c>
      <c r="K1357">
        <f>IF(AND(T1356=1,W1356&gt;=MinRun),W1356,-1)</f>
        <v>-1</v>
      </c>
      <c r="L1357">
        <f>IF(AND(U1356=1,X1356&gt;=MinRun),X1356,-1)</f>
        <v>790</v>
      </c>
      <c r="M1357">
        <f>IF(MAX(G1357:I1357)&lt;0,0,MATCH(MAX(G1357:I1357),G1357:I1357,0))</f>
        <v>1</v>
      </c>
      <c r="N1357">
        <f>IF(MAX(J1357:L1357)&lt;0,0,MATCH(MAX(J1357:L1357),J1357:L1357,0))</f>
        <v>3</v>
      </c>
      <c r="O1357" s="24">
        <f>IF(N1357=0,0,INDEX(CapVec,N1357))</f>
        <v>1.1000000000000001</v>
      </c>
      <c r="P1357">
        <f>IF(OR(D1357&gt;F1357+StartMargin,E1357&lt;SOC_startT),1,0)</f>
        <v>0</v>
      </c>
      <c r="Q1357">
        <f>IF(AND(E1357&gt;SOC_stopT,D1357&lt;=F1357-O1357+StopMargin),1,0)</f>
        <v>0</v>
      </c>
      <c r="R1357">
        <f>IF(AND(P1357=1,M1357&gt;0),1,IF(AND(P1357=0,Q1357=1,N1357&gt;0),-1,0))</f>
        <v>0</v>
      </c>
      <c r="S1357">
        <f>S1356+IF(AND(R1357=1,M1357=1),1,0)-IF(AND(R1357=-1,N1357=1),1,0)</f>
        <v>0</v>
      </c>
      <c r="T1357">
        <f>T1356+IF(AND(R1357=1,M1357=2),1,0)-IF(AND(R1357=-1,N1357=2),1,0)</f>
        <v>0</v>
      </c>
      <c r="U1357">
        <f>U1356+IF(AND(R1357=1,M1357=3),1,0)-IF(AND(R1357=-1,N1357=3),1,0)</f>
        <v>1</v>
      </c>
      <c r="V1357">
        <f>IF(S1357&lt;&gt;S1356,0,V1356+dt)</f>
        <v>50</v>
      </c>
      <c r="W1357">
        <f>IF(T1357&lt;&gt;T1356,0,W1356+dt)</f>
        <v>49</v>
      </c>
      <c r="X1357">
        <f>IF(U1357&lt;&gt;U1356,0,X1356+dt)</f>
        <v>791</v>
      </c>
      <c r="Y1357" s="24">
        <f>S1357*Cap_1*MIN(1,(V1357+dt)/StartRamp)</f>
        <v>0</v>
      </c>
      <c r="Z1357" s="24">
        <f>T1357*Cap_2*MIN(1,(W1357+dt)/StartRamp)</f>
        <v>0</v>
      </c>
      <c r="AA1357" s="24">
        <f>U1357*Cap_3*MIN(1,(X1357+dt)/StartRamp)</f>
        <v>1.1000000000000001</v>
      </c>
      <c r="AB1357" s="24">
        <f>SUM(Y1357:AA1357)</f>
        <v>1.1000000000000001</v>
      </c>
      <c r="AC1357" s="24">
        <f>AB1357-D1357</f>
        <v>-0.99009999999999998</v>
      </c>
      <c r="AD1357" s="25">
        <f>MEDIAN(0,(TaperEnd-E1357)/(TaperEnd-TaperStart),1)</f>
        <v>1</v>
      </c>
      <c r="AE1357" s="24">
        <f>MIN(P_pcs*AD1357,MAX(0,SOC_max-E1357)*E_nom*60/dt/SQRT(RTE))</f>
        <v>2.5</v>
      </c>
      <c r="AF1357" s="24">
        <f>MIN(P_pcs,MAX(0,E1357-SOC_min)*E_nom*60/dt*SQRT(RTE))</f>
        <v>2.5</v>
      </c>
      <c r="AG1357" s="24">
        <f>IF(AC1357&gt;0,MIN(AC1357,AE1357),0)</f>
        <v>0</v>
      </c>
      <c r="AH1357" s="24">
        <f>IF(AC1357&lt;0,MIN(-AC1357,AF1357),0)</f>
        <v>0.99009999999999998</v>
      </c>
      <c r="AI1357" s="24">
        <f>IF(AC1357&gt;0,D1357+AG1357,AB1357)</f>
        <v>1.1000000000000001</v>
      </c>
      <c r="AJ1357" s="24">
        <f>MAX(0,D1357-AI1357-AH1357)</f>
        <v>0</v>
      </c>
      <c r="AK1357" s="25">
        <f>IF(AB1357&gt;0,AI1357/AB1357,0)</f>
        <v>1</v>
      </c>
      <c r="AL1357">
        <f>IF(AB1357=0,1,MIN(MATCH(MEDIAN(MinStable,AK1357,1),FC_L,1),3))</f>
        <v>3</v>
      </c>
      <c r="AM1357" s="25">
        <f>INDEX(FC_E1,$AL1357)+(MEDIAN(MinStable,$AK1357,1)-INDEX(FC_L,$AL1357))*(INDEX(FC_E1,$AL1357+1)-INDEX(FC_E1,$AL1357))/(INDEX(FC_L,$AL1357+1)-INDEX(FC_L,$AL1357))</f>
        <v>0.42799999999999999</v>
      </c>
      <c r="AN1357" s="25">
        <f>INDEX(FC_E2,$AL1357)+(MEDIAN(MinStable,$AK1357,1)-INDEX(FC_L,$AL1357))*(INDEX(FC_E2,$AL1357+1)-INDEX(FC_E2,$AL1357))/(INDEX(FC_L,$AL1357+1)-INDEX(FC_L,$AL1357))</f>
        <v>0.42199999999999999</v>
      </c>
      <c r="AO1357" s="25">
        <f>INDEX(FC_E3,$AL1357)+(MEDIAN(MinStable,$AK1357,1)-INDEX(FC_L,$AL1357))*(INDEX(FC_E3,$AL1357+1)-INDEX(FC_E3,$AL1357))/(INDEX(FC_L,$AL1357+1)-INDEX(FC_L,$AL1357))</f>
        <v>0.41499999999999998</v>
      </c>
      <c r="AP1357" s="26">
        <f>(IF(S1357=1,Y1357*AK1357/AM1357,0)+IF(T1357=1,Z1357*AK1357/AN1357,0)+IF(U1357=1,AA1357*AK1357/AO1357,0))*dt/60</f>
        <v>4.4176706827309245E-2</v>
      </c>
      <c r="AQ1357" s="25">
        <f>E1357+(AG1357*SQRT(RTE)-AH1357/SQRT(RTE))*dt/60/E_nom</f>
        <v>0.65136564747371417</v>
      </c>
      <c r="AR1357">
        <f>IF(R1357=1,1,0)</f>
        <v>0</v>
      </c>
    </row>
    <row r="1358" spans="1:44" x14ac:dyDescent="0.2">
      <c r="A1358">
        <v>1356</v>
      </c>
      <c r="B1358" s="22">
        <f>A1358/1440</f>
        <v>0.94166666666666665</v>
      </c>
      <c r="C1358" s="23">
        <v>2.0908000000000002</v>
      </c>
      <c r="D1358" s="24">
        <f>C1358+P_aux</f>
        <v>2.1058000000000003</v>
      </c>
      <c r="E1358" s="25">
        <f>AQ1357</f>
        <v>0.65136564747371417</v>
      </c>
      <c r="F1358" s="24">
        <f>AB1357</f>
        <v>1.1000000000000001</v>
      </c>
      <c r="G1358">
        <f>IF(AND(S1357=0,V1357&gt;=MinOff),V1357,-1)</f>
        <v>50</v>
      </c>
      <c r="H1358">
        <f>IF(AND(T1357=0,W1357&gt;=MinOff),W1357,-1)</f>
        <v>49</v>
      </c>
      <c r="I1358">
        <f>IF(AND(U1357=0,X1357&gt;=MinOff),X1357,-1)</f>
        <v>-1</v>
      </c>
      <c r="J1358">
        <f>IF(AND(S1357=1,V1357&gt;=MinRun),V1357,-1)</f>
        <v>-1</v>
      </c>
      <c r="K1358">
        <f>IF(AND(T1357=1,W1357&gt;=MinRun),W1357,-1)</f>
        <v>-1</v>
      </c>
      <c r="L1358">
        <f>IF(AND(U1357=1,X1357&gt;=MinRun),X1357,-1)</f>
        <v>791</v>
      </c>
      <c r="M1358">
        <f>IF(MAX(G1358:I1358)&lt;0,0,MATCH(MAX(G1358:I1358),G1358:I1358,0))</f>
        <v>1</v>
      </c>
      <c r="N1358">
        <f>IF(MAX(J1358:L1358)&lt;0,0,MATCH(MAX(J1358:L1358),J1358:L1358,0))</f>
        <v>3</v>
      </c>
      <c r="O1358" s="24">
        <f>IF(N1358=0,0,INDEX(CapVec,N1358))</f>
        <v>1.1000000000000001</v>
      </c>
      <c r="P1358">
        <f>IF(OR(D1358&gt;F1358+StartMargin,E1358&lt;SOC_startT),1,0)</f>
        <v>0</v>
      </c>
      <c r="Q1358">
        <f>IF(AND(E1358&gt;SOC_stopT,D1358&lt;=F1358-O1358+StopMargin),1,0)</f>
        <v>0</v>
      </c>
      <c r="R1358">
        <f>IF(AND(P1358=1,M1358&gt;0),1,IF(AND(P1358=0,Q1358=1,N1358&gt;0),-1,0))</f>
        <v>0</v>
      </c>
      <c r="S1358">
        <f>S1357+IF(AND(R1358=1,M1358=1),1,0)-IF(AND(R1358=-1,N1358=1),1,0)</f>
        <v>0</v>
      </c>
      <c r="T1358">
        <f>T1357+IF(AND(R1358=1,M1358=2),1,0)-IF(AND(R1358=-1,N1358=2),1,0)</f>
        <v>0</v>
      </c>
      <c r="U1358">
        <f>U1357+IF(AND(R1358=1,M1358=3),1,0)-IF(AND(R1358=-1,N1358=3),1,0)</f>
        <v>1</v>
      </c>
      <c r="V1358">
        <f>IF(S1358&lt;&gt;S1357,0,V1357+dt)</f>
        <v>51</v>
      </c>
      <c r="W1358">
        <f>IF(T1358&lt;&gt;T1357,0,W1357+dt)</f>
        <v>50</v>
      </c>
      <c r="X1358">
        <f>IF(U1358&lt;&gt;U1357,0,X1357+dt)</f>
        <v>792</v>
      </c>
      <c r="Y1358" s="24">
        <f>S1358*Cap_1*MIN(1,(V1358+dt)/StartRamp)</f>
        <v>0</v>
      </c>
      <c r="Z1358" s="24">
        <f>T1358*Cap_2*MIN(1,(W1358+dt)/StartRamp)</f>
        <v>0</v>
      </c>
      <c r="AA1358" s="24">
        <f>U1358*Cap_3*MIN(1,(X1358+dt)/StartRamp)</f>
        <v>1.1000000000000001</v>
      </c>
      <c r="AB1358" s="24">
        <f>SUM(Y1358:AA1358)</f>
        <v>1.1000000000000001</v>
      </c>
      <c r="AC1358" s="24">
        <f>AB1358-D1358</f>
        <v>-1.0058000000000002</v>
      </c>
      <c r="AD1358" s="25">
        <f>MEDIAN(0,(TaperEnd-E1358)/(TaperEnd-TaperStart),1)</f>
        <v>1</v>
      </c>
      <c r="AE1358" s="24">
        <f>MIN(P_pcs*AD1358,MAX(0,SOC_max-E1358)*E_nom*60/dt/SQRT(RTE))</f>
        <v>2.5</v>
      </c>
      <c r="AF1358" s="24">
        <f>MIN(P_pcs,MAX(0,E1358-SOC_min)*E_nom*60/dt*SQRT(RTE))</f>
        <v>2.5</v>
      </c>
      <c r="AG1358" s="24">
        <f>IF(AC1358&gt;0,MIN(AC1358,AE1358),0)</f>
        <v>0</v>
      </c>
      <c r="AH1358" s="24">
        <f>IF(AC1358&lt;0,MIN(-AC1358,AF1358),0)</f>
        <v>1.0058000000000002</v>
      </c>
      <c r="AI1358" s="24">
        <f>IF(AC1358&gt;0,D1358+AG1358,AB1358)</f>
        <v>1.1000000000000001</v>
      </c>
      <c r="AJ1358" s="24">
        <f>MAX(0,D1358-AI1358-AH1358)</f>
        <v>0</v>
      </c>
      <c r="AK1358" s="25">
        <f>IF(AB1358&gt;0,AI1358/AB1358,0)</f>
        <v>1</v>
      </c>
      <c r="AL1358">
        <f>IF(AB1358=0,1,MIN(MATCH(MEDIAN(MinStable,AK1358,1),FC_L,1),3))</f>
        <v>3</v>
      </c>
      <c r="AM1358" s="25">
        <f>INDEX(FC_E1,$AL1358)+(MEDIAN(MinStable,$AK1358,1)-INDEX(FC_L,$AL1358))*(INDEX(FC_E1,$AL1358+1)-INDEX(FC_E1,$AL1358))/(INDEX(FC_L,$AL1358+1)-INDEX(FC_L,$AL1358))</f>
        <v>0.42799999999999999</v>
      </c>
      <c r="AN1358" s="25">
        <f>INDEX(FC_E2,$AL1358)+(MEDIAN(MinStable,$AK1358,1)-INDEX(FC_L,$AL1358))*(INDEX(FC_E2,$AL1358+1)-INDEX(FC_E2,$AL1358))/(INDEX(FC_L,$AL1358+1)-INDEX(FC_L,$AL1358))</f>
        <v>0.42199999999999999</v>
      </c>
      <c r="AO1358" s="25">
        <f>INDEX(FC_E3,$AL1358)+(MEDIAN(MinStable,$AK1358,1)-INDEX(FC_L,$AL1358))*(INDEX(FC_E3,$AL1358+1)-INDEX(FC_E3,$AL1358))/(INDEX(FC_L,$AL1358+1)-INDEX(FC_L,$AL1358))</f>
        <v>0.41499999999999998</v>
      </c>
      <c r="AP1358" s="26">
        <f>(IF(S1358=1,Y1358*AK1358/AM1358,0)+IF(T1358=1,Z1358*AK1358/AN1358,0)+IF(U1358=1,AA1358*AK1358/AO1358,0))*dt/60</f>
        <v>4.4176706827309245E-2</v>
      </c>
      <c r="AQ1358" s="25">
        <f>E1358+(AG1358*SQRT(RTE)-AH1358/SQRT(RTE))*dt/60/E_nom</f>
        <v>0.64811659776900998</v>
      </c>
      <c r="AR1358">
        <f>IF(R1358=1,1,0)</f>
        <v>0</v>
      </c>
    </row>
    <row r="1359" spans="1:44" x14ac:dyDescent="0.2">
      <c r="A1359">
        <v>1357</v>
      </c>
      <c r="B1359" s="22">
        <f>A1359/1440</f>
        <v>0.94236111111111109</v>
      </c>
      <c r="C1359" s="23">
        <v>2.1040999999999999</v>
      </c>
      <c r="D1359" s="24">
        <f>C1359+P_aux</f>
        <v>2.1191</v>
      </c>
      <c r="E1359" s="25">
        <f>AQ1358</f>
        <v>0.64811659776900998</v>
      </c>
      <c r="F1359" s="24">
        <f>AB1358</f>
        <v>1.1000000000000001</v>
      </c>
      <c r="G1359">
        <f>IF(AND(S1358=0,V1358&gt;=MinOff),V1358,-1)</f>
        <v>51</v>
      </c>
      <c r="H1359">
        <f>IF(AND(T1358=0,W1358&gt;=MinOff),W1358,-1)</f>
        <v>50</v>
      </c>
      <c r="I1359">
        <f>IF(AND(U1358=0,X1358&gt;=MinOff),X1358,-1)</f>
        <v>-1</v>
      </c>
      <c r="J1359">
        <f>IF(AND(S1358=1,V1358&gt;=MinRun),V1358,-1)</f>
        <v>-1</v>
      </c>
      <c r="K1359">
        <f>IF(AND(T1358=1,W1358&gt;=MinRun),W1358,-1)</f>
        <v>-1</v>
      </c>
      <c r="L1359">
        <f>IF(AND(U1358=1,X1358&gt;=MinRun),X1358,-1)</f>
        <v>792</v>
      </c>
      <c r="M1359">
        <f>IF(MAX(G1359:I1359)&lt;0,0,MATCH(MAX(G1359:I1359),G1359:I1359,0))</f>
        <v>1</v>
      </c>
      <c r="N1359">
        <f>IF(MAX(J1359:L1359)&lt;0,0,MATCH(MAX(J1359:L1359),J1359:L1359,0))</f>
        <v>3</v>
      </c>
      <c r="O1359" s="24">
        <f>IF(N1359=0,0,INDEX(CapVec,N1359))</f>
        <v>1.1000000000000001</v>
      </c>
      <c r="P1359">
        <f>IF(OR(D1359&gt;F1359+StartMargin,E1359&lt;SOC_startT),1,0)</f>
        <v>0</v>
      </c>
      <c r="Q1359">
        <f>IF(AND(E1359&gt;SOC_stopT,D1359&lt;=F1359-O1359+StopMargin),1,0)</f>
        <v>0</v>
      </c>
      <c r="R1359">
        <f>IF(AND(P1359=1,M1359&gt;0),1,IF(AND(P1359=0,Q1359=1,N1359&gt;0),-1,0))</f>
        <v>0</v>
      </c>
      <c r="S1359">
        <f>S1358+IF(AND(R1359=1,M1359=1),1,0)-IF(AND(R1359=-1,N1359=1),1,0)</f>
        <v>0</v>
      </c>
      <c r="T1359">
        <f>T1358+IF(AND(R1359=1,M1359=2),1,0)-IF(AND(R1359=-1,N1359=2),1,0)</f>
        <v>0</v>
      </c>
      <c r="U1359">
        <f>U1358+IF(AND(R1359=1,M1359=3),1,0)-IF(AND(R1359=-1,N1359=3),1,0)</f>
        <v>1</v>
      </c>
      <c r="V1359">
        <f>IF(S1359&lt;&gt;S1358,0,V1358+dt)</f>
        <v>52</v>
      </c>
      <c r="W1359">
        <f>IF(T1359&lt;&gt;T1358,0,W1358+dt)</f>
        <v>51</v>
      </c>
      <c r="X1359">
        <f>IF(U1359&lt;&gt;U1358,0,X1358+dt)</f>
        <v>793</v>
      </c>
      <c r="Y1359" s="24">
        <f>S1359*Cap_1*MIN(1,(V1359+dt)/StartRamp)</f>
        <v>0</v>
      </c>
      <c r="Z1359" s="24">
        <f>T1359*Cap_2*MIN(1,(W1359+dt)/StartRamp)</f>
        <v>0</v>
      </c>
      <c r="AA1359" s="24">
        <f>U1359*Cap_3*MIN(1,(X1359+dt)/StartRamp)</f>
        <v>1.1000000000000001</v>
      </c>
      <c r="AB1359" s="24">
        <f>SUM(Y1359:AA1359)</f>
        <v>1.1000000000000001</v>
      </c>
      <c r="AC1359" s="24">
        <f>AB1359-D1359</f>
        <v>-1.0190999999999999</v>
      </c>
      <c r="AD1359" s="25">
        <f>MEDIAN(0,(TaperEnd-E1359)/(TaperEnd-TaperStart),1)</f>
        <v>1</v>
      </c>
      <c r="AE1359" s="24">
        <f>MIN(P_pcs*AD1359,MAX(0,SOC_max-E1359)*E_nom*60/dt/SQRT(RTE))</f>
        <v>2.5</v>
      </c>
      <c r="AF1359" s="24">
        <f>MIN(P_pcs,MAX(0,E1359-SOC_min)*E_nom*60/dt*SQRT(RTE))</f>
        <v>2.5</v>
      </c>
      <c r="AG1359" s="24">
        <f>IF(AC1359&gt;0,MIN(AC1359,AE1359),0)</f>
        <v>0</v>
      </c>
      <c r="AH1359" s="24">
        <f>IF(AC1359&lt;0,MIN(-AC1359,AF1359),0)</f>
        <v>1.0190999999999999</v>
      </c>
      <c r="AI1359" s="24">
        <f>IF(AC1359&gt;0,D1359+AG1359,AB1359)</f>
        <v>1.1000000000000001</v>
      </c>
      <c r="AJ1359" s="24">
        <f>MAX(0,D1359-AI1359-AH1359)</f>
        <v>0</v>
      </c>
      <c r="AK1359" s="25">
        <f>IF(AB1359&gt;0,AI1359/AB1359,0)</f>
        <v>1</v>
      </c>
      <c r="AL1359">
        <f>IF(AB1359=0,1,MIN(MATCH(MEDIAN(MinStable,AK1359,1),FC_L,1),3))</f>
        <v>3</v>
      </c>
      <c r="AM1359" s="25">
        <f>INDEX(FC_E1,$AL1359)+(MEDIAN(MinStable,$AK1359,1)-INDEX(FC_L,$AL1359))*(INDEX(FC_E1,$AL1359+1)-INDEX(FC_E1,$AL1359))/(INDEX(FC_L,$AL1359+1)-INDEX(FC_L,$AL1359))</f>
        <v>0.42799999999999999</v>
      </c>
      <c r="AN1359" s="25">
        <f>INDEX(FC_E2,$AL1359)+(MEDIAN(MinStable,$AK1359,1)-INDEX(FC_L,$AL1359))*(INDEX(FC_E2,$AL1359+1)-INDEX(FC_E2,$AL1359))/(INDEX(FC_L,$AL1359+1)-INDEX(FC_L,$AL1359))</f>
        <v>0.42199999999999999</v>
      </c>
      <c r="AO1359" s="25">
        <f>INDEX(FC_E3,$AL1359)+(MEDIAN(MinStable,$AK1359,1)-INDEX(FC_L,$AL1359))*(INDEX(FC_E3,$AL1359+1)-INDEX(FC_E3,$AL1359))/(INDEX(FC_L,$AL1359+1)-INDEX(FC_L,$AL1359))</f>
        <v>0.41499999999999998</v>
      </c>
      <c r="AP1359" s="26">
        <f>(IF(S1359=1,Y1359*AK1359/AM1359,0)+IF(T1359=1,Z1359*AK1359/AN1359,0)+IF(U1359=1,AA1359*AK1359/AO1359,0))*dt/60</f>
        <v>4.4176706827309245E-2</v>
      </c>
      <c r="AQ1359" s="25">
        <f>E1359+(AG1359*SQRT(RTE)-AH1359/SQRT(RTE))*dt/60/E_nom</f>
        <v>0.64482458488964634</v>
      </c>
      <c r="AR1359">
        <f>IF(R1359=1,1,0)</f>
        <v>0</v>
      </c>
    </row>
    <row r="1360" spans="1:44" x14ac:dyDescent="0.2">
      <c r="A1360">
        <v>1358</v>
      </c>
      <c r="B1360" s="22">
        <f>A1360/1440</f>
        <v>0.94305555555555554</v>
      </c>
      <c r="C1360" s="23">
        <v>2.0335000000000001</v>
      </c>
      <c r="D1360" s="24">
        <f>C1360+P_aux</f>
        <v>2.0485000000000002</v>
      </c>
      <c r="E1360" s="25">
        <f>AQ1359</f>
        <v>0.64482458488964634</v>
      </c>
      <c r="F1360" s="24">
        <f>AB1359</f>
        <v>1.1000000000000001</v>
      </c>
      <c r="G1360">
        <f>IF(AND(S1359=0,V1359&gt;=MinOff),V1359,-1)</f>
        <v>52</v>
      </c>
      <c r="H1360">
        <f>IF(AND(T1359=0,W1359&gt;=MinOff),W1359,-1)</f>
        <v>51</v>
      </c>
      <c r="I1360">
        <f>IF(AND(U1359=0,X1359&gt;=MinOff),X1359,-1)</f>
        <v>-1</v>
      </c>
      <c r="J1360">
        <f>IF(AND(S1359=1,V1359&gt;=MinRun),V1359,-1)</f>
        <v>-1</v>
      </c>
      <c r="K1360">
        <f>IF(AND(T1359=1,W1359&gt;=MinRun),W1359,-1)</f>
        <v>-1</v>
      </c>
      <c r="L1360">
        <f>IF(AND(U1359=1,X1359&gt;=MinRun),X1359,-1)</f>
        <v>793</v>
      </c>
      <c r="M1360">
        <f>IF(MAX(G1360:I1360)&lt;0,0,MATCH(MAX(G1360:I1360),G1360:I1360,0))</f>
        <v>1</v>
      </c>
      <c r="N1360">
        <f>IF(MAX(J1360:L1360)&lt;0,0,MATCH(MAX(J1360:L1360),J1360:L1360,0))</f>
        <v>3</v>
      </c>
      <c r="O1360" s="24">
        <f>IF(N1360=0,0,INDEX(CapVec,N1360))</f>
        <v>1.1000000000000001</v>
      </c>
      <c r="P1360">
        <f>IF(OR(D1360&gt;F1360+StartMargin,E1360&lt;SOC_startT),1,0)</f>
        <v>0</v>
      </c>
      <c r="Q1360">
        <f>IF(AND(E1360&gt;SOC_stopT,D1360&lt;=F1360-O1360+StopMargin),1,0)</f>
        <v>0</v>
      </c>
      <c r="R1360">
        <f>IF(AND(P1360=1,M1360&gt;0),1,IF(AND(P1360=0,Q1360=1,N1360&gt;0),-1,0))</f>
        <v>0</v>
      </c>
      <c r="S1360">
        <f>S1359+IF(AND(R1360=1,M1360=1),1,0)-IF(AND(R1360=-1,N1360=1),1,0)</f>
        <v>0</v>
      </c>
      <c r="T1360">
        <f>T1359+IF(AND(R1360=1,M1360=2),1,0)-IF(AND(R1360=-1,N1360=2),1,0)</f>
        <v>0</v>
      </c>
      <c r="U1360">
        <f>U1359+IF(AND(R1360=1,M1360=3),1,0)-IF(AND(R1360=-1,N1360=3),1,0)</f>
        <v>1</v>
      </c>
      <c r="V1360">
        <f>IF(S1360&lt;&gt;S1359,0,V1359+dt)</f>
        <v>53</v>
      </c>
      <c r="W1360">
        <f>IF(T1360&lt;&gt;T1359,0,W1359+dt)</f>
        <v>52</v>
      </c>
      <c r="X1360">
        <f>IF(U1360&lt;&gt;U1359,0,X1359+dt)</f>
        <v>794</v>
      </c>
      <c r="Y1360" s="24">
        <f>S1360*Cap_1*MIN(1,(V1360+dt)/StartRamp)</f>
        <v>0</v>
      </c>
      <c r="Z1360" s="24">
        <f>T1360*Cap_2*MIN(1,(W1360+dt)/StartRamp)</f>
        <v>0</v>
      </c>
      <c r="AA1360" s="24">
        <f>U1360*Cap_3*MIN(1,(X1360+dt)/StartRamp)</f>
        <v>1.1000000000000001</v>
      </c>
      <c r="AB1360" s="24">
        <f>SUM(Y1360:AA1360)</f>
        <v>1.1000000000000001</v>
      </c>
      <c r="AC1360" s="24">
        <f>AB1360-D1360</f>
        <v>-0.94850000000000012</v>
      </c>
      <c r="AD1360" s="25">
        <f>MEDIAN(0,(TaperEnd-E1360)/(TaperEnd-TaperStart),1)</f>
        <v>1</v>
      </c>
      <c r="AE1360" s="24">
        <f>MIN(P_pcs*AD1360,MAX(0,SOC_max-E1360)*E_nom*60/dt/SQRT(RTE))</f>
        <v>2.5</v>
      </c>
      <c r="AF1360" s="24">
        <f>MIN(P_pcs,MAX(0,E1360-SOC_min)*E_nom*60/dt*SQRT(RTE))</f>
        <v>2.5</v>
      </c>
      <c r="AG1360" s="24">
        <f>IF(AC1360&gt;0,MIN(AC1360,AE1360),0)</f>
        <v>0</v>
      </c>
      <c r="AH1360" s="24">
        <f>IF(AC1360&lt;0,MIN(-AC1360,AF1360),0)</f>
        <v>0.94850000000000012</v>
      </c>
      <c r="AI1360" s="24">
        <f>IF(AC1360&gt;0,D1360+AG1360,AB1360)</f>
        <v>1.1000000000000001</v>
      </c>
      <c r="AJ1360" s="24">
        <f>MAX(0,D1360-AI1360-AH1360)</f>
        <v>0</v>
      </c>
      <c r="AK1360" s="25">
        <f>IF(AB1360&gt;0,AI1360/AB1360,0)</f>
        <v>1</v>
      </c>
      <c r="AL1360">
        <f>IF(AB1360=0,1,MIN(MATCH(MEDIAN(MinStable,AK1360,1),FC_L,1),3))</f>
        <v>3</v>
      </c>
      <c r="AM1360" s="25">
        <f>INDEX(FC_E1,$AL1360)+(MEDIAN(MinStable,$AK1360,1)-INDEX(FC_L,$AL1360))*(INDEX(FC_E1,$AL1360+1)-INDEX(FC_E1,$AL1360))/(INDEX(FC_L,$AL1360+1)-INDEX(FC_L,$AL1360))</f>
        <v>0.42799999999999999</v>
      </c>
      <c r="AN1360" s="25">
        <f>INDEX(FC_E2,$AL1360)+(MEDIAN(MinStable,$AK1360,1)-INDEX(FC_L,$AL1360))*(INDEX(FC_E2,$AL1360+1)-INDEX(FC_E2,$AL1360))/(INDEX(FC_L,$AL1360+1)-INDEX(FC_L,$AL1360))</f>
        <v>0.42199999999999999</v>
      </c>
      <c r="AO1360" s="25">
        <f>INDEX(FC_E3,$AL1360)+(MEDIAN(MinStable,$AK1360,1)-INDEX(FC_L,$AL1360))*(INDEX(FC_E3,$AL1360+1)-INDEX(FC_E3,$AL1360))/(INDEX(FC_L,$AL1360+1)-INDEX(FC_L,$AL1360))</f>
        <v>0.41499999999999998</v>
      </c>
      <c r="AP1360" s="26">
        <f>(IF(S1360=1,Y1360*AK1360/AM1360,0)+IF(T1360=1,Z1360*AK1360/AN1360,0)+IF(U1360=1,AA1360*AK1360/AO1360,0))*dt/60</f>
        <v>4.4176706827309245E-2</v>
      </c>
      <c r="AQ1360" s="25">
        <f>E1360+(AG1360*SQRT(RTE)-AH1360/SQRT(RTE))*dt/60/E_nom</f>
        <v>0.6417606321705055</v>
      </c>
      <c r="AR1360">
        <f>IF(R1360=1,1,0)</f>
        <v>0</v>
      </c>
    </row>
    <row r="1361" spans="1:44" x14ac:dyDescent="0.2">
      <c r="A1361">
        <v>1359</v>
      </c>
      <c r="B1361" s="22">
        <f>A1361/1440</f>
        <v>0.94374999999999998</v>
      </c>
      <c r="C1361" s="23">
        <v>2.0571999999999999</v>
      </c>
      <c r="D1361" s="24">
        <f>C1361+P_aux</f>
        <v>2.0722</v>
      </c>
      <c r="E1361" s="25">
        <f>AQ1360</f>
        <v>0.6417606321705055</v>
      </c>
      <c r="F1361" s="24">
        <f>AB1360</f>
        <v>1.1000000000000001</v>
      </c>
      <c r="G1361">
        <f>IF(AND(S1360=0,V1360&gt;=MinOff),V1360,-1)</f>
        <v>53</v>
      </c>
      <c r="H1361">
        <f>IF(AND(T1360=0,W1360&gt;=MinOff),W1360,-1)</f>
        <v>52</v>
      </c>
      <c r="I1361">
        <f>IF(AND(U1360=0,X1360&gt;=MinOff),X1360,-1)</f>
        <v>-1</v>
      </c>
      <c r="J1361">
        <f>IF(AND(S1360=1,V1360&gt;=MinRun),V1360,-1)</f>
        <v>-1</v>
      </c>
      <c r="K1361">
        <f>IF(AND(T1360=1,W1360&gt;=MinRun),W1360,-1)</f>
        <v>-1</v>
      </c>
      <c r="L1361">
        <f>IF(AND(U1360=1,X1360&gt;=MinRun),X1360,-1)</f>
        <v>794</v>
      </c>
      <c r="M1361">
        <f>IF(MAX(G1361:I1361)&lt;0,0,MATCH(MAX(G1361:I1361),G1361:I1361,0))</f>
        <v>1</v>
      </c>
      <c r="N1361">
        <f>IF(MAX(J1361:L1361)&lt;0,0,MATCH(MAX(J1361:L1361),J1361:L1361,0))</f>
        <v>3</v>
      </c>
      <c r="O1361" s="24">
        <f>IF(N1361=0,0,INDEX(CapVec,N1361))</f>
        <v>1.1000000000000001</v>
      </c>
      <c r="P1361">
        <f>IF(OR(D1361&gt;F1361+StartMargin,E1361&lt;SOC_startT),1,0)</f>
        <v>0</v>
      </c>
      <c r="Q1361">
        <f>IF(AND(E1361&gt;SOC_stopT,D1361&lt;=F1361-O1361+StopMargin),1,0)</f>
        <v>0</v>
      </c>
      <c r="R1361">
        <f>IF(AND(P1361=1,M1361&gt;0),1,IF(AND(P1361=0,Q1361=1,N1361&gt;0),-1,0))</f>
        <v>0</v>
      </c>
      <c r="S1361">
        <f>S1360+IF(AND(R1361=1,M1361=1),1,0)-IF(AND(R1361=-1,N1361=1),1,0)</f>
        <v>0</v>
      </c>
      <c r="T1361">
        <f>T1360+IF(AND(R1361=1,M1361=2),1,0)-IF(AND(R1361=-1,N1361=2),1,0)</f>
        <v>0</v>
      </c>
      <c r="U1361">
        <f>U1360+IF(AND(R1361=1,M1361=3),1,0)-IF(AND(R1361=-1,N1361=3),1,0)</f>
        <v>1</v>
      </c>
      <c r="V1361">
        <f>IF(S1361&lt;&gt;S1360,0,V1360+dt)</f>
        <v>54</v>
      </c>
      <c r="W1361">
        <f>IF(T1361&lt;&gt;T1360,0,W1360+dt)</f>
        <v>53</v>
      </c>
      <c r="X1361">
        <f>IF(U1361&lt;&gt;U1360,0,X1360+dt)</f>
        <v>795</v>
      </c>
      <c r="Y1361" s="24">
        <f>S1361*Cap_1*MIN(1,(V1361+dt)/StartRamp)</f>
        <v>0</v>
      </c>
      <c r="Z1361" s="24">
        <f>T1361*Cap_2*MIN(1,(W1361+dt)/StartRamp)</f>
        <v>0</v>
      </c>
      <c r="AA1361" s="24">
        <f>U1361*Cap_3*MIN(1,(X1361+dt)/StartRamp)</f>
        <v>1.1000000000000001</v>
      </c>
      <c r="AB1361" s="24">
        <f>SUM(Y1361:AA1361)</f>
        <v>1.1000000000000001</v>
      </c>
      <c r="AC1361" s="24">
        <f>AB1361-D1361</f>
        <v>-0.97219999999999995</v>
      </c>
      <c r="AD1361" s="25">
        <f>MEDIAN(0,(TaperEnd-E1361)/(TaperEnd-TaperStart),1)</f>
        <v>1</v>
      </c>
      <c r="AE1361" s="24">
        <f>MIN(P_pcs*AD1361,MAX(0,SOC_max-E1361)*E_nom*60/dt/SQRT(RTE))</f>
        <v>2.5</v>
      </c>
      <c r="AF1361" s="24">
        <f>MIN(P_pcs,MAX(0,E1361-SOC_min)*E_nom*60/dt*SQRT(RTE))</f>
        <v>2.5</v>
      </c>
      <c r="AG1361" s="24">
        <f>IF(AC1361&gt;0,MIN(AC1361,AE1361),0)</f>
        <v>0</v>
      </c>
      <c r="AH1361" s="24">
        <f>IF(AC1361&lt;0,MIN(-AC1361,AF1361),0)</f>
        <v>0.97219999999999995</v>
      </c>
      <c r="AI1361" s="24">
        <f>IF(AC1361&gt;0,D1361+AG1361,AB1361)</f>
        <v>1.1000000000000001</v>
      </c>
      <c r="AJ1361" s="24">
        <f>MAX(0,D1361-AI1361-AH1361)</f>
        <v>0</v>
      </c>
      <c r="AK1361" s="25">
        <f>IF(AB1361&gt;0,AI1361/AB1361,0)</f>
        <v>1</v>
      </c>
      <c r="AL1361">
        <f>IF(AB1361=0,1,MIN(MATCH(MEDIAN(MinStable,AK1361,1),FC_L,1),3))</f>
        <v>3</v>
      </c>
      <c r="AM1361" s="25">
        <f>INDEX(FC_E1,$AL1361)+(MEDIAN(MinStable,$AK1361,1)-INDEX(FC_L,$AL1361))*(INDEX(FC_E1,$AL1361+1)-INDEX(FC_E1,$AL1361))/(INDEX(FC_L,$AL1361+1)-INDEX(FC_L,$AL1361))</f>
        <v>0.42799999999999999</v>
      </c>
      <c r="AN1361" s="25">
        <f>INDEX(FC_E2,$AL1361)+(MEDIAN(MinStable,$AK1361,1)-INDEX(FC_L,$AL1361))*(INDEX(FC_E2,$AL1361+1)-INDEX(FC_E2,$AL1361))/(INDEX(FC_L,$AL1361+1)-INDEX(FC_L,$AL1361))</f>
        <v>0.42199999999999999</v>
      </c>
      <c r="AO1361" s="25">
        <f>INDEX(FC_E3,$AL1361)+(MEDIAN(MinStable,$AK1361,1)-INDEX(FC_L,$AL1361))*(INDEX(FC_E3,$AL1361+1)-INDEX(FC_E3,$AL1361))/(INDEX(FC_L,$AL1361+1)-INDEX(FC_L,$AL1361))</f>
        <v>0.41499999999999998</v>
      </c>
      <c r="AP1361" s="26">
        <f>(IF(S1361=1,Y1361*AK1361/AM1361,0)+IF(T1361=1,Z1361*AK1361/AN1361,0)+IF(U1361=1,AA1361*AK1361/AO1361,0))*dt/60</f>
        <v>4.4176706827309245E-2</v>
      </c>
      <c r="AQ1361" s="25">
        <f>E1361+(AG1361*SQRT(RTE)-AH1361/SQRT(RTE))*dt/60/E_nom</f>
        <v>0.63862012101230969</v>
      </c>
      <c r="AR1361">
        <f>IF(R1361=1,1,0)</f>
        <v>0</v>
      </c>
    </row>
    <row r="1362" spans="1:44" x14ac:dyDescent="0.2">
      <c r="A1362">
        <v>1360</v>
      </c>
      <c r="B1362" s="22">
        <f>A1362/1440</f>
        <v>0.94444444444444442</v>
      </c>
      <c r="C1362" s="23">
        <v>2.0270000000000001</v>
      </c>
      <c r="D1362" s="24">
        <f>C1362+P_aux</f>
        <v>2.0420000000000003</v>
      </c>
      <c r="E1362" s="25">
        <f>AQ1361</f>
        <v>0.63862012101230969</v>
      </c>
      <c r="F1362" s="24">
        <f>AB1361</f>
        <v>1.1000000000000001</v>
      </c>
      <c r="G1362">
        <f>IF(AND(S1361=0,V1361&gt;=MinOff),V1361,-1)</f>
        <v>54</v>
      </c>
      <c r="H1362">
        <f>IF(AND(T1361=0,W1361&gt;=MinOff),W1361,-1)</f>
        <v>53</v>
      </c>
      <c r="I1362">
        <f>IF(AND(U1361=0,X1361&gt;=MinOff),X1361,-1)</f>
        <v>-1</v>
      </c>
      <c r="J1362">
        <f>IF(AND(S1361=1,V1361&gt;=MinRun),V1361,-1)</f>
        <v>-1</v>
      </c>
      <c r="K1362">
        <f>IF(AND(T1361=1,W1361&gt;=MinRun),W1361,-1)</f>
        <v>-1</v>
      </c>
      <c r="L1362">
        <f>IF(AND(U1361=1,X1361&gt;=MinRun),X1361,-1)</f>
        <v>795</v>
      </c>
      <c r="M1362">
        <f>IF(MAX(G1362:I1362)&lt;0,0,MATCH(MAX(G1362:I1362),G1362:I1362,0))</f>
        <v>1</v>
      </c>
      <c r="N1362">
        <f>IF(MAX(J1362:L1362)&lt;0,0,MATCH(MAX(J1362:L1362),J1362:L1362,0))</f>
        <v>3</v>
      </c>
      <c r="O1362" s="24">
        <f>IF(N1362=0,0,INDEX(CapVec,N1362))</f>
        <v>1.1000000000000001</v>
      </c>
      <c r="P1362">
        <f>IF(OR(D1362&gt;F1362+StartMargin,E1362&lt;SOC_startT),1,0)</f>
        <v>0</v>
      </c>
      <c r="Q1362">
        <f>IF(AND(E1362&gt;SOC_stopT,D1362&lt;=F1362-O1362+StopMargin),1,0)</f>
        <v>0</v>
      </c>
      <c r="R1362">
        <f>IF(AND(P1362=1,M1362&gt;0),1,IF(AND(P1362=0,Q1362=1,N1362&gt;0),-1,0))</f>
        <v>0</v>
      </c>
      <c r="S1362">
        <f>S1361+IF(AND(R1362=1,M1362=1),1,0)-IF(AND(R1362=-1,N1362=1),1,0)</f>
        <v>0</v>
      </c>
      <c r="T1362">
        <f>T1361+IF(AND(R1362=1,M1362=2),1,0)-IF(AND(R1362=-1,N1362=2),1,0)</f>
        <v>0</v>
      </c>
      <c r="U1362">
        <f>U1361+IF(AND(R1362=1,M1362=3),1,0)-IF(AND(R1362=-1,N1362=3),1,0)</f>
        <v>1</v>
      </c>
      <c r="V1362">
        <f>IF(S1362&lt;&gt;S1361,0,V1361+dt)</f>
        <v>55</v>
      </c>
      <c r="W1362">
        <f>IF(T1362&lt;&gt;T1361,0,W1361+dt)</f>
        <v>54</v>
      </c>
      <c r="X1362">
        <f>IF(U1362&lt;&gt;U1361,0,X1361+dt)</f>
        <v>796</v>
      </c>
      <c r="Y1362" s="24">
        <f>S1362*Cap_1*MIN(1,(V1362+dt)/StartRamp)</f>
        <v>0</v>
      </c>
      <c r="Z1362" s="24">
        <f>T1362*Cap_2*MIN(1,(W1362+dt)/StartRamp)</f>
        <v>0</v>
      </c>
      <c r="AA1362" s="24">
        <f>U1362*Cap_3*MIN(1,(X1362+dt)/StartRamp)</f>
        <v>1.1000000000000001</v>
      </c>
      <c r="AB1362" s="24">
        <f>SUM(Y1362:AA1362)</f>
        <v>1.1000000000000001</v>
      </c>
      <c r="AC1362" s="24">
        <f>AB1362-D1362</f>
        <v>-0.94200000000000017</v>
      </c>
      <c r="AD1362" s="25">
        <f>MEDIAN(0,(TaperEnd-E1362)/(TaperEnd-TaperStart),1)</f>
        <v>1</v>
      </c>
      <c r="AE1362" s="24">
        <f>MIN(P_pcs*AD1362,MAX(0,SOC_max-E1362)*E_nom*60/dt/SQRT(RTE))</f>
        <v>2.5</v>
      </c>
      <c r="AF1362" s="24">
        <f>MIN(P_pcs,MAX(0,E1362-SOC_min)*E_nom*60/dt*SQRT(RTE))</f>
        <v>2.5</v>
      </c>
      <c r="AG1362" s="24">
        <f>IF(AC1362&gt;0,MIN(AC1362,AE1362),0)</f>
        <v>0</v>
      </c>
      <c r="AH1362" s="24">
        <f>IF(AC1362&lt;0,MIN(-AC1362,AF1362),0)</f>
        <v>0.94200000000000017</v>
      </c>
      <c r="AI1362" s="24">
        <f>IF(AC1362&gt;0,D1362+AG1362,AB1362)</f>
        <v>1.1000000000000001</v>
      </c>
      <c r="AJ1362" s="24">
        <f>MAX(0,D1362-AI1362-AH1362)</f>
        <v>0</v>
      </c>
      <c r="AK1362" s="25">
        <f>IF(AB1362&gt;0,AI1362/AB1362,0)</f>
        <v>1</v>
      </c>
      <c r="AL1362">
        <f>IF(AB1362=0,1,MIN(MATCH(MEDIAN(MinStable,AK1362,1),FC_L,1),3))</f>
        <v>3</v>
      </c>
      <c r="AM1362" s="25">
        <f>INDEX(FC_E1,$AL1362)+(MEDIAN(MinStable,$AK1362,1)-INDEX(FC_L,$AL1362))*(INDEX(FC_E1,$AL1362+1)-INDEX(FC_E1,$AL1362))/(INDEX(FC_L,$AL1362+1)-INDEX(FC_L,$AL1362))</f>
        <v>0.42799999999999999</v>
      </c>
      <c r="AN1362" s="25">
        <f>INDEX(FC_E2,$AL1362)+(MEDIAN(MinStable,$AK1362,1)-INDEX(FC_L,$AL1362))*(INDEX(FC_E2,$AL1362+1)-INDEX(FC_E2,$AL1362))/(INDEX(FC_L,$AL1362+1)-INDEX(FC_L,$AL1362))</f>
        <v>0.42199999999999999</v>
      </c>
      <c r="AO1362" s="25">
        <f>INDEX(FC_E3,$AL1362)+(MEDIAN(MinStable,$AK1362,1)-INDEX(FC_L,$AL1362))*(INDEX(FC_E3,$AL1362+1)-INDEX(FC_E3,$AL1362))/(INDEX(FC_L,$AL1362+1)-INDEX(FC_L,$AL1362))</f>
        <v>0.41499999999999998</v>
      </c>
      <c r="AP1362" s="26">
        <f>(IF(S1362=1,Y1362*AK1362/AM1362,0)+IF(T1362=1,Z1362*AK1362/AN1362,0)+IF(U1362=1,AA1362*AK1362/AO1362,0))*dt/60</f>
        <v>4.4176706827309245E-2</v>
      </c>
      <c r="AQ1362" s="25">
        <f>E1362+(AG1362*SQRT(RTE)-AH1362/SQRT(RTE))*dt/60/E_nom</f>
        <v>0.63557716533341602</v>
      </c>
      <c r="AR1362">
        <f>IF(R1362=1,1,0)</f>
        <v>0</v>
      </c>
    </row>
    <row r="1363" spans="1:44" x14ac:dyDescent="0.2">
      <c r="A1363">
        <v>1361</v>
      </c>
      <c r="B1363" s="22">
        <f>A1363/1440</f>
        <v>0.94513888888888886</v>
      </c>
      <c r="C1363" s="23">
        <v>2.1337999999999999</v>
      </c>
      <c r="D1363" s="24">
        <f>C1363+P_aux</f>
        <v>2.1488</v>
      </c>
      <c r="E1363" s="25">
        <f>AQ1362</f>
        <v>0.63557716533341602</v>
      </c>
      <c r="F1363" s="24">
        <f>AB1362</f>
        <v>1.1000000000000001</v>
      </c>
      <c r="G1363">
        <f>IF(AND(S1362=0,V1362&gt;=MinOff),V1362,-1)</f>
        <v>55</v>
      </c>
      <c r="H1363">
        <f>IF(AND(T1362=0,W1362&gt;=MinOff),W1362,-1)</f>
        <v>54</v>
      </c>
      <c r="I1363">
        <f>IF(AND(U1362=0,X1362&gt;=MinOff),X1362,-1)</f>
        <v>-1</v>
      </c>
      <c r="J1363">
        <f>IF(AND(S1362=1,V1362&gt;=MinRun),V1362,-1)</f>
        <v>-1</v>
      </c>
      <c r="K1363">
        <f>IF(AND(T1362=1,W1362&gt;=MinRun),W1362,-1)</f>
        <v>-1</v>
      </c>
      <c r="L1363">
        <f>IF(AND(U1362=1,X1362&gt;=MinRun),X1362,-1)</f>
        <v>796</v>
      </c>
      <c r="M1363">
        <f>IF(MAX(G1363:I1363)&lt;0,0,MATCH(MAX(G1363:I1363),G1363:I1363,0))</f>
        <v>1</v>
      </c>
      <c r="N1363">
        <f>IF(MAX(J1363:L1363)&lt;0,0,MATCH(MAX(J1363:L1363),J1363:L1363,0))</f>
        <v>3</v>
      </c>
      <c r="O1363" s="24">
        <f>IF(N1363=0,0,INDEX(CapVec,N1363))</f>
        <v>1.1000000000000001</v>
      </c>
      <c r="P1363">
        <f>IF(OR(D1363&gt;F1363+StartMargin,E1363&lt;SOC_startT),1,0)</f>
        <v>0</v>
      </c>
      <c r="Q1363">
        <f>IF(AND(E1363&gt;SOC_stopT,D1363&lt;=F1363-O1363+StopMargin),1,0)</f>
        <v>0</v>
      </c>
      <c r="R1363">
        <f>IF(AND(P1363=1,M1363&gt;0),1,IF(AND(P1363=0,Q1363=1,N1363&gt;0),-1,0))</f>
        <v>0</v>
      </c>
      <c r="S1363">
        <f>S1362+IF(AND(R1363=1,M1363=1),1,0)-IF(AND(R1363=-1,N1363=1),1,0)</f>
        <v>0</v>
      </c>
      <c r="T1363">
        <f>T1362+IF(AND(R1363=1,M1363=2),1,0)-IF(AND(R1363=-1,N1363=2),1,0)</f>
        <v>0</v>
      </c>
      <c r="U1363">
        <f>U1362+IF(AND(R1363=1,M1363=3),1,0)-IF(AND(R1363=-1,N1363=3),1,0)</f>
        <v>1</v>
      </c>
      <c r="V1363">
        <f>IF(S1363&lt;&gt;S1362,0,V1362+dt)</f>
        <v>56</v>
      </c>
      <c r="W1363">
        <f>IF(T1363&lt;&gt;T1362,0,W1362+dt)</f>
        <v>55</v>
      </c>
      <c r="X1363">
        <f>IF(U1363&lt;&gt;U1362,0,X1362+dt)</f>
        <v>797</v>
      </c>
      <c r="Y1363" s="24">
        <f>S1363*Cap_1*MIN(1,(V1363+dt)/StartRamp)</f>
        <v>0</v>
      </c>
      <c r="Z1363" s="24">
        <f>T1363*Cap_2*MIN(1,(W1363+dt)/StartRamp)</f>
        <v>0</v>
      </c>
      <c r="AA1363" s="24">
        <f>U1363*Cap_3*MIN(1,(X1363+dt)/StartRamp)</f>
        <v>1.1000000000000001</v>
      </c>
      <c r="AB1363" s="24">
        <f>SUM(Y1363:AA1363)</f>
        <v>1.1000000000000001</v>
      </c>
      <c r="AC1363" s="24">
        <f>AB1363-D1363</f>
        <v>-1.0488</v>
      </c>
      <c r="AD1363" s="25">
        <f>MEDIAN(0,(TaperEnd-E1363)/(TaperEnd-TaperStart),1)</f>
        <v>1</v>
      </c>
      <c r="AE1363" s="24">
        <f>MIN(P_pcs*AD1363,MAX(0,SOC_max-E1363)*E_nom*60/dt/SQRT(RTE))</f>
        <v>2.5</v>
      </c>
      <c r="AF1363" s="24">
        <f>MIN(P_pcs,MAX(0,E1363-SOC_min)*E_nom*60/dt*SQRT(RTE))</f>
        <v>2.5</v>
      </c>
      <c r="AG1363" s="24">
        <f>IF(AC1363&gt;0,MIN(AC1363,AE1363),0)</f>
        <v>0</v>
      </c>
      <c r="AH1363" s="24">
        <f>IF(AC1363&lt;0,MIN(-AC1363,AF1363),0)</f>
        <v>1.0488</v>
      </c>
      <c r="AI1363" s="24">
        <f>IF(AC1363&gt;0,D1363+AG1363,AB1363)</f>
        <v>1.1000000000000001</v>
      </c>
      <c r="AJ1363" s="24">
        <f>MAX(0,D1363-AI1363-AH1363)</f>
        <v>0</v>
      </c>
      <c r="AK1363" s="25">
        <f>IF(AB1363&gt;0,AI1363/AB1363,0)</f>
        <v>1</v>
      </c>
      <c r="AL1363">
        <f>IF(AB1363=0,1,MIN(MATCH(MEDIAN(MinStable,AK1363,1),FC_L,1),3))</f>
        <v>3</v>
      </c>
      <c r="AM1363" s="25">
        <f>INDEX(FC_E1,$AL1363)+(MEDIAN(MinStable,$AK1363,1)-INDEX(FC_L,$AL1363))*(INDEX(FC_E1,$AL1363+1)-INDEX(FC_E1,$AL1363))/(INDEX(FC_L,$AL1363+1)-INDEX(FC_L,$AL1363))</f>
        <v>0.42799999999999999</v>
      </c>
      <c r="AN1363" s="25">
        <f>INDEX(FC_E2,$AL1363)+(MEDIAN(MinStable,$AK1363,1)-INDEX(FC_L,$AL1363))*(INDEX(FC_E2,$AL1363+1)-INDEX(FC_E2,$AL1363))/(INDEX(FC_L,$AL1363+1)-INDEX(FC_L,$AL1363))</f>
        <v>0.42199999999999999</v>
      </c>
      <c r="AO1363" s="25">
        <f>INDEX(FC_E3,$AL1363)+(MEDIAN(MinStable,$AK1363,1)-INDEX(FC_L,$AL1363))*(INDEX(FC_E3,$AL1363+1)-INDEX(FC_E3,$AL1363))/(INDEX(FC_L,$AL1363+1)-INDEX(FC_L,$AL1363))</f>
        <v>0.41499999999999998</v>
      </c>
      <c r="AP1363" s="26">
        <f>(IF(S1363=1,Y1363*AK1363/AM1363,0)+IF(T1363=1,Z1363*AK1363/AN1363,0)+IF(U1363=1,AA1363*AK1363/AO1363,0))*dt/60</f>
        <v>4.4176706827309245E-2</v>
      </c>
      <c r="AQ1363" s="25">
        <f>E1363+(AG1363*SQRT(RTE)-AH1363/SQRT(RTE))*dt/60/E_nom</f>
        <v>0.63218921213169232</v>
      </c>
      <c r="AR1363">
        <f>IF(R1363=1,1,0)</f>
        <v>0</v>
      </c>
    </row>
    <row r="1364" spans="1:44" x14ac:dyDescent="0.2">
      <c r="A1364">
        <v>1362</v>
      </c>
      <c r="B1364" s="22">
        <f>A1364/1440</f>
        <v>0.9458333333333333</v>
      </c>
      <c r="C1364" s="23">
        <v>2.0731999999999999</v>
      </c>
      <c r="D1364" s="24">
        <f>C1364+P_aux</f>
        <v>2.0882000000000001</v>
      </c>
      <c r="E1364" s="25">
        <f>AQ1363</f>
        <v>0.63218921213169232</v>
      </c>
      <c r="F1364" s="24">
        <f>AB1363</f>
        <v>1.1000000000000001</v>
      </c>
      <c r="G1364">
        <f>IF(AND(S1363=0,V1363&gt;=MinOff),V1363,-1)</f>
        <v>56</v>
      </c>
      <c r="H1364">
        <f>IF(AND(T1363=0,W1363&gt;=MinOff),W1363,-1)</f>
        <v>55</v>
      </c>
      <c r="I1364">
        <f>IF(AND(U1363=0,X1363&gt;=MinOff),X1363,-1)</f>
        <v>-1</v>
      </c>
      <c r="J1364">
        <f>IF(AND(S1363=1,V1363&gt;=MinRun),V1363,-1)</f>
        <v>-1</v>
      </c>
      <c r="K1364">
        <f>IF(AND(T1363=1,W1363&gt;=MinRun),W1363,-1)</f>
        <v>-1</v>
      </c>
      <c r="L1364">
        <f>IF(AND(U1363=1,X1363&gt;=MinRun),X1363,-1)</f>
        <v>797</v>
      </c>
      <c r="M1364">
        <f>IF(MAX(G1364:I1364)&lt;0,0,MATCH(MAX(G1364:I1364),G1364:I1364,0))</f>
        <v>1</v>
      </c>
      <c r="N1364">
        <f>IF(MAX(J1364:L1364)&lt;0,0,MATCH(MAX(J1364:L1364),J1364:L1364,0))</f>
        <v>3</v>
      </c>
      <c r="O1364" s="24">
        <f>IF(N1364=0,0,INDEX(CapVec,N1364))</f>
        <v>1.1000000000000001</v>
      </c>
      <c r="P1364">
        <f>IF(OR(D1364&gt;F1364+StartMargin,E1364&lt;SOC_startT),1,0)</f>
        <v>0</v>
      </c>
      <c r="Q1364">
        <f>IF(AND(E1364&gt;SOC_stopT,D1364&lt;=F1364-O1364+StopMargin),1,0)</f>
        <v>0</v>
      </c>
      <c r="R1364">
        <f>IF(AND(P1364=1,M1364&gt;0),1,IF(AND(P1364=0,Q1364=1,N1364&gt;0),-1,0))</f>
        <v>0</v>
      </c>
      <c r="S1364">
        <f>S1363+IF(AND(R1364=1,M1364=1),1,0)-IF(AND(R1364=-1,N1364=1),1,0)</f>
        <v>0</v>
      </c>
      <c r="T1364">
        <f>T1363+IF(AND(R1364=1,M1364=2),1,0)-IF(AND(R1364=-1,N1364=2),1,0)</f>
        <v>0</v>
      </c>
      <c r="U1364">
        <f>U1363+IF(AND(R1364=1,M1364=3),1,0)-IF(AND(R1364=-1,N1364=3),1,0)</f>
        <v>1</v>
      </c>
      <c r="V1364">
        <f>IF(S1364&lt;&gt;S1363,0,V1363+dt)</f>
        <v>57</v>
      </c>
      <c r="W1364">
        <f>IF(T1364&lt;&gt;T1363,0,W1363+dt)</f>
        <v>56</v>
      </c>
      <c r="X1364">
        <f>IF(U1364&lt;&gt;U1363,0,X1363+dt)</f>
        <v>798</v>
      </c>
      <c r="Y1364" s="24">
        <f>S1364*Cap_1*MIN(1,(V1364+dt)/StartRamp)</f>
        <v>0</v>
      </c>
      <c r="Z1364" s="24">
        <f>T1364*Cap_2*MIN(1,(W1364+dt)/StartRamp)</f>
        <v>0</v>
      </c>
      <c r="AA1364" s="24">
        <f>U1364*Cap_3*MIN(1,(X1364+dt)/StartRamp)</f>
        <v>1.1000000000000001</v>
      </c>
      <c r="AB1364" s="24">
        <f>SUM(Y1364:AA1364)</f>
        <v>1.1000000000000001</v>
      </c>
      <c r="AC1364" s="24">
        <f>AB1364-D1364</f>
        <v>-0.98819999999999997</v>
      </c>
      <c r="AD1364" s="25">
        <f>MEDIAN(0,(TaperEnd-E1364)/(TaperEnd-TaperStart),1)</f>
        <v>1</v>
      </c>
      <c r="AE1364" s="24">
        <f>MIN(P_pcs*AD1364,MAX(0,SOC_max-E1364)*E_nom*60/dt/SQRT(RTE))</f>
        <v>2.5</v>
      </c>
      <c r="AF1364" s="24">
        <f>MIN(P_pcs,MAX(0,E1364-SOC_min)*E_nom*60/dt*SQRT(RTE))</f>
        <v>2.5</v>
      </c>
      <c r="AG1364" s="24">
        <f>IF(AC1364&gt;0,MIN(AC1364,AE1364),0)</f>
        <v>0</v>
      </c>
      <c r="AH1364" s="24">
        <f>IF(AC1364&lt;0,MIN(-AC1364,AF1364),0)</f>
        <v>0.98819999999999997</v>
      </c>
      <c r="AI1364" s="24">
        <f>IF(AC1364&gt;0,D1364+AG1364,AB1364)</f>
        <v>1.1000000000000001</v>
      </c>
      <c r="AJ1364" s="24">
        <f>MAX(0,D1364-AI1364-AH1364)</f>
        <v>0</v>
      </c>
      <c r="AK1364" s="25">
        <f>IF(AB1364&gt;0,AI1364/AB1364,0)</f>
        <v>1</v>
      </c>
      <c r="AL1364">
        <f>IF(AB1364=0,1,MIN(MATCH(MEDIAN(MinStable,AK1364,1),FC_L,1),3))</f>
        <v>3</v>
      </c>
      <c r="AM1364" s="25">
        <f>INDEX(FC_E1,$AL1364)+(MEDIAN(MinStable,$AK1364,1)-INDEX(FC_L,$AL1364))*(INDEX(FC_E1,$AL1364+1)-INDEX(FC_E1,$AL1364))/(INDEX(FC_L,$AL1364+1)-INDEX(FC_L,$AL1364))</f>
        <v>0.42799999999999999</v>
      </c>
      <c r="AN1364" s="25">
        <f>INDEX(FC_E2,$AL1364)+(MEDIAN(MinStable,$AK1364,1)-INDEX(FC_L,$AL1364))*(INDEX(FC_E2,$AL1364+1)-INDEX(FC_E2,$AL1364))/(INDEX(FC_L,$AL1364+1)-INDEX(FC_L,$AL1364))</f>
        <v>0.42199999999999999</v>
      </c>
      <c r="AO1364" s="25">
        <f>INDEX(FC_E3,$AL1364)+(MEDIAN(MinStable,$AK1364,1)-INDEX(FC_L,$AL1364))*(INDEX(FC_E3,$AL1364+1)-INDEX(FC_E3,$AL1364))/(INDEX(FC_L,$AL1364+1)-INDEX(FC_L,$AL1364))</f>
        <v>0.41499999999999998</v>
      </c>
      <c r="AP1364" s="26">
        <f>(IF(S1364=1,Y1364*AK1364/AM1364,0)+IF(T1364=1,Z1364*AK1364/AN1364,0)+IF(U1364=1,AA1364*AK1364/AO1364,0))*dt/60</f>
        <v>4.4176706827309245E-2</v>
      </c>
      <c r="AQ1364" s="25">
        <f>E1364+(AG1364*SQRT(RTE)-AH1364/SQRT(RTE))*dt/60/E_nom</f>
        <v>0.62899701595134971</v>
      </c>
      <c r="AR1364">
        <f>IF(R1364=1,1,0)</f>
        <v>0</v>
      </c>
    </row>
    <row r="1365" spans="1:44" x14ac:dyDescent="0.2">
      <c r="A1365">
        <v>1363</v>
      </c>
      <c r="B1365" s="22">
        <f>A1365/1440</f>
        <v>0.94652777777777775</v>
      </c>
      <c r="C1365" s="23">
        <v>1.9648000000000001</v>
      </c>
      <c r="D1365" s="24">
        <f>C1365+P_aux</f>
        <v>1.9798</v>
      </c>
      <c r="E1365" s="25">
        <f>AQ1364</f>
        <v>0.62899701595134971</v>
      </c>
      <c r="F1365" s="24">
        <f>AB1364</f>
        <v>1.1000000000000001</v>
      </c>
      <c r="G1365">
        <f>IF(AND(S1364=0,V1364&gt;=MinOff),V1364,-1)</f>
        <v>57</v>
      </c>
      <c r="H1365">
        <f>IF(AND(T1364=0,W1364&gt;=MinOff),W1364,-1)</f>
        <v>56</v>
      </c>
      <c r="I1365">
        <f>IF(AND(U1364=0,X1364&gt;=MinOff),X1364,-1)</f>
        <v>-1</v>
      </c>
      <c r="J1365">
        <f>IF(AND(S1364=1,V1364&gt;=MinRun),V1364,-1)</f>
        <v>-1</v>
      </c>
      <c r="K1365">
        <f>IF(AND(T1364=1,W1364&gt;=MinRun),W1364,-1)</f>
        <v>-1</v>
      </c>
      <c r="L1365">
        <f>IF(AND(U1364=1,X1364&gt;=MinRun),X1364,-1)</f>
        <v>798</v>
      </c>
      <c r="M1365">
        <f>IF(MAX(G1365:I1365)&lt;0,0,MATCH(MAX(G1365:I1365),G1365:I1365,0))</f>
        <v>1</v>
      </c>
      <c r="N1365">
        <f>IF(MAX(J1365:L1365)&lt;0,0,MATCH(MAX(J1365:L1365),J1365:L1365,0))</f>
        <v>3</v>
      </c>
      <c r="O1365" s="24">
        <f>IF(N1365=0,0,INDEX(CapVec,N1365))</f>
        <v>1.1000000000000001</v>
      </c>
      <c r="P1365">
        <f>IF(OR(D1365&gt;F1365+StartMargin,E1365&lt;SOC_startT),1,0)</f>
        <v>0</v>
      </c>
      <c r="Q1365">
        <f>IF(AND(E1365&gt;SOC_stopT,D1365&lt;=F1365-O1365+StopMargin),1,0)</f>
        <v>0</v>
      </c>
      <c r="R1365">
        <f>IF(AND(P1365=1,M1365&gt;0),1,IF(AND(P1365=0,Q1365=1,N1365&gt;0),-1,0))</f>
        <v>0</v>
      </c>
      <c r="S1365">
        <f>S1364+IF(AND(R1365=1,M1365=1),1,0)-IF(AND(R1365=-1,N1365=1),1,0)</f>
        <v>0</v>
      </c>
      <c r="T1365">
        <f>T1364+IF(AND(R1365=1,M1365=2),1,0)-IF(AND(R1365=-1,N1365=2),1,0)</f>
        <v>0</v>
      </c>
      <c r="U1365">
        <f>U1364+IF(AND(R1365=1,M1365=3),1,0)-IF(AND(R1365=-1,N1365=3),1,0)</f>
        <v>1</v>
      </c>
      <c r="V1365">
        <f>IF(S1365&lt;&gt;S1364,0,V1364+dt)</f>
        <v>58</v>
      </c>
      <c r="W1365">
        <f>IF(T1365&lt;&gt;T1364,0,W1364+dt)</f>
        <v>57</v>
      </c>
      <c r="X1365">
        <f>IF(U1365&lt;&gt;U1364,0,X1364+dt)</f>
        <v>799</v>
      </c>
      <c r="Y1365" s="24">
        <f>S1365*Cap_1*MIN(1,(V1365+dt)/StartRamp)</f>
        <v>0</v>
      </c>
      <c r="Z1365" s="24">
        <f>T1365*Cap_2*MIN(1,(W1365+dt)/StartRamp)</f>
        <v>0</v>
      </c>
      <c r="AA1365" s="24">
        <f>U1365*Cap_3*MIN(1,(X1365+dt)/StartRamp)</f>
        <v>1.1000000000000001</v>
      </c>
      <c r="AB1365" s="24">
        <f>SUM(Y1365:AA1365)</f>
        <v>1.1000000000000001</v>
      </c>
      <c r="AC1365" s="24">
        <f>AB1365-D1365</f>
        <v>-0.87979999999999992</v>
      </c>
      <c r="AD1365" s="25">
        <f>MEDIAN(0,(TaperEnd-E1365)/(TaperEnd-TaperStart),1)</f>
        <v>1</v>
      </c>
      <c r="AE1365" s="24">
        <f>MIN(P_pcs*AD1365,MAX(0,SOC_max-E1365)*E_nom*60/dt/SQRT(RTE))</f>
        <v>2.5</v>
      </c>
      <c r="AF1365" s="24">
        <f>MIN(P_pcs,MAX(0,E1365-SOC_min)*E_nom*60/dt*SQRT(RTE))</f>
        <v>2.5</v>
      </c>
      <c r="AG1365" s="24">
        <f>IF(AC1365&gt;0,MIN(AC1365,AE1365),0)</f>
        <v>0</v>
      </c>
      <c r="AH1365" s="24">
        <f>IF(AC1365&lt;0,MIN(-AC1365,AF1365),0)</f>
        <v>0.87979999999999992</v>
      </c>
      <c r="AI1365" s="24">
        <f>IF(AC1365&gt;0,D1365+AG1365,AB1365)</f>
        <v>1.1000000000000001</v>
      </c>
      <c r="AJ1365" s="24">
        <f>MAX(0,D1365-AI1365-AH1365)</f>
        <v>0</v>
      </c>
      <c r="AK1365" s="25">
        <f>IF(AB1365&gt;0,AI1365/AB1365,0)</f>
        <v>1</v>
      </c>
      <c r="AL1365">
        <f>IF(AB1365=0,1,MIN(MATCH(MEDIAN(MinStable,AK1365,1),FC_L,1),3))</f>
        <v>3</v>
      </c>
      <c r="AM1365" s="25">
        <f>INDEX(FC_E1,$AL1365)+(MEDIAN(MinStable,$AK1365,1)-INDEX(FC_L,$AL1365))*(INDEX(FC_E1,$AL1365+1)-INDEX(FC_E1,$AL1365))/(INDEX(FC_L,$AL1365+1)-INDEX(FC_L,$AL1365))</f>
        <v>0.42799999999999999</v>
      </c>
      <c r="AN1365" s="25">
        <f>INDEX(FC_E2,$AL1365)+(MEDIAN(MinStable,$AK1365,1)-INDEX(FC_L,$AL1365))*(INDEX(FC_E2,$AL1365+1)-INDEX(FC_E2,$AL1365))/(INDEX(FC_L,$AL1365+1)-INDEX(FC_L,$AL1365))</f>
        <v>0.42199999999999999</v>
      </c>
      <c r="AO1365" s="25">
        <f>INDEX(FC_E3,$AL1365)+(MEDIAN(MinStable,$AK1365,1)-INDEX(FC_L,$AL1365))*(INDEX(FC_E3,$AL1365+1)-INDEX(FC_E3,$AL1365))/(INDEX(FC_L,$AL1365+1)-INDEX(FC_L,$AL1365))</f>
        <v>0.41499999999999998</v>
      </c>
      <c r="AP1365" s="26">
        <f>(IF(S1365=1,Y1365*AK1365/AM1365,0)+IF(T1365=1,Z1365*AK1365/AN1365,0)+IF(U1365=1,AA1365*AK1365/AO1365,0))*dt/60</f>
        <v>4.4176706827309245E-2</v>
      </c>
      <c r="AQ1365" s="25">
        <f>E1365+(AG1365*SQRT(RTE)-AH1365/SQRT(RTE))*dt/60/E_nom</f>
        <v>0.62615498579605178</v>
      </c>
      <c r="AR1365">
        <f>IF(R1365=1,1,0)</f>
        <v>0</v>
      </c>
    </row>
    <row r="1366" spans="1:44" x14ac:dyDescent="0.2">
      <c r="A1366">
        <v>1364</v>
      </c>
      <c r="B1366" s="22">
        <f>A1366/1440</f>
        <v>0.94722222222222219</v>
      </c>
      <c r="C1366" s="23">
        <v>2.0590999999999999</v>
      </c>
      <c r="D1366" s="24">
        <f>C1366+P_aux</f>
        <v>2.0741000000000001</v>
      </c>
      <c r="E1366" s="25">
        <f>AQ1365</f>
        <v>0.62615498579605178</v>
      </c>
      <c r="F1366" s="24">
        <f>AB1365</f>
        <v>1.1000000000000001</v>
      </c>
      <c r="G1366">
        <f>IF(AND(S1365=0,V1365&gt;=MinOff),V1365,-1)</f>
        <v>58</v>
      </c>
      <c r="H1366">
        <f>IF(AND(T1365=0,W1365&gt;=MinOff),W1365,-1)</f>
        <v>57</v>
      </c>
      <c r="I1366">
        <f>IF(AND(U1365=0,X1365&gt;=MinOff),X1365,-1)</f>
        <v>-1</v>
      </c>
      <c r="J1366">
        <f>IF(AND(S1365=1,V1365&gt;=MinRun),V1365,-1)</f>
        <v>-1</v>
      </c>
      <c r="K1366">
        <f>IF(AND(T1365=1,W1365&gt;=MinRun),W1365,-1)</f>
        <v>-1</v>
      </c>
      <c r="L1366">
        <f>IF(AND(U1365=1,X1365&gt;=MinRun),X1365,-1)</f>
        <v>799</v>
      </c>
      <c r="M1366">
        <f>IF(MAX(G1366:I1366)&lt;0,0,MATCH(MAX(G1366:I1366),G1366:I1366,0))</f>
        <v>1</v>
      </c>
      <c r="N1366">
        <f>IF(MAX(J1366:L1366)&lt;0,0,MATCH(MAX(J1366:L1366),J1366:L1366,0))</f>
        <v>3</v>
      </c>
      <c r="O1366" s="24">
        <f>IF(N1366=0,0,INDEX(CapVec,N1366))</f>
        <v>1.1000000000000001</v>
      </c>
      <c r="P1366">
        <f>IF(OR(D1366&gt;F1366+StartMargin,E1366&lt;SOC_startT),1,0)</f>
        <v>0</v>
      </c>
      <c r="Q1366">
        <f>IF(AND(E1366&gt;SOC_stopT,D1366&lt;=F1366-O1366+StopMargin),1,0)</f>
        <v>0</v>
      </c>
      <c r="R1366">
        <f>IF(AND(P1366=1,M1366&gt;0),1,IF(AND(P1366=0,Q1366=1,N1366&gt;0),-1,0))</f>
        <v>0</v>
      </c>
      <c r="S1366">
        <f>S1365+IF(AND(R1366=1,M1366=1),1,0)-IF(AND(R1366=-1,N1366=1),1,0)</f>
        <v>0</v>
      </c>
      <c r="T1366">
        <f>T1365+IF(AND(R1366=1,M1366=2),1,0)-IF(AND(R1366=-1,N1366=2),1,0)</f>
        <v>0</v>
      </c>
      <c r="U1366">
        <f>U1365+IF(AND(R1366=1,M1366=3),1,0)-IF(AND(R1366=-1,N1366=3),1,0)</f>
        <v>1</v>
      </c>
      <c r="V1366">
        <f>IF(S1366&lt;&gt;S1365,0,V1365+dt)</f>
        <v>59</v>
      </c>
      <c r="W1366">
        <f>IF(T1366&lt;&gt;T1365,0,W1365+dt)</f>
        <v>58</v>
      </c>
      <c r="X1366">
        <f>IF(U1366&lt;&gt;U1365,0,X1365+dt)</f>
        <v>800</v>
      </c>
      <c r="Y1366" s="24">
        <f>S1366*Cap_1*MIN(1,(V1366+dt)/StartRamp)</f>
        <v>0</v>
      </c>
      <c r="Z1366" s="24">
        <f>T1366*Cap_2*MIN(1,(W1366+dt)/StartRamp)</f>
        <v>0</v>
      </c>
      <c r="AA1366" s="24">
        <f>U1366*Cap_3*MIN(1,(X1366+dt)/StartRamp)</f>
        <v>1.1000000000000001</v>
      </c>
      <c r="AB1366" s="24">
        <f>SUM(Y1366:AA1366)</f>
        <v>1.1000000000000001</v>
      </c>
      <c r="AC1366" s="24">
        <f>AB1366-D1366</f>
        <v>-0.97409999999999997</v>
      </c>
      <c r="AD1366" s="25">
        <f>MEDIAN(0,(TaperEnd-E1366)/(TaperEnd-TaperStart),1)</f>
        <v>1</v>
      </c>
      <c r="AE1366" s="24">
        <f>MIN(P_pcs*AD1366,MAX(0,SOC_max-E1366)*E_nom*60/dt/SQRT(RTE))</f>
        <v>2.5</v>
      </c>
      <c r="AF1366" s="24">
        <f>MIN(P_pcs,MAX(0,E1366-SOC_min)*E_nom*60/dt*SQRT(RTE))</f>
        <v>2.5</v>
      </c>
      <c r="AG1366" s="24">
        <f>IF(AC1366&gt;0,MIN(AC1366,AE1366),0)</f>
        <v>0</v>
      </c>
      <c r="AH1366" s="24">
        <f>IF(AC1366&lt;0,MIN(-AC1366,AF1366),0)</f>
        <v>0.97409999999999997</v>
      </c>
      <c r="AI1366" s="24">
        <f>IF(AC1366&gt;0,D1366+AG1366,AB1366)</f>
        <v>1.1000000000000001</v>
      </c>
      <c r="AJ1366" s="24">
        <f>MAX(0,D1366-AI1366-AH1366)</f>
        <v>0</v>
      </c>
      <c r="AK1366" s="25">
        <f>IF(AB1366&gt;0,AI1366/AB1366,0)</f>
        <v>1</v>
      </c>
      <c r="AL1366">
        <f>IF(AB1366=0,1,MIN(MATCH(MEDIAN(MinStable,AK1366,1),FC_L,1),3))</f>
        <v>3</v>
      </c>
      <c r="AM1366" s="25">
        <f>INDEX(FC_E1,$AL1366)+(MEDIAN(MinStable,$AK1366,1)-INDEX(FC_L,$AL1366))*(INDEX(FC_E1,$AL1366+1)-INDEX(FC_E1,$AL1366))/(INDEX(FC_L,$AL1366+1)-INDEX(FC_L,$AL1366))</f>
        <v>0.42799999999999999</v>
      </c>
      <c r="AN1366" s="25">
        <f>INDEX(FC_E2,$AL1366)+(MEDIAN(MinStable,$AK1366,1)-INDEX(FC_L,$AL1366))*(INDEX(FC_E2,$AL1366+1)-INDEX(FC_E2,$AL1366))/(INDEX(FC_L,$AL1366+1)-INDEX(FC_L,$AL1366))</f>
        <v>0.42199999999999999</v>
      </c>
      <c r="AO1366" s="25">
        <f>INDEX(FC_E3,$AL1366)+(MEDIAN(MinStable,$AK1366,1)-INDEX(FC_L,$AL1366))*(INDEX(FC_E3,$AL1366+1)-INDEX(FC_E3,$AL1366))/(INDEX(FC_L,$AL1366+1)-INDEX(FC_L,$AL1366))</f>
        <v>0.41499999999999998</v>
      </c>
      <c r="AP1366" s="26">
        <f>(IF(S1366=1,Y1366*AK1366/AM1366,0)+IF(T1366=1,Z1366*AK1366/AN1366,0)+IF(U1366=1,AA1366*AK1366/AO1366,0))*dt/60</f>
        <v>4.4176706827309245E-2</v>
      </c>
      <c r="AQ1366" s="25">
        <f>E1366+(AG1366*SQRT(RTE)-AH1366/SQRT(RTE))*dt/60/E_nom</f>
        <v>0.62300833704147607</v>
      </c>
      <c r="AR1366">
        <f>IF(R1366=1,1,0)</f>
        <v>0</v>
      </c>
    </row>
    <row r="1367" spans="1:44" x14ac:dyDescent="0.2">
      <c r="A1367">
        <v>1365</v>
      </c>
      <c r="B1367" s="22">
        <f>A1367/1440</f>
        <v>0.94791666666666663</v>
      </c>
      <c r="C1367" s="23">
        <v>1.9492</v>
      </c>
      <c r="D1367" s="24">
        <f>C1367+P_aux</f>
        <v>1.9641999999999999</v>
      </c>
      <c r="E1367" s="25">
        <f>AQ1366</f>
        <v>0.62300833704147607</v>
      </c>
      <c r="F1367" s="24">
        <f>AB1366</f>
        <v>1.1000000000000001</v>
      </c>
      <c r="G1367">
        <f>IF(AND(S1366=0,V1366&gt;=MinOff),V1366,-1)</f>
        <v>59</v>
      </c>
      <c r="H1367">
        <f>IF(AND(T1366=0,W1366&gt;=MinOff),W1366,-1)</f>
        <v>58</v>
      </c>
      <c r="I1367">
        <f>IF(AND(U1366=0,X1366&gt;=MinOff),X1366,-1)</f>
        <v>-1</v>
      </c>
      <c r="J1367">
        <f>IF(AND(S1366=1,V1366&gt;=MinRun),V1366,-1)</f>
        <v>-1</v>
      </c>
      <c r="K1367">
        <f>IF(AND(T1366=1,W1366&gt;=MinRun),W1366,-1)</f>
        <v>-1</v>
      </c>
      <c r="L1367">
        <f>IF(AND(U1366=1,X1366&gt;=MinRun),X1366,-1)</f>
        <v>800</v>
      </c>
      <c r="M1367">
        <f>IF(MAX(G1367:I1367)&lt;0,0,MATCH(MAX(G1367:I1367),G1367:I1367,0))</f>
        <v>1</v>
      </c>
      <c r="N1367">
        <f>IF(MAX(J1367:L1367)&lt;0,0,MATCH(MAX(J1367:L1367),J1367:L1367,0))</f>
        <v>3</v>
      </c>
      <c r="O1367" s="24">
        <f>IF(N1367=0,0,INDEX(CapVec,N1367))</f>
        <v>1.1000000000000001</v>
      </c>
      <c r="P1367">
        <f>IF(OR(D1367&gt;F1367+StartMargin,E1367&lt;SOC_startT),1,0)</f>
        <v>0</v>
      </c>
      <c r="Q1367">
        <f>IF(AND(E1367&gt;SOC_stopT,D1367&lt;=F1367-O1367+StopMargin),1,0)</f>
        <v>0</v>
      </c>
      <c r="R1367">
        <f>IF(AND(P1367=1,M1367&gt;0),1,IF(AND(P1367=0,Q1367=1,N1367&gt;0),-1,0))</f>
        <v>0</v>
      </c>
      <c r="S1367">
        <f>S1366+IF(AND(R1367=1,M1367=1),1,0)-IF(AND(R1367=-1,N1367=1),1,0)</f>
        <v>0</v>
      </c>
      <c r="T1367">
        <f>T1366+IF(AND(R1367=1,M1367=2),1,0)-IF(AND(R1367=-1,N1367=2),1,0)</f>
        <v>0</v>
      </c>
      <c r="U1367">
        <f>U1366+IF(AND(R1367=1,M1367=3),1,0)-IF(AND(R1367=-1,N1367=3),1,0)</f>
        <v>1</v>
      </c>
      <c r="V1367">
        <f>IF(S1367&lt;&gt;S1366,0,V1366+dt)</f>
        <v>60</v>
      </c>
      <c r="W1367">
        <f>IF(T1367&lt;&gt;T1366,0,W1366+dt)</f>
        <v>59</v>
      </c>
      <c r="X1367">
        <f>IF(U1367&lt;&gt;U1366,0,X1366+dt)</f>
        <v>801</v>
      </c>
      <c r="Y1367" s="24">
        <f>S1367*Cap_1*MIN(1,(V1367+dt)/StartRamp)</f>
        <v>0</v>
      </c>
      <c r="Z1367" s="24">
        <f>T1367*Cap_2*MIN(1,(W1367+dt)/StartRamp)</f>
        <v>0</v>
      </c>
      <c r="AA1367" s="24">
        <f>U1367*Cap_3*MIN(1,(X1367+dt)/StartRamp)</f>
        <v>1.1000000000000001</v>
      </c>
      <c r="AB1367" s="24">
        <f>SUM(Y1367:AA1367)</f>
        <v>1.1000000000000001</v>
      </c>
      <c r="AC1367" s="24">
        <f>AB1367-D1367</f>
        <v>-0.86419999999999986</v>
      </c>
      <c r="AD1367" s="25">
        <f>MEDIAN(0,(TaperEnd-E1367)/(TaperEnd-TaperStart),1)</f>
        <v>1</v>
      </c>
      <c r="AE1367" s="24">
        <f>MIN(P_pcs*AD1367,MAX(0,SOC_max-E1367)*E_nom*60/dt/SQRT(RTE))</f>
        <v>2.5</v>
      </c>
      <c r="AF1367" s="24">
        <f>MIN(P_pcs,MAX(0,E1367-SOC_min)*E_nom*60/dt*SQRT(RTE))</f>
        <v>2.5</v>
      </c>
      <c r="AG1367" s="24">
        <f>IF(AC1367&gt;0,MIN(AC1367,AE1367),0)</f>
        <v>0</v>
      </c>
      <c r="AH1367" s="24">
        <f>IF(AC1367&lt;0,MIN(-AC1367,AF1367),0)</f>
        <v>0.86419999999999986</v>
      </c>
      <c r="AI1367" s="24">
        <f>IF(AC1367&gt;0,D1367+AG1367,AB1367)</f>
        <v>1.1000000000000001</v>
      </c>
      <c r="AJ1367" s="24">
        <f>MAX(0,D1367-AI1367-AH1367)</f>
        <v>0</v>
      </c>
      <c r="AK1367" s="25">
        <f>IF(AB1367&gt;0,AI1367/AB1367,0)</f>
        <v>1</v>
      </c>
      <c r="AL1367">
        <f>IF(AB1367=0,1,MIN(MATCH(MEDIAN(MinStable,AK1367,1),FC_L,1),3))</f>
        <v>3</v>
      </c>
      <c r="AM1367" s="25">
        <f>INDEX(FC_E1,$AL1367)+(MEDIAN(MinStable,$AK1367,1)-INDEX(FC_L,$AL1367))*(INDEX(FC_E1,$AL1367+1)-INDEX(FC_E1,$AL1367))/(INDEX(FC_L,$AL1367+1)-INDEX(FC_L,$AL1367))</f>
        <v>0.42799999999999999</v>
      </c>
      <c r="AN1367" s="25">
        <f>INDEX(FC_E2,$AL1367)+(MEDIAN(MinStable,$AK1367,1)-INDEX(FC_L,$AL1367))*(INDEX(FC_E2,$AL1367+1)-INDEX(FC_E2,$AL1367))/(INDEX(FC_L,$AL1367+1)-INDEX(FC_L,$AL1367))</f>
        <v>0.42199999999999999</v>
      </c>
      <c r="AO1367" s="25">
        <f>INDEX(FC_E3,$AL1367)+(MEDIAN(MinStable,$AK1367,1)-INDEX(FC_L,$AL1367))*(INDEX(FC_E3,$AL1367+1)-INDEX(FC_E3,$AL1367))/(INDEX(FC_L,$AL1367+1)-INDEX(FC_L,$AL1367))</f>
        <v>0.41499999999999998</v>
      </c>
      <c r="AP1367" s="26">
        <f>(IF(S1367=1,Y1367*AK1367/AM1367,0)+IF(T1367=1,Z1367*AK1367/AN1367,0)+IF(U1367=1,AA1367*AK1367/AO1367,0))*dt/60</f>
        <v>4.4176706827309245E-2</v>
      </c>
      <c r="AQ1367" s="25">
        <f>E1367+(AG1367*SQRT(RTE)-AH1367/SQRT(RTE))*dt/60/E_nom</f>
        <v>0.62021669978277127</v>
      </c>
      <c r="AR1367">
        <f>IF(R1367=1,1,0)</f>
        <v>0</v>
      </c>
    </row>
    <row r="1368" spans="1:44" x14ac:dyDescent="0.2">
      <c r="A1368">
        <v>1366</v>
      </c>
      <c r="B1368" s="22">
        <f>A1368/1440</f>
        <v>0.94861111111111107</v>
      </c>
      <c r="C1368" s="23">
        <v>1.9330000000000001</v>
      </c>
      <c r="D1368" s="24">
        <f>C1368+P_aux</f>
        <v>1.948</v>
      </c>
      <c r="E1368" s="25">
        <f>AQ1367</f>
        <v>0.62021669978277127</v>
      </c>
      <c r="F1368" s="24">
        <f>AB1367</f>
        <v>1.1000000000000001</v>
      </c>
      <c r="G1368">
        <f>IF(AND(S1367=0,V1367&gt;=MinOff),V1367,-1)</f>
        <v>60</v>
      </c>
      <c r="H1368">
        <f>IF(AND(T1367=0,W1367&gt;=MinOff),W1367,-1)</f>
        <v>59</v>
      </c>
      <c r="I1368">
        <f>IF(AND(U1367=0,X1367&gt;=MinOff),X1367,-1)</f>
        <v>-1</v>
      </c>
      <c r="J1368">
        <f>IF(AND(S1367=1,V1367&gt;=MinRun),V1367,-1)</f>
        <v>-1</v>
      </c>
      <c r="K1368">
        <f>IF(AND(T1367=1,W1367&gt;=MinRun),W1367,-1)</f>
        <v>-1</v>
      </c>
      <c r="L1368">
        <f>IF(AND(U1367=1,X1367&gt;=MinRun),X1367,-1)</f>
        <v>801</v>
      </c>
      <c r="M1368">
        <f>IF(MAX(G1368:I1368)&lt;0,0,MATCH(MAX(G1368:I1368),G1368:I1368,0))</f>
        <v>1</v>
      </c>
      <c r="N1368">
        <f>IF(MAX(J1368:L1368)&lt;0,0,MATCH(MAX(J1368:L1368),J1368:L1368,0))</f>
        <v>3</v>
      </c>
      <c r="O1368" s="24">
        <f>IF(N1368=0,0,INDEX(CapVec,N1368))</f>
        <v>1.1000000000000001</v>
      </c>
      <c r="P1368">
        <f>IF(OR(D1368&gt;F1368+StartMargin,E1368&lt;SOC_startT),1,0)</f>
        <v>0</v>
      </c>
      <c r="Q1368">
        <f>IF(AND(E1368&gt;SOC_stopT,D1368&lt;=F1368-O1368+StopMargin),1,0)</f>
        <v>0</v>
      </c>
      <c r="R1368">
        <f>IF(AND(P1368=1,M1368&gt;0),1,IF(AND(P1368=0,Q1368=1,N1368&gt;0),-1,0))</f>
        <v>0</v>
      </c>
      <c r="S1368">
        <f>S1367+IF(AND(R1368=1,M1368=1),1,0)-IF(AND(R1368=-1,N1368=1),1,0)</f>
        <v>0</v>
      </c>
      <c r="T1368">
        <f>T1367+IF(AND(R1368=1,M1368=2),1,0)-IF(AND(R1368=-1,N1368=2),1,0)</f>
        <v>0</v>
      </c>
      <c r="U1368">
        <f>U1367+IF(AND(R1368=1,M1368=3),1,0)-IF(AND(R1368=-1,N1368=3),1,0)</f>
        <v>1</v>
      </c>
      <c r="V1368">
        <f>IF(S1368&lt;&gt;S1367,0,V1367+dt)</f>
        <v>61</v>
      </c>
      <c r="W1368">
        <f>IF(T1368&lt;&gt;T1367,0,W1367+dt)</f>
        <v>60</v>
      </c>
      <c r="X1368">
        <f>IF(U1368&lt;&gt;U1367,0,X1367+dt)</f>
        <v>802</v>
      </c>
      <c r="Y1368" s="24">
        <f>S1368*Cap_1*MIN(1,(V1368+dt)/StartRamp)</f>
        <v>0</v>
      </c>
      <c r="Z1368" s="24">
        <f>T1368*Cap_2*MIN(1,(W1368+dt)/StartRamp)</f>
        <v>0</v>
      </c>
      <c r="AA1368" s="24">
        <f>U1368*Cap_3*MIN(1,(X1368+dt)/StartRamp)</f>
        <v>1.1000000000000001</v>
      </c>
      <c r="AB1368" s="24">
        <f>SUM(Y1368:AA1368)</f>
        <v>1.1000000000000001</v>
      </c>
      <c r="AC1368" s="24">
        <f>AB1368-D1368</f>
        <v>-0.84799999999999986</v>
      </c>
      <c r="AD1368" s="25">
        <f>MEDIAN(0,(TaperEnd-E1368)/(TaperEnd-TaperStart),1)</f>
        <v>1</v>
      </c>
      <c r="AE1368" s="24">
        <f>MIN(P_pcs*AD1368,MAX(0,SOC_max-E1368)*E_nom*60/dt/SQRT(RTE))</f>
        <v>2.5</v>
      </c>
      <c r="AF1368" s="24">
        <f>MIN(P_pcs,MAX(0,E1368-SOC_min)*E_nom*60/dt*SQRT(RTE))</f>
        <v>2.5</v>
      </c>
      <c r="AG1368" s="24">
        <f>IF(AC1368&gt;0,MIN(AC1368,AE1368),0)</f>
        <v>0</v>
      </c>
      <c r="AH1368" s="24">
        <f>IF(AC1368&lt;0,MIN(-AC1368,AF1368),0)</f>
        <v>0.84799999999999986</v>
      </c>
      <c r="AI1368" s="24">
        <f>IF(AC1368&gt;0,D1368+AG1368,AB1368)</f>
        <v>1.1000000000000001</v>
      </c>
      <c r="AJ1368" s="24">
        <f>MAX(0,D1368-AI1368-AH1368)</f>
        <v>0</v>
      </c>
      <c r="AK1368" s="25">
        <f>IF(AB1368&gt;0,AI1368/AB1368,0)</f>
        <v>1</v>
      </c>
      <c r="AL1368">
        <f>IF(AB1368=0,1,MIN(MATCH(MEDIAN(MinStable,AK1368,1),FC_L,1),3))</f>
        <v>3</v>
      </c>
      <c r="AM1368" s="25">
        <f>INDEX(FC_E1,$AL1368)+(MEDIAN(MinStable,$AK1368,1)-INDEX(FC_L,$AL1368))*(INDEX(FC_E1,$AL1368+1)-INDEX(FC_E1,$AL1368))/(INDEX(FC_L,$AL1368+1)-INDEX(FC_L,$AL1368))</f>
        <v>0.42799999999999999</v>
      </c>
      <c r="AN1368" s="25">
        <f>INDEX(FC_E2,$AL1368)+(MEDIAN(MinStable,$AK1368,1)-INDEX(FC_L,$AL1368))*(INDEX(FC_E2,$AL1368+1)-INDEX(FC_E2,$AL1368))/(INDEX(FC_L,$AL1368+1)-INDEX(FC_L,$AL1368))</f>
        <v>0.42199999999999999</v>
      </c>
      <c r="AO1368" s="25">
        <f>INDEX(FC_E3,$AL1368)+(MEDIAN(MinStable,$AK1368,1)-INDEX(FC_L,$AL1368))*(INDEX(FC_E3,$AL1368+1)-INDEX(FC_E3,$AL1368))/(INDEX(FC_L,$AL1368+1)-INDEX(FC_L,$AL1368))</f>
        <v>0.41499999999999998</v>
      </c>
      <c r="AP1368" s="26">
        <f>(IF(S1368=1,Y1368*AK1368/AM1368,0)+IF(T1368=1,Z1368*AK1368/AN1368,0)+IF(U1368=1,AA1368*AK1368/AO1368,0))*dt/60</f>
        <v>4.4176706827309245E-2</v>
      </c>
      <c r="AQ1368" s="25">
        <f>E1368+(AG1368*SQRT(RTE)-AH1368/SQRT(RTE))*dt/60/E_nom</f>
        <v>0.61747739360899012</v>
      </c>
      <c r="AR1368">
        <f>IF(R1368=1,1,0)</f>
        <v>0</v>
      </c>
    </row>
    <row r="1369" spans="1:44" x14ac:dyDescent="0.2">
      <c r="A1369">
        <v>1367</v>
      </c>
      <c r="B1369" s="22">
        <f>A1369/1440</f>
        <v>0.94930555555555551</v>
      </c>
      <c r="C1369" s="23">
        <v>1.9352</v>
      </c>
      <c r="D1369" s="24">
        <f>C1369+P_aux</f>
        <v>1.9501999999999999</v>
      </c>
      <c r="E1369" s="25">
        <f>AQ1368</f>
        <v>0.61747739360899012</v>
      </c>
      <c r="F1369" s="24">
        <f>AB1368</f>
        <v>1.1000000000000001</v>
      </c>
      <c r="G1369">
        <f>IF(AND(S1368=0,V1368&gt;=MinOff),V1368,-1)</f>
        <v>61</v>
      </c>
      <c r="H1369">
        <f>IF(AND(T1368=0,W1368&gt;=MinOff),W1368,-1)</f>
        <v>60</v>
      </c>
      <c r="I1369">
        <f>IF(AND(U1368=0,X1368&gt;=MinOff),X1368,-1)</f>
        <v>-1</v>
      </c>
      <c r="J1369">
        <f>IF(AND(S1368=1,V1368&gt;=MinRun),V1368,-1)</f>
        <v>-1</v>
      </c>
      <c r="K1369">
        <f>IF(AND(T1368=1,W1368&gt;=MinRun),W1368,-1)</f>
        <v>-1</v>
      </c>
      <c r="L1369">
        <f>IF(AND(U1368=1,X1368&gt;=MinRun),X1368,-1)</f>
        <v>802</v>
      </c>
      <c r="M1369">
        <f>IF(MAX(G1369:I1369)&lt;0,0,MATCH(MAX(G1369:I1369),G1369:I1369,0))</f>
        <v>1</v>
      </c>
      <c r="N1369">
        <f>IF(MAX(J1369:L1369)&lt;0,0,MATCH(MAX(J1369:L1369),J1369:L1369,0))</f>
        <v>3</v>
      </c>
      <c r="O1369" s="24">
        <f>IF(N1369=0,0,INDEX(CapVec,N1369))</f>
        <v>1.1000000000000001</v>
      </c>
      <c r="P1369">
        <f>IF(OR(D1369&gt;F1369+StartMargin,E1369&lt;SOC_startT),1,0)</f>
        <v>0</v>
      </c>
      <c r="Q1369">
        <f>IF(AND(E1369&gt;SOC_stopT,D1369&lt;=F1369-O1369+StopMargin),1,0)</f>
        <v>0</v>
      </c>
      <c r="R1369">
        <f>IF(AND(P1369=1,M1369&gt;0),1,IF(AND(P1369=0,Q1369=1,N1369&gt;0),-1,0))</f>
        <v>0</v>
      </c>
      <c r="S1369">
        <f>S1368+IF(AND(R1369=1,M1369=1),1,0)-IF(AND(R1369=-1,N1369=1),1,0)</f>
        <v>0</v>
      </c>
      <c r="T1369">
        <f>T1368+IF(AND(R1369=1,M1369=2),1,0)-IF(AND(R1369=-1,N1369=2),1,0)</f>
        <v>0</v>
      </c>
      <c r="U1369">
        <f>U1368+IF(AND(R1369=1,M1369=3),1,0)-IF(AND(R1369=-1,N1369=3),1,0)</f>
        <v>1</v>
      </c>
      <c r="V1369">
        <f>IF(S1369&lt;&gt;S1368,0,V1368+dt)</f>
        <v>62</v>
      </c>
      <c r="W1369">
        <f>IF(T1369&lt;&gt;T1368,0,W1368+dt)</f>
        <v>61</v>
      </c>
      <c r="X1369">
        <f>IF(U1369&lt;&gt;U1368,0,X1368+dt)</f>
        <v>803</v>
      </c>
      <c r="Y1369" s="24">
        <f>S1369*Cap_1*MIN(1,(V1369+dt)/StartRamp)</f>
        <v>0</v>
      </c>
      <c r="Z1369" s="24">
        <f>T1369*Cap_2*MIN(1,(W1369+dt)/StartRamp)</f>
        <v>0</v>
      </c>
      <c r="AA1369" s="24">
        <f>U1369*Cap_3*MIN(1,(X1369+dt)/StartRamp)</f>
        <v>1.1000000000000001</v>
      </c>
      <c r="AB1369" s="24">
        <f>SUM(Y1369:AA1369)</f>
        <v>1.1000000000000001</v>
      </c>
      <c r="AC1369" s="24">
        <f>AB1369-D1369</f>
        <v>-0.85019999999999984</v>
      </c>
      <c r="AD1369" s="25">
        <f>MEDIAN(0,(TaperEnd-E1369)/(TaperEnd-TaperStart),1)</f>
        <v>1</v>
      </c>
      <c r="AE1369" s="24">
        <f>MIN(P_pcs*AD1369,MAX(0,SOC_max-E1369)*E_nom*60/dt/SQRT(RTE))</f>
        <v>2.5</v>
      </c>
      <c r="AF1369" s="24">
        <f>MIN(P_pcs,MAX(0,E1369-SOC_min)*E_nom*60/dt*SQRT(RTE))</f>
        <v>2.5</v>
      </c>
      <c r="AG1369" s="24">
        <f>IF(AC1369&gt;0,MIN(AC1369,AE1369),0)</f>
        <v>0</v>
      </c>
      <c r="AH1369" s="24">
        <f>IF(AC1369&lt;0,MIN(-AC1369,AF1369),0)</f>
        <v>0.85019999999999984</v>
      </c>
      <c r="AI1369" s="24">
        <f>IF(AC1369&gt;0,D1369+AG1369,AB1369)</f>
        <v>1.1000000000000001</v>
      </c>
      <c r="AJ1369" s="24">
        <f>MAX(0,D1369-AI1369-AH1369)</f>
        <v>0</v>
      </c>
      <c r="AK1369" s="25">
        <f>IF(AB1369&gt;0,AI1369/AB1369,0)</f>
        <v>1</v>
      </c>
      <c r="AL1369">
        <f>IF(AB1369=0,1,MIN(MATCH(MEDIAN(MinStable,AK1369,1),FC_L,1),3))</f>
        <v>3</v>
      </c>
      <c r="AM1369" s="25">
        <f>INDEX(FC_E1,$AL1369)+(MEDIAN(MinStable,$AK1369,1)-INDEX(FC_L,$AL1369))*(INDEX(FC_E1,$AL1369+1)-INDEX(FC_E1,$AL1369))/(INDEX(FC_L,$AL1369+1)-INDEX(FC_L,$AL1369))</f>
        <v>0.42799999999999999</v>
      </c>
      <c r="AN1369" s="25">
        <f>INDEX(FC_E2,$AL1369)+(MEDIAN(MinStable,$AK1369,1)-INDEX(FC_L,$AL1369))*(INDEX(FC_E2,$AL1369+1)-INDEX(FC_E2,$AL1369))/(INDEX(FC_L,$AL1369+1)-INDEX(FC_L,$AL1369))</f>
        <v>0.42199999999999999</v>
      </c>
      <c r="AO1369" s="25">
        <f>INDEX(FC_E3,$AL1369)+(MEDIAN(MinStable,$AK1369,1)-INDEX(FC_L,$AL1369))*(INDEX(FC_E3,$AL1369+1)-INDEX(FC_E3,$AL1369))/(INDEX(FC_L,$AL1369+1)-INDEX(FC_L,$AL1369))</f>
        <v>0.41499999999999998</v>
      </c>
      <c r="AP1369" s="26">
        <f>(IF(S1369=1,Y1369*AK1369/AM1369,0)+IF(T1369=1,Z1369*AK1369/AN1369,0)+IF(U1369=1,AA1369*AK1369/AO1369,0))*dt/60</f>
        <v>4.4176706827309245E-2</v>
      </c>
      <c r="AQ1369" s="25">
        <f>E1369+(AG1369*SQRT(RTE)-AH1369/SQRT(RTE))*dt/60/E_nom</f>
        <v>0.61473098074466381</v>
      </c>
      <c r="AR1369">
        <f>IF(R1369=1,1,0)</f>
        <v>0</v>
      </c>
    </row>
    <row r="1370" spans="1:44" x14ac:dyDescent="0.2">
      <c r="A1370">
        <v>1368</v>
      </c>
      <c r="B1370" s="22">
        <f>A1370/1440</f>
        <v>0.95</v>
      </c>
      <c r="C1370" s="23">
        <v>1.9618</v>
      </c>
      <c r="D1370" s="24">
        <f>C1370+P_aux</f>
        <v>1.9767999999999999</v>
      </c>
      <c r="E1370" s="25">
        <f>AQ1369</f>
        <v>0.61473098074466381</v>
      </c>
      <c r="F1370" s="24">
        <f>AB1369</f>
        <v>1.1000000000000001</v>
      </c>
      <c r="G1370">
        <f>IF(AND(S1369=0,V1369&gt;=MinOff),V1369,-1)</f>
        <v>62</v>
      </c>
      <c r="H1370">
        <f>IF(AND(T1369=0,W1369&gt;=MinOff),W1369,-1)</f>
        <v>61</v>
      </c>
      <c r="I1370">
        <f>IF(AND(U1369=0,X1369&gt;=MinOff),X1369,-1)</f>
        <v>-1</v>
      </c>
      <c r="J1370">
        <f>IF(AND(S1369=1,V1369&gt;=MinRun),V1369,-1)</f>
        <v>-1</v>
      </c>
      <c r="K1370">
        <f>IF(AND(T1369=1,W1369&gt;=MinRun),W1369,-1)</f>
        <v>-1</v>
      </c>
      <c r="L1370">
        <f>IF(AND(U1369=1,X1369&gt;=MinRun),X1369,-1)</f>
        <v>803</v>
      </c>
      <c r="M1370">
        <f>IF(MAX(G1370:I1370)&lt;0,0,MATCH(MAX(G1370:I1370),G1370:I1370,0))</f>
        <v>1</v>
      </c>
      <c r="N1370">
        <f>IF(MAX(J1370:L1370)&lt;0,0,MATCH(MAX(J1370:L1370),J1370:L1370,0))</f>
        <v>3</v>
      </c>
      <c r="O1370" s="24">
        <f>IF(N1370=0,0,INDEX(CapVec,N1370))</f>
        <v>1.1000000000000001</v>
      </c>
      <c r="P1370">
        <f>IF(OR(D1370&gt;F1370+StartMargin,E1370&lt;SOC_startT),1,0)</f>
        <v>0</v>
      </c>
      <c r="Q1370">
        <f>IF(AND(E1370&gt;SOC_stopT,D1370&lt;=F1370-O1370+StopMargin),1,0)</f>
        <v>0</v>
      </c>
      <c r="R1370">
        <f>IF(AND(P1370=1,M1370&gt;0),1,IF(AND(P1370=0,Q1370=1,N1370&gt;0),-1,0))</f>
        <v>0</v>
      </c>
      <c r="S1370">
        <f>S1369+IF(AND(R1370=1,M1370=1),1,0)-IF(AND(R1370=-1,N1370=1),1,0)</f>
        <v>0</v>
      </c>
      <c r="T1370">
        <f>T1369+IF(AND(R1370=1,M1370=2),1,0)-IF(AND(R1370=-1,N1370=2),1,0)</f>
        <v>0</v>
      </c>
      <c r="U1370">
        <f>U1369+IF(AND(R1370=1,M1370=3),1,0)-IF(AND(R1370=-1,N1370=3),1,0)</f>
        <v>1</v>
      </c>
      <c r="V1370">
        <f>IF(S1370&lt;&gt;S1369,0,V1369+dt)</f>
        <v>63</v>
      </c>
      <c r="W1370">
        <f>IF(T1370&lt;&gt;T1369,0,W1369+dt)</f>
        <v>62</v>
      </c>
      <c r="X1370">
        <f>IF(U1370&lt;&gt;U1369,0,X1369+dt)</f>
        <v>804</v>
      </c>
      <c r="Y1370" s="24">
        <f>S1370*Cap_1*MIN(1,(V1370+dt)/StartRamp)</f>
        <v>0</v>
      </c>
      <c r="Z1370" s="24">
        <f>T1370*Cap_2*MIN(1,(W1370+dt)/StartRamp)</f>
        <v>0</v>
      </c>
      <c r="AA1370" s="24">
        <f>U1370*Cap_3*MIN(1,(X1370+dt)/StartRamp)</f>
        <v>1.1000000000000001</v>
      </c>
      <c r="AB1370" s="24">
        <f>SUM(Y1370:AA1370)</f>
        <v>1.1000000000000001</v>
      </c>
      <c r="AC1370" s="24">
        <f>AB1370-D1370</f>
        <v>-0.8767999999999998</v>
      </c>
      <c r="AD1370" s="25">
        <f>MEDIAN(0,(TaperEnd-E1370)/(TaperEnd-TaperStart),1)</f>
        <v>1</v>
      </c>
      <c r="AE1370" s="24">
        <f>MIN(P_pcs*AD1370,MAX(0,SOC_max-E1370)*E_nom*60/dt/SQRT(RTE))</f>
        <v>2.5</v>
      </c>
      <c r="AF1370" s="24">
        <f>MIN(P_pcs,MAX(0,E1370-SOC_min)*E_nom*60/dt*SQRT(RTE))</f>
        <v>2.5</v>
      </c>
      <c r="AG1370" s="24">
        <f>IF(AC1370&gt;0,MIN(AC1370,AE1370),0)</f>
        <v>0</v>
      </c>
      <c r="AH1370" s="24">
        <f>IF(AC1370&lt;0,MIN(-AC1370,AF1370),0)</f>
        <v>0.8767999999999998</v>
      </c>
      <c r="AI1370" s="24">
        <f>IF(AC1370&gt;0,D1370+AG1370,AB1370)</f>
        <v>1.1000000000000001</v>
      </c>
      <c r="AJ1370" s="24">
        <f>MAX(0,D1370-AI1370-AH1370)</f>
        <v>0</v>
      </c>
      <c r="AK1370" s="25">
        <f>IF(AB1370&gt;0,AI1370/AB1370,0)</f>
        <v>1</v>
      </c>
      <c r="AL1370">
        <f>IF(AB1370=0,1,MIN(MATCH(MEDIAN(MinStable,AK1370,1),FC_L,1),3))</f>
        <v>3</v>
      </c>
      <c r="AM1370" s="25">
        <f>INDEX(FC_E1,$AL1370)+(MEDIAN(MinStable,$AK1370,1)-INDEX(FC_L,$AL1370))*(INDEX(FC_E1,$AL1370+1)-INDEX(FC_E1,$AL1370))/(INDEX(FC_L,$AL1370+1)-INDEX(FC_L,$AL1370))</f>
        <v>0.42799999999999999</v>
      </c>
      <c r="AN1370" s="25">
        <f>INDEX(FC_E2,$AL1370)+(MEDIAN(MinStable,$AK1370,1)-INDEX(FC_L,$AL1370))*(INDEX(FC_E2,$AL1370+1)-INDEX(FC_E2,$AL1370))/(INDEX(FC_L,$AL1370+1)-INDEX(FC_L,$AL1370))</f>
        <v>0.42199999999999999</v>
      </c>
      <c r="AO1370" s="25">
        <f>INDEX(FC_E3,$AL1370)+(MEDIAN(MinStable,$AK1370,1)-INDEX(FC_L,$AL1370))*(INDEX(FC_E3,$AL1370+1)-INDEX(FC_E3,$AL1370))/(INDEX(FC_L,$AL1370+1)-INDEX(FC_L,$AL1370))</f>
        <v>0.41499999999999998</v>
      </c>
      <c r="AP1370" s="26">
        <f>(IF(S1370=1,Y1370*AK1370/AM1370,0)+IF(T1370=1,Z1370*AK1370/AN1370,0)+IF(U1370=1,AA1370*AK1370/AO1370,0))*dt/60</f>
        <v>4.4176706827309245E-2</v>
      </c>
      <c r="AQ1370" s="25">
        <f>E1370+(AG1370*SQRT(RTE)-AH1370/SQRT(RTE))*dt/60/E_nom</f>
        <v>0.61189864153101836</v>
      </c>
      <c r="AR1370">
        <f>IF(R1370=1,1,0)</f>
        <v>0</v>
      </c>
    </row>
    <row r="1371" spans="1:44" x14ac:dyDescent="0.2">
      <c r="A1371">
        <v>1369</v>
      </c>
      <c r="B1371" s="22">
        <f>A1371/1440</f>
        <v>0.9506944444444444</v>
      </c>
      <c r="C1371" s="23">
        <v>1.9877</v>
      </c>
      <c r="D1371" s="24">
        <f>C1371+P_aux</f>
        <v>2.0026999999999999</v>
      </c>
      <c r="E1371" s="25">
        <f>AQ1370</f>
        <v>0.61189864153101836</v>
      </c>
      <c r="F1371" s="24">
        <f>AB1370</f>
        <v>1.1000000000000001</v>
      </c>
      <c r="G1371">
        <f>IF(AND(S1370=0,V1370&gt;=MinOff),V1370,-1)</f>
        <v>63</v>
      </c>
      <c r="H1371">
        <f>IF(AND(T1370=0,W1370&gt;=MinOff),W1370,-1)</f>
        <v>62</v>
      </c>
      <c r="I1371">
        <f>IF(AND(U1370=0,X1370&gt;=MinOff),X1370,-1)</f>
        <v>-1</v>
      </c>
      <c r="J1371">
        <f>IF(AND(S1370=1,V1370&gt;=MinRun),V1370,-1)</f>
        <v>-1</v>
      </c>
      <c r="K1371">
        <f>IF(AND(T1370=1,W1370&gt;=MinRun),W1370,-1)</f>
        <v>-1</v>
      </c>
      <c r="L1371">
        <f>IF(AND(U1370=1,X1370&gt;=MinRun),X1370,-1)</f>
        <v>804</v>
      </c>
      <c r="M1371">
        <f>IF(MAX(G1371:I1371)&lt;0,0,MATCH(MAX(G1371:I1371),G1371:I1371,0))</f>
        <v>1</v>
      </c>
      <c r="N1371">
        <f>IF(MAX(J1371:L1371)&lt;0,0,MATCH(MAX(J1371:L1371),J1371:L1371,0))</f>
        <v>3</v>
      </c>
      <c r="O1371" s="24">
        <f>IF(N1371=0,0,INDEX(CapVec,N1371))</f>
        <v>1.1000000000000001</v>
      </c>
      <c r="P1371">
        <f>IF(OR(D1371&gt;F1371+StartMargin,E1371&lt;SOC_startT),1,0)</f>
        <v>0</v>
      </c>
      <c r="Q1371">
        <f>IF(AND(E1371&gt;SOC_stopT,D1371&lt;=F1371-O1371+StopMargin),1,0)</f>
        <v>0</v>
      </c>
      <c r="R1371">
        <f>IF(AND(P1371=1,M1371&gt;0),1,IF(AND(P1371=0,Q1371=1,N1371&gt;0),-1,0))</f>
        <v>0</v>
      </c>
      <c r="S1371">
        <f>S1370+IF(AND(R1371=1,M1371=1),1,0)-IF(AND(R1371=-1,N1371=1),1,0)</f>
        <v>0</v>
      </c>
      <c r="T1371">
        <f>T1370+IF(AND(R1371=1,M1371=2),1,0)-IF(AND(R1371=-1,N1371=2),1,0)</f>
        <v>0</v>
      </c>
      <c r="U1371">
        <f>U1370+IF(AND(R1371=1,M1371=3),1,0)-IF(AND(R1371=-1,N1371=3),1,0)</f>
        <v>1</v>
      </c>
      <c r="V1371">
        <f>IF(S1371&lt;&gt;S1370,0,V1370+dt)</f>
        <v>64</v>
      </c>
      <c r="W1371">
        <f>IF(T1371&lt;&gt;T1370,0,W1370+dt)</f>
        <v>63</v>
      </c>
      <c r="X1371">
        <f>IF(U1371&lt;&gt;U1370,0,X1370+dt)</f>
        <v>805</v>
      </c>
      <c r="Y1371" s="24">
        <f>S1371*Cap_1*MIN(1,(V1371+dt)/StartRamp)</f>
        <v>0</v>
      </c>
      <c r="Z1371" s="24">
        <f>T1371*Cap_2*MIN(1,(W1371+dt)/StartRamp)</f>
        <v>0</v>
      </c>
      <c r="AA1371" s="24">
        <f>U1371*Cap_3*MIN(1,(X1371+dt)/StartRamp)</f>
        <v>1.1000000000000001</v>
      </c>
      <c r="AB1371" s="24">
        <f>SUM(Y1371:AA1371)</f>
        <v>1.1000000000000001</v>
      </c>
      <c r="AC1371" s="24">
        <f>AB1371-D1371</f>
        <v>-0.90269999999999984</v>
      </c>
      <c r="AD1371" s="25">
        <f>MEDIAN(0,(TaperEnd-E1371)/(TaperEnd-TaperStart),1)</f>
        <v>1</v>
      </c>
      <c r="AE1371" s="24">
        <f>MIN(P_pcs*AD1371,MAX(0,SOC_max-E1371)*E_nom*60/dt/SQRT(RTE))</f>
        <v>2.5</v>
      </c>
      <c r="AF1371" s="24">
        <f>MIN(P_pcs,MAX(0,E1371-SOC_min)*E_nom*60/dt*SQRT(RTE))</f>
        <v>2.5</v>
      </c>
      <c r="AG1371" s="24">
        <f>IF(AC1371&gt;0,MIN(AC1371,AE1371),0)</f>
        <v>0</v>
      </c>
      <c r="AH1371" s="24">
        <f>IF(AC1371&lt;0,MIN(-AC1371,AF1371),0)</f>
        <v>0.90269999999999984</v>
      </c>
      <c r="AI1371" s="24">
        <f>IF(AC1371&gt;0,D1371+AG1371,AB1371)</f>
        <v>1.1000000000000001</v>
      </c>
      <c r="AJ1371" s="24">
        <f>MAX(0,D1371-AI1371-AH1371)</f>
        <v>0</v>
      </c>
      <c r="AK1371" s="25">
        <f>IF(AB1371&gt;0,AI1371/AB1371,0)</f>
        <v>1</v>
      </c>
      <c r="AL1371">
        <f>IF(AB1371=0,1,MIN(MATCH(MEDIAN(MinStable,AK1371,1),FC_L,1),3))</f>
        <v>3</v>
      </c>
      <c r="AM1371" s="25">
        <f>INDEX(FC_E1,$AL1371)+(MEDIAN(MinStable,$AK1371,1)-INDEX(FC_L,$AL1371))*(INDEX(FC_E1,$AL1371+1)-INDEX(FC_E1,$AL1371))/(INDEX(FC_L,$AL1371+1)-INDEX(FC_L,$AL1371))</f>
        <v>0.42799999999999999</v>
      </c>
      <c r="AN1371" s="25">
        <f>INDEX(FC_E2,$AL1371)+(MEDIAN(MinStable,$AK1371,1)-INDEX(FC_L,$AL1371))*(INDEX(FC_E2,$AL1371+1)-INDEX(FC_E2,$AL1371))/(INDEX(FC_L,$AL1371+1)-INDEX(FC_L,$AL1371))</f>
        <v>0.42199999999999999</v>
      </c>
      <c r="AO1371" s="25">
        <f>INDEX(FC_E3,$AL1371)+(MEDIAN(MinStable,$AK1371,1)-INDEX(FC_L,$AL1371))*(INDEX(FC_E3,$AL1371+1)-INDEX(FC_E3,$AL1371))/(INDEX(FC_L,$AL1371+1)-INDEX(FC_L,$AL1371))</f>
        <v>0.41499999999999998</v>
      </c>
      <c r="AP1371" s="26">
        <f>(IF(S1371=1,Y1371*AK1371/AM1371,0)+IF(T1371=1,Z1371*AK1371/AN1371,0)+IF(U1371=1,AA1371*AK1371/AO1371,0))*dt/60</f>
        <v>4.4176706827309245E-2</v>
      </c>
      <c r="AQ1371" s="25">
        <f>E1371+(AG1371*SQRT(RTE)-AH1371/SQRT(RTE))*dt/60/E_nom</f>
        <v>0.60898263718777279</v>
      </c>
      <c r="AR1371">
        <f>IF(R1371=1,1,0)</f>
        <v>0</v>
      </c>
    </row>
    <row r="1372" spans="1:44" x14ac:dyDescent="0.2">
      <c r="A1372">
        <v>1370</v>
      </c>
      <c r="B1372" s="22">
        <f>A1372/1440</f>
        <v>0.95138888888888884</v>
      </c>
      <c r="C1372" s="23">
        <v>1.9181999999999999</v>
      </c>
      <c r="D1372" s="24">
        <f>C1372+P_aux</f>
        <v>1.9331999999999998</v>
      </c>
      <c r="E1372" s="25">
        <f>AQ1371</f>
        <v>0.60898263718777279</v>
      </c>
      <c r="F1372" s="24">
        <f>AB1371</f>
        <v>1.1000000000000001</v>
      </c>
      <c r="G1372">
        <f>IF(AND(S1371=0,V1371&gt;=MinOff),V1371,-1)</f>
        <v>64</v>
      </c>
      <c r="H1372">
        <f>IF(AND(T1371=0,W1371&gt;=MinOff),W1371,-1)</f>
        <v>63</v>
      </c>
      <c r="I1372">
        <f>IF(AND(U1371=0,X1371&gt;=MinOff),X1371,-1)</f>
        <v>-1</v>
      </c>
      <c r="J1372">
        <f>IF(AND(S1371=1,V1371&gt;=MinRun),V1371,-1)</f>
        <v>-1</v>
      </c>
      <c r="K1372">
        <f>IF(AND(T1371=1,W1371&gt;=MinRun),W1371,-1)</f>
        <v>-1</v>
      </c>
      <c r="L1372">
        <f>IF(AND(U1371=1,X1371&gt;=MinRun),X1371,-1)</f>
        <v>805</v>
      </c>
      <c r="M1372">
        <f>IF(MAX(G1372:I1372)&lt;0,0,MATCH(MAX(G1372:I1372),G1372:I1372,0))</f>
        <v>1</v>
      </c>
      <c r="N1372">
        <f>IF(MAX(J1372:L1372)&lt;0,0,MATCH(MAX(J1372:L1372),J1372:L1372,0))</f>
        <v>3</v>
      </c>
      <c r="O1372" s="24">
        <f>IF(N1372=0,0,INDEX(CapVec,N1372))</f>
        <v>1.1000000000000001</v>
      </c>
      <c r="P1372">
        <f>IF(OR(D1372&gt;F1372+StartMargin,E1372&lt;SOC_startT),1,0)</f>
        <v>0</v>
      </c>
      <c r="Q1372">
        <f>IF(AND(E1372&gt;SOC_stopT,D1372&lt;=F1372-O1372+StopMargin),1,0)</f>
        <v>0</v>
      </c>
      <c r="R1372">
        <f>IF(AND(P1372=1,M1372&gt;0),1,IF(AND(P1372=0,Q1372=1,N1372&gt;0),-1,0))</f>
        <v>0</v>
      </c>
      <c r="S1372">
        <f>S1371+IF(AND(R1372=1,M1372=1),1,0)-IF(AND(R1372=-1,N1372=1),1,0)</f>
        <v>0</v>
      </c>
      <c r="T1372">
        <f>T1371+IF(AND(R1372=1,M1372=2),1,0)-IF(AND(R1372=-1,N1372=2),1,0)</f>
        <v>0</v>
      </c>
      <c r="U1372">
        <f>U1371+IF(AND(R1372=1,M1372=3),1,0)-IF(AND(R1372=-1,N1372=3),1,0)</f>
        <v>1</v>
      </c>
      <c r="V1372">
        <f>IF(S1372&lt;&gt;S1371,0,V1371+dt)</f>
        <v>65</v>
      </c>
      <c r="W1372">
        <f>IF(T1372&lt;&gt;T1371,0,W1371+dt)</f>
        <v>64</v>
      </c>
      <c r="X1372">
        <f>IF(U1372&lt;&gt;U1371,0,X1371+dt)</f>
        <v>806</v>
      </c>
      <c r="Y1372" s="24">
        <f>S1372*Cap_1*MIN(1,(V1372+dt)/StartRamp)</f>
        <v>0</v>
      </c>
      <c r="Z1372" s="24">
        <f>T1372*Cap_2*MIN(1,(W1372+dt)/StartRamp)</f>
        <v>0</v>
      </c>
      <c r="AA1372" s="24">
        <f>U1372*Cap_3*MIN(1,(X1372+dt)/StartRamp)</f>
        <v>1.1000000000000001</v>
      </c>
      <c r="AB1372" s="24">
        <f>SUM(Y1372:AA1372)</f>
        <v>1.1000000000000001</v>
      </c>
      <c r="AC1372" s="24">
        <f>AB1372-D1372</f>
        <v>-0.83319999999999972</v>
      </c>
      <c r="AD1372" s="25">
        <f>MEDIAN(0,(TaperEnd-E1372)/(TaperEnd-TaperStart),1)</f>
        <v>1</v>
      </c>
      <c r="AE1372" s="24">
        <f>MIN(P_pcs*AD1372,MAX(0,SOC_max-E1372)*E_nom*60/dt/SQRT(RTE))</f>
        <v>2.5</v>
      </c>
      <c r="AF1372" s="24">
        <f>MIN(P_pcs,MAX(0,E1372-SOC_min)*E_nom*60/dt*SQRT(RTE))</f>
        <v>2.5</v>
      </c>
      <c r="AG1372" s="24">
        <f>IF(AC1372&gt;0,MIN(AC1372,AE1372),0)</f>
        <v>0</v>
      </c>
      <c r="AH1372" s="24">
        <f>IF(AC1372&lt;0,MIN(-AC1372,AF1372),0)</f>
        <v>0.83319999999999972</v>
      </c>
      <c r="AI1372" s="24">
        <f>IF(AC1372&gt;0,D1372+AG1372,AB1372)</f>
        <v>1.1000000000000001</v>
      </c>
      <c r="AJ1372" s="24">
        <f>MAX(0,D1372-AI1372-AH1372)</f>
        <v>0</v>
      </c>
      <c r="AK1372" s="25">
        <f>IF(AB1372&gt;0,AI1372/AB1372,0)</f>
        <v>1</v>
      </c>
      <c r="AL1372">
        <f>IF(AB1372=0,1,MIN(MATCH(MEDIAN(MinStable,AK1372,1),FC_L,1),3))</f>
        <v>3</v>
      </c>
      <c r="AM1372" s="25">
        <f>INDEX(FC_E1,$AL1372)+(MEDIAN(MinStable,$AK1372,1)-INDEX(FC_L,$AL1372))*(INDEX(FC_E1,$AL1372+1)-INDEX(FC_E1,$AL1372))/(INDEX(FC_L,$AL1372+1)-INDEX(FC_L,$AL1372))</f>
        <v>0.42799999999999999</v>
      </c>
      <c r="AN1372" s="25">
        <f>INDEX(FC_E2,$AL1372)+(MEDIAN(MinStable,$AK1372,1)-INDEX(FC_L,$AL1372))*(INDEX(FC_E2,$AL1372+1)-INDEX(FC_E2,$AL1372))/(INDEX(FC_L,$AL1372+1)-INDEX(FC_L,$AL1372))</f>
        <v>0.42199999999999999</v>
      </c>
      <c r="AO1372" s="25">
        <f>INDEX(FC_E3,$AL1372)+(MEDIAN(MinStable,$AK1372,1)-INDEX(FC_L,$AL1372))*(INDEX(FC_E3,$AL1372+1)-INDEX(FC_E3,$AL1372))/(INDEX(FC_L,$AL1372+1)-INDEX(FC_L,$AL1372))</f>
        <v>0.41499999999999998</v>
      </c>
      <c r="AP1372" s="26">
        <f>(IF(S1372=1,Y1372*AK1372/AM1372,0)+IF(T1372=1,Z1372*AK1372/AN1372,0)+IF(U1372=1,AA1372*AK1372/AO1372,0))*dt/60</f>
        <v>4.4176706827309245E-2</v>
      </c>
      <c r="AQ1372" s="25">
        <f>E1372+(AG1372*SQRT(RTE)-AH1372/SQRT(RTE))*dt/60/E_nom</f>
        <v>0.60629113965947745</v>
      </c>
      <c r="AR1372">
        <f>IF(R1372=1,1,0)</f>
        <v>0</v>
      </c>
    </row>
    <row r="1373" spans="1:44" x14ac:dyDescent="0.2">
      <c r="A1373">
        <v>1371</v>
      </c>
      <c r="B1373" s="22">
        <f>A1373/1440</f>
        <v>0.95208333333333328</v>
      </c>
      <c r="C1373" s="23">
        <v>1.8954</v>
      </c>
      <c r="D1373" s="24">
        <f>C1373+P_aux</f>
        <v>1.9103999999999999</v>
      </c>
      <c r="E1373" s="25">
        <f>AQ1372</f>
        <v>0.60629113965947745</v>
      </c>
      <c r="F1373" s="24">
        <f>AB1372</f>
        <v>1.1000000000000001</v>
      </c>
      <c r="G1373">
        <f>IF(AND(S1372=0,V1372&gt;=MinOff),V1372,-1)</f>
        <v>65</v>
      </c>
      <c r="H1373">
        <f>IF(AND(T1372=0,W1372&gt;=MinOff),W1372,-1)</f>
        <v>64</v>
      </c>
      <c r="I1373">
        <f>IF(AND(U1372=0,X1372&gt;=MinOff),X1372,-1)</f>
        <v>-1</v>
      </c>
      <c r="J1373">
        <f>IF(AND(S1372=1,V1372&gt;=MinRun),V1372,-1)</f>
        <v>-1</v>
      </c>
      <c r="K1373">
        <f>IF(AND(T1372=1,W1372&gt;=MinRun),W1372,-1)</f>
        <v>-1</v>
      </c>
      <c r="L1373">
        <f>IF(AND(U1372=1,X1372&gt;=MinRun),X1372,-1)</f>
        <v>806</v>
      </c>
      <c r="M1373">
        <f>IF(MAX(G1373:I1373)&lt;0,0,MATCH(MAX(G1373:I1373),G1373:I1373,0))</f>
        <v>1</v>
      </c>
      <c r="N1373">
        <f>IF(MAX(J1373:L1373)&lt;0,0,MATCH(MAX(J1373:L1373),J1373:L1373,0))</f>
        <v>3</v>
      </c>
      <c r="O1373" s="24">
        <f>IF(N1373=0,0,INDEX(CapVec,N1373))</f>
        <v>1.1000000000000001</v>
      </c>
      <c r="P1373">
        <f>IF(OR(D1373&gt;F1373+StartMargin,E1373&lt;SOC_startT),1,0)</f>
        <v>0</v>
      </c>
      <c r="Q1373">
        <f>IF(AND(E1373&gt;SOC_stopT,D1373&lt;=F1373-O1373+StopMargin),1,0)</f>
        <v>0</v>
      </c>
      <c r="R1373">
        <f>IF(AND(P1373=1,M1373&gt;0),1,IF(AND(P1373=0,Q1373=1,N1373&gt;0),-1,0))</f>
        <v>0</v>
      </c>
      <c r="S1373">
        <f>S1372+IF(AND(R1373=1,M1373=1),1,0)-IF(AND(R1373=-1,N1373=1),1,0)</f>
        <v>0</v>
      </c>
      <c r="T1373">
        <f>T1372+IF(AND(R1373=1,M1373=2),1,0)-IF(AND(R1373=-1,N1373=2),1,0)</f>
        <v>0</v>
      </c>
      <c r="U1373">
        <f>U1372+IF(AND(R1373=1,M1373=3),1,0)-IF(AND(R1373=-1,N1373=3),1,0)</f>
        <v>1</v>
      </c>
      <c r="V1373">
        <f>IF(S1373&lt;&gt;S1372,0,V1372+dt)</f>
        <v>66</v>
      </c>
      <c r="W1373">
        <f>IF(T1373&lt;&gt;T1372,0,W1372+dt)</f>
        <v>65</v>
      </c>
      <c r="X1373">
        <f>IF(U1373&lt;&gt;U1372,0,X1372+dt)</f>
        <v>807</v>
      </c>
      <c r="Y1373" s="24">
        <f>S1373*Cap_1*MIN(1,(V1373+dt)/StartRamp)</f>
        <v>0</v>
      </c>
      <c r="Z1373" s="24">
        <f>T1373*Cap_2*MIN(1,(W1373+dt)/StartRamp)</f>
        <v>0</v>
      </c>
      <c r="AA1373" s="24">
        <f>U1373*Cap_3*MIN(1,(X1373+dt)/StartRamp)</f>
        <v>1.1000000000000001</v>
      </c>
      <c r="AB1373" s="24">
        <f>SUM(Y1373:AA1373)</f>
        <v>1.1000000000000001</v>
      </c>
      <c r="AC1373" s="24">
        <f>AB1373-D1373</f>
        <v>-0.81039999999999979</v>
      </c>
      <c r="AD1373" s="25">
        <f>MEDIAN(0,(TaperEnd-E1373)/(TaperEnd-TaperStart),1)</f>
        <v>1</v>
      </c>
      <c r="AE1373" s="24">
        <f>MIN(P_pcs*AD1373,MAX(0,SOC_max-E1373)*E_nom*60/dt/SQRT(RTE))</f>
        <v>2.5</v>
      </c>
      <c r="AF1373" s="24">
        <f>MIN(P_pcs,MAX(0,E1373-SOC_min)*E_nom*60/dt*SQRT(RTE))</f>
        <v>2.5</v>
      </c>
      <c r="AG1373" s="24">
        <f>IF(AC1373&gt;0,MIN(AC1373,AE1373),0)</f>
        <v>0</v>
      </c>
      <c r="AH1373" s="24">
        <f>IF(AC1373&lt;0,MIN(-AC1373,AF1373),0)</f>
        <v>0.81039999999999979</v>
      </c>
      <c r="AI1373" s="24">
        <f>IF(AC1373&gt;0,D1373+AG1373,AB1373)</f>
        <v>1.1000000000000001</v>
      </c>
      <c r="AJ1373" s="24">
        <f>MAX(0,D1373-AI1373-AH1373)</f>
        <v>0</v>
      </c>
      <c r="AK1373" s="25">
        <f>IF(AB1373&gt;0,AI1373/AB1373,0)</f>
        <v>1</v>
      </c>
      <c r="AL1373">
        <f>IF(AB1373=0,1,MIN(MATCH(MEDIAN(MinStable,AK1373,1),FC_L,1),3))</f>
        <v>3</v>
      </c>
      <c r="AM1373" s="25">
        <f>INDEX(FC_E1,$AL1373)+(MEDIAN(MinStable,$AK1373,1)-INDEX(FC_L,$AL1373))*(INDEX(FC_E1,$AL1373+1)-INDEX(FC_E1,$AL1373))/(INDEX(FC_L,$AL1373+1)-INDEX(FC_L,$AL1373))</f>
        <v>0.42799999999999999</v>
      </c>
      <c r="AN1373" s="25">
        <f>INDEX(FC_E2,$AL1373)+(MEDIAN(MinStable,$AK1373,1)-INDEX(FC_L,$AL1373))*(INDEX(FC_E2,$AL1373+1)-INDEX(FC_E2,$AL1373))/(INDEX(FC_L,$AL1373+1)-INDEX(FC_L,$AL1373))</f>
        <v>0.42199999999999999</v>
      </c>
      <c r="AO1373" s="25">
        <f>INDEX(FC_E3,$AL1373)+(MEDIAN(MinStable,$AK1373,1)-INDEX(FC_L,$AL1373))*(INDEX(FC_E3,$AL1373+1)-INDEX(FC_E3,$AL1373))/(INDEX(FC_L,$AL1373+1)-INDEX(FC_L,$AL1373))</f>
        <v>0.41499999999999998</v>
      </c>
      <c r="AP1373" s="26">
        <f>(IF(S1373=1,Y1373*AK1373/AM1373,0)+IF(T1373=1,Z1373*AK1373/AN1373,0)+IF(U1373=1,AA1373*AK1373/AO1373,0))*dt/60</f>
        <v>4.4176706827309245E-2</v>
      </c>
      <c r="AQ1373" s="25">
        <f>E1373+(AG1373*SQRT(RTE)-AH1373/SQRT(RTE))*dt/60/E_nom</f>
        <v>0.60367329328774133</v>
      </c>
      <c r="AR1373">
        <f>IF(R1373=1,1,0)</f>
        <v>0</v>
      </c>
    </row>
    <row r="1374" spans="1:44" x14ac:dyDescent="0.2">
      <c r="A1374">
        <v>1372</v>
      </c>
      <c r="B1374" s="22">
        <f>A1374/1440</f>
        <v>0.95277777777777772</v>
      </c>
      <c r="C1374" s="23">
        <v>1.8713</v>
      </c>
      <c r="D1374" s="24">
        <f>C1374+P_aux</f>
        <v>1.8862999999999999</v>
      </c>
      <c r="E1374" s="25">
        <f>AQ1373</f>
        <v>0.60367329328774133</v>
      </c>
      <c r="F1374" s="24">
        <f>AB1373</f>
        <v>1.1000000000000001</v>
      </c>
      <c r="G1374">
        <f>IF(AND(S1373=0,V1373&gt;=MinOff),V1373,-1)</f>
        <v>66</v>
      </c>
      <c r="H1374">
        <f>IF(AND(T1373=0,W1373&gt;=MinOff),W1373,-1)</f>
        <v>65</v>
      </c>
      <c r="I1374">
        <f>IF(AND(U1373=0,X1373&gt;=MinOff),X1373,-1)</f>
        <v>-1</v>
      </c>
      <c r="J1374">
        <f>IF(AND(S1373=1,V1373&gt;=MinRun),V1373,-1)</f>
        <v>-1</v>
      </c>
      <c r="K1374">
        <f>IF(AND(T1373=1,W1373&gt;=MinRun),W1373,-1)</f>
        <v>-1</v>
      </c>
      <c r="L1374">
        <f>IF(AND(U1373=1,X1373&gt;=MinRun),X1373,-1)</f>
        <v>807</v>
      </c>
      <c r="M1374">
        <f>IF(MAX(G1374:I1374)&lt;0,0,MATCH(MAX(G1374:I1374),G1374:I1374,0))</f>
        <v>1</v>
      </c>
      <c r="N1374">
        <f>IF(MAX(J1374:L1374)&lt;0,0,MATCH(MAX(J1374:L1374),J1374:L1374,0))</f>
        <v>3</v>
      </c>
      <c r="O1374" s="24">
        <f>IF(N1374=0,0,INDEX(CapVec,N1374))</f>
        <v>1.1000000000000001</v>
      </c>
      <c r="P1374">
        <f>IF(OR(D1374&gt;F1374+StartMargin,E1374&lt;SOC_startT),1,0)</f>
        <v>0</v>
      </c>
      <c r="Q1374">
        <f>IF(AND(E1374&gt;SOC_stopT,D1374&lt;=F1374-O1374+StopMargin),1,0)</f>
        <v>0</v>
      </c>
      <c r="R1374">
        <f>IF(AND(P1374=1,M1374&gt;0),1,IF(AND(P1374=0,Q1374=1,N1374&gt;0),-1,0))</f>
        <v>0</v>
      </c>
      <c r="S1374">
        <f>S1373+IF(AND(R1374=1,M1374=1),1,0)-IF(AND(R1374=-1,N1374=1),1,0)</f>
        <v>0</v>
      </c>
      <c r="T1374">
        <f>T1373+IF(AND(R1374=1,M1374=2),1,0)-IF(AND(R1374=-1,N1374=2),1,0)</f>
        <v>0</v>
      </c>
      <c r="U1374">
        <f>U1373+IF(AND(R1374=1,M1374=3),1,0)-IF(AND(R1374=-1,N1374=3),1,0)</f>
        <v>1</v>
      </c>
      <c r="V1374">
        <f>IF(S1374&lt;&gt;S1373,0,V1373+dt)</f>
        <v>67</v>
      </c>
      <c r="W1374">
        <f>IF(T1374&lt;&gt;T1373,0,W1373+dt)</f>
        <v>66</v>
      </c>
      <c r="X1374">
        <f>IF(U1374&lt;&gt;U1373,0,X1373+dt)</f>
        <v>808</v>
      </c>
      <c r="Y1374" s="24">
        <f>S1374*Cap_1*MIN(1,(V1374+dt)/StartRamp)</f>
        <v>0</v>
      </c>
      <c r="Z1374" s="24">
        <f>T1374*Cap_2*MIN(1,(W1374+dt)/StartRamp)</f>
        <v>0</v>
      </c>
      <c r="AA1374" s="24">
        <f>U1374*Cap_3*MIN(1,(X1374+dt)/StartRamp)</f>
        <v>1.1000000000000001</v>
      </c>
      <c r="AB1374" s="24">
        <f>SUM(Y1374:AA1374)</f>
        <v>1.1000000000000001</v>
      </c>
      <c r="AC1374" s="24">
        <f>AB1374-D1374</f>
        <v>-0.78629999999999978</v>
      </c>
      <c r="AD1374" s="25">
        <f>MEDIAN(0,(TaperEnd-E1374)/(TaperEnd-TaperStart),1)</f>
        <v>1</v>
      </c>
      <c r="AE1374" s="24">
        <f>MIN(P_pcs*AD1374,MAX(0,SOC_max-E1374)*E_nom*60/dt/SQRT(RTE))</f>
        <v>2.5</v>
      </c>
      <c r="AF1374" s="24">
        <f>MIN(P_pcs,MAX(0,E1374-SOC_min)*E_nom*60/dt*SQRT(RTE))</f>
        <v>2.5</v>
      </c>
      <c r="AG1374" s="24">
        <f>IF(AC1374&gt;0,MIN(AC1374,AE1374),0)</f>
        <v>0</v>
      </c>
      <c r="AH1374" s="24">
        <f>IF(AC1374&lt;0,MIN(-AC1374,AF1374),0)</f>
        <v>0.78629999999999978</v>
      </c>
      <c r="AI1374" s="24">
        <f>IF(AC1374&gt;0,D1374+AG1374,AB1374)</f>
        <v>1.1000000000000001</v>
      </c>
      <c r="AJ1374" s="24">
        <f>MAX(0,D1374-AI1374-AH1374)</f>
        <v>0</v>
      </c>
      <c r="AK1374" s="25">
        <f>IF(AB1374&gt;0,AI1374/AB1374,0)</f>
        <v>1</v>
      </c>
      <c r="AL1374">
        <f>IF(AB1374=0,1,MIN(MATCH(MEDIAN(MinStable,AK1374,1),FC_L,1),3))</f>
        <v>3</v>
      </c>
      <c r="AM1374" s="25">
        <f>INDEX(FC_E1,$AL1374)+(MEDIAN(MinStable,$AK1374,1)-INDEX(FC_L,$AL1374))*(INDEX(FC_E1,$AL1374+1)-INDEX(FC_E1,$AL1374))/(INDEX(FC_L,$AL1374+1)-INDEX(FC_L,$AL1374))</f>
        <v>0.42799999999999999</v>
      </c>
      <c r="AN1374" s="25">
        <f>INDEX(FC_E2,$AL1374)+(MEDIAN(MinStable,$AK1374,1)-INDEX(FC_L,$AL1374))*(INDEX(FC_E2,$AL1374+1)-INDEX(FC_E2,$AL1374))/(INDEX(FC_L,$AL1374+1)-INDEX(FC_L,$AL1374))</f>
        <v>0.42199999999999999</v>
      </c>
      <c r="AO1374" s="25">
        <f>INDEX(FC_E3,$AL1374)+(MEDIAN(MinStable,$AK1374,1)-INDEX(FC_L,$AL1374))*(INDEX(FC_E3,$AL1374+1)-INDEX(FC_E3,$AL1374))/(INDEX(FC_L,$AL1374+1)-INDEX(FC_L,$AL1374))</f>
        <v>0.41499999999999998</v>
      </c>
      <c r="AP1374" s="26">
        <f>(IF(S1374=1,Y1374*AK1374/AM1374,0)+IF(T1374=1,Z1374*AK1374/AN1374,0)+IF(U1374=1,AA1374*AK1374/AO1374,0))*dt/60</f>
        <v>4.4176706827309245E-2</v>
      </c>
      <c r="AQ1374" s="25">
        <f>E1374+(AG1374*SQRT(RTE)-AH1374/SQRT(RTE))*dt/60/E_nom</f>
        <v>0.60113329748061384</v>
      </c>
      <c r="AR1374">
        <f>IF(R1374=1,1,0)</f>
        <v>0</v>
      </c>
    </row>
    <row r="1375" spans="1:44" x14ac:dyDescent="0.2">
      <c r="A1375">
        <v>1373</v>
      </c>
      <c r="B1375" s="22">
        <f>A1375/1440</f>
        <v>0.95347222222222228</v>
      </c>
      <c r="C1375" s="23">
        <v>1.9061999999999999</v>
      </c>
      <c r="D1375" s="24">
        <f>C1375+P_aux</f>
        <v>1.9211999999999998</v>
      </c>
      <c r="E1375" s="25">
        <f>AQ1374</f>
        <v>0.60113329748061384</v>
      </c>
      <c r="F1375" s="24">
        <f>AB1374</f>
        <v>1.1000000000000001</v>
      </c>
      <c r="G1375">
        <f>IF(AND(S1374=0,V1374&gt;=MinOff),V1374,-1)</f>
        <v>67</v>
      </c>
      <c r="H1375">
        <f>IF(AND(T1374=0,W1374&gt;=MinOff),W1374,-1)</f>
        <v>66</v>
      </c>
      <c r="I1375">
        <f>IF(AND(U1374=0,X1374&gt;=MinOff),X1374,-1)</f>
        <v>-1</v>
      </c>
      <c r="J1375">
        <f>IF(AND(S1374=1,V1374&gt;=MinRun),V1374,-1)</f>
        <v>-1</v>
      </c>
      <c r="K1375">
        <f>IF(AND(T1374=1,W1374&gt;=MinRun),W1374,-1)</f>
        <v>-1</v>
      </c>
      <c r="L1375">
        <f>IF(AND(U1374=1,X1374&gt;=MinRun),X1374,-1)</f>
        <v>808</v>
      </c>
      <c r="M1375">
        <f>IF(MAX(G1375:I1375)&lt;0,0,MATCH(MAX(G1375:I1375),G1375:I1375,0))</f>
        <v>1</v>
      </c>
      <c r="N1375">
        <f>IF(MAX(J1375:L1375)&lt;0,0,MATCH(MAX(J1375:L1375),J1375:L1375,0))</f>
        <v>3</v>
      </c>
      <c r="O1375" s="24">
        <f>IF(N1375=0,0,INDEX(CapVec,N1375))</f>
        <v>1.1000000000000001</v>
      </c>
      <c r="P1375">
        <f>IF(OR(D1375&gt;F1375+StartMargin,E1375&lt;SOC_startT),1,0)</f>
        <v>0</v>
      </c>
      <c r="Q1375">
        <f>IF(AND(E1375&gt;SOC_stopT,D1375&lt;=F1375-O1375+StopMargin),1,0)</f>
        <v>0</v>
      </c>
      <c r="R1375">
        <f>IF(AND(P1375=1,M1375&gt;0),1,IF(AND(P1375=0,Q1375=1,N1375&gt;0),-1,0))</f>
        <v>0</v>
      </c>
      <c r="S1375">
        <f>S1374+IF(AND(R1375=1,M1375=1),1,0)-IF(AND(R1375=-1,N1375=1),1,0)</f>
        <v>0</v>
      </c>
      <c r="T1375">
        <f>T1374+IF(AND(R1375=1,M1375=2),1,0)-IF(AND(R1375=-1,N1375=2),1,0)</f>
        <v>0</v>
      </c>
      <c r="U1375">
        <f>U1374+IF(AND(R1375=1,M1375=3),1,0)-IF(AND(R1375=-1,N1375=3),1,0)</f>
        <v>1</v>
      </c>
      <c r="V1375">
        <f>IF(S1375&lt;&gt;S1374,0,V1374+dt)</f>
        <v>68</v>
      </c>
      <c r="W1375">
        <f>IF(T1375&lt;&gt;T1374,0,W1374+dt)</f>
        <v>67</v>
      </c>
      <c r="X1375">
        <f>IF(U1375&lt;&gt;U1374,0,X1374+dt)</f>
        <v>809</v>
      </c>
      <c r="Y1375" s="24">
        <f>S1375*Cap_1*MIN(1,(V1375+dt)/StartRamp)</f>
        <v>0</v>
      </c>
      <c r="Z1375" s="24">
        <f>T1375*Cap_2*MIN(1,(W1375+dt)/StartRamp)</f>
        <v>0</v>
      </c>
      <c r="AA1375" s="24">
        <f>U1375*Cap_3*MIN(1,(X1375+dt)/StartRamp)</f>
        <v>1.1000000000000001</v>
      </c>
      <c r="AB1375" s="24">
        <f>SUM(Y1375:AA1375)</f>
        <v>1.1000000000000001</v>
      </c>
      <c r="AC1375" s="24">
        <f>AB1375-D1375</f>
        <v>-0.82119999999999971</v>
      </c>
      <c r="AD1375" s="25">
        <f>MEDIAN(0,(TaperEnd-E1375)/(TaperEnd-TaperStart),1)</f>
        <v>1</v>
      </c>
      <c r="AE1375" s="24">
        <f>MIN(P_pcs*AD1375,MAX(0,SOC_max-E1375)*E_nom*60/dt/SQRT(RTE))</f>
        <v>2.5</v>
      </c>
      <c r="AF1375" s="24">
        <f>MIN(P_pcs,MAX(0,E1375-SOC_min)*E_nom*60/dt*SQRT(RTE))</f>
        <v>2.5</v>
      </c>
      <c r="AG1375" s="24">
        <f>IF(AC1375&gt;0,MIN(AC1375,AE1375),0)</f>
        <v>0</v>
      </c>
      <c r="AH1375" s="24">
        <f>IF(AC1375&lt;0,MIN(-AC1375,AF1375),0)</f>
        <v>0.82119999999999971</v>
      </c>
      <c r="AI1375" s="24">
        <f>IF(AC1375&gt;0,D1375+AG1375,AB1375)</f>
        <v>1.1000000000000001</v>
      </c>
      <c r="AJ1375" s="24">
        <f>MAX(0,D1375-AI1375-AH1375)</f>
        <v>0</v>
      </c>
      <c r="AK1375" s="25">
        <f>IF(AB1375&gt;0,AI1375/AB1375,0)</f>
        <v>1</v>
      </c>
      <c r="AL1375">
        <f>IF(AB1375=0,1,MIN(MATCH(MEDIAN(MinStable,AK1375,1),FC_L,1),3))</f>
        <v>3</v>
      </c>
      <c r="AM1375" s="25">
        <f>INDEX(FC_E1,$AL1375)+(MEDIAN(MinStable,$AK1375,1)-INDEX(FC_L,$AL1375))*(INDEX(FC_E1,$AL1375+1)-INDEX(FC_E1,$AL1375))/(INDEX(FC_L,$AL1375+1)-INDEX(FC_L,$AL1375))</f>
        <v>0.42799999999999999</v>
      </c>
      <c r="AN1375" s="25">
        <f>INDEX(FC_E2,$AL1375)+(MEDIAN(MinStable,$AK1375,1)-INDEX(FC_L,$AL1375))*(INDEX(FC_E2,$AL1375+1)-INDEX(FC_E2,$AL1375))/(INDEX(FC_L,$AL1375+1)-INDEX(FC_L,$AL1375))</f>
        <v>0.42199999999999999</v>
      </c>
      <c r="AO1375" s="25">
        <f>INDEX(FC_E3,$AL1375)+(MEDIAN(MinStable,$AK1375,1)-INDEX(FC_L,$AL1375))*(INDEX(FC_E3,$AL1375+1)-INDEX(FC_E3,$AL1375))/(INDEX(FC_L,$AL1375+1)-INDEX(FC_L,$AL1375))</f>
        <v>0.41499999999999998</v>
      </c>
      <c r="AP1375" s="26">
        <f>(IF(S1375=1,Y1375*AK1375/AM1375,0)+IF(T1375=1,Z1375*AK1375/AN1375,0)+IF(U1375=1,AA1375*AK1375/AO1375,0))*dt/60</f>
        <v>4.4176706827309245E-2</v>
      </c>
      <c r="AQ1375" s="25">
        <f>E1375+(AG1375*SQRT(RTE)-AH1375/SQRT(RTE))*dt/60/E_nom</f>
        <v>0.59848056371892855</v>
      </c>
      <c r="AR1375">
        <f>IF(R1375=1,1,0)</f>
        <v>0</v>
      </c>
    </row>
    <row r="1376" spans="1:44" x14ac:dyDescent="0.2">
      <c r="A1376">
        <v>1374</v>
      </c>
      <c r="B1376" s="22">
        <f>A1376/1440</f>
        <v>0.95416666666666672</v>
      </c>
      <c r="C1376" s="23">
        <v>1.7981</v>
      </c>
      <c r="D1376" s="24">
        <f>C1376+P_aux</f>
        <v>1.8130999999999999</v>
      </c>
      <c r="E1376" s="25">
        <f>AQ1375</f>
        <v>0.59848056371892855</v>
      </c>
      <c r="F1376" s="24">
        <f>AB1375</f>
        <v>1.1000000000000001</v>
      </c>
      <c r="G1376">
        <f>IF(AND(S1375=0,V1375&gt;=MinOff),V1375,-1)</f>
        <v>68</v>
      </c>
      <c r="H1376">
        <f>IF(AND(T1375=0,W1375&gt;=MinOff),W1375,-1)</f>
        <v>67</v>
      </c>
      <c r="I1376">
        <f>IF(AND(U1375=0,X1375&gt;=MinOff),X1375,-1)</f>
        <v>-1</v>
      </c>
      <c r="J1376">
        <f>IF(AND(S1375=1,V1375&gt;=MinRun),V1375,-1)</f>
        <v>-1</v>
      </c>
      <c r="K1376">
        <f>IF(AND(T1375=1,W1375&gt;=MinRun),W1375,-1)</f>
        <v>-1</v>
      </c>
      <c r="L1376">
        <f>IF(AND(U1375=1,X1375&gt;=MinRun),X1375,-1)</f>
        <v>809</v>
      </c>
      <c r="M1376">
        <f>IF(MAX(G1376:I1376)&lt;0,0,MATCH(MAX(G1376:I1376),G1376:I1376,0))</f>
        <v>1</v>
      </c>
      <c r="N1376">
        <f>IF(MAX(J1376:L1376)&lt;0,0,MATCH(MAX(J1376:L1376),J1376:L1376,0))</f>
        <v>3</v>
      </c>
      <c r="O1376" s="24">
        <f>IF(N1376=0,0,INDEX(CapVec,N1376))</f>
        <v>1.1000000000000001</v>
      </c>
      <c r="P1376">
        <f>IF(OR(D1376&gt;F1376+StartMargin,E1376&lt;SOC_startT),1,0)</f>
        <v>0</v>
      </c>
      <c r="Q1376">
        <f>IF(AND(E1376&gt;SOC_stopT,D1376&lt;=F1376-O1376+StopMargin),1,0)</f>
        <v>0</v>
      </c>
      <c r="R1376">
        <f>IF(AND(P1376=1,M1376&gt;0),1,IF(AND(P1376=0,Q1376=1,N1376&gt;0),-1,0))</f>
        <v>0</v>
      </c>
      <c r="S1376">
        <f>S1375+IF(AND(R1376=1,M1376=1),1,0)-IF(AND(R1376=-1,N1376=1),1,0)</f>
        <v>0</v>
      </c>
      <c r="T1376">
        <f>T1375+IF(AND(R1376=1,M1376=2),1,0)-IF(AND(R1376=-1,N1376=2),1,0)</f>
        <v>0</v>
      </c>
      <c r="U1376">
        <f>U1375+IF(AND(R1376=1,M1376=3),1,0)-IF(AND(R1376=-1,N1376=3),1,0)</f>
        <v>1</v>
      </c>
      <c r="V1376">
        <f>IF(S1376&lt;&gt;S1375,0,V1375+dt)</f>
        <v>69</v>
      </c>
      <c r="W1376">
        <f>IF(T1376&lt;&gt;T1375,0,W1375+dt)</f>
        <v>68</v>
      </c>
      <c r="X1376">
        <f>IF(U1376&lt;&gt;U1375,0,X1375+dt)</f>
        <v>810</v>
      </c>
      <c r="Y1376" s="24">
        <f>S1376*Cap_1*MIN(1,(V1376+dt)/StartRamp)</f>
        <v>0</v>
      </c>
      <c r="Z1376" s="24">
        <f>T1376*Cap_2*MIN(1,(W1376+dt)/StartRamp)</f>
        <v>0</v>
      </c>
      <c r="AA1376" s="24">
        <f>U1376*Cap_3*MIN(1,(X1376+dt)/StartRamp)</f>
        <v>1.1000000000000001</v>
      </c>
      <c r="AB1376" s="24">
        <f>SUM(Y1376:AA1376)</f>
        <v>1.1000000000000001</v>
      </c>
      <c r="AC1376" s="24">
        <f>AB1376-D1376</f>
        <v>-0.71309999999999985</v>
      </c>
      <c r="AD1376" s="25">
        <f>MEDIAN(0,(TaperEnd-E1376)/(TaperEnd-TaperStart),1)</f>
        <v>1</v>
      </c>
      <c r="AE1376" s="24">
        <f>MIN(P_pcs*AD1376,MAX(0,SOC_max-E1376)*E_nom*60/dt/SQRT(RTE))</f>
        <v>2.5</v>
      </c>
      <c r="AF1376" s="24">
        <f>MIN(P_pcs,MAX(0,E1376-SOC_min)*E_nom*60/dt*SQRT(RTE))</f>
        <v>2.5</v>
      </c>
      <c r="AG1376" s="24">
        <f>IF(AC1376&gt;0,MIN(AC1376,AE1376),0)</f>
        <v>0</v>
      </c>
      <c r="AH1376" s="24">
        <f>IF(AC1376&lt;0,MIN(-AC1376,AF1376),0)</f>
        <v>0.71309999999999985</v>
      </c>
      <c r="AI1376" s="24">
        <f>IF(AC1376&gt;0,D1376+AG1376,AB1376)</f>
        <v>1.1000000000000001</v>
      </c>
      <c r="AJ1376" s="24">
        <f>MAX(0,D1376-AI1376-AH1376)</f>
        <v>0</v>
      </c>
      <c r="AK1376" s="25">
        <f>IF(AB1376&gt;0,AI1376/AB1376,0)</f>
        <v>1</v>
      </c>
      <c r="AL1376">
        <f>IF(AB1376=0,1,MIN(MATCH(MEDIAN(MinStable,AK1376,1),FC_L,1),3))</f>
        <v>3</v>
      </c>
      <c r="AM1376" s="25">
        <f>INDEX(FC_E1,$AL1376)+(MEDIAN(MinStable,$AK1376,1)-INDEX(FC_L,$AL1376))*(INDEX(FC_E1,$AL1376+1)-INDEX(FC_E1,$AL1376))/(INDEX(FC_L,$AL1376+1)-INDEX(FC_L,$AL1376))</f>
        <v>0.42799999999999999</v>
      </c>
      <c r="AN1376" s="25">
        <f>INDEX(FC_E2,$AL1376)+(MEDIAN(MinStable,$AK1376,1)-INDEX(FC_L,$AL1376))*(INDEX(FC_E2,$AL1376+1)-INDEX(FC_E2,$AL1376))/(INDEX(FC_L,$AL1376+1)-INDEX(FC_L,$AL1376))</f>
        <v>0.42199999999999999</v>
      </c>
      <c r="AO1376" s="25">
        <f>INDEX(FC_E3,$AL1376)+(MEDIAN(MinStable,$AK1376,1)-INDEX(FC_L,$AL1376))*(INDEX(FC_E3,$AL1376+1)-INDEX(FC_E3,$AL1376))/(INDEX(FC_L,$AL1376+1)-INDEX(FC_L,$AL1376))</f>
        <v>0.41499999999999998</v>
      </c>
      <c r="AP1376" s="26">
        <f>(IF(S1376=1,Y1376*AK1376/AM1376,0)+IF(T1376=1,Z1376*AK1376/AN1376,0)+IF(U1376=1,AA1376*AK1376/AO1376,0))*dt/60</f>
        <v>4.4176706827309245E-2</v>
      </c>
      <c r="AQ1376" s="25">
        <f>E1376+(AG1376*SQRT(RTE)-AH1376/SQRT(RTE))*dt/60/E_nom</f>
        <v>0.59617702688812269</v>
      </c>
      <c r="AR1376">
        <f>IF(R1376=1,1,0)</f>
        <v>0</v>
      </c>
    </row>
    <row r="1377" spans="1:44" x14ac:dyDescent="0.2">
      <c r="A1377">
        <v>1375</v>
      </c>
      <c r="B1377" s="22">
        <f>A1377/1440</f>
        <v>0.95486111111111116</v>
      </c>
      <c r="C1377" s="23">
        <v>1.9781</v>
      </c>
      <c r="D1377" s="24">
        <f>C1377+P_aux</f>
        <v>1.9930999999999999</v>
      </c>
      <c r="E1377" s="25">
        <f>AQ1376</f>
        <v>0.59617702688812269</v>
      </c>
      <c r="F1377" s="24">
        <f>AB1376</f>
        <v>1.1000000000000001</v>
      </c>
      <c r="G1377">
        <f>IF(AND(S1376=0,V1376&gt;=MinOff),V1376,-1)</f>
        <v>69</v>
      </c>
      <c r="H1377">
        <f>IF(AND(T1376=0,W1376&gt;=MinOff),W1376,-1)</f>
        <v>68</v>
      </c>
      <c r="I1377">
        <f>IF(AND(U1376=0,X1376&gt;=MinOff),X1376,-1)</f>
        <v>-1</v>
      </c>
      <c r="J1377">
        <f>IF(AND(S1376=1,V1376&gt;=MinRun),V1376,-1)</f>
        <v>-1</v>
      </c>
      <c r="K1377">
        <f>IF(AND(T1376=1,W1376&gt;=MinRun),W1376,-1)</f>
        <v>-1</v>
      </c>
      <c r="L1377">
        <f>IF(AND(U1376=1,X1376&gt;=MinRun),X1376,-1)</f>
        <v>810</v>
      </c>
      <c r="M1377">
        <f>IF(MAX(G1377:I1377)&lt;0,0,MATCH(MAX(G1377:I1377),G1377:I1377,0))</f>
        <v>1</v>
      </c>
      <c r="N1377">
        <f>IF(MAX(J1377:L1377)&lt;0,0,MATCH(MAX(J1377:L1377),J1377:L1377,0))</f>
        <v>3</v>
      </c>
      <c r="O1377" s="24">
        <f>IF(N1377=0,0,INDEX(CapVec,N1377))</f>
        <v>1.1000000000000001</v>
      </c>
      <c r="P1377">
        <f>IF(OR(D1377&gt;F1377+StartMargin,E1377&lt;SOC_startT),1,0)</f>
        <v>0</v>
      </c>
      <c r="Q1377">
        <f>IF(AND(E1377&gt;SOC_stopT,D1377&lt;=F1377-O1377+StopMargin),1,0)</f>
        <v>0</v>
      </c>
      <c r="R1377">
        <f>IF(AND(P1377=1,M1377&gt;0),1,IF(AND(P1377=0,Q1377=1,N1377&gt;0),-1,0))</f>
        <v>0</v>
      </c>
      <c r="S1377">
        <f>S1376+IF(AND(R1377=1,M1377=1),1,0)-IF(AND(R1377=-1,N1377=1),1,0)</f>
        <v>0</v>
      </c>
      <c r="T1377">
        <f>T1376+IF(AND(R1377=1,M1377=2),1,0)-IF(AND(R1377=-1,N1377=2),1,0)</f>
        <v>0</v>
      </c>
      <c r="U1377">
        <f>U1376+IF(AND(R1377=1,M1377=3),1,0)-IF(AND(R1377=-1,N1377=3),1,0)</f>
        <v>1</v>
      </c>
      <c r="V1377">
        <f>IF(S1377&lt;&gt;S1376,0,V1376+dt)</f>
        <v>70</v>
      </c>
      <c r="W1377">
        <f>IF(T1377&lt;&gt;T1376,0,W1376+dt)</f>
        <v>69</v>
      </c>
      <c r="X1377">
        <f>IF(U1377&lt;&gt;U1376,0,X1376+dt)</f>
        <v>811</v>
      </c>
      <c r="Y1377" s="24">
        <f>S1377*Cap_1*MIN(1,(V1377+dt)/StartRamp)</f>
        <v>0</v>
      </c>
      <c r="Z1377" s="24">
        <f>T1377*Cap_2*MIN(1,(W1377+dt)/StartRamp)</f>
        <v>0</v>
      </c>
      <c r="AA1377" s="24">
        <f>U1377*Cap_3*MIN(1,(X1377+dt)/StartRamp)</f>
        <v>1.1000000000000001</v>
      </c>
      <c r="AB1377" s="24">
        <f>SUM(Y1377:AA1377)</f>
        <v>1.1000000000000001</v>
      </c>
      <c r="AC1377" s="24">
        <f>AB1377-D1377</f>
        <v>-0.89309999999999978</v>
      </c>
      <c r="AD1377" s="25">
        <f>MEDIAN(0,(TaperEnd-E1377)/(TaperEnd-TaperStart),1)</f>
        <v>1</v>
      </c>
      <c r="AE1377" s="24">
        <f>MIN(P_pcs*AD1377,MAX(0,SOC_max-E1377)*E_nom*60/dt/SQRT(RTE))</f>
        <v>2.5</v>
      </c>
      <c r="AF1377" s="24">
        <f>MIN(P_pcs,MAX(0,E1377-SOC_min)*E_nom*60/dt*SQRT(RTE))</f>
        <v>2.5</v>
      </c>
      <c r="AG1377" s="24">
        <f>IF(AC1377&gt;0,MIN(AC1377,AE1377),0)</f>
        <v>0</v>
      </c>
      <c r="AH1377" s="24">
        <f>IF(AC1377&lt;0,MIN(-AC1377,AF1377),0)</f>
        <v>0.89309999999999978</v>
      </c>
      <c r="AI1377" s="24">
        <f>IF(AC1377&gt;0,D1377+AG1377,AB1377)</f>
        <v>1.1000000000000001</v>
      </c>
      <c r="AJ1377" s="24">
        <f>MAX(0,D1377-AI1377-AH1377)</f>
        <v>0</v>
      </c>
      <c r="AK1377" s="25">
        <f>IF(AB1377&gt;0,AI1377/AB1377,0)</f>
        <v>1</v>
      </c>
      <c r="AL1377">
        <f>IF(AB1377=0,1,MIN(MATCH(MEDIAN(MinStable,AK1377,1),FC_L,1),3))</f>
        <v>3</v>
      </c>
      <c r="AM1377" s="25">
        <f>INDEX(FC_E1,$AL1377)+(MEDIAN(MinStable,$AK1377,1)-INDEX(FC_L,$AL1377))*(INDEX(FC_E1,$AL1377+1)-INDEX(FC_E1,$AL1377))/(INDEX(FC_L,$AL1377+1)-INDEX(FC_L,$AL1377))</f>
        <v>0.42799999999999999</v>
      </c>
      <c r="AN1377" s="25">
        <f>INDEX(FC_E2,$AL1377)+(MEDIAN(MinStable,$AK1377,1)-INDEX(FC_L,$AL1377))*(INDEX(FC_E2,$AL1377+1)-INDEX(FC_E2,$AL1377))/(INDEX(FC_L,$AL1377+1)-INDEX(FC_L,$AL1377))</f>
        <v>0.42199999999999999</v>
      </c>
      <c r="AO1377" s="25">
        <f>INDEX(FC_E3,$AL1377)+(MEDIAN(MinStable,$AK1377,1)-INDEX(FC_L,$AL1377))*(INDEX(FC_E3,$AL1377+1)-INDEX(FC_E3,$AL1377))/(INDEX(FC_L,$AL1377+1)-INDEX(FC_L,$AL1377))</f>
        <v>0.41499999999999998</v>
      </c>
      <c r="AP1377" s="26">
        <f>(IF(S1377=1,Y1377*AK1377/AM1377,0)+IF(T1377=1,Z1377*AK1377/AN1377,0)+IF(U1377=1,AA1377*AK1377/AO1377,0))*dt/60</f>
        <v>4.4176706827309245E-2</v>
      </c>
      <c r="AQ1377" s="25">
        <f>E1377+(AG1377*SQRT(RTE)-AH1377/SQRT(RTE))*dt/60/E_nom</f>
        <v>0.59329203355816518</v>
      </c>
      <c r="AR1377">
        <f>IF(R1377=1,1,0)</f>
        <v>0</v>
      </c>
    </row>
    <row r="1378" spans="1:44" x14ac:dyDescent="0.2">
      <c r="A1378">
        <v>1376</v>
      </c>
      <c r="B1378" s="22">
        <f>A1378/1440</f>
        <v>0.9555555555555556</v>
      </c>
      <c r="C1378" s="23">
        <v>1.9371</v>
      </c>
      <c r="D1378" s="24">
        <f>C1378+P_aux</f>
        <v>1.9520999999999999</v>
      </c>
      <c r="E1378" s="25">
        <f>AQ1377</f>
        <v>0.59329203355816518</v>
      </c>
      <c r="F1378" s="24">
        <f>AB1377</f>
        <v>1.1000000000000001</v>
      </c>
      <c r="G1378">
        <f>IF(AND(S1377=0,V1377&gt;=MinOff),V1377,-1)</f>
        <v>70</v>
      </c>
      <c r="H1378">
        <f>IF(AND(T1377=0,W1377&gt;=MinOff),W1377,-1)</f>
        <v>69</v>
      </c>
      <c r="I1378">
        <f>IF(AND(U1377=0,X1377&gt;=MinOff),X1377,-1)</f>
        <v>-1</v>
      </c>
      <c r="J1378">
        <f>IF(AND(S1377=1,V1377&gt;=MinRun),V1377,-1)</f>
        <v>-1</v>
      </c>
      <c r="K1378">
        <f>IF(AND(T1377=1,W1377&gt;=MinRun),W1377,-1)</f>
        <v>-1</v>
      </c>
      <c r="L1378">
        <f>IF(AND(U1377=1,X1377&gt;=MinRun),X1377,-1)</f>
        <v>811</v>
      </c>
      <c r="M1378">
        <f>IF(MAX(G1378:I1378)&lt;0,0,MATCH(MAX(G1378:I1378),G1378:I1378,0))</f>
        <v>1</v>
      </c>
      <c r="N1378">
        <f>IF(MAX(J1378:L1378)&lt;0,0,MATCH(MAX(J1378:L1378),J1378:L1378,0))</f>
        <v>3</v>
      </c>
      <c r="O1378" s="24">
        <f>IF(N1378=0,0,INDEX(CapVec,N1378))</f>
        <v>1.1000000000000001</v>
      </c>
      <c r="P1378">
        <f>IF(OR(D1378&gt;F1378+StartMargin,E1378&lt;SOC_startT),1,0)</f>
        <v>0</v>
      </c>
      <c r="Q1378">
        <f>IF(AND(E1378&gt;SOC_stopT,D1378&lt;=F1378-O1378+StopMargin),1,0)</f>
        <v>0</v>
      </c>
      <c r="R1378">
        <f>IF(AND(P1378=1,M1378&gt;0),1,IF(AND(P1378=0,Q1378=1,N1378&gt;0),-1,0))</f>
        <v>0</v>
      </c>
      <c r="S1378">
        <f>S1377+IF(AND(R1378=1,M1378=1),1,0)-IF(AND(R1378=-1,N1378=1),1,0)</f>
        <v>0</v>
      </c>
      <c r="T1378">
        <f>T1377+IF(AND(R1378=1,M1378=2),1,0)-IF(AND(R1378=-1,N1378=2),1,0)</f>
        <v>0</v>
      </c>
      <c r="U1378">
        <f>U1377+IF(AND(R1378=1,M1378=3),1,0)-IF(AND(R1378=-1,N1378=3),1,0)</f>
        <v>1</v>
      </c>
      <c r="V1378">
        <f>IF(S1378&lt;&gt;S1377,0,V1377+dt)</f>
        <v>71</v>
      </c>
      <c r="W1378">
        <f>IF(T1378&lt;&gt;T1377,0,W1377+dt)</f>
        <v>70</v>
      </c>
      <c r="X1378">
        <f>IF(U1378&lt;&gt;U1377,0,X1377+dt)</f>
        <v>812</v>
      </c>
      <c r="Y1378" s="24">
        <f>S1378*Cap_1*MIN(1,(V1378+dt)/StartRamp)</f>
        <v>0</v>
      </c>
      <c r="Z1378" s="24">
        <f>T1378*Cap_2*MIN(1,(W1378+dt)/StartRamp)</f>
        <v>0</v>
      </c>
      <c r="AA1378" s="24">
        <f>U1378*Cap_3*MIN(1,(X1378+dt)/StartRamp)</f>
        <v>1.1000000000000001</v>
      </c>
      <c r="AB1378" s="24">
        <f>SUM(Y1378:AA1378)</f>
        <v>1.1000000000000001</v>
      </c>
      <c r="AC1378" s="24">
        <f>AB1378-D1378</f>
        <v>-0.85209999999999986</v>
      </c>
      <c r="AD1378" s="25">
        <f>MEDIAN(0,(TaperEnd-E1378)/(TaperEnd-TaperStart),1)</f>
        <v>1</v>
      </c>
      <c r="AE1378" s="24">
        <f>MIN(P_pcs*AD1378,MAX(0,SOC_max-E1378)*E_nom*60/dt/SQRT(RTE))</f>
        <v>2.5</v>
      </c>
      <c r="AF1378" s="24">
        <f>MIN(P_pcs,MAX(0,E1378-SOC_min)*E_nom*60/dt*SQRT(RTE))</f>
        <v>2.5</v>
      </c>
      <c r="AG1378" s="24">
        <f>IF(AC1378&gt;0,MIN(AC1378,AE1378),0)</f>
        <v>0</v>
      </c>
      <c r="AH1378" s="24">
        <f>IF(AC1378&lt;0,MIN(-AC1378,AF1378),0)</f>
        <v>0.85209999999999986</v>
      </c>
      <c r="AI1378" s="24">
        <f>IF(AC1378&gt;0,D1378+AG1378,AB1378)</f>
        <v>1.1000000000000001</v>
      </c>
      <c r="AJ1378" s="24">
        <f>MAX(0,D1378-AI1378-AH1378)</f>
        <v>0</v>
      </c>
      <c r="AK1378" s="25">
        <f>IF(AB1378&gt;0,AI1378/AB1378,0)</f>
        <v>1</v>
      </c>
      <c r="AL1378">
        <f>IF(AB1378=0,1,MIN(MATCH(MEDIAN(MinStable,AK1378,1),FC_L,1),3))</f>
        <v>3</v>
      </c>
      <c r="AM1378" s="25">
        <f>INDEX(FC_E1,$AL1378)+(MEDIAN(MinStable,$AK1378,1)-INDEX(FC_L,$AL1378))*(INDEX(FC_E1,$AL1378+1)-INDEX(FC_E1,$AL1378))/(INDEX(FC_L,$AL1378+1)-INDEX(FC_L,$AL1378))</f>
        <v>0.42799999999999999</v>
      </c>
      <c r="AN1378" s="25">
        <f>INDEX(FC_E2,$AL1378)+(MEDIAN(MinStable,$AK1378,1)-INDEX(FC_L,$AL1378))*(INDEX(FC_E2,$AL1378+1)-INDEX(FC_E2,$AL1378))/(INDEX(FC_L,$AL1378+1)-INDEX(FC_L,$AL1378))</f>
        <v>0.42199999999999999</v>
      </c>
      <c r="AO1378" s="25">
        <f>INDEX(FC_E3,$AL1378)+(MEDIAN(MinStable,$AK1378,1)-INDEX(FC_L,$AL1378))*(INDEX(FC_E3,$AL1378+1)-INDEX(FC_E3,$AL1378))/(INDEX(FC_L,$AL1378+1)-INDEX(FC_L,$AL1378))</f>
        <v>0.41499999999999998</v>
      </c>
      <c r="AP1378" s="26">
        <f>(IF(S1378=1,Y1378*AK1378/AM1378,0)+IF(T1378=1,Z1378*AK1378/AN1378,0)+IF(U1378=1,AA1378*AK1378/AO1378,0))*dt/60</f>
        <v>4.4176706827309245E-2</v>
      </c>
      <c r="AQ1378" s="25">
        <f>E1378+(AG1378*SQRT(RTE)-AH1378/SQRT(RTE))*dt/60/E_nom</f>
        <v>0.59053948309745885</v>
      </c>
      <c r="AR1378">
        <f>IF(R1378=1,1,0)</f>
        <v>0</v>
      </c>
    </row>
    <row r="1379" spans="1:44" x14ac:dyDescent="0.2">
      <c r="A1379">
        <v>1377</v>
      </c>
      <c r="B1379" s="22">
        <f>A1379/1440</f>
        <v>0.95625000000000004</v>
      </c>
      <c r="C1379" s="23">
        <v>1.9187000000000001</v>
      </c>
      <c r="D1379" s="24">
        <f>C1379+P_aux</f>
        <v>1.9337</v>
      </c>
      <c r="E1379" s="25">
        <f>AQ1378</f>
        <v>0.59053948309745885</v>
      </c>
      <c r="F1379" s="24">
        <f>AB1378</f>
        <v>1.1000000000000001</v>
      </c>
      <c r="G1379">
        <f>IF(AND(S1378=0,V1378&gt;=MinOff),V1378,-1)</f>
        <v>71</v>
      </c>
      <c r="H1379">
        <f>IF(AND(T1378=0,W1378&gt;=MinOff),W1378,-1)</f>
        <v>70</v>
      </c>
      <c r="I1379">
        <f>IF(AND(U1378=0,X1378&gt;=MinOff),X1378,-1)</f>
        <v>-1</v>
      </c>
      <c r="J1379">
        <f>IF(AND(S1378=1,V1378&gt;=MinRun),V1378,-1)</f>
        <v>-1</v>
      </c>
      <c r="K1379">
        <f>IF(AND(T1378=1,W1378&gt;=MinRun),W1378,-1)</f>
        <v>-1</v>
      </c>
      <c r="L1379">
        <f>IF(AND(U1378=1,X1378&gt;=MinRun),X1378,-1)</f>
        <v>812</v>
      </c>
      <c r="M1379">
        <f>IF(MAX(G1379:I1379)&lt;0,0,MATCH(MAX(G1379:I1379),G1379:I1379,0))</f>
        <v>1</v>
      </c>
      <c r="N1379">
        <f>IF(MAX(J1379:L1379)&lt;0,0,MATCH(MAX(J1379:L1379),J1379:L1379,0))</f>
        <v>3</v>
      </c>
      <c r="O1379" s="24">
        <f>IF(N1379=0,0,INDEX(CapVec,N1379))</f>
        <v>1.1000000000000001</v>
      </c>
      <c r="P1379">
        <f>IF(OR(D1379&gt;F1379+StartMargin,E1379&lt;SOC_startT),1,0)</f>
        <v>0</v>
      </c>
      <c r="Q1379">
        <f>IF(AND(E1379&gt;SOC_stopT,D1379&lt;=F1379-O1379+StopMargin),1,0)</f>
        <v>0</v>
      </c>
      <c r="R1379">
        <f>IF(AND(P1379=1,M1379&gt;0),1,IF(AND(P1379=0,Q1379=1,N1379&gt;0),-1,0))</f>
        <v>0</v>
      </c>
      <c r="S1379">
        <f>S1378+IF(AND(R1379=1,M1379=1),1,0)-IF(AND(R1379=-1,N1379=1),1,0)</f>
        <v>0</v>
      </c>
      <c r="T1379">
        <f>T1378+IF(AND(R1379=1,M1379=2),1,0)-IF(AND(R1379=-1,N1379=2),1,0)</f>
        <v>0</v>
      </c>
      <c r="U1379">
        <f>U1378+IF(AND(R1379=1,M1379=3),1,0)-IF(AND(R1379=-1,N1379=3),1,0)</f>
        <v>1</v>
      </c>
      <c r="V1379">
        <f>IF(S1379&lt;&gt;S1378,0,V1378+dt)</f>
        <v>72</v>
      </c>
      <c r="W1379">
        <f>IF(T1379&lt;&gt;T1378,0,W1378+dt)</f>
        <v>71</v>
      </c>
      <c r="X1379">
        <f>IF(U1379&lt;&gt;U1378,0,X1378+dt)</f>
        <v>813</v>
      </c>
      <c r="Y1379" s="24">
        <f>S1379*Cap_1*MIN(1,(V1379+dt)/StartRamp)</f>
        <v>0</v>
      </c>
      <c r="Z1379" s="24">
        <f>T1379*Cap_2*MIN(1,(W1379+dt)/StartRamp)</f>
        <v>0</v>
      </c>
      <c r="AA1379" s="24">
        <f>U1379*Cap_3*MIN(1,(X1379+dt)/StartRamp)</f>
        <v>1.1000000000000001</v>
      </c>
      <c r="AB1379" s="24">
        <f>SUM(Y1379:AA1379)</f>
        <v>1.1000000000000001</v>
      </c>
      <c r="AC1379" s="24">
        <f>AB1379-D1379</f>
        <v>-0.83369999999999989</v>
      </c>
      <c r="AD1379" s="25">
        <f>MEDIAN(0,(TaperEnd-E1379)/(TaperEnd-TaperStart),1)</f>
        <v>1</v>
      </c>
      <c r="AE1379" s="24">
        <f>MIN(P_pcs*AD1379,MAX(0,SOC_max-E1379)*E_nom*60/dt/SQRT(RTE))</f>
        <v>2.5</v>
      </c>
      <c r="AF1379" s="24">
        <f>MIN(P_pcs,MAX(0,E1379-SOC_min)*E_nom*60/dt*SQRT(RTE))</f>
        <v>2.5</v>
      </c>
      <c r="AG1379" s="24">
        <f>IF(AC1379&gt;0,MIN(AC1379,AE1379),0)</f>
        <v>0</v>
      </c>
      <c r="AH1379" s="24">
        <f>IF(AC1379&lt;0,MIN(-AC1379,AF1379),0)</f>
        <v>0.83369999999999989</v>
      </c>
      <c r="AI1379" s="24">
        <f>IF(AC1379&gt;0,D1379+AG1379,AB1379)</f>
        <v>1.1000000000000001</v>
      </c>
      <c r="AJ1379" s="24">
        <f>MAX(0,D1379-AI1379-AH1379)</f>
        <v>0</v>
      </c>
      <c r="AK1379" s="25">
        <f>IF(AB1379&gt;0,AI1379/AB1379,0)</f>
        <v>1</v>
      </c>
      <c r="AL1379">
        <f>IF(AB1379=0,1,MIN(MATCH(MEDIAN(MinStable,AK1379,1),FC_L,1),3))</f>
        <v>3</v>
      </c>
      <c r="AM1379" s="25">
        <f>INDEX(FC_E1,$AL1379)+(MEDIAN(MinStable,$AK1379,1)-INDEX(FC_L,$AL1379))*(INDEX(FC_E1,$AL1379+1)-INDEX(FC_E1,$AL1379))/(INDEX(FC_L,$AL1379+1)-INDEX(FC_L,$AL1379))</f>
        <v>0.42799999999999999</v>
      </c>
      <c r="AN1379" s="25">
        <f>INDEX(FC_E2,$AL1379)+(MEDIAN(MinStable,$AK1379,1)-INDEX(FC_L,$AL1379))*(INDEX(FC_E2,$AL1379+1)-INDEX(FC_E2,$AL1379))/(INDEX(FC_L,$AL1379+1)-INDEX(FC_L,$AL1379))</f>
        <v>0.42199999999999999</v>
      </c>
      <c r="AO1379" s="25">
        <f>INDEX(FC_E3,$AL1379)+(MEDIAN(MinStable,$AK1379,1)-INDEX(FC_L,$AL1379))*(INDEX(FC_E3,$AL1379+1)-INDEX(FC_E3,$AL1379))/(INDEX(FC_L,$AL1379+1)-INDEX(FC_L,$AL1379))</f>
        <v>0.41499999999999998</v>
      </c>
      <c r="AP1379" s="26">
        <f>(IF(S1379=1,Y1379*AK1379/AM1379,0)+IF(T1379=1,Z1379*AK1379/AN1379,0)+IF(U1379=1,AA1379*AK1379/AO1379,0))*dt/60</f>
        <v>4.4176706827309245E-2</v>
      </c>
      <c r="AQ1379" s="25">
        <f>E1379+(AG1379*SQRT(RTE)-AH1379/SQRT(RTE))*dt/60/E_nom</f>
        <v>0.58784637041222143</v>
      </c>
      <c r="AR1379">
        <f>IF(R1379=1,1,0)</f>
        <v>0</v>
      </c>
    </row>
    <row r="1380" spans="1:44" x14ac:dyDescent="0.2">
      <c r="A1380">
        <v>1378</v>
      </c>
      <c r="B1380" s="22">
        <f>A1380/1440</f>
        <v>0.95694444444444449</v>
      </c>
      <c r="C1380" s="23">
        <v>1.7859</v>
      </c>
      <c r="D1380" s="24">
        <f>C1380+P_aux</f>
        <v>1.8008999999999999</v>
      </c>
      <c r="E1380" s="25">
        <f>AQ1379</f>
        <v>0.58784637041222143</v>
      </c>
      <c r="F1380" s="24">
        <f>AB1379</f>
        <v>1.1000000000000001</v>
      </c>
      <c r="G1380">
        <f>IF(AND(S1379=0,V1379&gt;=MinOff),V1379,-1)</f>
        <v>72</v>
      </c>
      <c r="H1380">
        <f>IF(AND(T1379=0,W1379&gt;=MinOff),W1379,-1)</f>
        <v>71</v>
      </c>
      <c r="I1380">
        <f>IF(AND(U1379=0,X1379&gt;=MinOff),X1379,-1)</f>
        <v>-1</v>
      </c>
      <c r="J1380">
        <f>IF(AND(S1379=1,V1379&gt;=MinRun),V1379,-1)</f>
        <v>-1</v>
      </c>
      <c r="K1380">
        <f>IF(AND(T1379=1,W1379&gt;=MinRun),W1379,-1)</f>
        <v>-1</v>
      </c>
      <c r="L1380">
        <f>IF(AND(U1379=1,X1379&gt;=MinRun),X1379,-1)</f>
        <v>813</v>
      </c>
      <c r="M1380">
        <f>IF(MAX(G1380:I1380)&lt;0,0,MATCH(MAX(G1380:I1380),G1380:I1380,0))</f>
        <v>1</v>
      </c>
      <c r="N1380">
        <f>IF(MAX(J1380:L1380)&lt;0,0,MATCH(MAX(J1380:L1380),J1380:L1380,0))</f>
        <v>3</v>
      </c>
      <c r="O1380" s="24">
        <f>IF(N1380=0,0,INDEX(CapVec,N1380))</f>
        <v>1.1000000000000001</v>
      </c>
      <c r="P1380">
        <f>IF(OR(D1380&gt;F1380+StartMargin,E1380&lt;SOC_startT),1,0)</f>
        <v>0</v>
      </c>
      <c r="Q1380">
        <f>IF(AND(E1380&gt;SOC_stopT,D1380&lt;=F1380-O1380+StopMargin),1,0)</f>
        <v>0</v>
      </c>
      <c r="R1380">
        <f>IF(AND(P1380=1,M1380&gt;0),1,IF(AND(P1380=0,Q1380=1,N1380&gt;0),-1,0))</f>
        <v>0</v>
      </c>
      <c r="S1380">
        <f>S1379+IF(AND(R1380=1,M1380=1),1,0)-IF(AND(R1380=-1,N1380=1),1,0)</f>
        <v>0</v>
      </c>
      <c r="T1380">
        <f>T1379+IF(AND(R1380=1,M1380=2),1,0)-IF(AND(R1380=-1,N1380=2),1,0)</f>
        <v>0</v>
      </c>
      <c r="U1380">
        <f>U1379+IF(AND(R1380=1,M1380=3),1,0)-IF(AND(R1380=-1,N1380=3),1,0)</f>
        <v>1</v>
      </c>
      <c r="V1380">
        <f>IF(S1380&lt;&gt;S1379,0,V1379+dt)</f>
        <v>73</v>
      </c>
      <c r="W1380">
        <f>IF(T1380&lt;&gt;T1379,0,W1379+dt)</f>
        <v>72</v>
      </c>
      <c r="X1380">
        <f>IF(U1380&lt;&gt;U1379,0,X1379+dt)</f>
        <v>814</v>
      </c>
      <c r="Y1380" s="24">
        <f>S1380*Cap_1*MIN(1,(V1380+dt)/StartRamp)</f>
        <v>0</v>
      </c>
      <c r="Z1380" s="24">
        <f>T1380*Cap_2*MIN(1,(W1380+dt)/StartRamp)</f>
        <v>0</v>
      </c>
      <c r="AA1380" s="24">
        <f>U1380*Cap_3*MIN(1,(X1380+dt)/StartRamp)</f>
        <v>1.1000000000000001</v>
      </c>
      <c r="AB1380" s="24">
        <f>SUM(Y1380:AA1380)</f>
        <v>1.1000000000000001</v>
      </c>
      <c r="AC1380" s="24">
        <f>AB1380-D1380</f>
        <v>-0.70089999999999986</v>
      </c>
      <c r="AD1380" s="25">
        <f>MEDIAN(0,(TaperEnd-E1380)/(TaperEnd-TaperStart),1)</f>
        <v>1</v>
      </c>
      <c r="AE1380" s="24">
        <f>MIN(P_pcs*AD1380,MAX(0,SOC_max-E1380)*E_nom*60/dt/SQRT(RTE))</f>
        <v>2.5</v>
      </c>
      <c r="AF1380" s="24">
        <f>MIN(P_pcs,MAX(0,E1380-SOC_min)*E_nom*60/dt*SQRT(RTE))</f>
        <v>2.5</v>
      </c>
      <c r="AG1380" s="24">
        <f>IF(AC1380&gt;0,MIN(AC1380,AE1380),0)</f>
        <v>0</v>
      </c>
      <c r="AH1380" s="24">
        <f>IF(AC1380&lt;0,MIN(-AC1380,AF1380),0)</f>
        <v>0.70089999999999986</v>
      </c>
      <c r="AI1380" s="24">
        <f>IF(AC1380&gt;0,D1380+AG1380,AB1380)</f>
        <v>1.1000000000000001</v>
      </c>
      <c r="AJ1380" s="24">
        <f>MAX(0,D1380-AI1380-AH1380)</f>
        <v>0</v>
      </c>
      <c r="AK1380" s="25">
        <f>IF(AB1380&gt;0,AI1380/AB1380,0)</f>
        <v>1</v>
      </c>
      <c r="AL1380">
        <f>IF(AB1380=0,1,MIN(MATCH(MEDIAN(MinStable,AK1380,1),FC_L,1),3))</f>
        <v>3</v>
      </c>
      <c r="AM1380" s="25">
        <f>INDEX(FC_E1,$AL1380)+(MEDIAN(MinStable,$AK1380,1)-INDEX(FC_L,$AL1380))*(INDEX(FC_E1,$AL1380+1)-INDEX(FC_E1,$AL1380))/(INDEX(FC_L,$AL1380+1)-INDEX(FC_L,$AL1380))</f>
        <v>0.42799999999999999</v>
      </c>
      <c r="AN1380" s="25">
        <f>INDEX(FC_E2,$AL1380)+(MEDIAN(MinStable,$AK1380,1)-INDEX(FC_L,$AL1380))*(INDEX(FC_E2,$AL1380+1)-INDEX(FC_E2,$AL1380))/(INDEX(FC_L,$AL1380+1)-INDEX(FC_L,$AL1380))</f>
        <v>0.42199999999999999</v>
      </c>
      <c r="AO1380" s="25">
        <f>INDEX(FC_E3,$AL1380)+(MEDIAN(MinStable,$AK1380,1)-INDEX(FC_L,$AL1380))*(INDEX(FC_E3,$AL1380+1)-INDEX(FC_E3,$AL1380))/(INDEX(FC_L,$AL1380+1)-INDEX(FC_L,$AL1380))</f>
        <v>0.41499999999999998</v>
      </c>
      <c r="AP1380" s="26">
        <f>(IF(S1380=1,Y1380*AK1380/AM1380,0)+IF(T1380=1,Z1380*AK1380/AN1380,0)+IF(U1380=1,AA1380*AK1380/AO1380,0))*dt/60</f>
        <v>4.4176706827309245E-2</v>
      </c>
      <c r="AQ1380" s="25">
        <f>E1380+(AG1380*SQRT(RTE)-AH1380/SQRT(RTE))*dt/60/E_nom</f>
        <v>0.58558224341080256</v>
      </c>
      <c r="AR1380">
        <f>IF(R1380=1,1,0)</f>
        <v>0</v>
      </c>
    </row>
    <row r="1381" spans="1:44" x14ac:dyDescent="0.2">
      <c r="A1381">
        <v>1379</v>
      </c>
      <c r="B1381" s="22">
        <f>A1381/1440</f>
        <v>0.95763888888888893</v>
      </c>
      <c r="C1381" s="23">
        <v>1.8427</v>
      </c>
      <c r="D1381" s="24">
        <f>C1381+P_aux</f>
        <v>1.8576999999999999</v>
      </c>
      <c r="E1381" s="25">
        <f>AQ1380</f>
        <v>0.58558224341080256</v>
      </c>
      <c r="F1381" s="24">
        <f>AB1380</f>
        <v>1.1000000000000001</v>
      </c>
      <c r="G1381">
        <f>IF(AND(S1380=0,V1380&gt;=MinOff),V1380,-1)</f>
        <v>73</v>
      </c>
      <c r="H1381">
        <f>IF(AND(T1380=0,W1380&gt;=MinOff),W1380,-1)</f>
        <v>72</v>
      </c>
      <c r="I1381">
        <f>IF(AND(U1380=0,X1380&gt;=MinOff),X1380,-1)</f>
        <v>-1</v>
      </c>
      <c r="J1381">
        <f>IF(AND(S1380=1,V1380&gt;=MinRun),V1380,-1)</f>
        <v>-1</v>
      </c>
      <c r="K1381">
        <f>IF(AND(T1380=1,W1380&gt;=MinRun),W1380,-1)</f>
        <v>-1</v>
      </c>
      <c r="L1381">
        <f>IF(AND(U1380=1,X1380&gt;=MinRun),X1380,-1)</f>
        <v>814</v>
      </c>
      <c r="M1381">
        <f>IF(MAX(G1381:I1381)&lt;0,0,MATCH(MAX(G1381:I1381),G1381:I1381,0))</f>
        <v>1</v>
      </c>
      <c r="N1381">
        <f>IF(MAX(J1381:L1381)&lt;0,0,MATCH(MAX(J1381:L1381),J1381:L1381,0))</f>
        <v>3</v>
      </c>
      <c r="O1381" s="24">
        <f>IF(N1381=0,0,INDEX(CapVec,N1381))</f>
        <v>1.1000000000000001</v>
      </c>
      <c r="P1381">
        <f>IF(OR(D1381&gt;F1381+StartMargin,E1381&lt;SOC_startT),1,0)</f>
        <v>0</v>
      </c>
      <c r="Q1381">
        <f>IF(AND(E1381&gt;SOC_stopT,D1381&lt;=F1381-O1381+StopMargin),1,0)</f>
        <v>0</v>
      </c>
      <c r="R1381">
        <f>IF(AND(P1381=1,M1381&gt;0),1,IF(AND(P1381=0,Q1381=1,N1381&gt;0),-1,0))</f>
        <v>0</v>
      </c>
      <c r="S1381">
        <f>S1380+IF(AND(R1381=1,M1381=1),1,0)-IF(AND(R1381=-1,N1381=1),1,0)</f>
        <v>0</v>
      </c>
      <c r="T1381">
        <f>T1380+IF(AND(R1381=1,M1381=2),1,0)-IF(AND(R1381=-1,N1381=2),1,0)</f>
        <v>0</v>
      </c>
      <c r="U1381">
        <f>U1380+IF(AND(R1381=1,M1381=3),1,0)-IF(AND(R1381=-1,N1381=3),1,0)</f>
        <v>1</v>
      </c>
      <c r="V1381">
        <f>IF(S1381&lt;&gt;S1380,0,V1380+dt)</f>
        <v>74</v>
      </c>
      <c r="W1381">
        <f>IF(T1381&lt;&gt;T1380,0,W1380+dt)</f>
        <v>73</v>
      </c>
      <c r="X1381">
        <f>IF(U1381&lt;&gt;U1380,0,X1380+dt)</f>
        <v>815</v>
      </c>
      <c r="Y1381" s="24">
        <f>S1381*Cap_1*MIN(1,(V1381+dt)/StartRamp)</f>
        <v>0</v>
      </c>
      <c r="Z1381" s="24">
        <f>T1381*Cap_2*MIN(1,(W1381+dt)/StartRamp)</f>
        <v>0</v>
      </c>
      <c r="AA1381" s="24">
        <f>U1381*Cap_3*MIN(1,(X1381+dt)/StartRamp)</f>
        <v>1.1000000000000001</v>
      </c>
      <c r="AB1381" s="24">
        <f>SUM(Y1381:AA1381)</f>
        <v>1.1000000000000001</v>
      </c>
      <c r="AC1381" s="24">
        <f>AB1381-D1381</f>
        <v>-0.75769999999999982</v>
      </c>
      <c r="AD1381" s="25">
        <f>MEDIAN(0,(TaperEnd-E1381)/(TaperEnd-TaperStart),1)</f>
        <v>1</v>
      </c>
      <c r="AE1381" s="24">
        <f>MIN(P_pcs*AD1381,MAX(0,SOC_max-E1381)*E_nom*60/dt/SQRT(RTE))</f>
        <v>2.5</v>
      </c>
      <c r="AF1381" s="24">
        <f>MIN(P_pcs,MAX(0,E1381-SOC_min)*E_nom*60/dt*SQRT(RTE))</f>
        <v>2.5</v>
      </c>
      <c r="AG1381" s="24">
        <f>IF(AC1381&gt;0,MIN(AC1381,AE1381),0)</f>
        <v>0</v>
      </c>
      <c r="AH1381" s="24">
        <f>IF(AC1381&lt;0,MIN(-AC1381,AF1381),0)</f>
        <v>0.75769999999999982</v>
      </c>
      <c r="AI1381" s="24">
        <f>IF(AC1381&gt;0,D1381+AG1381,AB1381)</f>
        <v>1.1000000000000001</v>
      </c>
      <c r="AJ1381" s="24">
        <f>MAX(0,D1381-AI1381-AH1381)</f>
        <v>0</v>
      </c>
      <c r="AK1381" s="25">
        <f>IF(AB1381&gt;0,AI1381/AB1381,0)</f>
        <v>1</v>
      </c>
      <c r="AL1381">
        <f>IF(AB1381=0,1,MIN(MATCH(MEDIAN(MinStable,AK1381,1),FC_L,1),3))</f>
        <v>3</v>
      </c>
      <c r="AM1381" s="25">
        <f>INDEX(FC_E1,$AL1381)+(MEDIAN(MinStable,$AK1381,1)-INDEX(FC_L,$AL1381))*(INDEX(FC_E1,$AL1381+1)-INDEX(FC_E1,$AL1381))/(INDEX(FC_L,$AL1381+1)-INDEX(FC_L,$AL1381))</f>
        <v>0.42799999999999999</v>
      </c>
      <c r="AN1381" s="25">
        <f>INDEX(FC_E2,$AL1381)+(MEDIAN(MinStable,$AK1381,1)-INDEX(FC_L,$AL1381))*(INDEX(FC_E2,$AL1381+1)-INDEX(FC_E2,$AL1381))/(INDEX(FC_L,$AL1381+1)-INDEX(FC_L,$AL1381))</f>
        <v>0.42199999999999999</v>
      </c>
      <c r="AO1381" s="25">
        <f>INDEX(FC_E3,$AL1381)+(MEDIAN(MinStable,$AK1381,1)-INDEX(FC_L,$AL1381))*(INDEX(FC_E3,$AL1381+1)-INDEX(FC_E3,$AL1381))/(INDEX(FC_L,$AL1381+1)-INDEX(FC_L,$AL1381))</f>
        <v>0.41499999999999998</v>
      </c>
      <c r="AP1381" s="26">
        <f>(IF(S1381=1,Y1381*AK1381/AM1381,0)+IF(T1381=1,Z1381*AK1381/AN1381,0)+IF(U1381=1,AA1381*AK1381/AO1381,0))*dt/60</f>
        <v>4.4176706827309245E-2</v>
      </c>
      <c r="AQ1381" s="25">
        <f>E1381+(AG1381*SQRT(RTE)-AH1381/SQRT(RTE))*dt/60/E_nom</f>
        <v>0.58313463458076242</v>
      </c>
      <c r="AR1381">
        <f>IF(R1381=1,1,0)</f>
        <v>0</v>
      </c>
    </row>
    <row r="1382" spans="1:44" x14ac:dyDescent="0.2">
      <c r="A1382">
        <v>1380</v>
      </c>
      <c r="B1382" s="22">
        <f>A1382/1440</f>
        <v>0.95833333333333337</v>
      </c>
      <c r="C1382" s="23">
        <v>1.8072999999999999</v>
      </c>
      <c r="D1382" s="24">
        <f>C1382+P_aux</f>
        <v>1.8222999999999998</v>
      </c>
      <c r="E1382" s="25">
        <f>AQ1381</f>
        <v>0.58313463458076242</v>
      </c>
      <c r="F1382" s="24">
        <f>AB1381</f>
        <v>1.1000000000000001</v>
      </c>
      <c r="G1382">
        <f>IF(AND(S1381=0,V1381&gt;=MinOff),V1381,-1)</f>
        <v>74</v>
      </c>
      <c r="H1382">
        <f>IF(AND(T1381=0,W1381&gt;=MinOff),W1381,-1)</f>
        <v>73</v>
      </c>
      <c r="I1382">
        <f>IF(AND(U1381=0,X1381&gt;=MinOff),X1381,-1)</f>
        <v>-1</v>
      </c>
      <c r="J1382">
        <f>IF(AND(S1381=1,V1381&gt;=MinRun),V1381,-1)</f>
        <v>-1</v>
      </c>
      <c r="K1382">
        <f>IF(AND(T1381=1,W1381&gt;=MinRun),W1381,-1)</f>
        <v>-1</v>
      </c>
      <c r="L1382">
        <f>IF(AND(U1381=1,X1381&gt;=MinRun),X1381,-1)</f>
        <v>815</v>
      </c>
      <c r="M1382">
        <f>IF(MAX(G1382:I1382)&lt;0,0,MATCH(MAX(G1382:I1382),G1382:I1382,0))</f>
        <v>1</v>
      </c>
      <c r="N1382">
        <f>IF(MAX(J1382:L1382)&lt;0,0,MATCH(MAX(J1382:L1382),J1382:L1382,0))</f>
        <v>3</v>
      </c>
      <c r="O1382" s="24">
        <f>IF(N1382=0,0,INDEX(CapVec,N1382))</f>
        <v>1.1000000000000001</v>
      </c>
      <c r="P1382">
        <f>IF(OR(D1382&gt;F1382+StartMargin,E1382&lt;SOC_startT),1,0)</f>
        <v>0</v>
      </c>
      <c r="Q1382">
        <f>IF(AND(E1382&gt;SOC_stopT,D1382&lt;=F1382-O1382+StopMargin),1,0)</f>
        <v>0</v>
      </c>
      <c r="R1382">
        <f>IF(AND(P1382=1,M1382&gt;0),1,IF(AND(P1382=0,Q1382=1,N1382&gt;0),-1,0))</f>
        <v>0</v>
      </c>
      <c r="S1382">
        <f>S1381+IF(AND(R1382=1,M1382=1),1,0)-IF(AND(R1382=-1,N1382=1),1,0)</f>
        <v>0</v>
      </c>
      <c r="T1382">
        <f>T1381+IF(AND(R1382=1,M1382=2),1,0)-IF(AND(R1382=-1,N1382=2),1,0)</f>
        <v>0</v>
      </c>
      <c r="U1382">
        <f>U1381+IF(AND(R1382=1,M1382=3),1,0)-IF(AND(R1382=-1,N1382=3),1,0)</f>
        <v>1</v>
      </c>
      <c r="V1382">
        <f>IF(S1382&lt;&gt;S1381,0,V1381+dt)</f>
        <v>75</v>
      </c>
      <c r="W1382">
        <f>IF(T1382&lt;&gt;T1381,0,W1381+dt)</f>
        <v>74</v>
      </c>
      <c r="X1382">
        <f>IF(U1382&lt;&gt;U1381,0,X1381+dt)</f>
        <v>816</v>
      </c>
      <c r="Y1382" s="24">
        <f>S1382*Cap_1*MIN(1,(V1382+dt)/StartRamp)</f>
        <v>0</v>
      </c>
      <c r="Z1382" s="24">
        <f>T1382*Cap_2*MIN(1,(W1382+dt)/StartRamp)</f>
        <v>0</v>
      </c>
      <c r="AA1382" s="24">
        <f>U1382*Cap_3*MIN(1,(X1382+dt)/StartRamp)</f>
        <v>1.1000000000000001</v>
      </c>
      <c r="AB1382" s="24">
        <f>SUM(Y1382:AA1382)</f>
        <v>1.1000000000000001</v>
      </c>
      <c r="AC1382" s="24">
        <f>AB1382-D1382</f>
        <v>-0.72229999999999972</v>
      </c>
      <c r="AD1382" s="25">
        <f>MEDIAN(0,(TaperEnd-E1382)/(TaperEnd-TaperStart),1)</f>
        <v>1</v>
      </c>
      <c r="AE1382" s="24">
        <f>MIN(P_pcs*AD1382,MAX(0,SOC_max-E1382)*E_nom*60/dt/SQRT(RTE))</f>
        <v>2.5</v>
      </c>
      <c r="AF1382" s="24">
        <f>MIN(P_pcs,MAX(0,E1382-SOC_min)*E_nom*60/dt*SQRT(RTE))</f>
        <v>2.5</v>
      </c>
      <c r="AG1382" s="24">
        <f>IF(AC1382&gt;0,MIN(AC1382,AE1382),0)</f>
        <v>0</v>
      </c>
      <c r="AH1382" s="24">
        <f>IF(AC1382&lt;0,MIN(-AC1382,AF1382),0)</f>
        <v>0.72229999999999972</v>
      </c>
      <c r="AI1382" s="24">
        <f>IF(AC1382&gt;0,D1382+AG1382,AB1382)</f>
        <v>1.1000000000000001</v>
      </c>
      <c r="AJ1382" s="24">
        <f>MAX(0,D1382-AI1382-AH1382)</f>
        <v>0</v>
      </c>
      <c r="AK1382" s="25">
        <f>IF(AB1382&gt;0,AI1382/AB1382,0)</f>
        <v>1</v>
      </c>
      <c r="AL1382">
        <f>IF(AB1382=0,1,MIN(MATCH(MEDIAN(MinStable,AK1382,1),FC_L,1),3))</f>
        <v>3</v>
      </c>
      <c r="AM1382" s="25">
        <f>INDEX(FC_E1,$AL1382)+(MEDIAN(MinStable,$AK1382,1)-INDEX(FC_L,$AL1382))*(INDEX(FC_E1,$AL1382+1)-INDEX(FC_E1,$AL1382))/(INDEX(FC_L,$AL1382+1)-INDEX(FC_L,$AL1382))</f>
        <v>0.42799999999999999</v>
      </c>
      <c r="AN1382" s="25">
        <f>INDEX(FC_E2,$AL1382)+(MEDIAN(MinStable,$AK1382,1)-INDEX(FC_L,$AL1382))*(INDEX(FC_E2,$AL1382+1)-INDEX(FC_E2,$AL1382))/(INDEX(FC_L,$AL1382+1)-INDEX(FC_L,$AL1382))</f>
        <v>0.42199999999999999</v>
      </c>
      <c r="AO1382" s="25">
        <f>INDEX(FC_E3,$AL1382)+(MEDIAN(MinStable,$AK1382,1)-INDEX(FC_L,$AL1382))*(INDEX(FC_E3,$AL1382+1)-INDEX(FC_E3,$AL1382))/(INDEX(FC_L,$AL1382+1)-INDEX(FC_L,$AL1382))</f>
        <v>0.41499999999999998</v>
      </c>
      <c r="AP1382" s="26">
        <f>(IF(S1382=1,Y1382*AK1382/AM1382,0)+IF(T1382=1,Z1382*AK1382/AN1382,0)+IF(U1382=1,AA1382*AK1382/AO1382,0))*dt/60</f>
        <v>4.4176706827309245E-2</v>
      </c>
      <c r="AQ1382" s="25">
        <f>E1382+(AG1382*SQRT(RTE)-AH1382/SQRT(RTE))*dt/60/E_nom</f>
        <v>0.58080137886222216</v>
      </c>
      <c r="AR1382">
        <f>IF(R1382=1,1,0)</f>
        <v>0</v>
      </c>
    </row>
    <row r="1383" spans="1:44" x14ac:dyDescent="0.2">
      <c r="A1383">
        <v>1381</v>
      </c>
      <c r="B1383" s="22">
        <f>A1383/1440</f>
        <v>0.95902777777777781</v>
      </c>
      <c r="C1383" s="23">
        <v>1.8354999999999999</v>
      </c>
      <c r="D1383" s="24">
        <f>C1383+P_aux</f>
        <v>1.8504999999999998</v>
      </c>
      <c r="E1383" s="25">
        <f>AQ1382</f>
        <v>0.58080137886222216</v>
      </c>
      <c r="F1383" s="24">
        <f>AB1382</f>
        <v>1.1000000000000001</v>
      </c>
      <c r="G1383">
        <f>IF(AND(S1382=0,V1382&gt;=MinOff),V1382,-1)</f>
        <v>75</v>
      </c>
      <c r="H1383">
        <f>IF(AND(T1382=0,W1382&gt;=MinOff),W1382,-1)</f>
        <v>74</v>
      </c>
      <c r="I1383">
        <f>IF(AND(U1382=0,X1382&gt;=MinOff),X1382,-1)</f>
        <v>-1</v>
      </c>
      <c r="J1383">
        <f>IF(AND(S1382=1,V1382&gt;=MinRun),V1382,-1)</f>
        <v>-1</v>
      </c>
      <c r="K1383">
        <f>IF(AND(T1382=1,W1382&gt;=MinRun),W1382,-1)</f>
        <v>-1</v>
      </c>
      <c r="L1383">
        <f>IF(AND(U1382=1,X1382&gt;=MinRun),X1382,-1)</f>
        <v>816</v>
      </c>
      <c r="M1383">
        <f>IF(MAX(G1383:I1383)&lt;0,0,MATCH(MAX(G1383:I1383),G1383:I1383,0))</f>
        <v>1</v>
      </c>
      <c r="N1383">
        <f>IF(MAX(J1383:L1383)&lt;0,0,MATCH(MAX(J1383:L1383),J1383:L1383,0))</f>
        <v>3</v>
      </c>
      <c r="O1383" s="24">
        <f>IF(N1383=0,0,INDEX(CapVec,N1383))</f>
        <v>1.1000000000000001</v>
      </c>
      <c r="P1383">
        <f>IF(OR(D1383&gt;F1383+StartMargin,E1383&lt;SOC_startT),1,0)</f>
        <v>0</v>
      </c>
      <c r="Q1383">
        <f>IF(AND(E1383&gt;SOC_stopT,D1383&lt;=F1383-O1383+StopMargin),1,0)</f>
        <v>0</v>
      </c>
      <c r="R1383">
        <f>IF(AND(P1383=1,M1383&gt;0),1,IF(AND(P1383=0,Q1383=1,N1383&gt;0),-1,0))</f>
        <v>0</v>
      </c>
      <c r="S1383">
        <f>S1382+IF(AND(R1383=1,M1383=1),1,0)-IF(AND(R1383=-1,N1383=1),1,0)</f>
        <v>0</v>
      </c>
      <c r="T1383">
        <f>T1382+IF(AND(R1383=1,M1383=2),1,0)-IF(AND(R1383=-1,N1383=2),1,0)</f>
        <v>0</v>
      </c>
      <c r="U1383">
        <f>U1382+IF(AND(R1383=1,M1383=3),1,0)-IF(AND(R1383=-1,N1383=3),1,0)</f>
        <v>1</v>
      </c>
      <c r="V1383">
        <f>IF(S1383&lt;&gt;S1382,0,V1382+dt)</f>
        <v>76</v>
      </c>
      <c r="W1383">
        <f>IF(T1383&lt;&gt;T1382,0,W1382+dt)</f>
        <v>75</v>
      </c>
      <c r="X1383">
        <f>IF(U1383&lt;&gt;U1382,0,X1382+dt)</f>
        <v>817</v>
      </c>
      <c r="Y1383" s="24">
        <f>S1383*Cap_1*MIN(1,(V1383+dt)/StartRamp)</f>
        <v>0</v>
      </c>
      <c r="Z1383" s="24">
        <f>T1383*Cap_2*MIN(1,(W1383+dt)/StartRamp)</f>
        <v>0</v>
      </c>
      <c r="AA1383" s="24">
        <f>U1383*Cap_3*MIN(1,(X1383+dt)/StartRamp)</f>
        <v>1.1000000000000001</v>
      </c>
      <c r="AB1383" s="24">
        <f>SUM(Y1383:AA1383)</f>
        <v>1.1000000000000001</v>
      </c>
      <c r="AC1383" s="24">
        <f>AB1383-D1383</f>
        <v>-0.75049999999999972</v>
      </c>
      <c r="AD1383" s="25">
        <f>MEDIAN(0,(TaperEnd-E1383)/(TaperEnd-TaperStart),1)</f>
        <v>1</v>
      </c>
      <c r="AE1383" s="24">
        <f>MIN(P_pcs*AD1383,MAX(0,SOC_max-E1383)*E_nom*60/dt/SQRT(RTE))</f>
        <v>2.5</v>
      </c>
      <c r="AF1383" s="24">
        <f>MIN(P_pcs,MAX(0,E1383-SOC_min)*E_nom*60/dt*SQRT(RTE))</f>
        <v>2.5</v>
      </c>
      <c r="AG1383" s="24">
        <f>IF(AC1383&gt;0,MIN(AC1383,AE1383),0)</f>
        <v>0</v>
      </c>
      <c r="AH1383" s="24">
        <f>IF(AC1383&lt;0,MIN(-AC1383,AF1383),0)</f>
        <v>0.75049999999999972</v>
      </c>
      <c r="AI1383" s="24">
        <f>IF(AC1383&gt;0,D1383+AG1383,AB1383)</f>
        <v>1.1000000000000001</v>
      </c>
      <c r="AJ1383" s="24">
        <f>MAX(0,D1383-AI1383-AH1383)</f>
        <v>0</v>
      </c>
      <c r="AK1383" s="25">
        <f>IF(AB1383&gt;0,AI1383/AB1383,0)</f>
        <v>1</v>
      </c>
      <c r="AL1383">
        <f>IF(AB1383=0,1,MIN(MATCH(MEDIAN(MinStable,AK1383,1),FC_L,1),3))</f>
        <v>3</v>
      </c>
      <c r="AM1383" s="25">
        <f>INDEX(FC_E1,$AL1383)+(MEDIAN(MinStable,$AK1383,1)-INDEX(FC_L,$AL1383))*(INDEX(FC_E1,$AL1383+1)-INDEX(FC_E1,$AL1383))/(INDEX(FC_L,$AL1383+1)-INDEX(FC_L,$AL1383))</f>
        <v>0.42799999999999999</v>
      </c>
      <c r="AN1383" s="25">
        <f>INDEX(FC_E2,$AL1383)+(MEDIAN(MinStable,$AK1383,1)-INDEX(FC_L,$AL1383))*(INDEX(FC_E2,$AL1383+1)-INDEX(FC_E2,$AL1383))/(INDEX(FC_L,$AL1383+1)-INDEX(FC_L,$AL1383))</f>
        <v>0.42199999999999999</v>
      </c>
      <c r="AO1383" s="25">
        <f>INDEX(FC_E3,$AL1383)+(MEDIAN(MinStable,$AK1383,1)-INDEX(FC_L,$AL1383))*(INDEX(FC_E3,$AL1383+1)-INDEX(FC_E3,$AL1383))/(INDEX(FC_L,$AL1383+1)-INDEX(FC_L,$AL1383))</f>
        <v>0.41499999999999998</v>
      </c>
      <c r="AP1383" s="26">
        <f>(IF(S1383=1,Y1383*AK1383/AM1383,0)+IF(T1383=1,Z1383*AK1383/AN1383,0)+IF(U1383=1,AA1383*AK1383/AO1383,0))*dt/60</f>
        <v>4.4176706827309245E-2</v>
      </c>
      <c r="AQ1383" s="25">
        <f>E1383+(AG1383*SQRT(RTE)-AH1383/SQRT(RTE))*dt/60/E_nom</f>
        <v>0.5783770282921481</v>
      </c>
      <c r="AR1383">
        <f>IF(R1383=1,1,0)</f>
        <v>0</v>
      </c>
    </row>
    <row r="1384" spans="1:44" x14ac:dyDescent="0.2">
      <c r="A1384">
        <v>1382</v>
      </c>
      <c r="B1384" s="22">
        <f>A1384/1440</f>
        <v>0.95972222222222225</v>
      </c>
      <c r="C1384" s="23">
        <v>1.8591</v>
      </c>
      <c r="D1384" s="24">
        <f>C1384+P_aux</f>
        <v>1.8740999999999999</v>
      </c>
      <c r="E1384" s="25">
        <f>AQ1383</f>
        <v>0.5783770282921481</v>
      </c>
      <c r="F1384" s="24">
        <f>AB1383</f>
        <v>1.1000000000000001</v>
      </c>
      <c r="G1384">
        <f>IF(AND(S1383=0,V1383&gt;=MinOff),V1383,-1)</f>
        <v>76</v>
      </c>
      <c r="H1384">
        <f>IF(AND(T1383=0,W1383&gt;=MinOff),W1383,-1)</f>
        <v>75</v>
      </c>
      <c r="I1384">
        <f>IF(AND(U1383=0,X1383&gt;=MinOff),X1383,-1)</f>
        <v>-1</v>
      </c>
      <c r="J1384">
        <f>IF(AND(S1383=1,V1383&gt;=MinRun),V1383,-1)</f>
        <v>-1</v>
      </c>
      <c r="K1384">
        <f>IF(AND(T1383=1,W1383&gt;=MinRun),W1383,-1)</f>
        <v>-1</v>
      </c>
      <c r="L1384">
        <f>IF(AND(U1383=1,X1383&gt;=MinRun),X1383,-1)</f>
        <v>817</v>
      </c>
      <c r="M1384">
        <f>IF(MAX(G1384:I1384)&lt;0,0,MATCH(MAX(G1384:I1384),G1384:I1384,0))</f>
        <v>1</v>
      </c>
      <c r="N1384">
        <f>IF(MAX(J1384:L1384)&lt;0,0,MATCH(MAX(J1384:L1384),J1384:L1384,0))</f>
        <v>3</v>
      </c>
      <c r="O1384" s="24">
        <f>IF(N1384=0,0,INDEX(CapVec,N1384))</f>
        <v>1.1000000000000001</v>
      </c>
      <c r="P1384">
        <f>IF(OR(D1384&gt;F1384+StartMargin,E1384&lt;SOC_startT),1,0)</f>
        <v>0</v>
      </c>
      <c r="Q1384">
        <f>IF(AND(E1384&gt;SOC_stopT,D1384&lt;=F1384-O1384+StopMargin),1,0)</f>
        <v>0</v>
      </c>
      <c r="R1384">
        <f>IF(AND(P1384=1,M1384&gt;0),1,IF(AND(P1384=0,Q1384=1,N1384&gt;0),-1,0))</f>
        <v>0</v>
      </c>
      <c r="S1384">
        <f>S1383+IF(AND(R1384=1,M1384=1),1,0)-IF(AND(R1384=-1,N1384=1),1,0)</f>
        <v>0</v>
      </c>
      <c r="T1384">
        <f>T1383+IF(AND(R1384=1,M1384=2),1,0)-IF(AND(R1384=-1,N1384=2),1,0)</f>
        <v>0</v>
      </c>
      <c r="U1384">
        <f>U1383+IF(AND(R1384=1,M1384=3),1,0)-IF(AND(R1384=-1,N1384=3),1,0)</f>
        <v>1</v>
      </c>
      <c r="V1384">
        <f>IF(S1384&lt;&gt;S1383,0,V1383+dt)</f>
        <v>77</v>
      </c>
      <c r="W1384">
        <f>IF(T1384&lt;&gt;T1383,0,W1383+dt)</f>
        <v>76</v>
      </c>
      <c r="X1384">
        <f>IF(U1384&lt;&gt;U1383,0,X1383+dt)</f>
        <v>818</v>
      </c>
      <c r="Y1384" s="24">
        <f>S1384*Cap_1*MIN(1,(V1384+dt)/StartRamp)</f>
        <v>0</v>
      </c>
      <c r="Z1384" s="24">
        <f>T1384*Cap_2*MIN(1,(W1384+dt)/StartRamp)</f>
        <v>0</v>
      </c>
      <c r="AA1384" s="24">
        <f>U1384*Cap_3*MIN(1,(X1384+dt)/StartRamp)</f>
        <v>1.1000000000000001</v>
      </c>
      <c r="AB1384" s="24">
        <f>SUM(Y1384:AA1384)</f>
        <v>1.1000000000000001</v>
      </c>
      <c r="AC1384" s="24">
        <f>AB1384-D1384</f>
        <v>-0.77409999999999979</v>
      </c>
      <c r="AD1384" s="25">
        <f>MEDIAN(0,(TaperEnd-E1384)/(TaperEnd-TaperStart),1)</f>
        <v>1</v>
      </c>
      <c r="AE1384" s="24">
        <f>MIN(P_pcs*AD1384,MAX(0,SOC_max-E1384)*E_nom*60/dt/SQRT(RTE))</f>
        <v>2.5</v>
      </c>
      <c r="AF1384" s="24">
        <f>MIN(P_pcs,MAX(0,E1384-SOC_min)*E_nom*60/dt*SQRT(RTE))</f>
        <v>2.5</v>
      </c>
      <c r="AG1384" s="24">
        <f>IF(AC1384&gt;0,MIN(AC1384,AE1384),0)</f>
        <v>0</v>
      </c>
      <c r="AH1384" s="24">
        <f>IF(AC1384&lt;0,MIN(-AC1384,AF1384),0)</f>
        <v>0.77409999999999979</v>
      </c>
      <c r="AI1384" s="24">
        <f>IF(AC1384&gt;0,D1384+AG1384,AB1384)</f>
        <v>1.1000000000000001</v>
      </c>
      <c r="AJ1384" s="24">
        <f>MAX(0,D1384-AI1384-AH1384)</f>
        <v>0</v>
      </c>
      <c r="AK1384" s="25">
        <f>IF(AB1384&gt;0,AI1384/AB1384,0)</f>
        <v>1</v>
      </c>
      <c r="AL1384">
        <f>IF(AB1384=0,1,MIN(MATCH(MEDIAN(MinStable,AK1384,1),FC_L,1),3))</f>
        <v>3</v>
      </c>
      <c r="AM1384" s="25">
        <f>INDEX(FC_E1,$AL1384)+(MEDIAN(MinStable,$AK1384,1)-INDEX(FC_L,$AL1384))*(INDEX(FC_E1,$AL1384+1)-INDEX(FC_E1,$AL1384))/(INDEX(FC_L,$AL1384+1)-INDEX(FC_L,$AL1384))</f>
        <v>0.42799999999999999</v>
      </c>
      <c r="AN1384" s="25">
        <f>INDEX(FC_E2,$AL1384)+(MEDIAN(MinStable,$AK1384,1)-INDEX(FC_L,$AL1384))*(INDEX(FC_E2,$AL1384+1)-INDEX(FC_E2,$AL1384))/(INDEX(FC_L,$AL1384+1)-INDEX(FC_L,$AL1384))</f>
        <v>0.42199999999999999</v>
      </c>
      <c r="AO1384" s="25">
        <f>INDEX(FC_E3,$AL1384)+(MEDIAN(MinStable,$AK1384,1)-INDEX(FC_L,$AL1384))*(INDEX(FC_E3,$AL1384+1)-INDEX(FC_E3,$AL1384))/(INDEX(FC_L,$AL1384+1)-INDEX(FC_L,$AL1384))</f>
        <v>0.41499999999999998</v>
      </c>
      <c r="AP1384" s="26">
        <f>(IF(S1384=1,Y1384*AK1384/AM1384,0)+IF(T1384=1,Z1384*AK1384/AN1384,0)+IF(U1384=1,AA1384*AK1384/AO1384,0))*dt/60</f>
        <v>4.4176706827309245E-2</v>
      </c>
      <c r="AQ1384" s="25">
        <f>E1384+(AG1384*SQRT(RTE)-AH1384/SQRT(RTE))*dt/60/E_nom</f>
        <v>0.57587644231440749</v>
      </c>
      <c r="AR1384">
        <f>IF(R1384=1,1,0)</f>
        <v>0</v>
      </c>
    </row>
    <row r="1385" spans="1:44" x14ac:dyDescent="0.2">
      <c r="A1385">
        <v>1383</v>
      </c>
      <c r="B1385" s="22">
        <f>A1385/1440</f>
        <v>0.9604166666666667</v>
      </c>
      <c r="C1385" s="23">
        <v>1.8368</v>
      </c>
      <c r="D1385" s="24">
        <f>C1385+P_aux</f>
        <v>1.8517999999999999</v>
      </c>
      <c r="E1385" s="25">
        <f>AQ1384</f>
        <v>0.57587644231440749</v>
      </c>
      <c r="F1385" s="24">
        <f>AB1384</f>
        <v>1.1000000000000001</v>
      </c>
      <c r="G1385">
        <f>IF(AND(S1384=0,V1384&gt;=MinOff),V1384,-1)</f>
        <v>77</v>
      </c>
      <c r="H1385">
        <f>IF(AND(T1384=0,W1384&gt;=MinOff),W1384,-1)</f>
        <v>76</v>
      </c>
      <c r="I1385">
        <f>IF(AND(U1384=0,X1384&gt;=MinOff),X1384,-1)</f>
        <v>-1</v>
      </c>
      <c r="J1385">
        <f>IF(AND(S1384=1,V1384&gt;=MinRun),V1384,-1)</f>
        <v>-1</v>
      </c>
      <c r="K1385">
        <f>IF(AND(T1384=1,W1384&gt;=MinRun),W1384,-1)</f>
        <v>-1</v>
      </c>
      <c r="L1385">
        <f>IF(AND(U1384=1,X1384&gt;=MinRun),X1384,-1)</f>
        <v>818</v>
      </c>
      <c r="M1385">
        <f>IF(MAX(G1385:I1385)&lt;0,0,MATCH(MAX(G1385:I1385),G1385:I1385,0))</f>
        <v>1</v>
      </c>
      <c r="N1385">
        <f>IF(MAX(J1385:L1385)&lt;0,0,MATCH(MAX(J1385:L1385),J1385:L1385,0))</f>
        <v>3</v>
      </c>
      <c r="O1385" s="24">
        <f>IF(N1385=0,0,INDEX(CapVec,N1385))</f>
        <v>1.1000000000000001</v>
      </c>
      <c r="P1385">
        <f>IF(OR(D1385&gt;F1385+StartMargin,E1385&lt;SOC_startT),1,0)</f>
        <v>0</v>
      </c>
      <c r="Q1385">
        <f>IF(AND(E1385&gt;SOC_stopT,D1385&lt;=F1385-O1385+StopMargin),1,0)</f>
        <v>0</v>
      </c>
      <c r="R1385">
        <f>IF(AND(P1385=1,M1385&gt;0),1,IF(AND(P1385=0,Q1385=1,N1385&gt;0),-1,0))</f>
        <v>0</v>
      </c>
      <c r="S1385">
        <f>S1384+IF(AND(R1385=1,M1385=1),1,0)-IF(AND(R1385=-1,N1385=1),1,0)</f>
        <v>0</v>
      </c>
      <c r="T1385">
        <f>T1384+IF(AND(R1385=1,M1385=2),1,0)-IF(AND(R1385=-1,N1385=2),1,0)</f>
        <v>0</v>
      </c>
      <c r="U1385">
        <f>U1384+IF(AND(R1385=1,M1385=3),1,0)-IF(AND(R1385=-1,N1385=3),1,0)</f>
        <v>1</v>
      </c>
      <c r="V1385">
        <f>IF(S1385&lt;&gt;S1384,0,V1384+dt)</f>
        <v>78</v>
      </c>
      <c r="W1385">
        <f>IF(T1385&lt;&gt;T1384,0,W1384+dt)</f>
        <v>77</v>
      </c>
      <c r="X1385">
        <f>IF(U1385&lt;&gt;U1384,0,X1384+dt)</f>
        <v>819</v>
      </c>
      <c r="Y1385" s="24">
        <f>S1385*Cap_1*MIN(1,(V1385+dt)/StartRamp)</f>
        <v>0</v>
      </c>
      <c r="Z1385" s="24">
        <f>T1385*Cap_2*MIN(1,(W1385+dt)/StartRamp)</f>
        <v>0</v>
      </c>
      <c r="AA1385" s="24">
        <f>U1385*Cap_3*MIN(1,(X1385+dt)/StartRamp)</f>
        <v>1.1000000000000001</v>
      </c>
      <c r="AB1385" s="24">
        <f>SUM(Y1385:AA1385)</f>
        <v>1.1000000000000001</v>
      </c>
      <c r="AC1385" s="24">
        <f>AB1385-D1385</f>
        <v>-0.7517999999999998</v>
      </c>
      <c r="AD1385" s="25">
        <f>MEDIAN(0,(TaperEnd-E1385)/(TaperEnd-TaperStart),1)</f>
        <v>1</v>
      </c>
      <c r="AE1385" s="24">
        <f>MIN(P_pcs*AD1385,MAX(0,SOC_max-E1385)*E_nom*60/dt/SQRT(RTE))</f>
        <v>2.5</v>
      </c>
      <c r="AF1385" s="24">
        <f>MIN(P_pcs,MAX(0,E1385-SOC_min)*E_nom*60/dt*SQRT(RTE))</f>
        <v>2.5</v>
      </c>
      <c r="AG1385" s="24">
        <f>IF(AC1385&gt;0,MIN(AC1385,AE1385),0)</f>
        <v>0</v>
      </c>
      <c r="AH1385" s="24">
        <f>IF(AC1385&lt;0,MIN(-AC1385,AF1385),0)</f>
        <v>0.7517999999999998</v>
      </c>
      <c r="AI1385" s="24">
        <f>IF(AC1385&gt;0,D1385+AG1385,AB1385)</f>
        <v>1.1000000000000001</v>
      </c>
      <c r="AJ1385" s="24">
        <f>MAX(0,D1385-AI1385-AH1385)</f>
        <v>0</v>
      </c>
      <c r="AK1385" s="25">
        <f>IF(AB1385&gt;0,AI1385/AB1385,0)</f>
        <v>1</v>
      </c>
      <c r="AL1385">
        <f>IF(AB1385=0,1,MIN(MATCH(MEDIAN(MinStable,AK1385,1),FC_L,1),3))</f>
        <v>3</v>
      </c>
      <c r="AM1385" s="25">
        <f>INDEX(FC_E1,$AL1385)+(MEDIAN(MinStable,$AK1385,1)-INDEX(FC_L,$AL1385))*(INDEX(FC_E1,$AL1385+1)-INDEX(FC_E1,$AL1385))/(INDEX(FC_L,$AL1385+1)-INDEX(FC_L,$AL1385))</f>
        <v>0.42799999999999999</v>
      </c>
      <c r="AN1385" s="25">
        <f>INDEX(FC_E2,$AL1385)+(MEDIAN(MinStable,$AK1385,1)-INDEX(FC_L,$AL1385))*(INDEX(FC_E2,$AL1385+1)-INDEX(FC_E2,$AL1385))/(INDEX(FC_L,$AL1385+1)-INDEX(FC_L,$AL1385))</f>
        <v>0.42199999999999999</v>
      </c>
      <c r="AO1385" s="25">
        <f>INDEX(FC_E3,$AL1385)+(MEDIAN(MinStable,$AK1385,1)-INDEX(FC_L,$AL1385))*(INDEX(FC_E3,$AL1385+1)-INDEX(FC_E3,$AL1385))/(INDEX(FC_L,$AL1385+1)-INDEX(FC_L,$AL1385))</f>
        <v>0.41499999999999998</v>
      </c>
      <c r="AP1385" s="26">
        <f>(IF(S1385=1,Y1385*AK1385/AM1385,0)+IF(T1385=1,Z1385*AK1385/AN1385,0)+IF(U1385=1,AA1385*AK1385/AO1385,0))*dt/60</f>
        <v>4.4176706827309245E-2</v>
      </c>
      <c r="AQ1385" s="25">
        <f>E1385+(AG1385*SQRT(RTE)-AH1385/SQRT(RTE))*dt/60/E_nom</f>
        <v>0.57344789233628402</v>
      </c>
      <c r="AR1385">
        <f>IF(R1385=1,1,0)</f>
        <v>0</v>
      </c>
    </row>
    <row r="1386" spans="1:44" x14ac:dyDescent="0.2">
      <c r="A1386">
        <v>1384</v>
      </c>
      <c r="B1386" s="22">
        <f>A1386/1440</f>
        <v>0.96111111111111114</v>
      </c>
      <c r="C1386" s="23">
        <v>1.7513000000000001</v>
      </c>
      <c r="D1386" s="24">
        <f>C1386+P_aux</f>
        <v>1.7663</v>
      </c>
      <c r="E1386" s="25">
        <f>AQ1385</f>
        <v>0.57344789233628402</v>
      </c>
      <c r="F1386" s="24">
        <f>AB1385</f>
        <v>1.1000000000000001</v>
      </c>
      <c r="G1386">
        <f>IF(AND(S1385=0,V1385&gt;=MinOff),V1385,-1)</f>
        <v>78</v>
      </c>
      <c r="H1386">
        <f>IF(AND(T1385=0,W1385&gt;=MinOff),W1385,-1)</f>
        <v>77</v>
      </c>
      <c r="I1386">
        <f>IF(AND(U1385=0,X1385&gt;=MinOff),X1385,-1)</f>
        <v>-1</v>
      </c>
      <c r="J1386">
        <f>IF(AND(S1385=1,V1385&gt;=MinRun),V1385,-1)</f>
        <v>-1</v>
      </c>
      <c r="K1386">
        <f>IF(AND(T1385=1,W1385&gt;=MinRun),W1385,-1)</f>
        <v>-1</v>
      </c>
      <c r="L1386">
        <f>IF(AND(U1385=1,X1385&gt;=MinRun),X1385,-1)</f>
        <v>819</v>
      </c>
      <c r="M1386">
        <f>IF(MAX(G1386:I1386)&lt;0,0,MATCH(MAX(G1386:I1386),G1386:I1386,0))</f>
        <v>1</v>
      </c>
      <c r="N1386">
        <f>IF(MAX(J1386:L1386)&lt;0,0,MATCH(MAX(J1386:L1386),J1386:L1386,0))</f>
        <v>3</v>
      </c>
      <c r="O1386" s="24">
        <f>IF(N1386=0,0,INDEX(CapVec,N1386))</f>
        <v>1.1000000000000001</v>
      </c>
      <c r="P1386">
        <f>IF(OR(D1386&gt;F1386+StartMargin,E1386&lt;SOC_startT),1,0)</f>
        <v>0</v>
      </c>
      <c r="Q1386">
        <f>IF(AND(E1386&gt;SOC_stopT,D1386&lt;=F1386-O1386+StopMargin),1,0)</f>
        <v>0</v>
      </c>
      <c r="R1386">
        <f>IF(AND(P1386=1,M1386&gt;0),1,IF(AND(P1386=0,Q1386=1,N1386&gt;0),-1,0))</f>
        <v>0</v>
      </c>
      <c r="S1386">
        <f>S1385+IF(AND(R1386=1,M1386=1),1,0)-IF(AND(R1386=-1,N1386=1),1,0)</f>
        <v>0</v>
      </c>
      <c r="T1386">
        <f>T1385+IF(AND(R1386=1,M1386=2),1,0)-IF(AND(R1386=-1,N1386=2),1,0)</f>
        <v>0</v>
      </c>
      <c r="U1386">
        <f>U1385+IF(AND(R1386=1,M1386=3),1,0)-IF(AND(R1386=-1,N1386=3),1,0)</f>
        <v>1</v>
      </c>
      <c r="V1386">
        <f>IF(S1386&lt;&gt;S1385,0,V1385+dt)</f>
        <v>79</v>
      </c>
      <c r="W1386">
        <f>IF(T1386&lt;&gt;T1385,0,W1385+dt)</f>
        <v>78</v>
      </c>
      <c r="X1386">
        <f>IF(U1386&lt;&gt;U1385,0,X1385+dt)</f>
        <v>820</v>
      </c>
      <c r="Y1386" s="24">
        <f>S1386*Cap_1*MIN(1,(V1386+dt)/StartRamp)</f>
        <v>0</v>
      </c>
      <c r="Z1386" s="24">
        <f>T1386*Cap_2*MIN(1,(W1386+dt)/StartRamp)</f>
        <v>0</v>
      </c>
      <c r="AA1386" s="24">
        <f>U1386*Cap_3*MIN(1,(X1386+dt)/StartRamp)</f>
        <v>1.1000000000000001</v>
      </c>
      <c r="AB1386" s="24">
        <f>SUM(Y1386:AA1386)</f>
        <v>1.1000000000000001</v>
      </c>
      <c r="AC1386" s="24">
        <f>AB1386-D1386</f>
        <v>-0.66629999999999989</v>
      </c>
      <c r="AD1386" s="25">
        <f>MEDIAN(0,(TaperEnd-E1386)/(TaperEnd-TaperStart),1)</f>
        <v>1</v>
      </c>
      <c r="AE1386" s="24">
        <f>MIN(P_pcs*AD1386,MAX(0,SOC_max-E1386)*E_nom*60/dt/SQRT(RTE))</f>
        <v>2.5</v>
      </c>
      <c r="AF1386" s="24">
        <f>MIN(P_pcs,MAX(0,E1386-SOC_min)*E_nom*60/dt*SQRT(RTE))</f>
        <v>2.5</v>
      </c>
      <c r="AG1386" s="24">
        <f>IF(AC1386&gt;0,MIN(AC1386,AE1386),0)</f>
        <v>0</v>
      </c>
      <c r="AH1386" s="24">
        <f>IF(AC1386&lt;0,MIN(-AC1386,AF1386),0)</f>
        <v>0.66629999999999989</v>
      </c>
      <c r="AI1386" s="24">
        <f>IF(AC1386&gt;0,D1386+AG1386,AB1386)</f>
        <v>1.1000000000000001</v>
      </c>
      <c r="AJ1386" s="24">
        <f>MAX(0,D1386-AI1386-AH1386)</f>
        <v>0</v>
      </c>
      <c r="AK1386" s="25">
        <f>IF(AB1386&gt;0,AI1386/AB1386,0)</f>
        <v>1</v>
      </c>
      <c r="AL1386">
        <f>IF(AB1386=0,1,MIN(MATCH(MEDIAN(MinStable,AK1386,1),FC_L,1),3))</f>
        <v>3</v>
      </c>
      <c r="AM1386" s="25">
        <f>INDEX(FC_E1,$AL1386)+(MEDIAN(MinStable,$AK1386,1)-INDEX(FC_L,$AL1386))*(INDEX(FC_E1,$AL1386+1)-INDEX(FC_E1,$AL1386))/(INDEX(FC_L,$AL1386+1)-INDEX(FC_L,$AL1386))</f>
        <v>0.42799999999999999</v>
      </c>
      <c r="AN1386" s="25">
        <f>INDEX(FC_E2,$AL1386)+(MEDIAN(MinStable,$AK1386,1)-INDEX(FC_L,$AL1386))*(INDEX(FC_E2,$AL1386+1)-INDEX(FC_E2,$AL1386))/(INDEX(FC_L,$AL1386+1)-INDEX(FC_L,$AL1386))</f>
        <v>0.42199999999999999</v>
      </c>
      <c r="AO1386" s="25">
        <f>INDEX(FC_E3,$AL1386)+(MEDIAN(MinStable,$AK1386,1)-INDEX(FC_L,$AL1386))*(INDEX(FC_E3,$AL1386+1)-INDEX(FC_E3,$AL1386))/(INDEX(FC_L,$AL1386+1)-INDEX(FC_L,$AL1386))</f>
        <v>0.41499999999999998</v>
      </c>
      <c r="AP1386" s="26">
        <f>(IF(S1386=1,Y1386*AK1386/AM1386,0)+IF(T1386=1,Z1386*AK1386/AN1386,0)+IF(U1386=1,AA1386*AK1386/AO1386,0))*dt/60</f>
        <v>4.4176706827309245E-2</v>
      </c>
      <c r="AQ1386" s="25">
        <f>E1386+(AG1386*SQRT(RTE)-AH1386/SQRT(RTE))*dt/60/E_nom</f>
        <v>0.57129553419525758</v>
      </c>
      <c r="AR1386">
        <f>IF(R1386=1,1,0)</f>
        <v>0</v>
      </c>
    </row>
    <row r="1387" spans="1:44" x14ac:dyDescent="0.2">
      <c r="A1387">
        <v>1385</v>
      </c>
      <c r="B1387" s="22">
        <f>A1387/1440</f>
        <v>0.96180555555555558</v>
      </c>
      <c r="C1387" s="23">
        <v>1.7995000000000001</v>
      </c>
      <c r="D1387" s="24">
        <f>C1387+P_aux</f>
        <v>1.8145</v>
      </c>
      <c r="E1387" s="25">
        <f>AQ1386</f>
        <v>0.57129553419525758</v>
      </c>
      <c r="F1387" s="24">
        <f>AB1386</f>
        <v>1.1000000000000001</v>
      </c>
      <c r="G1387">
        <f>IF(AND(S1386=0,V1386&gt;=MinOff),V1386,-1)</f>
        <v>79</v>
      </c>
      <c r="H1387">
        <f>IF(AND(T1386=0,W1386&gt;=MinOff),W1386,-1)</f>
        <v>78</v>
      </c>
      <c r="I1387">
        <f>IF(AND(U1386=0,X1386&gt;=MinOff),X1386,-1)</f>
        <v>-1</v>
      </c>
      <c r="J1387">
        <f>IF(AND(S1386=1,V1386&gt;=MinRun),V1386,-1)</f>
        <v>-1</v>
      </c>
      <c r="K1387">
        <f>IF(AND(T1386=1,W1386&gt;=MinRun),W1386,-1)</f>
        <v>-1</v>
      </c>
      <c r="L1387">
        <f>IF(AND(U1386=1,X1386&gt;=MinRun),X1386,-1)</f>
        <v>820</v>
      </c>
      <c r="M1387">
        <f>IF(MAX(G1387:I1387)&lt;0,0,MATCH(MAX(G1387:I1387),G1387:I1387,0))</f>
        <v>1</v>
      </c>
      <c r="N1387">
        <f>IF(MAX(J1387:L1387)&lt;0,0,MATCH(MAX(J1387:L1387),J1387:L1387,0))</f>
        <v>3</v>
      </c>
      <c r="O1387" s="24">
        <f>IF(N1387=0,0,INDEX(CapVec,N1387))</f>
        <v>1.1000000000000001</v>
      </c>
      <c r="P1387">
        <f>IF(OR(D1387&gt;F1387+StartMargin,E1387&lt;SOC_startT),1,0)</f>
        <v>0</v>
      </c>
      <c r="Q1387">
        <f>IF(AND(E1387&gt;SOC_stopT,D1387&lt;=F1387-O1387+StopMargin),1,0)</f>
        <v>0</v>
      </c>
      <c r="R1387">
        <f>IF(AND(P1387=1,M1387&gt;0),1,IF(AND(P1387=0,Q1387=1,N1387&gt;0),-1,0))</f>
        <v>0</v>
      </c>
      <c r="S1387">
        <f>S1386+IF(AND(R1387=1,M1387=1),1,0)-IF(AND(R1387=-1,N1387=1),1,0)</f>
        <v>0</v>
      </c>
      <c r="T1387">
        <f>T1386+IF(AND(R1387=1,M1387=2),1,0)-IF(AND(R1387=-1,N1387=2),1,0)</f>
        <v>0</v>
      </c>
      <c r="U1387">
        <f>U1386+IF(AND(R1387=1,M1387=3),1,0)-IF(AND(R1387=-1,N1387=3),1,0)</f>
        <v>1</v>
      </c>
      <c r="V1387">
        <f>IF(S1387&lt;&gt;S1386,0,V1386+dt)</f>
        <v>80</v>
      </c>
      <c r="W1387">
        <f>IF(T1387&lt;&gt;T1386,0,W1386+dt)</f>
        <v>79</v>
      </c>
      <c r="X1387">
        <f>IF(U1387&lt;&gt;U1386,0,X1386+dt)</f>
        <v>821</v>
      </c>
      <c r="Y1387" s="24">
        <f>S1387*Cap_1*MIN(1,(V1387+dt)/StartRamp)</f>
        <v>0</v>
      </c>
      <c r="Z1387" s="24">
        <f>T1387*Cap_2*MIN(1,(W1387+dt)/StartRamp)</f>
        <v>0</v>
      </c>
      <c r="AA1387" s="24">
        <f>U1387*Cap_3*MIN(1,(X1387+dt)/StartRamp)</f>
        <v>1.1000000000000001</v>
      </c>
      <c r="AB1387" s="24">
        <f>SUM(Y1387:AA1387)</f>
        <v>1.1000000000000001</v>
      </c>
      <c r="AC1387" s="24">
        <f>AB1387-D1387</f>
        <v>-0.71449999999999991</v>
      </c>
      <c r="AD1387" s="25">
        <f>MEDIAN(0,(TaperEnd-E1387)/(TaperEnd-TaperStart),1)</f>
        <v>1</v>
      </c>
      <c r="AE1387" s="24">
        <f>MIN(P_pcs*AD1387,MAX(0,SOC_max-E1387)*E_nom*60/dt/SQRT(RTE))</f>
        <v>2.5</v>
      </c>
      <c r="AF1387" s="24">
        <f>MIN(P_pcs,MAX(0,E1387-SOC_min)*E_nom*60/dt*SQRT(RTE))</f>
        <v>2.5</v>
      </c>
      <c r="AG1387" s="24">
        <f>IF(AC1387&gt;0,MIN(AC1387,AE1387),0)</f>
        <v>0</v>
      </c>
      <c r="AH1387" s="24">
        <f>IF(AC1387&lt;0,MIN(-AC1387,AF1387),0)</f>
        <v>0.71449999999999991</v>
      </c>
      <c r="AI1387" s="24">
        <f>IF(AC1387&gt;0,D1387+AG1387,AB1387)</f>
        <v>1.1000000000000001</v>
      </c>
      <c r="AJ1387" s="24">
        <f>MAX(0,D1387-AI1387-AH1387)</f>
        <v>0</v>
      </c>
      <c r="AK1387" s="25">
        <f>IF(AB1387&gt;0,AI1387/AB1387,0)</f>
        <v>1</v>
      </c>
      <c r="AL1387">
        <f>IF(AB1387=0,1,MIN(MATCH(MEDIAN(MinStable,AK1387,1),FC_L,1),3))</f>
        <v>3</v>
      </c>
      <c r="AM1387" s="25">
        <f>INDEX(FC_E1,$AL1387)+(MEDIAN(MinStable,$AK1387,1)-INDEX(FC_L,$AL1387))*(INDEX(FC_E1,$AL1387+1)-INDEX(FC_E1,$AL1387))/(INDEX(FC_L,$AL1387+1)-INDEX(FC_L,$AL1387))</f>
        <v>0.42799999999999999</v>
      </c>
      <c r="AN1387" s="25">
        <f>INDEX(FC_E2,$AL1387)+(MEDIAN(MinStable,$AK1387,1)-INDEX(FC_L,$AL1387))*(INDEX(FC_E2,$AL1387+1)-INDEX(FC_E2,$AL1387))/(INDEX(FC_L,$AL1387+1)-INDEX(FC_L,$AL1387))</f>
        <v>0.42199999999999999</v>
      </c>
      <c r="AO1387" s="25">
        <f>INDEX(FC_E3,$AL1387)+(MEDIAN(MinStable,$AK1387,1)-INDEX(FC_L,$AL1387))*(INDEX(FC_E3,$AL1387+1)-INDEX(FC_E3,$AL1387))/(INDEX(FC_L,$AL1387+1)-INDEX(FC_L,$AL1387))</f>
        <v>0.41499999999999998</v>
      </c>
      <c r="AP1387" s="26">
        <f>(IF(S1387=1,Y1387*AK1387/AM1387,0)+IF(T1387=1,Z1387*AK1387/AN1387,0)+IF(U1387=1,AA1387*AK1387/AO1387,0))*dt/60</f>
        <v>4.4176706827309245E-2</v>
      </c>
      <c r="AQ1387" s="25">
        <f>E1387+(AG1387*SQRT(RTE)-AH1387/SQRT(RTE))*dt/60/E_nom</f>
        <v>0.56898747492501389</v>
      </c>
      <c r="AR1387">
        <f>IF(R1387=1,1,0)</f>
        <v>0</v>
      </c>
    </row>
    <row r="1388" spans="1:44" x14ac:dyDescent="0.2">
      <c r="A1388">
        <v>1386</v>
      </c>
      <c r="B1388" s="22">
        <f>A1388/1440</f>
        <v>0.96250000000000002</v>
      </c>
      <c r="C1388" s="23">
        <v>1.7408999999999999</v>
      </c>
      <c r="D1388" s="24">
        <f>C1388+P_aux</f>
        <v>1.7558999999999998</v>
      </c>
      <c r="E1388" s="25">
        <f>AQ1387</f>
        <v>0.56898747492501389</v>
      </c>
      <c r="F1388" s="24">
        <f>AB1387</f>
        <v>1.1000000000000001</v>
      </c>
      <c r="G1388">
        <f>IF(AND(S1387=0,V1387&gt;=MinOff),V1387,-1)</f>
        <v>80</v>
      </c>
      <c r="H1388">
        <f>IF(AND(T1387=0,W1387&gt;=MinOff),W1387,-1)</f>
        <v>79</v>
      </c>
      <c r="I1388">
        <f>IF(AND(U1387=0,X1387&gt;=MinOff),X1387,-1)</f>
        <v>-1</v>
      </c>
      <c r="J1388">
        <f>IF(AND(S1387=1,V1387&gt;=MinRun),V1387,-1)</f>
        <v>-1</v>
      </c>
      <c r="K1388">
        <f>IF(AND(T1387=1,W1387&gt;=MinRun),W1387,-1)</f>
        <v>-1</v>
      </c>
      <c r="L1388">
        <f>IF(AND(U1387=1,X1387&gt;=MinRun),X1387,-1)</f>
        <v>821</v>
      </c>
      <c r="M1388">
        <f>IF(MAX(G1388:I1388)&lt;0,0,MATCH(MAX(G1388:I1388),G1388:I1388,0))</f>
        <v>1</v>
      </c>
      <c r="N1388">
        <f>IF(MAX(J1388:L1388)&lt;0,0,MATCH(MAX(J1388:L1388),J1388:L1388,0))</f>
        <v>3</v>
      </c>
      <c r="O1388" s="24">
        <f>IF(N1388=0,0,INDEX(CapVec,N1388))</f>
        <v>1.1000000000000001</v>
      </c>
      <c r="P1388">
        <f>IF(OR(D1388&gt;F1388+StartMargin,E1388&lt;SOC_startT),1,0)</f>
        <v>0</v>
      </c>
      <c r="Q1388">
        <f>IF(AND(E1388&gt;SOC_stopT,D1388&lt;=F1388-O1388+StopMargin),1,0)</f>
        <v>0</v>
      </c>
      <c r="R1388">
        <f>IF(AND(P1388=1,M1388&gt;0),1,IF(AND(P1388=0,Q1388=1,N1388&gt;0),-1,0))</f>
        <v>0</v>
      </c>
      <c r="S1388">
        <f>S1387+IF(AND(R1388=1,M1388=1),1,0)-IF(AND(R1388=-1,N1388=1),1,0)</f>
        <v>0</v>
      </c>
      <c r="T1388">
        <f>T1387+IF(AND(R1388=1,M1388=2),1,0)-IF(AND(R1388=-1,N1388=2),1,0)</f>
        <v>0</v>
      </c>
      <c r="U1388">
        <f>U1387+IF(AND(R1388=1,M1388=3),1,0)-IF(AND(R1388=-1,N1388=3),1,0)</f>
        <v>1</v>
      </c>
      <c r="V1388">
        <f>IF(S1388&lt;&gt;S1387,0,V1387+dt)</f>
        <v>81</v>
      </c>
      <c r="W1388">
        <f>IF(T1388&lt;&gt;T1387,0,W1387+dt)</f>
        <v>80</v>
      </c>
      <c r="X1388">
        <f>IF(U1388&lt;&gt;U1387,0,X1387+dt)</f>
        <v>822</v>
      </c>
      <c r="Y1388" s="24">
        <f>S1388*Cap_1*MIN(1,(V1388+dt)/StartRamp)</f>
        <v>0</v>
      </c>
      <c r="Z1388" s="24">
        <f>T1388*Cap_2*MIN(1,(W1388+dt)/StartRamp)</f>
        <v>0</v>
      </c>
      <c r="AA1388" s="24">
        <f>U1388*Cap_3*MIN(1,(X1388+dt)/StartRamp)</f>
        <v>1.1000000000000001</v>
      </c>
      <c r="AB1388" s="24">
        <f>SUM(Y1388:AA1388)</f>
        <v>1.1000000000000001</v>
      </c>
      <c r="AC1388" s="24">
        <f>AB1388-D1388</f>
        <v>-0.65589999999999971</v>
      </c>
      <c r="AD1388" s="25">
        <f>MEDIAN(0,(TaperEnd-E1388)/(TaperEnd-TaperStart),1)</f>
        <v>1</v>
      </c>
      <c r="AE1388" s="24">
        <f>MIN(P_pcs*AD1388,MAX(0,SOC_max-E1388)*E_nom*60/dt/SQRT(RTE))</f>
        <v>2.5</v>
      </c>
      <c r="AF1388" s="24">
        <f>MIN(P_pcs,MAX(0,E1388-SOC_min)*E_nom*60/dt*SQRT(RTE))</f>
        <v>2.5</v>
      </c>
      <c r="AG1388" s="24">
        <f>IF(AC1388&gt;0,MIN(AC1388,AE1388),0)</f>
        <v>0</v>
      </c>
      <c r="AH1388" s="24">
        <f>IF(AC1388&lt;0,MIN(-AC1388,AF1388),0)</f>
        <v>0.65589999999999971</v>
      </c>
      <c r="AI1388" s="24">
        <f>IF(AC1388&gt;0,D1388+AG1388,AB1388)</f>
        <v>1.1000000000000001</v>
      </c>
      <c r="AJ1388" s="24">
        <f>MAX(0,D1388-AI1388-AH1388)</f>
        <v>0</v>
      </c>
      <c r="AK1388" s="25">
        <f>IF(AB1388&gt;0,AI1388/AB1388,0)</f>
        <v>1</v>
      </c>
      <c r="AL1388">
        <f>IF(AB1388=0,1,MIN(MATCH(MEDIAN(MinStable,AK1388,1),FC_L,1),3))</f>
        <v>3</v>
      </c>
      <c r="AM1388" s="25">
        <f>INDEX(FC_E1,$AL1388)+(MEDIAN(MinStable,$AK1388,1)-INDEX(FC_L,$AL1388))*(INDEX(FC_E1,$AL1388+1)-INDEX(FC_E1,$AL1388))/(INDEX(FC_L,$AL1388+1)-INDEX(FC_L,$AL1388))</f>
        <v>0.42799999999999999</v>
      </c>
      <c r="AN1388" s="25">
        <f>INDEX(FC_E2,$AL1388)+(MEDIAN(MinStable,$AK1388,1)-INDEX(FC_L,$AL1388))*(INDEX(FC_E2,$AL1388+1)-INDEX(FC_E2,$AL1388))/(INDEX(FC_L,$AL1388+1)-INDEX(FC_L,$AL1388))</f>
        <v>0.42199999999999999</v>
      </c>
      <c r="AO1388" s="25">
        <f>INDEX(FC_E3,$AL1388)+(MEDIAN(MinStable,$AK1388,1)-INDEX(FC_L,$AL1388))*(INDEX(FC_E3,$AL1388+1)-INDEX(FC_E3,$AL1388))/(INDEX(FC_L,$AL1388+1)-INDEX(FC_L,$AL1388))</f>
        <v>0.41499999999999998</v>
      </c>
      <c r="AP1388" s="26">
        <f>(IF(S1388=1,Y1388*AK1388/AM1388,0)+IF(T1388=1,Z1388*AK1388/AN1388,0)+IF(U1388=1,AA1388*AK1388/AO1388,0))*dt/60</f>
        <v>4.4176706827309245E-2</v>
      </c>
      <c r="AQ1388" s="25">
        <f>E1388+(AG1388*SQRT(RTE)-AH1388/SQRT(RTE))*dt/60/E_nom</f>
        <v>0.56686871204838296</v>
      </c>
      <c r="AR1388">
        <f>IF(R1388=1,1,0)</f>
        <v>0</v>
      </c>
    </row>
    <row r="1389" spans="1:44" x14ac:dyDescent="0.2">
      <c r="A1389">
        <v>1387</v>
      </c>
      <c r="B1389" s="22">
        <f>A1389/1440</f>
        <v>0.96319444444444446</v>
      </c>
      <c r="C1389" s="23">
        <v>1.7299</v>
      </c>
      <c r="D1389" s="24">
        <f>C1389+P_aux</f>
        <v>1.7448999999999999</v>
      </c>
      <c r="E1389" s="25">
        <f>AQ1388</f>
        <v>0.56686871204838296</v>
      </c>
      <c r="F1389" s="24">
        <f>AB1388</f>
        <v>1.1000000000000001</v>
      </c>
      <c r="G1389">
        <f>IF(AND(S1388=0,V1388&gt;=MinOff),V1388,-1)</f>
        <v>81</v>
      </c>
      <c r="H1389">
        <f>IF(AND(T1388=0,W1388&gt;=MinOff),W1388,-1)</f>
        <v>80</v>
      </c>
      <c r="I1389">
        <f>IF(AND(U1388=0,X1388&gt;=MinOff),X1388,-1)</f>
        <v>-1</v>
      </c>
      <c r="J1389">
        <f>IF(AND(S1388=1,V1388&gt;=MinRun),V1388,-1)</f>
        <v>-1</v>
      </c>
      <c r="K1389">
        <f>IF(AND(T1388=1,W1388&gt;=MinRun),W1388,-1)</f>
        <v>-1</v>
      </c>
      <c r="L1389">
        <f>IF(AND(U1388=1,X1388&gt;=MinRun),X1388,-1)</f>
        <v>822</v>
      </c>
      <c r="M1389">
        <f>IF(MAX(G1389:I1389)&lt;0,0,MATCH(MAX(G1389:I1389),G1389:I1389,0))</f>
        <v>1</v>
      </c>
      <c r="N1389">
        <f>IF(MAX(J1389:L1389)&lt;0,0,MATCH(MAX(J1389:L1389),J1389:L1389,0))</f>
        <v>3</v>
      </c>
      <c r="O1389" s="24">
        <f>IF(N1389=0,0,INDEX(CapVec,N1389))</f>
        <v>1.1000000000000001</v>
      </c>
      <c r="P1389">
        <f>IF(OR(D1389&gt;F1389+StartMargin,E1389&lt;SOC_startT),1,0)</f>
        <v>0</v>
      </c>
      <c r="Q1389">
        <f>IF(AND(E1389&gt;SOC_stopT,D1389&lt;=F1389-O1389+StopMargin),1,0)</f>
        <v>0</v>
      </c>
      <c r="R1389">
        <f>IF(AND(P1389=1,M1389&gt;0),1,IF(AND(P1389=0,Q1389=1,N1389&gt;0),-1,0))</f>
        <v>0</v>
      </c>
      <c r="S1389">
        <f>S1388+IF(AND(R1389=1,M1389=1),1,0)-IF(AND(R1389=-1,N1389=1),1,0)</f>
        <v>0</v>
      </c>
      <c r="T1389">
        <f>T1388+IF(AND(R1389=1,M1389=2),1,0)-IF(AND(R1389=-1,N1389=2),1,0)</f>
        <v>0</v>
      </c>
      <c r="U1389">
        <f>U1388+IF(AND(R1389=1,M1389=3),1,0)-IF(AND(R1389=-1,N1389=3),1,0)</f>
        <v>1</v>
      </c>
      <c r="V1389">
        <f>IF(S1389&lt;&gt;S1388,0,V1388+dt)</f>
        <v>82</v>
      </c>
      <c r="W1389">
        <f>IF(T1389&lt;&gt;T1388,0,W1388+dt)</f>
        <v>81</v>
      </c>
      <c r="X1389">
        <f>IF(U1389&lt;&gt;U1388,0,X1388+dt)</f>
        <v>823</v>
      </c>
      <c r="Y1389" s="24">
        <f>S1389*Cap_1*MIN(1,(V1389+dt)/StartRamp)</f>
        <v>0</v>
      </c>
      <c r="Z1389" s="24">
        <f>T1389*Cap_2*MIN(1,(W1389+dt)/StartRamp)</f>
        <v>0</v>
      </c>
      <c r="AA1389" s="24">
        <f>U1389*Cap_3*MIN(1,(X1389+dt)/StartRamp)</f>
        <v>1.1000000000000001</v>
      </c>
      <c r="AB1389" s="24">
        <f>SUM(Y1389:AA1389)</f>
        <v>1.1000000000000001</v>
      </c>
      <c r="AC1389" s="24">
        <f>AB1389-D1389</f>
        <v>-0.64489999999999981</v>
      </c>
      <c r="AD1389" s="25">
        <f>MEDIAN(0,(TaperEnd-E1389)/(TaperEnd-TaperStart),1)</f>
        <v>1</v>
      </c>
      <c r="AE1389" s="24">
        <f>MIN(P_pcs*AD1389,MAX(0,SOC_max-E1389)*E_nom*60/dt/SQRT(RTE))</f>
        <v>2.5</v>
      </c>
      <c r="AF1389" s="24">
        <f>MIN(P_pcs,MAX(0,E1389-SOC_min)*E_nom*60/dt*SQRT(RTE))</f>
        <v>2.5</v>
      </c>
      <c r="AG1389" s="24">
        <f>IF(AC1389&gt;0,MIN(AC1389,AE1389),0)</f>
        <v>0</v>
      </c>
      <c r="AH1389" s="24">
        <f>IF(AC1389&lt;0,MIN(-AC1389,AF1389),0)</f>
        <v>0.64489999999999981</v>
      </c>
      <c r="AI1389" s="24">
        <f>IF(AC1389&gt;0,D1389+AG1389,AB1389)</f>
        <v>1.1000000000000001</v>
      </c>
      <c r="AJ1389" s="24">
        <f>MAX(0,D1389-AI1389-AH1389)</f>
        <v>0</v>
      </c>
      <c r="AK1389" s="25">
        <f>IF(AB1389&gt;0,AI1389/AB1389,0)</f>
        <v>1</v>
      </c>
      <c r="AL1389">
        <f>IF(AB1389=0,1,MIN(MATCH(MEDIAN(MinStable,AK1389,1),FC_L,1),3))</f>
        <v>3</v>
      </c>
      <c r="AM1389" s="25">
        <f>INDEX(FC_E1,$AL1389)+(MEDIAN(MinStable,$AK1389,1)-INDEX(FC_L,$AL1389))*(INDEX(FC_E1,$AL1389+1)-INDEX(FC_E1,$AL1389))/(INDEX(FC_L,$AL1389+1)-INDEX(FC_L,$AL1389))</f>
        <v>0.42799999999999999</v>
      </c>
      <c r="AN1389" s="25">
        <f>INDEX(FC_E2,$AL1389)+(MEDIAN(MinStable,$AK1389,1)-INDEX(FC_L,$AL1389))*(INDEX(FC_E2,$AL1389+1)-INDEX(FC_E2,$AL1389))/(INDEX(FC_L,$AL1389+1)-INDEX(FC_L,$AL1389))</f>
        <v>0.42199999999999999</v>
      </c>
      <c r="AO1389" s="25">
        <f>INDEX(FC_E3,$AL1389)+(MEDIAN(MinStable,$AK1389,1)-INDEX(FC_L,$AL1389))*(INDEX(FC_E3,$AL1389+1)-INDEX(FC_E3,$AL1389))/(INDEX(FC_L,$AL1389+1)-INDEX(FC_L,$AL1389))</f>
        <v>0.41499999999999998</v>
      </c>
      <c r="AP1389" s="26">
        <f>(IF(S1389=1,Y1389*AK1389/AM1389,0)+IF(T1389=1,Z1389*AK1389/AN1389,0)+IF(U1389=1,AA1389*AK1389/AO1389,0))*dt/60</f>
        <v>4.4176706827309245E-2</v>
      </c>
      <c r="AQ1389" s="25">
        <f>E1389+(AG1389*SQRT(RTE)-AH1389/SQRT(RTE))*dt/60/E_nom</f>
        <v>0.56478548262447792</v>
      </c>
      <c r="AR1389">
        <f>IF(R1389=1,1,0)</f>
        <v>0</v>
      </c>
    </row>
    <row r="1390" spans="1:44" x14ac:dyDescent="0.2">
      <c r="A1390">
        <v>1388</v>
      </c>
      <c r="B1390" s="22">
        <f>A1390/1440</f>
        <v>0.96388888888888891</v>
      </c>
      <c r="C1390" s="23">
        <v>1.6435</v>
      </c>
      <c r="D1390" s="24">
        <f>C1390+P_aux</f>
        <v>1.6584999999999999</v>
      </c>
      <c r="E1390" s="25">
        <f>AQ1389</f>
        <v>0.56478548262447792</v>
      </c>
      <c r="F1390" s="24">
        <f>AB1389</f>
        <v>1.1000000000000001</v>
      </c>
      <c r="G1390">
        <f>IF(AND(S1389=0,V1389&gt;=MinOff),V1389,-1)</f>
        <v>82</v>
      </c>
      <c r="H1390">
        <f>IF(AND(T1389=0,W1389&gt;=MinOff),W1389,-1)</f>
        <v>81</v>
      </c>
      <c r="I1390">
        <f>IF(AND(U1389=0,X1389&gt;=MinOff),X1389,-1)</f>
        <v>-1</v>
      </c>
      <c r="J1390">
        <f>IF(AND(S1389=1,V1389&gt;=MinRun),V1389,-1)</f>
        <v>-1</v>
      </c>
      <c r="K1390">
        <f>IF(AND(T1389=1,W1389&gt;=MinRun),W1389,-1)</f>
        <v>-1</v>
      </c>
      <c r="L1390">
        <f>IF(AND(U1389=1,X1389&gt;=MinRun),X1389,-1)</f>
        <v>823</v>
      </c>
      <c r="M1390">
        <f>IF(MAX(G1390:I1390)&lt;0,0,MATCH(MAX(G1390:I1390),G1390:I1390,0))</f>
        <v>1</v>
      </c>
      <c r="N1390">
        <f>IF(MAX(J1390:L1390)&lt;0,0,MATCH(MAX(J1390:L1390),J1390:L1390,0))</f>
        <v>3</v>
      </c>
      <c r="O1390" s="24">
        <f>IF(N1390=0,0,INDEX(CapVec,N1390))</f>
        <v>1.1000000000000001</v>
      </c>
      <c r="P1390">
        <f>IF(OR(D1390&gt;F1390+StartMargin,E1390&lt;SOC_startT),1,0)</f>
        <v>0</v>
      </c>
      <c r="Q1390">
        <f>IF(AND(E1390&gt;SOC_stopT,D1390&lt;=F1390-O1390+StopMargin),1,0)</f>
        <v>0</v>
      </c>
      <c r="R1390">
        <f>IF(AND(P1390=1,M1390&gt;0),1,IF(AND(P1390=0,Q1390=1,N1390&gt;0),-1,0))</f>
        <v>0</v>
      </c>
      <c r="S1390">
        <f>S1389+IF(AND(R1390=1,M1390=1),1,0)-IF(AND(R1390=-1,N1390=1),1,0)</f>
        <v>0</v>
      </c>
      <c r="T1390">
        <f>T1389+IF(AND(R1390=1,M1390=2),1,0)-IF(AND(R1390=-1,N1390=2),1,0)</f>
        <v>0</v>
      </c>
      <c r="U1390">
        <f>U1389+IF(AND(R1390=1,M1390=3),1,0)-IF(AND(R1390=-1,N1390=3),1,0)</f>
        <v>1</v>
      </c>
      <c r="V1390">
        <f>IF(S1390&lt;&gt;S1389,0,V1389+dt)</f>
        <v>83</v>
      </c>
      <c r="W1390">
        <f>IF(T1390&lt;&gt;T1389,0,W1389+dt)</f>
        <v>82</v>
      </c>
      <c r="X1390">
        <f>IF(U1390&lt;&gt;U1389,0,X1389+dt)</f>
        <v>824</v>
      </c>
      <c r="Y1390" s="24">
        <f>S1390*Cap_1*MIN(1,(V1390+dt)/StartRamp)</f>
        <v>0</v>
      </c>
      <c r="Z1390" s="24">
        <f>T1390*Cap_2*MIN(1,(W1390+dt)/StartRamp)</f>
        <v>0</v>
      </c>
      <c r="AA1390" s="24">
        <f>U1390*Cap_3*MIN(1,(X1390+dt)/StartRamp)</f>
        <v>1.1000000000000001</v>
      </c>
      <c r="AB1390" s="24">
        <f>SUM(Y1390:AA1390)</f>
        <v>1.1000000000000001</v>
      </c>
      <c r="AC1390" s="24">
        <f>AB1390-D1390</f>
        <v>-0.55849999999999977</v>
      </c>
      <c r="AD1390" s="25">
        <f>MEDIAN(0,(TaperEnd-E1390)/(TaperEnd-TaperStart),1)</f>
        <v>1</v>
      </c>
      <c r="AE1390" s="24">
        <f>MIN(P_pcs*AD1390,MAX(0,SOC_max-E1390)*E_nom*60/dt/SQRT(RTE))</f>
        <v>2.5</v>
      </c>
      <c r="AF1390" s="24">
        <f>MIN(P_pcs,MAX(0,E1390-SOC_min)*E_nom*60/dt*SQRT(RTE))</f>
        <v>2.5</v>
      </c>
      <c r="AG1390" s="24">
        <f>IF(AC1390&gt;0,MIN(AC1390,AE1390),0)</f>
        <v>0</v>
      </c>
      <c r="AH1390" s="24">
        <f>IF(AC1390&lt;0,MIN(-AC1390,AF1390),0)</f>
        <v>0.55849999999999977</v>
      </c>
      <c r="AI1390" s="24">
        <f>IF(AC1390&gt;0,D1390+AG1390,AB1390)</f>
        <v>1.1000000000000001</v>
      </c>
      <c r="AJ1390" s="24">
        <f>MAX(0,D1390-AI1390-AH1390)</f>
        <v>0</v>
      </c>
      <c r="AK1390" s="25">
        <f>IF(AB1390&gt;0,AI1390/AB1390,0)</f>
        <v>1</v>
      </c>
      <c r="AL1390">
        <f>IF(AB1390=0,1,MIN(MATCH(MEDIAN(MinStable,AK1390,1),FC_L,1),3))</f>
        <v>3</v>
      </c>
      <c r="AM1390" s="25">
        <f>INDEX(FC_E1,$AL1390)+(MEDIAN(MinStable,$AK1390,1)-INDEX(FC_L,$AL1390))*(INDEX(FC_E1,$AL1390+1)-INDEX(FC_E1,$AL1390))/(INDEX(FC_L,$AL1390+1)-INDEX(FC_L,$AL1390))</f>
        <v>0.42799999999999999</v>
      </c>
      <c r="AN1390" s="25">
        <f>INDEX(FC_E2,$AL1390)+(MEDIAN(MinStable,$AK1390,1)-INDEX(FC_L,$AL1390))*(INDEX(FC_E2,$AL1390+1)-INDEX(FC_E2,$AL1390))/(INDEX(FC_L,$AL1390+1)-INDEX(FC_L,$AL1390))</f>
        <v>0.42199999999999999</v>
      </c>
      <c r="AO1390" s="25">
        <f>INDEX(FC_E3,$AL1390)+(MEDIAN(MinStable,$AK1390,1)-INDEX(FC_L,$AL1390))*(INDEX(FC_E3,$AL1390+1)-INDEX(FC_E3,$AL1390))/(INDEX(FC_L,$AL1390+1)-INDEX(FC_L,$AL1390))</f>
        <v>0.41499999999999998</v>
      </c>
      <c r="AP1390" s="26">
        <f>(IF(S1390=1,Y1390*AK1390/AM1390,0)+IF(T1390=1,Z1390*AK1390/AN1390,0)+IF(U1390=1,AA1390*AK1390/AO1390,0))*dt/60</f>
        <v>4.4176706827309245E-2</v>
      </c>
      <c r="AQ1390" s="25">
        <f>E1390+(AG1390*SQRT(RTE)-AH1390/SQRT(RTE))*dt/60/E_nom</f>
        <v>0.56298135232016566</v>
      </c>
      <c r="AR1390">
        <f>IF(R1390=1,1,0)</f>
        <v>0</v>
      </c>
    </row>
    <row r="1391" spans="1:44" x14ac:dyDescent="0.2">
      <c r="A1391">
        <v>1389</v>
      </c>
      <c r="B1391" s="22">
        <f>A1391/1440</f>
        <v>0.96458333333333335</v>
      </c>
      <c r="C1391" s="23">
        <v>1.7237</v>
      </c>
      <c r="D1391" s="24">
        <f>C1391+P_aux</f>
        <v>1.7386999999999999</v>
      </c>
      <c r="E1391" s="25">
        <f>AQ1390</f>
        <v>0.56298135232016566</v>
      </c>
      <c r="F1391" s="24">
        <f>AB1390</f>
        <v>1.1000000000000001</v>
      </c>
      <c r="G1391">
        <f>IF(AND(S1390=0,V1390&gt;=MinOff),V1390,-1)</f>
        <v>83</v>
      </c>
      <c r="H1391">
        <f>IF(AND(T1390=0,W1390&gt;=MinOff),W1390,-1)</f>
        <v>82</v>
      </c>
      <c r="I1391">
        <f>IF(AND(U1390=0,X1390&gt;=MinOff),X1390,-1)</f>
        <v>-1</v>
      </c>
      <c r="J1391">
        <f>IF(AND(S1390=1,V1390&gt;=MinRun),V1390,-1)</f>
        <v>-1</v>
      </c>
      <c r="K1391">
        <f>IF(AND(T1390=1,W1390&gt;=MinRun),W1390,-1)</f>
        <v>-1</v>
      </c>
      <c r="L1391">
        <f>IF(AND(U1390=1,X1390&gt;=MinRun),X1390,-1)</f>
        <v>824</v>
      </c>
      <c r="M1391">
        <f>IF(MAX(G1391:I1391)&lt;0,0,MATCH(MAX(G1391:I1391),G1391:I1391,0))</f>
        <v>1</v>
      </c>
      <c r="N1391">
        <f>IF(MAX(J1391:L1391)&lt;0,0,MATCH(MAX(J1391:L1391),J1391:L1391,0))</f>
        <v>3</v>
      </c>
      <c r="O1391" s="24">
        <f>IF(N1391=0,0,INDEX(CapVec,N1391))</f>
        <v>1.1000000000000001</v>
      </c>
      <c r="P1391">
        <f>IF(OR(D1391&gt;F1391+StartMargin,E1391&lt;SOC_startT),1,0)</f>
        <v>0</v>
      </c>
      <c r="Q1391">
        <f>IF(AND(E1391&gt;SOC_stopT,D1391&lt;=F1391-O1391+StopMargin),1,0)</f>
        <v>0</v>
      </c>
      <c r="R1391">
        <f>IF(AND(P1391=1,M1391&gt;0),1,IF(AND(P1391=0,Q1391=1,N1391&gt;0),-1,0))</f>
        <v>0</v>
      </c>
      <c r="S1391">
        <f>S1390+IF(AND(R1391=1,M1391=1),1,0)-IF(AND(R1391=-1,N1391=1),1,0)</f>
        <v>0</v>
      </c>
      <c r="T1391">
        <f>T1390+IF(AND(R1391=1,M1391=2),1,0)-IF(AND(R1391=-1,N1391=2),1,0)</f>
        <v>0</v>
      </c>
      <c r="U1391">
        <f>U1390+IF(AND(R1391=1,M1391=3),1,0)-IF(AND(R1391=-1,N1391=3),1,0)</f>
        <v>1</v>
      </c>
      <c r="V1391">
        <f>IF(S1391&lt;&gt;S1390,0,V1390+dt)</f>
        <v>84</v>
      </c>
      <c r="W1391">
        <f>IF(T1391&lt;&gt;T1390,0,W1390+dt)</f>
        <v>83</v>
      </c>
      <c r="X1391">
        <f>IF(U1391&lt;&gt;U1390,0,X1390+dt)</f>
        <v>825</v>
      </c>
      <c r="Y1391" s="24">
        <f>S1391*Cap_1*MIN(1,(V1391+dt)/StartRamp)</f>
        <v>0</v>
      </c>
      <c r="Z1391" s="24">
        <f>T1391*Cap_2*MIN(1,(W1391+dt)/StartRamp)</f>
        <v>0</v>
      </c>
      <c r="AA1391" s="24">
        <f>U1391*Cap_3*MIN(1,(X1391+dt)/StartRamp)</f>
        <v>1.1000000000000001</v>
      </c>
      <c r="AB1391" s="24">
        <f>SUM(Y1391:AA1391)</f>
        <v>1.1000000000000001</v>
      </c>
      <c r="AC1391" s="24">
        <f>AB1391-D1391</f>
        <v>-0.63869999999999982</v>
      </c>
      <c r="AD1391" s="25">
        <f>MEDIAN(0,(TaperEnd-E1391)/(TaperEnd-TaperStart),1)</f>
        <v>1</v>
      </c>
      <c r="AE1391" s="24">
        <f>MIN(P_pcs*AD1391,MAX(0,SOC_max-E1391)*E_nom*60/dt/SQRT(RTE))</f>
        <v>2.5</v>
      </c>
      <c r="AF1391" s="24">
        <f>MIN(P_pcs,MAX(0,E1391-SOC_min)*E_nom*60/dt*SQRT(RTE))</f>
        <v>2.5</v>
      </c>
      <c r="AG1391" s="24">
        <f>IF(AC1391&gt;0,MIN(AC1391,AE1391),0)</f>
        <v>0</v>
      </c>
      <c r="AH1391" s="24">
        <f>IF(AC1391&lt;0,MIN(-AC1391,AF1391),0)</f>
        <v>0.63869999999999982</v>
      </c>
      <c r="AI1391" s="24">
        <f>IF(AC1391&gt;0,D1391+AG1391,AB1391)</f>
        <v>1.1000000000000001</v>
      </c>
      <c r="AJ1391" s="24">
        <f>MAX(0,D1391-AI1391-AH1391)</f>
        <v>0</v>
      </c>
      <c r="AK1391" s="25">
        <f>IF(AB1391&gt;0,AI1391/AB1391,0)</f>
        <v>1</v>
      </c>
      <c r="AL1391">
        <f>IF(AB1391=0,1,MIN(MATCH(MEDIAN(MinStable,AK1391,1),FC_L,1),3))</f>
        <v>3</v>
      </c>
      <c r="AM1391" s="25">
        <f>INDEX(FC_E1,$AL1391)+(MEDIAN(MinStable,$AK1391,1)-INDEX(FC_L,$AL1391))*(INDEX(FC_E1,$AL1391+1)-INDEX(FC_E1,$AL1391))/(INDEX(FC_L,$AL1391+1)-INDEX(FC_L,$AL1391))</f>
        <v>0.42799999999999999</v>
      </c>
      <c r="AN1391" s="25">
        <f>INDEX(FC_E2,$AL1391)+(MEDIAN(MinStable,$AK1391,1)-INDEX(FC_L,$AL1391))*(INDEX(FC_E2,$AL1391+1)-INDEX(FC_E2,$AL1391))/(INDEX(FC_L,$AL1391+1)-INDEX(FC_L,$AL1391))</f>
        <v>0.42199999999999999</v>
      </c>
      <c r="AO1391" s="25">
        <f>INDEX(FC_E3,$AL1391)+(MEDIAN(MinStable,$AK1391,1)-INDEX(FC_L,$AL1391))*(INDEX(FC_E3,$AL1391+1)-INDEX(FC_E3,$AL1391))/(INDEX(FC_L,$AL1391+1)-INDEX(FC_L,$AL1391))</f>
        <v>0.41499999999999998</v>
      </c>
      <c r="AP1391" s="26">
        <f>(IF(S1391=1,Y1391*AK1391/AM1391,0)+IF(T1391=1,Z1391*AK1391/AN1391,0)+IF(U1391=1,AA1391*AK1391/AO1391,0))*dt/60</f>
        <v>4.4176706827309245E-2</v>
      </c>
      <c r="AQ1391" s="25">
        <f>E1391+(AG1391*SQRT(RTE)-AH1391/SQRT(RTE))*dt/60/E_nom</f>
        <v>0.56091815084234253</v>
      </c>
      <c r="AR1391">
        <f>IF(R1391=1,1,0)</f>
        <v>0</v>
      </c>
    </row>
    <row r="1392" spans="1:44" x14ac:dyDescent="0.2">
      <c r="A1392">
        <v>1390</v>
      </c>
      <c r="B1392" s="22">
        <f>A1392/1440</f>
        <v>0.96527777777777779</v>
      </c>
      <c r="C1392" s="23">
        <v>1.7858000000000001</v>
      </c>
      <c r="D1392" s="24">
        <f>C1392+P_aux</f>
        <v>1.8008</v>
      </c>
      <c r="E1392" s="25">
        <f>AQ1391</f>
        <v>0.56091815084234253</v>
      </c>
      <c r="F1392" s="24">
        <f>AB1391</f>
        <v>1.1000000000000001</v>
      </c>
      <c r="G1392">
        <f>IF(AND(S1391=0,V1391&gt;=MinOff),V1391,-1)</f>
        <v>84</v>
      </c>
      <c r="H1392">
        <f>IF(AND(T1391=0,W1391&gt;=MinOff),W1391,-1)</f>
        <v>83</v>
      </c>
      <c r="I1392">
        <f>IF(AND(U1391=0,X1391&gt;=MinOff),X1391,-1)</f>
        <v>-1</v>
      </c>
      <c r="J1392">
        <f>IF(AND(S1391=1,V1391&gt;=MinRun),V1391,-1)</f>
        <v>-1</v>
      </c>
      <c r="K1392">
        <f>IF(AND(T1391=1,W1391&gt;=MinRun),W1391,-1)</f>
        <v>-1</v>
      </c>
      <c r="L1392">
        <f>IF(AND(U1391=1,X1391&gt;=MinRun),X1391,-1)</f>
        <v>825</v>
      </c>
      <c r="M1392">
        <f>IF(MAX(G1392:I1392)&lt;0,0,MATCH(MAX(G1392:I1392),G1392:I1392,0))</f>
        <v>1</v>
      </c>
      <c r="N1392">
        <f>IF(MAX(J1392:L1392)&lt;0,0,MATCH(MAX(J1392:L1392),J1392:L1392,0))</f>
        <v>3</v>
      </c>
      <c r="O1392" s="24">
        <f>IF(N1392=0,0,INDEX(CapVec,N1392))</f>
        <v>1.1000000000000001</v>
      </c>
      <c r="P1392">
        <f>IF(OR(D1392&gt;F1392+StartMargin,E1392&lt;SOC_startT),1,0)</f>
        <v>0</v>
      </c>
      <c r="Q1392">
        <f>IF(AND(E1392&gt;SOC_stopT,D1392&lt;=F1392-O1392+StopMargin),1,0)</f>
        <v>0</v>
      </c>
      <c r="R1392">
        <f>IF(AND(P1392=1,M1392&gt;0),1,IF(AND(P1392=0,Q1392=1,N1392&gt;0),-1,0))</f>
        <v>0</v>
      </c>
      <c r="S1392">
        <f>S1391+IF(AND(R1392=1,M1392=1),1,0)-IF(AND(R1392=-1,N1392=1),1,0)</f>
        <v>0</v>
      </c>
      <c r="T1392">
        <f>T1391+IF(AND(R1392=1,M1392=2),1,0)-IF(AND(R1392=-1,N1392=2),1,0)</f>
        <v>0</v>
      </c>
      <c r="U1392">
        <f>U1391+IF(AND(R1392=1,M1392=3),1,0)-IF(AND(R1392=-1,N1392=3),1,0)</f>
        <v>1</v>
      </c>
      <c r="V1392">
        <f>IF(S1392&lt;&gt;S1391,0,V1391+dt)</f>
        <v>85</v>
      </c>
      <c r="W1392">
        <f>IF(T1392&lt;&gt;T1391,0,W1391+dt)</f>
        <v>84</v>
      </c>
      <c r="X1392">
        <f>IF(U1392&lt;&gt;U1391,0,X1391+dt)</f>
        <v>826</v>
      </c>
      <c r="Y1392" s="24">
        <f>S1392*Cap_1*MIN(1,(V1392+dt)/StartRamp)</f>
        <v>0</v>
      </c>
      <c r="Z1392" s="24">
        <f>T1392*Cap_2*MIN(1,(W1392+dt)/StartRamp)</f>
        <v>0</v>
      </c>
      <c r="AA1392" s="24">
        <f>U1392*Cap_3*MIN(1,(X1392+dt)/StartRamp)</f>
        <v>1.1000000000000001</v>
      </c>
      <c r="AB1392" s="24">
        <f>SUM(Y1392:AA1392)</f>
        <v>1.1000000000000001</v>
      </c>
      <c r="AC1392" s="24">
        <f>AB1392-D1392</f>
        <v>-0.70079999999999987</v>
      </c>
      <c r="AD1392" s="25">
        <f>MEDIAN(0,(TaperEnd-E1392)/(TaperEnd-TaperStart),1)</f>
        <v>1</v>
      </c>
      <c r="AE1392" s="24">
        <f>MIN(P_pcs*AD1392,MAX(0,SOC_max-E1392)*E_nom*60/dt/SQRT(RTE))</f>
        <v>2.5</v>
      </c>
      <c r="AF1392" s="24">
        <f>MIN(P_pcs,MAX(0,E1392-SOC_min)*E_nom*60/dt*SQRT(RTE))</f>
        <v>2.5</v>
      </c>
      <c r="AG1392" s="24">
        <f>IF(AC1392&gt;0,MIN(AC1392,AE1392),0)</f>
        <v>0</v>
      </c>
      <c r="AH1392" s="24">
        <f>IF(AC1392&lt;0,MIN(-AC1392,AF1392),0)</f>
        <v>0.70079999999999987</v>
      </c>
      <c r="AI1392" s="24">
        <f>IF(AC1392&gt;0,D1392+AG1392,AB1392)</f>
        <v>1.1000000000000001</v>
      </c>
      <c r="AJ1392" s="24">
        <f>MAX(0,D1392-AI1392-AH1392)</f>
        <v>0</v>
      </c>
      <c r="AK1392" s="25">
        <f>IF(AB1392&gt;0,AI1392/AB1392,0)</f>
        <v>1</v>
      </c>
      <c r="AL1392">
        <f>IF(AB1392=0,1,MIN(MATCH(MEDIAN(MinStable,AK1392,1),FC_L,1),3))</f>
        <v>3</v>
      </c>
      <c r="AM1392" s="25">
        <f>INDEX(FC_E1,$AL1392)+(MEDIAN(MinStable,$AK1392,1)-INDEX(FC_L,$AL1392))*(INDEX(FC_E1,$AL1392+1)-INDEX(FC_E1,$AL1392))/(INDEX(FC_L,$AL1392+1)-INDEX(FC_L,$AL1392))</f>
        <v>0.42799999999999999</v>
      </c>
      <c r="AN1392" s="25">
        <f>INDEX(FC_E2,$AL1392)+(MEDIAN(MinStable,$AK1392,1)-INDEX(FC_L,$AL1392))*(INDEX(FC_E2,$AL1392+1)-INDEX(FC_E2,$AL1392))/(INDEX(FC_L,$AL1392+1)-INDEX(FC_L,$AL1392))</f>
        <v>0.42199999999999999</v>
      </c>
      <c r="AO1392" s="25">
        <f>INDEX(FC_E3,$AL1392)+(MEDIAN(MinStable,$AK1392,1)-INDEX(FC_L,$AL1392))*(INDEX(FC_E3,$AL1392+1)-INDEX(FC_E3,$AL1392))/(INDEX(FC_L,$AL1392+1)-INDEX(FC_L,$AL1392))</f>
        <v>0.41499999999999998</v>
      </c>
      <c r="AP1392" s="26">
        <f>(IF(S1392=1,Y1392*AK1392/AM1392,0)+IF(T1392=1,Z1392*AK1392/AN1392,0)+IF(U1392=1,AA1392*AK1392/AO1392,0))*dt/60</f>
        <v>4.4176706827309245E-2</v>
      </c>
      <c r="AQ1392" s="25">
        <f>E1392+(AG1392*SQRT(RTE)-AH1392/SQRT(RTE))*dt/60/E_nom</f>
        <v>0.55865434687231208</v>
      </c>
      <c r="AR1392">
        <f>IF(R1392=1,1,0)</f>
        <v>0</v>
      </c>
    </row>
    <row r="1393" spans="1:44" x14ac:dyDescent="0.2">
      <c r="A1393">
        <v>1391</v>
      </c>
      <c r="B1393" s="22">
        <f>A1393/1440</f>
        <v>0.96597222222222223</v>
      </c>
      <c r="C1393" s="23">
        <v>1.6971000000000001</v>
      </c>
      <c r="D1393" s="24">
        <f>C1393+P_aux</f>
        <v>1.7121</v>
      </c>
      <c r="E1393" s="25">
        <f>AQ1392</f>
        <v>0.55865434687231208</v>
      </c>
      <c r="F1393" s="24">
        <f>AB1392</f>
        <v>1.1000000000000001</v>
      </c>
      <c r="G1393">
        <f>IF(AND(S1392=0,V1392&gt;=MinOff),V1392,-1)</f>
        <v>85</v>
      </c>
      <c r="H1393">
        <f>IF(AND(T1392=0,W1392&gt;=MinOff),W1392,-1)</f>
        <v>84</v>
      </c>
      <c r="I1393">
        <f>IF(AND(U1392=0,X1392&gt;=MinOff),X1392,-1)</f>
        <v>-1</v>
      </c>
      <c r="J1393">
        <f>IF(AND(S1392=1,V1392&gt;=MinRun),V1392,-1)</f>
        <v>-1</v>
      </c>
      <c r="K1393">
        <f>IF(AND(T1392=1,W1392&gt;=MinRun),W1392,-1)</f>
        <v>-1</v>
      </c>
      <c r="L1393">
        <f>IF(AND(U1392=1,X1392&gt;=MinRun),X1392,-1)</f>
        <v>826</v>
      </c>
      <c r="M1393">
        <f>IF(MAX(G1393:I1393)&lt;0,0,MATCH(MAX(G1393:I1393),G1393:I1393,0))</f>
        <v>1</v>
      </c>
      <c r="N1393">
        <f>IF(MAX(J1393:L1393)&lt;0,0,MATCH(MAX(J1393:L1393),J1393:L1393,0))</f>
        <v>3</v>
      </c>
      <c r="O1393" s="24">
        <f>IF(N1393=0,0,INDEX(CapVec,N1393))</f>
        <v>1.1000000000000001</v>
      </c>
      <c r="P1393">
        <f>IF(OR(D1393&gt;F1393+StartMargin,E1393&lt;SOC_startT),1,0)</f>
        <v>0</v>
      </c>
      <c r="Q1393">
        <f>IF(AND(E1393&gt;SOC_stopT,D1393&lt;=F1393-O1393+StopMargin),1,0)</f>
        <v>0</v>
      </c>
      <c r="R1393">
        <f>IF(AND(P1393=1,M1393&gt;0),1,IF(AND(P1393=0,Q1393=1,N1393&gt;0),-1,0))</f>
        <v>0</v>
      </c>
      <c r="S1393">
        <f>S1392+IF(AND(R1393=1,M1393=1),1,0)-IF(AND(R1393=-1,N1393=1),1,0)</f>
        <v>0</v>
      </c>
      <c r="T1393">
        <f>T1392+IF(AND(R1393=1,M1393=2),1,0)-IF(AND(R1393=-1,N1393=2),1,0)</f>
        <v>0</v>
      </c>
      <c r="U1393">
        <f>U1392+IF(AND(R1393=1,M1393=3),1,0)-IF(AND(R1393=-1,N1393=3),1,0)</f>
        <v>1</v>
      </c>
      <c r="V1393">
        <f>IF(S1393&lt;&gt;S1392,0,V1392+dt)</f>
        <v>86</v>
      </c>
      <c r="W1393">
        <f>IF(T1393&lt;&gt;T1392,0,W1392+dt)</f>
        <v>85</v>
      </c>
      <c r="X1393">
        <f>IF(U1393&lt;&gt;U1392,0,X1392+dt)</f>
        <v>827</v>
      </c>
      <c r="Y1393" s="24">
        <f>S1393*Cap_1*MIN(1,(V1393+dt)/StartRamp)</f>
        <v>0</v>
      </c>
      <c r="Z1393" s="24">
        <f>T1393*Cap_2*MIN(1,(W1393+dt)/StartRamp)</f>
        <v>0</v>
      </c>
      <c r="AA1393" s="24">
        <f>U1393*Cap_3*MIN(1,(X1393+dt)/StartRamp)</f>
        <v>1.1000000000000001</v>
      </c>
      <c r="AB1393" s="24">
        <f>SUM(Y1393:AA1393)</f>
        <v>1.1000000000000001</v>
      </c>
      <c r="AC1393" s="24">
        <f>AB1393-D1393</f>
        <v>-0.61209999999999987</v>
      </c>
      <c r="AD1393" s="25">
        <f>MEDIAN(0,(TaperEnd-E1393)/(TaperEnd-TaperStart),1)</f>
        <v>1</v>
      </c>
      <c r="AE1393" s="24">
        <f>MIN(P_pcs*AD1393,MAX(0,SOC_max-E1393)*E_nom*60/dt/SQRT(RTE))</f>
        <v>2.5</v>
      </c>
      <c r="AF1393" s="24">
        <f>MIN(P_pcs,MAX(0,E1393-SOC_min)*E_nom*60/dt*SQRT(RTE))</f>
        <v>2.5</v>
      </c>
      <c r="AG1393" s="24">
        <f>IF(AC1393&gt;0,MIN(AC1393,AE1393),0)</f>
        <v>0</v>
      </c>
      <c r="AH1393" s="24">
        <f>IF(AC1393&lt;0,MIN(-AC1393,AF1393),0)</f>
        <v>0.61209999999999987</v>
      </c>
      <c r="AI1393" s="24">
        <f>IF(AC1393&gt;0,D1393+AG1393,AB1393)</f>
        <v>1.1000000000000001</v>
      </c>
      <c r="AJ1393" s="24">
        <f>MAX(0,D1393-AI1393-AH1393)</f>
        <v>0</v>
      </c>
      <c r="AK1393" s="25">
        <f>IF(AB1393&gt;0,AI1393/AB1393,0)</f>
        <v>1</v>
      </c>
      <c r="AL1393">
        <f>IF(AB1393=0,1,MIN(MATCH(MEDIAN(MinStable,AK1393,1),FC_L,1),3))</f>
        <v>3</v>
      </c>
      <c r="AM1393" s="25">
        <f>INDEX(FC_E1,$AL1393)+(MEDIAN(MinStable,$AK1393,1)-INDEX(FC_L,$AL1393))*(INDEX(FC_E1,$AL1393+1)-INDEX(FC_E1,$AL1393))/(INDEX(FC_L,$AL1393+1)-INDEX(FC_L,$AL1393))</f>
        <v>0.42799999999999999</v>
      </c>
      <c r="AN1393" s="25">
        <f>INDEX(FC_E2,$AL1393)+(MEDIAN(MinStable,$AK1393,1)-INDEX(FC_L,$AL1393))*(INDEX(FC_E2,$AL1393+1)-INDEX(FC_E2,$AL1393))/(INDEX(FC_L,$AL1393+1)-INDEX(FC_L,$AL1393))</f>
        <v>0.42199999999999999</v>
      </c>
      <c r="AO1393" s="25">
        <f>INDEX(FC_E3,$AL1393)+(MEDIAN(MinStable,$AK1393,1)-INDEX(FC_L,$AL1393))*(INDEX(FC_E3,$AL1393+1)-INDEX(FC_E3,$AL1393))/(INDEX(FC_L,$AL1393+1)-INDEX(FC_L,$AL1393))</f>
        <v>0.41499999999999998</v>
      </c>
      <c r="AP1393" s="26">
        <f>(IF(S1393=1,Y1393*AK1393/AM1393,0)+IF(T1393=1,Z1393*AK1393/AN1393,0)+IF(U1393=1,AA1393*AK1393/AO1393,0))*dt/60</f>
        <v>4.4176706827309245E-2</v>
      </c>
      <c r="AQ1393" s="25">
        <f>E1393+(AG1393*SQRT(RTE)-AH1393/SQRT(RTE))*dt/60/E_nom</f>
        <v>0.55667707174380798</v>
      </c>
      <c r="AR1393">
        <f>IF(R1393=1,1,0)</f>
        <v>0</v>
      </c>
    </row>
    <row r="1394" spans="1:44" x14ac:dyDescent="0.2">
      <c r="A1394">
        <v>1392</v>
      </c>
      <c r="B1394" s="22">
        <f>A1394/1440</f>
        <v>0.96666666666666667</v>
      </c>
      <c r="C1394" s="23">
        <v>1.7765</v>
      </c>
      <c r="D1394" s="24">
        <f>C1394+P_aux</f>
        <v>1.7914999999999999</v>
      </c>
      <c r="E1394" s="25">
        <f>AQ1393</f>
        <v>0.55667707174380798</v>
      </c>
      <c r="F1394" s="24">
        <f>AB1393</f>
        <v>1.1000000000000001</v>
      </c>
      <c r="G1394">
        <f>IF(AND(S1393=0,V1393&gt;=MinOff),V1393,-1)</f>
        <v>86</v>
      </c>
      <c r="H1394">
        <f>IF(AND(T1393=0,W1393&gt;=MinOff),W1393,-1)</f>
        <v>85</v>
      </c>
      <c r="I1394">
        <f>IF(AND(U1393=0,X1393&gt;=MinOff),X1393,-1)</f>
        <v>-1</v>
      </c>
      <c r="J1394">
        <f>IF(AND(S1393=1,V1393&gt;=MinRun),V1393,-1)</f>
        <v>-1</v>
      </c>
      <c r="K1394">
        <f>IF(AND(T1393=1,W1393&gt;=MinRun),W1393,-1)</f>
        <v>-1</v>
      </c>
      <c r="L1394">
        <f>IF(AND(U1393=1,X1393&gt;=MinRun),X1393,-1)</f>
        <v>827</v>
      </c>
      <c r="M1394">
        <f>IF(MAX(G1394:I1394)&lt;0,0,MATCH(MAX(G1394:I1394),G1394:I1394,0))</f>
        <v>1</v>
      </c>
      <c r="N1394">
        <f>IF(MAX(J1394:L1394)&lt;0,0,MATCH(MAX(J1394:L1394),J1394:L1394,0))</f>
        <v>3</v>
      </c>
      <c r="O1394" s="24">
        <f>IF(N1394=0,0,INDEX(CapVec,N1394))</f>
        <v>1.1000000000000001</v>
      </c>
      <c r="P1394">
        <f>IF(OR(D1394&gt;F1394+StartMargin,E1394&lt;SOC_startT),1,0)</f>
        <v>0</v>
      </c>
      <c r="Q1394">
        <f>IF(AND(E1394&gt;SOC_stopT,D1394&lt;=F1394-O1394+StopMargin),1,0)</f>
        <v>0</v>
      </c>
      <c r="R1394">
        <f>IF(AND(P1394=1,M1394&gt;0),1,IF(AND(P1394=0,Q1394=1,N1394&gt;0),-1,0))</f>
        <v>0</v>
      </c>
      <c r="S1394">
        <f>S1393+IF(AND(R1394=1,M1394=1),1,0)-IF(AND(R1394=-1,N1394=1),1,0)</f>
        <v>0</v>
      </c>
      <c r="T1394">
        <f>T1393+IF(AND(R1394=1,M1394=2),1,0)-IF(AND(R1394=-1,N1394=2),1,0)</f>
        <v>0</v>
      </c>
      <c r="U1394">
        <f>U1393+IF(AND(R1394=1,M1394=3),1,0)-IF(AND(R1394=-1,N1394=3),1,0)</f>
        <v>1</v>
      </c>
      <c r="V1394">
        <f>IF(S1394&lt;&gt;S1393,0,V1393+dt)</f>
        <v>87</v>
      </c>
      <c r="W1394">
        <f>IF(T1394&lt;&gt;T1393,0,W1393+dt)</f>
        <v>86</v>
      </c>
      <c r="X1394">
        <f>IF(U1394&lt;&gt;U1393,0,X1393+dt)</f>
        <v>828</v>
      </c>
      <c r="Y1394" s="24">
        <f>S1394*Cap_1*MIN(1,(V1394+dt)/StartRamp)</f>
        <v>0</v>
      </c>
      <c r="Z1394" s="24">
        <f>T1394*Cap_2*MIN(1,(W1394+dt)/StartRamp)</f>
        <v>0</v>
      </c>
      <c r="AA1394" s="24">
        <f>U1394*Cap_3*MIN(1,(X1394+dt)/StartRamp)</f>
        <v>1.1000000000000001</v>
      </c>
      <c r="AB1394" s="24">
        <f>SUM(Y1394:AA1394)</f>
        <v>1.1000000000000001</v>
      </c>
      <c r="AC1394" s="24">
        <f>AB1394-D1394</f>
        <v>-0.69149999999999978</v>
      </c>
      <c r="AD1394" s="25">
        <f>MEDIAN(0,(TaperEnd-E1394)/(TaperEnd-TaperStart),1)</f>
        <v>1</v>
      </c>
      <c r="AE1394" s="24">
        <f>MIN(P_pcs*AD1394,MAX(0,SOC_max-E1394)*E_nom*60/dt/SQRT(RTE))</f>
        <v>2.5</v>
      </c>
      <c r="AF1394" s="24">
        <f>MIN(P_pcs,MAX(0,E1394-SOC_min)*E_nom*60/dt*SQRT(RTE))</f>
        <v>2.5</v>
      </c>
      <c r="AG1394" s="24">
        <f>IF(AC1394&gt;0,MIN(AC1394,AE1394),0)</f>
        <v>0</v>
      </c>
      <c r="AH1394" s="24">
        <f>IF(AC1394&lt;0,MIN(-AC1394,AF1394),0)</f>
        <v>0.69149999999999978</v>
      </c>
      <c r="AI1394" s="24">
        <f>IF(AC1394&gt;0,D1394+AG1394,AB1394)</f>
        <v>1.1000000000000001</v>
      </c>
      <c r="AJ1394" s="24">
        <f>MAX(0,D1394-AI1394-AH1394)</f>
        <v>0</v>
      </c>
      <c r="AK1394" s="25">
        <f>IF(AB1394&gt;0,AI1394/AB1394,0)</f>
        <v>1</v>
      </c>
      <c r="AL1394">
        <f>IF(AB1394=0,1,MIN(MATCH(MEDIAN(MinStable,AK1394,1),FC_L,1),3))</f>
        <v>3</v>
      </c>
      <c r="AM1394" s="25">
        <f>INDEX(FC_E1,$AL1394)+(MEDIAN(MinStable,$AK1394,1)-INDEX(FC_L,$AL1394))*(INDEX(FC_E1,$AL1394+1)-INDEX(FC_E1,$AL1394))/(INDEX(FC_L,$AL1394+1)-INDEX(FC_L,$AL1394))</f>
        <v>0.42799999999999999</v>
      </c>
      <c r="AN1394" s="25">
        <f>INDEX(FC_E2,$AL1394)+(MEDIAN(MinStable,$AK1394,1)-INDEX(FC_L,$AL1394))*(INDEX(FC_E2,$AL1394+1)-INDEX(FC_E2,$AL1394))/(INDEX(FC_L,$AL1394+1)-INDEX(FC_L,$AL1394))</f>
        <v>0.42199999999999999</v>
      </c>
      <c r="AO1394" s="25">
        <f>INDEX(FC_E3,$AL1394)+(MEDIAN(MinStable,$AK1394,1)-INDEX(FC_L,$AL1394))*(INDEX(FC_E3,$AL1394+1)-INDEX(FC_E3,$AL1394))/(INDEX(FC_L,$AL1394+1)-INDEX(FC_L,$AL1394))</f>
        <v>0.41499999999999998</v>
      </c>
      <c r="AP1394" s="26">
        <f>(IF(S1394=1,Y1394*AK1394/AM1394,0)+IF(T1394=1,Z1394*AK1394/AN1394,0)+IF(U1394=1,AA1394*AK1394/AO1394,0))*dt/60</f>
        <v>4.4176706827309245E-2</v>
      </c>
      <c r="AQ1394" s="25">
        <f>E1394+(AG1394*SQRT(RTE)-AH1394/SQRT(RTE))*dt/60/E_nom</f>
        <v>0.55444330969290034</v>
      </c>
      <c r="AR1394">
        <f>IF(R1394=1,1,0)</f>
        <v>0</v>
      </c>
    </row>
    <row r="1395" spans="1:44" x14ac:dyDescent="0.2">
      <c r="A1395">
        <v>1393</v>
      </c>
      <c r="B1395" s="22">
        <f>A1395/1440</f>
        <v>0.96736111111111112</v>
      </c>
      <c r="C1395" s="23">
        <v>1.6606000000000001</v>
      </c>
      <c r="D1395" s="24">
        <f>C1395+P_aux</f>
        <v>1.6756</v>
      </c>
      <c r="E1395" s="25">
        <f>AQ1394</f>
        <v>0.55444330969290034</v>
      </c>
      <c r="F1395" s="24">
        <f>AB1394</f>
        <v>1.1000000000000001</v>
      </c>
      <c r="G1395">
        <f>IF(AND(S1394=0,V1394&gt;=MinOff),V1394,-1)</f>
        <v>87</v>
      </c>
      <c r="H1395">
        <f>IF(AND(T1394=0,W1394&gt;=MinOff),W1394,-1)</f>
        <v>86</v>
      </c>
      <c r="I1395">
        <f>IF(AND(U1394=0,X1394&gt;=MinOff),X1394,-1)</f>
        <v>-1</v>
      </c>
      <c r="J1395">
        <f>IF(AND(S1394=1,V1394&gt;=MinRun),V1394,-1)</f>
        <v>-1</v>
      </c>
      <c r="K1395">
        <f>IF(AND(T1394=1,W1394&gt;=MinRun),W1394,-1)</f>
        <v>-1</v>
      </c>
      <c r="L1395">
        <f>IF(AND(U1394=1,X1394&gt;=MinRun),X1394,-1)</f>
        <v>828</v>
      </c>
      <c r="M1395">
        <f>IF(MAX(G1395:I1395)&lt;0,0,MATCH(MAX(G1395:I1395),G1395:I1395,0))</f>
        <v>1</v>
      </c>
      <c r="N1395">
        <f>IF(MAX(J1395:L1395)&lt;0,0,MATCH(MAX(J1395:L1395),J1395:L1395,0))</f>
        <v>3</v>
      </c>
      <c r="O1395" s="24">
        <f>IF(N1395=0,0,INDEX(CapVec,N1395))</f>
        <v>1.1000000000000001</v>
      </c>
      <c r="P1395">
        <f>IF(OR(D1395&gt;F1395+StartMargin,E1395&lt;SOC_startT),1,0)</f>
        <v>0</v>
      </c>
      <c r="Q1395">
        <f>IF(AND(E1395&gt;SOC_stopT,D1395&lt;=F1395-O1395+StopMargin),1,0)</f>
        <v>0</v>
      </c>
      <c r="R1395">
        <f>IF(AND(P1395=1,M1395&gt;0),1,IF(AND(P1395=0,Q1395=1,N1395&gt;0),-1,0))</f>
        <v>0</v>
      </c>
      <c r="S1395">
        <f>S1394+IF(AND(R1395=1,M1395=1),1,0)-IF(AND(R1395=-1,N1395=1),1,0)</f>
        <v>0</v>
      </c>
      <c r="T1395">
        <f>T1394+IF(AND(R1395=1,M1395=2),1,0)-IF(AND(R1395=-1,N1395=2),1,0)</f>
        <v>0</v>
      </c>
      <c r="U1395">
        <f>U1394+IF(AND(R1395=1,M1395=3),1,0)-IF(AND(R1395=-1,N1395=3),1,0)</f>
        <v>1</v>
      </c>
      <c r="V1395">
        <f>IF(S1395&lt;&gt;S1394,0,V1394+dt)</f>
        <v>88</v>
      </c>
      <c r="W1395">
        <f>IF(T1395&lt;&gt;T1394,0,W1394+dt)</f>
        <v>87</v>
      </c>
      <c r="X1395">
        <f>IF(U1395&lt;&gt;U1394,0,X1394+dt)</f>
        <v>829</v>
      </c>
      <c r="Y1395" s="24">
        <f>S1395*Cap_1*MIN(1,(V1395+dt)/StartRamp)</f>
        <v>0</v>
      </c>
      <c r="Z1395" s="24">
        <f>T1395*Cap_2*MIN(1,(W1395+dt)/StartRamp)</f>
        <v>0</v>
      </c>
      <c r="AA1395" s="24">
        <f>U1395*Cap_3*MIN(1,(X1395+dt)/StartRamp)</f>
        <v>1.1000000000000001</v>
      </c>
      <c r="AB1395" s="24">
        <f>SUM(Y1395:AA1395)</f>
        <v>1.1000000000000001</v>
      </c>
      <c r="AC1395" s="24">
        <f>AB1395-D1395</f>
        <v>-0.57559999999999989</v>
      </c>
      <c r="AD1395" s="25">
        <f>MEDIAN(0,(TaperEnd-E1395)/(TaperEnd-TaperStart),1)</f>
        <v>1</v>
      </c>
      <c r="AE1395" s="24">
        <f>MIN(P_pcs*AD1395,MAX(0,SOC_max-E1395)*E_nom*60/dt/SQRT(RTE))</f>
        <v>2.5</v>
      </c>
      <c r="AF1395" s="24">
        <f>MIN(P_pcs,MAX(0,E1395-SOC_min)*E_nom*60/dt*SQRT(RTE))</f>
        <v>2.5</v>
      </c>
      <c r="AG1395" s="24">
        <f>IF(AC1395&gt;0,MIN(AC1395,AE1395),0)</f>
        <v>0</v>
      </c>
      <c r="AH1395" s="24">
        <f>IF(AC1395&lt;0,MIN(-AC1395,AF1395),0)</f>
        <v>0.57559999999999989</v>
      </c>
      <c r="AI1395" s="24">
        <f>IF(AC1395&gt;0,D1395+AG1395,AB1395)</f>
        <v>1.1000000000000001</v>
      </c>
      <c r="AJ1395" s="24">
        <f>MAX(0,D1395-AI1395-AH1395)</f>
        <v>0</v>
      </c>
      <c r="AK1395" s="25">
        <f>IF(AB1395&gt;0,AI1395/AB1395,0)</f>
        <v>1</v>
      </c>
      <c r="AL1395">
        <f>IF(AB1395=0,1,MIN(MATCH(MEDIAN(MinStable,AK1395,1),FC_L,1),3))</f>
        <v>3</v>
      </c>
      <c r="AM1395" s="25">
        <f>INDEX(FC_E1,$AL1395)+(MEDIAN(MinStable,$AK1395,1)-INDEX(FC_L,$AL1395))*(INDEX(FC_E1,$AL1395+1)-INDEX(FC_E1,$AL1395))/(INDEX(FC_L,$AL1395+1)-INDEX(FC_L,$AL1395))</f>
        <v>0.42799999999999999</v>
      </c>
      <c r="AN1395" s="25">
        <f>INDEX(FC_E2,$AL1395)+(MEDIAN(MinStable,$AK1395,1)-INDEX(FC_L,$AL1395))*(INDEX(FC_E2,$AL1395+1)-INDEX(FC_E2,$AL1395))/(INDEX(FC_L,$AL1395+1)-INDEX(FC_L,$AL1395))</f>
        <v>0.42199999999999999</v>
      </c>
      <c r="AO1395" s="25">
        <f>INDEX(FC_E3,$AL1395)+(MEDIAN(MinStable,$AK1395,1)-INDEX(FC_L,$AL1395))*(INDEX(FC_E3,$AL1395+1)-INDEX(FC_E3,$AL1395))/(INDEX(FC_L,$AL1395+1)-INDEX(FC_L,$AL1395))</f>
        <v>0.41499999999999998</v>
      </c>
      <c r="AP1395" s="26">
        <f>(IF(S1395=1,Y1395*AK1395/AM1395,0)+IF(T1395=1,Z1395*AK1395/AN1395,0)+IF(U1395=1,AA1395*AK1395/AO1395,0))*dt/60</f>
        <v>4.4176706827309245E-2</v>
      </c>
      <c r="AQ1395" s="25">
        <f>E1395+(AG1395*SQRT(RTE)-AH1395/SQRT(RTE))*dt/60/E_nom</f>
        <v>0.5525839410211687</v>
      </c>
      <c r="AR1395">
        <f>IF(R1395=1,1,0)</f>
        <v>0</v>
      </c>
    </row>
    <row r="1396" spans="1:44" x14ac:dyDescent="0.2">
      <c r="A1396">
        <v>1394</v>
      </c>
      <c r="B1396" s="22">
        <f>A1396/1440</f>
        <v>0.96805555555555556</v>
      </c>
      <c r="C1396" s="23">
        <v>1.619</v>
      </c>
      <c r="D1396" s="24">
        <f>C1396+P_aux</f>
        <v>1.6339999999999999</v>
      </c>
      <c r="E1396" s="25">
        <f>AQ1395</f>
        <v>0.5525839410211687</v>
      </c>
      <c r="F1396" s="24">
        <f>AB1395</f>
        <v>1.1000000000000001</v>
      </c>
      <c r="G1396">
        <f>IF(AND(S1395=0,V1395&gt;=MinOff),V1395,-1)</f>
        <v>88</v>
      </c>
      <c r="H1396">
        <f>IF(AND(T1395=0,W1395&gt;=MinOff),W1395,-1)</f>
        <v>87</v>
      </c>
      <c r="I1396">
        <f>IF(AND(U1395=0,X1395&gt;=MinOff),X1395,-1)</f>
        <v>-1</v>
      </c>
      <c r="J1396">
        <f>IF(AND(S1395=1,V1395&gt;=MinRun),V1395,-1)</f>
        <v>-1</v>
      </c>
      <c r="K1396">
        <f>IF(AND(T1395=1,W1395&gt;=MinRun),W1395,-1)</f>
        <v>-1</v>
      </c>
      <c r="L1396">
        <f>IF(AND(U1395=1,X1395&gt;=MinRun),X1395,-1)</f>
        <v>829</v>
      </c>
      <c r="M1396">
        <f>IF(MAX(G1396:I1396)&lt;0,0,MATCH(MAX(G1396:I1396),G1396:I1396,0))</f>
        <v>1</v>
      </c>
      <c r="N1396">
        <f>IF(MAX(J1396:L1396)&lt;0,0,MATCH(MAX(J1396:L1396),J1396:L1396,0))</f>
        <v>3</v>
      </c>
      <c r="O1396" s="24">
        <f>IF(N1396=0,0,INDEX(CapVec,N1396))</f>
        <v>1.1000000000000001</v>
      </c>
      <c r="P1396">
        <f>IF(OR(D1396&gt;F1396+StartMargin,E1396&lt;SOC_startT),1,0)</f>
        <v>0</v>
      </c>
      <c r="Q1396">
        <f>IF(AND(E1396&gt;SOC_stopT,D1396&lt;=F1396-O1396+StopMargin),1,0)</f>
        <v>0</v>
      </c>
      <c r="R1396">
        <f>IF(AND(P1396=1,M1396&gt;0),1,IF(AND(P1396=0,Q1396=1,N1396&gt;0),-1,0))</f>
        <v>0</v>
      </c>
      <c r="S1396">
        <f>S1395+IF(AND(R1396=1,M1396=1),1,0)-IF(AND(R1396=-1,N1396=1),1,0)</f>
        <v>0</v>
      </c>
      <c r="T1396">
        <f>T1395+IF(AND(R1396=1,M1396=2),1,0)-IF(AND(R1396=-1,N1396=2),1,0)</f>
        <v>0</v>
      </c>
      <c r="U1396">
        <f>U1395+IF(AND(R1396=1,M1396=3),1,0)-IF(AND(R1396=-1,N1396=3),1,0)</f>
        <v>1</v>
      </c>
      <c r="V1396">
        <f>IF(S1396&lt;&gt;S1395,0,V1395+dt)</f>
        <v>89</v>
      </c>
      <c r="W1396">
        <f>IF(T1396&lt;&gt;T1395,0,W1395+dt)</f>
        <v>88</v>
      </c>
      <c r="X1396">
        <f>IF(U1396&lt;&gt;U1395,0,X1395+dt)</f>
        <v>830</v>
      </c>
      <c r="Y1396" s="24">
        <f>S1396*Cap_1*MIN(1,(V1396+dt)/StartRamp)</f>
        <v>0</v>
      </c>
      <c r="Z1396" s="24">
        <f>T1396*Cap_2*MIN(1,(W1396+dt)/StartRamp)</f>
        <v>0</v>
      </c>
      <c r="AA1396" s="24">
        <f>U1396*Cap_3*MIN(1,(X1396+dt)/StartRamp)</f>
        <v>1.1000000000000001</v>
      </c>
      <c r="AB1396" s="24">
        <f>SUM(Y1396:AA1396)</f>
        <v>1.1000000000000001</v>
      </c>
      <c r="AC1396" s="24">
        <f>AB1396-D1396</f>
        <v>-0.53399999999999981</v>
      </c>
      <c r="AD1396" s="25">
        <f>MEDIAN(0,(TaperEnd-E1396)/(TaperEnd-TaperStart),1)</f>
        <v>1</v>
      </c>
      <c r="AE1396" s="24">
        <f>MIN(P_pcs*AD1396,MAX(0,SOC_max-E1396)*E_nom*60/dt/SQRT(RTE))</f>
        <v>2.5</v>
      </c>
      <c r="AF1396" s="24">
        <f>MIN(P_pcs,MAX(0,E1396-SOC_min)*E_nom*60/dt*SQRT(RTE))</f>
        <v>2.5</v>
      </c>
      <c r="AG1396" s="24">
        <f>IF(AC1396&gt;0,MIN(AC1396,AE1396),0)</f>
        <v>0</v>
      </c>
      <c r="AH1396" s="24">
        <f>IF(AC1396&lt;0,MIN(-AC1396,AF1396),0)</f>
        <v>0.53399999999999981</v>
      </c>
      <c r="AI1396" s="24">
        <f>IF(AC1396&gt;0,D1396+AG1396,AB1396)</f>
        <v>1.1000000000000001</v>
      </c>
      <c r="AJ1396" s="24">
        <f>MAX(0,D1396-AI1396-AH1396)</f>
        <v>0</v>
      </c>
      <c r="AK1396" s="25">
        <f>IF(AB1396&gt;0,AI1396/AB1396,0)</f>
        <v>1</v>
      </c>
      <c r="AL1396">
        <f>IF(AB1396=0,1,MIN(MATCH(MEDIAN(MinStable,AK1396,1),FC_L,1),3))</f>
        <v>3</v>
      </c>
      <c r="AM1396" s="25">
        <f>INDEX(FC_E1,$AL1396)+(MEDIAN(MinStable,$AK1396,1)-INDEX(FC_L,$AL1396))*(INDEX(FC_E1,$AL1396+1)-INDEX(FC_E1,$AL1396))/(INDEX(FC_L,$AL1396+1)-INDEX(FC_L,$AL1396))</f>
        <v>0.42799999999999999</v>
      </c>
      <c r="AN1396" s="25">
        <f>INDEX(FC_E2,$AL1396)+(MEDIAN(MinStable,$AK1396,1)-INDEX(FC_L,$AL1396))*(INDEX(FC_E2,$AL1396+1)-INDEX(FC_E2,$AL1396))/(INDEX(FC_L,$AL1396+1)-INDEX(FC_L,$AL1396))</f>
        <v>0.42199999999999999</v>
      </c>
      <c r="AO1396" s="25">
        <f>INDEX(FC_E3,$AL1396)+(MEDIAN(MinStable,$AK1396,1)-INDEX(FC_L,$AL1396))*(INDEX(FC_E3,$AL1396+1)-INDEX(FC_E3,$AL1396))/(INDEX(FC_L,$AL1396+1)-INDEX(FC_L,$AL1396))</f>
        <v>0.41499999999999998</v>
      </c>
      <c r="AP1396" s="26">
        <f>(IF(S1396=1,Y1396*AK1396/AM1396,0)+IF(T1396=1,Z1396*AK1396/AN1396,0)+IF(U1396=1,AA1396*AK1396/AO1396,0))*dt/60</f>
        <v>4.4176706827309245E-2</v>
      </c>
      <c r="AQ1396" s="25">
        <f>E1396+(AG1396*SQRT(RTE)-AH1396/SQRT(RTE))*dt/60/E_nom</f>
        <v>0.55085895340701874</v>
      </c>
      <c r="AR1396">
        <f>IF(R1396=1,1,0)</f>
        <v>0</v>
      </c>
    </row>
    <row r="1397" spans="1:44" x14ac:dyDescent="0.2">
      <c r="A1397">
        <v>1395</v>
      </c>
      <c r="B1397" s="22">
        <f>A1397/1440</f>
        <v>0.96875</v>
      </c>
      <c r="C1397" s="23">
        <v>1.73</v>
      </c>
      <c r="D1397" s="24">
        <f>C1397+P_aux</f>
        <v>1.7449999999999999</v>
      </c>
      <c r="E1397" s="25">
        <f>AQ1396</f>
        <v>0.55085895340701874</v>
      </c>
      <c r="F1397" s="24">
        <f>AB1396</f>
        <v>1.1000000000000001</v>
      </c>
      <c r="G1397">
        <f>IF(AND(S1396=0,V1396&gt;=MinOff),V1396,-1)</f>
        <v>89</v>
      </c>
      <c r="H1397">
        <f>IF(AND(T1396=0,W1396&gt;=MinOff),W1396,-1)</f>
        <v>88</v>
      </c>
      <c r="I1397">
        <f>IF(AND(U1396=0,X1396&gt;=MinOff),X1396,-1)</f>
        <v>-1</v>
      </c>
      <c r="J1397">
        <f>IF(AND(S1396=1,V1396&gt;=MinRun),V1396,-1)</f>
        <v>-1</v>
      </c>
      <c r="K1397">
        <f>IF(AND(T1396=1,W1396&gt;=MinRun),W1396,-1)</f>
        <v>-1</v>
      </c>
      <c r="L1397">
        <f>IF(AND(U1396=1,X1396&gt;=MinRun),X1396,-1)</f>
        <v>830</v>
      </c>
      <c r="M1397">
        <f>IF(MAX(G1397:I1397)&lt;0,0,MATCH(MAX(G1397:I1397),G1397:I1397,0))</f>
        <v>1</v>
      </c>
      <c r="N1397">
        <f>IF(MAX(J1397:L1397)&lt;0,0,MATCH(MAX(J1397:L1397),J1397:L1397,0))</f>
        <v>3</v>
      </c>
      <c r="O1397" s="24">
        <f>IF(N1397=0,0,INDEX(CapVec,N1397))</f>
        <v>1.1000000000000001</v>
      </c>
      <c r="P1397">
        <f>IF(OR(D1397&gt;F1397+StartMargin,E1397&lt;SOC_startT),1,0)</f>
        <v>0</v>
      </c>
      <c r="Q1397">
        <f>IF(AND(E1397&gt;SOC_stopT,D1397&lt;=F1397-O1397+StopMargin),1,0)</f>
        <v>0</v>
      </c>
      <c r="R1397">
        <f>IF(AND(P1397=1,M1397&gt;0),1,IF(AND(P1397=0,Q1397=1,N1397&gt;0),-1,0))</f>
        <v>0</v>
      </c>
      <c r="S1397">
        <f>S1396+IF(AND(R1397=1,M1397=1),1,0)-IF(AND(R1397=-1,N1397=1),1,0)</f>
        <v>0</v>
      </c>
      <c r="T1397">
        <f>T1396+IF(AND(R1397=1,M1397=2),1,0)-IF(AND(R1397=-1,N1397=2),1,0)</f>
        <v>0</v>
      </c>
      <c r="U1397">
        <f>U1396+IF(AND(R1397=1,M1397=3),1,0)-IF(AND(R1397=-1,N1397=3),1,0)</f>
        <v>1</v>
      </c>
      <c r="V1397">
        <f>IF(S1397&lt;&gt;S1396,0,V1396+dt)</f>
        <v>90</v>
      </c>
      <c r="W1397">
        <f>IF(T1397&lt;&gt;T1396,0,W1396+dt)</f>
        <v>89</v>
      </c>
      <c r="X1397">
        <f>IF(U1397&lt;&gt;U1396,0,X1396+dt)</f>
        <v>831</v>
      </c>
      <c r="Y1397" s="24">
        <f>S1397*Cap_1*MIN(1,(V1397+dt)/StartRamp)</f>
        <v>0</v>
      </c>
      <c r="Z1397" s="24">
        <f>T1397*Cap_2*MIN(1,(W1397+dt)/StartRamp)</f>
        <v>0</v>
      </c>
      <c r="AA1397" s="24">
        <f>U1397*Cap_3*MIN(1,(X1397+dt)/StartRamp)</f>
        <v>1.1000000000000001</v>
      </c>
      <c r="AB1397" s="24">
        <f>SUM(Y1397:AA1397)</f>
        <v>1.1000000000000001</v>
      </c>
      <c r="AC1397" s="24">
        <f>AB1397-D1397</f>
        <v>-0.6449999999999998</v>
      </c>
      <c r="AD1397" s="25">
        <f>MEDIAN(0,(TaperEnd-E1397)/(TaperEnd-TaperStart),1)</f>
        <v>1</v>
      </c>
      <c r="AE1397" s="24">
        <f>MIN(P_pcs*AD1397,MAX(0,SOC_max-E1397)*E_nom*60/dt/SQRT(RTE))</f>
        <v>2.5</v>
      </c>
      <c r="AF1397" s="24">
        <f>MIN(P_pcs,MAX(0,E1397-SOC_min)*E_nom*60/dt*SQRT(RTE))</f>
        <v>2.5</v>
      </c>
      <c r="AG1397" s="24">
        <f>IF(AC1397&gt;0,MIN(AC1397,AE1397),0)</f>
        <v>0</v>
      </c>
      <c r="AH1397" s="24">
        <f>IF(AC1397&lt;0,MIN(-AC1397,AF1397),0)</f>
        <v>0.6449999999999998</v>
      </c>
      <c r="AI1397" s="24">
        <f>IF(AC1397&gt;0,D1397+AG1397,AB1397)</f>
        <v>1.1000000000000001</v>
      </c>
      <c r="AJ1397" s="24">
        <f>MAX(0,D1397-AI1397-AH1397)</f>
        <v>0</v>
      </c>
      <c r="AK1397" s="25">
        <f>IF(AB1397&gt;0,AI1397/AB1397,0)</f>
        <v>1</v>
      </c>
      <c r="AL1397">
        <f>IF(AB1397=0,1,MIN(MATCH(MEDIAN(MinStable,AK1397,1),FC_L,1),3))</f>
        <v>3</v>
      </c>
      <c r="AM1397" s="25">
        <f>INDEX(FC_E1,$AL1397)+(MEDIAN(MinStable,$AK1397,1)-INDEX(FC_L,$AL1397))*(INDEX(FC_E1,$AL1397+1)-INDEX(FC_E1,$AL1397))/(INDEX(FC_L,$AL1397+1)-INDEX(FC_L,$AL1397))</f>
        <v>0.42799999999999999</v>
      </c>
      <c r="AN1397" s="25">
        <f>INDEX(FC_E2,$AL1397)+(MEDIAN(MinStable,$AK1397,1)-INDEX(FC_L,$AL1397))*(INDEX(FC_E2,$AL1397+1)-INDEX(FC_E2,$AL1397))/(INDEX(FC_L,$AL1397+1)-INDEX(FC_L,$AL1397))</f>
        <v>0.42199999999999999</v>
      </c>
      <c r="AO1397" s="25">
        <f>INDEX(FC_E3,$AL1397)+(MEDIAN(MinStable,$AK1397,1)-INDEX(FC_L,$AL1397))*(INDEX(FC_E3,$AL1397+1)-INDEX(FC_E3,$AL1397))/(INDEX(FC_L,$AL1397+1)-INDEX(FC_L,$AL1397))</f>
        <v>0.41499999999999998</v>
      </c>
      <c r="AP1397" s="26">
        <f>(IF(S1397=1,Y1397*AK1397/AM1397,0)+IF(T1397=1,Z1397*AK1397/AN1397,0)+IF(U1397=1,AA1397*AK1397/AO1397,0))*dt/60</f>
        <v>4.4176706827309245E-2</v>
      </c>
      <c r="AQ1397" s="25">
        <f>E1397+(AG1397*SQRT(RTE)-AH1397/SQRT(RTE))*dt/60/E_nom</f>
        <v>0.54877540095172528</v>
      </c>
      <c r="AR1397">
        <f>IF(R1397=1,1,0)</f>
        <v>0</v>
      </c>
    </row>
    <row r="1398" spans="1:44" x14ac:dyDescent="0.2">
      <c r="A1398">
        <v>1396</v>
      </c>
      <c r="B1398" s="22">
        <f>A1398/1440</f>
        <v>0.96944444444444444</v>
      </c>
      <c r="C1398" s="23">
        <v>1.5903</v>
      </c>
      <c r="D1398" s="24">
        <f>C1398+P_aux</f>
        <v>1.6052999999999999</v>
      </c>
      <c r="E1398" s="25">
        <f>AQ1397</f>
        <v>0.54877540095172528</v>
      </c>
      <c r="F1398" s="24">
        <f>AB1397</f>
        <v>1.1000000000000001</v>
      </c>
      <c r="G1398">
        <f>IF(AND(S1397=0,V1397&gt;=MinOff),V1397,-1)</f>
        <v>90</v>
      </c>
      <c r="H1398">
        <f>IF(AND(T1397=0,W1397&gt;=MinOff),W1397,-1)</f>
        <v>89</v>
      </c>
      <c r="I1398">
        <f>IF(AND(U1397=0,X1397&gt;=MinOff),X1397,-1)</f>
        <v>-1</v>
      </c>
      <c r="J1398">
        <f>IF(AND(S1397=1,V1397&gt;=MinRun),V1397,-1)</f>
        <v>-1</v>
      </c>
      <c r="K1398">
        <f>IF(AND(T1397=1,W1397&gt;=MinRun),W1397,-1)</f>
        <v>-1</v>
      </c>
      <c r="L1398">
        <f>IF(AND(U1397=1,X1397&gt;=MinRun),X1397,-1)</f>
        <v>831</v>
      </c>
      <c r="M1398">
        <f>IF(MAX(G1398:I1398)&lt;0,0,MATCH(MAX(G1398:I1398),G1398:I1398,0))</f>
        <v>1</v>
      </c>
      <c r="N1398">
        <f>IF(MAX(J1398:L1398)&lt;0,0,MATCH(MAX(J1398:L1398),J1398:L1398,0))</f>
        <v>3</v>
      </c>
      <c r="O1398" s="24">
        <f>IF(N1398=0,0,INDEX(CapVec,N1398))</f>
        <v>1.1000000000000001</v>
      </c>
      <c r="P1398">
        <f>IF(OR(D1398&gt;F1398+StartMargin,E1398&lt;SOC_startT),1,0)</f>
        <v>0</v>
      </c>
      <c r="Q1398">
        <f>IF(AND(E1398&gt;SOC_stopT,D1398&lt;=F1398-O1398+StopMargin),1,0)</f>
        <v>0</v>
      </c>
      <c r="R1398">
        <f>IF(AND(P1398=1,M1398&gt;0),1,IF(AND(P1398=0,Q1398=1,N1398&gt;0),-1,0))</f>
        <v>0</v>
      </c>
      <c r="S1398">
        <f>S1397+IF(AND(R1398=1,M1398=1),1,0)-IF(AND(R1398=-1,N1398=1),1,0)</f>
        <v>0</v>
      </c>
      <c r="T1398">
        <f>T1397+IF(AND(R1398=1,M1398=2),1,0)-IF(AND(R1398=-1,N1398=2),1,0)</f>
        <v>0</v>
      </c>
      <c r="U1398">
        <f>U1397+IF(AND(R1398=1,M1398=3),1,0)-IF(AND(R1398=-1,N1398=3),1,0)</f>
        <v>1</v>
      </c>
      <c r="V1398">
        <f>IF(S1398&lt;&gt;S1397,0,V1397+dt)</f>
        <v>91</v>
      </c>
      <c r="W1398">
        <f>IF(T1398&lt;&gt;T1397,0,W1397+dt)</f>
        <v>90</v>
      </c>
      <c r="X1398">
        <f>IF(U1398&lt;&gt;U1397,0,X1397+dt)</f>
        <v>832</v>
      </c>
      <c r="Y1398" s="24">
        <f>S1398*Cap_1*MIN(1,(V1398+dt)/StartRamp)</f>
        <v>0</v>
      </c>
      <c r="Z1398" s="24">
        <f>T1398*Cap_2*MIN(1,(W1398+dt)/StartRamp)</f>
        <v>0</v>
      </c>
      <c r="AA1398" s="24">
        <f>U1398*Cap_3*MIN(1,(X1398+dt)/StartRamp)</f>
        <v>1.1000000000000001</v>
      </c>
      <c r="AB1398" s="24">
        <f>SUM(Y1398:AA1398)</f>
        <v>1.1000000000000001</v>
      </c>
      <c r="AC1398" s="24">
        <f>AB1398-D1398</f>
        <v>-0.50529999999999986</v>
      </c>
      <c r="AD1398" s="25">
        <f>MEDIAN(0,(TaperEnd-E1398)/(TaperEnd-TaperStart),1)</f>
        <v>1</v>
      </c>
      <c r="AE1398" s="24">
        <f>MIN(P_pcs*AD1398,MAX(0,SOC_max-E1398)*E_nom*60/dt/SQRT(RTE))</f>
        <v>2.5</v>
      </c>
      <c r="AF1398" s="24">
        <f>MIN(P_pcs,MAX(0,E1398-SOC_min)*E_nom*60/dt*SQRT(RTE))</f>
        <v>2.5</v>
      </c>
      <c r="AG1398" s="24">
        <f>IF(AC1398&gt;0,MIN(AC1398,AE1398),0)</f>
        <v>0</v>
      </c>
      <c r="AH1398" s="24">
        <f>IF(AC1398&lt;0,MIN(-AC1398,AF1398),0)</f>
        <v>0.50529999999999986</v>
      </c>
      <c r="AI1398" s="24">
        <f>IF(AC1398&gt;0,D1398+AG1398,AB1398)</f>
        <v>1.1000000000000001</v>
      </c>
      <c r="AJ1398" s="24">
        <f>MAX(0,D1398-AI1398-AH1398)</f>
        <v>0</v>
      </c>
      <c r="AK1398" s="25">
        <f>IF(AB1398&gt;0,AI1398/AB1398,0)</f>
        <v>1</v>
      </c>
      <c r="AL1398">
        <f>IF(AB1398=0,1,MIN(MATCH(MEDIAN(MinStable,AK1398,1),FC_L,1),3))</f>
        <v>3</v>
      </c>
      <c r="AM1398" s="25">
        <f>INDEX(FC_E1,$AL1398)+(MEDIAN(MinStable,$AK1398,1)-INDEX(FC_L,$AL1398))*(INDEX(FC_E1,$AL1398+1)-INDEX(FC_E1,$AL1398))/(INDEX(FC_L,$AL1398+1)-INDEX(FC_L,$AL1398))</f>
        <v>0.42799999999999999</v>
      </c>
      <c r="AN1398" s="25">
        <f>INDEX(FC_E2,$AL1398)+(MEDIAN(MinStable,$AK1398,1)-INDEX(FC_L,$AL1398))*(INDEX(FC_E2,$AL1398+1)-INDEX(FC_E2,$AL1398))/(INDEX(FC_L,$AL1398+1)-INDEX(FC_L,$AL1398))</f>
        <v>0.42199999999999999</v>
      </c>
      <c r="AO1398" s="25">
        <f>INDEX(FC_E3,$AL1398)+(MEDIAN(MinStable,$AK1398,1)-INDEX(FC_L,$AL1398))*(INDEX(FC_E3,$AL1398+1)-INDEX(FC_E3,$AL1398))/(INDEX(FC_L,$AL1398+1)-INDEX(FC_L,$AL1398))</f>
        <v>0.41499999999999998</v>
      </c>
      <c r="AP1398" s="26">
        <f>(IF(S1398=1,Y1398*AK1398/AM1398,0)+IF(T1398=1,Z1398*AK1398/AN1398,0)+IF(U1398=1,AA1398*AK1398/AO1398,0))*dt/60</f>
        <v>4.4176706827309245E-2</v>
      </c>
      <c r="AQ1398" s="25">
        <f>E1398+(AG1398*SQRT(RTE)-AH1398/SQRT(RTE))*dt/60/E_nom</f>
        <v>0.5471431233460512</v>
      </c>
      <c r="AR1398">
        <f>IF(R1398=1,1,0)</f>
        <v>0</v>
      </c>
    </row>
    <row r="1399" spans="1:44" x14ac:dyDescent="0.2">
      <c r="A1399">
        <v>1397</v>
      </c>
      <c r="B1399" s="22">
        <f>A1399/1440</f>
        <v>0.97013888888888888</v>
      </c>
      <c r="C1399" s="23">
        <v>1.5923</v>
      </c>
      <c r="D1399" s="24">
        <f>C1399+P_aux</f>
        <v>1.6073</v>
      </c>
      <c r="E1399" s="25">
        <f>AQ1398</f>
        <v>0.5471431233460512</v>
      </c>
      <c r="F1399" s="24">
        <f>AB1398</f>
        <v>1.1000000000000001</v>
      </c>
      <c r="G1399">
        <f>IF(AND(S1398=0,V1398&gt;=MinOff),V1398,-1)</f>
        <v>91</v>
      </c>
      <c r="H1399">
        <f>IF(AND(T1398=0,W1398&gt;=MinOff),W1398,-1)</f>
        <v>90</v>
      </c>
      <c r="I1399">
        <f>IF(AND(U1398=0,X1398&gt;=MinOff),X1398,-1)</f>
        <v>-1</v>
      </c>
      <c r="J1399">
        <f>IF(AND(S1398=1,V1398&gt;=MinRun),V1398,-1)</f>
        <v>-1</v>
      </c>
      <c r="K1399">
        <f>IF(AND(T1398=1,W1398&gt;=MinRun),W1398,-1)</f>
        <v>-1</v>
      </c>
      <c r="L1399">
        <f>IF(AND(U1398=1,X1398&gt;=MinRun),X1398,-1)</f>
        <v>832</v>
      </c>
      <c r="M1399">
        <f>IF(MAX(G1399:I1399)&lt;0,0,MATCH(MAX(G1399:I1399),G1399:I1399,0))</f>
        <v>1</v>
      </c>
      <c r="N1399">
        <f>IF(MAX(J1399:L1399)&lt;0,0,MATCH(MAX(J1399:L1399),J1399:L1399,0))</f>
        <v>3</v>
      </c>
      <c r="O1399" s="24">
        <f>IF(N1399=0,0,INDEX(CapVec,N1399))</f>
        <v>1.1000000000000001</v>
      </c>
      <c r="P1399">
        <f>IF(OR(D1399&gt;F1399+StartMargin,E1399&lt;SOC_startT),1,0)</f>
        <v>0</v>
      </c>
      <c r="Q1399">
        <f>IF(AND(E1399&gt;SOC_stopT,D1399&lt;=F1399-O1399+StopMargin),1,0)</f>
        <v>0</v>
      </c>
      <c r="R1399">
        <f>IF(AND(P1399=1,M1399&gt;0),1,IF(AND(P1399=0,Q1399=1,N1399&gt;0),-1,0))</f>
        <v>0</v>
      </c>
      <c r="S1399">
        <f>S1398+IF(AND(R1399=1,M1399=1),1,0)-IF(AND(R1399=-1,N1399=1),1,0)</f>
        <v>0</v>
      </c>
      <c r="T1399">
        <f>T1398+IF(AND(R1399=1,M1399=2),1,0)-IF(AND(R1399=-1,N1399=2),1,0)</f>
        <v>0</v>
      </c>
      <c r="U1399">
        <f>U1398+IF(AND(R1399=1,M1399=3),1,0)-IF(AND(R1399=-1,N1399=3),1,0)</f>
        <v>1</v>
      </c>
      <c r="V1399">
        <f>IF(S1399&lt;&gt;S1398,0,V1398+dt)</f>
        <v>92</v>
      </c>
      <c r="W1399">
        <f>IF(T1399&lt;&gt;T1398,0,W1398+dt)</f>
        <v>91</v>
      </c>
      <c r="X1399">
        <f>IF(U1399&lt;&gt;U1398,0,X1398+dt)</f>
        <v>833</v>
      </c>
      <c r="Y1399" s="24">
        <f>S1399*Cap_1*MIN(1,(V1399+dt)/StartRamp)</f>
        <v>0</v>
      </c>
      <c r="Z1399" s="24">
        <f>T1399*Cap_2*MIN(1,(W1399+dt)/StartRamp)</f>
        <v>0</v>
      </c>
      <c r="AA1399" s="24">
        <f>U1399*Cap_3*MIN(1,(X1399+dt)/StartRamp)</f>
        <v>1.1000000000000001</v>
      </c>
      <c r="AB1399" s="24">
        <f>SUM(Y1399:AA1399)</f>
        <v>1.1000000000000001</v>
      </c>
      <c r="AC1399" s="24">
        <f>AB1399-D1399</f>
        <v>-0.50729999999999986</v>
      </c>
      <c r="AD1399" s="25">
        <f>MEDIAN(0,(TaperEnd-E1399)/(TaperEnd-TaperStart),1)</f>
        <v>1</v>
      </c>
      <c r="AE1399" s="24">
        <f>MIN(P_pcs*AD1399,MAX(0,SOC_max-E1399)*E_nom*60/dt/SQRT(RTE))</f>
        <v>2.5</v>
      </c>
      <c r="AF1399" s="24">
        <f>MIN(P_pcs,MAX(0,E1399-SOC_min)*E_nom*60/dt*SQRT(RTE))</f>
        <v>2.5</v>
      </c>
      <c r="AG1399" s="24">
        <f>IF(AC1399&gt;0,MIN(AC1399,AE1399),0)</f>
        <v>0</v>
      </c>
      <c r="AH1399" s="24">
        <f>IF(AC1399&lt;0,MIN(-AC1399,AF1399),0)</f>
        <v>0.50729999999999986</v>
      </c>
      <c r="AI1399" s="24">
        <f>IF(AC1399&gt;0,D1399+AG1399,AB1399)</f>
        <v>1.1000000000000001</v>
      </c>
      <c r="AJ1399" s="24">
        <f>MAX(0,D1399-AI1399-AH1399)</f>
        <v>0</v>
      </c>
      <c r="AK1399" s="25">
        <f>IF(AB1399&gt;0,AI1399/AB1399,0)</f>
        <v>1</v>
      </c>
      <c r="AL1399">
        <f>IF(AB1399=0,1,MIN(MATCH(MEDIAN(MinStable,AK1399,1),FC_L,1),3))</f>
        <v>3</v>
      </c>
      <c r="AM1399" s="25">
        <f>INDEX(FC_E1,$AL1399)+(MEDIAN(MinStable,$AK1399,1)-INDEX(FC_L,$AL1399))*(INDEX(FC_E1,$AL1399+1)-INDEX(FC_E1,$AL1399))/(INDEX(FC_L,$AL1399+1)-INDEX(FC_L,$AL1399))</f>
        <v>0.42799999999999999</v>
      </c>
      <c r="AN1399" s="25">
        <f>INDEX(FC_E2,$AL1399)+(MEDIAN(MinStable,$AK1399,1)-INDEX(FC_L,$AL1399))*(INDEX(FC_E2,$AL1399+1)-INDEX(FC_E2,$AL1399))/(INDEX(FC_L,$AL1399+1)-INDEX(FC_L,$AL1399))</f>
        <v>0.42199999999999999</v>
      </c>
      <c r="AO1399" s="25">
        <f>INDEX(FC_E3,$AL1399)+(MEDIAN(MinStable,$AK1399,1)-INDEX(FC_L,$AL1399))*(INDEX(FC_E3,$AL1399+1)-INDEX(FC_E3,$AL1399))/(INDEX(FC_L,$AL1399+1)-INDEX(FC_L,$AL1399))</f>
        <v>0.41499999999999998</v>
      </c>
      <c r="AP1399" s="26">
        <f>(IF(S1399=1,Y1399*AK1399/AM1399,0)+IF(T1399=1,Z1399*AK1399/AN1399,0)+IF(U1399=1,AA1399*AK1399/AO1399,0))*dt/60</f>
        <v>4.4176706827309245E-2</v>
      </c>
      <c r="AQ1399" s="25">
        <f>E1399+(AG1399*SQRT(RTE)-AH1399/SQRT(RTE))*dt/60/E_nom</f>
        <v>0.54550438511260879</v>
      </c>
      <c r="AR1399">
        <f>IF(R1399=1,1,0)</f>
        <v>0</v>
      </c>
    </row>
    <row r="1400" spans="1:44" x14ac:dyDescent="0.2">
      <c r="A1400">
        <v>1398</v>
      </c>
      <c r="B1400" s="22">
        <f>A1400/1440</f>
        <v>0.97083333333333333</v>
      </c>
      <c r="C1400" s="23">
        <v>1.6073</v>
      </c>
      <c r="D1400" s="24">
        <f>C1400+P_aux</f>
        <v>1.6222999999999999</v>
      </c>
      <c r="E1400" s="25">
        <f>AQ1399</f>
        <v>0.54550438511260879</v>
      </c>
      <c r="F1400" s="24">
        <f>AB1399</f>
        <v>1.1000000000000001</v>
      </c>
      <c r="G1400">
        <f>IF(AND(S1399=0,V1399&gt;=MinOff),V1399,-1)</f>
        <v>92</v>
      </c>
      <c r="H1400">
        <f>IF(AND(T1399=0,W1399&gt;=MinOff),W1399,-1)</f>
        <v>91</v>
      </c>
      <c r="I1400">
        <f>IF(AND(U1399=0,X1399&gt;=MinOff),X1399,-1)</f>
        <v>-1</v>
      </c>
      <c r="J1400">
        <f>IF(AND(S1399=1,V1399&gt;=MinRun),V1399,-1)</f>
        <v>-1</v>
      </c>
      <c r="K1400">
        <f>IF(AND(T1399=1,W1399&gt;=MinRun),W1399,-1)</f>
        <v>-1</v>
      </c>
      <c r="L1400">
        <f>IF(AND(U1399=1,X1399&gt;=MinRun),X1399,-1)</f>
        <v>833</v>
      </c>
      <c r="M1400">
        <f>IF(MAX(G1400:I1400)&lt;0,0,MATCH(MAX(G1400:I1400),G1400:I1400,0))</f>
        <v>1</v>
      </c>
      <c r="N1400">
        <f>IF(MAX(J1400:L1400)&lt;0,0,MATCH(MAX(J1400:L1400),J1400:L1400,0))</f>
        <v>3</v>
      </c>
      <c r="O1400" s="24">
        <f>IF(N1400=0,0,INDEX(CapVec,N1400))</f>
        <v>1.1000000000000001</v>
      </c>
      <c r="P1400">
        <f>IF(OR(D1400&gt;F1400+StartMargin,E1400&lt;SOC_startT),1,0)</f>
        <v>0</v>
      </c>
      <c r="Q1400">
        <f>IF(AND(E1400&gt;SOC_stopT,D1400&lt;=F1400-O1400+StopMargin),1,0)</f>
        <v>0</v>
      </c>
      <c r="R1400">
        <f>IF(AND(P1400=1,M1400&gt;0),1,IF(AND(P1400=0,Q1400=1,N1400&gt;0),-1,0))</f>
        <v>0</v>
      </c>
      <c r="S1400">
        <f>S1399+IF(AND(R1400=1,M1400=1),1,0)-IF(AND(R1400=-1,N1400=1),1,0)</f>
        <v>0</v>
      </c>
      <c r="T1400">
        <f>T1399+IF(AND(R1400=1,M1400=2),1,0)-IF(AND(R1400=-1,N1400=2),1,0)</f>
        <v>0</v>
      </c>
      <c r="U1400">
        <f>U1399+IF(AND(R1400=1,M1400=3),1,0)-IF(AND(R1400=-1,N1400=3),1,0)</f>
        <v>1</v>
      </c>
      <c r="V1400">
        <f>IF(S1400&lt;&gt;S1399,0,V1399+dt)</f>
        <v>93</v>
      </c>
      <c r="W1400">
        <f>IF(T1400&lt;&gt;T1399,0,W1399+dt)</f>
        <v>92</v>
      </c>
      <c r="X1400">
        <f>IF(U1400&lt;&gt;U1399,0,X1399+dt)</f>
        <v>834</v>
      </c>
      <c r="Y1400" s="24">
        <f>S1400*Cap_1*MIN(1,(V1400+dt)/StartRamp)</f>
        <v>0</v>
      </c>
      <c r="Z1400" s="24">
        <f>T1400*Cap_2*MIN(1,(W1400+dt)/StartRamp)</f>
        <v>0</v>
      </c>
      <c r="AA1400" s="24">
        <f>U1400*Cap_3*MIN(1,(X1400+dt)/StartRamp)</f>
        <v>1.1000000000000001</v>
      </c>
      <c r="AB1400" s="24">
        <f>SUM(Y1400:AA1400)</f>
        <v>1.1000000000000001</v>
      </c>
      <c r="AC1400" s="24">
        <f>AB1400-D1400</f>
        <v>-0.52229999999999976</v>
      </c>
      <c r="AD1400" s="25">
        <f>MEDIAN(0,(TaperEnd-E1400)/(TaperEnd-TaperStart),1)</f>
        <v>1</v>
      </c>
      <c r="AE1400" s="24">
        <f>MIN(P_pcs*AD1400,MAX(0,SOC_max-E1400)*E_nom*60/dt/SQRT(RTE))</f>
        <v>2.5</v>
      </c>
      <c r="AF1400" s="24">
        <f>MIN(P_pcs,MAX(0,E1400-SOC_min)*E_nom*60/dt*SQRT(RTE))</f>
        <v>2.5</v>
      </c>
      <c r="AG1400" s="24">
        <f>IF(AC1400&gt;0,MIN(AC1400,AE1400),0)</f>
        <v>0</v>
      </c>
      <c r="AH1400" s="24">
        <f>IF(AC1400&lt;0,MIN(-AC1400,AF1400),0)</f>
        <v>0.52229999999999976</v>
      </c>
      <c r="AI1400" s="24">
        <f>IF(AC1400&gt;0,D1400+AG1400,AB1400)</f>
        <v>1.1000000000000001</v>
      </c>
      <c r="AJ1400" s="24">
        <f>MAX(0,D1400-AI1400-AH1400)</f>
        <v>0</v>
      </c>
      <c r="AK1400" s="25">
        <f>IF(AB1400&gt;0,AI1400/AB1400,0)</f>
        <v>1</v>
      </c>
      <c r="AL1400">
        <f>IF(AB1400=0,1,MIN(MATCH(MEDIAN(MinStable,AK1400,1),FC_L,1),3))</f>
        <v>3</v>
      </c>
      <c r="AM1400" s="25">
        <f>INDEX(FC_E1,$AL1400)+(MEDIAN(MinStable,$AK1400,1)-INDEX(FC_L,$AL1400))*(INDEX(FC_E1,$AL1400+1)-INDEX(FC_E1,$AL1400))/(INDEX(FC_L,$AL1400+1)-INDEX(FC_L,$AL1400))</f>
        <v>0.42799999999999999</v>
      </c>
      <c r="AN1400" s="25">
        <f>INDEX(FC_E2,$AL1400)+(MEDIAN(MinStable,$AK1400,1)-INDEX(FC_L,$AL1400))*(INDEX(FC_E2,$AL1400+1)-INDEX(FC_E2,$AL1400))/(INDEX(FC_L,$AL1400+1)-INDEX(FC_L,$AL1400))</f>
        <v>0.42199999999999999</v>
      </c>
      <c r="AO1400" s="25">
        <f>INDEX(FC_E3,$AL1400)+(MEDIAN(MinStable,$AK1400,1)-INDEX(FC_L,$AL1400))*(INDEX(FC_E3,$AL1400+1)-INDEX(FC_E3,$AL1400))/(INDEX(FC_L,$AL1400+1)-INDEX(FC_L,$AL1400))</f>
        <v>0.41499999999999998</v>
      </c>
      <c r="AP1400" s="26">
        <f>(IF(S1400=1,Y1400*AK1400/AM1400,0)+IF(T1400=1,Z1400*AK1400/AN1400,0)+IF(U1400=1,AA1400*AK1400/AO1400,0))*dt/60</f>
        <v>4.4176706827309245E-2</v>
      </c>
      <c r="AQ1400" s="25">
        <f>E1400+(AG1400*SQRT(RTE)-AH1400/SQRT(RTE))*dt/60/E_nom</f>
        <v>0.54381719217090374</v>
      </c>
      <c r="AR1400">
        <f>IF(R1400=1,1,0)</f>
        <v>0</v>
      </c>
    </row>
    <row r="1401" spans="1:44" x14ac:dyDescent="0.2">
      <c r="A1401">
        <v>1399</v>
      </c>
      <c r="B1401" s="22">
        <f>A1401/1440</f>
        <v>0.97152777777777777</v>
      </c>
      <c r="C1401" s="23">
        <v>1.6966000000000001</v>
      </c>
      <c r="D1401" s="24">
        <f>C1401+P_aux</f>
        <v>1.7116</v>
      </c>
      <c r="E1401" s="25">
        <f>AQ1400</f>
        <v>0.54381719217090374</v>
      </c>
      <c r="F1401" s="24">
        <f>AB1400</f>
        <v>1.1000000000000001</v>
      </c>
      <c r="G1401">
        <f>IF(AND(S1400=0,V1400&gt;=MinOff),V1400,-1)</f>
        <v>93</v>
      </c>
      <c r="H1401">
        <f>IF(AND(T1400=0,W1400&gt;=MinOff),W1400,-1)</f>
        <v>92</v>
      </c>
      <c r="I1401">
        <f>IF(AND(U1400=0,X1400&gt;=MinOff),X1400,-1)</f>
        <v>-1</v>
      </c>
      <c r="J1401">
        <f>IF(AND(S1400=1,V1400&gt;=MinRun),V1400,-1)</f>
        <v>-1</v>
      </c>
      <c r="K1401">
        <f>IF(AND(T1400=1,W1400&gt;=MinRun),W1400,-1)</f>
        <v>-1</v>
      </c>
      <c r="L1401">
        <f>IF(AND(U1400=1,X1400&gt;=MinRun),X1400,-1)</f>
        <v>834</v>
      </c>
      <c r="M1401">
        <f>IF(MAX(G1401:I1401)&lt;0,0,MATCH(MAX(G1401:I1401),G1401:I1401,0))</f>
        <v>1</v>
      </c>
      <c r="N1401">
        <f>IF(MAX(J1401:L1401)&lt;0,0,MATCH(MAX(J1401:L1401),J1401:L1401,0))</f>
        <v>3</v>
      </c>
      <c r="O1401" s="24">
        <f>IF(N1401=0,0,INDEX(CapVec,N1401))</f>
        <v>1.1000000000000001</v>
      </c>
      <c r="P1401">
        <f>IF(OR(D1401&gt;F1401+StartMargin,E1401&lt;SOC_startT),1,0)</f>
        <v>0</v>
      </c>
      <c r="Q1401">
        <f>IF(AND(E1401&gt;SOC_stopT,D1401&lt;=F1401-O1401+StopMargin),1,0)</f>
        <v>0</v>
      </c>
      <c r="R1401">
        <f>IF(AND(P1401=1,M1401&gt;0),1,IF(AND(P1401=0,Q1401=1,N1401&gt;0),-1,0))</f>
        <v>0</v>
      </c>
      <c r="S1401">
        <f>S1400+IF(AND(R1401=1,M1401=1),1,0)-IF(AND(R1401=-1,N1401=1),1,0)</f>
        <v>0</v>
      </c>
      <c r="T1401">
        <f>T1400+IF(AND(R1401=1,M1401=2),1,0)-IF(AND(R1401=-1,N1401=2),1,0)</f>
        <v>0</v>
      </c>
      <c r="U1401">
        <f>U1400+IF(AND(R1401=1,M1401=3),1,0)-IF(AND(R1401=-1,N1401=3),1,0)</f>
        <v>1</v>
      </c>
      <c r="V1401">
        <f>IF(S1401&lt;&gt;S1400,0,V1400+dt)</f>
        <v>94</v>
      </c>
      <c r="W1401">
        <f>IF(T1401&lt;&gt;T1400,0,W1400+dt)</f>
        <v>93</v>
      </c>
      <c r="X1401">
        <f>IF(U1401&lt;&gt;U1400,0,X1400+dt)</f>
        <v>835</v>
      </c>
      <c r="Y1401" s="24">
        <f>S1401*Cap_1*MIN(1,(V1401+dt)/StartRamp)</f>
        <v>0</v>
      </c>
      <c r="Z1401" s="24">
        <f>T1401*Cap_2*MIN(1,(W1401+dt)/StartRamp)</f>
        <v>0</v>
      </c>
      <c r="AA1401" s="24">
        <f>U1401*Cap_3*MIN(1,(X1401+dt)/StartRamp)</f>
        <v>1.1000000000000001</v>
      </c>
      <c r="AB1401" s="24">
        <f>SUM(Y1401:AA1401)</f>
        <v>1.1000000000000001</v>
      </c>
      <c r="AC1401" s="24">
        <f>AB1401-D1401</f>
        <v>-0.61159999999999992</v>
      </c>
      <c r="AD1401" s="25">
        <f>MEDIAN(0,(TaperEnd-E1401)/(TaperEnd-TaperStart),1)</f>
        <v>1</v>
      </c>
      <c r="AE1401" s="24">
        <f>MIN(P_pcs*AD1401,MAX(0,SOC_max-E1401)*E_nom*60/dt/SQRT(RTE))</f>
        <v>2.5</v>
      </c>
      <c r="AF1401" s="24">
        <f>MIN(P_pcs,MAX(0,E1401-SOC_min)*E_nom*60/dt*SQRT(RTE))</f>
        <v>2.5</v>
      </c>
      <c r="AG1401" s="24">
        <f>IF(AC1401&gt;0,MIN(AC1401,AE1401),0)</f>
        <v>0</v>
      </c>
      <c r="AH1401" s="24">
        <f>IF(AC1401&lt;0,MIN(-AC1401,AF1401),0)</f>
        <v>0.61159999999999992</v>
      </c>
      <c r="AI1401" s="24">
        <f>IF(AC1401&gt;0,D1401+AG1401,AB1401)</f>
        <v>1.1000000000000001</v>
      </c>
      <c r="AJ1401" s="24">
        <f>MAX(0,D1401-AI1401-AH1401)</f>
        <v>0</v>
      </c>
      <c r="AK1401" s="25">
        <f>IF(AB1401&gt;0,AI1401/AB1401,0)</f>
        <v>1</v>
      </c>
      <c r="AL1401">
        <f>IF(AB1401=0,1,MIN(MATCH(MEDIAN(MinStable,AK1401,1),FC_L,1),3))</f>
        <v>3</v>
      </c>
      <c r="AM1401" s="25">
        <f>INDEX(FC_E1,$AL1401)+(MEDIAN(MinStable,$AK1401,1)-INDEX(FC_L,$AL1401))*(INDEX(FC_E1,$AL1401+1)-INDEX(FC_E1,$AL1401))/(INDEX(FC_L,$AL1401+1)-INDEX(FC_L,$AL1401))</f>
        <v>0.42799999999999999</v>
      </c>
      <c r="AN1401" s="25">
        <f>INDEX(FC_E2,$AL1401)+(MEDIAN(MinStable,$AK1401,1)-INDEX(FC_L,$AL1401))*(INDEX(FC_E2,$AL1401+1)-INDEX(FC_E2,$AL1401))/(INDEX(FC_L,$AL1401+1)-INDEX(FC_L,$AL1401))</f>
        <v>0.42199999999999999</v>
      </c>
      <c r="AO1401" s="25">
        <f>INDEX(FC_E3,$AL1401)+(MEDIAN(MinStable,$AK1401,1)-INDEX(FC_L,$AL1401))*(INDEX(FC_E3,$AL1401+1)-INDEX(FC_E3,$AL1401))/(INDEX(FC_L,$AL1401+1)-INDEX(FC_L,$AL1401))</f>
        <v>0.41499999999999998</v>
      </c>
      <c r="AP1401" s="26">
        <f>(IF(S1401=1,Y1401*AK1401/AM1401,0)+IF(T1401=1,Z1401*AK1401/AN1401,0)+IF(U1401=1,AA1401*AK1401/AO1401,0))*dt/60</f>
        <v>4.4176706827309245E-2</v>
      </c>
      <c r="AQ1401" s="25">
        <f>E1401+(AG1401*SQRT(RTE)-AH1401/SQRT(RTE))*dt/60/E_nom</f>
        <v>0.54184153219934172</v>
      </c>
      <c r="AR1401">
        <f>IF(R1401=1,1,0)</f>
        <v>0</v>
      </c>
    </row>
    <row r="1402" spans="1:44" x14ac:dyDescent="0.2">
      <c r="A1402">
        <v>1400</v>
      </c>
      <c r="B1402" s="22">
        <f>A1402/1440</f>
        <v>0.97222222222222221</v>
      </c>
      <c r="C1402" s="23">
        <v>1.6314</v>
      </c>
      <c r="D1402" s="24">
        <f>C1402+P_aux</f>
        <v>1.6463999999999999</v>
      </c>
      <c r="E1402" s="25">
        <f>AQ1401</f>
        <v>0.54184153219934172</v>
      </c>
      <c r="F1402" s="24">
        <f>AB1401</f>
        <v>1.1000000000000001</v>
      </c>
      <c r="G1402">
        <f>IF(AND(S1401=0,V1401&gt;=MinOff),V1401,-1)</f>
        <v>94</v>
      </c>
      <c r="H1402">
        <f>IF(AND(T1401=0,W1401&gt;=MinOff),W1401,-1)</f>
        <v>93</v>
      </c>
      <c r="I1402">
        <f>IF(AND(U1401=0,X1401&gt;=MinOff),X1401,-1)</f>
        <v>-1</v>
      </c>
      <c r="J1402">
        <f>IF(AND(S1401=1,V1401&gt;=MinRun),V1401,-1)</f>
        <v>-1</v>
      </c>
      <c r="K1402">
        <f>IF(AND(T1401=1,W1401&gt;=MinRun),W1401,-1)</f>
        <v>-1</v>
      </c>
      <c r="L1402">
        <f>IF(AND(U1401=1,X1401&gt;=MinRun),X1401,-1)</f>
        <v>835</v>
      </c>
      <c r="M1402">
        <f>IF(MAX(G1402:I1402)&lt;0,0,MATCH(MAX(G1402:I1402),G1402:I1402,0))</f>
        <v>1</v>
      </c>
      <c r="N1402">
        <f>IF(MAX(J1402:L1402)&lt;0,0,MATCH(MAX(J1402:L1402),J1402:L1402,0))</f>
        <v>3</v>
      </c>
      <c r="O1402" s="24">
        <f>IF(N1402=0,0,INDEX(CapVec,N1402))</f>
        <v>1.1000000000000001</v>
      </c>
      <c r="P1402">
        <f>IF(OR(D1402&gt;F1402+StartMargin,E1402&lt;SOC_startT),1,0)</f>
        <v>0</v>
      </c>
      <c r="Q1402">
        <f>IF(AND(E1402&gt;SOC_stopT,D1402&lt;=F1402-O1402+StopMargin),1,0)</f>
        <v>0</v>
      </c>
      <c r="R1402">
        <f>IF(AND(P1402=1,M1402&gt;0),1,IF(AND(P1402=0,Q1402=1,N1402&gt;0),-1,0))</f>
        <v>0</v>
      </c>
      <c r="S1402">
        <f>S1401+IF(AND(R1402=1,M1402=1),1,0)-IF(AND(R1402=-1,N1402=1),1,0)</f>
        <v>0</v>
      </c>
      <c r="T1402">
        <f>T1401+IF(AND(R1402=1,M1402=2),1,0)-IF(AND(R1402=-1,N1402=2),1,0)</f>
        <v>0</v>
      </c>
      <c r="U1402">
        <f>U1401+IF(AND(R1402=1,M1402=3),1,0)-IF(AND(R1402=-1,N1402=3),1,0)</f>
        <v>1</v>
      </c>
      <c r="V1402">
        <f>IF(S1402&lt;&gt;S1401,0,V1401+dt)</f>
        <v>95</v>
      </c>
      <c r="W1402">
        <f>IF(T1402&lt;&gt;T1401,0,W1401+dt)</f>
        <v>94</v>
      </c>
      <c r="X1402">
        <f>IF(U1402&lt;&gt;U1401,0,X1401+dt)</f>
        <v>836</v>
      </c>
      <c r="Y1402" s="24">
        <f>S1402*Cap_1*MIN(1,(V1402+dt)/StartRamp)</f>
        <v>0</v>
      </c>
      <c r="Z1402" s="24">
        <f>T1402*Cap_2*MIN(1,(W1402+dt)/StartRamp)</f>
        <v>0</v>
      </c>
      <c r="AA1402" s="24">
        <f>U1402*Cap_3*MIN(1,(X1402+dt)/StartRamp)</f>
        <v>1.1000000000000001</v>
      </c>
      <c r="AB1402" s="24">
        <f>SUM(Y1402:AA1402)</f>
        <v>1.1000000000000001</v>
      </c>
      <c r="AC1402" s="24">
        <f>AB1402-D1402</f>
        <v>-0.54639999999999977</v>
      </c>
      <c r="AD1402" s="25">
        <f>MEDIAN(0,(TaperEnd-E1402)/(TaperEnd-TaperStart),1)</f>
        <v>1</v>
      </c>
      <c r="AE1402" s="24">
        <f>MIN(P_pcs*AD1402,MAX(0,SOC_max-E1402)*E_nom*60/dt/SQRT(RTE))</f>
        <v>2.5</v>
      </c>
      <c r="AF1402" s="24">
        <f>MIN(P_pcs,MAX(0,E1402-SOC_min)*E_nom*60/dt*SQRT(RTE))</f>
        <v>2.5</v>
      </c>
      <c r="AG1402" s="24">
        <f>IF(AC1402&gt;0,MIN(AC1402,AE1402),0)</f>
        <v>0</v>
      </c>
      <c r="AH1402" s="24">
        <f>IF(AC1402&lt;0,MIN(-AC1402,AF1402),0)</f>
        <v>0.54639999999999977</v>
      </c>
      <c r="AI1402" s="24">
        <f>IF(AC1402&gt;0,D1402+AG1402,AB1402)</f>
        <v>1.1000000000000001</v>
      </c>
      <c r="AJ1402" s="24">
        <f>MAX(0,D1402-AI1402-AH1402)</f>
        <v>0</v>
      </c>
      <c r="AK1402" s="25">
        <f>IF(AB1402&gt;0,AI1402/AB1402,0)</f>
        <v>1</v>
      </c>
      <c r="AL1402">
        <f>IF(AB1402=0,1,MIN(MATCH(MEDIAN(MinStable,AK1402,1),FC_L,1),3))</f>
        <v>3</v>
      </c>
      <c r="AM1402" s="25">
        <f>INDEX(FC_E1,$AL1402)+(MEDIAN(MinStable,$AK1402,1)-INDEX(FC_L,$AL1402))*(INDEX(FC_E1,$AL1402+1)-INDEX(FC_E1,$AL1402))/(INDEX(FC_L,$AL1402+1)-INDEX(FC_L,$AL1402))</f>
        <v>0.42799999999999999</v>
      </c>
      <c r="AN1402" s="25">
        <f>INDEX(FC_E2,$AL1402)+(MEDIAN(MinStable,$AK1402,1)-INDEX(FC_L,$AL1402))*(INDEX(FC_E2,$AL1402+1)-INDEX(FC_E2,$AL1402))/(INDEX(FC_L,$AL1402+1)-INDEX(FC_L,$AL1402))</f>
        <v>0.42199999999999999</v>
      </c>
      <c r="AO1402" s="25">
        <f>INDEX(FC_E3,$AL1402)+(MEDIAN(MinStable,$AK1402,1)-INDEX(FC_L,$AL1402))*(INDEX(FC_E3,$AL1402+1)-INDEX(FC_E3,$AL1402))/(INDEX(FC_L,$AL1402+1)-INDEX(FC_L,$AL1402))</f>
        <v>0.41499999999999998</v>
      </c>
      <c r="AP1402" s="26">
        <f>(IF(S1402=1,Y1402*AK1402/AM1402,0)+IF(T1402=1,Z1402*AK1402/AN1402,0)+IF(U1402=1,AA1402*AK1402/AO1402,0))*dt/60</f>
        <v>4.4176706827309245E-2</v>
      </c>
      <c r="AQ1402" s="25">
        <f>E1402+(AG1402*SQRT(RTE)-AH1402/SQRT(RTE))*dt/60/E_nom</f>
        <v>0.54007648869302805</v>
      </c>
      <c r="AR1402">
        <f>IF(R1402=1,1,0)</f>
        <v>0</v>
      </c>
    </row>
    <row r="1403" spans="1:44" x14ac:dyDescent="0.2">
      <c r="A1403">
        <v>1401</v>
      </c>
      <c r="B1403" s="22">
        <f>A1403/1440</f>
        <v>0.97291666666666665</v>
      </c>
      <c r="C1403" s="23">
        <v>1.7150000000000001</v>
      </c>
      <c r="D1403" s="24">
        <f>C1403+P_aux</f>
        <v>1.73</v>
      </c>
      <c r="E1403" s="25">
        <f>AQ1402</f>
        <v>0.54007648869302805</v>
      </c>
      <c r="F1403" s="24">
        <f>AB1402</f>
        <v>1.1000000000000001</v>
      </c>
      <c r="G1403">
        <f>IF(AND(S1402=0,V1402&gt;=MinOff),V1402,-1)</f>
        <v>95</v>
      </c>
      <c r="H1403">
        <f>IF(AND(T1402=0,W1402&gt;=MinOff),W1402,-1)</f>
        <v>94</v>
      </c>
      <c r="I1403">
        <f>IF(AND(U1402=0,X1402&gt;=MinOff),X1402,-1)</f>
        <v>-1</v>
      </c>
      <c r="J1403">
        <f>IF(AND(S1402=1,V1402&gt;=MinRun),V1402,-1)</f>
        <v>-1</v>
      </c>
      <c r="K1403">
        <f>IF(AND(T1402=1,W1402&gt;=MinRun),W1402,-1)</f>
        <v>-1</v>
      </c>
      <c r="L1403">
        <f>IF(AND(U1402=1,X1402&gt;=MinRun),X1402,-1)</f>
        <v>836</v>
      </c>
      <c r="M1403">
        <f>IF(MAX(G1403:I1403)&lt;0,0,MATCH(MAX(G1403:I1403),G1403:I1403,0))</f>
        <v>1</v>
      </c>
      <c r="N1403">
        <f>IF(MAX(J1403:L1403)&lt;0,0,MATCH(MAX(J1403:L1403),J1403:L1403,0))</f>
        <v>3</v>
      </c>
      <c r="O1403" s="24">
        <f>IF(N1403=0,0,INDEX(CapVec,N1403))</f>
        <v>1.1000000000000001</v>
      </c>
      <c r="P1403">
        <f>IF(OR(D1403&gt;F1403+StartMargin,E1403&lt;SOC_startT),1,0)</f>
        <v>0</v>
      </c>
      <c r="Q1403">
        <f>IF(AND(E1403&gt;SOC_stopT,D1403&lt;=F1403-O1403+StopMargin),1,0)</f>
        <v>0</v>
      </c>
      <c r="R1403">
        <f>IF(AND(P1403=1,M1403&gt;0),1,IF(AND(P1403=0,Q1403=1,N1403&gt;0),-1,0))</f>
        <v>0</v>
      </c>
      <c r="S1403">
        <f>S1402+IF(AND(R1403=1,M1403=1),1,0)-IF(AND(R1403=-1,N1403=1),1,0)</f>
        <v>0</v>
      </c>
      <c r="T1403">
        <f>T1402+IF(AND(R1403=1,M1403=2),1,0)-IF(AND(R1403=-1,N1403=2),1,0)</f>
        <v>0</v>
      </c>
      <c r="U1403">
        <f>U1402+IF(AND(R1403=1,M1403=3),1,0)-IF(AND(R1403=-1,N1403=3),1,0)</f>
        <v>1</v>
      </c>
      <c r="V1403">
        <f>IF(S1403&lt;&gt;S1402,0,V1402+dt)</f>
        <v>96</v>
      </c>
      <c r="W1403">
        <f>IF(T1403&lt;&gt;T1402,0,W1402+dt)</f>
        <v>95</v>
      </c>
      <c r="X1403">
        <f>IF(U1403&lt;&gt;U1402,0,X1402+dt)</f>
        <v>837</v>
      </c>
      <c r="Y1403" s="24">
        <f>S1403*Cap_1*MIN(1,(V1403+dt)/StartRamp)</f>
        <v>0</v>
      </c>
      <c r="Z1403" s="24">
        <f>T1403*Cap_2*MIN(1,(W1403+dt)/StartRamp)</f>
        <v>0</v>
      </c>
      <c r="AA1403" s="24">
        <f>U1403*Cap_3*MIN(1,(X1403+dt)/StartRamp)</f>
        <v>1.1000000000000001</v>
      </c>
      <c r="AB1403" s="24">
        <f>SUM(Y1403:AA1403)</f>
        <v>1.1000000000000001</v>
      </c>
      <c r="AC1403" s="24">
        <f>AB1403-D1403</f>
        <v>-0.62999999999999989</v>
      </c>
      <c r="AD1403" s="25">
        <f>MEDIAN(0,(TaperEnd-E1403)/(TaperEnd-TaperStart),1)</f>
        <v>1</v>
      </c>
      <c r="AE1403" s="24">
        <f>MIN(P_pcs*AD1403,MAX(0,SOC_max-E1403)*E_nom*60/dt/SQRT(RTE))</f>
        <v>2.5</v>
      </c>
      <c r="AF1403" s="24">
        <f>MIN(P_pcs,MAX(0,E1403-SOC_min)*E_nom*60/dt*SQRT(RTE))</f>
        <v>2.5</v>
      </c>
      <c r="AG1403" s="24">
        <f>IF(AC1403&gt;0,MIN(AC1403,AE1403),0)</f>
        <v>0</v>
      </c>
      <c r="AH1403" s="24">
        <f>IF(AC1403&lt;0,MIN(-AC1403,AF1403),0)</f>
        <v>0.62999999999999989</v>
      </c>
      <c r="AI1403" s="24">
        <f>IF(AC1403&gt;0,D1403+AG1403,AB1403)</f>
        <v>1.1000000000000001</v>
      </c>
      <c r="AJ1403" s="24">
        <f>MAX(0,D1403-AI1403-AH1403)</f>
        <v>0</v>
      </c>
      <c r="AK1403" s="25">
        <f>IF(AB1403&gt;0,AI1403/AB1403,0)</f>
        <v>1</v>
      </c>
      <c r="AL1403">
        <f>IF(AB1403=0,1,MIN(MATCH(MEDIAN(MinStable,AK1403,1),FC_L,1),3))</f>
        <v>3</v>
      </c>
      <c r="AM1403" s="25">
        <f>INDEX(FC_E1,$AL1403)+(MEDIAN(MinStable,$AK1403,1)-INDEX(FC_L,$AL1403))*(INDEX(FC_E1,$AL1403+1)-INDEX(FC_E1,$AL1403))/(INDEX(FC_L,$AL1403+1)-INDEX(FC_L,$AL1403))</f>
        <v>0.42799999999999999</v>
      </c>
      <c r="AN1403" s="25">
        <f>INDEX(FC_E2,$AL1403)+(MEDIAN(MinStable,$AK1403,1)-INDEX(FC_L,$AL1403))*(INDEX(FC_E2,$AL1403+1)-INDEX(FC_E2,$AL1403))/(INDEX(FC_L,$AL1403+1)-INDEX(FC_L,$AL1403))</f>
        <v>0.42199999999999999</v>
      </c>
      <c r="AO1403" s="25">
        <f>INDEX(FC_E3,$AL1403)+(MEDIAN(MinStable,$AK1403,1)-INDEX(FC_L,$AL1403))*(INDEX(FC_E3,$AL1403+1)-INDEX(FC_E3,$AL1403))/(INDEX(FC_L,$AL1403+1)-INDEX(FC_L,$AL1403))</f>
        <v>0.41499999999999998</v>
      </c>
      <c r="AP1403" s="26">
        <f>(IF(S1403=1,Y1403*AK1403/AM1403,0)+IF(T1403=1,Z1403*AK1403/AN1403,0)+IF(U1403=1,AA1403*AK1403/AO1403,0))*dt/60</f>
        <v>4.4176706827309245E-2</v>
      </c>
      <c r="AQ1403" s="25">
        <f>E1403+(AG1403*SQRT(RTE)-AH1403/SQRT(RTE))*dt/60/E_nom</f>
        <v>0.53804139094599723</v>
      </c>
      <c r="AR1403">
        <f>IF(R1403=1,1,0)</f>
        <v>0</v>
      </c>
    </row>
    <row r="1404" spans="1:44" x14ac:dyDescent="0.2">
      <c r="A1404">
        <v>1402</v>
      </c>
      <c r="B1404" s="22">
        <f>A1404/1440</f>
        <v>0.97361111111111109</v>
      </c>
      <c r="C1404" s="23">
        <v>1.5589</v>
      </c>
      <c r="D1404" s="24">
        <f>C1404+P_aux</f>
        <v>1.5738999999999999</v>
      </c>
      <c r="E1404" s="25">
        <f>AQ1403</f>
        <v>0.53804139094599723</v>
      </c>
      <c r="F1404" s="24">
        <f>AB1403</f>
        <v>1.1000000000000001</v>
      </c>
      <c r="G1404">
        <f>IF(AND(S1403=0,V1403&gt;=MinOff),V1403,-1)</f>
        <v>96</v>
      </c>
      <c r="H1404">
        <f>IF(AND(T1403=0,W1403&gt;=MinOff),W1403,-1)</f>
        <v>95</v>
      </c>
      <c r="I1404">
        <f>IF(AND(U1403=0,X1403&gt;=MinOff),X1403,-1)</f>
        <v>-1</v>
      </c>
      <c r="J1404">
        <f>IF(AND(S1403=1,V1403&gt;=MinRun),V1403,-1)</f>
        <v>-1</v>
      </c>
      <c r="K1404">
        <f>IF(AND(T1403=1,W1403&gt;=MinRun),W1403,-1)</f>
        <v>-1</v>
      </c>
      <c r="L1404">
        <f>IF(AND(U1403=1,X1403&gt;=MinRun),X1403,-1)</f>
        <v>837</v>
      </c>
      <c r="M1404">
        <f>IF(MAX(G1404:I1404)&lt;0,0,MATCH(MAX(G1404:I1404),G1404:I1404,0))</f>
        <v>1</v>
      </c>
      <c r="N1404">
        <f>IF(MAX(J1404:L1404)&lt;0,0,MATCH(MAX(J1404:L1404),J1404:L1404,0))</f>
        <v>3</v>
      </c>
      <c r="O1404" s="24">
        <f>IF(N1404=0,0,INDEX(CapVec,N1404))</f>
        <v>1.1000000000000001</v>
      </c>
      <c r="P1404">
        <f>IF(OR(D1404&gt;F1404+StartMargin,E1404&lt;SOC_startT),1,0)</f>
        <v>0</v>
      </c>
      <c r="Q1404">
        <f>IF(AND(E1404&gt;SOC_stopT,D1404&lt;=F1404-O1404+StopMargin),1,0)</f>
        <v>0</v>
      </c>
      <c r="R1404">
        <f>IF(AND(P1404=1,M1404&gt;0),1,IF(AND(P1404=0,Q1404=1,N1404&gt;0),-1,0))</f>
        <v>0</v>
      </c>
      <c r="S1404">
        <f>S1403+IF(AND(R1404=1,M1404=1),1,0)-IF(AND(R1404=-1,N1404=1),1,0)</f>
        <v>0</v>
      </c>
      <c r="T1404">
        <f>T1403+IF(AND(R1404=1,M1404=2),1,0)-IF(AND(R1404=-1,N1404=2),1,0)</f>
        <v>0</v>
      </c>
      <c r="U1404">
        <f>U1403+IF(AND(R1404=1,M1404=3),1,0)-IF(AND(R1404=-1,N1404=3),1,0)</f>
        <v>1</v>
      </c>
      <c r="V1404">
        <f>IF(S1404&lt;&gt;S1403,0,V1403+dt)</f>
        <v>97</v>
      </c>
      <c r="W1404">
        <f>IF(T1404&lt;&gt;T1403,0,W1403+dt)</f>
        <v>96</v>
      </c>
      <c r="X1404">
        <f>IF(U1404&lt;&gt;U1403,0,X1403+dt)</f>
        <v>838</v>
      </c>
      <c r="Y1404" s="24">
        <f>S1404*Cap_1*MIN(1,(V1404+dt)/StartRamp)</f>
        <v>0</v>
      </c>
      <c r="Z1404" s="24">
        <f>T1404*Cap_2*MIN(1,(W1404+dt)/StartRamp)</f>
        <v>0</v>
      </c>
      <c r="AA1404" s="24">
        <f>U1404*Cap_3*MIN(1,(X1404+dt)/StartRamp)</f>
        <v>1.1000000000000001</v>
      </c>
      <c r="AB1404" s="24">
        <f>SUM(Y1404:AA1404)</f>
        <v>1.1000000000000001</v>
      </c>
      <c r="AC1404" s="24">
        <f>AB1404-D1404</f>
        <v>-0.47389999999999977</v>
      </c>
      <c r="AD1404" s="25">
        <f>MEDIAN(0,(TaperEnd-E1404)/(TaperEnd-TaperStart),1)</f>
        <v>1</v>
      </c>
      <c r="AE1404" s="24">
        <f>MIN(P_pcs*AD1404,MAX(0,SOC_max-E1404)*E_nom*60/dt/SQRT(RTE))</f>
        <v>2.5</v>
      </c>
      <c r="AF1404" s="24">
        <f>MIN(P_pcs,MAX(0,E1404-SOC_min)*E_nom*60/dt*SQRT(RTE))</f>
        <v>2.5</v>
      </c>
      <c r="AG1404" s="24">
        <f>IF(AC1404&gt;0,MIN(AC1404,AE1404),0)</f>
        <v>0</v>
      </c>
      <c r="AH1404" s="24">
        <f>IF(AC1404&lt;0,MIN(-AC1404,AF1404),0)</f>
        <v>0.47389999999999977</v>
      </c>
      <c r="AI1404" s="24">
        <f>IF(AC1404&gt;0,D1404+AG1404,AB1404)</f>
        <v>1.1000000000000001</v>
      </c>
      <c r="AJ1404" s="24">
        <f>MAX(0,D1404-AI1404-AH1404)</f>
        <v>0</v>
      </c>
      <c r="AK1404" s="25">
        <f>IF(AB1404&gt;0,AI1404/AB1404,0)</f>
        <v>1</v>
      </c>
      <c r="AL1404">
        <f>IF(AB1404=0,1,MIN(MATCH(MEDIAN(MinStable,AK1404,1),FC_L,1),3))</f>
        <v>3</v>
      </c>
      <c r="AM1404" s="25">
        <f>INDEX(FC_E1,$AL1404)+(MEDIAN(MinStable,$AK1404,1)-INDEX(FC_L,$AL1404))*(INDEX(FC_E1,$AL1404+1)-INDEX(FC_E1,$AL1404))/(INDEX(FC_L,$AL1404+1)-INDEX(FC_L,$AL1404))</f>
        <v>0.42799999999999999</v>
      </c>
      <c r="AN1404" s="25">
        <f>INDEX(FC_E2,$AL1404)+(MEDIAN(MinStable,$AK1404,1)-INDEX(FC_L,$AL1404))*(INDEX(FC_E2,$AL1404+1)-INDEX(FC_E2,$AL1404))/(INDEX(FC_L,$AL1404+1)-INDEX(FC_L,$AL1404))</f>
        <v>0.42199999999999999</v>
      </c>
      <c r="AO1404" s="25">
        <f>INDEX(FC_E3,$AL1404)+(MEDIAN(MinStable,$AK1404,1)-INDEX(FC_L,$AL1404))*(INDEX(FC_E3,$AL1404+1)-INDEX(FC_E3,$AL1404))/(INDEX(FC_L,$AL1404+1)-INDEX(FC_L,$AL1404))</f>
        <v>0.41499999999999998</v>
      </c>
      <c r="AP1404" s="26">
        <f>(IF(S1404=1,Y1404*AK1404/AM1404,0)+IF(T1404=1,Z1404*AK1404/AN1404,0)+IF(U1404=1,AA1404*AK1404/AO1404,0))*dt/60</f>
        <v>4.4176706827309245E-2</v>
      </c>
      <c r="AQ1404" s="25">
        <f>E1404+(AG1404*SQRT(RTE)-AH1404/SQRT(RTE))*dt/60/E_nom</f>
        <v>0.53651054519628627</v>
      </c>
      <c r="AR1404">
        <f>IF(R1404=1,1,0)</f>
        <v>0</v>
      </c>
    </row>
    <row r="1405" spans="1:44" x14ac:dyDescent="0.2">
      <c r="A1405">
        <v>1403</v>
      </c>
      <c r="B1405" s="22">
        <f>A1405/1440</f>
        <v>0.97430555555555554</v>
      </c>
      <c r="C1405" s="23">
        <v>1.6091</v>
      </c>
      <c r="D1405" s="24">
        <f>C1405+P_aux</f>
        <v>1.6240999999999999</v>
      </c>
      <c r="E1405" s="25">
        <f>AQ1404</f>
        <v>0.53651054519628627</v>
      </c>
      <c r="F1405" s="24">
        <f>AB1404</f>
        <v>1.1000000000000001</v>
      </c>
      <c r="G1405">
        <f>IF(AND(S1404=0,V1404&gt;=MinOff),V1404,-1)</f>
        <v>97</v>
      </c>
      <c r="H1405">
        <f>IF(AND(T1404=0,W1404&gt;=MinOff),W1404,-1)</f>
        <v>96</v>
      </c>
      <c r="I1405">
        <f>IF(AND(U1404=0,X1404&gt;=MinOff),X1404,-1)</f>
        <v>-1</v>
      </c>
      <c r="J1405">
        <f>IF(AND(S1404=1,V1404&gt;=MinRun),V1404,-1)</f>
        <v>-1</v>
      </c>
      <c r="K1405">
        <f>IF(AND(T1404=1,W1404&gt;=MinRun),W1404,-1)</f>
        <v>-1</v>
      </c>
      <c r="L1405">
        <f>IF(AND(U1404=1,X1404&gt;=MinRun),X1404,-1)</f>
        <v>838</v>
      </c>
      <c r="M1405">
        <f>IF(MAX(G1405:I1405)&lt;0,0,MATCH(MAX(G1405:I1405),G1405:I1405,0))</f>
        <v>1</v>
      </c>
      <c r="N1405">
        <f>IF(MAX(J1405:L1405)&lt;0,0,MATCH(MAX(J1405:L1405),J1405:L1405,0))</f>
        <v>3</v>
      </c>
      <c r="O1405" s="24">
        <f>IF(N1405=0,0,INDEX(CapVec,N1405))</f>
        <v>1.1000000000000001</v>
      </c>
      <c r="P1405">
        <f>IF(OR(D1405&gt;F1405+StartMargin,E1405&lt;SOC_startT),1,0)</f>
        <v>0</v>
      </c>
      <c r="Q1405">
        <f>IF(AND(E1405&gt;SOC_stopT,D1405&lt;=F1405-O1405+StopMargin),1,0)</f>
        <v>0</v>
      </c>
      <c r="R1405">
        <f>IF(AND(P1405=1,M1405&gt;0),1,IF(AND(P1405=0,Q1405=1,N1405&gt;0),-1,0))</f>
        <v>0</v>
      </c>
      <c r="S1405">
        <f>S1404+IF(AND(R1405=1,M1405=1),1,0)-IF(AND(R1405=-1,N1405=1),1,0)</f>
        <v>0</v>
      </c>
      <c r="T1405">
        <f>T1404+IF(AND(R1405=1,M1405=2),1,0)-IF(AND(R1405=-1,N1405=2),1,0)</f>
        <v>0</v>
      </c>
      <c r="U1405">
        <f>U1404+IF(AND(R1405=1,M1405=3),1,0)-IF(AND(R1405=-1,N1405=3),1,0)</f>
        <v>1</v>
      </c>
      <c r="V1405">
        <f>IF(S1405&lt;&gt;S1404,0,V1404+dt)</f>
        <v>98</v>
      </c>
      <c r="W1405">
        <f>IF(T1405&lt;&gt;T1404,0,W1404+dt)</f>
        <v>97</v>
      </c>
      <c r="X1405">
        <f>IF(U1405&lt;&gt;U1404,0,X1404+dt)</f>
        <v>839</v>
      </c>
      <c r="Y1405" s="24">
        <f>S1405*Cap_1*MIN(1,(V1405+dt)/StartRamp)</f>
        <v>0</v>
      </c>
      <c r="Z1405" s="24">
        <f>T1405*Cap_2*MIN(1,(W1405+dt)/StartRamp)</f>
        <v>0</v>
      </c>
      <c r="AA1405" s="24">
        <f>U1405*Cap_3*MIN(1,(X1405+dt)/StartRamp)</f>
        <v>1.1000000000000001</v>
      </c>
      <c r="AB1405" s="24">
        <f>SUM(Y1405:AA1405)</f>
        <v>1.1000000000000001</v>
      </c>
      <c r="AC1405" s="24">
        <f>AB1405-D1405</f>
        <v>-0.52409999999999979</v>
      </c>
      <c r="AD1405" s="25">
        <f>MEDIAN(0,(TaperEnd-E1405)/(TaperEnd-TaperStart),1)</f>
        <v>1</v>
      </c>
      <c r="AE1405" s="24">
        <f>MIN(P_pcs*AD1405,MAX(0,SOC_max-E1405)*E_nom*60/dt/SQRT(RTE))</f>
        <v>2.5</v>
      </c>
      <c r="AF1405" s="24">
        <f>MIN(P_pcs,MAX(0,E1405-SOC_min)*E_nom*60/dt*SQRT(RTE))</f>
        <v>2.5</v>
      </c>
      <c r="AG1405" s="24">
        <f>IF(AC1405&gt;0,MIN(AC1405,AE1405),0)</f>
        <v>0</v>
      </c>
      <c r="AH1405" s="24">
        <f>IF(AC1405&lt;0,MIN(-AC1405,AF1405),0)</f>
        <v>0.52409999999999979</v>
      </c>
      <c r="AI1405" s="24">
        <f>IF(AC1405&gt;0,D1405+AG1405,AB1405)</f>
        <v>1.1000000000000001</v>
      </c>
      <c r="AJ1405" s="24">
        <f>MAX(0,D1405-AI1405-AH1405)</f>
        <v>0</v>
      </c>
      <c r="AK1405" s="25">
        <f>IF(AB1405&gt;0,AI1405/AB1405,0)</f>
        <v>1</v>
      </c>
      <c r="AL1405">
        <f>IF(AB1405=0,1,MIN(MATCH(MEDIAN(MinStable,AK1405,1),FC_L,1),3))</f>
        <v>3</v>
      </c>
      <c r="AM1405" s="25">
        <f>INDEX(FC_E1,$AL1405)+(MEDIAN(MinStable,$AK1405,1)-INDEX(FC_L,$AL1405))*(INDEX(FC_E1,$AL1405+1)-INDEX(FC_E1,$AL1405))/(INDEX(FC_L,$AL1405+1)-INDEX(FC_L,$AL1405))</f>
        <v>0.42799999999999999</v>
      </c>
      <c r="AN1405" s="25">
        <f>INDEX(FC_E2,$AL1405)+(MEDIAN(MinStable,$AK1405,1)-INDEX(FC_L,$AL1405))*(INDEX(FC_E2,$AL1405+1)-INDEX(FC_E2,$AL1405))/(INDEX(FC_L,$AL1405+1)-INDEX(FC_L,$AL1405))</f>
        <v>0.42199999999999999</v>
      </c>
      <c r="AO1405" s="25">
        <f>INDEX(FC_E3,$AL1405)+(MEDIAN(MinStable,$AK1405,1)-INDEX(FC_L,$AL1405))*(INDEX(FC_E3,$AL1405+1)-INDEX(FC_E3,$AL1405))/(INDEX(FC_L,$AL1405+1)-INDEX(FC_L,$AL1405))</f>
        <v>0.41499999999999998</v>
      </c>
      <c r="AP1405" s="26">
        <f>(IF(S1405=1,Y1405*AK1405/AM1405,0)+IF(T1405=1,Z1405*AK1405/AN1405,0)+IF(U1405=1,AA1405*AK1405/AO1405,0))*dt/60</f>
        <v>4.4176706827309245E-2</v>
      </c>
      <c r="AQ1405" s="25">
        <f>E1405+(AG1405*SQRT(RTE)-AH1405/SQRT(RTE))*dt/60/E_nom</f>
        <v>0.53481753768958973</v>
      </c>
      <c r="AR1405">
        <f>IF(R1405=1,1,0)</f>
        <v>0</v>
      </c>
    </row>
    <row r="1406" spans="1:44" x14ac:dyDescent="0.2">
      <c r="A1406">
        <v>1404</v>
      </c>
      <c r="B1406" s="22">
        <f>A1406/1440</f>
        <v>0.97499999999999998</v>
      </c>
      <c r="C1406" s="23">
        <v>1.5908</v>
      </c>
      <c r="D1406" s="24">
        <f>C1406+P_aux</f>
        <v>1.6057999999999999</v>
      </c>
      <c r="E1406" s="25">
        <f>AQ1405</f>
        <v>0.53481753768958973</v>
      </c>
      <c r="F1406" s="24">
        <f>AB1405</f>
        <v>1.1000000000000001</v>
      </c>
      <c r="G1406">
        <f>IF(AND(S1405=0,V1405&gt;=MinOff),V1405,-1)</f>
        <v>98</v>
      </c>
      <c r="H1406">
        <f>IF(AND(T1405=0,W1405&gt;=MinOff),W1405,-1)</f>
        <v>97</v>
      </c>
      <c r="I1406">
        <f>IF(AND(U1405=0,X1405&gt;=MinOff),X1405,-1)</f>
        <v>-1</v>
      </c>
      <c r="J1406">
        <f>IF(AND(S1405=1,V1405&gt;=MinRun),V1405,-1)</f>
        <v>-1</v>
      </c>
      <c r="K1406">
        <f>IF(AND(T1405=1,W1405&gt;=MinRun),W1405,-1)</f>
        <v>-1</v>
      </c>
      <c r="L1406">
        <f>IF(AND(U1405=1,X1405&gt;=MinRun),X1405,-1)</f>
        <v>839</v>
      </c>
      <c r="M1406">
        <f>IF(MAX(G1406:I1406)&lt;0,0,MATCH(MAX(G1406:I1406),G1406:I1406,0))</f>
        <v>1</v>
      </c>
      <c r="N1406">
        <f>IF(MAX(J1406:L1406)&lt;0,0,MATCH(MAX(J1406:L1406),J1406:L1406,0))</f>
        <v>3</v>
      </c>
      <c r="O1406" s="24">
        <f>IF(N1406=0,0,INDEX(CapVec,N1406))</f>
        <v>1.1000000000000001</v>
      </c>
      <c r="P1406">
        <f>IF(OR(D1406&gt;F1406+StartMargin,E1406&lt;SOC_startT),1,0)</f>
        <v>0</v>
      </c>
      <c r="Q1406">
        <f>IF(AND(E1406&gt;SOC_stopT,D1406&lt;=F1406-O1406+StopMargin),1,0)</f>
        <v>0</v>
      </c>
      <c r="R1406">
        <f>IF(AND(P1406=1,M1406&gt;0),1,IF(AND(P1406=0,Q1406=1,N1406&gt;0),-1,0))</f>
        <v>0</v>
      </c>
      <c r="S1406">
        <f>S1405+IF(AND(R1406=1,M1406=1),1,0)-IF(AND(R1406=-1,N1406=1),1,0)</f>
        <v>0</v>
      </c>
      <c r="T1406">
        <f>T1405+IF(AND(R1406=1,M1406=2),1,0)-IF(AND(R1406=-1,N1406=2),1,0)</f>
        <v>0</v>
      </c>
      <c r="U1406">
        <f>U1405+IF(AND(R1406=1,M1406=3),1,0)-IF(AND(R1406=-1,N1406=3),1,0)</f>
        <v>1</v>
      </c>
      <c r="V1406">
        <f>IF(S1406&lt;&gt;S1405,0,V1405+dt)</f>
        <v>99</v>
      </c>
      <c r="W1406">
        <f>IF(T1406&lt;&gt;T1405,0,W1405+dt)</f>
        <v>98</v>
      </c>
      <c r="X1406">
        <f>IF(U1406&lt;&gt;U1405,0,X1405+dt)</f>
        <v>840</v>
      </c>
      <c r="Y1406" s="24">
        <f>S1406*Cap_1*MIN(1,(V1406+dt)/StartRamp)</f>
        <v>0</v>
      </c>
      <c r="Z1406" s="24">
        <f>T1406*Cap_2*MIN(1,(W1406+dt)/StartRamp)</f>
        <v>0</v>
      </c>
      <c r="AA1406" s="24">
        <f>U1406*Cap_3*MIN(1,(X1406+dt)/StartRamp)</f>
        <v>1.1000000000000001</v>
      </c>
      <c r="AB1406" s="24">
        <f>SUM(Y1406:AA1406)</f>
        <v>1.1000000000000001</v>
      </c>
      <c r="AC1406" s="24">
        <f>AB1406-D1406</f>
        <v>-0.50579999999999981</v>
      </c>
      <c r="AD1406" s="25">
        <f>MEDIAN(0,(TaperEnd-E1406)/(TaperEnd-TaperStart),1)</f>
        <v>1</v>
      </c>
      <c r="AE1406" s="24">
        <f>MIN(P_pcs*AD1406,MAX(0,SOC_max-E1406)*E_nom*60/dt/SQRT(RTE))</f>
        <v>2.5</v>
      </c>
      <c r="AF1406" s="24">
        <f>MIN(P_pcs,MAX(0,E1406-SOC_min)*E_nom*60/dt*SQRT(RTE))</f>
        <v>2.5</v>
      </c>
      <c r="AG1406" s="24">
        <f>IF(AC1406&gt;0,MIN(AC1406,AE1406),0)</f>
        <v>0</v>
      </c>
      <c r="AH1406" s="24">
        <f>IF(AC1406&lt;0,MIN(-AC1406,AF1406),0)</f>
        <v>0.50579999999999981</v>
      </c>
      <c r="AI1406" s="24">
        <f>IF(AC1406&gt;0,D1406+AG1406,AB1406)</f>
        <v>1.1000000000000001</v>
      </c>
      <c r="AJ1406" s="24">
        <f>MAX(0,D1406-AI1406-AH1406)</f>
        <v>0</v>
      </c>
      <c r="AK1406" s="25">
        <f>IF(AB1406&gt;0,AI1406/AB1406,0)</f>
        <v>1</v>
      </c>
      <c r="AL1406">
        <f>IF(AB1406=0,1,MIN(MATCH(MEDIAN(MinStable,AK1406,1),FC_L,1),3))</f>
        <v>3</v>
      </c>
      <c r="AM1406" s="25">
        <f>INDEX(FC_E1,$AL1406)+(MEDIAN(MinStable,$AK1406,1)-INDEX(FC_L,$AL1406))*(INDEX(FC_E1,$AL1406+1)-INDEX(FC_E1,$AL1406))/(INDEX(FC_L,$AL1406+1)-INDEX(FC_L,$AL1406))</f>
        <v>0.42799999999999999</v>
      </c>
      <c r="AN1406" s="25">
        <f>INDEX(FC_E2,$AL1406)+(MEDIAN(MinStable,$AK1406,1)-INDEX(FC_L,$AL1406))*(INDEX(FC_E2,$AL1406+1)-INDEX(FC_E2,$AL1406))/(INDEX(FC_L,$AL1406+1)-INDEX(FC_L,$AL1406))</f>
        <v>0.42199999999999999</v>
      </c>
      <c r="AO1406" s="25">
        <f>INDEX(FC_E3,$AL1406)+(MEDIAN(MinStable,$AK1406,1)-INDEX(FC_L,$AL1406))*(INDEX(FC_E3,$AL1406+1)-INDEX(FC_E3,$AL1406))/(INDEX(FC_L,$AL1406+1)-INDEX(FC_L,$AL1406))</f>
        <v>0.41499999999999998</v>
      </c>
      <c r="AP1406" s="26">
        <f>(IF(S1406=1,Y1406*AK1406/AM1406,0)+IF(T1406=1,Z1406*AK1406/AN1406,0)+IF(U1406=1,AA1406*AK1406/AO1406,0))*dt/60</f>
        <v>4.4176706827309245E-2</v>
      </c>
      <c r="AQ1406" s="25">
        <f>E1406+(AG1406*SQRT(RTE)-AH1406/SQRT(RTE))*dt/60/E_nom</f>
        <v>0.53318364492697357</v>
      </c>
      <c r="AR1406">
        <f>IF(R1406=1,1,0)</f>
        <v>0</v>
      </c>
    </row>
    <row r="1407" spans="1:44" x14ac:dyDescent="0.2">
      <c r="A1407">
        <v>1405</v>
      </c>
      <c r="B1407" s="22">
        <f>A1407/1440</f>
        <v>0.97569444444444442</v>
      </c>
      <c r="C1407" s="23">
        <v>1.5838000000000001</v>
      </c>
      <c r="D1407" s="24">
        <f>C1407+P_aux</f>
        <v>1.5988</v>
      </c>
      <c r="E1407" s="25">
        <f>AQ1406</f>
        <v>0.53318364492697357</v>
      </c>
      <c r="F1407" s="24">
        <f>AB1406</f>
        <v>1.1000000000000001</v>
      </c>
      <c r="G1407">
        <f>IF(AND(S1406=0,V1406&gt;=MinOff),V1406,-1)</f>
        <v>99</v>
      </c>
      <c r="H1407">
        <f>IF(AND(T1406=0,W1406&gt;=MinOff),W1406,-1)</f>
        <v>98</v>
      </c>
      <c r="I1407">
        <f>IF(AND(U1406=0,X1406&gt;=MinOff),X1406,-1)</f>
        <v>-1</v>
      </c>
      <c r="J1407">
        <f>IF(AND(S1406=1,V1406&gt;=MinRun),V1406,-1)</f>
        <v>-1</v>
      </c>
      <c r="K1407">
        <f>IF(AND(T1406=1,W1406&gt;=MinRun),W1406,-1)</f>
        <v>-1</v>
      </c>
      <c r="L1407">
        <f>IF(AND(U1406=1,X1406&gt;=MinRun),X1406,-1)</f>
        <v>840</v>
      </c>
      <c r="M1407">
        <f>IF(MAX(G1407:I1407)&lt;0,0,MATCH(MAX(G1407:I1407),G1407:I1407,0))</f>
        <v>1</v>
      </c>
      <c r="N1407">
        <f>IF(MAX(J1407:L1407)&lt;0,0,MATCH(MAX(J1407:L1407),J1407:L1407,0))</f>
        <v>3</v>
      </c>
      <c r="O1407" s="24">
        <f>IF(N1407=0,0,INDEX(CapVec,N1407))</f>
        <v>1.1000000000000001</v>
      </c>
      <c r="P1407">
        <f>IF(OR(D1407&gt;F1407+StartMargin,E1407&lt;SOC_startT),1,0)</f>
        <v>0</v>
      </c>
      <c r="Q1407">
        <f>IF(AND(E1407&gt;SOC_stopT,D1407&lt;=F1407-O1407+StopMargin),1,0)</f>
        <v>0</v>
      </c>
      <c r="R1407">
        <f>IF(AND(P1407=1,M1407&gt;0),1,IF(AND(P1407=0,Q1407=1,N1407&gt;0),-1,0))</f>
        <v>0</v>
      </c>
      <c r="S1407">
        <f>S1406+IF(AND(R1407=1,M1407=1),1,0)-IF(AND(R1407=-1,N1407=1),1,0)</f>
        <v>0</v>
      </c>
      <c r="T1407">
        <f>T1406+IF(AND(R1407=1,M1407=2),1,0)-IF(AND(R1407=-1,N1407=2),1,0)</f>
        <v>0</v>
      </c>
      <c r="U1407">
        <f>U1406+IF(AND(R1407=1,M1407=3),1,0)-IF(AND(R1407=-1,N1407=3),1,0)</f>
        <v>1</v>
      </c>
      <c r="V1407">
        <f>IF(S1407&lt;&gt;S1406,0,V1406+dt)</f>
        <v>100</v>
      </c>
      <c r="W1407">
        <f>IF(T1407&lt;&gt;T1406,0,W1406+dt)</f>
        <v>99</v>
      </c>
      <c r="X1407">
        <f>IF(U1407&lt;&gt;U1406,0,X1406+dt)</f>
        <v>841</v>
      </c>
      <c r="Y1407" s="24">
        <f>S1407*Cap_1*MIN(1,(V1407+dt)/StartRamp)</f>
        <v>0</v>
      </c>
      <c r="Z1407" s="24">
        <f>T1407*Cap_2*MIN(1,(W1407+dt)/StartRamp)</f>
        <v>0</v>
      </c>
      <c r="AA1407" s="24">
        <f>U1407*Cap_3*MIN(1,(X1407+dt)/StartRamp)</f>
        <v>1.1000000000000001</v>
      </c>
      <c r="AB1407" s="24">
        <f>SUM(Y1407:AA1407)</f>
        <v>1.1000000000000001</v>
      </c>
      <c r="AC1407" s="24">
        <f>AB1407-D1407</f>
        <v>-0.49879999999999991</v>
      </c>
      <c r="AD1407" s="25">
        <f>MEDIAN(0,(TaperEnd-E1407)/(TaperEnd-TaperStart),1)</f>
        <v>1</v>
      </c>
      <c r="AE1407" s="24">
        <f>MIN(P_pcs*AD1407,MAX(0,SOC_max-E1407)*E_nom*60/dt/SQRT(RTE))</f>
        <v>2.5</v>
      </c>
      <c r="AF1407" s="24">
        <f>MIN(P_pcs,MAX(0,E1407-SOC_min)*E_nom*60/dt*SQRT(RTE))</f>
        <v>2.5</v>
      </c>
      <c r="AG1407" s="24">
        <f>IF(AC1407&gt;0,MIN(AC1407,AE1407),0)</f>
        <v>0</v>
      </c>
      <c r="AH1407" s="24">
        <f>IF(AC1407&lt;0,MIN(-AC1407,AF1407),0)</f>
        <v>0.49879999999999991</v>
      </c>
      <c r="AI1407" s="24">
        <f>IF(AC1407&gt;0,D1407+AG1407,AB1407)</f>
        <v>1.1000000000000001</v>
      </c>
      <c r="AJ1407" s="24">
        <f>MAX(0,D1407-AI1407-AH1407)</f>
        <v>0</v>
      </c>
      <c r="AK1407" s="25">
        <f>IF(AB1407&gt;0,AI1407/AB1407,0)</f>
        <v>1</v>
      </c>
      <c r="AL1407">
        <f>IF(AB1407=0,1,MIN(MATCH(MEDIAN(MinStable,AK1407,1),FC_L,1),3))</f>
        <v>3</v>
      </c>
      <c r="AM1407" s="25">
        <f>INDEX(FC_E1,$AL1407)+(MEDIAN(MinStable,$AK1407,1)-INDEX(FC_L,$AL1407))*(INDEX(FC_E1,$AL1407+1)-INDEX(FC_E1,$AL1407))/(INDEX(FC_L,$AL1407+1)-INDEX(FC_L,$AL1407))</f>
        <v>0.42799999999999999</v>
      </c>
      <c r="AN1407" s="25">
        <f>INDEX(FC_E2,$AL1407)+(MEDIAN(MinStable,$AK1407,1)-INDEX(FC_L,$AL1407))*(INDEX(FC_E2,$AL1407+1)-INDEX(FC_E2,$AL1407))/(INDEX(FC_L,$AL1407+1)-INDEX(FC_L,$AL1407))</f>
        <v>0.42199999999999999</v>
      </c>
      <c r="AO1407" s="25">
        <f>INDEX(FC_E3,$AL1407)+(MEDIAN(MinStable,$AK1407,1)-INDEX(FC_L,$AL1407))*(INDEX(FC_E3,$AL1407+1)-INDEX(FC_E3,$AL1407))/(INDEX(FC_L,$AL1407+1)-INDEX(FC_L,$AL1407))</f>
        <v>0.41499999999999998</v>
      </c>
      <c r="AP1407" s="26">
        <f>(IF(S1407=1,Y1407*AK1407/AM1407,0)+IF(T1407=1,Z1407*AK1407/AN1407,0)+IF(U1407=1,AA1407*AK1407/AO1407,0))*dt/60</f>
        <v>4.4176706827309245E-2</v>
      </c>
      <c r="AQ1407" s="25">
        <f>E1407+(AG1407*SQRT(RTE)-AH1407/SQRT(RTE))*dt/60/E_nom</f>
        <v>0.53157236436154665</v>
      </c>
      <c r="AR1407">
        <f>IF(R1407=1,1,0)</f>
        <v>0</v>
      </c>
    </row>
    <row r="1408" spans="1:44" x14ac:dyDescent="0.2">
      <c r="A1408">
        <v>1406</v>
      </c>
      <c r="B1408" s="22">
        <f>A1408/1440</f>
        <v>0.97638888888888886</v>
      </c>
      <c r="C1408" s="23">
        <v>1.4701</v>
      </c>
      <c r="D1408" s="24">
        <f>C1408+P_aux</f>
        <v>1.4850999999999999</v>
      </c>
      <c r="E1408" s="25">
        <f>AQ1407</f>
        <v>0.53157236436154665</v>
      </c>
      <c r="F1408" s="24">
        <f>AB1407</f>
        <v>1.1000000000000001</v>
      </c>
      <c r="G1408">
        <f>IF(AND(S1407=0,V1407&gt;=MinOff),V1407,-1)</f>
        <v>100</v>
      </c>
      <c r="H1408">
        <f>IF(AND(T1407=0,W1407&gt;=MinOff),W1407,-1)</f>
        <v>99</v>
      </c>
      <c r="I1408">
        <f>IF(AND(U1407=0,X1407&gt;=MinOff),X1407,-1)</f>
        <v>-1</v>
      </c>
      <c r="J1408">
        <f>IF(AND(S1407=1,V1407&gt;=MinRun),V1407,-1)</f>
        <v>-1</v>
      </c>
      <c r="K1408">
        <f>IF(AND(T1407=1,W1407&gt;=MinRun),W1407,-1)</f>
        <v>-1</v>
      </c>
      <c r="L1408">
        <f>IF(AND(U1407=1,X1407&gt;=MinRun),X1407,-1)</f>
        <v>841</v>
      </c>
      <c r="M1408">
        <f>IF(MAX(G1408:I1408)&lt;0,0,MATCH(MAX(G1408:I1408),G1408:I1408,0))</f>
        <v>1</v>
      </c>
      <c r="N1408">
        <f>IF(MAX(J1408:L1408)&lt;0,0,MATCH(MAX(J1408:L1408),J1408:L1408,0))</f>
        <v>3</v>
      </c>
      <c r="O1408" s="24">
        <f>IF(N1408=0,0,INDEX(CapVec,N1408))</f>
        <v>1.1000000000000001</v>
      </c>
      <c r="P1408">
        <f>IF(OR(D1408&gt;F1408+StartMargin,E1408&lt;SOC_startT),1,0)</f>
        <v>0</v>
      </c>
      <c r="Q1408">
        <f>IF(AND(E1408&gt;SOC_stopT,D1408&lt;=F1408-O1408+StopMargin),1,0)</f>
        <v>0</v>
      </c>
      <c r="R1408">
        <f>IF(AND(P1408=1,M1408&gt;0),1,IF(AND(P1408=0,Q1408=1,N1408&gt;0),-1,0))</f>
        <v>0</v>
      </c>
      <c r="S1408">
        <f>S1407+IF(AND(R1408=1,M1408=1),1,0)-IF(AND(R1408=-1,N1408=1),1,0)</f>
        <v>0</v>
      </c>
      <c r="T1408">
        <f>T1407+IF(AND(R1408=1,M1408=2),1,0)-IF(AND(R1408=-1,N1408=2),1,0)</f>
        <v>0</v>
      </c>
      <c r="U1408">
        <f>U1407+IF(AND(R1408=1,M1408=3),1,0)-IF(AND(R1408=-1,N1408=3),1,0)</f>
        <v>1</v>
      </c>
      <c r="V1408">
        <f>IF(S1408&lt;&gt;S1407,0,V1407+dt)</f>
        <v>101</v>
      </c>
      <c r="W1408">
        <f>IF(T1408&lt;&gt;T1407,0,W1407+dt)</f>
        <v>100</v>
      </c>
      <c r="X1408">
        <f>IF(U1408&lt;&gt;U1407,0,X1407+dt)</f>
        <v>842</v>
      </c>
      <c r="Y1408" s="24">
        <f>S1408*Cap_1*MIN(1,(V1408+dt)/StartRamp)</f>
        <v>0</v>
      </c>
      <c r="Z1408" s="24">
        <f>T1408*Cap_2*MIN(1,(W1408+dt)/StartRamp)</f>
        <v>0</v>
      </c>
      <c r="AA1408" s="24">
        <f>U1408*Cap_3*MIN(1,(X1408+dt)/StartRamp)</f>
        <v>1.1000000000000001</v>
      </c>
      <c r="AB1408" s="24">
        <f>SUM(Y1408:AA1408)</f>
        <v>1.1000000000000001</v>
      </c>
      <c r="AC1408" s="24">
        <f>AB1408-D1408</f>
        <v>-0.38509999999999978</v>
      </c>
      <c r="AD1408" s="25">
        <f>MEDIAN(0,(TaperEnd-E1408)/(TaperEnd-TaperStart),1)</f>
        <v>1</v>
      </c>
      <c r="AE1408" s="24">
        <f>MIN(P_pcs*AD1408,MAX(0,SOC_max-E1408)*E_nom*60/dt/SQRT(RTE))</f>
        <v>2.5</v>
      </c>
      <c r="AF1408" s="24">
        <f>MIN(P_pcs,MAX(0,E1408-SOC_min)*E_nom*60/dt*SQRT(RTE))</f>
        <v>2.5</v>
      </c>
      <c r="AG1408" s="24">
        <f>IF(AC1408&gt;0,MIN(AC1408,AE1408),0)</f>
        <v>0</v>
      </c>
      <c r="AH1408" s="24">
        <f>IF(AC1408&lt;0,MIN(-AC1408,AF1408),0)</f>
        <v>0.38509999999999978</v>
      </c>
      <c r="AI1408" s="24">
        <f>IF(AC1408&gt;0,D1408+AG1408,AB1408)</f>
        <v>1.1000000000000001</v>
      </c>
      <c r="AJ1408" s="24">
        <f>MAX(0,D1408-AI1408-AH1408)</f>
        <v>0</v>
      </c>
      <c r="AK1408" s="25">
        <f>IF(AB1408&gt;0,AI1408/AB1408,0)</f>
        <v>1</v>
      </c>
      <c r="AL1408">
        <f>IF(AB1408=0,1,MIN(MATCH(MEDIAN(MinStable,AK1408,1),FC_L,1),3))</f>
        <v>3</v>
      </c>
      <c r="AM1408" s="25">
        <f>INDEX(FC_E1,$AL1408)+(MEDIAN(MinStable,$AK1408,1)-INDEX(FC_L,$AL1408))*(INDEX(FC_E1,$AL1408+1)-INDEX(FC_E1,$AL1408))/(INDEX(FC_L,$AL1408+1)-INDEX(FC_L,$AL1408))</f>
        <v>0.42799999999999999</v>
      </c>
      <c r="AN1408" s="25">
        <f>INDEX(FC_E2,$AL1408)+(MEDIAN(MinStable,$AK1408,1)-INDEX(FC_L,$AL1408))*(INDEX(FC_E2,$AL1408+1)-INDEX(FC_E2,$AL1408))/(INDEX(FC_L,$AL1408+1)-INDEX(FC_L,$AL1408))</f>
        <v>0.42199999999999999</v>
      </c>
      <c r="AO1408" s="25">
        <f>INDEX(FC_E3,$AL1408)+(MEDIAN(MinStable,$AK1408,1)-INDEX(FC_L,$AL1408))*(INDEX(FC_E3,$AL1408+1)-INDEX(FC_E3,$AL1408))/(INDEX(FC_L,$AL1408+1)-INDEX(FC_L,$AL1408))</f>
        <v>0.41499999999999998</v>
      </c>
      <c r="AP1408" s="26">
        <f>(IF(S1408=1,Y1408*AK1408/AM1408,0)+IF(T1408=1,Z1408*AK1408/AN1408,0)+IF(U1408=1,AA1408*AK1408/AO1408,0))*dt/60</f>
        <v>4.4176706827309245E-2</v>
      </c>
      <c r="AQ1408" s="25">
        <f>E1408+(AG1408*SQRT(RTE)-AH1408/SQRT(RTE))*dt/60/E_nom</f>
        <v>0.53032837048475046</v>
      </c>
      <c r="AR1408">
        <f>IF(R1408=1,1,0)</f>
        <v>0</v>
      </c>
    </row>
    <row r="1409" spans="1:44" x14ac:dyDescent="0.2">
      <c r="A1409">
        <v>1407</v>
      </c>
      <c r="B1409" s="22">
        <f>A1409/1440</f>
        <v>0.9770833333333333</v>
      </c>
      <c r="C1409" s="23">
        <v>1.4831000000000001</v>
      </c>
      <c r="D1409" s="24">
        <f>C1409+P_aux</f>
        <v>1.4981</v>
      </c>
      <c r="E1409" s="25">
        <f>AQ1408</f>
        <v>0.53032837048475046</v>
      </c>
      <c r="F1409" s="24">
        <f>AB1408</f>
        <v>1.1000000000000001</v>
      </c>
      <c r="G1409">
        <f>IF(AND(S1408=0,V1408&gt;=MinOff),V1408,-1)</f>
        <v>101</v>
      </c>
      <c r="H1409">
        <f>IF(AND(T1408=0,W1408&gt;=MinOff),W1408,-1)</f>
        <v>100</v>
      </c>
      <c r="I1409">
        <f>IF(AND(U1408=0,X1408&gt;=MinOff),X1408,-1)</f>
        <v>-1</v>
      </c>
      <c r="J1409">
        <f>IF(AND(S1408=1,V1408&gt;=MinRun),V1408,-1)</f>
        <v>-1</v>
      </c>
      <c r="K1409">
        <f>IF(AND(T1408=1,W1408&gt;=MinRun),W1408,-1)</f>
        <v>-1</v>
      </c>
      <c r="L1409">
        <f>IF(AND(U1408=1,X1408&gt;=MinRun),X1408,-1)</f>
        <v>842</v>
      </c>
      <c r="M1409">
        <f>IF(MAX(G1409:I1409)&lt;0,0,MATCH(MAX(G1409:I1409),G1409:I1409,0))</f>
        <v>1</v>
      </c>
      <c r="N1409">
        <f>IF(MAX(J1409:L1409)&lt;0,0,MATCH(MAX(J1409:L1409),J1409:L1409,0))</f>
        <v>3</v>
      </c>
      <c r="O1409" s="24">
        <f>IF(N1409=0,0,INDEX(CapVec,N1409))</f>
        <v>1.1000000000000001</v>
      </c>
      <c r="P1409">
        <f>IF(OR(D1409&gt;F1409+StartMargin,E1409&lt;SOC_startT),1,0)</f>
        <v>0</v>
      </c>
      <c r="Q1409">
        <f>IF(AND(E1409&gt;SOC_stopT,D1409&lt;=F1409-O1409+StopMargin),1,0)</f>
        <v>0</v>
      </c>
      <c r="R1409">
        <f>IF(AND(P1409=1,M1409&gt;0),1,IF(AND(P1409=0,Q1409=1,N1409&gt;0),-1,0))</f>
        <v>0</v>
      </c>
      <c r="S1409">
        <f>S1408+IF(AND(R1409=1,M1409=1),1,0)-IF(AND(R1409=-1,N1409=1),1,0)</f>
        <v>0</v>
      </c>
      <c r="T1409">
        <f>T1408+IF(AND(R1409=1,M1409=2),1,0)-IF(AND(R1409=-1,N1409=2),1,0)</f>
        <v>0</v>
      </c>
      <c r="U1409">
        <f>U1408+IF(AND(R1409=1,M1409=3),1,0)-IF(AND(R1409=-1,N1409=3),1,0)</f>
        <v>1</v>
      </c>
      <c r="V1409">
        <f>IF(S1409&lt;&gt;S1408,0,V1408+dt)</f>
        <v>102</v>
      </c>
      <c r="W1409">
        <f>IF(T1409&lt;&gt;T1408,0,W1408+dt)</f>
        <v>101</v>
      </c>
      <c r="X1409">
        <f>IF(U1409&lt;&gt;U1408,0,X1408+dt)</f>
        <v>843</v>
      </c>
      <c r="Y1409" s="24">
        <f>S1409*Cap_1*MIN(1,(V1409+dt)/StartRamp)</f>
        <v>0</v>
      </c>
      <c r="Z1409" s="24">
        <f>T1409*Cap_2*MIN(1,(W1409+dt)/StartRamp)</f>
        <v>0</v>
      </c>
      <c r="AA1409" s="24">
        <f>U1409*Cap_3*MIN(1,(X1409+dt)/StartRamp)</f>
        <v>1.1000000000000001</v>
      </c>
      <c r="AB1409" s="24">
        <f>SUM(Y1409:AA1409)</f>
        <v>1.1000000000000001</v>
      </c>
      <c r="AC1409" s="24">
        <f>AB1409-D1409</f>
        <v>-0.3980999999999999</v>
      </c>
      <c r="AD1409" s="25">
        <f>MEDIAN(0,(TaperEnd-E1409)/(TaperEnd-TaperStart),1)</f>
        <v>1</v>
      </c>
      <c r="AE1409" s="24">
        <f>MIN(P_pcs*AD1409,MAX(0,SOC_max-E1409)*E_nom*60/dt/SQRT(RTE))</f>
        <v>2.5</v>
      </c>
      <c r="AF1409" s="24">
        <f>MIN(P_pcs,MAX(0,E1409-SOC_min)*E_nom*60/dt*SQRT(RTE))</f>
        <v>2.5</v>
      </c>
      <c r="AG1409" s="24">
        <f>IF(AC1409&gt;0,MIN(AC1409,AE1409),0)</f>
        <v>0</v>
      </c>
      <c r="AH1409" s="24">
        <f>IF(AC1409&lt;0,MIN(-AC1409,AF1409),0)</f>
        <v>0.3980999999999999</v>
      </c>
      <c r="AI1409" s="24">
        <f>IF(AC1409&gt;0,D1409+AG1409,AB1409)</f>
        <v>1.1000000000000001</v>
      </c>
      <c r="AJ1409" s="24">
        <f>MAX(0,D1409-AI1409-AH1409)</f>
        <v>0</v>
      </c>
      <c r="AK1409" s="25">
        <f>IF(AB1409&gt;0,AI1409/AB1409,0)</f>
        <v>1</v>
      </c>
      <c r="AL1409">
        <f>IF(AB1409=0,1,MIN(MATCH(MEDIAN(MinStable,AK1409,1),FC_L,1),3))</f>
        <v>3</v>
      </c>
      <c r="AM1409" s="25">
        <f>INDEX(FC_E1,$AL1409)+(MEDIAN(MinStable,$AK1409,1)-INDEX(FC_L,$AL1409))*(INDEX(FC_E1,$AL1409+1)-INDEX(FC_E1,$AL1409))/(INDEX(FC_L,$AL1409+1)-INDEX(FC_L,$AL1409))</f>
        <v>0.42799999999999999</v>
      </c>
      <c r="AN1409" s="25">
        <f>INDEX(FC_E2,$AL1409)+(MEDIAN(MinStable,$AK1409,1)-INDEX(FC_L,$AL1409))*(INDEX(FC_E2,$AL1409+1)-INDEX(FC_E2,$AL1409))/(INDEX(FC_L,$AL1409+1)-INDEX(FC_L,$AL1409))</f>
        <v>0.42199999999999999</v>
      </c>
      <c r="AO1409" s="25">
        <f>INDEX(FC_E3,$AL1409)+(MEDIAN(MinStable,$AK1409,1)-INDEX(FC_L,$AL1409))*(INDEX(FC_E3,$AL1409+1)-INDEX(FC_E3,$AL1409))/(INDEX(FC_L,$AL1409+1)-INDEX(FC_L,$AL1409))</f>
        <v>0.41499999999999998</v>
      </c>
      <c r="AP1409" s="26">
        <f>(IF(S1409=1,Y1409*AK1409/AM1409,0)+IF(T1409=1,Z1409*AK1409/AN1409,0)+IF(U1409=1,AA1409*AK1409/AO1409,0))*dt/60</f>
        <v>4.4176706827309245E-2</v>
      </c>
      <c r="AQ1409" s="25">
        <f>E1409+(AG1409*SQRT(RTE)-AH1409/SQRT(RTE))*dt/60/E_nom</f>
        <v>0.52904238252746005</v>
      </c>
      <c r="AR1409">
        <f>IF(R1409=1,1,0)</f>
        <v>0</v>
      </c>
    </row>
    <row r="1410" spans="1:44" x14ac:dyDescent="0.2">
      <c r="A1410">
        <v>1408</v>
      </c>
      <c r="B1410" s="22">
        <f>A1410/1440</f>
        <v>0.97777777777777775</v>
      </c>
      <c r="C1410" s="23">
        <v>1.5117</v>
      </c>
      <c r="D1410" s="24">
        <f>C1410+P_aux</f>
        <v>1.5266999999999999</v>
      </c>
      <c r="E1410" s="25">
        <f>AQ1409</f>
        <v>0.52904238252746005</v>
      </c>
      <c r="F1410" s="24">
        <f>AB1409</f>
        <v>1.1000000000000001</v>
      </c>
      <c r="G1410">
        <f>IF(AND(S1409=0,V1409&gt;=MinOff),V1409,-1)</f>
        <v>102</v>
      </c>
      <c r="H1410">
        <f>IF(AND(T1409=0,W1409&gt;=MinOff),W1409,-1)</f>
        <v>101</v>
      </c>
      <c r="I1410">
        <f>IF(AND(U1409=0,X1409&gt;=MinOff),X1409,-1)</f>
        <v>-1</v>
      </c>
      <c r="J1410">
        <f>IF(AND(S1409=1,V1409&gt;=MinRun),V1409,-1)</f>
        <v>-1</v>
      </c>
      <c r="K1410">
        <f>IF(AND(T1409=1,W1409&gt;=MinRun),W1409,-1)</f>
        <v>-1</v>
      </c>
      <c r="L1410">
        <f>IF(AND(U1409=1,X1409&gt;=MinRun),X1409,-1)</f>
        <v>843</v>
      </c>
      <c r="M1410">
        <f>IF(MAX(G1410:I1410)&lt;0,0,MATCH(MAX(G1410:I1410),G1410:I1410,0))</f>
        <v>1</v>
      </c>
      <c r="N1410">
        <f>IF(MAX(J1410:L1410)&lt;0,0,MATCH(MAX(J1410:L1410),J1410:L1410,0))</f>
        <v>3</v>
      </c>
      <c r="O1410" s="24">
        <f>IF(N1410=0,0,INDEX(CapVec,N1410))</f>
        <v>1.1000000000000001</v>
      </c>
      <c r="P1410">
        <f>IF(OR(D1410&gt;F1410+StartMargin,E1410&lt;SOC_startT),1,0)</f>
        <v>0</v>
      </c>
      <c r="Q1410">
        <f>IF(AND(E1410&gt;SOC_stopT,D1410&lt;=F1410-O1410+StopMargin),1,0)</f>
        <v>0</v>
      </c>
      <c r="R1410">
        <f>IF(AND(P1410=1,M1410&gt;0),1,IF(AND(P1410=0,Q1410=1,N1410&gt;0),-1,0))</f>
        <v>0</v>
      </c>
      <c r="S1410">
        <f>S1409+IF(AND(R1410=1,M1410=1),1,0)-IF(AND(R1410=-1,N1410=1),1,0)</f>
        <v>0</v>
      </c>
      <c r="T1410">
        <f>T1409+IF(AND(R1410=1,M1410=2),1,0)-IF(AND(R1410=-1,N1410=2),1,0)</f>
        <v>0</v>
      </c>
      <c r="U1410">
        <f>U1409+IF(AND(R1410=1,M1410=3),1,0)-IF(AND(R1410=-1,N1410=3),1,0)</f>
        <v>1</v>
      </c>
      <c r="V1410">
        <f>IF(S1410&lt;&gt;S1409,0,V1409+dt)</f>
        <v>103</v>
      </c>
      <c r="W1410">
        <f>IF(T1410&lt;&gt;T1409,0,W1409+dt)</f>
        <v>102</v>
      </c>
      <c r="X1410">
        <f>IF(U1410&lt;&gt;U1409,0,X1409+dt)</f>
        <v>844</v>
      </c>
      <c r="Y1410" s="24">
        <f>S1410*Cap_1*MIN(1,(V1410+dt)/StartRamp)</f>
        <v>0</v>
      </c>
      <c r="Z1410" s="24">
        <f>T1410*Cap_2*MIN(1,(W1410+dt)/StartRamp)</f>
        <v>0</v>
      </c>
      <c r="AA1410" s="24">
        <f>U1410*Cap_3*MIN(1,(X1410+dt)/StartRamp)</f>
        <v>1.1000000000000001</v>
      </c>
      <c r="AB1410" s="24">
        <f>SUM(Y1410:AA1410)</f>
        <v>1.1000000000000001</v>
      </c>
      <c r="AC1410" s="24">
        <f>AB1410-D1410</f>
        <v>-0.42669999999999986</v>
      </c>
      <c r="AD1410" s="25">
        <f>MEDIAN(0,(TaperEnd-E1410)/(TaperEnd-TaperStart),1)</f>
        <v>1</v>
      </c>
      <c r="AE1410" s="24">
        <f>MIN(P_pcs*AD1410,MAX(0,SOC_max-E1410)*E_nom*60/dt/SQRT(RTE))</f>
        <v>2.5</v>
      </c>
      <c r="AF1410" s="24">
        <f>MIN(P_pcs,MAX(0,E1410-SOC_min)*E_nom*60/dt*SQRT(RTE))</f>
        <v>2.5</v>
      </c>
      <c r="AG1410" s="24">
        <f>IF(AC1410&gt;0,MIN(AC1410,AE1410),0)</f>
        <v>0</v>
      </c>
      <c r="AH1410" s="24">
        <f>IF(AC1410&lt;0,MIN(-AC1410,AF1410),0)</f>
        <v>0.42669999999999986</v>
      </c>
      <c r="AI1410" s="24">
        <f>IF(AC1410&gt;0,D1410+AG1410,AB1410)</f>
        <v>1.1000000000000001</v>
      </c>
      <c r="AJ1410" s="24">
        <f>MAX(0,D1410-AI1410-AH1410)</f>
        <v>0</v>
      </c>
      <c r="AK1410" s="25">
        <f>IF(AB1410&gt;0,AI1410/AB1410,0)</f>
        <v>1</v>
      </c>
      <c r="AL1410">
        <f>IF(AB1410=0,1,MIN(MATCH(MEDIAN(MinStable,AK1410,1),FC_L,1),3))</f>
        <v>3</v>
      </c>
      <c r="AM1410" s="25">
        <f>INDEX(FC_E1,$AL1410)+(MEDIAN(MinStable,$AK1410,1)-INDEX(FC_L,$AL1410))*(INDEX(FC_E1,$AL1410+1)-INDEX(FC_E1,$AL1410))/(INDEX(FC_L,$AL1410+1)-INDEX(FC_L,$AL1410))</f>
        <v>0.42799999999999999</v>
      </c>
      <c r="AN1410" s="25">
        <f>INDEX(FC_E2,$AL1410)+(MEDIAN(MinStable,$AK1410,1)-INDEX(FC_L,$AL1410))*(INDEX(FC_E2,$AL1410+1)-INDEX(FC_E2,$AL1410))/(INDEX(FC_L,$AL1410+1)-INDEX(FC_L,$AL1410))</f>
        <v>0.42199999999999999</v>
      </c>
      <c r="AO1410" s="25">
        <f>INDEX(FC_E3,$AL1410)+(MEDIAN(MinStable,$AK1410,1)-INDEX(FC_L,$AL1410))*(INDEX(FC_E3,$AL1410+1)-INDEX(FC_E3,$AL1410))/(INDEX(FC_L,$AL1410+1)-INDEX(FC_L,$AL1410))</f>
        <v>0.41499999999999998</v>
      </c>
      <c r="AP1410" s="26">
        <f>(IF(S1410=1,Y1410*AK1410/AM1410,0)+IF(T1410=1,Z1410*AK1410/AN1410,0)+IF(U1410=1,AA1410*AK1410/AO1410,0))*dt/60</f>
        <v>4.4176706827309245E-2</v>
      </c>
      <c r="AQ1410" s="25">
        <f>E1410+(AG1410*SQRT(RTE)-AH1410/SQRT(RTE))*dt/60/E_nom</f>
        <v>0.52766400759308218</v>
      </c>
      <c r="AR1410">
        <f>IF(R1410=1,1,0)</f>
        <v>0</v>
      </c>
    </row>
    <row r="1411" spans="1:44" x14ac:dyDescent="0.2">
      <c r="A1411">
        <v>1409</v>
      </c>
      <c r="B1411" s="22">
        <f>A1411/1440</f>
        <v>0.97847222222222219</v>
      </c>
      <c r="C1411" s="23">
        <v>1.5412999999999999</v>
      </c>
      <c r="D1411" s="24">
        <f>C1411+P_aux</f>
        <v>1.5562999999999998</v>
      </c>
      <c r="E1411" s="25">
        <f>AQ1410</f>
        <v>0.52766400759308218</v>
      </c>
      <c r="F1411" s="24">
        <f>AB1410</f>
        <v>1.1000000000000001</v>
      </c>
      <c r="G1411">
        <f>IF(AND(S1410=0,V1410&gt;=MinOff),V1410,-1)</f>
        <v>103</v>
      </c>
      <c r="H1411">
        <f>IF(AND(T1410=0,W1410&gt;=MinOff),W1410,-1)</f>
        <v>102</v>
      </c>
      <c r="I1411">
        <f>IF(AND(U1410=0,X1410&gt;=MinOff),X1410,-1)</f>
        <v>-1</v>
      </c>
      <c r="J1411">
        <f>IF(AND(S1410=1,V1410&gt;=MinRun),V1410,-1)</f>
        <v>-1</v>
      </c>
      <c r="K1411">
        <f>IF(AND(T1410=1,W1410&gt;=MinRun),W1410,-1)</f>
        <v>-1</v>
      </c>
      <c r="L1411">
        <f>IF(AND(U1410=1,X1410&gt;=MinRun),X1410,-1)</f>
        <v>844</v>
      </c>
      <c r="M1411">
        <f>IF(MAX(G1411:I1411)&lt;0,0,MATCH(MAX(G1411:I1411),G1411:I1411,0))</f>
        <v>1</v>
      </c>
      <c r="N1411">
        <f>IF(MAX(J1411:L1411)&lt;0,0,MATCH(MAX(J1411:L1411),J1411:L1411,0))</f>
        <v>3</v>
      </c>
      <c r="O1411" s="24">
        <f>IF(N1411=0,0,INDEX(CapVec,N1411))</f>
        <v>1.1000000000000001</v>
      </c>
      <c r="P1411">
        <f>IF(OR(D1411&gt;F1411+StartMargin,E1411&lt;SOC_startT),1,0)</f>
        <v>0</v>
      </c>
      <c r="Q1411">
        <f>IF(AND(E1411&gt;SOC_stopT,D1411&lt;=F1411-O1411+StopMargin),1,0)</f>
        <v>0</v>
      </c>
      <c r="R1411">
        <f>IF(AND(P1411=1,M1411&gt;0),1,IF(AND(P1411=0,Q1411=1,N1411&gt;0),-1,0))</f>
        <v>0</v>
      </c>
      <c r="S1411">
        <f>S1410+IF(AND(R1411=1,M1411=1),1,0)-IF(AND(R1411=-1,N1411=1),1,0)</f>
        <v>0</v>
      </c>
      <c r="T1411">
        <f>T1410+IF(AND(R1411=1,M1411=2),1,0)-IF(AND(R1411=-1,N1411=2),1,0)</f>
        <v>0</v>
      </c>
      <c r="U1411">
        <f>U1410+IF(AND(R1411=1,M1411=3),1,0)-IF(AND(R1411=-1,N1411=3),1,0)</f>
        <v>1</v>
      </c>
      <c r="V1411">
        <f>IF(S1411&lt;&gt;S1410,0,V1410+dt)</f>
        <v>104</v>
      </c>
      <c r="W1411">
        <f>IF(T1411&lt;&gt;T1410,0,W1410+dt)</f>
        <v>103</v>
      </c>
      <c r="X1411">
        <f>IF(U1411&lt;&gt;U1410,0,X1410+dt)</f>
        <v>845</v>
      </c>
      <c r="Y1411" s="24">
        <f>S1411*Cap_1*MIN(1,(V1411+dt)/StartRamp)</f>
        <v>0</v>
      </c>
      <c r="Z1411" s="24">
        <f>T1411*Cap_2*MIN(1,(W1411+dt)/StartRamp)</f>
        <v>0</v>
      </c>
      <c r="AA1411" s="24">
        <f>U1411*Cap_3*MIN(1,(X1411+dt)/StartRamp)</f>
        <v>1.1000000000000001</v>
      </c>
      <c r="AB1411" s="24">
        <f>SUM(Y1411:AA1411)</f>
        <v>1.1000000000000001</v>
      </c>
      <c r="AC1411" s="24">
        <f>AB1411-D1411</f>
        <v>-0.45629999999999971</v>
      </c>
      <c r="AD1411" s="25">
        <f>MEDIAN(0,(TaperEnd-E1411)/(TaperEnd-TaperStart),1)</f>
        <v>1</v>
      </c>
      <c r="AE1411" s="24">
        <f>MIN(P_pcs*AD1411,MAX(0,SOC_max-E1411)*E_nom*60/dt/SQRT(RTE))</f>
        <v>2.5</v>
      </c>
      <c r="AF1411" s="24">
        <f>MIN(P_pcs,MAX(0,E1411-SOC_min)*E_nom*60/dt*SQRT(RTE))</f>
        <v>2.5</v>
      </c>
      <c r="AG1411" s="24">
        <f>IF(AC1411&gt;0,MIN(AC1411,AE1411),0)</f>
        <v>0</v>
      </c>
      <c r="AH1411" s="24">
        <f>IF(AC1411&lt;0,MIN(-AC1411,AF1411),0)</f>
        <v>0.45629999999999971</v>
      </c>
      <c r="AI1411" s="24">
        <f>IF(AC1411&gt;0,D1411+AG1411,AB1411)</f>
        <v>1.1000000000000001</v>
      </c>
      <c r="AJ1411" s="24">
        <f>MAX(0,D1411-AI1411-AH1411)</f>
        <v>0</v>
      </c>
      <c r="AK1411" s="25">
        <f>IF(AB1411&gt;0,AI1411/AB1411,0)</f>
        <v>1</v>
      </c>
      <c r="AL1411">
        <f>IF(AB1411=0,1,MIN(MATCH(MEDIAN(MinStable,AK1411,1),FC_L,1),3))</f>
        <v>3</v>
      </c>
      <c r="AM1411" s="25">
        <f>INDEX(FC_E1,$AL1411)+(MEDIAN(MinStable,$AK1411,1)-INDEX(FC_L,$AL1411))*(INDEX(FC_E1,$AL1411+1)-INDEX(FC_E1,$AL1411))/(INDEX(FC_L,$AL1411+1)-INDEX(FC_L,$AL1411))</f>
        <v>0.42799999999999999</v>
      </c>
      <c r="AN1411" s="25">
        <f>INDEX(FC_E2,$AL1411)+(MEDIAN(MinStable,$AK1411,1)-INDEX(FC_L,$AL1411))*(INDEX(FC_E2,$AL1411+1)-INDEX(FC_E2,$AL1411))/(INDEX(FC_L,$AL1411+1)-INDEX(FC_L,$AL1411))</f>
        <v>0.42199999999999999</v>
      </c>
      <c r="AO1411" s="25">
        <f>INDEX(FC_E3,$AL1411)+(MEDIAN(MinStable,$AK1411,1)-INDEX(FC_L,$AL1411))*(INDEX(FC_E3,$AL1411+1)-INDEX(FC_E3,$AL1411))/(INDEX(FC_L,$AL1411+1)-INDEX(FC_L,$AL1411))</f>
        <v>0.41499999999999998</v>
      </c>
      <c r="AP1411" s="26">
        <f>(IF(S1411=1,Y1411*AK1411/AM1411,0)+IF(T1411=1,Z1411*AK1411/AN1411,0)+IF(U1411=1,AA1411*AK1411/AO1411,0))*dt/60</f>
        <v>4.4176706827309245E-2</v>
      </c>
      <c r="AQ1411" s="25">
        <f>E1411+(AG1411*SQRT(RTE)-AH1411/SQRT(RTE))*dt/60/E_nom</f>
        <v>0.52619001536773269</v>
      </c>
      <c r="AR1411">
        <f>IF(R1411=1,1,0)</f>
        <v>0</v>
      </c>
    </row>
    <row r="1412" spans="1:44" x14ac:dyDescent="0.2">
      <c r="A1412">
        <v>1410</v>
      </c>
      <c r="B1412" s="22">
        <f>A1412/1440</f>
        <v>0.97916666666666663</v>
      </c>
      <c r="C1412" s="23">
        <v>1.5313000000000001</v>
      </c>
      <c r="D1412" s="24">
        <f>C1412+P_aux</f>
        <v>1.5463</v>
      </c>
      <c r="E1412" s="25">
        <f>AQ1411</f>
        <v>0.52619001536773269</v>
      </c>
      <c r="F1412" s="24">
        <f>AB1411</f>
        <v>1.1000000000000001</v>
      </c>
      <c r="G1412">
        <f>IF(AND(S1411=0,V1411&gt;=MinOff),V1411,-1)</f>
        <v>104</v>
      </c>
      <c r="H1412">
        <f>IF(AND(T1411=0,W1411&gt;=MinOff),W1411,-1)</f>
        <v>103</v>
      </c>
      <c r="I1412">
        <f>IF(AND(U1411=0,X1411&gt;=MinOff),X1411,-1)</f>
        <v>-1</v>
      </c>
      <c r="J1412">
        <f>IF(AND(S1411=1,V1411&gt;=MinRun),V1411,-1)</f>
        <v>-1</v>
      </c>
      <c r="K1412">
        <f>IF(AND(T1411=1,W1411&gt;=MinRun),W1411,-1)</f>
        <v>-1</v>
      </c>
      <c r="L1412">
        <f>IF(AND(U1411=1,X1411&gt;=MinRun),X1411,-1)</f>
        <v>845</v>
      </c>
      <c r="M1412">
        <f>IF(MAX(G1412:I1412)&lt;0,0,MATCH(MAX(G1412:I1412),G1412:I1412,0))</f>
        <v>1</v>
      </c>
      <c r="N1412">
        <f>IF(MAX(J1412:L1412)&lt;0,0,MATCH(MAX(J1412:L1412),J1412:L1412,0))</f>
        <v>3</v>
      </c>
      <c r="O1412" s="24">
        <f>IF(N1412=0,0,INDEX(CapVec,N1412))</f>
        <v>1.1000000000000001</v>
      </c>
      <c r="P1412">
        <f>IF(OR(D1412&gt;F1412+StartMargin,E1412&lt;SOC_startT),1,0)</f>
        <v>0</v>
      </c>
      <c r="Q1412">
        <f>IF(AND(E1412&gt;SOC_stopT,D1412&lt;=F1412-O1412+StopMargin),1,0)</f>
        <v>0</v>
      </c>
      <c r="R1412">
        <f>IF(AND(P1412=1,M1412&gt;0),1,IF(AND(P1412=0,Q1412=1,N1412&gt;0),-1,0))</f>
        <v>0</v>
      </c>
      <c r="S1412">
        <f>S1411+IF(AND(R1412=1,M1412=1),1,0)-IF(AND(R1412=-1,N1412=1),1,0)</f>
        <v>0</v>
      </c>
      <c r="T1412">
        <f>T1411+IF(AND(R1412=1,M1412=2),1,0)-IF(AND(R1412=-1,N1412=2),1,0)</f>
        <v>0</v>
      </c>
      <c r="U1412">
        <f>U1411+IF(AND(R1412=1,M1412=3),1,0)-IF(AND(R1412=-1,N1412=3),1,0)</f>
        <v>1</v>
      </c>
      <c r="V1412">
        <f>IF(S1412&lt;&gt;S1411,0,V1411+dt)</f>
        <v>105</v>
      </c>
      <c r="W1412">
        <f>IF(T1412&lt;&gt;T1411,0,W1411+dt)</f>
        <v>104</v>
      </c>
      <c r="X1412">
        <f>IF(U1412&lt;&gt;U1411,0,X1411+dt)</f>
        <v>846</v>
      </c>
      <c r="Y1412" s="24">
        <f>S1412*Cap_1*MIN(1,(V1412+dt)/StartRamp)</f>
        <v>0</v>
      </c>
      <c r="Z1412" s="24">
        <f>T1412*Cap_2*MIN(1,(W1412+dt)/StartRamp)</f>
        <v>0</v>
      </c>
      <c r="AA1412" s="24">
        <f>U1412*Cap_3*MIN(1,(X1412+dt)/StartRamp)</f>
        <v>1.1000000000000001</v>
      </c>
      <c r="AB1412" s="24">
        <f>SUM(Y1412:AA1412)</f>
        <v>1.1000000000000001</v>
      </c>
      <c r="AC1412" s="24">
        <f>AB1412-D1412</f>
        <v>-0.44629999999999992</v>
      </c>
      <c r="AD1412" s="25">
        <f>MEDIAN(0,(TaperEnd-E1412)/(TaperEnd-TaperStart),1)</f>
        <v>1</v>
      </c>
      <c r="AE1412" s="24">
        <f>MIN(P_pcs*AD1412,MAX(0,SOC_max-E1412)*E_nom*60/dt/SQRT(RTE))</f>
        <v>2.5</v>
      </c>
      <c r="AF1412" s="24">
        <f>MIN(P_pcs,MAX(0,E1412-SOC_min)*E_nom*60/dt*SQRT(RTE))</f>
        <v>2.5</v>
      </c>
      <c r="AG1412" s="24">
        <f>IF(AC1412&gt;0,MIN(AC1412,AE1412),0)</f>
        <v>0</v>
      </c>
      <c r="AH1412" s="24">
        <f>IF(AC1412&lt;0,MIN(-AC1412,AF1412),0)</f>
        <v>0.44629999999999992</v>
      </c>
      <c r="AI1412" s="24">
        <f>IF(AC1412&gt;0,D1412+AG1412,AB1412)</f>
        <v>1.1000000000000001</v>
      </c>
      <c r="AJ1412" s="24">
        <f>MAX(0,D1412-AI1412-AH1412)</f>
        <v>0</v>
      </c>
      <c r="AK1412" s="25">
        <f>IF(AB1412&gt;0,AI1412/AB1412,0)</f>
        <v>1</v>
      </c>
      <c r="AL1412">
        <f>IF(AB1412=0,1,MIN(MATCH(MEDIAN(MinStable,AK1412,1),FC_L,1),3))</f>
        <v>3</v>
      </c>
      <c r="AM1412" s="25">
        <f>INDEX(FC_E1,$AL1412)+(MEDIAN(MinStable,$AK1412,1)-INDEX(FC_L,$AL1412))*(INDEX(FC_E1,$AL1412+1)-INDEX(FC_E1,$AL1412))/(INDEX(FC_L,$AL1412+1)-INDEX(FC_L,$AL1412))</f>
        <v>0.42799999999999999</v>
      </c>
      <c r="AN1412" s="25">
        <f>INDEX(FC_E2,$AL1412)+(MEDIAN(MinStable,$AK1412,1)-INDEX(FC_L,$AL1412))*(INDEX(FC_E2,$AL1412+1)-INDEX(FC_E2,$AL1412))/(INDEX(FC_L,$AL1412+1)-INDEX(FC_L,$AL1412))</f>
        <v>0.42199999999999999</v>
      </c>
      <c r="AO1412" s="25">
        <f>INDEX(FC_E3,$AL1412)+(MEDIAN(MinStable,$AK1412,1)-INDEX(FC_L,$AL1412))*(INDEX(FC_E3,$AL1412+1)-INDEX(FC_E3,$AL1412))/(INDEX(FC_L,$AL1412+1)-INDEX(FC_L,$AL1412))</f>
        <v>0.41499999999999998</v>
      </c>
      <c r="AP1412" s="26">
        <f>(IF(S1412=1,Y1412*AK1412/AM1412,0)+IF(T1412=1,Z1412*AK1412/AN1412,0)+IF(U1412=1,AA1412*AK1412/AO1412,0))*dt/60</f>
        <v>4.4176706827309245E-2</v>
      </c>
      <c r="AQ1412" s="25">
        <f>E1412+(AG1412*SQRT(RTE)-AH1412/SQRT(RTE))*dt/60/E_nom</f>
        <v>0.52474832628122503</v>
      </c>
      <c r="AR1412">
        <f>IF(R1412=1,1,0)</f>
        <v>0</v>
      </c>
    </row>
    <row r="1413" spans="1:44" x14ac:dyDescent="0.2">
      <c r="A1413">
        <v>1411</v>
      </c>
      <c r="B1413" s="22">
        <f>A1413/1440</f>
        <v>0.97986111111111107</v>
      </c>
      <c r="C1413" s="23">
        <v>1.4629000000000001</v>
      </c>
      <c r="D1413" s="24">
        <f>C1413+P_aux</f>
        <v>1.4779</v>
      </c>
      <c r="E1413" s="25">
        <f>AQ1412</f>
        <v>0.52474832628122503</v>
      </c>
      <c r="F1413" s="24">
        <f>AB1412</f>
        <v>1.1000000000000001</v>
      </c>
      <c r="G1413">
        <f>IF(AND(S1412=0,V1412&gt;=MinOff),V1412,-1)</f>
        <v>105</v>
      </c>
      <c r="H1413">
        <f>IF(AND(T1412=0,W1412&gt;=MinOff),W1412,-1)</f>
        <v>104</v>
      </c>
      <c r="I1413">
        <f>IF(AND(U1412=0,X1412&gt;=MinOff),X1412,-1)</f>
        <v>-1</v>
      </c>
      <c r="J1413">
        <f>IF(AND(S1412=1,V1412&gt;=MinRun),V1412,-1)</f>
        <v>-1</v>
      </c>
      <c r="K1413">
        <f>IF(AND(T1412=1,W1412&gt;=MinRun),W1412,-1)</f>
        <v>-1</v>
      </c>
      <c r="L1413">
        <f>IF(AND(U1412=1,X1412&gt;=MinRun),X1412,-1)</f>
        <v>846</v>
      </c>
      <c r="M1413">
        <f>IF(MAX(G1413:I1413)&lt;0,0,MATCH(MAX(G1413:I1413),G1413:I1413,0))</f>
        <v>1</v>
      </c>
      <c r="N1413">
        <f>IF(MAX(J1413:L1413)&lt;0,0,MATCH(MAX(J1413:L1413),J1413:L1413,0))</f>
        <v>3</v>
      </c>
      <c r="O1413" s="24">
        <f>IF(N1413=0,0,INDEX(CapVec,N1413))</f>
        <v>1.1000000000000001</v>
      </c>
      <c r="P1413">
        <f>IF(OR(D1413&gt;F1413+StartMargin,E1413&lt;SOC_startT),1,0)</f>
        <v>0</v>
      </c>
      <c r="Q1413">
        <f>IF(AND(E1413&gt;SOC_stopT,D1413&lt;=F1413-O1413+StopMargin),1,0)</f>
        <v>0</v>
      </c>
      <c r="R1413">
        <f>IF(AND(P1413=1,M1413&gt;0),1,IF(AND(P1413=0,Q1413=1,N1413&gt;0),-1,0))</f>
        <v>0</v>
      </c>
      <c r="S1413">
        <f>S1412+IF(AND(R1413=1,M1413=1),1,0)-IF(AND(R1413=-1,N1413=1),1,0)</f>
        <v>0</v>
      </c>
      <c r="T1413">
        <f>T1412+IF(AND(R1413=1,M1413=2),1,0)-IF(AND(R1413=-1,N1413=2),1,0)</f>
        <v>0</v>
      </c>
      <c r="U1413">
        <f>U1412+IF(AND(R1413=1,M1413=3),1,0)-IF(AND(R1413=-1,N1413=3),1,0)</f>
        <v>1</v>
      </c>
      <c r="V1413">
        <f>IF(S1413&lt;&gt;S1412,0,V1412+dt)</f>
        <v>106</v>
      </c>
      <c r="W1413">
        <f>IF(T1413&lt;&gt;T1412,0,W1412+dt)</f>
        <v>105</v>
      </c>
      <c r="X1413">
        <f>IF(U1413&lt;&gt;U1412,0,X1412+dt)</f>
        <v>847</v>
      </c>
      <c r="Y1413" s="24">
        <f>S1413*Cap_1*MIN(1,(V1413+dt)/StartRamp)</f>
        <v>0</v>
      </c>
      <c r="Z1413" s="24">
        <f>T1413*Cap_2*MIN(1,(W1413+dt)/StartRamp)</f>
        <v>0</v>
      </c>
      <c r="AA1413" s="24">
        <f>U1413*Cap_3*MIN(1,(X1413+dt)/StartRamp)</f>
        <v>1.1000000000000001</v>
      </c>
      <c r="AB1413" s="24">
        <f>SUM(Y1413:AA1413)</f>
        <v>1.1000000000000001</v>
      </c>
      <c r="AC1413" s="24">
        <f>AB1413-D1413</f>
        <v>-0.3778999999999999</v>
      </c>
      <c r="AD1413" s="25">
        <f>MEDIAN(0,(TaperEnd-E1413)/(TaperEnd-TaperStart),1)</f>
        <v>1</v>
      </c>
      <c r="AE1413" s="24">
        <f>MIN(P_pcs*AD1413,MAX(0,SOC_max-E1413)*E_nom*60/dt/SQRT(RTE))</f>
        <v>2.5</v>
      </c>
      <c r="AF1413" s="24">
        <f>MIN(P_pcs,MAX(0,E1413-SOC_min)*E_nom*60/dt*SQRT(RTE))</f>
        <v>2.5</v>
      </c>
      <c r="AG1413" s="24">
        <f>IF(AC1413&gt;0,MIN(AC1413,AE1413),0)</f>
        <v>0</v>
      </c>
      <c r="AH1413" s="24">
        <f>IF(AC1413&lt;0,MIN(-AC1413,AF1413),0)</f>
        <v>0.3778999999999999</v>
      </c>
      <c r="AI1413" s="24">
        <f>IF(AC1413&gt;0,D1413+AG1413,AB1413)</f>
        <v>1.1000000000000001</v>
      </c>
      <c r="AJ1413" s="24">
        <f>MAX(0,D1413-AI1413-AH1413)</f>
        <v>0</v>
      </c>
      <c r="AK1413" s="25">
        <f>IF(AB1413&gt;0,AI1413/AB1413,0)</f>
        <v>1</v>
      </c>
      <c r="AL1413">
        <f>IF(AB1413=0,1,MIN(MATCH(MEDIAN(MinStable,AK1413,1),FC_L,1),3))</f>
        <v>3</v>
      </c>
      <c r="AM1413" s="25">
        <f>INDEX(FC_E1,$AL1413)+(MEDIAN(MinStable,$AK1413,1)-INDEX(FC_L,$AL1413))*(INDEX(FC_E1,$AL1413+1)-INDEX(FC_E1,$AL1413))/(INDEX(FC_L,$AL1413+1)-INDEX(FC_L,$AL1413))</f>
        <v>0.42799999999999999</v>
      </c>
      <c r="AN1413" s="25">
        <f>INDEX(FC_E2,$AL1413)+(MEDIAN(MinStable,$AK1413,1)-INDEX(FC_L,$AL1413))*(INDEX(FC_E2,$AL1413+1)-INDEX(FC_E2,$AL1413))/(INDEX(FC_L,$AL1413+1)-INDEX(FC_L,$AL1413))</f>
        <v>0.42199999999999999</v>
      </c>
      <c r="AO1413" s="25">
        <f>INDEX(FC_E3,$AL1413)+(MEDIAN(MinStable,$AK1413,1)-INDEX(FC_L,$AL1413))*(INDEX(FC_E3,$AL1413+1)-INDEX(FC_E3,$AL1413))/(INDEX(FC_L,$AL1413+1)-INDEX(FC_L,$AL1413))</f>
        <v>0.41499999999999998</v>
      </c>
      <c r="AP1413" s="26">
        <f>(IF(S1413=1,Y1413*AK1413/AM1413,0)+IF(T1413=1,Z1413*AK1413/AN1413,0)+IF(U1413=1,AA1413*AK1413/AO1413,0))*dt/60</f>
        <v>4.4176706827309245E-2</v>
      </c>
      <c r="AQ1413" s="25">
        <f>E1413+(AG1413*SQRT(RTE)-AH1413/SQRT(RTE))*dt/60/E_nom</f>
        <v>0.52352759066439492</v>
      </c>
      <c r="AR1413">
        <f>IF(R1413=1,1,0)</f>
        <v>0</v>
      </c>
    </row>
    <row r="1414" spans="1:44" x14ac:dyDescent="0.2">
      <c r="A1414">
        <v>1412</v>
      </c>
      <c r="B1414" s="22">
        <f>A1414/1440</f>
        <v>0.98055555555555551</v>
      </c>
      <c r="C1414" s="23">
        <v>1.4938</v>
      </c>
      <c r="D1414" s="24">
        <f>C1414+P_aux</f>
        <v>1.5087999999999999</v>
      </c>
      <c r="E1414" s="25">
        <f>AQ1413</f>
        <v>0.52352759066439492</v>
      </c>
      <c r="F1414" s="24">
        <f>AB1413</f>
        <v>1.1000000000000001</v>
      </c>
      <c r="G1414">
        <f>IF(AND(S1413=0,V1413&gt;=MinOff),V1413,-1)</f>
        <v>106</v>
      </c>
      <c r="H1414">
        <f>IF(AND(T1413=0,W1413&gt;=MinOff),W1413,-1)</f>
        <v>105</v>
      </c>
      <c r="I1414">
        <f>IF(AND(U1413=0,X1413&gt;=MinOff),X1413,-1)</f>
        <v>-1</v>
      </c>
      <c r="J1414">
        <f>IF(AND(S1413=1,V1413&gt;=MinRun),V1413,-1)</f>
        <v>-1</v>
      </c>
      <c r="K1414">
        <f>IF(AND(T1413=1,W1413&gt;=MinRun),W1413,-1)</f>
        <v>-1</v>
      </c>
      <c r="L1414">
        <f>IF(AND(U1413=1,X1413&gt;=MinRun),X1413,-1)</f>
        <v>847</v>
      </c>
      <c r="M1414">
        <f>IF(MAX(G1414:I1414)&lt;0,0,MATCH(MAX(G1414:I1414),G1414:I1414,0))</f>
        <v>1</v>
      </c>
      <c r="N1414">
        <f>IF(MAX(J1414:L1414)&lt;0,0,MATCH(MAX(J1414:L1414),J1414:L1414,0))</f>
        <v>3</v>
      </c>
      <c r="O1414" s="24">
        <f>IF(N1414=0,0,INDEX(CapVec,N1414))</f>
        <v>1.1000000000000001</v>
      </c>
      <c r="P1414">
        <f>IF(OR(D1414&gt;F1414+StartMargin,E1414&lt;SOC_startT),1,0)</f>
        <v>0</v>
      </c>
      <c r="Q1414">
        <f>IF(AND(E1414&gt;SOC_stopT,D1414&lt;=F1414-O1414+StopMargin),1,0)</f>
        <v>0</v>
      </c>
      <c r="R1414">
        <f>IF(AND(P1414=1,M1414&gt;0),1,IF(AND(P1414=0,Q1414=1,N1414&gt;0),-1,0))</f>
        <v>0</v>
      </c>
      <c r="S1414">
        <f>S1413+IF(AND(R1414=1,M1414=1),1,0)-IF(AND(R1414=-1,N1414=1),1,0)</f>
        <v>0</v>
      </c>
      <c r="T1414">
        <f>T1413+IF(AND(R1414=1,M1414=2),1,0)-IF(AND(R1414=-1,N1414=2),1,0)</f>
        <v>0</v>
      </c>
      <c r="U1414">
        <f>U1413+IF(AND(R1414=1,M1414=3),1,0)-IF(AND(R1414=-1,N1414=3),1,0)</f>
        <v>1</v>
      </c>
      <c r="V1414">
        <f>IF(S1414&lt;&gt;S1413,0,V1413+dt)</f>
        <v>107</v>
      </c>
      <c r="W1414">
        <f>IF(T1414&lt;&gt;T1413,0,W1413+dt)</f>
        <v>106</v>
      </c>
      <c r="X1414">
        <f>IF(U1414&lt;&gt;U1413,0,X1413+dt)</f>
        <v>848</v>
      </c>
      <c r="Y1414" s="24">
        <f>S1414*Cap_1*MIN(1,(V1414+dt)/StartRamp)</f>
        <v>0</v>
      </c>
      <c r="Z1414" s="24">
        <f>T1414*Cap_2*MIN(1,(W1414+dt)/StartRamp)</f>
        <v>0</v>
      </c>
      <c r="AA1414" s="24">
        <f>U1414*Cap_3*MIN(1,(X1414+dt)/StartRamp)</f>
        <v>1.1000000000000001</v>
      </c>
      <c r="AB1414" s="24">
        <f>SUM(Y1414:AA1414)</f>
        <v>1.1000000000000001</v>
      </c>
      <c r="AC1414" s="24">
        <f>AB1414-D1414</f>
        <v>-0.40879999999999983</v>
      </c>
      <c r="AD1414" s="25">
        <f>MEDIAN(0,(TaperEnd-E1414)/(TaperEnd-TaperStart),1)</f>
        <v>1</v>
      </c>
      <c r="AE1414" s="24">
        <f>MIN(P_pcs*AD1414,MAX(0,SOC_max-E1414)*E_nom*60/dt/SQRT(RTE))</f>
        <v>2.5</v>
      </c>
      <c r="AF1414" s="24">
        <f>MIN(P_pcs,MAX(0,E1414-SOC_min)*E_nom*60/dt*SQRT(RTE))</f>
        <v>2.5</v>
      </c>
      <c r="AG1414" s="24">
        <f>IF(AC1414&gt;0,MIN(AC1414,AE1414),0)</f>
        <v>0</v>
      </c>
      <c r="AH1414" s="24">
        <f>IF(AC1414&lt;0,MIN(-AC1414,AF1414),0)</f>
        <v>0.40879999999999983</v>
      </c>
      <c r="AI1414" s="24">
        <f>IF(AC1414&gt;0,D1414+AG1414,AB1414)</f>
        <v>1.1000000000000001</v>
      </c>
      <c r="AJ1414" s="24">
        <f>MAX(0,D1414-AI1414-AH1414)</f>
        <v>0</v>
      </c>
      <c r="AK1414" s="25">
        <f>IF(AB1414&gt;0,AI1414/AB1414,0)</f>
        <v>1</v>
      </c>
      <c r="AL1414">
        <f>IF(AB1414=0,1,MIN(MATCH(MEDIAN(MinStable,AK1414,1),FC_L,1),3))</f>
        <v>3</v>
      </c>
      <c r="AM1414" s="25">
        <f>INDEX(FC_E1,$AL1414)+(MEDIAN(MinStable,$AK1414,1)-INDEX(FC_L,$AL1414))*(INDEX(FC_E1,$AL1414+1)-INDEX(FC_E1,$AL1414))/(INDEX(FC_L,$AL1414+1)-INDEX(FC_L,$AL1414))</f>
        <v>0.42799999999999999</v>
      </c>
      <c r="AN1414" s="25">
        <f>INDEX(FC_E2,$AL1414)+(MEDIAN(MinStable,$AK1414,1)-INDEX(FC_L,$AL1414))*(INDEX(FC_E2,$AL1414+1)-INDEX(FC_E2,$AL1414))/(INDEX(FC_L,$AL1414+1)-INDEX(FC_L,$AL1414))</f>
        <v>0.42199999999999999</v>
      </c>
      <c r="AO1414" s="25">
        <f>INDEX(FC_E3,$AL1414)+(MEDIAN(MinStable,$AK1414,1)-INDEX(FC_L,$AL1414))*(INDEX(FC_E3,$AL1414+1)-INDEX(FC_E3,$AL1414))/(INDEX(FC_L,$AL1414+1)-INDEX(FC_L,$AL1414))</f>
        <v>0.41499999999999998</v>
      </c>
      <c r="AP1414" s="26">
        <f>(IF(S1414=1,Y1414*AK1414/AM1414,0)+IF(T1414=1,Z1414*AK1414/AN1414,0)+IF(U1414=1,AA1414*AK1414/AO1414,0))*dt/60</f>
        <v>4.4176706827309245E-2</v>
      </c>
      <c r="AQ1414" s="25">
        <f>E1414+(AG1414*SQRT(RTE)-AH1414/SQRT(RTE))*dt/60/E_nom</f>
        <v>0.52220703834854376</v>
      </c>
      <c r="AR1414">
        <f>IF(R1414=1,1,0)</f>
        <v>0</v>
      </c>
    </row>
    <row r="1415" spans="1:44" x14ac:dyDescent="0.2">
      <c r="A1415">
        <v>1413</v>
      </c>
      <c r="B1415" s="22">
        <f>A1415/1440</f>
        <v>0.98124999999999996</v>
      </c>
      <c r="C1415" s="23">
        <v>1.5066999999999999</v>
      </c>
      <c r="D1415" s="24">
        <f>C1415+P_aux</f>
        <v>1.5216999999999998</v>
      </c>
      <c r="E1415" s="25">
        <f>AQ1414</f>
        <v>0.52220703834854376</v>
      </c>
      <c r="F1415" s="24">
        <f>AB1414</f>
        <v>1.1000000000000001</v>
      </c>
      <c r="G1415">
        <f>IF(AND(S1414=0,V1414&gt;=MinOff),V1414,-1)</f>
        <v>107</v>
      </c>
      <c r="H1415">
        <f>IF(AND(T1414=0,W1414&gt;=MinOff),W1414,-1)</f>
        <v>106</v>
      </c>
      <c r="I1415">
        <f>IF(AND(U1414=0,X1414&gt;=MinOff),X1414,-1)</f>
        <v>-1</v>
      </c>
      <c r="J1415">
        <f>IF(AND(S1414=1,V1414&gt;=MinRun),V1414,-1)</f>
        <v>-1</v>
      </c>
      <c r="K1415">
        <f>IF(AND(T1414=1,W1414&gt;=MinRun),W1414,-1)</f>
        <v>-1</v>
      </c>
      <c r="L1415">
        <f>IF(AND(U1414=1,X1414&gt;=MinRun),X1414,-1)</f>
        <v>848</v>
      </c>
      <c r="M1415">
        <f>IF(MAX(G1415:I1415)&lt;0,0,MATCH(MAX(G1415:I1415),G1415:I1415,0))</f>
        <v>1</v>
      </c>
      <c r="N1415">
        <f>IF(MAX(J1415:L1415)&lt;0,0,MATCH(MAX(J1415:L1415),J1415:L1415,0))</f>
        <v>3</v>
      </c>
      <c r="O1415" s="24">
        <f>IF(N1415=0,0,INDEX(CapVec,N1415))</f>
        <v>1.1000000000000001</v>
      </c>
      <c r="P1415">
        <f>IF(OR(D1415&gt;F1415+StartMargin,E1415&lt;SOC_startT),1,0)</f>
        <v>0</v>
      </c>
      <c r="Q1415">
        <f>IF(AND(E1415&gt;SOC_stopT,D1415&lt;=F1415-O1415+StopMargin),1,0)</f>
        <v>0</v>
      </c>
      <c r="R1415">
        <f>IF(AND(P1415=1,M1415&gt;0),1,IF(AND(P1415=0,Q1415=1,N1415&gt;0),-1,0))</f>
        <v>0</v>
      </c>
      <c r="S1415">
        <f>S1414+IF(AND(R1415=1,M1415=1),1,0)-IF(AND(R1415=-1,N1415=1),1,0)</f>
        <v>0</v>
      </c>
      <c r="T1415">
        <f>T1414+IF(AND(R1415=1,M1415=2),1,0)-IF(AND(R1415=-1,N1415=2),1,0)</f>
        <v>0</v>
      </c>
      <c r="U1415">
        <f>U1414+IF(AND(R1415=1,M1415=3),1,0)-IF(AND(R1415=-1,N1415=3),1,0)</f>
        <v>1</v>
      </c>
      <c r="V1415">
        <f>IF(S1415&lt;&gt;S1414,0,V1414+dt)</f>
        <v>108</v>
      </c>
      <c r="W1415">
        <f>IF(T1415&lt;&gt;T1414,0,W1414+dt)</f>
        <v>107</v>
      </c>
      <c r="X1415">
        <f>IF(U1415&lt;&gt;U1414,0,X1414+dt)</f>
        <v>849</v>
      </c>
      <c r="Y1415" s="24">
        <f>S1415*Cap_1*MIN(1,(V1415+dt)/StartRamp)</f>
        <v>0</v>
      </c>
      <c r="Z1415" s="24">
        <f>T1415*Cap_2*MIN(1,(W1415+dt)/StartRamp)</f>
        <v>0</v>
      </c>
      <c r="AA1415" s="24">
        <f>U1415*Cap_3*MIN(1,(X1415+dt)/StartRamp)</f>
        <v>1.1000000000000001</v>
      </c>
      <c r="AB1415" s="24">
        <f>SUM(Y1415:AA1415)</f>
        <v>1.1000000000000001</v>
      </c>
      <c r="AC1415" s="24">
        <f>AB1415-D1415</f>
        <v>-0.42169999999999974</v>
      </c>
      <c r="AD1415" s="25">
        <f>MEDIAN(0,(TaperEnd-E1415)/(TaperEnd-TaperStart),1)</f>
        <v>1</v>
      </c>
      <c r="AE1415" s="24">
        <f>MIN(P_pcs*AD1415,MAX(0,SOC_max-E1415)*E_nom*60/dt/SQRT(RTE))</f>
        <v>2.5</v>
      </c>
      <c r="AF1415" s="24">
        <f>MIN(P_pcs,MAX(0,E1415-SOC_min)*E_nom*60/dt*SQRT(RTE))</f>
        <v>2.5</v>
      </c>
      <c r="AG1415" s="24">
        <f>IF(AC1415&gt;0,MIN(AC1415,AE1415),0)</f>
        <v>0</v>
      </c>
      <c r="AH1415" s="24">
        <f>IF(AC1415&lt;0,MIN(-AC1415,AF1415),0)</f>
        <v>0.42169999999999974</v>
      </c>
      <c r="AI1415" s="24">
        <f>IF(AC1415&gt;0,D1415+AG1415,AB1415)</f>
        <v>1.1000000000000001</v>
      </c>
      <c r="AJ1415" s="24">
        <f>MAX(0,D1415-AI1415-AH1415)</f>
        <v>0</v>
      </c>
      <c r="AK1415" s="25">
        <f>IF(AB1415&gt;0,AI1415/AB1415,0)</f>
        <v>1</v>
      </c>
      <c r="AL1415">
        <f>IF(AB1415=0,1,MIN(MATCH(MEDIAN(MinStable,AK1415,1),FC_L,1),3))</f>
        <v>3</v>
      </c>
      <c r="AM1415" s="25">
        <f>INDEX(FC_E1,$AL1415)+(MEDIAN(MinStable,$AK1415,1)-INDEX(FC_L,$AL1415))*(INDEX(FC_E1,$AL1415+1)-INDEX(FC_E1,$AL1415))/(INDEX(FC_L,$AL1415+1)-INDEX(FC_L,$AL1415))</f>
        <v>0.42799999999999999</v>
      </c>
      <c r="AN1415" s="25">
        <f>INDEX(FC_E2,$AL1415)+(MEDIAN(MinStable,$AK1415,1)-INDEX(FC_L,$AL1415))*(INDEX(FC_E2,$AL1415+1)-INDEX(FC_E2,$AL1415))/(INDEX(FC_L,$AL1415+1)-INDEX(FC_L,$AL1415))</f>
        <v>0.42199999999999999</v>
      </c>
      <c r="AO1415" s="25">
        <f>INDEX(FC_E3,$AL1415)+(MEDIAN(MinStable,$AK1415,1)-INDEX(FC_L,$AL1415))*(INDEX(FC_E3,$AL1415+1)-INDEX(FC_E3,$AL1415))/(INDEX(FC_L,$AL1415+1)-INDEX(FC_L,$AL1415))</f>
        <v>0.41499999999999998</v>
      </c>
      <c r="AP1415" s="26">
        <f>(IF(S1415=1,Y1415*AK1415/AM1415,0)+IF(T1415=1,Z1415*AK1415/AN1415,0)+IF(U1415=1,AA1415*AK1415/AO1415,0))*dt/60</f>
        <v>4.4176706827309245E-2</v>
      </c>
      <c r="AQ1415" s="25">
        <f>E1415+(AG1415*SQRT(RTE)-AH1415/SQRT(RTE))*dt/60/E_nom</f>
        <v>0.52084481498358681</v>
      </c>
      <c r="AR1415">
        <f>IF(R1415=1,1,0)</f>
        <v>0</v>
      </c>
    </row>
    <row r="1416" spans="1:44" x14ac:dyDescent="0.2">
      <c r="A1416">
        <v>1414</v>
      </c>
      <c r="B1416" s="22">
        <f>A1416/1440</f>
        <v>0.9819444444444444</v>
      </c>
      <c r="C1416" s="23">
        <v>1.4474</v>
      </c>
      <c r="D1416" s="24">
        <f>C1416+P_aux</f>
        <v>1.4623999999999999</v>
      </c>
      <c r="E1416" s="25">
        <f>AQ1415</f>
        <v>0.52084481498358681</v>
      </c>
      <c r="F1416" s="24">
        <f>AB1415</f>
        <v>1.1000000000000001</v>
      </c>
      <c r="G1416">
        <f>IF(AND(S1415=0,V1415&gt;=MinOff),V1415,-1)</f>
        <v>108</v>
      </c>
      <c r="H1416">
        <f>IF(AND(T1415=0,W1415&gt;=MinOff),W1415,-1)</f>
        <v>107</v>
      </c>
      <c r="I1416">
        <f>IF(AND(U1415=0,X1415&gt;=MinOff),X1415,-1)</f>
        <v>-1</v>
      </c>
      <c r="J1416">
        <f>IF(AND(S1415=1,V1415&gt;=MinRun),V1415,-1)</f>
        <v>-1</v>
      </c>
      <c r="K1416">
        <f>IF(AND(T1415=1,W1415&gt;=MinRun),W1415,-1)</f>
        <v>-1</v>
      </c>
      <c r="L1416">
        <f>IF(AND(U1415=1,X1415&gt;=MinRun),X1415,-1)</f>
        <v>849</v>
      </c>
      <c r="M1416">
        <f>IF(MAX(G1416:I1416)&lt;0,0,MATCH(MAX(G1416:I1416),G1416:I1416,0))</f>
        <v>1</v>
      </c>
      <c r="N1416">
        <f>IF(MAX(J1416:L1416)&lt;0,0,MATCH(MAX(J1416:L1416),J1416:L1416,0))</f>
        <v>3</v>
      </c>
      <c r="O1416" s="24">
        <f>IF(N1416=0,0,INDEX(CapVec,N1416))</f>
        <v>1.1000000000000001</v>
      </c>
      <c r="P1416">
        <f>IF(OR(D1416&gt;F1416+StartMargin,E1416&lt;SOC_startT),1,0)</f>
        <v>0</v>
      </c>
      <c r="Q1416">
        <f>IF(AND(E1416&gt;SOC_stopT,D1416&lt;=F1416-O1416+StopMargin),1,0)</f>
        <v>0</v>
      </c>
      <c r="R1416">
        <f>IF(AND(P1416=1,M1416&gt;0),1,IF(AND(P1416=0,Q1416=1,N1416&gt;0),-1,0))</f>
        <v>0</v>
      </c>
      <c r="S1416">
        <f>S1415+IF(AND(R1416=1,M1416=1),1,0)-IF(AND(R1416=-1,N1416=1),1,0)</f>
        <v>0</v>
      </c>
      <c r="T1416">
        <f>T1415+IF(AND(R1416=1,M1416=2),1,0)-IF(AND(R1416=-1,N1416=2),1,0)</f>
        <v>0</v>
      </c>
      <c r="U1416">
        <f>U1415+IF(AND(R1416=1,M1416=3),1,0)-IF(AND(R1416=-1,N1416=3),1,0)</f>
        <v>1</v>
      </c>
      <c r="V1416">
        <f>IF(S1416&lt;&gt;S1415,0,V1415+dt)</f>
        <v>109</v>
      </c>
      <c r="W1416">
        <f>IF(T1416&lt;&gt;T1415,0,W1415+dt)</f>
        <v>108</v>
      </c>
      <c r="X1416">
        <f>IF(U1416&lt;&gt;U1415,0,X1415+dt)</f>
        <v>850</v>
      </c>
      <c r="Y1416" s="24">
        <f>S1416*Cap_1*MIN(1,(V1416+dt)/StartRamp)</f>
        <v>0</v>
      </c>
      <c r="Z1416" s="24">
        <f>T1416*Cap_2*MIN(1,(W1416+dt)/StartRamp)</f>
        <v>0</v>
      </c>
      <c r="AA1416" s="24">
        <f>U1416*Cap_3*MIN(1,(X1416+dt)/StartRamp)</f>
        <v>1.1000000000000001</v>
      </c>
      <c r="AB1416" s="24">
        <f>SUM(Y1416:AA1416)</f>
        <v>1.1000000000000001</v>
      </c>
      <c r="AC1416" s="24">
        <f>AB1416-D1416</f>
        <v>-0.36239999999999983</v>
      </c>
      <c r="AD1416" s="25">
        <f>MEDIAN(0,(TaperEnd-E1416)/(TaperEnd-TaperStart),1)</f>
        <v>1</v>
      </c>
      <c r="AE1416" s="24">
        <f>MIN(P_pcs*AD1416,MAX(0,SOC_max-E1416)*E_nom*60/dt/SQRT(RTE))</f>
        <v>2.5</v>
      </c>
      <c r="AF1416" s="24">
        <f>MIN(P_pcs,MAX(0,E1416-SOC_min)*E_nom*60/dt*SQRT(RTE))</f>
        <v>2.5</v>
      </c>
      <c r="AG1416" s="24">
        <f>IF(AC1416&gt;0,MIN(AC1416,AE1416),0)</f>
        <v>0</v>
      </c>
      <c r="AH1416" s="24">
        <f>IF(AC1416&lt;0,MIN(-AC1416,AF1416),0)</f>
        <v>0.36239999999999983</v>
      </c>
      <c r="AI1416" s="24">
        <f>IF(AC1416&gt;0,D1416+AG1416,AB1416)</f>
        <v>1.1000000000000001</v>
      </c>
      <c r="AJ1416" s="24">
        <f>MAX(0,D1416-AI1416-AH1416)</f>
        <v>0</v>
      </c>
      <c r="AK1416" s="25">
        <f>IF(AB1416&gt;0,AI1416/AB1416,0)</f>
        <v>1</v>
      </c>
      <c r="AL1416">
        <f>IF(AB1416=0,1,MIN(MATCH(MEDIAN(MinStable,AK1416,1),FC_L,1),3))</f>
        <v>3</v>
      </c>
      <c r="AM1416" s="25">
        <f>INDEX(FC_E1,$AL1416)+(MEDIAN(MinStable,$AK1416,1)-INDEX(FC_L,$AL1416))*(INDEX(FC_E1,$AL1416+1)-INDEX(FC_E1,$AL1416))/(INDEX(FC_L,$AL1416+1)-INDEX(FC_L,$AL1416))</f>
        <v>0.42799999999999999</v>
      </c>
      <c r="AN1416" s="25">
        <f>INDEX(FC_E2,$AL1416)+(MEDIAN(MinStable,$AK1416,1)-INDEX(FC_L,$AL1416))*(INDEX(FC_E2,$AL1416+1)-INDEX(FC_E2,$AL1416))/(INDEX(FC_L,$AL1416+1)-INDEX(FC_L,$AL1416))</f>
        <v>0.42199999999999999</v>
      </c>
      <c r="AO1416" s="25">
        <f>INDEX(FC_E3,$AL1416)+(MEDIAN(MinStable,$AK1416,1)-INDEX(FC_L,$AL1416))*(INDEX(FC_E3,$AL1416+1)-INDEX(FC_E3,$AL1416))/(INDEX(FC_L,$AL1416+1)-INDEX(FC_L,$AL1416))</f>
        <v>0.41499999999999998</v>
      </c>
      <c r="AP1416" s="26">
        <f>(IF(S1416=1,Y1416*AK1416/AM1416,0)+IF(T1416=1,Z1416*AK1416/AN1416,0)+IF(U1416=1,AA1416*AK1416/AO1416,0))*dt/60</f>
        <v>4.4176706827309245E-2</v>
      </c>
      <c r="AQ1416" s="25">
        <f>E1416+(AG1416*SQRT(RTE)-AH1416/SQRT(RTE))*dt/60/E_nom</f>
        <v>0.51967414923196142</v>
      </c>
      <c r="AR1416">
        <f>IF(R1416=1,1,0)</f>
        <v>0</v>
      </c>
    </row>
    <row r="1417" spans="1:44" x14ac:dyDescent="0.2">
      <c r="A1417">
        <v>1415</v>
      </c>
      <c r="B1417" s="22">
        <f>A1417/1440</f>
        <v>0.98263888888888884</v>
      </c>
      <c r="C1417" s="23">
        <v>1.4804999999999999</v>
      </c>
      <c r="D1417" s="24">
        <f>C1417+P_aux</f>
        <v>1.4954999999999998</v>
      </c>
      <c r="E1417" s="25">
        <f>AQ1416</f>
        <v>0.51967414923196142</v>
      </c>
      <c r="F1417" s="24">
        <f>AB1416</f>
        <v>1.1000000000000001</v>
      </c>
      <c r="G1417">
        <f>IF(AND(S1416=0,V1416&gt;=MinOff),V1416,-1)</f>
        <v>109</v>
      </c>
      <c r="H1417">
        <f>IF(AND(T1416=0,W1416&gt;=MinOff),W1416,-1)</f>
        <v>108</v>
      </c>
      <c r="I1417">
        <f>IF(AND(U1416=0,X1416&gt;=MinOff),X1416,-1)</f>
        <v>-1</v>
      </c>
      <c r="J1417">
        <f>IF(AND(S1416=1,V1416&gt;=MinRun),V1416,-1)</f>
        <v>-1</v>
      </c>
      <c r="K1417">
        <f>IF(AND(T1416=1,W1416&gt;=MinRun),W1416,-1)</f>
        <v>-1</v>
      </c>
      <c r="L1417">
        <f>IF(AND(U1416=1,X1416&gt;=MinRun),X1416,-1)</f>
        <v>850</v>
      </c>
      <c r="M1417">
        <f>IF(MAX(G1417:I1417)&lt;0,0,MATCH(MAX(G1417:I1417),G1417:I1417,0))</f>
        <v>1</v>
      </c>
      <c r="N1417">
        <f>IF(MAX(J1417:L1417)&lt;0,0,MATCH(MAX(J1417:L1417),J1417:L1417,0))</f>
        <v>3</v>
      </c>
      <c r="O1417" s="24">
        <f>IF(N1417=0,0,INDEX(CapVec,N1417))</f>
        <v>1.1000000000000001</v>
      </c>
      <c r="P1417">
        <f>IF(OR(D1417&gt;F1417+StartMargin,E1417&lt;SOC_startT),1,0)</f>
        <v>0</v>
      </c>
      <c r="Q1417">
        <f>IF(AND(E1417&gt;SOC_stopT,D1417&lt;=F1417-O1417+StopMargin),1,0)</f>
        <v>0</v>
      </c>
      <c r="R1417">
        <f>IF(AND(P1417=1,M1417&gt;0),1,IF(AND(P1417=0,Q1417=1,N1417&gt;0),-1,0))</f>
        <v>0</v>
      </c>
      <c r="S1417">
        <f>S1416+IF(AND(R1417=1,M1417=1),1,0)-IF(AND(R1417=-1,N1417=1),1,0)</f>
        <v>0</v>
      </c>
      <c r="T1417">
        <f>T1416+IF(AND(R1417=1,M1417=2),1,0)-IF(AND(R1417=-1,N1417=2),1,0)</f>
        <v>0</v>
      </c>
      <c r="U1417">
        <f>U1416+IF(AND(R1417=1,M1417=3),1,0)-IF(AND(R1417=-1,N1417=3),1,0)</f>
        <v>1</v>
      </c>
      <c r="V1417">
        <f>IF(S1417&lt;&gt;S1416,0,V1416+dt)</f>
        <v>110</v>
      </c>
      <c r="W1417">
        <f>IF(T1417&lt;&gt;T1416,0,W1416+dt)</f>
        <v>109</v>
      </c>
      <c r="X1417">
        <f>IF(U1417&lt;&gt;U1416,0,X1416+dt)</f>
        <v>851</v>
      </c>
      <c r="Y1417" s="24">
        <f>S1417*Cap_1*MIN(1,(V1417+dt)/StartRamp)</f>
        <v>0</v>
      </c>
      <c r="Z1417" s="24">
        <f>T1417*Cap_2*MIN(1,(W1417+dt)/StartRamp)</f>
        <v>0</v>
      </c>
      <c r="AA1417" s="24">
        <f>U1417*Cap_3*MIN(1,(X1417+dt)/StartRamp)</f>
        <v>1.1000000000000001</v>
      </c>
      <c r="AB1417" s="24">
        <f>SUM(Y1417:AA1417)</f>
        <v>1.1000000000000001</v>
      </c>
      <c r="AC1417" s="24">
        <f>AB1417-D1417</f>
        <v>-0.39549999999999974</v>
      </c>
      <c r="AD1417" s="25">
        <f>MEDIAN(0,(TaperEnd-E1417)/(TaperEnd-TaperStart),1)</f>
        <v>1</v>
      </c>
      <c r="AE1417" s="24">
        <f>MIN(P_pcs*AD1417,MAX(0,SOC_max-E1417)*E_nom*60/dt/SQRT(RTE))</f>
        <v>2.5</v>
      </c>
      <c r="AF1417" s="24">
        <f>MIN(P_pcs,MAX(0,E1417-SOC_min)*E_nom*60/dt*SQRT(RTE))</f>
        <v>2.5</v>
      </c>
      <c r="AG1417" s="24">
        <f>IF(AC1417&gt;0,MIN(AC1417,AE1417),0)</f>
        <v>0</v>
      </c>
      <c r="AH1417" s="24">
        <f>IF(AC1417&lt;0,MIN(-AC1417,AF1417),0)</f>
        <v>0.39549999999999974</v>
      </c>
      <c r="AI1417" s="24">
        <f>IF(AC1417&gt;0,D1417+AG1417,AB1417)</f>
        <v>1.1000000000000001</v>
      </c>
      <c r="AJ1417" s="24">
        <f>MAX(0,D1417-AI1417-AH1417)</f>
        <v>0</v>
      </c>
      <c r="AK1417" s="25">
        <f>IF(AB1417&gt;0,AI1417/AB1417,0)</f>
        <v>1</v>
      </c>
      <c r="AL1417">
        <f>IF(AB1417=0,1,MIN(MATCH(MEDIAN(MinStable,AK1417,1),FC_L,1),3))</f>
        <v>3</v>
      </c>
      <c r="AM1417" s="25">
        <f>INDEX(FC_E1,$AL1417)+(MEDIAN(MinStable,$AK1417,1)-INDEX(FC_L,$AL1417))*(INDEX(FC_E1,$AL1417+1)-INDEX(FC_E1,$AL1417))/(INDEX(FC_L,$AL1417+1)-INDEX(FC_L,$AL1417))</f>
        <v>0.42799999999999999</v>
      </c>
      <c r="AN1417" s="25">
        <f>INDEX(FC_E2,$AL1417)+(MEDIAN(MinStable,$AK1417,1)-INDEX(FC_L,$AL1417))*(INDEX(FC_E2,$AL1417+1)-INDEX(FC_E2,$AL1417))/(INDEX(FC_L,$AL1417+1)-INDEX(FC_L,$AL1417))</f>
        <v>0.42199999999999999</v>
      </c>
      <c r="AO1417" s="25">
        <f>INDEX(FC_E3,$AL1417)+(MEDIAN(MinStable,$AK1417,1)-INDEX(FC_L,$AL1417))*(INDEX(FC_E3,$AL1417+1)-INDEX(FC_E3,$AL1417))/(INDEX(FC_L,$AL1417+1)-INDEX(FC_L,$AL1417))</f>
        <v>0.41499999999999998</v>
      </c>
      <c r="AP1417" s="26">
        <f>(IF(S1417=1,Y1417*AK1417/AM1417,0)+IF(T1417=1,Z1417*AK1417/AN1417,0)+IF(U1417=1,AA1417*AK1417/AO1417,0))*dt/60</f>
        <v>4.4176706827309245E-2</v>
      </c>
      <c r="AQ1417" s="25">
        <f>E1417+(AG1417*SQRT(RTE)-AH1417/SQRT(RTE))*dt/60/E_nom</f>
        <v>0.51839656009076984</v>
      </c>
      <c r="AR1417">
        <f>IF(R1417=1,1,0)</f>
        <v>0</v>
      </c>
    </row>
    <row r="1418" spans="1:44" x14ac:dyDescent="0.2">
      <c r="A1418">
        <v>1416</v>
      </c>
      <c r="B1418" s="22">
        <f>A1418/1440</f>
        <v>0.98333333333333328</v>
      </c>
      <c r="C1418" s="23">
        <v>1.4954000000000001</v>
      </c>
      <c r="D1418" s="24">
        <f>C1418+P_aux</f>
        <v>1.5104</v>
      </c>
      <c r="E1418" s="25">
        <f>AQ1417</f>
        <v>0.51839656009076984</v>
      </c>
      <c r="F1418" s="24">
        <f>AB1417</f>
        <v>1.1000000000000001</v>
      </c>
      <c r="G1418">
        <f>IF(AND(S1417=0,V1417&gt;=MinOff),V1417,-1)</f>
        <v>110</v>
      </c>
      <c r="H1418">
        <f>IF(AND(T1417=0,W1417&gt;=MinOff),W1417,-1)</f>
        <v>109</v>
      </c>
      <c r="I1418">
        <f>IF(AND(U1417=0,X1417&gt;=MinOff),X1417,-1)</f>
        <v>-1</v>
      </c>
      <c r="J1418">
        <f>IF(AND(S1417=1,V1417&gt;=MinRun),V1417,-1)</f>
        <v>-1</v>
      </c>
      <c r="K1418">
        <f>IF(AND(T1417=1,W1417&gt;=MinRun),W1417,-1)</f>
        <v>-1</v>
      </c>
      <c r="L1418">
        <f>IF(AND(U1417=1,X1417&gt;=MinRun),X1417,-1)</f>
        <v>851</v>
      </c>
      <c r="M1418">
        <f>IF(MAX(G1418:I1418)&lt;0,0,MATCH(MAX(G1418:I1418),G1418:I1418,0))</f>
        <v>1</v>
      </c>
      <c r="N1418">
        <f>IF(MAX(J1418:L1418)&lt;0,0,MATCH(MAX(J1418:L1418),J1418:L1418,0))</f>
        <v>3</v>
      </c>
      <c r="O1418" s="24">
        <f>IF(N1418=0,0,INDEX(CapVec,N1418))</f>
        <v>1.1000000000000001</v>
      </c>
      <c r="P1418">
        <f>IF(OR(D1418&gt;F1418+StartMargin,E1418&lt;SOC_startT),1,0)</f>
        <v>0</v>
      </c>
      <c r="Q1418">
        <f>IF(AND(E1418&gt;SOC_stopT,D1418&lt;=F1418-O1418+StopMargin),1,0)</f>
        <v>0</v>
      </c>
      <c r="R1418">
        <f>IF(AND(P1418=1,M1418&gt;0),1,IF(AND(P1418=0,Q1418=1,N1418&gt;0),-1,0))</f>
        <v>0</v>
      </c>
      <c r="S1418">
        <f>S1417+IF(AND(R1418=1,M1418=1),1,0)-IF(AND(R1418=-1,N1418=1),1,0)</f>
        <v>0</v>
      </c>
      <c r="T1418">
        <f>T1417+IF(AND(R1418=1,M1418=2),1,0)-IF(AND(R1418=-1,N1418=2),1,0)</f>
        <v>0</v>
      </c>
      <c r="U1418">
        <f>U1417+IF(AND(R1418=1,M1418=3),1,0)-IF(AND(R1418=-1,N1418=3),1,0)</f>
        <v>1</v>
      </c>
      <c r="V1418">
        <f>IF(S1418&lt;&gt;S1417,0,V1417+dt)</f>
        <v>111</v>
      </c>
      <c r="W1418">
        <f>IF(T1418&lt;&gt;T1417,0,W1417+dt)</f>
        <v>110</v>
      </c>
      <c r="X1418">
        <f>IF(U1418&lt;&gt;U1417,0,X1417+dt)</f>
        <v>852</v>
      </c>
      <c r="Y1418" s="24">
        <f>S1418*Cap_1*MIN(1,(V1418+dt)/StartRamp)</f>
        <v>0</v>
      </c>
      <c r="Z1418" s="24">
        <f>T1418*Cap_2*MIN(1,(W1418+dt)/StartRamp)</f>
        <v>0</v>
      </c>
      <c r="AA1418" s="24">
        <f>U1418*Cap_3*MIN(1,(X1418+dt)/StartRamp)</f>
        <v>1.1000000000000001</v>
      </c>
      <c r="AB1418" s="24">
        <f>SUM(Y1418:AA1418)</f>
        <v>1.1000000000000001</v>
      </c>
      <c r="AC1418" s="24">
        <f>AB1418-D1418</f>
        <v>-0.41039999999999988</v>
      </c>
      <c r="AD1418" s="25">
        <f>MEDIAN(0,(TaperEnd-E1418)/(TaperEnd-TaperStart),1)</f>
        <v>1</v>
      </c>
      <c r="AE1418" s="24">
        <f>MIN(P_pcs*AD1418,MAX(0,SOC_max-E1418)*E_nom*60/dt/SQRT(RTE))</f>
        <v>2.5</v>
      </c>
      <c r="AF1418" s="24">
        <f>MIN(P_pcs,MAX(0,E1418-SOC_min)*E_nom*60/dt*SQRT(RTE))</f>
        <v>2.5</v>
      </c>
      <c r="AG1418" s="24">
        <f>IF(AC1418&gt;0,MIN(AC1418,AE1418),0)</f>
        <v>0</v>
      </c>
      <c r="AH1418" s="24">
        <f>IF(AC1418&lt;0,MIN(-AC1418,AF1418),0)</f>
        <v>0.41039999999999988</v>
      </c>
      <c r="AI1418" s="24">
        <f>IF(AC1418&gt;0,D1418+AG1418,AB1418)</f>
        <v>1.1000000000000001</v>
      </c>
      <c r="AJ1418" s="24">
        <f>MAX(0,D1418-AI1418-AH1418)</f>
        <v>0</v>
      </c>
      <c r="AK1418" s="25">
        <f>IF(AB1418&gt;0,AI1418/AB1418,0)</f>
        <v>1</v>
      </c>
      <c r="AL1418">
        <f>IF(AB1418=0,1,MIN(MATCH(MEDIAN(MinStable,AK1418,1),FC_L,1),3))</f>
        <v>3</v>
      </c>
      <c r="AM1418" s="25">
        <f>INDEX(FC_E1,$AL1418)+(MEDIAN(MinStable,$AK1418,1)-INDEX(FC_L,$AL1418))*(INDEX(FC_E1,$AL1418+1)-INDEX(FC_E1,$AL1418))/(INDEX(FC_L,$AL1418+1)-INDEX(FC_L,$AL1418))</f>
        <v>0.42799999999999999</v>
      </c>
      <c r="AN1418" s="25">
        <f>INDEX(FC_E2,$AL1418)+(MEDIAN(MinStable,$AK1418,1)-INDEX(FC_L,$AL1418))*(INDEX(FC_E2,$AL1418+1)-INDEX(FC_E2,$AL1418))/(INDEX(FC_L,$AL1418+1)-INDEX(FC_L,$AL1418))</f>
        <v>0.42199999999999999</v>
      </c>
      <c r="AO1418" s="25">
        <f>INDEX(FC_E3,$AL1418)+(MEDIAN(MinStable,$AK1418,1)-INDEX(FC_L,$AL1418))*(INDEX(FC_E3,$AL1418+1)-INDEX(FC_E3,$AL1418))/(INDEX(FC_L,$AL1418+1)-INDEX(FC_L,$AL1418))</f>
        <v>0.41499999999999998</v>
      </c>
      <c r="AP1418" s="26">
        <f>(IF(S1418=1,Y1418*AK1418/AM1418,0)+IF(T1418=1,Z1418*AK1418/AN1418,0)+IF(U1418=1,AA1418*AK1418/AO1418,0))*dt/60</f>
        <v>4.4176706827309245E-2</v>
      </c>
      <c r="AQ1418" s="25">
        <f>E1418+(AG1418*SQRT(RTE)-AH1418/SQRT(RTE))*dt/60/E_nom</f>
        <v>0.51707083927270403</v>
      </c>
      <c r="AR1418">
        <f>IF(R1418=1,1,0)</f>
        <v>0</v>
      </c>
    </row>
    <row r="1419" spans="1:44" x14ac:dyDescent="0.2">
      <c r="A1419">
        <v>1417</v>
      </c>
      <c r="B1419" s="22">
        <f>A1419/1440</f>
        <v>0.98402777777777772</v>
      </c>
      <c r="C1419" s="23">
        <v>1.5124</v>
      </c>
      <c r="D1419" s="24">
        <f>C1419+P_aux</f>
        <v>1.5273999999999999</v>
      </c>
      <c r="E1419" s="25">
        <f>AQ1418</f>
        <v>0.51707083927270403</v>
      </c>
      <c r="F1419" s="24">
        <f>AB1418</f>
        <v>1.1000000000000001</v>
      </c>
      <c r="G1419">
        <f>IF(AND(S1418=0,V1418&gt;=MinOff),V1418,-1)</f>
        <v>111</v>
      </c>
      <c r="H1419">
        <f>IF(AND(T1418=0,W1418&gt;=MinOff),W1418,-1)</f>
        <v>110</v>
      </c>
      <c r="I1419">
        <f>IF(AND(U1418=0,X1418&gt;=MinOff),X1418,-1)</f>
        <v>-1</v>
      </c>
      <c r="J1419">
        <f>IF(AND(S1418=1,V1418&gt;=MinRun),V1418,-1)</f>
        <v>-1</v>
      </c>
      <c r="K1419">
        <f>IF(AND(T1418=1,W1418&gt;=MinRun),W1418,-1)</f>
        <v>-1</v>
      </c>
      <c r="L1419">
        <f>IF(AND(U1418=1,X1418&gt;=MinRun),X1418,-1)</f>
        <v>852</v>
      </c>
      <c r="M1419">
        <f>IF(MAX(G1419:I1419)&lt;0,0,MATCH(MAX(G1419:I1419),G1419:I1419,0))</f>
        <v>1</v>
      </c>
      <c r="N1419">
        <f>IF(MAX(J1419:L1419)&lt;0,0,MATCH(MAX(J1419:L1419),J1419:L1419,0))</f>
        <v>3</v>
      </c>
      <c r="O1419" s="24">
        <f>IF(N1419=0,0,INDEX(CapVec,N1419))</f>
        <v>1.1000000000000001</v>
      </c>
      <c r="P1419">
        <f>IF(OR(D1419&gt;F1419+StartMargin,E1419&lt;SOC_startT),1,0)</f>
        <v>0</v>
      </c>
      <c r="Q1419">
        <f>IF(AND(E1419&gt;SOC_stopT,D1419&lt;=F1419-O1419+StopMargin),1,0)</f>
        <v>0</v>
      </c>
      <c r="R1419">
        <f>IF(AND(P1419=1,M1419&gt;0),1,IF(AND(P1419=0,Q1419=1,N1419&gt;0),-1,0))</f>
        <v>0</v>
      </c>
      <c r="S1419">
        <f>S1418+IF(AND(R1419=1,M1419=1),1,0)-IF(AND(R1419=-1,N1419=1),1,0)</f>
        <v>0</v>
      </c>
      <c r="T1419">
        <f>T1418+IF(AND(R1419=1,M1419=2),1,0)-IF(AND(R1419=-1,N1419=2),1,0)</f>
        <v>0</v>
      </c>
      <c r="U1419">
        <f>U1418+IF(AND(R1419=1,M1419=3),1,0)-IF(AND(R1419=-1,N1419=3),1,0)</f>
        <v>1</v>
      </c>
      <c r="V1419">
        <f>IF(S1419&lt;&gt;S1418,0,V1418+dt)</f>
        <v>112</v>
      </c>
      <c r="W1419">
        <f>IF(T1419&lt;&gt;T1418,0,W1418+dt)</f>
        <v>111</v>
      </c>
      <c r="X1419">
        <f>IF(U1419&lt;&gt;U1418,0,X1418+dt)</f>
        <v>853</v>
      </c>
      <c r="Y1419" s="24">
        <f>S1419*Cap_1*MIN(1,(V1419+dt)/StartRamp)</f>
        <v>0</v>
      </c>
      <c r="Z1419" s="24">
        <f>T1419*Cap_2*MIN(1,(W1419+dt)/StartRamp)</f>
        <v>0</v>
      </c>
      <c r="AA1419" s="24">
        <f>U1419*Cap_3*MIN(1,(X1419+dt)/StartRamp)</f>
        <v>1.1000000000000001</v>
      </c>
      <c r="AB1419" s="24">
        <f>SUM(Y1419:AA1419)</f>
        <v>1.1000000000000001</v>
      </c>
      <c r="AC1419" s="24">
        <f>AB1419-D1419</f>
        <v>-0.42739999999999978</v>
      </c>
      <c r="AD1419" s="25">
        <f>MEDIAN(0,(TaperEnd-E1419)/(TaperEnd-TaperStart),1)</f>
        <v>1</v>
      </c>
      <c r="AE1419" s="24">
        <f>MIN(P_pcs*AD1419,MAX(0,SOC_max-E1419)*E_nom*60/dt/SQRT(RTE))</f>
        <v>2.5</v>
      </c>
      <c r="AF1419" s="24">
        <f>MIN(P_pcs,MAX(0,E1419-SOC_min)*E_nom*60/dt*SQRT(RTE))</f>
        <v>2.5</v>
      </c>
      <c r="AG1419" s="24">
        <f>IF(AC1419&gt;0,MIN(AC1419,AE1419),0)</f>
        <v>0</v>
      </c>
      <c r="AH1419" s="24">
        <f>IF(AC1419&lt;0,MIN(-AC1419,AF1419),0)</f>
        <v>0.42739999999999978</v>
      </c>
      <c r="AI1419" s="24">
        <f>IF(AC1419&gt;0,D1419+AG1419,AB1419)</f>
        <v>1.1000000000000001</v>
      </c>
      <c r="AJ1419" s="24">
        <f>MAX(0,D1419-AI1419-AH1419)</f>
        <v>0</v>
      </c>
      <c r="AK1419" s="25">
        <f>IF(AB1419&gt;0,AI1419/AB1419,0)</f>
        <v>1</v>
      </c>
      <c r="AL1419">
        <f>IF(AB1419=0,1,MIN(MATCH(MEDIAN(MinStable,AK1419,1),FC_L,1),3))</f>
        <v>3</v>
      </c>
      <c r="AM1419" s="25">
        <f>INDEX(FC_E1,$AL1419)+(MEDIAN(MinStable,$AK1419,1)-INDEX(FC_L,$AL1419))*(INDEX(FC_E1,$AL1419+1)-INDEX(FC_E1,$AL1419))/(INDEX(FC_L,$AL1419+1)-INDEX(FC_L,$AL1419))</f>
        <v>0.42799999999999999</v>
      </c>
      <c r="AN1419" s="25">
        <f>INDEX(FC_E2,$AL1419)+(MEDIAN(MinStable,$AK1419,1)-INDEX(FC_L,$AL1419))*(INDEX(FC_E2,$AL1419+1)-INDEX(FC_E2,$AL1419))/(INDEX(FC_L,$AL1419+1)-INDEX(FC_L,$AL1419))</f>
        <v>0.42199999999999999</v>
      </c>
      <c r="AO1419" s="25">
        <f>INDEX(FC_E3,$AL1419)+(MEDIAN(MinStable,$AK1419,1)-INDEX(FC_L,$AL1419))*(INDEX(FC_E3,$AL1419+1)-INDEX(FC_E3,$AL1419))/(INDEX(FC_L,$AL1419+1)-INDEX(FC_L,$AL1419))</f>
        <v>0.41499999999999998</v>
      </c>
      <c r="AP1419" s="26">
        <f>(IF(S1419=1,Y1419*AK1419/AM1419,0)+IF(T1419=1,Z1419*AK1419/AN1419,0)+IF(U1419=1,AA1419*AK1419/AO1419,0))*dt/60</f>
        <v>4.4176706827309245E-2</v>
      </c>
      <c r="AQ1419" s="25">
        <f>E1419+(AG1419*SQRT(RTE)-AH1419/SQRT(RTE))*dt/60/E_nom</f>
        <v>0.51569020311860725</v>
      </c>
      <c r="AR1419">
        <f>IF(R1419=1,1,0)</f>
        <v>0</v>
      </c>
    </row>
    <row r="1420" spans="1:44" x14ac:dyDescent="0.2">
      <c r="A1420">
        <v>1418</v>
      </c>
      <c r="B1420" s="22">
        <f>A1420/1440</f>
        <v>0.98472222222222228</v>
      </c>
      <c r="C1420" s="23">
        <v>1.4718</v>
      </c>
      <c r="D1420" s="24">
        <f>C1420+P_aux</f>
        <v>1.4867999999999999</v>
      </c>
      <c r="E1420" s="25">
        <f>AQ1419</f>
        <v>0.51569020311860725</v>
      </c>
      <c r="F1420" s="24">
        <f>AB1419</f>
        <v>1.1000000000000001</v>
      </c>
      <c r="G1420">
        <f>IF(AND(S1419=0,V1419&gt;=MinOff),V1419,-1)</f>
        <v>112</v>
      </c>
      <c r="H1420">
        <f>IF(AND(T1419=0,W1419&gt;=MinOff),W1419,-1)</f>
        <v>111</v>
      </c>
      <c r="I1420">
        <f>IF(AND(U1419=0,X1419&gt;=MinOff),X1419,-1)</f>
        <v>-1</v>
      </c>
      <c r="J1420">
        <f>IF(AND(S1419=1,V1419&gt;=MinRun),V1419,-1)</f>
        <v>-1</v>
      </c>
      <c r="K1420">
        <f>IF(AND(T1419=1,W1419&gt;=MinRun),W1419,-1)</f>
        <v>-1</v>
      </c>
      <c r="L1420">
        <f>IF(AND(U1419=1,X1419&gt;=MinRun),X1419,-1)</f>
        <v>853</v>
      </c>
      <c r="M1420">
        <f>IF(MAX(G1420:I1420)&lt;0,0,MATCH(MAX(G1420:I1420),G1420:I1420,0))</f>
        <v>1</v>
      </c>
      <c r="N1420">
        <f>IF(MAX(J1420:L1420)&lt;0,0,MATCH(MAX(J1420:L1420),J1420:L1420,0))</f>
        <v>3</v>
      </c>
      <c r="O1420" s="24">
        <f>IF(N1420=0,0,INDEX(CapVec,N1420))</f>
        <v>1.1000000000000001</v>
      </c>
      <c r="P1420">
        <f>IF(OR(D1420&gt;F1420+StartMargin,E1420&lt;SOC_startT),1,0)</f>
        <v>0</v>
      </c>
      <c r="Q1420">
        <f>IF(AND(E1420&gt;SOC_stopT,D1420&lt;=F1420-O1420+StopMargin),1,0)</f>
        <v>0</v>
      </c>
      <c r="R1420">
        <f>IF(AND(P1420=1,M1420&gt;0),1,IF(AND(P1420=0,Q1420=1,N1420&gt;0),-1,0))</f>
        <v>0</v>
      </c>
      <c r="S1420">
        <f>S1419+IF(AND(R1420=1,M1420=1),1,0)-IF(AND(R1420=-1,N1420=1),1,0)</f>
        <v>0</v>
      </c>
      <c r="T1420">
        <f>T1419+IF(AND(R1420=1,M1420=2),1,0)-IF(AND(R1420=-1,N1420=2),1,0)</f>
        <v>0</v>
      </c>
      <c r="U1420">
        <f>U1419+IF(AND(R1420=1,M1420=3),1,0)-IF(AND(R1420=-1,N1420=3),1,0)</f>
        <v>1</v>
      </c>
      <c r="V1420">
        <f>IF(S1420&lt;&gt;S1419,0,V1419+dt)</f>
        <v>113</v>
      </c>
      <c r="W1420">
        <f>IF(T1420&lt;&gt;T1419,0,W1419+dt)</f>
        <v>112</v>
      </c>
      <c r="X1420">
        <f>IF(U1420&lt;&gt;U1419,0,X1419+dt)</f>
        <v>854</v>
      </c>
      <c r="Y1420" s="24">
        <f>S1420*Cap_1*MIN(1,(V1420+dt)/StartRamp)</f>
        <v>0</v>
      </c>
      <c r="Z1420" s="24">
        <f>T1420*Cap_2*MIN(1,(W1420+dt)/StartRamp)</f>
        <v>0</v>
      </c>
      <c r="AA1420" s="24">
        <f>U1420*Cap_3*MIN(1,(X1420+dt)/StartRamp)</f>
        <v>1.1000000000000001</v>
      </c>
      <c r="AB1420" s="24">
        <f>SUM(Y1420:AA1420)</f>
        <v>1.1000000000000001</v>
      </c>
      <c r="AC1420" s="24">
        <f>AB1420-D1420</f>
        <v>-0.38679999999999981</v>
      </c>
      <c r="AD1420" s="25">
        <f>MEDIAN(0,(TaperEnd-E1420)/(TaperEnd-TaperStart),1)</f>
        <v>1</v>
      </c>
      <c r="AE1420" s="24">
        <f>MIN(P_pcs*AD1420,MAX(0,SOC_max-E1420)*E_nom*60/dt/SQRT(RTE))</f>
        <v>2.5</v>
      </c>
      <c r="AF1420" s="24">
        <f>MIN(P_pcs,MAX(0,E1420-SOC_min)*E_nom*60/dt*SQRT(RTE))</f>
        <v>2.5</v>
      </c>
      <c r="AG1420" s="24">
        <f>IF(AC1420&gt;0,MIN(AC1420,AE1420),0)</f>
        <v>0</v>
      </c>
      <c r="AH1420" s="24">
        <f>IF(AC1420&lt;0,MIN(-AC1420,AF1420),0)</f>
        <v>0.38679999999999981</v>
      </c>
      <c r="AI1420" s="24">
        <f>IF(AC1420&gt;0,D1420+AG1420,AB1420)</f>
        <v>1.1000000000000001</v>
      </c>
      <c r="AJ1420" s="24">
        <f>MAX(0,D1420-AI1420-AH1420)</f>
        <v>0</v>
      </c>
      <c r="AK1420" s="25">
        <f>IF(AB1420&gt;0,AI1420/AB1420,0)</f>
        <v>1</v>
      </c>
      <c r="AL1420">
        <f>IF(AB1420=0,1,MIN(MATCH(MEDIAN(MinStable,AK1420,1),FC_L,1),3))</f>
        <v>3</v>
      </c>
      <c r="AM1420" s="25">
        <f>INDEX(FC_E1,$AL1420)+(MEDIAN(MinStable,$AK1420,1)-INDEX(FC_L,$AL1420))*(INDEX(FC_E1,$AL1420+1)-INDEX(FC_E1,$AL1420))/(INDEX(FC_L,$AL1420+1)-INDEX(FC_L,$AL1420))</f>
        <v>0.42799999999999999</v>
      </c>
      <c r="AN1420" s="25">
        <f>INDEX(FC_E2,$AL1420)+(MEDIAN(MinStable,$AK1420,1)-INDEX(FC_L,$AL1420))*(INDEX(FC_E2,$AL1420+1)-INDEX(FC_E2,$AL1420))/(INDEX(FC_L,$AL1420+1)-INDEX(FC_L,$AL1420))</f>
        <v>0.42199999999999999</v>
      </c>
      <c r="AO1420" s="25">
        <f>INDEX(FC_E3,$AL1420)+(MEDIAN(MinStable,$AK1420,1)-INDEX(FC_L,$AL1420))*(INDEX(FC_E3,$AL1420+1)-INDEX(FC_E3,$AL1420))/(INDEX(FC_L,$AL1420+1)-INDEX(FC_L,$AL1420))</f>
        <v>0.41499999999999998</v>
      </c>
      <c r="AP1420" s="26">
        <f>(IF(S1420=1,Y1420*AK1420/AM1420,0)+IF(T1420=1,Z1420*AK1420/AN1420,0)+IF(U1420=1,AA1420*AK1420/AO1420,0))*dt/60</f>
        <v>4.4176706827309245E-2</v>
      </c>
      <c r="AQ1420" s="25">
        <f>E1420+(AG1420*SQRT(RTE)-AH1420/SQRT(RTE))*dt/60/E_nom</f>
        <v>0.51444071770820798</v>
      </c>
      <c r="AR1420">
        <f>IF(R1420=1,1,0)</f>
        <v>0</v>
      </c>
    </row>
    <row r="1421" spans="1:44" x14ac:dyDescent="0.2">
      <c r="A1421">
        <v>1419</v>
      </c>
      <c r="B1421" s="22">
        <f>A1421/1440</f>
        <v>0.98541666666666672</v>
      </c>
      <c r="C1421" s="23">
        <v>1.3957999999999999</v>
      </c>
      <c r="D1421" s="24">
        <f>C1421+P_aux</f>
        <v>1.4107999999999998</v>
      </c>
      <c r="E1421" s="25">
        <f>AQ1420</f>
        <v>0.51444071770820798</v>
      </c>
      <c r="F1421" s="24">
        <f>AB1420</f>
        <v>1.1000000000000001</v>
      </c>
      <c r="G1421">
        <f>IF(AND(S1420=0,V1420&gt;=MinOff),V1420,-1)</f>
        <v>113</v>
      </c>
      <c r="H1421">
        <f>IF(AND(T1420=0,W1420&gt;=MinOff),W1420,-1)</f>
        <v>112</v>
      </c>
      <c r="I1421">
        <f>IF(AND(U1420=0,X1420&gt;=MinOff),X1420,-1)</f>
        <v>-1</v>
      </c>
      <c r="J1421">
        <f>IF(AND(S1420=1,V1420&gt;=MinRun),V1420,-1)</f>
        <v>-1</v>
      </c>
      <c r="K1421">
        <f>IF(AND(T1420=1,W1420&gt;=MinRun),W1420,-1)</f>
        <v>-1</v>
      </c>
      <c r="L1421">
        <f>IF(AND(U1420=1,X1420&gt;=MinRun),X1420,-1)</f>
        <v>854</v>
      </c>
      <c r="M1421">
        <f>IF(MAX(G1421:I1421)&lt;0,0,MATCH(MAX(G1421:I1421),G1421:I1421,0))</f>
        <v>1</v>
      </c>
      <c r="N1421">
        <f>IF(MAX(J1421:L1421)&lt;0,0,MATCH(MAX(J1421:L1421),J1421:L1421,0))</f>
        <v>3</v>
      </c>
      <c r="O1421" s="24">
        <f>IF(N1421=0,0,INDEX(CapVec,N1421))</f>
        <v>1.1000000000000001</v>
      </c>
      <c r="P1421">
        <f>IF(OR(D1421&gt;F1421+StartMargin,E1421&lt;SOC_startT),1,0)</f>
        <v>0</v>
      </c>
      <c r="Q1421">
        <f>IF(AND(E1421&gt;SOC_stopT,D1421&lt;=F1421-O1421+StopMargin),1,0)</f>
        <v>0</v>
      </c>
      <c r="R1421">
        <f>IF(AND(P1421=1,M1421&gt;0),1,IF(AND(P1421=0,Q1421=1,N1421&gt;0),-1,0))</f>
        <v>0</v>
      </c>
      <c r="S1421">
        <f>S1420+IF(AND(R1421=1,M1421=1),1,0)-IF(AND(R1421=-1,N1421=1),1,0)</f>
        <v>0</v>
      </c>
      <c r="T1421">
        <f>T1420+IF(AND(R1421=1,M1421=2),1,0)-IF(AND(R1421=-1,N1421=2),1,0)</f>
        <v>0</v>
      </c>
      <c r="U1421">
        <f>U1420+IF(AND(R1421=1,M1421=3),1,0)-IF(AND(R1421=-1,N1421=3),1,0)</f>
        <v>1</v>
      </c>
      <c r="V1421">
        <f>IF(S1421&lt;&gt;S1420,0,V1420+dt)</f>
        <v>114</v>
      </c>
      <c r="W1421">
        <f>IF(T1421&lt;&gt;T1420,0,W1420+dt)</f>
        <v>113</v>
      </c>
      <c r="X1421">
        <f>IF(U1421&lt;&gt;U1420,0,X1420+dt)</f>
        <v>855</v>
      </c>
      <c r="Y1421" s="24">
        <f>S1421*Cap_1*MIN(1,(V1421+dt)/StartRamp)</f>
        <v>0</v>
      </c>
      <c r="Z1421" s="24">
        <f>T1421*Cap_2*MIN(1,(W1421+dt)/StartRamp)</f>
        <v>0</v>
      </c>
      <c r="AA1421" s="24">
        <f>U1421*Cap_3*MIN(1,(X1421+dt)/StartRamp)</f>
        <v>1.1000000000000001</v>
      </c>
      <c r="AB1421" s="24">
        <f>SUM(Y1421:AA1421)</f>
        <v>1.1000000000000001</v>
      </c>
      <c r="AC1421" s="24">
        <f>AB1421-D1421</f>
        <v>-0.31079999999999974</v>
      </c>
      <c r="AD1421" s="25">
        <f>MEDIAN(0,(TaperEnd-E1421)/(TaperEnd-TaperStart),1)</f>
        <v>1</v>
      </c>
      <c r="AE1421" s="24">
        <f>MIN(P_pcs*AD1421,MAX(0,SOC_max-E1421)*E_nom*60/dt/SQRT(RTE))</f>
        <v>2.5</v>
      </c>
      <c r="AF1421" s="24">
        <f>MIN(P_pcs,MAX(0,E1421-SOC_min)*E_nom*60/dt*SQRT(RTE))</f>
        <v>2.5</v>
      </c>
      <c r="AG1421" s="24">
        <f>IF(AC1421&gt;0,MIN(AC1421,AE1421),0)</f>
        <v>0</v>
      </c>
      <c r="AH1421" s="24">
        <f>IF(AC1421&lt;0,MIN(-AC1421,AF1421),0)</f>
        <v>0.31079999999999974</v>
      </c>
      <c r="AI1421" s="24">
        <f>IF(AC1421&gt;0,D1421+AG1421,AB1421)</f>
        <v>1.1000000000000001</v>
      </c>
      <c r="AJ1421" s="24">
        <f>MAX(0,D1421-AI1421-AH1421)</f>
        <v>0</v>
      </c>
      <c r="AK1421" s="25">
        <f>IF(AB1421&gt;0,AI1421/AB1421,0)</f>
        <v>1</v>
      </c>
      <c r="AL1421">
        <f>IF(AB1421=0,1,MIN(MATCH(MEDIAN(MinStable,AK1421,1),FC_L,1),3))</f>
        <v>3</v>
      </c>
      <c r="AM1421" s="25">
        <f>INDEX(FC_E1,$AL1421)+(MEDIAN(MinStable,$AK1421,1)-INDEX(FC_L,$AL1421))*(INDEX(FC_E1,$AL1421+1)-INDEX(FC_E1,$AL1421))/(INDEX(FC_L,$AL1421+1)-INDEX(FC_L,$AL1421))</f>
        <v>0.42799999999999999</v>
      </c>
      <c r="AN1421" s="25">
        <f>INDEX(FC_E2,$AL1421)+(MEDIAN(MinStable,$AK1421,1)-INDEX(FC_L,$AL1421))*(INDEX(FC_E2,$AL1421+1)-INDEX(FC_E2,$AL1421))/(INDEX(FC_L,$AL1421+1)-INDEX(FC_L,$AL1421))</f>
        <v>0.42199999999999999</v>
      </c>
      <c r="AO1421" s="25">
        <f>INDEX(FC_E3,$AL1421)+(MEDIAN(MinStable,$AK1421,1)-INDEX(FC_L,$AL1421))*(INDEX(FC_E3,$AL1421+1)-INDEX(FC_E3,$AL1421))/(INDEX(FC_L,$AL1421+1)-INDEX(FC_L,$AL1421))</f>
        <v>0.41499999999999998</v>
      </c>
      <c r="AP1421" s="26">
        <f>(IF(S1421=1,Y1421*AK1421/AM1421,0)+IF(T1421=1,Z1421*AK1421/AN1421,0)+IF(U1421=1,AA1421*AK1421/AO1421,0))*dt/60</f>
        <v>4.4176706827309245E-2</v>
      </c>
      <c r="AQ1421" s="25">
        <f>E1421+(AG1421*SQRT(RTE)-AH1421/SQRT(RTE))*dt/60/E_nom</f>
        <v>0.51343673615300611</v>
      </c>
      <c r="AR1421">
        <f>IF(R1421=1,1,0)</f>
        <v>0</v>
      </c>
    </row>
    <row r="1422" spans="1:44" x14ac:dyDescent="0.2">
      <c r="A1422">
        <v>1420</v>
      </c>
      <c r="B1422" s="22">
        <f>A1422/1440</f>
        <v>0.98611111111111116</v>
      </c>
      <c r="C1422" s="23">
        <v>1.4874000000000001</v>
      </c>
      <c r="D1422" s="24">
        <f>C1422+P_aux</f>
        <v>1.5024</v>
      </c>
      <c r="E1422" s="25">
        <f>AQ1421</f>
        <v>0.51343673615300611</v>
      </c>
      <c r="F1422" s="24">
        <f>AB1421</f>
        <v>1.1000000000000001</v>
      </c>
      <c r="G1422">
        <f>IF(AND(S1421=0,V1421&gt;=MinOff),V1421,-1)</f>
        <v>114</v>
      </c>
      <c r="H1422">
        <f>IF(AND(T1421=0,W1421&gt;=MinOff),W1421,-1)</f>
        <v>113</v>
      </c>
      <c r="I1422">
        <f>IF(AND(U1421=0,X1421&gt;=MinOff),X1421,-1)</f>
        <v>-1</v>
      </c>
      <c r="J1422">
        <f>IF(AND(S1421=1,V1421&gt;=MinRun),V1421,-1)</f>
        <v>-1</v>
      </c>
      <c r="K1422">
        <f>IF(AND(T1421=1,W1421&gt;=MinRun),W1421,-1)</f>
        <v>-1</v>
      </c>
      <c r="L1422">
        <f>IF(AND(U1421=1,X1421&gt;=MinRun),X1421,-1)</f>
        <v>855</v>
      </c>
      <c r="M1422">
        <f>IF(MAX(G1422:I1422)&lt;0,0,MATCH(MAX(G1422:I1422),G1422:I1422,0))</f>
        <v>1</v>
      </c>
      <c r="N1422">
        <f>IF(MAX(J1422:L1422)&lt;0,0,MATCH(MAX(J1422:L1422),J1422:L1422,0))</f>
        <v>3</v>
      </c>
      <c r="O1422" s="24">
        <f>IF(N1422=0,0,INDEX(CapVec,N1422))</f>
        <v>1.1000000000000001</v>
      </c>
      <c r="P1422">
        <f>IF(OR(D1422&gt;F1422+StartMargin,E1422&lt;SOC_startT),1,0)</f>
        <v>0</v>
      </c>
      <c r="Q1422">
        <f>IF(AND(E1422&gt;SOC_stopT,D1422&lt;=F1422-O1422+StopMargin),1,0)</f>
        <v>0</v>
      </c>
      <c r="R1422">
        <f>IF(AND(P1422=1,M1422&gt;0),1,IF(AND(P1422=0,Q1422=1,N1422&gt;0),-1,0))</f>
        <v>0</v>
      </c>
      <c r="S1422">
        <f>S1421+IF(AND(R1422=1,M1422=1),1,0)-IF(AND(R1422=-1,N1422=1),1,0)</f>
        <v>0</v>
      </c>
      <c r="T1422">
        <f>T1421+IF(AND(R1422=1,M1422=2),1,0)-IF(AND(R1422=-1,N1422=2),1,0)</f>
        <v>0</v>
      </c>
      <c r="U1422">
        <f>U1421+IF(AND(R1422=1,M1422=3),1,0)-IF(AND(R1422=-1,N1422=3),1,0)</f>
        <v>1</v>
      </c>
      <c r="V1422">
        <f>IF(S1422&lt;&gt;S1421,0,V1421+dt)</f>
        <v>115</v>
      </c>
      <c r="W1422">
        <f>IF(T1422&lt;&gt;T1421,0,W1421+dt)</f>
        <v>114</v>
      </c>
      <c r="X1422">
        <f>IF(U1422&lt;&gt;U1421,0,X1421+dt)</f>
        <v>856</v>
      </c>
      <c r="Y1422" s="24">
        <f>S1422*Cap_1*MIN(1,(V1422+dt)/StartRamp)</f>
        <v>0</v>
      </c>
      <c r="Z1422" s="24">
        <f>T1422*Cap_2*MIN(1,(W1422+dt)/StartRamp)</f>
        <v>0</v>
      </c>
      <c r="AA1422" s="24">
        <f>U1422*Cap_3*MIN(1,(X1422+dt)/StartRamp)</f>
        <v>1.1000000000000001</v>
      </c>
      <c r="AB1422" s="24">
        <f>SUM(Y1422:AA1422)</f>
        <v>1.1000000000000001</v>
      </c>
      <c r="AC1422" s="24">
        <f>AB1422-D1422</f>
        <v>-0.40239999999999987</v>
      </c>
      <c r="AD1422" s="25">
        <f>MEDIAN(0,(TaperEnd-E1422)/(TaperEnd-TaperStart),1)</f>
        <v>1</v>
      </c>
      <c r="AE1422" s="24">
        <f>MIN(P_pcs*AD1422,MAX(0,SOC_max-E1422)*E_nom*60/dt/SQRT(RTE))</f>
        <v>2.5</v>
      </c>
      <c r="AF1422" s="24">
        <f>MIN(P_pcs,MAX(0,E1422-SOC_min)*E_nom*60/dt*SQRT(RTE))</f>
        <v>2.5</v>
      </c>
      <c r="AG1422" s="24">
        <f>IF(AC1422&gt;0,MIN(AC1422,AE1422),0)</f>
        <v>0</v>
      </c>
      <c r="AH1422" s="24">
        <f>IF(AC1422&lt;0,MIN(-AC1422,AF1422),0)</f>
        <v>0.40239999999999987</v>
      </c>
      <c r="AI1422" s="24">
        <f>IF(AC1422&gt;0,D1422+AG1422,AB1422)</f>
        <v>1.1000000000000001</v>
      </c>
      <c r="AJ1422" s="24">
        <f>MAX(0,D1422-AI1422-AH1422)</f>
        <v>0</v>
      </c>
      <c r="AK1422" s="25">
        <f>IF(AB1422&gt;0,AI1422/AB1422,0)</f>
        <v>1</v>
      </c>
      <c r="AL1422">
        <f>IF(AB1422=0,1,MIN(MATCH(MEDIAN(MinStable,AK1422,1),FC_L,1),3))</f>
        <v>3</v>
      </c>
      <c r="AM1422" s="25">
        <f>INDEX(FC_E1,$AL1422)+(MEDIAN(MinStable,$AK1422,1)-INDEX(FC_L,$AL1422))*(INDEX(FC_E1,$AL1422+1)-INDEX(FC_E1,$AL1422))/(INDEX(FC_L,$AL1422+1)-INDEX(FC_L,$AL1422))</f>
        <v>0.42799999999999999</v>
      </c>
      <c r="AN1422" s="25">
        <f>INDEX(FC_E2,$AL1422)+(MEDIAN(MinStable,$AK1422,1)-INDEX(FC_L,$AL1422))*(INDEX(FC_E2,$AL1422+1)-INDEX(FC_E2,$AL1422))/(INDEX(FC_L,$AL1422+1)-INDEX(FC_L,$AL1422))</f>
        <v>0.42199999999999999</v>
      </c>
      <c r="AO1422" s="25">
        <f>INDEX(FC_E3,$AL1422)+(MEDIAN(MinStable,$AK1422,1)-INDEX(FC_L,$AL1422))*(INDEX(FC_E3,$AL1422+1)-INDEX(FC_E3,$AL1422))/(INDEX(FC_L,$AL1422+1)-INDEX(FC_L,$AL1422))</f>
        <v>0.41499999999999998</v>
      </c>
      <c r="AP1422" s="26">
        <f>(IF(S1422=1,Y1422*AK1422/AM1422,0)+IF(T1422=1,Z1422*AK1422/AN1422,0)+IF(U1422=1,AA1422*AK1422/AO1422,0))*dt/60</f>
        <v>4.4176706827309245E-2</v>
      </c>
      <c r="AQ1422" s="25">
        <f>E1422+(AG1422*SQRT(RTE)-AH1422/SQRT(RTE))*dt/60/E_nom</f>
        <v>0.5121368578460137</v>
      </c>
      <c r="AR1422">
        <f>IF(R1422=1,1,0)</f>
        <v>0</v>
      </c>
    </row>
    <row r="1423" spans="1:44" x14ac:dyDescent="0.2">
      <c r="A1423">
        <v>1421</v>
      </c>
      <c r="B1423" s="22">
        <f>A1423/1440</f>
        <v>0.9868055555555556</v>
      </c>
      <c r="C1423" s="23">
        <v>1.43</v>
      </c>
      <c r="D1423" s="24">
        <f>C1423+P_aux</f>
        <v>1.4449999999999998</v>
      </c>
      <c r="E1423" s="25">
        <f>AQ1422</f>
        <v>0.5121368578460137</v>
      </c>
      <c r="F1423" s="24">
        <f>AB1422</f>
        <v>1.1000000000000001</v>
      </c>
      <c r="G1423">
        <f>IF(AND(S1422=0,V1422&gt;=MinOff),V1422,-1)</f>
        <v>115</v>
      </c>
      <c r="H1423">
        <f>IF(AND(T1422=0,W1422&gt;=MinOff),W1422,-1)</f>
        <v>114</v>
      </c>
      <c r="I1423">
        <f>IF(AND(U1422=0,X1422&gt;=MinOff),X1422,-1)</f>
        <v>-1</v>
      </c>
      <c r="J1423">
        <f>IF(AND(S1422=1,V1422&gt;=MinRun),V1422,-1)</f>
        <v>-1</v>
      </c>
      <c r="K1423">
        <f>IF(AND(T1422=1,W1422&gt;=MinRun),W1422,-1)</f>
        <v>-1</v>
      </c>
      <c r="L1423">
        <f>IF(AND(U1422=1,X1422&gt;=MinRun),X1422,-1)</f>
        <v>856</v>
      </c>
      <c r="M1423">
        <f>IF(MAX(G1423:I1423)&lt;0,0,MATCH(MAX(G1423:I1423),G1423:I1423,0))</f>
        <v>1</v>
      </c>
      <c r="N1423">
        <f>IF(MAX(J1423:L1423)&lt;0,0,MATCH(MAX(J1423:L1423),J1423:L1423,0))</f>
        <v>3</v>
      </c>
      <c r="O1423" s="24">
        <f>IF(N1423=0,0,INDEX(CapVec,N1423))</f>
        <v>1.1000000000000001</v>
      </c>
      <c r="P1423">
        <f>IF(OR(D1423&gt;F1423+StartMargin,E1423&lt;SOC_startT),1,0)</f>
        <v>0</v>
      </c>
      <c r="Q1423">
        <f>IF(AND(E1423&gt;SOC_stopT,D1423&lt;=F1423-O1423+StopMargin),1,0)</f>
        <v>0</v>
      </c>
      <c r="R1423">
        <f>IF(AND(P1423=1,M1423&gt;0),1,IF(AND(P1423=0,Q1423=1,N1423&gt;0),-1,0))</f>
        <v>0</v>
      </c>
      <c r="S1423">
        <f>S1422+IF(AND(R1423=1,M1423=1),1,0)-IF(AND(R1423=-1,N1423=1),1,0)</f>
        <v>0</v>
      </c>
      <c r="T1423">
        <f>T1422+IF(AND(R1423=1,M1423=2),1,0)-IF(AND(R1423=-1,N1423=2),1,0)</f>
        <v>0</v>
      </c>
      <c r="U1423">
        <f>U1422+IF(AND(R1423=1,M1423=3),1,0)-IF(AND(R1423=-1,N1423=3),1,0)</f>
        <v>1</v>
      </c>
      <c r="V1423">
        <f>IF(S1423&lt;&gt;S1422,0,V1422+dt)</f>
        <v>116</v>
      </c>
      <c r="W1423">
        <f>IF(T1423&lt;&gt;T1422,0,W1422+dt)</f>
        <v>115</v>
      </c>
      <c r="X1423">
        <f>IF(U1423&lt;&gt;U1422,0,X1422+dt)</f>
        <v>857</v>
      </c>
      <c r="Y1423" s="24">
        <f>S1423*Cap_1*MIN(1,(V1423+dt)/StartRamp)</f>
        <v>0</v>
      </c>
      <c r="Z1423" s="24">
        <f>T1423*Cap_2*MIN(1,(W1423+dt)/StartRamp)</f>
        <v>0</v>
      </c>
      <c r="AA1423" s="24">
        <f>U1423*Cap_3*MIN(1,(X1423+dt)/StartRamp)</f>
        <v>1.1000000000000001</v>
      </c>
      <c r="AB1423" s="24">
        <f>SUM(Y1423:AA1423)</f>
        <v>1.1000000000000001</v>
      </c>
      <c r="AC1423" s="24">
        <f>AB1423-D1423</f>
        <v>-0.34499999999999975</v>
      </c>
      <c r="AD1423" s="25">
        <f>MEDIAN(0,(TaperEnd-E1423)/(TaperEnd-TaperStart),1)</f>
        <v>1</v>
      </c>
      <c r="AE1423" s="24">
        <f>MIN(P_pcs*AD1423,MAX(0,SOC_max-E1423)*E_nom*60/dt/SQRT(RTE))</f>
        <v>2.5</v>
      </c>
      <c r="AF1423" s="24">
        <f>MIN(P_pcs,MAX(0,E1423-SOC_min)*E_nom*60/dt*SQRT(RTE))</f>
        <v>2.5</v>
      </c>
      <c r="AG1423" s="24">
        <f>IF(AC1423&gt;0,MIN(AC1423,AE1423),0)</f>
        <v>0</v>
      </c>
      <c r="AH1423" s="24">
        <f>IF(AC1423&lt;0,MIN(-AC1423,AF1423),0)</f>
        <v>0.34499999999999975</v>
      </c>
      <c r="AI1423" s="24">
        <f>IF(AC1423&gt;0,D1423+AG1423,AB1423)</f>
        <v>1.1000000000000001</v>
      </c>
      <c r="AJ1423" s="24">
        <f>MAX(0,D1423-AI1423-AH1423)</f>
        <v>0</v>
      </c>
      <c r="AK1423" s="25">
        <f>IF(AB1423&gt;0,AI1423/AB1423,0)</f>
        <v>1</v>
      </c>
      <c r="AL1423">
        <f>IF(AB1423=0,1,MIN(MATCH(MEDIAN(MinStable,AK1423,1),FC_L,1),3))</f>
        <v>3</v>
      </c>
      <c r="AM1423" s="25">
        <f>INDEX(FC_E1,$AL1423)+(MEDIAN(MinStable,$AK1423,1)-INDEX(FC_L,$AL1423))*(INDEX(FC_E1,$AL1423+1)-INDEX(FC_E1,$AL1423))/(INDEX(FC_L,$AL1423+1)-INDEX(FC_L,$AL1423))</f>
        <v>0.42799999999999999</v>
      </c>
      <c r="AN1423" s="25">
        <f>INDEX(FC_E2,$AL1423)+(MEDIAN(MinStable,$AK1423,1)-INDEX(FC_L,$AL1423))*(INDEX(FC_E2,$AL1423+1)-INDEX(FC_E2,$AL1423))/(INDEX(FC_L,$AL1423+1)-INDEX(FC_L,$AL1423))</f>
        <v>0.42199999999999999</v>
      </c>
      <c r="AO1423" s="25">
        <f>INDEX(FC_E3,$AL1423)+(MEDIAN(MinStable,$AK1423,1)-INDEX(FC_L,$AL1423))*(INDEX(FC_E3,$AL1423+1)-INDEX(FC_E3,$AL1423))/(INDEX(FC_L,$AL1423+1)-INDEX(FC_L,$AL1423))</f>
        <v>0.41499999999999998</v>
      </c>
      <c r="AP1423" s="26">
        <f>(IF(S1423=1,Y1423*AK1423/AM1423,0)+IF(T1423=1,Z1423*AK1423/AN1423,0)+IF(U1423=1,AA1423*AK1423/AO1423,0))*dt/60</f>
        <v>4.4176706827309245E-2</v>
      </c>
      <c r="AQ1423" s="25">
        <f>E1423+(AG1423*SQRT(RTE)-AH1423/SQRT(RTE))*dt/60/E_nom</f>
        <v>0.51102239955597306</v>
      </c>
      <c r="AR1423">
        <f>IF(R1423=1,1,0)</f>
        <v>0</v>
      </c>
    </row>
    <row r="1424" spans="1:44" x14ac:dyDescent="0.2">
      <c r="A1424">
        <v>1422</v>
      </c>
      <c r="B1424" s="22">
        <f>A1424/1440</f>
        <v>0.98750000000000004</v>
      </c>
      <c r="C1424" s="23">
        <v>1.3391999999999999</v>
      </c>
      <c r="D1424" s="24">
        <f>C1424+P_aux</f>
        <v>1.3541999999999998</v>
      </c>
      <c r="E1424" s="25">
        <f>AQ1423</f>
        <v>0.51102239955597306</v>
      </c>
      <c r="F1424" s="24">
        <f>AB1423</f>
        <v>1.1000000000000001</v>
      </c>
      <c r="G1424">
        <f>IF(AND(S1423=0,V1423&gt;=MinOff),V1423,-1)</f>
        <v>116</v>
      </c>
      <c r="H1424">
        <f>IF(AND(T1423=0,W1423&gt;=MinOff),W1423,-1)</f>
        <v>115</v>
      </c>
      <c r="I1424">
        <f>IF(AND(U1423=0,X1423&gt;=MinOff),X1423,-1)</f>
        <v>-1</v>
      </c>
      <c r="J1424">
        <f>IF(AND(S1423=1,V1423&gt;=MinRun),V1423,-1)</f>
        <v>-1</v>
      </c>
      <c r="K1424">
        <f>IF(AND(T1423=1,W1423&gt;=MinRun),W1423,-1)</f>
        <v>-1</v>
      </c>
      <c r="L1424">
        <f>IF(AND(U1423=1,X1423&gt;=MinRun),X1423,-1)</f>
        <v>857</v>
      </c>
      <c r="M1424">
        <f>IF(MAX(G1424:I1424)&lt;0,0,MATCH(MAX(G1424:I1424),G1424:I1424,0))</f>
        <v>1</v>
      </c>
      <c r="N1424">
        <f>IF(MAX(J1424:L1424)&lt;0,0,MATCH(MAX(J1424:L1424),J1424:L1424,0))</f>
        <v>3</v>
      </c>
      <c r="O1424" s="24">
        <f>IF(N1424=0,0,INDEX(CapVec,N1424))</f>
        <v>1.1000000000000001</v>
      </c>
      <c r="P1424">
        <f>IF(OR(D1424&gt;F1424+StartMargin,E1424&lt;SOC_startT),1,0)</f>
        <v>0</v>
      </c>
      <c r="Q1424">
        <f>IF(AND(E1424&gt;SOC_stopT,D1424&lt;=F1424-O1424+StopMargin),1,0)</f>
        <v>0</v>
      </c>
      <c r="R1424">
        <f>IF(AND(P1424=1,M1424&gt;0),1,IF(AND(P1424=0,Q1424=1,N1424&gt;0),-1,0))</f>
        <v>0</v>
      </c>
      <c r="S1424">
        <f>S1423+IF(AND(R1424=1,M1424=1),1,0)-IF(AND(R1424=-1,N1424=1),1,0)</f>
        <v>0</v>
      </c>
      <c r="T1424">
        <f>T1423+IF(AND(R1424=1,M1424=2),1,0)-IF(AND(R1424=-1,N1424=2),1,0)</f>
        <v>0</v>
      </c>
      <c r="U1424">
        <f>U1423+IF(AND(R1424=1,M1424=3),1,0)-IF(AND(R1424=-1,N1424=3),1,0)</f>
        <v>1</v>
      </c>
      <c r="V1424">
        <f>IF(S1424&lt;&gt;S1423,0,V1423+dt)</f>
        <v>117</v>
      </c>
      <c r="W1424">
        <f>IF(T1424&lt;&gt;T1423,0,W1423+dt)</f>
        <v>116</v>
      </c>
      <c r="X1424">
        <f>IF(U1424&lt;&gt;U1423,0,X1423+dt)</f>
        <v>858</v>
      </c>
      <c r="Y1424" s="24">
        <f>S1424*Cap_1*MIN(1,(V1424+dt)/StartRamp)</f>
        <v>0</v>
      </c>
      <c r="Z1424" s="24">
        <f>T1424*Cap_2*MIN(1,(W1424+dt)/StartRamp)</f>
        <v>0</v>
      </c>
      <c r="AA1424" s="24">
        <f>U1424*Cap_3*MIN(1,(X1424+dt)/StartRamp)</f>
        <v>1.1000000000000001</v>
      </c>
      <c r="AB1424" s="24">
        <f>SUM(Y1424:AA1424)</f>
        <v>1.1000000000000001</v>
      </c>
      <c r="AC1424" s="24">
        <f>AB1424-D1424</f>
        <v>-0.25419999999999976</v>
      </c>
      <c r="AD1424" s="25">
        <f>MEDIAN(0,(TaperEnd-E1424)/(TaperEnd-TaperStart),1)</f>
        <v>1</v>
      </c>
      <c r="AE1424" s="24">
        <f>MIN(P_pcs*AD1424,MAX(0,SOC_max-E1424)*E_nom*60/dt/SQRT(RTE))</f>
        <v>2.5</v>
      </c>
      <c r="AF1424" s="24">
        <f>MIN(P_pcs,MAX(0,E1424-SOC_min)*E_nom*60/dt*SQRT(RTE))</f>
        <v>2.5</v>
      </c>
      <c r="AG1424" s="24">
        <f>IF(AC1424&gt;0,MIN(AC1424,AE1424),0)</f>
        <v>0</v>
      </c>
      <c r="AH1424" s="24">
        <f>IF(AC1424&lt;0,MIN(-AC1424,AF1424),0)</f>
        <v>0.25419999999999976</v>
      </c>
      <c r="AI1424" s="24">
        <f>IF(AC1424&gt;0,D1424+AG1424,AB1424)</f>
        <v>1.1000000000000001</v>
      </c>
      <c r="AJ1424" s="24">
        <f>MAX(0,D1424-AI1424-AH1424)</f>
        <v>0</v>
      </c>
      <c r="AK1424" s="25">
        <f>IF(AB1424&gt;0,AI1424/AB1424,0)</f>
        <v>1</v>
      </c>
      <c r="AL1424">
        <f>IF(AB1424=0,1,MIN(MATCH(MEDIAN(MinStable,AK1424,1),FC_L,1),3))</f>
        <v>3</v>
      </c>
      <c r="AM1424" s="25">
        <f>INDEX(FC_E1,$AL1424)+(MEDIAN(MinStable,$AK1424,1)-INDEX(FC_L,$AL1424))*(INDEX(FC_E1,$AL1424+1)-INDEX(FC_E1,$AL1424))/(INDEX(FC_L,$AL1424+1)-INDEX(FC_L,$AL1424))</f>
        <v>0.42799999999999999</v>
      </c>
      <c r="AN1424" s="25">
        <f>INDEX(FC_E2,$AL1424)+(MEDIAN(MinStable,$AK1424,1)-INDEX(FC_L,$AL1424))*(INDEX(FC_E2,$AL1424+1)-INDEX(FC_E2,$AL1424))/(INDEX(FC_L,$AL1424+1)-INDEX(FC_L,$AL1424))</f>
        <v>0.42199999999999999</v>
      </c>
      <c r="AO1424" s="25">
        <f>INDEX(FC_E3,$AL1424)+(MEDIAN(MinStable,$AK1424,1)-INDEX(FC_L,$AL1424))*(INDEX(FC_E3,$AL1424+1)-INDEX(FC_E3,$AL1424))/(INDEX(FC_L,$AL1424+1)-INDEX(FC_L,$AL1424))</f>
        <v>0.41499999999999998</v>
      </c>
      <c r="AP1424" s="26">
        <f>(IF(S1424=1,Y1424*AK1424/AM1424,0)+IF(T1424=1,Z1424*AK1424/AN1424,0)+IF(U1424=1,AA1424*AK1424/AO1424,0))*dt/60</f>
        <v>4.4176706827309245E-2</v>
      </c>
      <c r="AQ1424" s="25">
        <f>E1424+(AG1424*SQRT(RTE)-AH1424/SQRT(RTE))*dt/60/E_nom</f>
        <v>0.51020125376661551</v>
      </c>
      <c r="AR1424">
        <f>IF(R1424=1,1,0)</f>
        <v>0</v>
      </c>
    </row>
    <row r="1425" spans="1:44" x14ac:dyDescent="0.2">
      <c r="A1425">
        <v>1423</v>
      </c>
      <c r="B1425" s="22">
        <f>A1425/1440</f>
        <v>0.98819444444444449</v>
      </c>
      <c r="C1425" s="23">
        <v>1.3795999999999999</v>
      </c>
      <c r="D1425" s="24">
        <f>C1425+P_aux</f>
        <v>1.3945999999999998</v>
      </c>
      <c r="E1425" s="25">
        <f>AQ1424</f>
        <v>0.51020125376661551</v>
      </c>
      <c r="F1425" s="24">
        <f>AB1424</f>
        <v>1.1000000000000001</v>
      </c>
      <c r="G1425">
        <f>IF(AND(S1424=0,V1424&gt;=MinOff),V1424,-1)</f>
        <v>117</v>
      </c>
      <c r="H1425">
        <f>IF(AND(T1424=0,W1424&gt;=MinOff),W1424,-1)</f>
        <v>116</v>
      </c>
      <c r="I1425">
        <f>IF(AND(U1424=0,X1424&gt;=MinOff),X1424,-1)</f>
        <v>-1</v>
      </c>
      <c r="J1425">
        <f>IF(AND(S1424=1,V1424&gt;=MinRun),V1424,-1)</f>
        <v>-1</v>
      </c>
      <c r="K1425">
        <f>IF(AND(T1424=1,W1424&gt;=MinRun),W1424,-1)</f>
        <v>-1</v>
      </c>
      <c r="L1425">
        <f>IF(AND(U1424=1,X1424&gt;=MinRun),X1424,-1)</f>
        <v>858</v>
      </c>
      <c r="M1425">
        <f>IF(MAX(G1425:I1425)&lt;0,0,MATCH(MAX(G1425:I1425),G1425:I1425,0))</f>
        <v>1</v>
      </c>
      <c r="N1425">
        <f>IF(MAX(J1425:L1425)&lt;0,0,MATCH(MAX(J1425:L1425),J1425:L1425,0))</f>
        <v>3</v>
      </c>
      <c r="O1425" s="24">
        <f>IF(N1425=0,0,INDEX(CapVec,N1425))</f>
        <v>1.1000000000000001</v>
      </c>
      <c r="P1425">
        <f>IF(OR(D1425&gt;F1425+StartMargin,E1425&lt;SOC_startT),1,0)</f>
        <v>0</v>
      </c>
      <c r="Q1425">
        <f>IF(AND(E1425&gt;SOC_stopT,D1425&lt;=F1425-O1425+StopMargin),1,0)</f>
        <v>0</v>
      </c>
      <c r="R1425">
        <f>IF(AND(P1425=1,M1425&gt;0),1,IF(AND(P1425=0,Q1425=1,N1425&gt;0),-1,0))</f>
        <v>0</v>
      </c>
      <c r="S1425">
        <f>S1424+IF(AND(R1425=1,M1425=1),1,0)-IF(AND(R1425=-1,N1425=1),1,0)</f>
        <v>0</v>
      </c>
      <c r="T1425">
        <f>T1424+IF(AND(R1425=1,M1425=2),1,0)-IF(AND(R1425=-1,N1425=2),1,0)</f>
        <v>0</v>
      </c>
      <c r="U1425">
        <f>U1424+IF(AND(R1425=1,M1425=3),1,0)-IF(AND(R1425=-1,N1425=3),1,0)</f>
        <v>1</v>
      </c>
      <c r="V1425">
        <f>IF(S1425&lt;&gt;S1424,0,V1424+dt)</f>
        <v>118</v>
      </c>
      <c r="W1425">
        <f>IF(T1425&lt;&gt;T1424,0,W1424+dt)</f>
        <v>117</v>
      </c>
      <c r="X1425">
        <f>IF(U1425&lt;&gt;U1424,0,X1424+dt)</f>
        <v>859</v>
      </c>
      <c r="Y1425" s="24">
        <f>S1425*Cap_1*MIN(1,(V1425+dt)/StartRamp)</f>
        <v>0</v>
      </c>
      <c r="Z1425" s="24">
        <f>T1425*Cap_2*MIN(1,(W1425+dt)/StartRamp)</f>
        <v>0</v>
      </c>
      <c r="AA1425" s="24">
        <f>U1425*Cap_3*MIN(1,(X1425+dt)/StartRamp)</f>
        <v>1.1000000000000001</v>
      </c>
      <c r="AB1425" s="24">
        <f>SUM(Y1425:AA1425)</f>
        <v>1.1000000000000001</v>
      </c>
      <c r="AC1425" s="24">
        <f>AB1425-D1425</f>
        <v>-0.29459999999999975</v>
      </c>
      <c r="AD1425" s="25">
        <f>MEDIAN(0,(TaperEnd-E1425)/(TaperEnd-TaperStart),1)</f>
        <v>1</v>
      </c>
      <c r="AE1425" s="24">
        <f>MIN(P_pcs*AD1425,MAX(0,SOC_max-E1425)*E_nom*60/dt/SQRT(RTE))</f>
        <v>2.5</v>
      </c>
      <c r="AF1425" s="24">
        <f>MIN(P_pcs,MAX(0,E1425-SOC_min)*E_nom*60/dt*SQRT(RTE))</f>
        <v>2.5</v>
      </c>
      <c r="AG1425" s="24">
        <f>IF(AC1425&gt;0,MIN(AC1425,AE1425),0)</f>
        <v>0</v>
      </c>
      <c r="AH1425" s="24">
        <f>IF(AC1425&lt;0,MIN(-AC1425,AF1425),0)</f>
        <v>0.29459999999999975</v>
      </c>
      <c r="AI1425" s="24">
        <f>IF(AC1425&gt;0,D1425+AG1425,AB1425)</f>
        <v>1.1000000000000001</v>
      </c>
      <c r="AJ1425" s="24">
        <f>MAX(0,D1425-AI1425-AH1425)</f>
        <v>0</v>
      </c>
      <c r="AK1425" s="25">
        <f>IF(AB1425&gt;0,AI1425/AB1425,0)</f>
        <v>1</v>
      </c>
      <c r="AL1425">
        <f>IF(AB1425=0,1,MIN(MATCH(MEDIAN(MinStable,AK1425,1),FC_L,1),3))</f>
        <v>3</v>
      </c>
      <c r="AM1425" s="25">
        <f>INDEX(FC_E1,$AL1425)+(MEDIAN(MinStable,$AK1425,1)-INDEX(FC_L,$AL1425))*(INDEX(FC_E1,$AL1425+1)-INDEX(FC_E1,$AL1425))/(INDEX(FC_L,$AL1425+1)-INDEX(FC_L,$AL1425))</f>
        <v>0.42799999999999999</v>
      </c>
      <c r="AN1425" s="25">
        <f>INDEX(FC_E2,$AL1425)+(MEDIAN(MinStable,$AK1425,1)-INDEX(FC_L,$AL1425))*(INDEX(FC_E2,$AL1425+1)-INDEX(FC_E2,$AL1425))/(INDEX(FC_L,$AL1425+1)-INDEX(FC_L,$AL1425))</f>
        <v>0.42199999999999999</v>
      </c>
      <c r="AO1425" s="25">
        <f>INDEX(FC_E3,$AL1425)+(MEDIAN(MinStable,$AK1425,1)-INDEX(FC_L,$AL1425))*(INDEX(FC_E3,$AL1425+1)-INDEX(FC_E3,$AL1425))/(INDEX(FC_L,$AL1425+1)-INDEX(FC_L,$AL1425))</f>
        <v>0.41499999999999998</v>
      </c>
      <c r="AP1425" s="26">
        <f>(IF(S1425=1,Y1425*AK1425/AM1425,0)+IF(T1425=1,Z1425*AK1425/AN1425,0)+IF(U1425=1,AA1425*AK1425/AO1425,0))*dt/60</f>
        <v>4.4176706827309245E-2</v>
      </c>
      <c r="AQ1425" s="25">
        <f>E1425+(AG1425*SQRT(RTE)-AH1425/SQRT(RTE))*dt/60/E_nom</f>
        <v>0.50924960329633728</v>
      </c>
      <c r="AR1425">
        <f>IF(R1425=1,1,0)</f>
        <v>0</v>
      </c>
    </row>
    <row r="1426" spans="1:44" x14ac:dyDescent="0.2">
      <c r="A1426">
        <v>1424</v>
      </c>
      <c r="B1426" s="22">
        <f>A1426/1440</f>
        <v>0.98888888888888893</v>
      </c>
      <c r="C1426" s="23">
        <v>1.4443999999999999</v>
      </c>
      <c r="D1426" s="24">
        <f>C1426+P_aux</f>
        <v>1.4593999999999998</v>
      </c>
      <c r="E1426" s="25">
        <f>AQ1425</f>
        <v>0.50924960329633728</v>
      </c>
      <c r="F1426" s="24">
        <f>AB1425</f>
        <v>1.1000000000000001</v>
      </c>
      <c r="G1426">
        <f>IF(AND(S1425=0,V1425&gt;=MinOff),V1425,-1)</f>
        <v>118</v>
      </c>
      <c r="H1426">
        <f>IF(AND(T1425=0,W1425&gt;=MinOff),W1425,-1)</f>
        <v>117</v>
      </c>
      <c r="I1426">
        <f>IF(AND(U1425=0,X1425&gt;=MinOff),X1425,-1)</f>
        <v>-1</v>
      </c>
      <c r="J1426">
        <f>IF(AND(S1425=1,V1425&gt;=MinRun),V1425,-1)</f>
        <v>-1</v>
      </c>
      <c r="K1426">
        <f>IF(AND(T1425=1,W1425&gt;=MinRun),W1425,-1)</f>
        <v>-1</v>
      </c>
      <c r="L1426">
        <f>IF(AND(U1425=1,X1425&gt;=MinRun),X1425,-1)</f>
        <v>859</v>
      </c>
      <c r="M1426">
        <f>IF(MAX(G1426:I1426)&lt;0,0,MATCH(MAX(G1426:I1426),G1426:I1426,0))</f>
        <v>1</v>
      </c>
      <c r="N1426">
        <f>IF(MAX(J1426:L1426)&lt;0,0,MATCH(MAX(J1426:L1426),J1426:L1426,0))</f>
        <v>3</v>
      </c>
      <c r="O1426" s="24">
        <f>IF(N1426=0,0,INDEX(CapVec,N1426))</f>
        <v>1.1000000000000001</v>
      </c>
      <c r="P1426">
        <f>IF(OR(D1426&gt;F1426+StartMargin,E1426&lt;SOC_startT),1,0)</f>
        <v>0</v>
      </c>
      <c r="Q1426">
        <f>IF(AND(E1426&gt;SOC_stopT,D1426&lt;=F1426-O1426+StopMargin),1,0)</f>
        <v>0</v>
      </c>
      <c r="R1426">
        <f>IF(AND(P1426=1,M1426&gt;0),1,IF(AND(P1426=0,Q1426=1,N1426&gt;0),-1,0))</f>
        <v>0</v>
      </c>
      <c r="S1426">
        <f>S1425+IF(AND(R1426=1,M1426=1),1,0)-IF(AND(R1426=-1,N1426=1),1,0)</f>
        <v>0</v>
      </c>
      <c r="T1426">
        <f>T1425+IF(AND(R1426=1,M1426=2),1,0)-IF(AND(R1426=-1,N1426=2),1,0)</f>
        <v>0</v>
      </c>
      <c r="U1426">
        <f>U1425+IF(AND(R1426=1,M1426=3),1,0)-IF(AND(R1426=-1,N1426=3),1,0)</f>
        <v>1</v>
      </c>
      <c r="V1426">
        <f>IF(S1426&lt;&gt;S1425,0,V1425+dt)</f>
        <v>119</v>
      </c>
      <c r="W1426">
        <f>IF(T1426&lt;&gt;T1425,0,W1425+dt)</f>
        <v>118</v>
      </c>
      <c r="X1426">
        <f>IF(U1426&lt;&gt;U1425,0,X1425+dt)</f>
        <v>860</v>
      </c>
      <c r="Y1426" s="24">
        <f>S1426*Cap_1*MIN(1,(V1426+dt)/StartRamp)</f>
        <v>0</v>
      </c>
      <c r="Z1426" s="24">
        <f>T1426*Cap_2*MIN(1,(W1426+dt)/StartRamp)</f>
        <v>0</v>
      </c>
      <c r="AA1426" s="24">
        <f>U1426*Cap_3*MIN(1,(X1426+dt)/StartRamp)</f>
        <v>1.1000000000000001</v>
      </c>
      <c r="AB1426" s="24">
        <f>SUM(Y1426:AA1426)</f>
        <v>1.1000000000000001</v>
      </c>
      <c r="AC1426" s="24">
        <f>AB1426-D1426</f>
        <v>-0.35939999999999972</v>
      </c>
      <c r="AD1426" s="25">
        <f>MEDIAN(0,(TaperEnd-E1426)/(TaperEnd-TaperStart),1)</f>
        <v>1</v>
      </c>
      <c r="AE1426" s="24">
        <f>MIN(P_pcs*AD1426,MAX(0,SOC_max-E1426)*E_nom*60/dt/SQRT(RTE))</f>
        <v>2.5</v>
      </c>
      <c r="AF1426" s="24">
        <f>MIN(P_pcs,MAX(0,E1426-SOC_min)*E_nom*60/dt*SQRT(RTE))</f>
        <v>2.5</v>
      </c>
      <c r="AG1426" s="24">
        <f>IF(AC1426&gt;0,MIN(AC1426,AE1426),0)</f>
        <v>0</v>
      </c>
      <c r="AH1426" s="24">
        <f>IF(AC1426&lt;0,MIN(-AC1426,AF1426),0)</f>
        <v>0.35939999999999972</v>
      </c>
      <c r="AI1426" s="24">
        <f>IF(AC1426&gt;0,D1426+AG1426,AB1426)</f>
        <v>1.1000000000000001</v>
      </c>
      <c r="AJ1426" s="24">
        <f>MAX(0,D1426-AI1426-AH1426)</f>
        <v>0</v>
      </c>
      <c r="AK1426" s="25">
        <f>IF(AB1426&gt;0,AI1426/AB1426,0)</f>
        <v>1</v>
      </c>
      <c r="AL1426">
        <f>IF(AB1426=0,1,MIN(MATCH(MEDIAN(MinStable,AK1426,1),FC_L,1),3))</f>
        <v>3</v>
      </c>
      <c r="AM1426" s="25">
        <f>INDEX(FC_E1,$AL1426)+(MEDIAN(MinStable,$AK1426,1)-INDEX(FC_L,$AL1426))*(INDEX(FC_E1,$AL1426+1)-INDEX(FC_E1,$AL1426))/(INDEX(FC_L,$AL1426+1)-INDEX(FC_L,$AL1426))</f>
        <v>0.42799999999999999</v>
      </c>
      <c r="AN1426" s="25">
        <f>INDEX(FC_E2,$AL1426)+(MEDIAN(MinStable,$AK1426,1)-INDEX(FC_L,$AL1426))*(INDEX(FC_E2,$AL1426+1)-INDEX(FC_E2,$AL1426))/(INDEX(FC_L,$AL1426+1)-INDEX(FC_L,$AL1426))</f>
        <v>0.42199999999999999</v>
      </c>
      <c r="AO1426" s="25">
        <f>INDEX(FC_E3,$AL1426)+(MEDIAN(MinStable,$AK1426,1)-INDEX(FC_L,$AL1426))*(INDEX(FC_E3,$AL1426+1)-INDEX(FC_E3,$AL1426))/(INDEX(FC_L,$AL1426+1)-INDEX(FC_L,$AL1426))</f>
        <v>0.41499999999999998</v>
      </c>
      <c r="AP1426" s="26">
        <f>(IF(S1426=1,Y1426*AK1426/AM1426,0)+IF(T1426=1,Z1426*AK1426/AN1426,0)+IF(U1426=1,AA1426*AK1426/AO1426,0))*dt/60</f>
        <v>4.4176706827309245E-2</v>
      </c>
      <c r="AQ1426" s="25">
        <f>E1426+(AG1426*SQRT(RTE)-AH1426/SQRT(RTE))*dt/60/E_nom</f>
        <v>0.50808862848636449</v>
      </c>
      <c r="AR1426">
        <f>IF(R1426=1,1,0)</f>
        <v>0</v>
      </c>
    </row>
    <row r="1427" spans="1:44" x14ac:dyDescent="0.2">
      <c r="A1427">
        <v>1425</v>
      </c>
      <c r="B1427" s="22">
        <f>A1427/1440</f>
        <v>0.98958333333333337</v>
      </c>
      <c r="C1427" s="23">
        <v>1.3824000000000001</v>
      </c>
      <c r="D1427" s="24">
        <f>C1427+P_aux</f>
        <v>1.3974</v>
      </c>
      <c r="E1427" s="25">
        <f>AQ1426</f>
        <v>0.50808862848636449</v>
      </c>
      <c r="F1427" s="24">
        <f>AB1426</f>
        <v>1.1000000000000001</v>
      </c>
      <c r="G1427">
        <f>IF(AND(S1426=0,V1426&gt;=MinOff),V1426,-1)</f>
        <v>119</v>
      </c>
      <c r="H1427">
        <f>IF(AND(T1426=0,W1426&gt;=MinOff),W1426,-1)</f>
        <v>118</v>
      </c>
      <c r="I1427">
        <f>IF(AND(U1426=0,X1426&gt;=MinOff),X1426,-1)</f>
        <v>-1</v>
      </c>
      <c r="J1427">
        <f>IF(AND(S1426=1,V1426&gt;=MinRun),V1426,-1)</f>
        <v>-1</v>
      </c>
      <c r="K1427">
        <f>IF(AND(T1426=1,W1426&gt;=MinRun),W1426,-1)</f>
        <v>-1</v>
      </c>
      <c r="L1427">
        <f>IF(AND(U1426=1,X1426&gt;=MinRun),X1426,-1)</f>
        <v>860</v>
      </c>
      <c r="M1427">
        <f>IF(MAX(G1427:I1427)&lt;0,0,MATCH(MAX(G1427:I1427),G1427:I1427,0))</f>
        <v>1</v>
      </c>
      <c r="N1427">
        <f>IF(MAX(J1427:L1427)&lt;0,0,MATCH(MAX(J1427:L1427),J1427:L1427,0))</f>
        <v>3</v>
      </c>
      <c r="O1427" s="24">
        <f>IF(N1427=0,0,INDEX(CapVec,N1427))</f>
        <v>1.1000000000000001</v>
      </c>
      <c r="P1427">
        <f>IF(OR(D1427&gt;F1427+StartMargin,E1427&lt;SOC_startT),1,0)</f>
        <v>0</v>
      </c>
      <c r="Q1427">
        <f>IF(AND(E1427&gt;SOC_stopT,D1427&lt;=F1427-O1427+StopMargin),1,0)</f>
        <v>0</v>
      </c>
      <c r="R1427">
        <f>IF(AND(P1427=1,M1427&gt;0),1,IF(AND(P1427=0,Q1427=1,N1427&gt;0),-1,0))</f>
        <v>0</v>
      </c>
      <c r="S1427">
        <f>S1426+IF(AND(R1427=1,M1427=1),1,0)-IF(AND(R1427=-1,N1427=1),1,0)</f>
        <v>0</v>
      </c>
      <c r="T1427">
        <f>T1426+IF(AND(R1427=1,M1427=2),1,0)-IF(AND(R1427=-1,N1427=2),1,0)</f>
        <v>0</v>
      </c>
      <c r="U1427">
        <f>U1426+IF(AND(R1427=1,M1427=3),1,0)-IF(AND(R1427=-1,N1427=3),1,0)</f>
        <v>1</v>
      </c>
      <c r="V1427">
        <f>IF(S1427&lt;&gt;S1426,0,V1426+dt)</f>
        <v>120</v>
      </c>
      <c r="W1427">
        <f>IF(T1427&lt;&gt;T1426,0,W1426+dt)</f>
        <v>119</v>
      </c>
      <c r="X1427">
        <f>IF(U1427&lt;&gt;U1426,0,X1426+dt)</f>
        <v>861</v>
      </c>
      <c r="Y1427" s="24">
        <f>S1427*Cap_1*MIN(1,(V1427+dt)/StartRamp)</f>
        <v>0</v>
      </c>
      <c r="Z1427" s="24">
        <f>T1427*Cap_2*MIN(1,(W1427+dt)/StartRamp)</f>
        <v>0</v>
      </c>
      <c r="AA1427" s="24">
        <f>U1427*Cap_3*MIN(1,(X1427+dt)/StartRamp)</f>
        <v>1.1000000000000001</v>
      </c>
      <c r="AB1427" s="24">
        <f>SUM(Y1427:AA1427)</f>
        <v>1.1000000000000001</v>
      </c>
      <c r="AC1427" s="24">
        <f>AB1427-D1427</f>
        <v>-0.29739999999999989</v>
      </c>
      <c r="AD1427" s="25">
        <f>MEDIAN(0,(TaperEnd-E1427)/(TaperEnd-TaperStart),1)</f>
        <v>1</v>
      </c>
      <c r="AE1427" s="24">
        <f>MIN(P_pcs*AD1427,MAX(0,SOC_max-E1427)*E_nom*60/dt/SQRT(RTE))</f>
        <v>2.5</v>
      </c>
      <c r="AF1427" s="24">
        <f>MIN(P_pcs,MAX(0,E1427-SOC_min)*E_nom*60/dt*SQRT(RTE))</f>
        <v>2.5</v>
      </c>
      <c r="AG1427" s="24">
        <f>IF(AC1427&gt;0,MIN(AC1427,AE1427),0)</f>
        <v>0</v>
      </c>
      <c r="AH1427" s="24">
        <f>IF(AC1427&lt;0,MIN(-AC1427,AF1427),0)</f>
        <v>0.29739999999999989</v>
      </c>
      <c r="AI1427" s="24">
        <f>IF(AC1427&gt;0,D1427+AG1427,AB1427)</f>
        <v>1.1000000000000001</v>
      </c>
      <c r="AJ1427" s="24">
        <f>MAX(0,D1427-AI1427-AH1427)</f>
        <v>0</v>
      </c>
      <c r="AK1427" s="25">
        <f>IF(AB1427&gt;0,AI1427/AB1427,0)</f>
        <v>1</v>
      </c>
      <c r="AL1427">
        <f>IF(AB1427=0,1,MIN(MATCH(MEDIAN(MinStable,AK1427,1),FC_L,1),3))</f>
        <v>3</v>
      </c>
      <c r="AM1427" s="25">
        <f>INDEX(FC_E1,$AL1427)+(MEDIAN(MinStable,$AK1427,1)-INDEX(FC_L,$AL1427))*(INDEX(FC_E1,$AL1427+1)-INDEX(FC_E1,$AL1427))/(INDEX(FC_L,$AL1427+1)-INDEX(FC_L,$AL1427))</f>
        <v>0.42799999999999999</v>
      </c>
      <c r="AN1427" s="25">
        <f>INDEX(FC_E2,$AL1427)+(MEDIAN(MinStable,$AK1427,1)-INDEX(FC_L,$AL1427))*(INDEX(FC_E2,$AL1427+1)-INDEX(FC_E2,$AL1427))/(INDEX(FC_L,$AL1427+1)-INDEX(FC_L,$AL1427))</f>
        <v>0.42199999999999999</v>
      </c>
      <c r="AO1427" s="25">
        <f>INDEX(FC_E3,$AL1427)+(MEDIAN(MinStable,$AK1427,1)-INDEX(FC_L,$AL1427))*(INDEX(FC_E3,$AL1427+1)-INDEX(FC_E3,$AL1427))/(INDEX(FC_L,$AL1427+1)-INDEX(FC_L,$AL1427))</f>
        <v>0.41499999999999998</v>
      </c>
      <c r="AP1427" s="26">
        <f>(IF(S1427=1,Y1427*AK1427/AM1427,0)+IF(T1427=1,Z1427*AK1427/AN1427,0)+IF(U1427=1,AA1427*AK1427/AO1427,0))*dt/60</f>
        <v>4.4176706827309245E-2</v>
      </c>
      <c r="AQ1427" s="25">
        <f>E1427+(AG1427*SQRT(RTE)-AH1427/SQRT(RTE))*dt/60/E_nom</f>
        <v>0.50712793313721061</v>
      </c>
      <c r="AR1427">
        <f>IF(R1427=1,1,0)</f>
        <v>0</v>
      </c>
    </row>
    <row r="1428" spans="1:44" x14ac:dyDescent="0.2">
      <c r="A1428">
        <v>1426</v>
      </c>
      <c r="B1428" s="22">
        <f>A1428/1440</f>
        <v>0.99027777777777781</v>
      </c>
      <c r="C1428" s="23">
        <v>1.3225</v>
      </c>
      <c r="D1428" s="24">
        <f>C1428+P_aux</f>
        <v>1.3374999999999999</v>
      </c>
      <c r="E1428" s="25">
        <f>AQ1427</f>
        <v>0.50712793313721061</v>
      </c>
      <c r="F1428" s="24">
        <f>AB1427</f>
        <v>1.1000000000000001</v>
      </c>
      <c r="G1428">
        <f>IF(AND(S1427=0,V1427&gt;=MinOff),V1427,-1)</f>
        <v>120</v>
      </c>
      <c r="H1428">
        <f>IF(AND(T1427=0,W1427&gt;=MinOff),W1427,-1)</f>
        <v>119</v>
      </c>
      <c r="I1428">
        <f>IF(AND(U1427=0,X1427&gt;=MinOff),X1427,-1)</f>
        <v>-1</v>
      </c>
      <c r="J1428">
        <f>IF(AND(S1427=1,V1427&gt;=MinRun),V1427,-1)</f>
        <v>-1</v>
      </c>
      <c r="K1428">
        <f>IF(AND(T1427=1,W1427&gt;=MinRun),W1427,-1)</f>
        <v>-1</v>
      </c>
      <c r="L1428">
        <f>IF(AND(U1427=1,X1427&gt;=MinRun),X1427,-1)</f>
        <v>861</v>
      </c>
      <c r="M1428">
        <f>IF(MAX(G1428:I1428)&lt;0,0,MATCH(MAX(G1428:I1428),G1428:I1428,0))</f>
        <v>1</v>
      </c>
      <c r="N1428">
        <f>IF(MAX(J1428:L1428)&lt;0,0,MATCH(MAX(J1428:L1428),J1428:L1428,0))</f>
        <v>3</v>
      </c>
      <c r="O1428" s="24">
        <f>IF(N1428=0,0,INDEX(CapVec,N1428))</f>
        <v>1.1000000000000001</v>
      </c>
      <c r="P1428">
        <f>IF(OR(D1428&gt;F1428+StartMargin,E1428&lt;SOC_startT),1,0)</f>
        <v>0</v>
      </c>
      <c r="Q1428">
        <f>IF(AND(E1428&gt;SOC_stopT,D1428&lt;=F1428-O1428+StopMargin),1,0)</f>
        <v>0</v>
      </c>
      <c r="R1428">
        <f>IF(AND(P1428=1,M1428&gt;0),1,IF(AND(P1428=0,Q1428=1,N1428&gt;0),-1,0))</f>
        <v>0</v>
      </c>
      <c r="S1428">
        <f>S1427+IF(AND(R1428=1,M1428=1),1,0)-IF(AND(R1428=-1,N1428=1),1,0)</f>
        <v>0</v>
      </c>
      <c r="T1428">
        <f>T1427+IF(AND(R1428=1,M1428=2),1,0)-IF(AND(R1428=-1,N1428=2),1,0)</f>
        <v>0</v>
      </c>
      <c r="U1428">
        <f>U1427+IF(AND(R1428=1,M1428=3),1,0)-IF(AND(R1428=-1,N1428=3),1,0)</f>
        <v>1</v>
      </c>
      <c r="V1428">
        <f>IF(S1428&lt;&gt;S1427,0,V1427+dt)</f>
        <v>121</v>
      </c>
      <c r="W1428">
        <f>IF(T1428&lt;&gt;T1427,0,W1427+dt)</f>
        <v>120</v>
      </c>
      <c r="X1428">
        <f>IF(U1428&lt;&gt;U1427,0,X1427+dt)</f>
        <v>862</v>
      </c>
      <c r="Y1428" s="24">
        <f>S1428*Cap_1*MIN(1,(V1428+dt)/StartRamp)</f>
        <v>0</v>
      </c>
      <c r="Z1428" s="24">
        <f>T1428*Cap_2*MIN(1,(W1428+dt)/StartRamp)</f>
        <v>0</v>
      </c>
      <c r="AA1428" s="24">
        <f>U1428*Cap_3*MIN(1,(X1428+dt)/StartRamp)</f>
        <v>1.1000000000000001</v>
      </c>
      <c r="AB1428" s="24">
        <f>SUM(Y1428:AA1428)</f>
        <v>1.1000000000000001</v>
      </c>
      <c r="AC1428" s="24">
        <f>AB1428-D1428</f>
        <v>-0.23749999999999982</v>
      </c>
      <c r="AD1428" s="25">
        <f>MEDIAN(0,(TaperEnd-E1428)/(TaperEnd-TaperStart),1)</f>
        <v>1</v>
      </c>
      <c r="AE1428" s="24">
        <f>MIN(P_pcs*AD1428,MAX(0,SOC_max-E1428)*E_nom*60/dt/SQRT(RTE))</f>
        <v>2.5</v>
      </c>
      <c r="AF1428" s="24">
        <f>MIN(P_pcs,MAX(0,E1428-SOC_min)*E_nom*60/dt*SQRT(RTE))</f>
        <v>2.5</v>
      </c>
      <c r="AG1428" s="24">
        <f>IF(AC1428&gt;0,MIN(AC1428,AE1428),0)</f>
        <v>0</v>
      </c>
      <c r="AH1428" s="24">
        <f>IF(AC1428&lt;0,MIN(-AC1428,AF1428),0)</f>
        <v>0.23749999999999982</v>
      </c>
      <c r="AI1428" s="24">
        <f>IF(AC1428&gt;0,D1428+AG1428,AB1428)</f>
        <v>1.1000000000000001</v>
      </c>
      <c r="AJ1428" s="24">
        <f>MAX(0,D1428-AI1428-AH1428)</f>
        <v>0</v>
      </c>
      <c r="AK1428" s="25">
        <f>IF(AB1428&gt;0,AI1428/AB1428,0)</f>
        <v>1</v>
      </c>
      <c r="AL1428">
        <f>IF(AB1428=0,1,MIN(MATCH(MEDIAN(MinStable,AK1428,1),FC_L,1),3))</f>
        <v>3</v>
      </c>
      <c r="AM1428" s="25">
        <f>INDEX(FC_E1,$AL1428)+(MEDIAN(MinStable,$AK1428,1)-INDEX(FC_L,$AL1428))*(INDEX(FC_E1,$AL1428+1)-INDEX(FC_E1,$AL1428))/(INDEX(FC_L,$AL1428+1)-INDEX(FC_L,$AL1428))</f>
        <v>0.42799999999999999</v>
      </c>
      <c r="AN1428" s="25">
        <f>INDEX(FC_E2,$AL1428)+(MEDIAN(MinStable,$AK1428,1)-INDEX(FC_L,$AL1428))*(INDEX(FC_E2,$AL1428+1)-INDEX(FC_E2,$AL1428))/(INDEX(FC_L,$AL1428+1)-INDEX(FC_L,$AL1428))</f>
        <v>0.42199999999999999</v>
      </c>
      <c r="AO1428" s="25">
        <f>INDEX(FC_E3,$AL1428)+(MEDIAN(MinStable,$AK1428,1)-INDEX(FC_L,$AL1428))*(INDEX(FC_E3,$AL1428+1)-INDEX(FC_E3,$AL1428))/(INDEX(FC_L,$AL1428+1)-INDEX(FC_L,$AL1428))</f>
        <v>0.41499999999999998</v>
      </c>
      <c r="AP1428" s="26">
        <f>(IF(S1428=1,Y1428*AK1428/AM1428,0)+IF(T1428=1,Z1428*AK1428/AN1428,0)+IF(U1428=1,AA1428*AK1428/AO1428,0))*dt/60</f>
        <v>4.4176706827309245E-2</v>
      </c>
      <c r="AQ1428" s="25">
        <f>E1428+(AG1428*SQRT(RTE)-AH1428/SQRT(RTE))*dt/60/E_nom</f>
        <v>0.50636073358971878</v>
      </c>
      <c r="AR1428">
        <f>IF(R1428=1,1,0)</f>
        <v>0</v>
      </c>
    </row>
    <row r="1429" spans="1:44" x14ac:dyDescent="0.2">
      <c r="A1429">
        <v>1427</v>
      </c>
      <c r="B1429" s="22">
        <f>A1429/1440</f>
        <v>0.99097222222222225</v>
      </c>
      <c r="C1429" s="23">
        <v>1.3546</v>
      </c>
      <c r="D1429" s="24">
        <f>C1429+P_aux</f>
        <v>1.3695999999999999</v>
      </c>
      <c r="E1429" s="25">
        <f>AQ1428</f>
        <v>0.50636073358971878</v>
      </c>
      <c r="F1429" s="24">
        <f>AB1428</f>
        <v>1.1000000000000001</v>
      </c>
      <c r="G1429">
        <f>IF(AND(S1428=0,V1428&gt;=MinOff),V1428,-1)</f>
        <v>121</v>
      </c>
      <c r="H1429">
        <f>IF(AND(T1428=0,W1428&gt;=MinOff),W1428,-1)</f>
        <v>120</v>
      </c>
      <c r="I1429">
        <f>IF(AND(U1428=0,X1428&gt;=MinOff),X1428,-1)</f>
        <v>-1</v>
      </c>
      <c r="J1429">
        <f>IF(AND(S1428=1,V1428&gt;=MinRun),V1428,-1)</f>
        <v>-1</v>
      </c>
      <c r="K1429">
        <f>IF(AND(T1428=1,W1428&gt;=MinRun),W1428,-1)</f>
        <v>-1</v>
      </c>
      <c r="L1429">
        <f>IF(AND(U1428=1,X1428&gt;=MinRun),X1428,-1)</f>
        <v>862</v>
      </c>
      <c r="M1429">
        <f>IF(MAX(G1429:I1429)&lt;0,0,MATCH(MAX(G1429:I1429),G1429:I1429,0))</f>
        <v>1</v>
      </c>
      <c r="N1429">
        <f>IF(MAX(J1429:L1429)&lt;0,0,MATCH(MAX(J1429:L1429),J1429:L1429,0))</f>
        <v>3</v>
      </c>
      <c r="O1429" s="24">
        <f>IF(N1429=0,0,INDEX(CapVec,N1429))</f>
        <v>1.1000000000000001</v>
      </c>
      <c r="P1429">
        <f>IF(OR(D1429&gt;F1429+StartMargin,E1429&lt;SOC_startT),1,0)</f>
        <v>0</v>
      </c>
      <c r="Q1429">
        <f>IF(AND(E1429&gt;SOC_stopT,D1429&lt;=F1429-O1429+StopMargin),1,0)</f>
        <v>0</v>
      </c>
      <c r="R1429">
        <f>IF(AND(P1429=1,M1429&gt;0),1,IF(AND(P1429=0,Q1429=1,N1429&gt;0),-1,0))</f>
        <v>0</v>
      </c>
      <c r="S1429">
        <f>S1428+IF(AND(R1429=1,M1429=1),1,0)-IF(AND(R1429=-1,N1429=1),1,0)</f>
        <v>0</v>
      </c>
      <c r="T1429">
        <f>T1428+IF(AND(R1429=1,M1429=2),1,0)-IF(AND(R1429=-1,N1429=2),1,0)</f>
        <v>0</v>
      </c>
      <c r="U1429">
        <f>U1428+IF(AND(R1429=1,M1429=3),1,0)-IF(AND(R1429=-1,N1429=3),1,0)</f>
        <v>1</v>
      </c>
      <c r="V1429">
        <f>IF(S1429&lt;&gt;S1428,0,V1428+dt)</f>
        <v>122</v>
      </c>
      <c r="W1429">
        <f>IF(T1429&lt;&gt;T1428,0,W1428+dt)</f>
        <v>121</v>
      </c>
      <c r="X1429">
        <f>IF(U1429&lt;&gt;U1428,0,X1428+dt)</f>
        <v>863</v>
      </c>
      <c r="Y1429" s="24">
        <f>S1429*Cap_1*MIN(1,(V1429+dt)/StartRamp)</f>
        <v>0</v>
      </c>
      <c r="Z1429" s="24">
        <f>T1429*Cap_2*MIN(1,(W1429+dt)/StartRamp)</f>
        <v>0</v>
      </c>
      <c r="AA1429" s="24">
        <f>U1429*Cap_3*MIN(1,(X1429+dt)/StartRamp)</f>
        <v>1.1000000000000001</v>
      </c>
      <c r="AB1429" s="24">
        <f>SUM(Y1429:AA1429)</f>
        <v>1.1000000000000001</v>
      </c>
      <c r="AC1429" s="24">
        <f>AB1429-D1429</f>
        <v>-0.26959999999999984</v>
      </c>
      <c r="AD1429" s="25">
        <f>MEDIAN(0,(TaperEnd-E1429)/(TaperEnd-TaperStart),1)</f>
        <v>1</v>
      </c>
      <c r="AE1429" s="24">
        <f>MIN(P_pcs*AD1429,MAX(0,SOC_max-E1429)*E_nom*60/dt/SQRT(RTE))</f>
        <v>2.5</v>
      </c>
      <c r="AF1429" s="24">
        <f>MIN(P_pcs,MAX(0,E1429-SOC_min)*E_nom*60/dt*SQRT(RTE))</f>
        <v>2.5</v>
      </c>
      <c r="AG1429" s="24">
        <f>IF(AC1429&gt;0,MIN(AC1429,AE1429),0)</f>
        <v>0</v>
      </c>
      <c r="AH1429" s="24">
        <f>IF(AC1429&lt;0,MIN(-AC1429,AF1429),0)</f>
        <v>0.26959999999999984</v>
      </c>
      <c r="AI1429" s="24">
        <f>IF(AC1429&gt;0,D1429+AG1429,AB1429)</f>
        <v>1.1000000000000001</v>
      </c>
      <c r="AJ1429" s="24">
        <f>MAX(0,D1429-AI1429-AH1429)</f>
        <v>0</v>
      </c>
      <c r="AK1429" s="25">
        <f>IF(AB1429&gt;0,AI1429/AB1429,0)</f>
        <v>1</v>
      </c>
      <c r="AL1429">
        <f>IF(AB1429=0,1,MIN(MATCH(MEDIAN(MinStable,AK1429,1),FC_L,1),3))</f>
        <v>3</v>
      </c>
      <c r="AM1429" s="25">
        <f>INDEX(FC_E1,$AL1429)+(MEDIAN(MinStable,$AK1429,1)-INDEX(FC_L,$AL1429))*(INDEX(FC_E1,$AL1429+1)-INDEX(FC_E1,$AL1429))/(INDEX(FC_L,$AL1429+1)-INDEX(FC_L,$AL1429))</f>
        <v>0.42799999999999999</v>
      </c>
      <c r="AN1429" s="25">
        <f>INDEX(FC_E2,$AL1429)+(MEDIAN(MinStable,$AK1429,1)-INDEX(FC_L,$AL1429))*(INDEX(FC_E2,$AL1429+1)-INDEX(FC_E2,$AL1429))/(INDEX(FC_L,$AL1429+1)-INDEX(FC_L,$AL1429))</f>
        <v>0.42199999999999999</v>
      </c>
      <c r="AO1429" s="25">
        <f>INDEX(FC_E3,$AL1429)+(MEDIAN(MinStable,$AK1429,1)-INDEX(FC_L,$AL1429))*(INDEX(FC_E3,$AL1429+1)-INDEX(FC_E3,$AL1429))/(INDEX(FC_L,$AL1429+1)-INDEX(FC_L,$AL1429))</f>
        <v>0.41499999999999998</v>
      </c>
      <c r="AP1429" s="26">
        <f>(IF(S1429=1,Y1429*AK1429/AM1429,0)+IF(T1429=1,Z1429*AK1429/AN1429,0)+IF(U1429=1,AA1429*AK1429/AO1429,0))*dt/60</f>
        <v>4.4176706827309245E-2</v>
      </c>
      <c r="AQ1429" s="25">
        <f>E1429+(AG1429*SQRT(RTE)-AH1429/SQRT(RTE))*dt/60/E_nom</f>
        <v>0.50548984096654492</v>
      </c>
      <c r="AR1429">
        <f>IF(R1429=1,1,0)</f>
        <v>0</v>
      </c>
    </row>
    <row r="1430" spans="1:44" x14ac:dyDescent="0.2">
      <c r="A1430">
        <v>1428</v>
      </c>
      <c r="B1430" s="22">
        <f>A1430/1440</f>
        <v>0.9916666666666667</v>
      </c>
      <c r="C1430" s="23">
        <v>1.3429</v>
      </c>
      <c r="D1430" s="24">
        <f>C1430+P_aux</f>
        <v>1.3578999999999999</v>
      </c>
      <c r="E1430" s="25">
        <f>AQ1429</f>
        <v>0.50548984096654492</v>
      </c>
      <c r="F1430" s="24">
        <f>AB1429</f>
        <v>1.1000000000000001</v>
      </c>
      <c r="G1430">
        <f>IF(AND(S1429=0,V1429&gt;=MinOff),V1429,-1)</f>
        <v>122</v>
      </c>
      <c r="H1430">
        <f>IF(AND(T1429=0,W1429&gt;=MinOff),W1429,-1)</f>
        <v>121</v>
      </c>
      <c r="I1430">
        <f>IF(AND(U1429=0,X1429&gt;=MinOff),X1429,-1)</f>
        <v>-1</v>
      </c>
      <c r="J1430">
        <f>IF(AND(S1429=1,V1429&gt;=MinRun),V1429,-1)</f>
        <v>-1</v>
      </c>
      <c r="K1430">
        <f>IF(AND(T1429=1,W1429&gt;=MinRun),W1429,-1)</f>
        <v>-1</v>
      </c>
      <c r="L1430">
        <f>IF(AND(U1429=1,X1429&gt;=MinRun),X1429,-1)</f>
        <v>863</v>
      </c>
      <c r="M1430">
        <f>IF(MAX(G1430:I1430)&lt;0,0,MATCH(MAX(G1430:I1430),G1430:I1430,0))</f>
        <v>1</v>
      </c>
      <c r="N1430">
        <f>IF(MAX(J1430:L1430)&lt;0,0,MATCH(MAX(J1430:L1430),J1430:L1430,0))</f>
        <v>3</v>
      </c>
      <c r="O1430" s="24">
        <f>IF(N1430=0,0,INDEX(CapVec,N1430))</f>
        <v>1.1000000000000001</v>
      </c>
      <c r="P1430">
        <f>IF(OR(D1430&gt;F1430+StartMargin,E1430&lt;SOC_startT),1,0)</f>
        <v>0</v>
      </c>
      <c r="Q1430">
        <f>IF(AND(E1430&gt;SOC_stopT,D1430&lt;=F1430-O1430+StopMargin),1,0)</f>
        <v>0</v>
      </c>
      <c r="R1430">
        <f>IF(AND(P1430=1,M1430&gt;0),1,IF(AND(P1430=0,Q1430=1,N1430&gt;0),-1,0))</f>
        <v>0</v>
      </c>
      <c r="S1430">
        <f>S1429+IF(AND(R1430=1,M1430=1),1,0)-IF(AND(R1430=-1,N1430=1),1,0)</f>
        <v>0</v>
      </c>
      <c r="T1430">
        <f>T1429+IF(AND(R1430=1,M1430=2),1,0)-IF(AND(R1430=-1,N1430=2),1,0)</f>
        <v>0</v>
      </c>
      <c r="U1430">
        <f>U1429+IF(AND(R1430=1,M1430=3),1,0)-IF(AND(R1430=-1,N1430=3),1,0)</f>
        <v>1</v>
      </c>
      <c r="V1430">
        <f>IF(S1430&lt;&gt;S1429,0,V1429+dt)</f>
        <v>123</v>
      </c>
      <c r="W1430">
        <f>IF(T1430&lt;&gt;T1429,0,W1429+dt)</f>
        <v>122</v>
      </c>
      <c r="X1430">
        <f>IF(U1430&lt;&gt;U1429,0,X1429+dt)</f>
        <v>864</v>
      </c>
      <c r="Y1430" s="24">
        <f>S1430*Cap_1*MIN(1,(V1430+dt)/StartRamp)</f>
        <v>0</v>
      </c>
      <c r="Z1430" s="24">
        <f>T1430*Cap_2*MIN(1,(W1430+dt)/StartRamp)</f>
        <v>0</v>
      </c>
      <c r="AA1430" s="24">
        <f>U1430*Cap_3*MIN(1,(X1430+dt)/StartRamp)</f>
        <v>1.1000000000000001</v>
      </c>
      <c r="AB1430" s="24">
        <f>SUM(Y1430:AA1430)</f>
        <v>1.1000000000000001</v>
      </c>
      <c r="AC1430" s="24">
        <f>AB1430-D1430</f>
        <v>-0.2578999999999998</v>
      </c>
      <c r="AD1430" s="25">
        <f>MEDIAN(0,(TaperEnd-E1430)/(TaperEnd-TaperStart),1)</f>
        <v>1</v>
      </c>
      <c r="AE1430" s="24">
        <f>MIN(P_pcs*AD1430,MAX(0,SOC_max-E1430)*E_nom*60/dt/SQRT(RTE))</f>
        <v>2.5</v>
      </c>
      <c r="AF1430" s="24">
        <f>MIN(P_pcs,MAX(0,E1430-SOC_min)*E_nom*60/dt*SQRT(RTE))</f>
        <v>2.5</v>
      </c>
      <c r="AG1430" s="24">
        <f>IF(AC1430&gt;0,MIN(AC1430,AE1430),0)</f>
        <v>0</v>
      </c>
      <c r="AH1430" s="24">
        <f>IF(AC1430&lt;0,MIN(-AC1430,AF1430),0)</f>
        <v>0.2578999999999998</v>
      </c>
      <c r="AI1430" s="24">
        <f>IF(AC1430&gt;0,D1430+AG1430,AB1430)</f>
        <v>1.1000000000000001</v>
      </c>
      <c r="AJ1430" s="24">
        <f>MAX(0,D1430-AI1430-AH1430)</f>
        <v>0</v>
      </c>
      <c r="AK1430" s="25">
        <f>IF(AB1430&gt;0,AI1430/AB1430,0)</f>
        <v>1</v>
      </c>
      <c r="AL1430">
        <f>IF(AB1430=0,1,MIN(MATCH(MEDIAN(MinStable,AK1430,1),FC_L,1),3))</f>
        <v>3</v>
      </c>
      <c r="AM1430" s="25">
        <f>INDEX(FC_E1,$AL1430)+(MEDIAN(MinStable,$AK1430,1)-INDEX(FC_L,$AL1430))*(INDEX(FC_E1,$AL1430+1)-INDEX(FC_E1,$AL1430))/(INDEX(FC_L,$AL1430+1)-INDEX(FC_L,$AL1430))</f>
        <v>0.42799999999999999</v>
      </c>
      <c r="AN1430" s="25">
        <f>INDEX(FC_E2,$AL1430)+(MEDIAN(MinStable,$AK1430,1)-INDEX(FC_L,$AL1430))*(INDEX(FC_E2,$AL1430+1)-INDEX(FC_E2,$AL1430))/(INDEX(FC_L,$AL1430+1)-INDEX(FC_L,$AL1430))</f>
        <v>0.42199999999999999</v>
      </c>
      <c r="AO1430" s="25">
        <f>INDEX(FC_E3,$AL1430)+(MEDIAN(MinStable,$AK1430,1)-INDEX(FC_L,$AL1430))*(INDEX(FC_E3,$AL1430+1)-INDEX(FC_E3,$AL1430))/(INDEX(FC_L,$AL1430+1)-INDEX(FC_L,$AL1430))</f>
        <v>0.41499999999999998</v>
      </c>
      <c r="AP1430" s="26">
        <f>(IF(S1430=1,Y1430*AK1430/AM1430,0)+IF(T1430=1,Z1430*AK1430/AN1430,0)+IF(U1430=1,AA1430*AK1430/AO1430,0))*dt/60</f>
        <v>4.4176706827309245E-2</v>
      </c>
      <c r="AQ1430" s="25">
        <f>E1430+(AG1430*SQRT(RTE)-AH1430/SQRT(RTE))*dt/60/E_nom</f>
        <v>0.50465674301581598</v>
      </c>
      <c r="AR1430">
        <f>IF(R1430=1,1,0)</f>
        <v>0</v>
      </c>
    </row>
    <row r="1431" spans="1:44" x14ac:dyDescent="0.2">
      <c r="A1431">
        <v>1429</v>
      </c>
      <c r="B1431" s="22">
        <f>A1431/1440</f>
        <v>0.99236111111111114</v>
      </c>
      <c r="C1431" s="23">
        <v>1.393</v>
      </c>
      <c r="D1431" s="24">
        <f>C1431+P_aux</f>
        <v>1.4079999999999999</v>
      </c>
      <c r="E1431" s="25">
        <f>AQ1430</f>
        <v>0.50465674301581598</v>
      </c>
      <c r="F1431" s="24">
        <f>AB1430</f>
        <v>1.1000000000000001</v>
      </c>
      <c r="G1431">
        <f>IF(AND(S1430=0,V1430&gt;=MinOff),V1430,-1)</f>
        <v>123</v>
      </c>
      <c r="H1431">
        <f>IF(AND(T1430=0,W1430&gt;=MinOff),W1430,-1)</f>
        <v>122</v>
      </c>
      <c r="I1431">
        <f>IF(AND(U1430=0,X1430&gt;=MinOff),X1430,-1)</f>
        <v>-1</v>
      </c>
      <c r="J1431">
        <f>IF(AND(S1430=1,V1430&gt;=MinRun),V1430,-1)</f>
        <v>-1</v>
      </c>
      <c r="K1431">
        <f>IF(AND(T1430=1,W1430&gt;=MinRun),W1430,-1)</f>
        <v>-1</v>
      </c>
      <c r="L1431">
        <f>IF(AND(U1430=1,X1430&gt;=MinRun),X1430,-1)</f>
        <v>864</v>
      </c>
      <c r="M1431">
        <f>IF(MAX(G1431:I1431)&lt;0,0,MATCH(MAX(G1431:I1431),G1431:I1431,0))</f>
        <v>1</v>
      </c>
      <c r="N1431">
        <f>IF(MAX(J1431:L1431)&lt;0,0,MATCH(MAX(J1431:L1431),J1431:L1431,0))</f>
        <v>3</v>
      </c>
      <c r="O1431" s="24">
        <f>IF(N1431=0,0,INDEX(CapVec,N1431))</f>
        <v>1.1000000000000001</v>
      </c>
      <c r="P1431">
        <f>IF(OR(D1431&gt;F1431+StartMargin,E1431&lt;SOC_startT),1,0)</f>
        <v>0</v>
      </c>
      <c r="Q1431">
        <f>IF(AND(E1431&gt;SOC_stopT,D1431&lt;=F1431-O1431+StopMargin),1,0)</f>
        <v>0</v>
      </c>
      <c r="R1431">
        <f>IF(AND(P1431=1,M1431&gt;0),1,IF(AND(P1431=0,Q1431=1,N1431&gt;0),-1,0))</f>
        <v>0</v>
      </c>
      <c r="S1431">
        <f>S1430+IF(AND(R1431=1,M1431=1),1,0)-IF(AND(R1431=-1,N1431=1),1,0)</f>
        <v>0</v>
      </c>
      <c r="T1431">
        <f>T1430+IF(AND(R1431=1,M1431=2),1,0)-IF(AND(R1431=-1,N1431=2),1,0)</f>
        <v>0</v>
      </c>
      <c r="U1431">
        <f>U1430+IF(AND(R1431=1,M1431=3),1,0)-IF(AND(R1431=-1,N1431=3),1,0)</f>
        <v>1</v>
      </c>
      <c r="V1431">
        <f>IF(S1431&lt;&gt;S1430,0,V1430+dt)</f>
        <v>124</v>
      </c>
      <c r="W1431">
        <f>IF(T1431&lt;&gt;T1430,0,W1430+dt)</f>
        <v>123</v>
      </c>
      <c r="X1431">
        <f>IF(U1431&lt;&gt;U1430,0,X1430+dt)</f>
        <v>865</v>
      </c>
      <c r="Y1431" s="24">
        <f>S1431*Cap_1*MIN(1,(V1431+dt)/StartRamp)</f>
        <v>0</v>
      </c>
      <c r="Z1431" s="24">
        <f>T1431*Cap_2*MIN(1,(W1431+dt)/StartRamp)</f>
        <v>0</v>
      </c>
      <c r="AA1431" s="24">
        <f>U1431*Cap_3*MIN(1,(X1431+dt)/StartRamp)</f>
        <v>1.1000000000000001</v>
      </c>
      <c r="AB1431" s="24">
        <f>SUM(Y1431:AA1431)</f>
        <v>1.1000000000000001</v>
      </c>
      <c r="AC1431" s="24">
        <f>AB1431-D1431</f>
        <v>-0.30799999999999983</v>
      </c>
      <c r="AD1431" s="25">
        <f>MEDIAN(0,(TaperEnd-E1431)/(TaperEnd-TaperStart),1)</f>
        <v>1</v>
      </c>
      <c r="AE1431" s="24">
        <f>MIN(P_pcs*AD1431,MAX(0,SOC_max-E1431)*E_nom*60/dt/SQRT(RTE))</f>
        <v>2.5</v>
      </c>
      <c r="AF1431" s="24">
        <f>MIN(P_pcs,MAX(0,E1431-SOC_min)*E_nom*60/dt*SQRT(RTE))</f>
        <v>2.5</v>
      </c>
      <c r="AG1431" s="24">
        <f>IF(AC1431&gt;0,MIN(AC1431,AE1431),0)</f>
        <v>0</v>
      </c>
      <c r="AH1431" s="24">
        <f>IF(AC1431&lt;0,MIN(-AC1431,AF1431),0)</f>
        <v>0.30799999999999983</v>
      </c>
      <c r="AI1431" s="24">
        <f>IF(AC1431&gt;0,D1431+AG1431,AB1431)</f>
        <v>1.1000000000000001</v>
      </c>
      <c r="AJ1431" s="24">
        <f>MAX(0,D1431-AI1431-AH1431)</f>
        <v>0</v>
      </c>
      <c r="AK1431" s="25">
        <f>IF(AB1431&gt;0,AI1431/AB1431,0)</f>
        <v>1</v>
      </c>
      <c r="AL1431">
        <f>IF(AB1431=0,1,MIN(MATCH(MEDIAN(MinStable,AK1431,1),FC_L,1),3))</f>
        <v>3</v>
      </c>
      <c r="AM1431" s="25">
        <f>INDEX(FC_E1,$AL1431)+(MEDIAN(MinStable,$AK1431,1)-INDEX(FC_L,$AL1431))*(INDEX(FC_E1,$AL1431+1)-INDEX(FC_E1,$AL1431))/(INDEX(FC_L,$AL1431+1)-INDEX(FC_L,$AL1431))</f>
        <v>0.42799999999999999</v>
      </c>
      <c r="AN1431" s="25">
        <f>INDEX(FC_E2,$AL1431)+(MEDIAN(MinStable,$AK1431,1)-INDEX(FC_L,$AL1431))*(INDEX(FC_E2,$AL1431+1)-INDEX(FC_E2,$AL1431))/(INDEX(FC_L,$AL1431+1)-INDEX(FC_L,$AL1431))</f>
        <v>0.42199999999999999</v>
      </c>
      <c r="AO1431" s="25">
        <f>INDEX(FC_E3,$AL1431)+(MEDIAN(MinStable,$AK1431,1)-INDEX(FC_L,$AL1431))*(INDEX(FC_E3,$AL1431+1)-INDEX(FC_E3,$AL1431))/(INDEX(FC_L,$AL1431+1)-INDEX(FC_L,$AL1431))</f>
        <v>0.41499999999999998</v>
      </c>
      <c r="AP1431" s="26">
        <f>(IF(S1431=1,Y1431*AK1431/AM1431,0)+IF(T1431=1,Z1431*AK1431/AN1431,0)+IF(U1431=1,AA1431*AK1431/AO1431,0))*dt/60</f>
        <v>4.4176706827309245E-2</v>
      </c>
      <c r="AQ1431" s="25">
        <f>E1431+(AG1431*SQRT(RTE)-AH1431/SQRT(RTE))*dt/60/E_nom</f>
        <v>0.50366180633948976</v>
      </c>
      <c r="AR1431">
        <f>IF(R1431=1,1,0)</f>
        <v>0</v>
      </c>
    </row>
    <row r="1432" spans="1:44" x14ac:dyDescent="0.2">
      <c r="A1432">
        <v>1430</v>
      </c>
      <c r="B1432" s="22">
        <f>A1432/1440</f>
        <v>0.99305555555555558</v>
      </c>
      <c r="C1432" s="23">
        <v>1.3577999999999999</v>
      </c>
      <c r="D1432" s="24">
        <f>C1432+P_aux</f>
        <v>1.3727999999999998</v>
      </c>
      <c r="E1432" s="25">
        <f>AQ1431</f>
        <v>0.50366180633948976</v>
      </c>
      <c r="F1432" s="24">
        <f>AB1431</f>
        <v>1.1000000000000001</v>
      </c>
      <c r="G1432">
        <f>IF(AND(S1431=0,V1431&gt;=MinOff),V1431,-1)</f>
        <v>124</v>
      </c>
      <c r="H1432">
        <f>IF(AND(T1431=0,W1431&gt;=MinOff),W1431,-1)</f>
        <v>123</v>
      </c>
      <c r="I1432">
        <f>IF(AND(U1431=0,X1431&gt;=MinOff),X1431,-1)</f>
        <v>-1</v>
      </c>
      <c r="J1432">
        <f>IF(AND(S1431=1,V1431&gt;=MinRun),V1431,-1)</f>
        <v>-1</v>
      </c>
      <c r="K1432">
        <f>IF(AND(T1431=1,W1431&gt;=MinRun),W1431,-1)</f>
        <v>-1</v>
      </c>
      <c r="L1432">
        <f>IF(AND(U1431=1,X1431&gt;=MinRun),X1431,-1)</f>
        <v>865</v>
      </c>
      <c r="M1432">
        <f>IF(MAX(G1432:I1432)&lt;0,0,MATCH(MAX(G1432:I1432),G1432:I1432,0))</f>
        <v>1</v>
      </c>
      <c r="N1432">
        <f>IF(MAX(J1432:L1432)&lt;0,0,MATCH(MAX(J1432:L1432),J1432:L1432,0))</f>
        <v>3</v>
      </c>
      <c r="O1432" s="24">
        <f>IF(N1432=0,0,INDEX(CapVec,N1432))</f>
        <v>1.1000000000000001</v>
      </c>
      <c r="P1432">
        <f>IF(OR(D1432&gt;F1432+StartMargin,E1432&lt;SOC_startT),1,0)</f>
        <v>0</v>
      </c>
      <c r="Q1432">
        <f>IF(AND(E1432&gt;SOC_stopT,D1432&lt;=F1432-O1432+StopMargin),1,0)</f>
        <v>0</v>
      </c>
      <c r="R1432">
        <f>IF(AND(P1432=1,M1432&gt;0),1,IF(AND(P1432=0,Q1432=1,N1432&gt;0),-1,0))</f>
        <v>0</v>
      </c>
      <c r="S1432">
        <f>S1431+IF(AND(R1432=1,M1432=1),1,0)-IF(AND(R1432=-1,N1432=1),1,0)</f>
        <v>0</v>
      </c>
      <c r="T1432">
        <f>T1431+IF(AND(R1432=1,M1432=2),1,0)-IF(AND(R1432=-1,N1432=2),1,0)</f>
        <v>0</v>
      </c>
      <c r="U1432">
        <f>U1431+IF(AND(R1432=1,M1432=3),1,0)-IF(AND(R1432=-1,N1432=3),1,0)</f>
        <v>1</v>
      </c>
      <c r="V1432">
        <f>IF(S1432&lt;&gt;S1431,0,V1431+dt)</f>
        <v>125</v>
      </c>
      <c r="W1432">
        <f>IF(T1432&lt;&gt;T1431,0,W1431+dt)</f>
        <v>124</v>
      </c>
      <c r="X1432">
        <f>IF(U1432&lt;&gt;U1431,0,X1431+dt)</f>
        <v>866</v>
      </c>
      <c r="Y1432" s="24">
        <f>S1432*Cap_1*MIN(1,(V1432+dt)/StartRamp)</f>
        <v>0</v>
      </c>
      <c r="Z1432" s="24">
        <f>T1432*Cap_2*MIN(1,(W1432+dt)/StartRamp)</f>
        <v>0</v>
      </c>
      <c r="AA1432" s="24">
        <f>U1432*Cap_3*MIN(1,(X1432+dt)/StartRamp)</f>
        <v>1.1000000000000001</v>
      </c>
      <c r="AB1432" s="24">
        <f>SUM(Y1432:AA1432)</f>
        <v>1.1000000000000001</v>
      </c>
      <c r="AC1432" s="24">
        <f>AB1432-D1432</f>
        <v>-0.27279999999999971</v>
      </c>
      <c r="AD1432" s="25">
        <f>MEDIAN(0,(TaperEnd-E1432)/(TaperEnd-TaperStart),1)</f>
        <v>1</v>
      </c>
      <c r="AE1432" s="24">
        <f>MIN(P_pcs*AD1432,MAX(0,SOC_max-E1432)*E_nom*60/dt/SQRT(RTE))</f>
        <v>2.5</v>
      </c>
      <c r="AF1432" s="24">
        <f>MIN(P_pcs,MAX(0,E1432-SOC_min)*E_nom*60/dt*SQRT(RTE))</f>
        <v>2.5</v>
      </c>
      <c r="AG1432" s="24">
        <f>IF(AC1432&gt;0,MIN(AC1432,AE1432),0)</f>
        <v>0</v>
      </c>
      <c r="AH1432" s="24">
        <f>IF(AC1432&lt;0,MIN(-AC1432,AF1432),0)</f>
        <v>0.27279999999999971</v>
      </c>
      <c r="AI1432" s="24">
        <f>IF(AC1432&gt;0,D1432+AG1432,AB1432)</f>
        <v>1.1000000000000001</v>
      </c>
      <c r="AJ1432" s="24">
        <f>MAX(0,D1432-AI1432-AH1432)</f>
        <v>0</v>
      </c>
      <c r="AK1432" s="25">
        <f>IF(AB1432&gt;0,AI1432/AB1432,0)</f>
        <v>1</v>
      </c>
      <c r="AL1432">
        <f>IF(AB1432=0,1,MIN(MATCH(MEDIAN(MinStable,AK1432,1),FC_L,1),3))</f>
        <v>3</v>
      </c>
      <c r="AM1432" s="25">
        <f>INDEX(FC_E1,$AL1432)+(MEDIAN(MinStable,$AK1432,1)-INDEX(FC_L,$AL1432))*(INDEX(FC_E1,$AL1432+1)-INDEX(FC_E1,$AL1432))/(INDEX(FC_L,$AL1432+1)-INDEX(FC_L,$AL1432))</f>
        <v>0.42799999999999999</v>
      </c>
      <c r="AN1432" s="25">
        <f>INDEX(FC_E2,$AL1432)+(MEDIAN(MinStable,$AK1432,1)-INDEX(FC_L,$AL1432))*(INDEX(FC_E2,$AL1432+1)-INDEX(FC_E2,$AL1432))/(INDEX(FC_L,$AL1432+1)-INDEX(FC_L,$AL1432))</f>
        <v>0.42199999999999999</v>
      </c>
      <c r="AO1432" s="25">
        <f>INDEX(FC_E3,$AL1432)+(MEDIAN(MinStable,$AK1432,1)-INDEX(FC_L,$AL1432))*(INDEX(FC_E3,$AL1432+1)-INDEX(FC_E3,$AL1432))/(INDEX(FC_L,$AL1432+1)-INDEX(FC_L,$AL1432))</f>
        <v>0.41499999999999998</v>
      </c>
      <c r="AP1432" s="26">
        <f>(IF(S1432=1,Y1432*AK1432/AM1432,0)+IF(T1432=1,Z1432*AK1432/AN1432,0)+IF(U1432=1,AA1432*AK1432/AO1432,0))*dt/60</f>
        <v>4.4176706827309245E-2</v>
      </c>
      <c r="AQ1432" s="25">
        <f>E1432+(AG1432*SQRT(RTE)-AH1432/SQRT(RTE))*dt/60/E_nom</f>
        <v>0.50278057671188658</v>
      </c>
      <c r="AR1432">
        <f>IF(R1432=1,1,0)</f>
        <v>0</v>
      </c>
    </row>
    <row r="1433" spans="1:44" x14ac:dyDescent="0.2">
      <c r="A1433">
        <v>1431</v>
      </c>
      <c r="B1433" s="22">
        <f>A1433/1440</f>
        <v>0.99375000000000002</v>
      </c>
      <c r="C1433" s="23">
        <v>1.339</v>
      </c>
      <c r="D1433" s="24">
        <f>C1433+P_aux</f>
        <v>1.3539999999999999</v>
      </c>
      <c r="E1433" s="25">
        <f>AQ1432</f>
        <v>0.50278057671188658</v>
      </c>
      <c r="F1433" s="24">
        <f>AB1432</f>
        <v>1.1000000000000001</v>
      </c>
      <c r="G1433">
        <f>IF(AND(S1432=0,V1432&gt;=MinOff),V1432,-1)</f>
        <v>125</v>
      </c>
      <c r="H1433">
        <f>IF(AND(T1432=0,W1432&gt;=MinOff),W1432,-1)</f>
        <v>124</v>
      </c>
      <c r="I1433">
        <f>IF(AND(U1432=0,X1432&gt;=MinOff),X1432,-1)</f>
        <v>-1</v>
      </c>
      <c r="J1433">
        <f>IF(AND(S1432=1,V1432&gt;=MinRun),V1432,-1)</f>
        <v>-1</v>
      </c>
      <c r="K1433">
        <f>IF(AND(T1432=1,W1432&gt;=MinRun),W1432,-1)</f>
        <v>-1</v>
      </c>
      <c r="L1433">
        <f>IF(AND(U1432=1,X1432&gt;=MinRun),X1432,-1)</f>
        <v>866</v>
      </c>
      <c r="M1433">
        <f>IF(MAX(G1433:I1433)&lt;0,0,MATCH(MAX(G1433:I1433),G1433:I1433,0))</f>
        <v>1</v>
      </c>
      <c r="N1433">
        <f>IF(MAX(J1433:L1433)&lt;0,0,MATCH(MAX(J1433:L1433),J1433:L1433,0))</f>
        <v>3</v>
      </c>
      <c r="O1433" s="24">
        <f>IF(N1433=0,0,INDEX(CapVec,N1433))</f>
        <v>1.1000000000000001</v>
      </c>
      <c r="P1433">
        <f>IF(OR(D1433&gt;F1433+StartMargin,E1433&lt;SOC_startT),1,0)</f>
        <v>0</v>
      </c>
      <c r="Q1433">
        <f>IF(AND(E1433&gt;SOC_stopT,D1433&lt;=F1433-O1433+StopMargin),1,0)</f>
        <v>0</v>
      </c>
      <c r="R1433">
        <f>IF(AND(P1433=1,M1433&gt;0),1,IF(AND(P1433=0,Q1433=1,N1433&gt;0),-1,0))</f>
        <v>0</v>
      </c>
      <c r="S1433">
        <f>S1432+IF(AND(R1433=1,M1433=1),1,0)-IF(AND(R1433=-1,N1433=1),1,0)</f>
        <v>0</v>
      </c>
      <c r="T1433">
        <f>T1432+IF(AND(R1433=1,M1433=2),1,0)-IF(AND(R1433=-1,N1433=2),1,0)</f>
        <v>0</v>
      </c>
      <c r="U1433">
        <f>U1432+IF(AND(R1433=1,M1433=3),1,0)-IF(AND(R1433=-1,N1433=3),1,0)</f>
        <v>1</v>
      </c>
      <c r="V1433">
        <f>IF(S1433&lt;&gt;S1432,0,V1432+dt)</f>
        <v>126</v>
      </c>
      <c r="W1433">
        <f>IF(T1433&lt;&gt;T1432,0,W1432+dt)</f>
        <v>125</v>
      </c>
      <c r="X1433">
        <f>IF(U1433&lt;&gt;U1432,0,X1432+dt)</f>
        <v>867</v>
      </c>
      <c r="Y1433" s="24">
        <f>S1433*Cap_1*MIN(1,(V1433+dt)/StartRamp)</f>
        <v>0</v>
      </c>
      <c r="Z1433" s="24">
        <f>T1433*Cap_2*MIN(1,(W1433+dt)/StartRamp)</f>
        <v>0</v>
      </c>
      <c r="AA1433" s="24">
        <f>U1433*Cap_3*MIN(1,(X1433+dt)/StartRamp)</f>
        <v>1.1000000000000001</v>
      </c>
      <c r="AB1433" s="24">
        <f>SUM(Y1433:AA1433)</f>
        <v>1.1000000000000001</v>
      </c>
      <c r="AC1433" s="24">
        <f>AB1433-D1433</f>
        <v>-0.25399999999999978</v>
      </c>
      <c r="AD1433" s="25">
        <f>MEDIAN(0,(TaperEnd-E1433)/(TaperEnd-TaperStart),1)</f>
        <v>1</v>
      </c>
      <c r="AE1433" s="24">
        <f>MIN(P_pcs*AD1433,MAX(0,SOC_max-E1433)*E_nom*60/dt/SQRT(RTE))</f>
        <v>2.5</v>
      </c>
      <c r="AF1433" s="24">
        <f>MIN(P_pcs,MAX(0,E1433-SOC_min)*E_nom*60/dt*SQRT(RTE))</f>
        <v>2.5</v>
      </c>
      <c r="AG1433" s="24">
        <f>IF(AC1433&gt;0,MIN(AC1433,AE1433),0)</f>
        <v>0</v>
      </c>
      <c r="AH1433" s="24">
        <f>IF(AC1433&lt;0,MIN(-AC1433,AF1433),0)</f>
        <v>0.25399999999999978</v>
      </c>
      <c r="AI1433" s="24">
        <f>IF(AC1433&gt;0,D1433+AG1433,AB1433)</f>
        <v>1.1000000000000001</v>
      </c>
      <c r="AJ1433" s="24">
        <f>MAX(0,D1433-AI1433-AH1433)</f>
        <v>0</v>
      </c>
      <c r="AK1433" s="25">
        <f>IF(AB1433&gt;0,AI1433/AB1433,0)</f>
        <v>1</v>
      </c>
      <c r="AL1433">
        <f>IF(AB1433=0,1,MIN(MATCH(MEDIAN(MinStable,AK1433,1),FC_L,1),3))</f>
        <v>3</v>
      </c>
      <c r="AM1433" s="25">
        <f>INDEX(FC_E1,$AL1433)+(MEDIAN(MinStable,$AK1433,1)-INDEX(FC_L,$AL1433))*(INDEX(FC_E1,$AL1433+1)-INDEX(FC_E1,$AL1433))/(INDEX(FC_L,$AL1433+1)-INDEX(FC_L,$AL1433))</f>
        <v>0.42799999999999999</v>
      </c>
      <c r="AN1433" s="25">
        <f>INDEX(FC_E2,$AL1433)+(MEDIAN(MinStable,$AK1433,1)-INDEX(FC_L,$AL1433))*(INDEX(FC_E2,$AL1433+1)-INDEX(FC_E2,$AL1433))/(INDEX(FC_L,$AL1433+1)-INDEX(FC_L,$AL1433))</f>
        <v>0.42199999999999999</v>
      </c>
      <c r="AO1433" s="25">
        <f>INDEX(FC_E3,$AL1433)+(MEDIAN(MinStable,$AK1433,1)-INDEX(FC_L,$AL1433))*(INDEX(FC_E3,$AL1433+1)-INDEX(FC_E3,$AL1433))/(INDEX(FC_L,$AL1433+1)-INDEX(FC_L,$AL1433))</f>
        <v>0.41499999999999998</v>
      </c>
      <c r="AP1433" s="26">
        <f>(IF(S1433=1,Y1433*AK1433/AM1433,0)+IF(T1433=1,Z1433*AK1433/AN1433,0)+IF(U1433=1,AA1433*AK1433/AO1433,0))*dt/60</f>
        <v>4.4176706827309245E-2</v>
      </c>
      <c r="AQ1433" s="25">
        <f>E1433+(AG1433*SQRT(RTE)-AH1433/SQRT(RTE))*dt/60/E_nom</f>
        <v>0.50196007698530587</v>
      </c>
      <c r="AR1433">
        <f>IF(R1433=1,1,0)</f>
        <v>0</v>
      </c>
    </row>
    <row r="1434" spans="1:44" x14ac:dyDescent="0.2">
      <c r="A1434">
        <v>1432</v>
      </c>
      <c r="B1434" s="22">
        <f>A1434/1440</f>
        <v>0.99444444444444446</v>
      </c>
      <c r="C1434" s="23">
        <v>1.2798</v>
      </c>
      <c r="D1434" s="24">
        <f>C1434+P_aux</f>
        <v>1.2948</v>
      </c>
      <c r="E1434" s="25">
        <f>AQ1433</f>
        <v>0.50196007698530587</v>
      </c>
      <c r="F1434" s="24">
        <f>AB1433</f>
        <v>1.1000000000000001</v>
      </c>
      <c r="G1434">
        <f>IF(AND(S1433=0,V1433&gt;=MinOff),V1433,-1)</f>
        <v>126</v>
      </c>
      <c r="H1434">
        <f>IF(AND(T1433=0,W1433&gt;=MinOff),W1433,-1)</f>
        <v>125</v>
      </c>
      <c r="I1434">
        <f>IF(AND(U1433=0,X1433&gt;=MinOff),X1433,-1)</f>
        <v>-1</v>
      </c>
      <c r="J1434">
        <f>IF(AND(S1433=1,V1433&gt;=MinRun),V1433,-1)</f>
        <v>-1</v>
      </c>
      <c r="K1434">
        <f>IF(AND(T1433=1,W1433&gt;=MinRun),W1433,-1)</f>
        <v>-1</v>
      </c>
      <c r="L1434">
        <f>IF(AND(U1433=1,X1433&gt;=MinRun),X1433,-1)</f>
        <v>867</v>
      </c>
      <c r="M1434">
        <f>IF(MAX(G1434:I1434)&lt;0,0,MATCH(MAX(G1434:I1434),G1434:I1434,0))</f>
        <v>1</v>
      </c>
      <c r="N1434">
        <f>IF(MAX(J1434:L1434)&lt;0,0,MATCH(MAX(J1434:L1434),J1434:L1434,0))</f>
        <v>3</v>
      </c>
      <c r="O1434" s="24">
        <f>IF(N1434=0,0,INDEX(CapVec,N1434))</f>
        <v>1.1000000000000001</v>
      </c>
      <c r="P1434">
        <f>IF(OR(D1434&gt;F1434+StartMargin,E1434&lt;SOC_startT),1,0)</f>
        <v>0</v>
      </c>
      <c r="Q1434">
        <f>IF(AND(E1434&gt;SOC_stopT,D1434&lt;=F1434-O1434+StopMargin),1,0)</f>
        <v>0</v>
      </c>
      <c r="R1434">
        <f>IF(AND(P1434=1,M1434&gt;0),1,IF(AND(P1434=0,Q1434=1,N1434&gt;0),-1,0))</f>
        <v>0</v>
      </c>
      <c r="S1434">
        <f>S1433+IF(AND(R1434=1,M1434=1),1,0)-IF(AND(R1434=-1,N1434=1),1,0)</f>
        <v>0</v>
      </c>
      <c r="T1434">
        <f>T1433+IF(AND(R1434=1,M1434=2),1,0)-IF(AND(R1434=-1,N1434=2),1,0)</f>
        <v>0</v>
      </c>
      <c r="U1434">
        <f>U1433+IF(AND(R1434=1,M1434=3),1,0)-IF(AND(R1434=-1,N1434=3),1,0)</f>
        <v>1</v>
      </c>
      <c r="V1434">
        <f>IF(S1434&lt;&gt;S1433,0,V1433+dt)</f>
        <v>127</v>
      </c>
      <c r="W1434">
        <f>IF(T1434&lt;&gt;T1433,0,W1433+dt)</f>
        <v>126</v>
      </c>
      <c r="X1434">
        <f>IF(U1434&lt;&gt;U1433,0,X1433+dt)</f>
        <v>868</v>
      </c>
      <c r="Y1434" s="24">
        <f>S1434*Cap_1*MIN(1,(V1434+dt)/StartRamp)</f>
        <v>0</v>
      </c>
      <c r="Z1434" s="24">
        <f>T1434*Cap_2*MIN(1,(W1434+dt)/StartRamp)</f>
        <v>0</v>
      </c>
      <c r="AA1434" s="24">
        <f>U1434*Cap_3*MIN(1,(X1434+dt)/StartRamp)</f>
        <v>1.1000000000000001</v>
      </c>
      <c r="AB1434" s="24">
        <f>SUM(Y1434:AA1434)</f>
        <v>1.1000000000000001</v>
      </c>
      <c r="AC1434" s="24">
        <f>AB1434-D1434</f>
        <v>-0.19479999999999986</v>
      </c>
      <c r="AD1434" s="25">
        <f>MEDIAN(0,(TaperEnd-E1434)/(TaperEnd-TaperStart),1)</f>
        <v>1</v>
      </c>
      <c r="AE1434" s="24">
        <f>MIN(P_pcs*AD1434,MAX(0,SOC_max-E1434)*E_nom*60/dt/SQRT(RTE))</f>
        <v>2.5</v>
      </c>
      <c r="AF1434" s="24">
        <f>MIN(P_pcs,MAX(0,E1434-SOC_min)*E_nom*60/dt*SQRT(RTE))</f>
        <v>2.5</v>
      </c>
      <c r="AG1434" s="24">
        <f>IF(AC1434&gt;0,MIN(AC1434,AE1434),0)</f>
        <v>0</v>
      </c>
      <c r="AH1434" s="24">
        <f>IF(AC1434&lt;0,MIN(-AC1434,AF1434),0)</f>
        <v>0.19479999999999986</v>
      </c>
      <c r="AI1434" s="24">
        <f>IF(AC1434&gt;0,D1434+AG1434,AB1434)</f>
        <v>1.1000000000000001</v>
      </c>
      <c r="AJ1434" s="24">
        <f>MAX(0,D1434-AI1434-AH1434)</f>
        <v>0</v>
      </c>
      <c r="AK1434" s="25">
        <f>IF(AB1434&gt;0,AI1434/AB1434,0)</f>
        <v>1</v>
      </c>
      <c r="AL1434">
        <f>IF(AB1434=0,1,MIN(MATCH(MEDIAN(MinStable,AK1434,1),FC_L,1),3))</f>
        <v>3</v>
      </c>
      <c r="AM1434" s="25">
        <f>INDEX(FC_E1,$AL1434)+(MEDIAN(MinStable,$AK1434,1)-INDEX(FC_L,$AL1434))*(INDEX(FC_E1,$AL1434+1)-INDEX(FC_E1,$AL1434))/(INDEX(FC_L,$AL1434+1)-INDEX(FC_L,$AL1434))</f>
        <v>0.42799999999999999</v>
      </c>
      <c r="AN1434" s="25">
        <f>INDEX(FC_E2,$AL1434)+(MEDIAN(MinStable,$AK1434,1)-INDEX(FC_L,$AL1434))*(INDEX(FC_E2,$AL1434+1)-INDEX(FC_E2,$AL1434))/(INDEX(FC_L,$AL1434+1)-INDEX(FC_L,$AL1434))</f>
        <v>0.42199999999999999</v>
      </c>
      <c r="AO1434" s="25">
        <f>INDEX(FC_E3,$AL1434)+(MEDIAN(MinStable,$AK1434,1)-INDEX(FC_L,$AL1434))*(INDEX(FC_E3,$AL1434+1)-INDEX(FC_E3,$AL1434))/(INDEX(FC_L,$AL1434+1)-INDEX(FC_L,$AL1434))</f>
        <v>0.41499999999999998</v>
      </c>
      <c r="AP1434" s="26">
        <f>(IF(S1434=1,Y1434*AK1434/AM1434,0)+IF(T1434=1,Z1434*AK1434/AN1434,0)+IF(U1434=1,AA1434*AK1434/AO1434,0))*dt/60</f>
        <v>4.4176706827309245E-2</v>
      </c>
      <c r="AQ1434" s="25">
        <f>E1434+(AG1434*SQRT(RTE)-AH1434/SQRT(RTE))*dt/60/E_nom</f>
        <v>0.50133081184066841</v>
      </c>
      <c r="AR1434">
        <f>IF(R1434=1,1,0)</f>
        <v>0</v>
      </c>
    </row>
    <row r="1435" spans="1:44" x14ac:dyDescent="0.2">
      <c r="A1435">
        <v>1433</v>
      </c>
      <c r="B1435" s="22">
        <f>A1435/1440</f>
        <v>0.99513888888888891</v>
      </c>
      <c r="C1435" s="23">
        <v>1.2484</v>
      </c>
      <c r="D1435" s="24">
        <f>C1435+P_aux</f>
        <v>1.2633999999999999</v>
      </c>
      <c r="E1435" s="25">
        <f>AQ1434</f>
        <v>0.50133081184066841</v>
      </c>
      <c r="F1435" s="24">
        <f>AB1434</f>
        <v>1.1000000000000001</v>
      </c>
      <c r="G1435">
        <f>IF(AND(S1434=0,V1434&gt;=MinOff),V1434,-1)</f>
        <v>127</v>
      </c>
      <c r="H1435">
        <f>IF(AND(T1434=0,W1434&gt;=MinOff),W1434,-1)</f>
        <v>126</v>
      </c>
      <c r="I1435">
        <f>IF(AND(U1434=0,X1434&gt;=MinOff),X1434,-1)</f>
        <v>-1</v>
      </c>
      <c r="J1435">
        <f>IF(AND(S1434=1,V1434&gt;=MinRun),V1434,-1)</f>
        <v>-1</v>
      </c>
      <c r="K1435">
        <f>IF(AND(T1434=1,W1434&gt;=MinRun),W1434,-1)</f>
        <v>-1</v>
      </c>
      <c r="L1435">
        <f>IF(AND(U1434=1,X1434&gt;=MinRun),X1434,-1)</f>
        <v>868</v>
      </c>
      <c r="M1435">
        <f>IF(MAX(G1435:I1435)&lt;0,0,MATCH(MAX(G1435:I1435),G1435:I1435,0))</f>
        <v>1</v>
      </c>
      <c r="N1435">
        <f>IF(MAX(J1435:L1435)&lt;0,0,MATCH(MAX(J1435:L1435),J1435:L1435,0))</f>
        <v>3</v>
      </c>
      <c r="O1435" s="24">
        <f>IF(N1435=0,0,INDEX(CapVec,N1435))</f>
        <v>1.1000000000000001</v>
      </c>
      <c r="P1435">
        <f>IF(OR(D1435&gt;F1435+StartMargin,E1435&lt;SOC_startT),1,0)</f>
        <v>0</v>
      </c>
      <c r="Q1435">
        <f>IF(AND(E1435&gt;SOC_stopT,D1435&lt;=F1435-O1435+StopMargin),1,0)</f>
        <v>0</v>
      </c>
      <c r="R1435">
        <f>IF(AND(P1435=1,M1435&gt;0),1,IF(AND(P1435=0,Q1435=1,N1435&gt;0),-1,0))</f>
        <v>0</v>
      </c>
      <c r="S1435">
        <f>S1434+IF(AND(R1435=1,M1435=1),1,0)-IF(AND(R1435=-1,N1435=1),1,0)</f>
        <v>0</v>
      </c>
      <c r="T1435">
        <f>T1434+IF(AND(R1435=1,M1435=2),1,0)-IF(AND(R1435=-1,N1435=2),1,0)</f>
        <v>0</v>
      </c>
      <c r="U1435">
        <f>U1434+IF(AND(R1435=1,M1435=3),1,0)-IF(AND(R1435=-1,N1435=3),1,0)</f>
        <v>1</v>
      </c>
      <c r="V1435">
        <f>IF(S1435&lt;&gt;S1434,0,V1434+dt)</f>
        <v>128</v>
      </c>
      <c r="W1435">
        <f>IF(T1435&lt;&gt;T1434,0,W1434+dt)</f>
        <v>127</v>
      </c>
      <c r="X1435">
        <f>IF(U1435&lt;&gt;U1434,0,X1434+dt)</f>
        <v>869</v>
      </c>
      <c r="Y1435" s="24">
        <f>S1435*Cap_1*MIN(1,(V1435+dt)/StartRamp)</f>
        <v>0</v>
      </c>
      <c r="Z1435" s="24">
        <f>T1435*Cap_2*MIN(1,(W1435+dt)/StartRamp)</f>
        <v>0</v>
      </c>
      <c r="AA1435" s="24">
        <f>U1435*Cap_3*MIN(1,(X1435+dt)/StartRamp)</f>
        <v>1.1000000000000001</v>
      </c>
      <c r="AB1435" s="24">
        <f>SUM(Y1435:AA1435)</f>
        <v>1.1000000000000001</v>
      </c>
      <c r="AC1435" s="24">
        <f>AB1435-D1435</f>
        <v>-0.16339999999999977</v>
      </c>
      <c r="AD1435" s="25">
        <f>MEDIAN(0,(TaperEnd-E1435)/(TaperEnd-TaperStart),1)</f>
        <v>1</v>
      </c>
      <c r="AE1435" s="24">
        <f>MIN(P_pcs*AD1435,MAX(0,SOC_max-E1435)*E_nom*60/dt/SQRT(RTE))</f>
        <v>2.5</v>
      </c>
      <c r="AF1435" s="24">
        <f>MIN(P_pcs,MAX(0,E1435-SOC_min)*E_nom*60/dt*SQRT(RTE))</f>
        <v>2.5</v>
      </c>
      <c r="AG1435" s="24">
        <f>IF(AC1435&gt;0,MIN(AC1435,AE1435),0)</f>
        <v>0</v>
      </c>
      <c r="AH1435" s="24">
        <f>IF(AC1435&lt;0,MIN(-AC1435,AF1435),0)</f>
        <v>0.16339999999999977</v>
      </c>
      <c r="AI1435" s="24">
        <f>IF(AC1435&gt;0,D1435+AG1435,AB1435)</f>
        <v>1.1000000000000001</v>
      </c>
      <c r="AJ1435" s="24">
        <f>MAX(0,D1435-AI1435-AH1435)</f>
        <v>0</v>
      </c>
      <c r="AK1435" s="25">
        <f>IF(AB1435&gt;0,AI1435/AB1435,0)</f>
        <v>1</v>
      </c>
      <c r="AL1435">
        <f>IF(AB1435=0,1,MIN(MATCH(MEDIAN(MinStable,AK1435,1),FC_L,1),3))</f>
        <v>3</v>
      </c>
      <c r="AM1435" s="25">
        <f>INDEX(FC_E1,$AL1435)+(MEDIAN(MinStable,$AK1435,1)-INDEX(FC_L,$AL1435))*(INDEX(FC_E1,$AL1435+1)-INDEX(FC_E1,$AL1435))/(INDEX(FC_L,$AL1435+1)-INDEX(FC_L,$AL1435))</f>
        <v>0.42799999999999999</v>
      </c>
      <c r="AN1435" s="25">
        <f>INDEX(FC_E2,$AL1435)+(MEDIAN(MinStable,$AK1435,1)-INDEX(FC_L,$AL1435))*(INDEX(FC_E2,$AL1435+1)-INDEX(FC_E2,$AL1435))/(INDEX(FC_L,$AL1435+1)-INDEX(FC_L,$AL1435))</f>
        <v>0.42199999999999999</v>
      </c>
      <c r="AO1435" s="25">
        <f>INDEX(FC_E3,$AL1435)+(MEDIAN(MinStable,$AK1435,1)-INDEX(FC_L,$AL1435))*(INDEX(FC_E3,$AL1435+1)-INDEX(FC_E3,$AL1435))/(INDEX(FC_L,$AL1435+1)-INDEX(FC_L,$AL1435))</f>
        <v>0.41499999999999998</v>
      </c>
      <c r="AP1435" s="26">
        <f>(IF(S1435=1,Y1435*AK1435/AM1435,0)+IF(T1435=1,Z1435*AK1435/AN1435,0)+IF(U1435=1,AA1435*AK1435/AO1435,0))*dt/60</f>
        <v>4.4176706827309245E-2</v>
      </c>
      <c r="AQ1435" s="25">
        <f>E1435+(AG1435*SQRT(RTE)-AH1435/SQRT(RTE))*dt/60/E_nom</f>
        <v>0.50080297855199407</v>
      </c>
      <c r="AR1435">
        <f>IF(R1435=1,1,0)</f>
        <v>0</v>
      </c>
    </row>
    <row r="1436" spans="1:44" x14ac:dyDescent="0.2">
      <c r="A1436">
        <v>1434</v>
      </c>
      <c r="B1436" s="22">
        <f>A1436/1440</f>
        <v>0.99583333333333335</v>
      </c>
      <c r="C1436" s="23">
        <v>1.3051999999999999</v>
      </c>
      <c r="D1436" s="24">
        <f>C1436+P_aux</f>
        <v>1.3201999999999998</v>
      </c>
      <c r="E1436" s="25">
        <f>AQ1435</f>
        <v>0.50080297855199407</v>
      </c>
      <c r="F1436" s="24">
        <f>AB1435</f>
        <v>1.1000000000000001</v>
      </c>
      <c r="G1436">
        <f>IF(AND(S1435=0,V1435&gt;=MinOff),V1435,-1)</f>
        <v>128</v>
      </c>
      <c r="H1436">
        <f>IF(AND(T1435=0,W1435&gt;=MinOff),W1435,-1)</f>
        <v>127</v>
      </c>
      <c r="I1436">
        <f>IF(AND(U1435=0,X1435&gt;=MinOff),X1435,-1)</f>
        <v>-1</v>
      </c>
      <c r="J1436">
        <f>IF(AND(S1435=1,V1435&gt;=MinRun),V1435,-1)</f>
        <v>-1</v>
      </c>
      <c r="K1436">
        <f>IF(AND(T1435=1,W1435&gt;=MinRun),W1435,-1)</f>
        <v>-1</v>
      </c>
      <c r="L1436">
        <f>IF(AND(U1435=1,X1435&gt;=MinRun),X1435,-1)</f>
        <v>869</v>
      </c>
      <c r="M1436">
        <f>IF(MAX(G1436:I1436)&lt;0,0,MATCH(MAX(G1436:I1436),G1436:I1436,0))</f>
        <v>1</v>
      </c>
      <c r="N1436">
        <f>IF(MAX(J1436:L1436)&lt;0,0,MATCH(MAX(J1436:L1436),J1436:L1436,0))</f>
        <v>3</v>
      </c>
      <c r="O1436" s="24">
        <f>IF(N1436=0,0,INDEX(CapVec,N1436))</f>
        <v>1.1000000000000001</v>
      </c>
      <c r="P1436">
        <f>IF(OR(D1436&gt;F1436+StartMargin,E1436&lt;SOC_startT),1,0)</f>
        <v>0</v>
      </c>
      <c r="Q1436">
        <f>IF(AND(E1436&gt;SOC_stopT,D1436&lt;=F1436-O1436+StopMargin),1,0)</f>
        <v>0</v>
      </c>
      <c r="R1436">
        <f>IF(AND(P1436=1,M1436&gt;0),1,IF(AND(P1436=0,Q1436=1,N1436&gt;0),-1,0))</f>
        <v>0</v>
      </c>
      <c r="S1436">
        <f>S1435+IF(AND(R1436=1,M1436=1),1,0)-IF(AND(R1436=-1,N1436=1),1,0)</f>
        <v>0</v>
      </c>
      <c r="T1436">
        <f>T1435+IF(AND(R1436=1,M1436=2),1,0)-IF(AND(R1436=-1,N1436=2),1,0)</f>
        <v>0</v>
      </c>
      <c r="U1436">
        <f>U1435+IF(AND(R1436=1,M1436=3),1,0)-IF(AND(R1436=-1,N1436=3),1,0)</f>
        <v>1</v>
      </c>
      <c r="V1436">
        <f>IF(S1436&lt;&gt;S1435,0,V1435+dt)</f>
        <v>129</v>
      </c>
      <c r="W1436">
        <f>IF(T1436&lt;&gt;T1435,0,W1435+dt)</f>
        <v>128</v>
      </c>
      <c r="X1436">
        <f>IF(U1436&lt;&gt;U1435,0,X1435+dt)</f>
        <v>870</v>
      </c>
      <c r="Y1436" s="24">
        <f>S1436*Cap_1*MIN(1,(V1436+dt)/StartRamp)</f>
        <v>0</v>
      </c>
      <c r="Z1436" s="24">
        <f>T1436*Cap_2*MIN(1,(W1436+dt)/StartRamp)</f>
        <v>0</v>
      </c>
      <c r="AA1436" s="24">
        <f>U1436*Cap_3*MIN(1,(X1436+dt)/StartRamp)</f>
        <v>1.1000000000000001</v>
      </c>
      <c r="AB1436" s="24">
        <f>SUM(Y1436:AA1436)</f>
        <v>1.1000000000000001</v>
      </c>
      <c r="AC1436" s="24">
        <f>AB1436-D1436</f>
        <v>-0.22019999999999973</v>
      </c>
      <c r="AD1436" s="25">
        <f>MEDIAN(0,(TaperEnd-E1436)/(TaperEnd-TaperStart),1)</f>
        <v>1</v>
      </c>
      <c r="AE1436" s="24">
        <f>MIN(P_pcs*AD1436,MAX(0,SOC_max-E1436)*E_nom*60/dt/SQRT(RTE))</f>
        <v>2.5</v>
      </c>
      <c r="AF1436" s="24">
        <f>MIN(P_pcs,MAX(0,E1436-SOC_min)*E_nom*60/dt*SQRT(RTE))</f>
        <v>2.5</v>
      </c>
      <c r="AG1436" s="24">
        <f>IF(AC1436&gt;0,MIN(AC1436,AE1436),0)</f>
        <v>0</v>
      </c>
      <c r="AH1436" s="24">
        <f>IF(AC1436&lt;0,MIN(-AC1436,AF1436),0)</f>
        <v>0.22019999999999973</v>
      </c>
      <c r="AI1436" s="24">
        <f>IF(AC1436&gt;0,D1436+AG1436,AB1436)</f>
        <v>1.1000000000000001</v>
      </c>
      <c r="AJ1436" s="24">
        <f>MAX(0,D1436-AI1436-AH1436)</f>
        <v>0</v>
      </c>
      <c r="AK1436" s="25">
        <f>IF(AB1436&gt;0,AI1436/AB1436,0)</f>
        <v>1</v>
      </c>
      <c r="AL1436">
        <f>IF(AB1436=0,1,MIN(MATCH(MEDIAN(MinStable,AK1436,1),FC_L,1),3))</f>
        <v>3</v>
      </c>
      <c r="AM1436" s="25">
        <f>INDEX(FC_E1,$AL1436)+(MEDIAN(MinStable,$AK1436,1)-INDEX(FC_L,$AL1436))*(INDEX(FC_E1,$AL1436+1)-INDEX(FC_E1,$AL1436))/(INDEX(FC_L,$AL1436+1)-INDEX(FC_L,$AL1436))</f>
        <v>0.42799999999999999</v>
      </c>
      <c r="AN1436" s="25">
        <f>INDEX(FC_E2,$AL1436)+(MEDIAN(MinStable,$AK1436,1)-INDEX(FC_L,$AL1436))*(INDEX(FC_E2,$AL1436+1)-INDEX(FC_E2,$AL1436))/(INDEX(FC_L,$AL1436+1)-INDEX(FC_L,$AL1436))</f>
        <v>0.42199999999999999</v>
      </c>
      <c r="AO1436" s="25">
        <f>INDEX(FC_E3,$AL1436)+(MEDIAN(MinStable,$AK1436,1)-INDEX(FC_L,$AL1436))*(INDEX(FC_E3,$AL1436+1)-INDEX(FC_E3,$AL1436))/(INDEX(FC_L,$AL1436+1)-INDEX(FC_L,$AL1436))</f>
        <v>0.41499999999999998</v>
      </c>
      <c r="AP1436" s="26">
        <f>(IF(S1436=1,Y1436*AK1436/AM1436,0)+IF(T1436=1,Z1436*AK1436/AN1436,0)+IF(U1436=1,AA1436*AK1436/AO1436,0))*dt/60</f>
        <v>4.4176706827309245E-2</v>
      </c>
      <c r="AQ1436" s="25">
        <f>E1436+(AG1436*SQRT(RTE)-AH1436/SQRT(RTE))*dt/60/E_nom</f>
        <v>0.50009166343469857</v>
      </c>
      <c r="AR1436">
        <f>IF(R1436=1,1,0)</f>
        <v>0</v>
      </c>
    </row>
    <row r="1437" spans="1:44" x14ac:dyDescent="0.2">
      <c r="A1437">
        <v>1435</v>
      </c>
      <c r="B1437" s="22">
        <f>A1437/1440</f>
        <v>0.99652777777777779</v>
      </c>
      <c r="C1437" s="23">
        <v>1.1412</v>
      </c>
      <c r="D1437" s="24">
        <f>C1437+P_aux</f>
        <v>1.1561999999999999</v>
      </c>
      <c r="E1437" s="25">
        <f>AQ1436</f>
        <v>0.50009166343469857</v>
      </c>
      <c r="F1437" s="24">
        <f>AB1436</f>
        <v>1.1000000000000001</v>
      </c>
      <c r="G1437">
        <f>IF(AND(S1436=0,V1436&gt;=MinOff),V1436,-1)</f>
        <v>129</v>
      </c>
      <c r="H1437">
        <f>IF(AND(T1436=0,W1436&gt;=MinOff),W1436,-1)</f>
        <v>128</v>
      </c>
      <c r="I1437">
        <f>IF(AND(U1436=0,X1436&gt;=MinOff),X1436,-1)</f>
        <v>-1</v>
      </c>
      <c r="J1437">
        <f>IF(AND(S1436=1,V1436&gt;=MinRun),V1436,-1)</f>
        <v>-1</v>
      </c>
      <c r="K1437">
        <f>IF(AND(T1436=1,W1436&gt;=MinRun),W1436,-1)</f>
        <v>-1</v>
      </c>
      <c r="L1437">
        <f>IF(AND(U1436=1,X1436&gt;=MinRun),X1436,-1)</f>
        <v>870</v>
      </c>
      <c r="M1437">
        <f>IF(MAX(G1437:I1437)&lt;0,0,MATCH(MAX(G1437:I1437),G1437:I1437,0))</f>
        <v>1</v>
      </c>
      <c r="N1437">
        <f>IF(MAX(J1437:L1437)&lt;0,0,MATCH(MAX(J1437:L1437),J1437:L1437,0))</f>
        <v>3</v>
      </c>
      <c r="O1437" s="24">
        <f>IF(N1437=0,0,INDEX(CapVec,N1437))</f>
        <v>1.1000000000000001</v>
      </c>
      <c r="P1437">
        <f>IF(OR(D1437&gt;F1437+StartMargin,E1437&lt;SOC_startT),1,0)</f>
        <v>0</v>
      </c>
      <c r="Q1437">
        <f>IF(AND(E1437&gt;SOC_stopT,D1437&lt;=F1437-O1437+StopMargin),1,0)</f>
        <v>0</v>
      </c>
      <c r="R1437">
        <f>IF(AND(P1437=1,M1437&gt;0),1,IF(AND(P1437=0,Q1437=1,N1437&gt;0),-1,0))</f>
        <v>0</v>
      </c>
      <c r="S1437">
        <f>S1436+IF(AND(R1437=1,M1437=1),1,0)-IF(AND(R1437=-1,N1437=1),1,0)</f>
        <v>0</v>
      </c>
      <c r="T1437">
        <f>T1436+IF(AND(R1437=1,M1437=2),1,0)-IF(AND(R1437=-1,N1437=2),1,0)</f>
        <v>0</v>
      </c>
      <c r="U1437">
        <f>U1436+IF(AND(R1437=1,M1437=3),1,0)-IF(AND(R1437=-1,N1437=3),1,0)</f>
        <v>1</v>
      </c>
      <c r="V1437">
        <f>IF(S1437&lt;&gt;S1436,0,V1436+dt)</f>
        <v>130</v>
      </c>
      <c r="W1437">
        <f>IF(T1437&lt;&gt;T1436,0,W1436+dt)</f>
        <v>129</v>
      </c>
      <c r="X1437">
        <f>IF(U1437&lt;&gt;U1436,0,X1436+dt)</f>
        <v>871</v>
      </c>
      <c r="Y1437" s="24">
        <f>S1437*Cap_1*MIN(1,(V1437+dt)/StartRamp)</f>
        <v>0</v>
      </c>
      <c r="Z1437" s="24">
        <f>T1437*Cap_2*MIN(1,(W1437+dt)/StartRamp)</f>
        <v>0</v>
      </c>
      <c r="AA1437" s="24">
        <f>U1437*Cap_3*MIN(1,(X1437+dt)/StartRamp)</f>
        <v>1.1000000000000001</v>
      </c>
      <c r="AB1437" s="24">
        <f>SUM(Y1437:AA1437)</f>
        <v>1.1000000000000001</v>
      </c>
      <c r="AC1437" s="24">
        <f>AB1437-D1437</f>
        <v>-5.6199999999999806E-2</v>
      </c>
      <c r="AD1437" s="25">
        <f>MEDIAN(0,(TaperEnd-E1437)/(TaperEnd-TaperStart),1)</f>
        <v>1</v>
      </c>
      <c r="AE1437" s="24">
        <f>MIN(P_pcs*AD1437,MAX(0,SOC_max-E1437)*E_nom*60/dt/SQRT(RTE))</f>
        <v>2.5</v>
      </c>
      <c r="AF1437" s="24">
        <f>MIN(P_pcs,MAX(0,E1437-SOC_min)*E_nom*60/dt*SQRT(RTE))</f>
        <v>2.5</v>
      </c>
      <c r="AG1437" s="24">
        <f>IF(AC1437&gt;0,MIN(AC1437,AE1437),0)</f>
        <v>0</v>
      </c>
      <c r="AH1437" s="24">
        <f>IF(AC1437&lt;0,MIN(-AC1437,AF1437),0)</f>
        <v>5.6199999999999806E-2</v>
      </c>
      <c r="AI1437" s="24">
        <f>IF(AC1437&gt;0,D1437+AG1437,AB1437)</f>
        <v>1.1000000000000001</v>
      </c>
      <c r="AJ1437" s="24">
        <f>MAX(0,D1437-AI1437-AH1437)</f>
        <v>0</v>
      </c>
      <c r="AK1437" s="25">
        <f>IF(AB1437&gt;0,AI1437/AB1437,0)</f>
        <v>1</v>
      </c>
      <c r="AL1437">
        <f>IF(AB1437=0,1,MIN(MATCH(MEDIAN(MinStable,AK1437,1),FC_L,1),3))</f>
        <v>3</v>
      </c>
      <c r="AM1437" s="25">
        <f>INDEX(FC_E1,$AL1437)+(MEDIAN(MinStable,$AK1437,1)-INDEX(FC_L,$AL1437))*(INDEX(FC_E1,$AL1437+1)-INDEX(FC_E1,$AL1437))/(INDEX(FC_L,$AL1437+1)-INDEX(FC_L,$AL1437))</f>
        <v>0.42799999999999999</v>
      </c>
      <c r="AN1437" s="25">
        <f>INDEX(FC_E2,$AL1437)+(MEDIAN(MinStable,$AK1437,1)-INDEX(FC_L,$AL1437))*(INDEX(FC_E2,$AL1437+1)-INDEX(FC_E2,$AL1437))/(INDEX(FC_L,$AL1437+1)-INDEX(FC_L,$AL1437))</f>
        <v>0.42199999999999999</v>
      </c>
      <c r="AO1437" s="25">
        <f>INDEX(FC_E3,$AL1437)+(MEDIAN(MinStable,$AK1437,1)-INDEX(FC_L,$AL1437))*(INDEX(FC_E3,$AL1437+1)-INDEX(FC_E3,$AL1437))/(INDEX(FC_L,$AL1437+1)-INDEX(FC_L,$AL1437))</f>
        <v>0.41499999999999998</v>
      </c>
      <c r="AP1437" s="26">
        <f>(IF(S1437=1,Y1437*AK1437/AM1437,0)+IF(T1437=1,Z1437*AK1437/AN1437,0)+IF(U1437=1,AA1437*AK1437/AO1437,0))*dt/60</f>
        <v>4.4176706827309245E-2</v>
      </c>
      <c r="AQ1437" s="25">
        <f>E1437+(AG1437*SQRT(RTE)-AH1437/SQRT(RTE))*dt/60/E_nom</f>
        <v>0.49991011979440791</v>
      </c>
      <c r="AR1437">
        <f>IF(R1437=1,1,0)</f>
        <v>0</v>
      </c>
    </row>
    <row r="1438" spans="1:44" x14ac:dyDescent="0.2">
      <c r="A1438">
        <v>1436</v>
      </c>
      <c r="B1438" s="22">
        <f>A1438/1440</f>
        <v>0.99722222222222223</v>
      </c>
      <c r="C1438" s="23">
        <v>1.2194</v>
      </c>
      <c r="D1438" s="24">
        <f>C1438+P_aux</f>
        <v>1.2343999999999999</v>
      </c>
      <c r="E1438" s="25">
        <f>AQ1437</f>
        <v>0.49991011979440791</v>
      </c>
      <c r="F1438" s="24">
        <f>AB1437</f>
        <v>1.1000000000000001</v>
      </c>
      <c r="G1438">
        <f>IF(AND(S1437=0,V1437&gt;=MinOff),V1437,-1)</f>
        <v>130</v>
      </c>
      <c r="H1438">
        <f>IF(AND(T1437=0,W1437&gt;=MinOff),W1437,-1)</f>
        <v>129</v>
      </c>
      <c r="I1438">
        <f>IF(AND(U1437=0,X1437&gt;=MinOff),X1437,-1)</f>
        <v>-1</v>
      </c>
      <c r="J1438">
        <f>IF(AND(S1437=1,V1437&gt;=MinRun),V1437,-1)</f>
        <v>-1</v>
      </c>
      <c r="K1438">
        <f>IF(AND(T1437=1,W1437&gt;=MinRun),W1437,-1)</f>
        <v>-1</v>
      </c>
      <c r="L1438">
        <f>IF(AND(U1437=1,X1437&gt;=MinRun),X1437,-1)</f>
        <v>871</v>
      </c>
      <c r="M1438">
        <f>IF(MAX(G1438:I1438)&lt;0,0,MATCH(MAX(G1438:I1438),G1438:I1438,0))</f>
        <v>1</v>
      </c>
      <c r="N1438">
        <f>IF(MAX(J1438:L1438)&lt;0,0,MATCH(MAX(J1438:L1438),J1438:L1438,0))</f>
        <v>3</v>
      </c>
      <c r="O1438" s="24">
        <f>IF(N1438=0,0,INDEX(CapVec,N1438))</f>
        <v>1.1000000000000001</v>
      </c>
      <c r="P1438">
        <f>IF(OR(D1438&gt;F1438+StartMargin,E1438&lt;SOC_startT),1,0)</f>
        <v>0</v>
      </c>
      <c r="Q1438">
        <f>IF(AND(E1438&gt;SOC_stopT,D1438&lt;=F1438-O1438+StopMargin),1,0)</f>
        <v>0</v>
      </c>
      <c r="R1438">
        <f>IF(AND(P1438=1,M1438&gt;0),1,IF(AND(P1438=0,Q1438=1,N1438&gt;0),-1,0))</f>
        <v>0</v>
      </c>
      <c r="S1438">
        <f>S1437+IF(AND(R1438=1,M1438=1),1,0)-IF(AND(R1438=-1,N1438=1),1,0)</f>
        <v>0</v>
      </c>
      <c r="T1438">
        <f>T1437+IF(AND(R1438=1,M1438=2),1,0)-IF(AND(R1438=-1,N1438=2),1,0)</f>
        <v>0</v>
      </c>
      <c r="U1438">
        <f>U1437+IF(AND(R1438=1,M1438=3),1,0)-IF(AND(R1438=-1,N1438=3),1,0)</f>
        <v>1</v>
      </c>
      <c r="V1438">
        <f>IF(S1438&lt;&gt;S1437,0,V1437+dt)</f>
        <v>131</v>
      </c>
      <c r="W1438">
        <f>IF(T1438&lt;&gt;T1437,0,W1437+dt)</f>
        <v>130</v>
      </c>
      <c r="X1438">
        <f>IF(U1438&lt;&gt;U1437,0,X1437+dt)</f>
        <v>872</v>
      </c>
      <c r="Y1438" s="24">
        <f>S1438*Cap_1*MIN(1,(V1438+dt)/StartRamp)</f>
        <v>0</v>
      </c>
      <c r="Z1438" s="24">
        <f>T1438*Cap_2*MIN(1,(W1438+dt)/StartRamp)</f>
        <v>0</v>
      </c>
      <c r="AA1438" s="24">
        <f>U1438*Cap_3*MIN(1,(X1438+dt)/StartRamp)</f>
        <v>1.1000000000000001</v>
      </c>
      <c r="AB1438" s="24">
        <f>SUM(Y1438:AA1438)</f>
        <v>1.1000000000000001</v>
      </c>
      <c r="AC1438" s="24">
        <f>AB1438-D1438</f>
        <v>-0.13439999999999985</v>
      </c>
      <c r="AD1438" s="25">
        <f>MEDIAN(0,(TaperEnd-E1438)/(TaperEnd-TaperStart),1)</f>
        <v>1</v>
      </c>
      <c r="AE1438" s="24">
        <f>MIN(P_pcs*AD1438,MAX(0,SOC_max-E1438)*E_nom*60/dt/SQRT(RTE))</f>
        <v>2.5</v>
      </c>
      <c r="AF1438" s="24">
        <f>MIN(P_pcs,MAX(0,E1438-SOC_min)*E_nom*60/dt*SQRT(RTE))</f>
        <v>2.5</v>
      </c>
      <c r="AG1438" s="24">
        <f>IF(AC1438&gt;0,MIN(AC1438,AE1438),0)</f>
        <v>0</v>
      </c>
      <c r="AH1438" s="24">
        <f>IF(AC1438&lt;0,MIN(-AC1438,AF1438),0)</f>
        <v>0.13439999999999985</v>
      </c>
      <c r="AI1438" s="24">
        <f>IF(AC1438&gt;0,D1438+AG1438,AB1438)</f>
        <v>1.1000000000000001</v>
      </c>
      <c r="AJ1438" s="24">
        <f>MAX(0,D1438-AI1438-AH1438)</f>
        <v>0</v>
      </c>
      <c r="AK1438" s="25">
        <f>IF(AB1438&gt;0,AI1438/AB1438,0)</f>
        <v>1</v>
      </c>
      <c r="AL1438">
        <f>IF(AB1438=0,1,MIN(MATCH(MEDIAN(MinStable,AK1438,1),FC_L,1),3))</f>
        <v>3</v>
      </c>
      <c r="AM1438" s="25">
        <f>INDEX(FC_E1,$AL1438)+(MEDIAN(MinStable,$AK1438,1)-INDEX(FC_L,$AL1438))*(INDEX(FC_E1,$AL1438+1)-INDEX(FC_E1,$AL1438))/(INDEX(FC_L,$AL1438+1)-INDEX(FC_L,$AL1438))</f>
        <v>0.42799999999999999</v>
      </c>
      <c r="AN1438" s="25">
        <f>INDEX(FC_E2,$AL1438)+(MEDIAN(MinStable,$AK1438,1)-INDEX(FC_L,$AL1438))*(INDEX(FC_E2,$AL1438+1)-INDEX(FC_E2,$AL1438))/(INDEX(FC_L,$AL1438+1)-INDEX(FC_L,$AL1438))</f>
        <v>0.42199999999999999</v>
      </c>
      <c r="AO1438" s="25">
        <f>INDEX(FC_E3,$AL1438)+(MEDIAN(MinStable,$AK1438,1)-INDEX(FC_L,$AL1438))*(INDEX(FC_E3,$AL1438+1)-INDEX(FC_E3,$AL1438))/(INDEX(FC_L,$AL1438+1)-INDEX(FC_L,$AL1438))</f>
        <v>0.41499999999999998</v>
      </c>
      <c r="AP1438" s="26">
        <f>(IF(S1438=1,Y1438*AK1438/AM1438,0)+IF(T1438=1,Z1438*AK1438/AN1438,0)+IF(U1438=1,AA1438*AK1438/AO1438,0))*dt/60</f>
        <v>4.4176706827309245E-2</v>
      </c>
      <c r="AQ1438" s="25">
        <f>E1438+(AG1438*SQRT(RTE)-AH1438/SQRT(RTE))*dt/60/E_nom</f>
        <v>0.49947596560837465</v>
      </c>
      <c r="AR1438">
        <f>IF(R1438=1,1,0)</f>
        <v>0</v>
      </c>
    </row>
    <row r="1439" spans="1:44" x14ac:dyDescent="0.2">
      <c r="A1439">
        <v>1437</v>
      </c>
      <c r="B1439" s="22">
        <f>A1439/1440</f>
        <v>0.99791666666666667</v>
      </c>
      <c r="C1439" s="23">
        <v>1.2484999999999999</v>
      </c>
      <c r="D1439" s="24">
        <f>C1439+P_aux</f>
        <v>1.2634999999999998</v>
      </c>
      <c r="E1439" s="25">
        <f>AQ1438</f>
        <v>0.49947596560837465</v>
      </c>
      <c r="F1439" s="24">
        <f>AB1438</f>
        <v>1.1000000000000001</v>
      </c>
      <c r="G1439">
        <f>IF(AND(S1438=0,V1438&gt;=MinOff),V1438,-1)</f>
        <v>131</v>
      </c>
      <c r="H1439">
        <f>IF(AND(T1438=0,W1438&gt;=MinOff),W1438,-1)</f>
        <v>130</v>
      </c>
      <c r="I1439">
        <f>IF(AND(U1438=0,X1438&gt;=MinOff),X1438,-1)</f>
        <v>-1</v>
      </c>
      <c r="J1439">
        <f>IF(AND(S1438=1,V1438&gt;=MinRun),V1438,-1)</f>
        <v>-1</v>
      </c>
      <c r="K1439">
        <f>IF(AND(T1438=1,W1438&gt;=MinRun),W1438,-1)</f>
        <v>-1</v>
      </c>
      <c r="L1439">
        <f>IF(AND(U1438=1,X1438&gt;=MinRun),X1438,-1)</f>
        <v>872</v>
      </c>
      <c r="M1439">
        <f>IF(MAX(G1439:I1439)&lt;0,0,MATCH(MAX(G1439:I1439),G1439:I1439,0))</f>
        <v>1</v>
      </c>
      <c r="N1439">
        <f>IF(MAX(J1439:L1439)&lt;0,0,MATCH(MAX(J1439:L1439),J1439:L1439,0))</f>
        <v>3</v>
      </c>
      <c r="O1439" s="24">
        <f>IF(N1439=0,0,INDEX(CapVec,N1439))</f>
        <v>1.1000000000000001</v>
      </c>
      <c r="P1439">
        <f>IF(OR(D1439&gt;F1439+StartMargin,E1439&lt;SOC_startT),1,0)</f>
        <v>0</v>
      </c>
      <c r="Q1439">
        <f>IF(AND(E1439&gt;SOC_stopT,D1439&lt;=F1439-O1439+StopMargin),1,0)</f>
        <v>0</v>
      </c>
      <c r="R1439">
        <f>IF(AND(P1439=1,M1439&gt;0),1,IF(AND(P1439=0,Q1439=1,N1439&gt;0),-1,0))</f>
        <v>0</v>
      </c>
      <c r="S1439">
        <f>S1438+IF(AND(R1439=1,M1439=1),1,0)-IF(AND(R1439=-1,N1439=1),1,0)</f>
        <v>0</v>
      </c>
      <c r="T1439">
        <f>T1438+IF(AND(R1439=1,M1439=2),1,0)-IF(AND(R1439=-1,N1439=2),1,0)</f>
        <v>0</v>
      </c>
      <c r="U1439">
        <f>U1438+IF(AND(R1439=1,M1439=3),1,0)-IF(AND(R1439=-1,N1439=3),1,0)</f>
        <v>1</v>
      </c>
      <c r="V1439">
        <f>IF(S1439&lt;&gt;S1438,0,V1438+dt)</f>
        <v>132</v>
      </c>
      <c r="W1439">
        <f>IF(T1439&lt;&gt;T1438,0,W1438+dt)</f>
        <v>131</v>
      </c>
      <c r="X1439">
        <f>IF(U1439&lt;&gt;U1438,0,X1438+dt)</f>
        <v>873</v>
      </c>
      <c r="Y1439" s="24">
        <f>S1439*Cap_1*MIN(1,(V1439+dt)/StartRamp)</f>
        <v>0</v>
      </c>
      <c r="Z1439" s="24">
        <f>T1439*Cap_2*MIN(1,(W1439+dt)/StartRamp)</f>
        <v>0</v>
      </c>
      <c r="AA1439" s="24">
        <f>U1439*Cap_3*MIN(1,(X1439+dt)/StartRamp)</f>
        <v>1.1000000000000001</v>
      </c>
      <c r="AB1439" s="24">
        <f>SUM(Y1439:AA1439)</f>
        <v>1.1000000000000001</v>
      </c>
      <c r="AC1439" s="24">
        <f>AB1439-D1439</f>
        <v>-0.16349999999999976</v>
      </c>
      <c r="AD1439" s="25">
        <f>MEDIAN(0,(TaperEnd-E1439)/(TaperEnd-TaperStart),1)</f>
        <v>1</v>
      </c>
      <c r="AE1439" s="24">
        <f>MIN(P_pcs*AD1439,MAX(0,SOC_max-E1439)*E_nom*60/dt/SQRT(RTE))</f>
        <v>2.5</v>
      </c>
      <c r="AF1439" s="24">
        <f>MIN(P_pcs,MAX(0,E1439-SOC_min)*E_nom*60/dt*SQRT(RTE))</f>
        <v>2.5</v>
      </c>
      <c r="AG1439" s="24">
        <f>IF(AC1439&gt;0,MIN(AC1439,AE1439),0)</f>
        <v>0</v>
      </c>
      <c r="AH1439" s="24">
        <f>IF(AC1439&lt;0,MIN(-AC1439,AF1439),0)</f>
        <v>0.16349999999999976</v>
      </c>
      <c r="AI1439" s="24">
        <f>IF(AC1439&gt;0,D1439+AG1439,AB1439)</f>
        <v>1.1000000000000001</v>
      </c>
      <c r="AJ1439" s="24">
        <f>MAX(0,D1439-AI1439-AH1439)</f>
        <v>0</v>
      </c>
      <c r="AK1439" s="25">
        <f>IF(AB1439&gt;0,AI1439/AB1439,0)</f>
        <v>1</v>
      </c>
      <c r="AL1439">
        <f>IF(AB1439=0,1,MIN(MATCH(MEDIAN(MinStable,AK1439,1),FC_L,1),3))</f>
        <v>3</v>
      </c>
      <c r="AM1439" s="25">
        <f>INDEX(FC_E1,$AL1439)+(MEDIAN(MinStable,$AK1439,1)-INDEX(FC_L,$AL1439))*(INDEX(FC_E1,$AL1439+1)-INDEX(FC_E1,$AL1439))/(INDEX(FC_L,$AL1439+1)-INDEX(FC_L,$AL1439))</f>
        <v>0.42799999999999999</v>
      </c>
      <c r="AN1439" s="25">
        <f>INDEX(FC_E2,$AL1439)+(MEDIAN(MinStable,$AK1439,1)-INDEX(FC_L,$AL1439))*(INDEX(FC_E2,$AL1439+1)-INDEX(FC_E2,$AL1439))/(INDEX(FC_L,$AL1439+1)-INDEX(FC_L,$AL1439))</f>
        <v>0.42199999999999999</v>
      </c>
      <c r="AO1439" s="25">
        <f>INDEX(FC_E3,$AL1439)+(MEDIAN(MinStable,$AK1439,1)-INDEX(FC_L,$AL1439))*(INDEX(FC_E3,$AL1439+1)-INDEX(FC_E3,$AL1439))/(INDEX(FC_L,$AL1439+1)-INDEX(FC_L,$AL1439))</f>
        <v>0.41499999999999998</v>
      </c>
      <c r="AP1439" s="26">
        <f>(IF(S1439=1,Y1439*AK1439/AM1439,0)+IF(T1439=1,Z1439*AK1439/AN1439,0)+IF(U1439=1,AA1439*AK1439/AO1439,0))*dt/60</f>
        <v>4.4176706827309245E-2</v>
      </c>
      <c r="AQ1439" s="25">
        <f>E1439+(AG1439*SQRT(RTE)-AH1439/SQRT(RTE))*dt/60/E_nom</f>
        <v>0.49894780928831189</v>
      </c>
      <c r="AR1439">
        <f>IF(R1439=1,1,0)</f>
        <v>0</v>
      </c>
    </row>
    <row r="1440" spans="1:44" x14ac:dyDescent="0.2">
      <c r="A1440">
        <v>1438</v>
      </c>
      <c r="B1440" s="22">
        <f>A1440/1440</f>
        <v>0.99861111111111112</v>
      </c>
      <c r="C1440" s="23">
        <v>1.1284000000000001</v>
      </c>
      <c r="D1440" s="24">
        <f>C1440+P_aux</f>
        <v>1.1434</v>
      </c>
      <c r="E1440" s="25">
        <f>AQ1439</f>
        <v>0.49894780928831189</v>
      </c>
      <c r="F1440" s="24">
        <f>AB1439</f>
        <v>1.1000000000000001</v>
      </c>
      <c r="G1440">
        <f>IF(AND(S1439=0,V1439&gt;=MinOff),V1439,-1)</f>
        <v>132</v>
      </c>
      <c r="H1440">
        <f>IF(AND(T1439=0,W1439&gt;=MinOff),W1439,-1)</f>
        <v>131</v>
      </c>
      <c r="I1440">
        <f>IF(AND(U1439=0,X1439&gt;=MinOff),X1439,-1)</f>
        <v>-1</v>
      </c>
      <c r="J1440">
        <f>IF(AND(S1439=1,V1439&gt;=MinRun),V1439,-1)</f>
        <v>-1</v>
      </c>
      <c r="K1440">
        <f>IF(AND(T1439=1,W1439&gt;=MinRun),W1439,-1)</f>
        <v>-1</v>
      </c>
      <c r="L1440">
        <f>IF(AND(U1439=1,X1439&gt;=MinRun),X1439,-1)</f>
        <v>873</v>
      </c>
      <c r="M1440">
        <f>IF(MAX(G1440:I1440)&lt;0,0,MATCH(MAX(G1440:I1440),G1440:I1440,0))</f>
        <v>1</v>
      </c>
      <c r="N1440">
        <f>IF(MAX(J1440:L1440)&lt;0,0,MATCH(MAX(J1440:L1440),J1440:L1440,0))</f>
        <v>3</v>
      </c>
      <c r="O1440" s="24">
        <f>IF(N1440=0,0,INDEX(CapVec,N1440))</f>
        <v>1.1000000000000001</v>
      </c>
      <c r="P1440">
        <f>IF(OR(D1440&gt;F1440+StartMargin,E1440&lt;SOC_startT),1,0)</f>
        <v>0</v>
      </c>
      <c r="Q1440">
        <f>IF(AND(E1440&gt;SOC_stopT,D1440&lt;=F1440-O1440+StopMargin),1,0)</f>
        <v>0</v>
      </c>
      <c r="R1440">
        <f>IF(AND(P1440=1,M1440&gt;0),1,IF(AND(P1440=0,Q1440=1,N1440&gt;0),-1,0))</f>
        <v>0</v>
      </c>
      <c r="S1440">
        <f>S1439+IF(AND(R1440=1,M1440=1),1,0)-IF(AND(R1440=-1,N1440=1),1,0)</f>
        <v>0</v>
      </c>
      <c r="T1440">
        <f>T1439+IF(AND(R1440=1,M1440=2),1,0)-IF(AND(R1440=-1,N1440=2),1,0)</f>
        <v>0</v>
      </c>
      <c r="U1440">
        <f>U1439+IF(AND(R1440=1,M1440=3),1,0)-IF(AND(R1440=-1,N1440=3),1,0)</f>
        <v>1</v>
      </c>
      <c r="V1440">
        <f>IF(S1440&lt;&gt;S1439,0,V1439+dt)</f>
        <v>133</v>
      </c>
      <c r="W1440">
        <f>IF(T1440&lt;&gt;T1439,0,W1439+dt)</f>
        <v>132</v>
      </c>
      <c r="X1440">
        <f>IF(U1440&lt;&gt;U1439,0,X1439+dt)</f>
        <v>874</v>
      </c>
      <c r="Y1440" s="24">
        <f>S1440*Cap_1*MIN(1,(V1440+dt)/StartRamp)</f>
        <v>0</v>
      </c>
      <c r="Z1440" s="24">
        <f>T1440*Cap_2*MIN(1,(W1440+dt)/StartRamp)</f>
        <v>0</v>
      </c>
      <c r="AA1440" s="24">
        <f>U1440*Cap_3*MIN(1,(X1440+dt)/StartRamp)</f>
        <v>1.1000000000000001</v>
      </c>
      <c r="AB1440" s="24">
        <f>SUM(Y1440:AA1440)</f>
        <v>1.1000000000000001</v>
      </c>
      <c r="AC1440" s="24">
        <f>AB1440-D1440</f>
        <v>-4.3399999999999883E-2</v>
      </c>
      <c r="AD1440" s="25">
        <f>MEDIAN(0,(TaperEnd-E1440)/(TaperEnd-TaperStart),1)</f>
        <v>1</v>
      </c>
      <c r="AE1440" s="24">
        <f>MIN(P_pcs*AD1440,MAX(0,SOC_max-E1440)*E_nom*60/dt/SQRT(RTE))</f>
        <v>2.5</v>
      </c>
      <c r="AF1440" s="24">
        <f>MIN(P_pcs,MAX(0,E1440-SOC_min)*E_nom*60/dt*SQRT(RTE))</f>
        <v>2.5</v>
      </c>
      <c r="AG1440" s="24">
        <f>IF(AC1440&gt;0,MIN(AC1440,AE1440),0)</f>
        <v>0</v>
      </c>
      <c r="AH1440" s="24">
        <f>IF(AC1440&lt;0,MIN(-AC1440,AF1440),0)</f>
        <v>4.3399999999999883E-2</v>
      </c>
      <c r="AI1440" s="24">
        <f>IF(AC1440&gt;0,D1440+AG1440,AB1440)</f>
        <v>1.1000000000000001</v>
      </c>
      <c r="AJ1440" s="24">
        <f>MAX(0,D1440-AI1440-AH1440)</f>
        <v>0</v>
      </c>
      <c r="AK1440" s="25">
        <f>IF(AB1440&gt;0,AI1440/AB1440,0)</f>
        <v>1</v>
      </c>
      <c r="AL1440">
        <f>IF(AB1440=0,1,MIN(MATCH(MEDIAN(MinStable,AK1440,1),FC_L,1),3))</f>
        <v>3</v>
      </c>
      <c r="AM1440" s="25">
        <f>INDEX(FC_E1,$AL1440)+(MEDIAN(MinStable,$AK1440,1)-INDEX(FC_L,$AL1440))*(INDEX(FC_E1,$AL1440+1)-INDEX(FC_E1,$AL1440))/(INDEX(FC_L,$AL1440+1)-INDEX(FC_L,$AL1440))</f>
        <v>0.42799999999999999</v>
      </c>
      <c r="AN1440" s="25">
        <f>INDEX(FC_E2,$AL1440)+(MEDIAN(MinStable,$AK1440,1)-INDEX(FC_L,$AL1440))*(INDEX(FC_E2,$AL1440+1)-INDEX(FC_E2,$AL1440))/(INDEX(FC_L,$AL1440+1)-INDEX(FC_L,$AL1440))</f>
        <v>0.42199999999999999</v>
      </c>
      <c r="AO1440" s="25">
        <f>INDEX(FC_E3,$AL1440)+(MEDIAN(MinStable,$AK1440,1)-INDEX(FC_L,$AL1440))*(INDEX(FC_E3,$AL1440+1)-INDEX(FC_E3,$AL1440))/(INDEX(FC_L,$AL1440+1)-INDEX(FC_L,$AL1440))</f>
        <v>0.41499999999999998</v>
      </c>
      <c r="AP1440" s="26">
        <f>(IF(S1440=1,Y1440*AK1440/AM1440,0)+IF(T1440=1,Z1440*AK1440/AN1440,0)+IF(U1440=1,AA1440*AK1440/AO1440,0))*dt/60</f>
        <v>4.4176706827309245E-2</v>
      </c>
      <c r="AQ1440" s="25">
        <f>E1440+(AG1440*SQRT(RTE)-AH1440/SQRT(RTE))*dt/60/E_nom</f>
        <v>0.49880761366573867</v>
      </c>
      <c r="AR1440">
        <f>IF(R1440=1,1,0)</f>
        <v>0</v>
      </c>
    </row>
    <row r="1441" spans="1:44" x14ac:dyDescent="0.2">
      <c r="A1441">
        <v>1439</v>
      </c>
      <c r="B1441" s="22">
        <f>A1441/1440</f>
        <v>0.99930555555555556</v>
      </c>
      <c r="C1441" s="23">
        <v>1.2225999999999999</v>
      </c>
      <c r="D1441" s="24">
        <f>C1441+P_aux</f>
        <v>1.2375999999999998</v>
      </c>
      <c r="E1441" s="25">
        <f>AQ1440</f>
        <v>0.49880761366573867</v>
      </c>
      <c r="F1441" s="24">
        <f>AB1440</f>
        <v>1.1000000000000001</v>
      </c>
      <c r="G1441">
        <f>IF(AND(S1440=0,V1440&gt;=MinOff),V1440,-1)</f>
        <v>133</v>
      </c>
      <c r="H1441">
        <f>IF(AND(T1440=0,W1440&gt;=MinOff),W1440,-1)</f>
        <v>132</v>
      </c>
      <c r="I1441">
        <f>IF(AND(U1440=0,X1440&gt;=MinOff),X1440,-1)</f>
        <v>-1</v>
      </c>
      <c r="J1441">
        <f>IF(AND(S1440=1,V1440&gt;=MinRun),V1440,-1)</f>
        <v>-1</v>
      </c>
      <c r="K1441">
        <f>IF(AND(T1440=1,W1440&gt;=MinRun),W1440,-1)</f>
        <v>-1</v>
      </c>
      <c r="L1441">
        <f>IF(AND(U1440=1,X1440&gt;=MinRun),X1440,-1)</f>
        <v>874</v>
      </c>
      <c r="M1441">
        <f>IF(MAX(G1441:I1441)&lt;0,0,MATCH(MAX(G1441:I1441),G1441:I1441,0))</f>
        <v>1</v>
      </c>
      <c r="N1441">
        <f>IF(MAX(J1441:L1441)&lt;0,0,MATCH(MAX(J1441:L1441),J1441:L1441,0))</f>
        <v>3</v>
      </c>
      <c r="O1441" s="24">
        <f>IF(N1441=0,0,INDEX(CapVec,N1441))</f>
        <v>1.1000000000000001</v>
      </c>
      <c r="P1441">
        <f>IF(OR(D1441&gt;F1441+StartMargin,E1441&lt;SOC_startT),1,0)</f>
        <v>0</v>
      </c>
      <c r="Q1441">
        <f>IF(AND(E1441&gt;SOC_stopT,D1441&lt;=F1441-O1441+StopMargin),1,0)</f>
        <v>0</v>
      </c>
      <c r="R1441">
        <f>IF(AND(P1441=1,M1441&gt;0),1,IF(AND(P1441=0,Q1441=1,N1441&gt;0),-1,0))</f>
        <v>0</v>
      </c>
      <c r="S1441">
        <f>S1440+IF(AND(R1441=1,M1441=1),1,0)-IF(AND(R1441=-1,N1441=1),1,0)</f>
        <v>0</v>
      </c>
      <c r="T1441">
        <f>T1440+IF(AND(R1441=1,M1441=2),1,0)-IF(AND(R1441=-1,N1441=2),1,0)</f>
        <v>0</v>
      </c>
      <c r="U1441">
        <f>U1440+IF(AND(R1441=1,M1441=3),1,0)-IF(AND(R1441=-1,N1441=3),1,0)</f>
        <v>1</v>
      </c>
      <c r="V1441">
        <f>IF(S1441&lt;&gt;S1440,0,V1440+dt)</f>
        <v>134</v>
      </c>
      <c r="W1441">
        <f>IF(T1441&lt;&gt;T1440,0,W1440+dt)</f>
        <v>133</v>
      </c>
      <c r="X1441">
        <f>IF(U1441&lt;&gt;U1440,0,X1440+dt)</f>
        <v>875</v>
      </c>
      <c r="Y1441" s="24">
        <f>S1441*Cap_1*MIN(1,(V1441+dt)/StartRamp)</f>
        <v>0</v>
      </c>
      <c r="Z1441" s="24">
        <f>T1441*Cap_2*MIN(1,(W1441+dt)/StartRamp)</f>
        <v>0</v>
      </c>
      <c r="AA1441" s="24">
        <f>U1441*Cap_3*MIN(1,(X1441+dt)/StartRamp)</f>
        <v>1.1000000000000001</v>
      </c>
      <c r="AB1441" s="24">
        <f>SUM(Y1441:AA1441)</f>
        <v>1.1000000000000001</v>
      </c>
      <c r="AC1441" s="24">
        <f>AB1441-D1441</f>
        <v>-0.13759999999999972</v>
      </c>
      <c r="AD1441" s="25">
        <f>MEDIAN(0,(TaperEnd-E1441)/(TaperEnd-TaperStart),1)</f>
        <v>1</v>
      </c>
      <c r="AE1441" s="24">
        <f>MIN(P_pcs*AD1441,MAX(0,SOC_max-E1441)*E_nom*60/dt/SQRT(RTE))</f>
        <v>2.5</v>
      </c>
      <c r="AF1441" s="24">
        <f>MIN(P_pcs,MAX(0,E1441-SOC_min)*E_nom*60/dt*SQRT(RTE))</f>
        <v>2.5</v>
      </c>
      <c r="AG1441" s="24">
        <f>IF(AC1441&gt;0,MIN(AC1441,AE1441),0)</f>
        <v>0</v>
      </c>
      <c r="AH1441" s="24">
        <f>IF(AC1441&lt;0,MIN(-AC1441,AF1441),0)</f>
        <v>0.13759999999999972</v>
      </c>
      <c r="AI1441" s="24">
        <f>IF(AC1441&gt;0,D1441+AG1441,AB1441)</f>
        <v>1.1000000000000001</v>
      </c>
      <c r="AJ1441" s="24">
        <f>MAX(0,D1441-AI1441-AH1441)</f>
        <v>0</v>
      </c>
      <c r="AK1441" s="25">
        <f>IF(AB1441&gt;0,AI1441/AB1441,0)</f>
        <v>1</v>
      </c>
      <c r="AL1441">
        <f>IF(AB1441=0,1,MIN(MATCH(MEDIAN(MinStable,AK1441,1),FC_L,1),3))</f>
        <v>3</v>
      </c>
      <c r="AM1441" s="25">
        <f>INDEX(FC_E1,$AL1441)+(MEDIAN(MinStable,$AK1441,1)-INDEX(FC_L,$AL1441))*(INDEX(FC_E1,$AL1441+1)-INDEX(FC_E1,$AL1441))/(INDEX(FC_L,$AL1441+1)-INDEX(FC_L,$AL1441))</f>
        <v>0.42799999999999999</v>
      </c>
      <c r="AN1441" s="25">
        <f>INDEX(FC_E2,$AL1441)+(MEDIAN(MinStable,$AK1441,1)-INDEX(FC_L,$AL1441))*(INDEX(FC_E2,$AL1441+1)-INDEX(FC_E2,$AL1441))/(INDEX(FC_L,$AL1441+1)-INDEX(FC_L,$AL1441))</f>
        <v>0.42199999999999999</v>
      </c>
      <c r="AO1441" s="25">
        <f>INDEX(FC_E3,$AL1441)+(MEDIAN(MinStable,$AK1441,1)-INDEX(FC_L,$AL1441))*(INDEX(FC_E3,$AL1441+1)-INDEX(FC_E3,$AL1441))/(INDEX(FC_L,$AL1441+1)-INDEX(FC_L,$AL1441))</f>
        <v>0.41499999999999998</v>
      </c>
      <c r="AP1441" s="26">
        <f>(IF(S1441=1,Y1441*AK1441/AM1441,0)+IF(T1441=1,Z1441*AK1441/AN1441,0)+IF(U1441=1,AA1441*AK1441/AO1441,0))*dt/60</f>
        <v>4.4176706827309245E-2</v>
      </c>
      <c r="AQ1441" s="25">
        <f>E1441+(AG1441*SQRT(RTE)-AH1441/SQRT(RTE))*dt/60/E_nom</f>
        <v>0.49836312247527609</v>
      </c>
      <c r="AR1441">
        <f>IF(R1441=1,1,0)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41"/>
  <sheetViews>
    <sheetView showGridLines="0" zoomScale="175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2" sqref="M2"/>
    </sheetView>
  </sheetViews>
  <sheetFormatPr baseColWidth="10" defaultColWidth="8.6640625" defaultRowHeight="15" x14ac:dyDescent="0.2"/>
  <cols>
    <col min="1" max="1" width="8" customWidth="1"/>
    <col min="2" max="2" width="9" customWidth="1"/>
    <col min="3" max="3" width="13" customWidth="1"/>
    <col min="4" max="4" width="12" customWidth="1"/>
    <col min="5" max="5" width="13" customWidth="1"/>
    <col min="6" max="6" width="11" customWidth="1"/>
    <col min="7" max="8" width="12" customWidth="1"/>
    <col min="9" max="12" width="9" customWidth="1"/>
    <col min="13" max="13" width="11" customWidth="1"/>
  </cols>
  <sheetData>
    <row r="1" spans="1:13" ht="30" customHeight="1" x14ac:dyDescent="0.2">
      <c r="A1" s="21" t="s">
        <v>140</v>
      </c>
      <c r="B1" s="21" t="s">
        <v>141</v>
      </c>
      <c r="C1" s="21" t="s">
        <v>142</v>
      </c>
      <c r="D1" s="21" t="s">
        <v>167</v>
      </c>
      <c r="E1" s="21" t="s">
        <v>174</v>
      </c>
      <c r="F1" s="21" t="s">
        <v>133</v>
      </c>
      <c r="G1" s="21" t="s">
        <v>175</v>
      </c>
      <c r="H1" s="21" t="s">
        <v>183</v>
      </c>
      <c r="I1" s="21" t="s">
        <v>176</v>
      </c>
      <c r="J1" s="21" t="s">
        <v>177</v>
      </c>
      <c r="K1" s="21" t="s">
        <v>178</v>
      </c>
      <c r="L1" s="21" t="s">
        <v>179</v>
      </c>
      <c r="M1" s="21" t="s">
        <v>180</v>
      </c>
    </row>
    <row r="2" spans="1:13" x14ac:dyDescent="0.2">
      <c r="A2">
        <v>0</v>
      </c>
      <c r="B2" s="22">
        <f>A2/1440</f>
        <v>0</v>
      </c>
      <c r="C2" s="27">
        <f>Sim!C2</f>
        <v>1.1719999999999999</v>
      </c>
      <c r="D2" s="24">
        <f>Cap_base</f>
        <v>3.4</v>
      </c>
      <c r="E2" s="24">
        <f>MEDIAN(MinStable*D2,C2,D2)</f>
        <v>1.7</v>
      </c>
      <c r="F2" s="25">
        <f>E2/D2</f>
        <v>0.5</v>
      </c>
      <c r="G2" s="24">
        <f>MAX(0,C2-E2)</f>
        <v>0</v>
      </c>
      <c r="H2" s="24">
        <f>MAX(0,E2-C2)</f>
        <v>0.52800000000000002</v>
      </c>
      <c r="I2">
        <f>MIN(MATCH(MEDIAN(MinStable,F2,1),FC_L,1),3)</f>
        <v>2</v>
      </c>
      <c r="J2" s="25">
        <f>INDEX(FC_E1,$I2)+(MEDIAN(MinStable,$F2,1)-INDEX(FC_L,$I2))*(INDEX(FC_E1,$I2+1)-INDEX(FC_E1,$I2))/(INDEX(FC_L,$I2+1)-INDEX(FC_L,$I2))</f>
        <v>0.36499999999999999</v>
      </c>
      <c r="K2" s="25">
        <f>INDEX(FC_E2,$I2)+(MEDIAN(MinStable,$F2,1)-INDEX(FC_L,$I2))*(INDEX(FC_E2,$I2+1)-INDEX(FC_E2,$I2))/(INDEX(FC_L,$I2+1)-INDEX(FC_L,$I2))</f>
        <v>0.36</v>
      </c>
      <c r="L2" s="25">
        <f>INDEX(FC_E3,$I2)+(MEDIAN(MinStable,$F2,1)-INDEX(FC_L,$I2))*(INDEX(FC_E3,$I2+1)-INDEX(FC_E3,$I2))/(INDEX(FC_L,$I2+1)-INDEX(FC_L,$I2))</f>
        <v>0.35399999999999998</v>
      </c>
      <c r="M2" s="26">
        <f>(Cap_1*F2/J2+IF(N_base&gt;=2,Cap_2*F2/K2,0)+IF(N_base&gt;=3,Cap_3*F2/L2,0))*dt/60</f>
        <v>7.8754761843338586E-2</v>
      </c>
    </row>
    <row r="3" spans="1:13" x14ac:dyDescent="0.2">
      <c r="A3">
        <v>1</v>
      </c>
      <c r="B3" s="22">
        <f>A3/1440</f>
        <v>6.9444444444444447E-4</v>
      </c>
      <c r="C3" s="27">
        <f>Sim!C3</f>
        <v>1.1482000000000001</v>
      </c>
      <c r="D3" s="24">
        <f>Cap_base</f>
        <v>3.4</v>
      </c>
      <c r="E3" s="24">
        <f>MEDIAN(MinStable*D3,C3,D3)</f>
        <v>1.7</v>
      </c>
      <c r="F3" s="25">
        <f>E3/D3</f>
        <v>0.5</v>
      </c>
      <c r="G3" s="24">
        <f>MAX(0,C3-E3)</f>
        <v>0</v>
      </c>
      <c r="H3" s="24">
        <f>MAX(0,E3-C3)</f>
        <v>0.55179999999999985</v>
      </c>
      <c r="I3">
        <f>MIN(MATCH(MEDIAN(MinStable,F3,1),FC_L,1),3)</f>
        <v>2</v>
      </c>
      <c r="J3" s="25">
        <f>INDEX(FC_E1,$I3)+(MEDIAN(MinStable,$F3,1)-INDEX(FC_L,$I3))*(INDEX(FC_E1,$I3+1)-INDEX(FC_E1,$I3))/(INDEX(FC_L,$I3+1)-INDEX(FC_L,$I3))</f>
        <v>0.36499999999999999</v>
      </c>
      <c r="K3" s="25">
        <f>INDEX(FC_E2,$I3)+(MEDIAN(MinStable,$F3,1)-INDEX(FC_L,$I3))*(INDEX(FC_E2,$I3+1)-INDEX(FC_E2,$I3))/(INDEX(FC_L,$I3+1)-INDEX(FC_L,$I3))</f>
        <v>0.36</v>
      </c>
      <c r="L3" s="25">
        <f>INDEX(FC_E3,$I3)+(MEDIAN(MinStable,$F3,1)-INDEX(FC_L,$I3))*(INDEX(FC_E3,$I3+1)-INDEX(FC_E3,$I3))/(INDEX(FC_L,$I3+1)-INDEX(FC_L,$I3))</f>
        <v>0.35399999999999998</v>
      </c>
      <c r="M3" s="26">
        <f>(Cap_1*F3/J3+IF(N_base&gt;=2,Cap_2*F3/K3,0)+IF(N_base&gt;=3,Cap_3*F3/L3,0))*dt/60</f>
        <v>7.8754761843338586E-2</v>
      </c>
    </row>
    <row r="4" spans="1:13" x14ac:dyDescent="0.2">
      <c r="A4">
        <v>2</v>
      </c>
      <c r="B4" s="22">
        <f>A4/1440</f>
        <v>1.3888888888888889E-3</v>
      </c>
      <c r="C4" s="27">
        <f>Sim!C4</f>
        <v>1.1061000000000001</v>
      </c>
      <c r="D4" s="24">
        <f>Cap_base</f>
        <v>3.4</v>
      </c>
      <c r="E4" s="24">
        <f>MEDIAN(MinStable*D4,C4,D4)</f>
        <v>1.7</v>
      </c>
      <c r="F4" s="25">
        <f>E4/D4</f>
        <v>0.5</v>
      </c>
      <c r="G4" s="24">
        <f>MAX(0,C4-E4)</f>
        <v>0</v>
      </c>
      <c r="H4" s="24">
        <f>MAX(0,E4-C4)</f>
        <v>0.59389999999999987</v>
      </c>
      <c r="I4">
        <f>MIN(MATCH(MEDIAN(MinStable,F4,1),FC_L,1),3)</f>
        <v>2</v>
      </c>
      <c r="J4" s="25">
        <f>INDEX(FC_E1,$I4)+(MEDIAN(MinStable,$F4,1)-INDEX(FC_L,$I4))*(INDEX(FC_E1,$I4+1)-INDEX(FC_E1,$I4))/(INDEX(FC_L,$I4+1)-INDEX(FC_L,$I4))</f>
        <v>0.36499999999999999</v>
      </c>
      <c r="K4" s="25">
        <f>INDEX(FC_E2,$I4)+(MEDIAN(MinStable,$F4,1)-INDEX(FC_L,$I4))*(INDEX(FC_E2,$I4+1)-INDEX(FC_E2,$I4))/(INDEX(FC_L,$I4+1)-INDEX(FC_L,$I4))</f>
        <v>0.36</v>
      </c>
      <c r="L4" s="25">
        <f>INDEX(FC_E3,$I4)+(MEDIAN(MinStable,$F4,1)-INDEX(FC_L,$I4))*(INDEX(FC_E3,$I4+1)-INDEX(FC_E3,$I4))/(INDEX(FC_L,$I4+1)-INDEX(FC_L,$I4))</f>
        <v>0.35399999999999998</v>
      </c>
      <c r="M4" s="26">
        <f>(Cap_1*F4/J4+IF(N_base&gt;=2,Cap_2*F4/K4,0)+IF(N_base&gt;=3,Cap_3*F4/L4,0))*dt/60</f>
        <v>7.8754761843338586E-2</v>
      </c>
    </row>
    <row r="5" spans="1:13" x14ac:dyDescent="0.2">
      <c r="A5">
        <v>3</v>
      </c>
      <c r="B5" s="22">
        <f>A5/1440</f>
        <v>2.0833333333333333E-3</v>
      </c>
      <c r="C5" s="27">
        <f>Sim!C5</f>
        <v>1.1642999999999999</v>
      </c>
      <c r="D5" s="24">
        <f>Cap_base</f>
        <v>3.4</v>
      </c>
      <c r="E5" s="24">
        <f>MEDIAN(MinStable*D5,C5,D5)</f>
        <v>1.7</v>
      </c>
      <c r="F5" s="25">
        <f>E5/D5</f>
        <v>0.5</v>
      </c>
      <c r="G5" s="24">
        <f>MAX(0,C5-E5)</f>
        <v>0</v>
      </c>
      <c r="H5" s="24">
        <f>MAX(0,E5-C5)</f>
        <v>0.53570000000000007</v>
      </c>
      <c r="I5">
        <f>MIN(MATCH(MEDIAN(MinStable,F5,1),FC_L,1),3)</f>
        <v>2</v>
      </c>
      <c r="J5" s="25">
        <f>INDEX(FC_E1,$I5)+(MEDIAN(MinStable,$F5,1)-INDEX(FC_L,$I5))*(INDEX(FC_E1,$I5+1)-INDEX(FC_E1,$I5))/(INDEX(FC_L,$I5+1)-INDEX(FC_L,$I5))</f>
        <v>0.36499999999999999</v>
      </c>
      <c r="K5" s="25">
        <f>INDEX(FC_E2,$I5)+(MEDIAN(MinStable,$F5,1)-INDEX(FC_L,$I5))*(INDEX(FC_E2,$I5+1)-INDEX(FC_E2,$I5))/(INDEX(FC_L,$I5+1)-INDEX(FC_L,$I5))</f>
        <v>0.36</v>
      </c>
      <c r="L5" s="25">
        <f>INDEX(FC_E3,$I5)+(MEDIAN(MinStable,$F5,1)-INDEX(FC_L,$I5))*(INDEX(FC_E3,$I5+1)-INDEX(FC_E3,$I5))/(INDEX(FC_L,$I5+1)-INDEX(FC_L,$I5))</f>
        <v>0.35399999999999998</v>
      </c>
      <c r="M5" s="26">
        <f>(Cap_1*F5/J5+IF(N_base&gt;=2,Cap_2*F5/K5,0)+IF(N_base&gt;=3,Cap_3*F5/L5,0))*dt/60</f>
        <v>7.8754761843338586E-2</v>
      </c>
    </row>
    <row r="6" spans="1:13" x14ac:dyDescent="0.2">
      <c r="A6">
        <v>4</v>
      </c>
      <c r="B6" s="22">
        <f>A6/1440</f>
        <v>2.7777777777777779E-3</v>
      </c>
      <c r="C6" s="27">
        <f>Sim!C6</f>
        <v>1.1384000000000001</v>
      </c>
      <c r="D6" s="24">
        <f>Cap_base</f>
        <v>3.4</v>
      </c>
      <c r="E6" s="24">
        <f>MEDIAN(MinStable*D6,C6,D6)</f>
        <v>1.7</v>
      </c>
      <c r="F6" s="25">
        <f>E6/D6</f>
        <v>0.5</v>
      </c>
      <c r="G6" s="24">
        <f>MAX(0,C6-E6)</f>
        <v>0</v>
      </c>
      <c r="H6" s="24">
        <f>MAX(0,E6-C6)</f>
        <v>0.56159999999999988</v>
      </c>
      <c r="I6">
        <f>MIN(MATCH(MEDIAN(MinStable,F6,1),FC_L,1),3)</f>
        <v>2</v>
      </c>
      <c r="J6" s="25">
        <f>INDEX(FC_E1,$I6)+(MEDIAN(MinStable,$F6,1)-INDEX(FC_L,$I6))*(INDEX(FC_E1,$I6+1)-INDEX(FC_E1,$I6))/(INDEX(FC_L,$I6+1)-INDEX(FC_L,$I6))</f>
        <v>0.36499999999999999</v>
      </c>
      <c r="K6" s="25">
        <f>INDEX(FC_E2,$I6)+(MEDIAN(MinStable,$F6,1)-INDEX(FC_L,$I6))*(INDEX(FC_E2,$I6+1)-INDEX(FC_E2,$I6))/(INDEX(FC_L,$I6+1)-INDEX(FC_L,$I6))</f>
        <v>0.36</v>
      </c>
      <c r="L6" s="25">
        <f>INDEX(FC_E3,$I6)+(MEDIAN(MinStable,$F6,1)-INDEX(FC_L,$I6))*(INDEX(FC_E3,$I6+1)-INDEX(FC_E3,$I6))/(INDEX(FC_L,$I6+1)-INDEX(FC_L,$I6))</f>
        <v>0.35399999999999998</v>
      </c>
      <c r="M6" s="26">
        <f>(Cap_1*F6/J6+IF(N_base&gt;=2,Cap_2*F6/K6,0)+IF(N_base&gt;=3,Cap_3*F6/L6,0))*dt/60</f>
        <v>7.8754761843338586E-2</v>
      </c>
    </row>
    <row r="7" spans="1:13" x14ac:dyDescent="0.2">
      <c r="A7">
        <v>5</v>
      </c>
      <c r="B7" s="22">
        <f>A7/1440</f>
        <v>3.472222222222222E-3</v>
      </c>
      <c r="C7" s="27">
        <f>Sim!C7</f>
        <v>1.2374000000000001</v>
      </c>
      <c r="D7" s="24">
        <f>Cap_base</f>
        <v>3.4</v>
      </c>
      <c r="E7" s="24">
        <f>MEDIAN(MinStable*D7,C7,D7)</f>
        <v>1.7</v>
      </c>
      <c r="F7" s="25">
        <f>E7/D7</f>
        <v>0.5</v>
      </c>
      <c r="G7" s="24">
        <f>MAX(0,C7-E7)</f>
        <v>0</v>
      </c>
      <c r="H7" s="24">
        <f>MAX(0,E7-C7)</f>
        <v>0.4625999999999999</v>
      </c>
      <c r="I7">
        <f>MIN(MATCH(MEDIAN(MinStable,F7,1),FC_L,1),3)</f>
        <v>2</v>
      </c>
      <c r="J7" s="25">
        <f>INDEX(FC_E1,$I7)+(MEDIAN(MinStable,$F7,1)-INDEX(FC_L,$I7))*(INDEX(FC_E1,$I7+1)-INDEX(FC_E1,$I7))/(INDEX(FC_L,$I7+1)-INDEX(FC_L,$I7))</f>
        <v>0.36499999999999999</v>
      </c>
      <c r="K7" s="25">
        <f>INDEX(FC_E2,$I7)+(MEDIAN(MinStable,$F7,1)-INDEX(FC_L,$I7))*(INDEX(FC_E2,$I7+1)-INDEX(FC_E2,$I7))/(INDEX(FC_L,$I7+1)-INDEX(FC_L,$I7))</f>
        <v>0.36</v>
      </c>
      <c r="L7" s="25">
        <f>INDEX(FC_E3,$I7)+(MEDIAN(MinStable,$F7,1)-INDEX(FC_L,$I7))*(INDEX(FC_E3,$I7+1)-INDEX(FC_E3,$I7))/(INDEX(FC_L,$I7+1)-INDEX(FC_L,$I7))</f>
        <v>0.35399999999999998</v>
      </c>
      <c r="M7" s="26">
        <f>(Cap_1*F7/J7+IF(N_base&gt;=2,Cap_2*F7/K7,0)+IF(N_base&gt;=3,Cap_3*F7/L7,0))*dt/60</f>
        <v>7.8754761843338586E-2</v>
      </c>
    </row>
    <row r="8" spans="1:13" x14ac:dyDescent="0.2">
      <c r="A8">
        <v>6</v>
      </c>
      <c r="B8" s="22">
        <f>A8/1440</f>
        <v>4.1666666666666666E-3</v>
      </c>
      <c r="C8" s="27">
        <f>Sim!C8</f>
        <v>1.2077</v>
      </c>
      <c r="D8" s="24">
        <f>Cap_base</f>
        <v>3.4</v>
      </c>
      <c r="E8" s="24">
        <f>MEDIAN(MinStable*D8,C8,D8)</f>
        <v>1.7</v>
      </c>
      <c r="F8" s="25">
        <f>E8/D8</f>
        <v>0.5</v>
      </c>
      <c r="G8" s="24">
        <f>MAX(0,C8-E8)</f>
        <v>0</v>
      </c>
      <c r="H8" s="24">
        <f>MAX(0,E8-C8)</f>
        <v>0.49229999999999996</v>
      </c>
      <c r="I8">
        <f>MIN(MATCH(MEDIAN(MinStable,F8,1),FC_L,1),3)</f>
        <v>2</v>
      </c>
      <c r="J8" s="25">
        <f>INDEX(FC_E1,$I8)+(MEDIAN(MinStable,$F8,1)-INDEX(FC_L,$I8))*(INDEX(FC_E1,$I8+1)-INDEX(FC_E1,$I8))/(INDEX(FC_L,$I8+1)-INDEX(FC_L,$I8))</f>
        <v>0.36499999999999999</v>
      </c>
      <c r="K8" s="25">
        <f>INDEX(FC_E2,$I8)+(MEDIAN(MinStable,$F8,1)-INDEX(FC_L,$I8))*(INDEX(FC_E2,$I8+1)-INDEX(FC_E2,$I8))/(INDEX(FC_L,$I8+1)-INDEX(FC_L,$I8))</f>
        <v>0.36</v>
      </c>
      <c r="L8" s="25">
        <f>INDEX(FC_E3,$I8)+(MEDIAN(MinStable,$F8,1)-INDEX(FC_L,$I8))*(INDEX(FC_E3,$I8+1)-INDEX(FC_E3,$I8))/(INDEX(FC_L,$I8+1)-INDEX(FC_L,$I8))</f>
        <v>0.35399999999999998</v>
      </c>
      <c r="M8" s="26">
        <f>(Cap_1*F8/J8+IF(N_base&gt;=2,Cap_2*F8/K8,0)+IF(N_base&gt;=3,Cap_3*F8/L8,0))*dt/60</f>
        <v>7.8754761843338586E-2</v>
      </c>
    </row>
    <row r="9" spans="1:13" x14ac:dyDescent="0.2">
      <c r="A9">
        <v>7</v>
      </c>
      <c r="B9" s="22">
        <f>A9/1440</f>
        <v>4.8611111111111112E-3</v>
      </c>
      <c r="C9" s="27">
        <f>Sim!C9</f>
        <v>1.1476</v>
      </c>
      <c r="D9" s="24">
        <f>Cap_base</f>
        <v>3.4</v>
      </c>
      <c r="E9" s="24">
        <f>MEDIAN(MinStable*D9,C9,D9)</f>
        <v>1.7</v>
      </c>
      <c r="F9" s="25">
        <f>E9/D9</f>
        <v>0.5</v>
      </c>
      <c r="G9" s="24">
        <f>MAX(0,C9-E9)</f>
        <v>0</v>
      </c>
      <c r="H9" s="24">
        <f>MAX(0,E9-C9)</f>
        <v>0.5524</v>
      </c>
      <c r="I9">
        <f>MIN(MATCH(MEDIAN(MinStable,F9,1),FC_L,1),3)</f>
        <v>2</v>
      </c>
      <c r="J9" s="25">
        <f>INDEX(FC_E1,$I9)+(MEDIAN(MinStable,$F9,1)-INDEX(FC_L,$I9))*(INDEX(FC_E1,$I9+1)-INDEX(FC_E1,$I9))/(INDEX(FC_L,$I9+1)-INDEX(FC_L,$I9))</f>
        <v>0.36499999999999999</v>
      </c>
      <c r="K9" s="25">
        <f>INDEX(FC_E2,$I9)+(MEDIAN(MinStable,$F9,1)-INDEX(FC_L,$I9))*(INDEX(FC_E2,$I9+1)-INDEX(FC_E2,$I9))/(INDEX(FC_L,$I9+1)-INDEX(FC_L,$I9))</f>
        <v>0.36</v>
      </c>
      <c r="L9" s="25">
        <f>INDEX(FC_E3,$I9)+(MEDIAN(MinStable,$F9,1)-INDEX(FC_L,$I9))*(INDEX(FC_E3,$I9+1)-INDEX(FC_E3,$I9))/(INDEX(FC_L,$I9+1)-INDEX(FC_L,$I9))</f>
        <v>0.35399999999999998</v>
      </c>
      <c r="M9" s="26">
        <f>(Cap_1*F9/J9+IF(N_base&gt;=2,Cap_2*F9/K9,0)+IF(N_base&gt;=3,Cap_3*F9/L9,0))*dt/60</f>
        <v>7.8754761843338586E-2</v>
      </c>
    </row>
    <row r="10" spans="1:13" x14ac:dyDescent="0.2">
      <c r="A10">
        <v>8</v>
      </c>
      <c r="B10" s="22">
        <f>A10/1440</f>
        <v>5.5555555555555558E-3</v>
      </c>
      <c r="C10" s="27">
        <f>Sim!C10</f>
        <v>1.0940000000000001</v>
      </c>
      <c r="D10" s="24">
        <f>Cap_base</f>
        <v>3.4</v>
      </c>
      <c r="E10" s="24">
        <f>MEDIAN(MinStable*D10,C10,D10)</f>
        <v>1.7</v>
      </c>
      <c r="F10" s="25">
        <f>E10/D10</f>
        <v>0.5</v>
      </c>
      <c r="G10" s="24">
        <f>MAX(0,C10-E10)</f>
        <v>0</v>
      </c>
      <c r="H10" s="24">
        <f>MAX(0,E10-C10)</f>
        <v>0.60599999999999987</v>
      </c>
      <c r="I10">
        <f>MIN(MATCH(MEDIAN(MinStable,F10,1),FC_L,1),3)</f>
        <v>2</v>
      </c>
      <c r="J10" s="25">
        <f>INDEX(FC_E1,$I10)+(MEDIAN(MinStable,$F10,1)-INDEX(FC_L,$I10))*(INDEX(FC_E1,$I10+1)-INDEX(FC_E1,$I10))/(INDEX(FC_L,$I10+1)-INDEX(FC_L,$I10))</f>
        <v>0.36499999999999999</v>
      </c>
      <c r="K10" s="25">
        <f>INDEX(FC_E2,$I10)+(MEDIAN(MinStable,$F10,1)-INDEX(FC_L,$I10))*(INDEX(FC_E2,$I10+1)-INDEX(FC_E2,$I10))/(INDEX(FC_L,$I10+1)-INDEX(FC_L,$I10))</f>
        <v>0.36</v>
      </c>
      <c r="L10" s="25">
        <f>INDEX(FC_E3,$I10)+(MEDIAN(MinStable,$F10,1)-INDEX(FC_L,$I10))*(INDEX(FC_E3,$I10+1)-INDEX(FC_E3,$I10))/(INDEX(FC_L,$I10+1)-INDEX(FC_L,$I10))</f>
        <v>0.35399999999999998</v>
      </c>
      <c r="M10" s="26">
        <f>(Cap_1*F10/J10+IF(N_base&gt;=2,Cap_2*F10/K10,0)+IF(N_base&gt;=3,Cap_3*F10/L10,0))*dt/60</f>
        <v>7.8754761843338586E-2</v>
      </c>
    </row>
    <row r="11" spans="1:13" x14ac:dyDescent="0.2">
      <c r="A11">
        <v>9</v>
      </c>
      <c r="B11" s="22">
        <f>A11/1440</f>
        <v>6.2500000000000003E-3</v>
      </c>
      <c r="C11" s="27">
        <f>Sim!C11</f>
        <v>1.2587999999999999</v>
      </c>
      <c r="D11" s="24">
        <f>Cap_base</f>
        <v>3.4</v>
      </c>
      <c r="E11" s="24">
        <f>MEDIAN(MinStable*D11,C11,D11)</f>
        <v>1.7</v>
      </c>
      <c r="F11" s="25">
        <f>E11/D11</f>
        <v>0.5</v>
      </c>
      <c r="G11" s="24">
        <f>MAX(0,C11-E11)</f>
        <v>0</v>
      </c>
      <c r="H11" s="24">
        <f>MAX(0,E11-C11)</f>
        <v>0.44120000000000004</v>
      </c>
      <c r="I11">
        <f>MIN(MATCH(MEDIAN(MinStable,F11,1),FC_L,1),3)</f>
        <v>2</v>
      </c>
      <c r="J11" s="25">
        <f>INDEX(FC_E1,$I11)+(MEDIAN(MinStable,$F11,1)-INDEX(FC_L,$I11))*(INDEX(FC_E1,$I11+1)-INDEX(FC_E1,$I11))/(INDEX(FC_L,$I11+1)-INDEX(FC_L,$I11))</f>
        <v>0.36499999999999999</v>
      </c>
      <c r="K11" s="25">
        <f>INDEX(FC_E2,$I11)+(MEDIAN(MinStable,$F11,1)-INDEX(FC_L,$I11))*(INDEX(FC_E2,$I11+1)-INDEX(FC_E2,$I11))/(INDEX(FC_L,$I11+1)-INDEX(FC_L,$I11))</f>
        <v>0.36</v>
      </c>
      <c r="L11" s="25">
        <f>INDEX(FC_E3,$I11)+(MEDIAN(MinStable,$F11,1)-INDEX(FC_L,$I11))*(INDEX(FC_E3,$I11+1)-INDEX(FC_E3,$I11))/(INDEX(FC_L,$I11+1)-INDEX(FC_L,$I11))</f>
        <v>0.35399999999999998</v>
      </c>
      <c r="M11" s="26">
        <f>(Cap_1*F11/J11+IF(N_base&gt;=2,Cap_2*F11/K11,0)+IF(N_base&gt;=3,Cap_3*F11/L11,0))*dt/60</f>
        <v>7.8754761843338586E-2</v>
      </c>
    </row>
    <row r="12" spans="1:13" x14ac:dyDescent="0.2">
      <c r="A12">
        <v>10</v>
      </c>
      <c r="B12" s="22">
        <f>A12/1440</f>
        <v>6.9444444444444441E-3</v>
      </c>
      <c r="C12" s="27">
        <f>Sim!C12</f>
        <v>1.1618999999999999</v>
      </c>
      <c r="D12" s="24">
        <f>Cap_base</f>
        <v>3.4</v>
      </c>
      <c r="E12" s="24">
        <f>MEDIAN(MinStable*D12,C12,D12)</f>
        <v>1.7</v>
      </c>
      <c r="F12" s="25">
        <f>E12/D12</f>
        <v>0.5</v>
      </c>
      <c r="G12" s="24">
        <f>MAX(0,C12-E12)</f>
        <v>0</v>
      </c>
      <c r="H12" s="24">
        <f>MAX(0,E12-C12)</f>
        <v>0.53810000000000002</v>
      </c>
      <c r="I12">
        <f>MIN(MATCH(MEDIAN(MinStable,F12,1),FC_L,1),3)</f>
        <v>2</v>
      </c>
      <c r="J12" s="25">
        <f>INDEX(FC_E1,$I12)+(MEDIAN(MinStable,$F12,1)-INDEX(FC_L,$I12))*(INDEX(FC_E1,$I12+1)-INDEX(FC_E1,$I12))/(INDEX(FC_L,$I12+1)-INDEX(FC_L,$I12))</f>
        <v>0.36499999999999999</v>
      </c>
      <c r="K12" s="25">
        <f>INDEX(FC_E2,$I12)+(MEDIAN(MinStable,$F12,1)-INDEX(FC_L,$I12))*(INDEX(FC_E2,$I12+1)-INDEX(FC_E2,$I12))/(INDEX(FC_L,$I12+1)-INDEX(FC_L,$I12))</f>
        <v>0.36</v>
      </c>
      <c r="L12" s="25">
        <f>INDEX(FC_E3,$I12)+(MEDIAN(MinStable,$F12,1)-INDEX(FC_L,$I12))*(INDEX(FC_E3,$I12+1)-INDEX(FC_E3,$I12))/(INDEX(FC_L,$I12+1)-INDEX(FC_L,$I12))</f>
        <v>0.35399999999999998</v>
      </c>
      <c r="M12" s="26">
        <f>(Cap_1*F12/J12+IF(N_base&gt;=2,Cap_2*F12/K12,0)+IF(N_base&gt;=3,Cap_3*F12/L12,0))*dt/60</f>
        <v>7.8754761843338586E-2</v>
      </c>
    </row>
    <row r="13" spans="1:13" x14ac:dyDescent="0.2">
      <c r="A13">
        <v>11</v>
      </c>
      <c r="B13" s="22">
        <f>A13/1440</f>
        <v>7.6388888888888886E-3</v>
      </c>
      <c r="C13" s="27">
        <f>Sim!C13</f>
        <v>1.097</v>
      </c>
      <c r="D13" s="24">
        <f>Cap_base</f>
        <v>3.4</v>
      </c>
      <c r="E13" s="24">
        <f>MEDIAN(MinStable*D13,C13,D13)</f>
        <v>1.7</v>
      </c>
      <c r="F13" s="25">
        <f>E13/D13</f>
        <v>0.5</v>
      </c>
      <c r="G13" s="24">
        <f>MAX(0,C13-E13)</f>
        <v>0</v>
      </c>
      <c r="H13" s="24">
        <f>MAX(0,E13-C13)</f>
        <v>0.60299999999999998</v>
      </c>
      <c r="I13">
        <f>MIN(MATCH(MEDIAN(MinStable,F13,1),FC_L,1),3)</f>
        <v>2</v>
      </c>
      <c r="J13" s="25">
        <f>INDEX(FC_E1,$I13)+(MEDIAN(MinStable,$F13,1)-INDEX(FC_L,$I13))*(INDEX(FC_E1,$I13+1)-INDEX(FC_E1,$I13))/(INDEX(FC_L,$I13+1)-INDEX(FC_L,$I13))</f>
        <v>0.36499999999999999</v>
      </c>
      <c r="K13" s="25">
        <f>INDEX(FC_E2,$I13)+(MEDIAN(MinStable,$F13,1)-INDEX(FC_L,$I13))*(INDEX(FC_E2,$I13+1)-INDEX(FC_E2,$I13))/(INDEX(FC_L,$I13+1)-INDEX(FC_L,$I13))</f>
        <v>0.36</v>
      </c>
      <c r="L13" s="25">
        <f>INDEX(FC_E3,$I13)+(MEDIAN(MinStable,$F13,1)-INDEX(FC_L,$I13))*(INDEX(FC_E3,$I13+1)-INDEX(FC_E3,$I13))/(INDEX(FC_L,$I13+1)-INDEX(FC_L,$I13))</f>
        <v>0.35399999999999998</v>
      </c>
      <c r="M13" s="26">
        <f>(Cap_1*F13/J13+IF(N_base&gt;=2,Cap_2*F13/K13,0)+IF(N_base&gt;=3,Cap_3*F13/L13,0))*dt/60</f>
        <v>7.8754761843338586E-2</v>
      </c>
    </row>
    <row r="14" spans="1:13" x14ac:dyDescent="0.2">
      <c r="A14">
        <v>12</v>
      </c>
      <c r="B14" s="22">
        <f>A14/1440</f>
        <v>8.3333333333333332E-3</v>
      </c>
      <c r="C14" s="27">
        <f>Sim!C14</f>
        <v>1.2869999999999999</v>
      </c>
      <c r="D14" s="24">
        <f>Cap_base</f>
        <v>3.4</v>
      </c>
      <c r="E14" s="24">
        <f>MEDIAN(MinStable*D14,C14,D14)</f>
        <v>1.7</v>
      </c>
      <c r="F14" s="25">
        <f>E14/D14</f>
        <v>0.5</v>
      </c>
      <c r="G14" s="24">
        <f>MAX(0,C14-E14)</f>
        <v>0</v>
      </c>
      <c r="H14" s="24">
        <f>MAX(0,E14-C14)</f>
        <v>0.41300000000000003</v>
      </c>
      <c r="I14">
        <f>MIN(MATCH(MEDIAN(MinStable,F14,1),FC_L,1),3)</f>
        <v>2</v>
      </c>
      <c r="J14" s="25">
        <f>INDEX(FC_E1,$I14)+(MEDIAN(MinStable,$F14,1)-INDEX(FC_L,$I14))*(INDEX(FC_E1,$I14+1)-INDEX(FC_E1,$I14))/(INDEX(FC_L,$I14+1)-INDEX(FC_L,$I14))</f>
        <v>0.36499999999999999</v>
      </c>
      <c r="K14" s="25">
        <f>INDEX(FC_E2,$I14)+(MEDIAN(MinStable,$F14,1)-INDEX(FC_L,$I14))*(INDEX(FC_E2,$I14+1)-INDEX(FC_E2,$I14))/(INDEX(FC_L,$I14+1)-INDEX(FC_L,$I14))</f>
        <v>0.36</v>
      </c>
      <c r="L14" s="25">
        <f>INDEX(FC_E3,$I14)+(MEDIAN(MinStable,$F14,1)-INDEX(FC_L,$I14))*(INDEX(FC_E3,$I14+1)-INDEX(FC_E3,$I14))/(INDEX(FC_L,$I14+1)-INDEX(FC_L,$I14))</f>
        <v>0.35399999999999998</v>
      </c>
      <c r="M14" s="26">
        <f>(Cap_1*F14/J14+IF(N_base&gt;=2,Cap_2*F14/K14,0)+IF(N_base&gt;=3,Cap_3*F14/L14,0))*dt/60</f>
        <v>7.8754761843338586E-2</v>
      </c>
    </row>
    <row r="15" spans="1:13" x14ac:dyDescent="0.2">
      <c r="A15">
        <v>13</v>
      </c>
      <c r="B15" s="22">
        <f>A15/1440</f>
        <v>9.0277777777777769E-3</v>
      </c>
      <c r="C15" s="27">
        <f>Sim!C15</f>
        <v>1.1992</v>
      </c>
      <c r="D15" s="24">
        <f>Cap_base</f>
        <v>3.4</v>
      </c>
      <c r="E15" s="24">
        <f>MEDIAN(MinStable*D15,C15,D15)</f>
        <v>1.7</v>
      </c>
      <c r="F15" s="25">
        <f>E15/D15</f>
        <v>0.5</v>
      </c>
      <c r="G15" s="24">
        <f>MAX(0,C15-E15)</f>
        <v>0</v>
      </c>
      <c r="H15" s="24">
        <f>MAX(0,E15-C15)</f>
        <v>0.50079999999999991</v>
      </c>
      <c r="I15">
        <f>MIN(MATCH(MEDIAN(MinStable,F15,1),FC_L,1),3)</f>
        <v>2</v>
      </c>
      <c r="J15" s="25">
        <f>INDEX(FC_E1,$I15)+(MEDIAN(MinStable,$F15,1)-INDEX(FC_L,$I15))*(INDEX(FC_E1,$I15+1)-INDEX(FC_E1,$I15))/(INDEX(FC_L,$I15+1)-INDEX(FC_L,$I15))</f>
        <v>0.36499999999999999</v>
      </c>
      <c r="K15" s="25">
        <f>INDEX(FC_E2,$I15)+(MEDIAN(MinStable,$F15,1)-INDEX(FC_L,$I15))*(INDEX(FC_E2,$I15+1)-INDEX(FC_E2,$I15))/(INDEX(FC_L,$I15+1)-INDEX(FC_L,$I15))</f>
        <v>0.36</v>
      </c>
      <c r="L15" s="25">
        <f>INDEX(FC_E3,$I15)+(MEDIAN(MinStable,$F15,1)-INDEX(FC_L,$I15))*(INDEX(FC_E3,$I15+1)-INDEX(FC_E3,$I15))/(INDEX(FC_L,$I15+1)-INDEX(FC_L,$I15))</f>
        <v>0.35399999999999998</v>
      </c>
      <c r="M15" s="26">
        <f>(Cap_1*F15/J15+IF(N_base&gt;=2,Cap_2*F15/K15,0)+IF(N_base&gt;=3,Cap_3*F15/L15,0))*dt/60</f>
        <v>7.8754761843338586E-2</v>
      </c>
    </row>
    <row r="16" spans="1:13" x14ac:dyDescent="0.2">
      <c r="A16">
        <v>14</v>
      </c>
      <c r="B16" s="22">
        <f>A16/1440</f>
        <v>9.7222222222222224E-3</v>
      </c>
      <c r="C16" s="27">
        <f>Sim!C16</f>
        <v>1.1355999999999999</v>
      </c>
      <c r="D16" s="24">
        <f>Cap_base</f>
        <v>3.4</v>
      </c>
      <c r="E16" s="24">
        <f>MEDIAN(MinStable*D16,C16,D16)</f>
        <v>1.7</v>
      </c>
      <c r="F16" s="25">
        <f>E16/D16</f>
        <v>0.5</v>
      </c>
      <c r="G16" s="24">
        <f>MAX(0,C16-E16)</f>
        <v>0</v>
      </c>
      <c r="H16" s="24">
        <f>MAX(0,E16-C16)</f>
        <v>0.56440000000000001</v>
      </c>
      <c r="I16">
        <f>MIN(MATCH(MEDIAN(MinStable,F16,1),FC_L,1),3)</f>
        <v>2</v>
      </c>
      <c r="J16" s="25">
        <f>INDEX(FC_E1,$I16)+(MEDIAN(MinStable,$F16,1)-INDEX(FC_L,$I16))*(INDEX(FC_E1,$I16+1)-INDEX(FC_E1,$I16))/(INDEX(FC_L,$I16+1)-INDEX(FC_L,$I16))</f>
        <v>0.36499999999999999</v>
      </c>
      <c r="K16" s="25">
        <f>INDEX(FC_E2,$I16)+(MEDIAN(MinStable,$F16,1)-INDEX(FC_L,$I16))*(INDEX(FC_E2,$I16+1)-INDEX(FC_E2,$I16))/(INDEX(FC_L,$I16+1)-INDEX(FC_L,$I16))</f>
        <v>0.36</v>
      </c>
      <c r="L16" s="25">
        <f>INDEX(FC_E3,$I16)+(MEDIAN(MinStable,$F16,1)-INDEX(FC_L,$I16))*(INDEX(FC_E3,$I16+1)-INDEX(FC_E3,$I16))/(INDEX(FC_L,$I16+1)-INDEX(FC_L,$I16))</f>
        <v>0.35399999999999998</v>
      </c>
      <c r="M16" s="26">
        <f>(Cap_1*F16/J16+IF(N_base&gt;=2,Cap_2*F16/K16,0)+IF(N_base&gt;=3,Cap_3*F16/L16,0))*dt/60</f>
        <v>7.8754761843338586E-2</v>
      </c>
    </row>
    <row r="17" spans="1:13" x14ac:dyDescent="0.2">
      <c r="A17">
        <v>15</v>
      </c>
      <c r="B17" s="22">
        <f>A17/1440</f>
        <v>1.0416666666666666E-2</v>
      </c>
      <c r="C17" s="27">
        <f>Sim!C17</f>
        <v>1.1328</v>
      </c>
      <c r="D17" s="24">
        <f>Cap_base</f>
        <v>3.4</v>
      </c>
      <c r="E17" s="24">
        <f>MEDIAN(MinStable*D17,C17,D17)</f>
        <v>1.7</v>
      </c>
      <c r="F17" s="25">
        <f>E17/D17</f>
        <v>0.5</v>
      </c>
      <c r="G17" s="24">
        <f>MAX(0,C17-E17)</f>
        <v>0</v>
      </c>
      <c r="H17" s="24">
        <f>MAX(0,E17-C17)</f>
        <v>0.56719999999999993</v>
      </c>
      <c r="I17">
        <f>MIN(MATCH(MEDIAN(MinStable,F17,1),FC_L,1),3)</f>
        <v>2</v>
      </c>
      <c r="J17" s="25">
        <f>INDEX(FC_E1,$I17)+(MEDIAN(MinStable,$F17,1)-INDEX(FC_L,$I17))*(INDEX(FC_E1,$I17+1)-INDEX(FC_E1,$I17))/(INDEX(FC_L,$I17+1)-INDEX(FC_L,$I17))</f>
        <v>0.36499999999999999</v>
      </c>
      <c r="K17" s="25">
        <f>INDEX(FC_E2,$I17)+(MEDIAN(MinStable,$F17,1)-INDEX(FC_L,$I17))*(INDEX(FC_E2,$I17+1)-INDEX(FC_E2,$I17))/(INDEX(FC_L,$I17+1)-INDEX(FC_L,$I17))</f>
        <v>0.36</v>
      </c>
      <c r="L17" s="25">
        <f>INDEX(FC_E3,$I17)+(MEDIAN(MinStable,$F17,1)-INDEX(FC_L,$I17))*(INDEX(FC_E3,$I17+1)-INDEX(FC_E3,$I17))/(INDEX(FC_L,$I17+1)-INDEX(FC_L,$I17))</f>
        <v>0.35399999999999998</v>
      </c>
      <c r="M17" s="26">
        <f>(Cap_1*F17/J17+IF(N_base&gt;=2,Cap_2*F17/K17,0)+IF(N_base&gt;=3,Cap_3*F17/L17,0))*dt/60</f>
        <v>7.8754761843338586E-2</v>
      </c>
    </row>
    <row r="18" spans="1:13" x14ac:dyDescent="0.2">
      <c r="A18">
        <v>16</v>
      </c>
      <c r="B18" s="22">
        <f>A18/1440</f>
        <v>1.1111111111111112E-2</v>
      </c>
      <c r="C18" s="27">
        <f>Sim!C18</f>
        <v>1.2333000000000001</v>
      </c>
      <c r="D18" s="24">
        <f>Cap_base</f>
        <v>3.4</v>
      </c>
      <c r="E18" s="24">
        <f>MEDIAN(MinStable*D18,C18,D18)</f>
        <v>1.7</v>
      </c>
      <c r="F18" s="25">
        <f>E18/D18</f>
        <v>0.5</v>
      </c>
      <c r="G18" s="24">
        <f>MAX(0,C18-E18)</f>
        <v>0</v>
      </c>
      <c r="H18" s="24">
        <f>MAX(0,E18-C18)</f>
        <v>0.46669999999999989</v>
      </c>
      <c r="I18">
        <f>MIN(MATCH(MEDIAN(MinStable,F18,1),FC_L,1),3)</f>
        <v>2</v>
      </c>
      <c r="J18" s="25">
        <f>INDEX(FC_E1,$I18)+(MEDIAN(MinStable,$F18,1)-INDEX(FC_L,$I18))*(INDEX(FC_E1,$I18+1)-INDEX(FC_E1,$I18))/(INDEX(FC_L,$I18+1)-INDEX(FC_L,$I18))</f>
        <v>0.36499999999999999</v>
      </c>
      <c r="K18" s="25">
        <f>INDEX(FC_E2,$I18)+(MEDIAN(MinStable,$F18,1)-INDEX(FC_L,$I18))*(INDEX(FC_E2,$I18+1)-INDEX(FC_E2,$I18))/(INDEX(FC_L,$I18+1)-INDEX(FC_L,$I18))</f>
        <v>0.36</v>
      </c>
      <c r="L18" s="25">
        <f>INDEX(FC_E3,$I18)+(MEDIAN(MinStable,$F18,1)-INDEX(FC_L,$I18))*(INDEX(FC_E3,$I18+1)-INDEX(FC_E3,$I18))/(INDEX(FC_L,$I18+1)-INDEX(FC_L,$I18))</f>
        <v>0.35399999999999998</v>
      </c>
      <c r="M18" s="26">
        <f>(Cap_1*F18/J18+IF(N_base&gt;=2,Cap_2*F18/K18,0)+IF(N_base&gt;=3,Cap_3*F18/L18,0))*dt/60</f>
        <v>7.8754761843338586E-2</v>
      </c>
    </row>
    <row r="19" spans="1:13" x14ac:dyDescent="0.2">
      <c r="A19">
        <v>17</v>
      </c>
      <c r="B19" s="22">
        <f>A19/1440</f>
        <v>1.1805555555555555E-2</v>
      </c>
      <c r="C19" s="27">
        <f>Sim!C19</f>
        <v>1.2249000000000001</v>
      </c>
      <c r="D19" s="24">
        <f>Cap_base</f>
        <v>3.4</v>
      </c>
      <c r="E19" s="24">
        <f>MEDIAN(MinStable*D19,C19,D19)</f>
        <v>1.7</v>
      </c>
      <c r="F19" s="25">
        <f>E19/D19</f>
        <v>0.5</v>
      </c>
      <c r="G19" s="24">
        <f>MAX(0,C19-E19)</f>
        <v>0</v>
      </c>
      <c r="H19" s="24">
        <f>MAX(0,E19-C19)</f>
        <v>0.47509999999999986</v>
      </c>
      <c r="I19">
        <f>MIN(MATCH(MEDIAN(MinStable,F19,1),FC_L,1),3)</f>
        <v>2</v>
      </c>
      <c r="J19" s="25">
        <f>INDEX(FC_E1,$I19)+(MEDIAN(MinStable,$F19,1)-INDEX(FC_L,$I19))*(INDEX(FC_E1,$I19+1)-INDEX(FC_E1,$I19))/(INDEX(FC_L,$I19+1)-INDEX(FC_L,$I19))</f>
        <v>0.36499999999999999</v>
      </c>
      <c r="K19" s="25">
        <f>INDEX(FC_E2,$I19)+(MEDIAN(MinStable,$F19,1)-INDEX(FC_L,$I19))*(INDEX(FC_E2,$I19+1)-INDEX(FC_E2,$I19))/(INDEX(FC_L,$I19+1)-INDEX(FC_L,$I19))</f>
        <v>0.36</v>
      </c>
      <c r="L19" s="25">
        <f>INDEX(FC_E3,$I19)+(MEDIAN(MinStable,$F19,1)-INDEX(FC_L,$I19))*(INDEX(FC_E3,$I19+1)-INDEX(FC_E3,$I19))/(INDEX(FC_L,$I19+1)-INDEX(FC_L,$I19))</f>
        <v>0.35399999999999998</v>
      </c>
      <c r="M19" s="26">
        <f>(Cap_1*F19/J19+IF(N_base&gt;=2,Cap_2*F19/K19,0)+IF(N_base&gt;=3,Cap_3*F19/L19,0))*dt/60</f>
        <v>7.8754761843338586E-2</v>
      </c>
    </row>
    <row r="20" spans="1:13" x14ac:dyDescent="0.2">
      <c r="A20">
        <v>18</v>
      </c>
      <c r="B20" s="22">
        <f>A20/1440</f>
        <v>1.2500000000000001E-2</v>
      </c>
      <c r="C20" s="27">
        <f>Sim!C20</f>
        <v>1.081</v>
      </c>
      <c r="D20" s="24">
        <f>Cap_base</f>
        <v>3.4</v>
      </c>
      <c r="E20" s="24">
        <f>MEDIAN(MinStable*D20,C20,D20)</f>
        <v>1.7</v>
      </c>
      <c r="F20" s="25">
        <f>E20/D20</f>
        <v>0.5</v>
      </c>
      <c r="G20" s="24">
        <f>MAX(0,C20-E20)</f>
        <v>0</v>
      </c>
      <c r="H20" s="24">
        <f>MAX(0,E20-C20)</f>
        <v>0.61899999999999999</v>
      </c>
      <c r="I20">
        <f>MIN(MATCH(MEDIAN(MinStable,F20,1),FC_L,1),3)</f>
        <v>2</v>
      </c>
      <c r="J20" s="25">
        <f>INDEX(FC_E1,$I20)+(MEDIAN(MinStable,$F20,1)-INDEX(FC_L,$I20))*(INDEX(FC_E1,$I20+1)-INDEX(FC_E1,$I20))/(INDEX(FC_L,$I20+1)-INDEX(FC_L,$I20))</f>
        <v>0.36499999999999999</v>
      </c>
      <c r="K20" s="25">
        <f>INDEX(FC_E2,$I20)+(MEDIAN(MinStable,$F20,1)-INDEX(FC_L,$I20))*(INDEX(FC_E2,$I20+1)-INDEX(FC_E2,$I20))/(INDEX(FC_L,$I20+1)-INDEX(FC_L,$I20))</f>
        <v>0.36</v>
      </c>
      <c r="L20" s="25">
        <f>INDEX(FC_E3,$I20)+(MEDIAN(MinStable,$F20,1)-INDEX(FC_L,$I20))*(INDEX(FC_E3,$I20+1)-INDEX(FC_E3,$I20))/(INDEX(FC_L,$I20+1)-INDEX(FC_L,$I20))</f>
        <v>0.35399999999999998</v>
      </c>
      <c r="M20" s="26">
        <f>(Cap_1*F20/J20+IF(N_base&gt;=2,Cap_2*F20/K20,0)+IF(N_base&gt;=3,Cap_3*F20/L20,0))*dt/60</f>
        <v>7.8754761843338586E-2</v>
      </c>
    </row>
    <row r="21" spans="1:13" x14ac:dyDescent="0.2">
      <c r="A21">
        <v>19</v>
      </c>
      <c r="B21" s="22">
        <f>A21/1440</f>
        <v>1.3194444444444444E-2</v>
      </c>
      <c r="C21" s="27">
        <f>Sim!C21</f>
        <v>1.0685</v>
      </c>
      <c r="D21" s="24">
        <f>Cap_base</f>
        <v>3.4</v>
      </c>
      <c r="E21" s="24">
        <f>MEDIAN(MinStable*D21,C21,D21)</f>
        <v>1.7</v>
      </c>
      <c r="F21" s="25">
        <f>E21/D21</f>
        <v>0.5</v>
      </c>
      <c r="G21" s="24">
        <f>MAX(0,C21-E21)</f>
        <v>0</v>
      </c>
      <c r="H21" s="24">
        <f>MAX(0,E21-C21)</f>
        <v>0.63149999999999995</v>
      </c>
      <c r="I21">
        <f>MIN(MATCH(MEDIAN(MinStable,F21,1),FC_L,1),3)</f>
        <v>2</v>
      </c>
      <c r="J21" s="25">
        <f>INDEX(FC_E1,$I21)+(MEDIAN(MinStable,$F21,1)-INDEX(FC_L,$I21))*(INDEX(FC_E1,$I21+1)-INDEX(FC_E1,$I21))/(INDEX(FC_L,$I21+1)-INDEX(FC_L,$I21))</f>
        <v>0.36499999999999999</v>
      </c>
      <c r="K21" s="25">
        <f>INDEX(FC_E2,$I21)+(MEDIAN(MinStable,$F21,1)-INDEX(FC_L,$I21))*(INDEX(FC_E2,$I21+1)-INDEX(FC_E2,$I21))/(INDEX(FC_L,$I21+1)-INDEX(FC_L,$I21))</f>
        <v>0.36</v>
      </c>
      <c r="L21" s="25">
        <f>INDEX(FC_E3,$I21)+(MEDIAN(MinStable,$F21,1)-INDEX(FC_L,$I21))*(INDEX(FC_E3,$I21+1)-INDEX(FC_E3,$I21))/(INDEX(FC_L,$I21+1)-INDEX(FC_L,$I21))</f>
        <v>0.35399999999999998</v>
      </c>
      <c r="M21" s="26">
        <f>(Cap_1*F21/J21+IF(N_base&gt;=2,Cap_2*F21/K21,0)+IF(N_base&gt;=3,Cap_3*F21/L21,0))*dt/60</f>
        <v>7.8754761843338586E-2</v>
      </c>
    </row>
    <row r="22" spans="1:13" x14ac:dyDescent="0.2">
      <c r="A22">
        <v>20</v>
      </c>
      <c r="B22" s="22">
        <f>A22/1440</f>
        <v>1.3888888888888888E-2</v>
      </c>
      <c r="C22" s="27">
        <f>Sim!C22</f>
        <v>1.1122000000000001</v>
      </c>
      <c r="D22" s="24">
        <f>Cap_base</f>
        <v>3.4</v>
      </c>
      <c r="E22" s="24">
        <f>MEDIAN(MinStable*D22,C22,D22)</f>
        <v>1.7</v>
      </c>
      <c r="F22" s="25">
        <f>E22/D22</f>
        <v>0.5</v>
      </c>
      <c r="G22" s="24">
        <f>MAX(0,C22-E22)</f>
        <v>0</v>
      </c>
      <c r="H22" s="24">
        <f>MAX(0,E22-C22)</f>
        <v>0.58779999999999988</v>
      </c>
      <c r="I22">
        <f>MIN(MATCH(MEDIAN(MinStable,F22,1),FC_L,1),3)</f>
        <v>2</v>
      </c>
      <c r="J22" s="25">
        <f>INDEX(FC_E1,$I22)+(MEDIAN(MinStable,$F22,1)-INDEX(FC_L,$I22))*(INDEX(FC_E1,$I22+1)-INDEX(FC_E1,$I22))/(INDEX(FC_L,$I22+1)-INDEX(FC_L,$I22))</f>
        <v>0.36499999999999999</v>
      </c>
      <c r="K22" s="25">
        <f>INDEX(FC_E2,$I22)+(MEDIAN(MinStable,$F22,1)-INDEX(FC_L,$I22))*(INDEX(FC_E2,$I22+1)-INDEX(FC_E2,$I22))/(INDEX(FC_L,$I22+1)-INDEX(FC_L,$I22))</f>
        <v>0.36</v>
      </c>
      <c r="L22" s="25">
        <f>INDEX(FC_E3,$I22)+(MEDIAN(MinStable,$F22,1)-INDEX(FC_L,$I22))*(INDEX(FC_E3,$I22+1)-INDEX(FC_E3,$I22))/(INDEX(FC_L,$I22+1)-INDEX(FC_L,$I22))</f>
        <v>0.35399999999999998</v>
      </c>
      <c r="M22" s="26">
        <f>(Cap_1*F22/J22+IF(N_base&gt;=2,Cap_2*F22/K22,0)+IF(N_base&gt;=3,Cap_3*F22/L22,0))*dt/60</f>
        <v>7.8754761843338586E-2</v>
      </c>
    </row>
    <row r="23" spans="1:13" x14ac:dyDescent="0.2">
      <c r="A23">
        <v>21</v>
      </c>
      <c r="B23" s="22">
        <f>A23/1440</f>
        <v>1.4583333333333334E-2</v>
      </c>
      <c r="C23" s="27">
        <f>Sim!C23</f>
        <v>1.0988</v>
      </c>
      <c r="D23" s="24">
        <f>Cap_base</f>
        <v>3.4</v>
      </c>
      <c r="E23" s="24">
        <f>MEDIAN(MinStable*D23,C23,D23)</f>
        <v>1.7</v>
      </c>
      <c r="F23" s="25">
        <f>E23/D23</f>
        <v>0.5</v>
      </c>
      <c r="G23" s="24">
        <f>MAX(0,C23-E23)</f>
        <v>0</v>
      </c>
      <c r="H23" s="24">
        <f>MAX(0,E23-C23)</f>
        <v>0.60119999999999996</v>
      </c>
      <c r="I23">
        <f>MIN(MATCH(MEDIAN(MinStable,F23,1),FC_L,1),3)</f>
        <v>2</v>
      </c>
      <c r="J23" s="25">
        <f>INDEX(FC_E1,$I23)+(MEDIAN(MinStable,$F23,1)-INDEX(FC_L,$I23))*(INDEX(FC_E1,$I23+1)-INDEX(FC_E1,$I23))/(INDEX(FC_L,$I23+1)-INDEX(FC_L,$I23))</f>
        <v>0.36499999999999999</v>
      </c>
      <c r="K23" s="25">
        <f>INDEX(FC_E2,$I23)+(MEDIAN(MinStable,$F23,1)-INDEX(FC_L,$I23))*(INDEX(FC_E2,$I23+1)-INDEX(FC_E2,$I23))/(INDEX(FC_L,$I23+1)-INDEX(FC_L,$I23))</f>
        <v>0.36</v>
      </c>
      <c r="L23" s="25">
        <f>INDEX(FC_E3,$I23)+(MEDIAN(MinStable,$F23,1)-INDEX(FC_L,$I23))*(INDEX(FC_E3,$I23+1)-INDEX(FC_E3,$I23))/(INDEX(FC_L,$I23+1)-INDEX(FC_L,$I23))</f>
        <v>0.35399999999999998</v>
      </c>
      <c r="M23" s="26">
        <f>(Cap_1*F23/J23+IF(N_base&gt;=2,Cap_2*F23/K23,0)+IF(N_base&gt;=3,Cap_3*F23/L23,0))*dt/60</f>
        <v>7.8754761843338586E-2</v>
      </c>
    </row>
    <row r="24" spans="1:13" x14ac:dyDescent="0.2">
      <c r="A24">
        <v>22</v>
      </c>
      <c r="B24" s="22">
        <f>A24/1440</f>
        <v>1.5277777777777777E-2</v>
      </c>
      <c r="C24" s="27">
        <f>Sim!C24</f>
        <v>1.1182000000000001</v>
      </c>
      <c r="D24" s="24">
        <f>Cap_base</f>
        <v>3.4</v>
      </c>
      <c r="E24" s="24">
        <f>MEDIAN(MinStable*D24,C24,D24)</f>
        <v>1.7</v>
      </c>
      <c r="F24" s="25">
        <f>E24/D24</f>
        <v>0.5</v>
      </c>
      <c r="G24" s="24">
        <f>MAX(0,C24-E24)</f>
        <v>0</v>
      </c>
      <c r="H24" s="24">
        <f>MAX(0,E24-C24)</f>
        <v>0.58179999999999987</v>
      </c>
      <c r="I24">
        <f>MIN(MATCH(MEDIAN(MinStable,F24,1),FC_L,1),3)</f>
        <v>2</v>
      </c>
      <c r="J24" s="25">
        <f>INDEX(FC_E1,$I24)+(MEDIAN(MinStable,$F24,1)-INDEX(FC_L,$I24))*(INDEX(FC_E1,$I24+1)-INDEX(FC_E1,$I24))/(INDEX(FC_L,$I24+1)-INDEX(FC_L,$I24))</f>
        <v>0.36499999999999999</v>
      </c>
      <c r="K24" s="25">
        <f>INDEX(FC_E2,$I24)+(MEDIAN(MinStable,$F24,1)-INDEX(FC_L,$I24))*(INDEX(FC_E2,$I24+1)-INDEX(FC_E2,$I24))/(INDEX(FC_L,$I24+1)-INDEX(FC_L,$I24))</f>
        <v>0.36</v>
      </c>
      <c r="L24" s="25">
        <f>INDEX(FC_E3,$I24)+(MEDIAN(MinStable,$F24,1)-INDEX(FC_L,$I24))*(INDEX(FC_E3,$I24+1)-INDEX(FC_E3,$I24))/(INDEX(FC_L,$I24+1)-INDEX(FC_L,$I24))</f>
        <v>0.35399999999999998</v>
      </c>
      <c r="M24" s="26">
        <f>(Cap_1*F24/J24+IF(N_base&gt;=2,Cap_2*F24/K24,0)+IF(N_base&gt;=3,Cap_3*F24/L24,0))*dt/60</f>
        <v>7.8754761843338586E-2</v>
      </c>
    </row>
    <row r="25" spans="1:13" x14ac:dyDescent="0.2">
      <c r="A25">
        <v>23</v>
      </c>
      <c r="B25" s="22">
        <f>A25/1440</f>
        <v>1.5972222222222221E-2</v>
      </c>
      <c r="C25" s="27">
        <f>Sim!C25</f>
        <v>1.0914999999999999</v>
      </c>
      <c r="D25" s="24">
        <f>Cap_base</f>
        <v>3.4</v>
      </c>
      <c r="E25" s="24">
        <f>MEDIAN(MinStable*D25,C25,D25)</f>
        <v>1.7</v>
      </c>
      <c r="F25" s="25">
        <f>E25/D25</f>
        <v>0.5</v>
      </c>
      <c r="G25" s="24">
        <f>MAX(0,C25-E25)</f>
        <v>0</v>
      </c>
      <c r="H25" s="24">
        <f>MAX(0,E25-C25)</f>
        <v>0.60850000000000004</v>
      </c>
      <c r="I25">
        <f>MIN(MATCH(MEDIAN(MinStable,F25,1),FC_L,1),3)</f>
        <v>2</v>
      </c>
      <c r="J25" s="25">
        <f>INDEX(FC_E1,$I25)+(MEDIAN(MinStable,$F25,1)-INDEX(FC_L,$I25))*(INDEX(FC_E1,$I25+1)-INDEX(FC_E1,$I25))/(INDEX(FC_L,$I25+1)-INDEX(FC_L,$I25))</f>
        <v>0.36499999999999999</v>
      </c>
      <c r="K25" s="25">
        <f>INDEX(FC_E2,$I25)+(MEDIAN(MinStable,$F25,1)-INDEX(FC_L,$I25))*(INDEX(FC_E2,$I25+1)-INDEX(FC_E2,$I25))/(INDEX(FC_L,$I25+1)-INDEX(FC_L,$I25))</f>
        <v>0.36</v>
      </c>
      <c r="L25" s="25">
        <f>INDEX(FC_E3,$I25)+(MEDIAN(MinStable,$F25,1)-INDEX(FC_L,$I25))*(INDEX(FC_E3,$I25+1)-INDEX(FC_E3,$I25))/(INDEX(FC_L,$I25+1)-INDEX(FC_L,$I25))</f>
        <v>0.35399999999999998</v>
      </c>
      <c r="M25" s="26">
        <f>(Cap_1*F25/J25+IF(N_base&gt;=2,Cap_2*F25/K25,0)+IF(N_base&gt;=3,Cap_3*F25/L25,0))*dt/60</f>
        <v>7.8754761843338586E-2</v>
      </c>
    </row>
    <row r="26" spans="1:13" x14ac:dyDescent="0.2">
      <c r="A26">
        <v>24</v>
      </c>
      <c r="B26" s="22">
        <f>A26/1440</f>
        <v>1.6666666666666666E-2</v>
      </c>
      <c r="C26" s="27">
        <f>Sim!C26</f>
        <v>1.1449</v>
      </c>
      <c r="D26" s="24">
        <f>Cap_base</f>
        <v>3.4</v>
      </c>
      <c r="E26" s="24">
        <f>MEDIAN(MinStable*D26,C26,D26)</f>
        <v>1.7</v>
      </c>
      <c r="F26" s="25">
        <f>E26/D26</f>
        <v>0.5</v>
      </c>
      <c r="G26" s="24">
        <f>MAX(0,C26-E26)</f>
        <v>0</v>
      </c>
      <c r="H26" s="24">
        <f>MAX(0,E26-C26)</f>
        <v>0.55509999999999993</v>
      </c>
      <c r="I26">
        <f>MIN(MATCH(MEDIAN(MinStable,F26,1),FC_L,1),3)</f>
        <v>2</v>
      </c>
      <c r="J26" s="25">
        <f>INDEX(FC_E1,$I26)+(MEDIAN(MinStable,$F26,1)-INDEX(FC_L,$I26))*(INDEX(FC_E1,$I26+1)-INDEX(FC_E1,$I26))/(INDEX(FC_L,$I26+1)-INDEX(FC_L,$I26))</f>
        <v>0.36499999999999999</v>
      </c>
      <c r="K26" s="25">
        <f>INDEX(FC_E2,$I26)+(MEDIAN(MinStable,$F26,1)-INDEX(FC_L,$I26))*(INDEX(FC_E2,$I26+1)-INDEX(FC_E2,$I26))/(INDEX(FC_L,$I26+1)-INDEX(FC_L,$I26))</f>
        <v>0.36</v>
      </c>
      <c r="L26" s="25">
        <f>INDEX(FC_E3,$I26)+(MEDIAN(MinStable,$F26,1)-INDEX(FC_L,$I26))*(INDEX(FC_E3,$I26+1)-INDEX(FC_E3,$I26))/(INDEX(FC_L,$I26+1)-INDEX(FC_L,$I26))</f>
        <v>0.35399999999999998</v>
      </c>
      <c r="M26" s="26">
        <f>(Cap_1*F26/J26+IF(N_base&gt;=2,Cap_2*F26/K26,0)+IF(N_base&gt;=3,Cap_3*F26/L26,0))*dt/60</f>
        <v>7.8754761843338586E-2</v>
      </c>
    </row>
    <row r="27" spans="1:13" x14ac:dyDescent="0.2">
      <c r="A27">
        <v>25</v>
      </c>
      <c r="B27" s="22">
        <f>A27/1440</f>
        <v>1.7361111111111112E-2</v>
      </c>
      <c r="C27" s="27">
        <f>Sim!C27</f>
        <v>1.0801000000000001</v>
      </c>
      <c r="D27" s="24">
        <f>Cap_base</f>
        <v>3.4</v>
      </c>
      <c r="E27" s="24">
        <f>MEDIAN(MinStable*D27,C27,D27)</f>
        <v>1.7</v>
      </c>
      <c r="F27" s="25">
        <f>E27/D27</f>
        <v>0.5</v>
      </c>
      <c r="G27" s="24">
        <f>MAX(0,C27-E27)</f>
        <v>0</v>
      </c>
      <c r="H27" s="24">
        <f>MAX(0,E27-C27)</f>
        <v>0.6198999999999999</v>
      </c>
      <c r="I27">
        <f>MIN(MATCH(MEDIAN(MinStable,F27,1),FC_L,1),3)</f>
        <v>2</v>
      </c>
      <c r="J27" s="25">
        <f>INDEX(FC_E1,$I27)+(MEDIAN(MinStable,$F27,1)-INDEX(FC_L,$I27))*(INDEX(FC_E1,$I27+1)-INDEX(FC_E1,$I27))/(INDEX(FC_L,$I27+1)-INDEX(FC_L,$I27))</f>
        <v>0.36499999999999999</v>
      </c>
      <c r="K27" s="25">
        <f>INDEX(FC_E2,$I27)+(MEDIAN(MinStable,$F27,1)-INDEX(FC_L,$I27))*(INDEX(FC_E2,$I27+1)-INDEX(FC_E2,$I27))/(INDEX(FC_L,$I27+1)-INDEX(FC_L,$I27))</f>
        <v>0.36</v>
      </c>
      <c r="L27" s="25">
        <f>INDEX(FC_E3,$I27)+(MEDIAN(MinStable,$F27,1)-INDEX(FC_L,$I27))*(INDEX(FC_E3,$I27+1)-INDEX(FC_E3,$I27))/(INDEX(FC_L,$I27+1)-INDEX(FC_L,$I27))</f>
        <v>0.35399999999999998</v>
      </c>
      <c r="M27" s="26">
        <f>(Cap_1*F27/J27+IF(N_base&gt;=2,Cap_2*F27/K27,0)+IF(N_base&gt;=3,Cap_3*F27/L27,0))*dt/60</f>
        <v>7.8754761843338586E-2</v>
      </c>
    </row>
    <row r="28" spans="1:13" x14ac:dyDescent="0.2">
      <c r="A28">
        <v>26</v>
      </c>
      <c r="B28" s="22">
        <f>A28/1440</f>
        <v>1.8055555555555554E-2</v>
      </c>
      <c r="C28" s="27">
        <f>Sim!C28</f>
        <v>1.1665000000000001</v>
      </c>
      <c r="D28" s="24">
        <f>Cap_base</f>
        <v>3.4</v>
      </c>
      <c r="E28" s="24">
        <f>MEDIAN(MinStable*D28,C28,D28)</f>
        <v>1.7</v>
      </c>
      <c r="F28" s="25">
        <f>E28/D28</f>
        <v>0.5</v>
      </c>
      <c r="G28" s="24">
        <f>MAX(0,C28-E28)</f>
        <v>0</v>
      </c>
      <c r="H28" s="24">
        <f>MAX(0,E28-C28)</f>
        <v>0.53349999999999986</v>
      </c>
      <c r="I28">
        <f>MIN(MATCH(MEDIAN(MinStable,F28,1),FC_L,1),3)</f>
        <v>2</v>
      </c>
      <c r="J28" s="25">
        <f>INDEX(FC_E1,$I28)+(MEDIAN(MinStable,$F28,1)-INDEX(FC_L,$I28))*(INDEX(FC_E1,$I28+1)-INDEX(FC_E1,$I28))/(INDEX(FC_L,$I28+1)-INDEX(FC_L,$I28))</f>
        <v>0.36499999999999999</v>
      </c>
      <c r="K28" s="25">
        <f>INDEX(FC_E2,$I28)+(MEDIAN(MinStable,$F28,1)-INDEX(FC_L,$I28))*(INDEX(FC_E2,$I28+1)-INDEX(FC_E2,$I28))/(INDEX(FC_L,$I28+1)-INDEX(FC_L,$I28))</f>
        <v>0.36</v>
      </c>
      <c r="L28" s="25">
        <f>INDEX(FC_E3,$I28)+(MEDIAN(MinStable,$F28,1)-INDEX(FC_L,$I28))*(INDEX(FC_E3,$I28+1)-INDEX(FC_E3,$I28))/(INDEX(FC_L,$I28+1)-INDEX(FC_L,$I28))</f>
        <v>0.35399999999999998</v>
      </c>
      <c r="M28" s="26">
        <f>(Cap_1*F28/J28+IF(N_base&gt;=2,Cap_2*F28/K28,0)+IF(N_base&gt;=3,Cap_3*F28/L28,0))*dt/60</f>
        <v>7.8754761843338586E-2</v>
      </c>
    </row>
    <row r="29" spans="1:13" x14ac:dyDescent="0.2">
      <c r="A29">
        <v>27</v>
      </c>
      <c r="B29" s="22">
        <f>A29/1440</f>
        <v>1.8749999999999999E-2</v>
      </c>
      <c r="C29" s="27">
        <f>Sim!C29</f>
        <v>1.1378999999999999</v>
      </c>
      <c r="D29" s="24">
        <f>Cap_base</f>
        <v>3.4</v>
      </c>
      <c r="E29" s="24">
        <f>MEDIAN(MinStable*D29,C29,D29)</f>
        <v>1.7</v>
      </c>
      <c r="F29" s="25">
        <f>E29/D29</f>
        <v>0.5</v>
      </c>
      <c r="G29" s="24">
        <f>MAX(0,C29-E29)</f>
        <v>0</v>
      </c>
      <c r="H29" s="24">
        <f>MAX(0,E29-C29)</f>
        <v>0.56210000000000004</v>
      </c>
      <c r="I29">
        <f>MIN(MATCH(MEDIAN(MinStable,F29,1),FC_L,1),3)</f>
        <v>2</v>
      </c>
      <c r="J29" s="25">
        <f>INDEX(FC_E1,$I29)+(MEDIAN(MinStable,$F29,1)-INDEX(FC_L,$I29))*(INDEX(FC_E1,$I29+1)-INDEX(FC_E1,$I29))/(INDEX(FC_L,$I29+1)-INDEX(FC_L,$I29))</f>
        <v>0.36499999999999999</v>
      </c>
      <c r="K29" s="25">
        <f>INDEX(FC_E2,$I29)+(MEDIAN(MinStable,$F29,1)-INDEX(FC_L,$I29))*(INDEX(FC_E2,$I29+1)-INDEX(FC_E2,$I29))/(INDEX(FC_L,$I29+1)-INDEX(FC_L,$I29))</f>
        <v>0.36</v>
      </c>
      <c r="L29" s="25">
        <f>INDEX(FC_E3,$I29)+(MEDIAN(MinStable,$F29,1)-INDEX(FC_L,$I29))*(INDEX(FC_E3,$I29+1)-INDEX(FC_E3,$I29))/(INDEX(FC_L,$I29+1)-INDEX(FC_L,$I29))</f>
        <v>0.35399999999999998</v>
      </c>
      <c r="M29" s="26">
        <f>(Cap_1*F29/J29+IF(N_base&gt;=2,Cap_2*F29/K29,0)+IF(N_base&gt;=3,Cap_3*F29/L29,0))*dt/60</f>
        <v>7.8754761843338586E-2</v>
      </c>
    </row>
    <row r="30" spans="1:13" x14ac:dyDescent="0.2">
      <c r="A30">
        <v>28</v>
      </c>
      <c r="B30" s="22">
        <f>A30/1440</f>
        <v>1.9444444444444445E-2</v>
      </c>
      <c r="C30" s="27">
        <f>Sim!C30</f>
        <v>1.1526000000000001</v>
      </c>
      <c r="D30" s="24">
        <f>Cap_base</f>
        <v>3.4</v>
      </c>
      <c r="E30" s="24">
        <f>MEDIAN(MinStable*D30,C30,D30)</f>
        <v>1.7</v>
      </c>
      <c r="F30" s="25">
        <f>E30/D30</f>
        <v>0.5</v>
      </c>
      <c r="G30" s="24">
        <f>MAX(0,C30-E30)</f>
        <v>0</v>
      </c>
      <c r="H30" s="24">
        <f>MAX(0,E30-C30)</f>
        <v>0.54739999999999989</v>
      </c>
      <c r="I30">
        <f>MIN(MATCH(MEDIAN(MinStable,F30,1),FC_L,1),3)</f>
        <v>2</v>
      </c>
      <c r="J30" s="25">
        <f>INDEX(FC_E1,$I30)+(MEDIAN(MinStable,$F30,1)-INDEX(FC_L,$I30))*(INDEX(FC_E1,$I30+1)-INDEX(FC_E1,$I30))/(INDEX(FC_L,$I30+1)-INDEX(FC_L,$I30))</f>
        <v>0.36499999999999999</v>
      </c>
      <c r="K30" s="25">
        <f>INDEX(FC_E2,$I30)+(MEDIAN(MinStable,$F30,1)-INDEX(FC_L,$I30))*(INDEX(FC_E2,$I30+1)-INDEX(FC_E2,$I30))/(INDEX(FC_L,$I30+1)-INDEX(FC_L,$I30))</f>
        <v>0.36</v>
      </c>
      <c r="L30" s="25">
        <f>INDEX(FC_E3,$I30)+(MEDIAN(MinStable,$F30,1)-INDEX(FC_L,$I30))*(INDEX(FC_E3,$I30+1)-INDEX(FC_E3,$I30))/(INDEX(FC_L,$I30+1)-INDEX(FC_L,$I30))</f>
        <v>0.35399999999999998</v>
      </c>
      <c r="M30" s="26">
        <f>(Cap_1*F30/J30+IF(N_base&gt;=2,Cap_2*F30/K30,0)+IF(N_base&gt;=3,Cap_3*F30/L30,0))*dt/60</f>
        <v>7.8754761843338586E-2</v>
      </c>
    </row>
    <row r="31" spans="1:13" x14ac:dyDescent="0.2">
      <c r="A31">
        <v>29</v>
      </c>
      <c r="B31" s="22">
        <f>A31/1440</f>
        <v>2.013888888888889E-2</v>
      </c>
      <c r="C31" s="27">
        <f>Sim!C31</f>
        <v>1.2438</v>
      </c>
      <c r="D31" s="24">
        <f>Cap_base</f>
        <v>3.4</v>
      </c>
      <c r="E31" s="24">
        <f>MEDIAN(MinStable*D31,C31,D31)</f>
        <v>1.7</v>
      </c>
      <c r="F31" s="25">
        <f>E31/D31</f>
        <v>0.5</v>
      </c>
      <c r="G31" s="24">
        <f>MAX(0,C31-E31)</f>
        <v>0</v>
      </c>
      <c r="H31" s="24">
        <f>MAX(0,E31-C31)</f>
        <v>0.45619999999999994</v>
      </c>
      <c r="I31">
        <f>MIN(MATCH(MEDIAN(MinStable,F31,1),FC_L,1),3)</f>
        <v>2</v>
      </c>
      <c r="J31" s="25">
        <f>INDEX(FC_E1,$I31)+(MEDIAN(MinStable,$F31,1)-INDEX(FC_L,$I31))*(INDEX(FC_E1,$I31+1)-INDEX(FC_E1,$I31))/(INDEX(FC_L,$I31+1)-INDEX(FC_L,$I31))</f>
        <v>0.36499999999999999</v>
      </c>
      <c r="K31" s="25">
        <f>INDEX(FC_E2,$I31)+(MEDIAN(MinStable,$F31,1)-INDEX(FC_L,$I31))*(INDEX(FC_E2,$I31+1)-INDEX(FC_E2,$I31))/(INDEX(FC_L,$I31+1)-INDEX(FC_L,$I31))</f>
        <v>0.36</v>
      </c>
      <c r="L31" s="25">
        <f>INDEX(FC_E3,$I31)+(MEDIAN(MinStable,$F31,1)-INDEX(FC_L,$I31))*(INDEX(FC_E3,$I31+1)-INDEX(FC_E3,$I31))/(INDEX(FC_L,$I31+1)-INDEX(FC_L,$I31))</f>
        <v>0.35399999999999998</v>
      </c>
      <c r="M31" s="26">
        <f>(Cap_1*F31/J31+IF(N_base&gt;=2,Cap_2*F31/K31,0)+IF(N_base&gt;=3,Cap_3*F31/L31,0))*dt/60</f>
        <v>7.8754761843338586E-2</v>
      </c>
    </row>
    <row r="32" spans="1:13" x14ac:dyDescent="0.2">
      <c r="A32">
        <v>30</v>
      </c>
      <c r="B32" s="22">
        <f>A32/1440</f>
        <v>2.0833333333333332E-2</v>
      </c>
      <c r="C32" s="27">
        <f>Sim!C32</f>
        <v>1.1536999999999999</v>
      </c>
      <c r="D32" s="24">
        <f>Cap_base</f>
        <v>3.4</v>
      </c>
      <c r="E32" s="24">
        <f>MEDIAN(MinStable*D32,C32,D32)</f>
        <v>1.7</v>
      </c>
      <c r="F32" s="25">
        <f>E32/D32</f>
        <v>0.5</v>
      </c>
      <c r="G32" s="24">
        <f>MAX(0,C32-E32)</f>
        <v>0</v>
      </c>
      <c r="H32" s="24">
        <f>MAX(0,E32-C32)</f>
        <v>0.54630000000000001</v>
      </c>
      <c r="I32">
        <f>MIN(MATCH(MEDIAN(MinStable,F32,1),FC_L,1),3)</f>
        <v>2</v>
      </c>
      <c r="J32" s="25">
        <f>INDEX(FC_E1,$I32)+(MEDIAN(MinStable,$F32,1)-INDEX(FC_L,$I32))*(INDEX(FC_E1,$I32+1)-INDEX(FC_E1,$I32))/(INDEX(FC_L,$I32+1)-INDEX(FC_L,$I32))</f>
        <v>0.36499999999999999</v>
      </c>
      <c r="K32" s="25">
        <f>INDEX(FC_E2,$I32)+(MEDIAN(MinStable,$F32,1)-INDEX(FC_L,$I32))*(INDEX(FC_E2,$I32+1)-INDEX(FC_E2,$I32))/(INDEX(FC_L,$I32+1)-INDEX(FC_L,$I32))</f>
        <v>0.36</v>
      </c>
      <c r="L32" s="25">
        <f>INDEX(FC_E3,$I32)+(MEDIAN(MinStable,$F32,1)-INDEX(FC_L,$I32))*(INDEX(FC_E3,$I32+1)-INDEX(FC_E3,$I32))/(INDEX(FC_L,$I32+1)-INDEX(FC_L,$I32))</f>
        <v>0.35399999999999998</v>
      </c>
      <c r="M32" s="26">
        <f>(Cap_1*F32/J32+IF(N_base&gt;=2,Cap_2*F32/K32,0)+IF(N_base&gt;=3,Cap_3*F32/L32,0))*dt/60</f>
        <v>7.8754761843338586E-2</v>
      </c>
    </row>
    <row r="33" spans="1:13" x14ac:dyDescent="0.2">
      <c r="A33">
        <v>31</v>
      </c>
      <c r="B33" s="22">
        <f>A33/1440</f>
        <v>2.1527777777777778E-2</v>
      </c>
      <c r="C33" s="27">
        <f>Sim!C33</f>
        <v>1.2234</v>
      </c>
      <c r="D33" s="24">
        <f>Cap_base</f>
        <v>3.4</v>
      </c>
      <c r="E33" s="24">
        <f>MEDIAN(MinStable*D33,C33,D33)</f>
        <v>1.7</v>
      </c>
      <c r="F33" s="25">
        <f>E33/D33</f>
        <v>0.5</v>
      </c>
      <c r="G33" s="24">
        <f>MAX(0,C33-E33)</f>
        <v>0</v>
      </c>
      <c r="H33" s="24">
        <f>MAX(0,E33-C33)</f>
        <v>0.47659999999999991</v>
      </c>
      <c r="I33">
        <f>MIN(MATCH(MEDIAN(MinStable,F33,1),FC_L,1),3)</f>
        <v>2</v>
      </c>
      <c r="J33" s="25">
        <f>INDEX(FC_E1,$I33)+(MEDIAN(MinStable,$F33,1)-INDEX(FC_L,$I33))*(INDEX(FC_E1,$I33+1)-INDEX(FC_E1,$I33))/(INDEX(FC_L,$I33+1)-INDEX(FC_L,$I33))</f>
        <v>0.36499999999999999</v>
      </c>
      <c r="K33" s="25">
        <f>INDEX(FC_E2,$I33)+(MEDIAN(MinStable,$F33,1)-INDEX(FC_L,$I33))*(INDEX(FC_E2,$I33+1)-INDEX(FC_E2,$I33))/(INDEX(FC_L,$I33+1)-INDEX(FC_L,$I33))</f>
        <v>0.36</v>
      </c>
      <c r="L33" s="25">
        <f>INDEX(FC_E3,$I33)+(MEDIAN(MinStable,$F33,1)-INDEX(FC_L,$I33))*(INDEX(FC_E3,$I33+1)-INDEX(FC_E3,$I33))/(INDEX(FC_L,$I33+1)-INDEX(FC_L,$I33))</f>
        <v>0.35399999999999998</v>
      </c>
      <c r="M33" s="26">
        <f>(Cap_1*F33/J33+IF(N_base&gt;=2,Cap_2*F33/K33,0)+IF(N_base&gt;=3,Cap_3*F33/L33,0))*dt/60</f>
        <v>7.8754761843338586E-2</v>
      </c>
    </row>
    <row r="34" spans="1:13" x14ac:dyDescent="0.2">
      <c r="A34">
        <v>32</v>
      </c>
      <c r="B34" s="22">
        <f>A34/1440</f>
        <v>2.2222222222222223E-2</v>
      </c>
      <c r="C34" s="27">
        <f>Sim!C34</f>
        <v>1.1476999999999999</v>
      </c>
      <c r="D34" s="24">
        <f>Cap_base</f>
        <v>3.4</v>
      </c>
      <c r="E34" s="24">
        <f>MEDIAN(MinStable*D34,C34,D34)</f>
        <v>1.7</v>
      </c>
      <c r="F34" s="25">
        <f>E34/D34</f>
        <v>0.5</v>
      </c>
      <c r="G34" s="24">
        <f>MAX(0,C34-E34)</f>
        <v>0</v>
      </c>
      <c r="H34" s="24">
        <f>MAX(0,E34-C34)</f>
        <v>0.55230000000000001</v>
      </c>
      <c r="I34">
        <f>MIN(MATCH(MEDIAN(MinStable,F34,1),FC_L,1),3)</f>
        <v>2</v>
      </c>
      <c r="J34" s="25">
        <f>INDEX(FC_E1,$I34)+(MEDIAN(MinStable,$F34,1)-INDEX(FC_L,$I34))*(INDEX(FC_E1,$I34+1)-INDEX(FC_E1,$I34))/(INDEX(FC_L,$I34+1)-INDEX(FC_L,$I34))</f>
        <v>0.36499999999999999</v>
      </c>
      <c r="K34" s="25">
        <f>INDEX(FC_E2,$I34)+(MEDIAN(MinStable,$F34,1)-INDEX(FC_L,$I34))*(INDEX(FC_E2,$I34+1)-INDEX(FC_E2,$I34))/(INDEX(FC_L,$I34+1)-INDEX(FC_L,$I34))</f>
        <v>0.36</v>
      </c>
      <c r="L34" s="25">
        <f>INDEX(FC_E3,$I34)+(MEDIAN(MinStable,$F34,1)-INDEX(FC_L,$I34))*(INDEX(FC_E3,$I34+1)-INDEX(FC_E3,$I34))/(INDEX(FC_L,$I34+1)-INDEX(FC_L,$I34))</f>
        <v>0.35399999999999998</v>
      </c>
      <c r="M34" s="26">
        <f>(Cap_1*F34/J34+IF(N_base&gt;=2,Cap_2*F34/K34,0)+IF(N_base&gt;=3,Cap_3*F34/L34,0))*dt/60</f>
        <v>7.8754761843338586E-2</v>
      </c>
    </row>
    <row r="35" spans="1:13" x14ac:dyDescent="0.2">
      <c r="A35">
        <v>33</v>
      </c>
      <c r="B35" s="22">
        <f>A35/1440</f>
        <v>2.2916666666666665E-2</v>
      </c>
      <c r="C35" s="27">
        <f>Sim!C35</f>
        <v>1.1133999999999999</v>
      </c>
      <c r="D35" s="24">
        <f>Cap_base</f>
        <v>3.4</v>
      </c>
      <c r="E35" s="24">
        <f>MEDIAN(MinStable*D35,C35,D35)</f>
        <v>1.7</v>
      </c>
      <c r="F35" s="25">
        <f>E35/D35</f>
        <v>0.5</v>
      </c>
      <c r="G35" s="24">
        <f>MAX(0,C35-E35)</f>
        <v>0</v>
      </c>
      <c r="H35" s="24">
        <f>MAX(0,E35-C35)</f>
        <v>0.58660000000000001</v>
      </c>
      <c r="I35">
        <f>MIN(MATCH(MEDIAN(MinStable,F35,1),FC_L,1),3)</f>
        <v>2</v>
      </c>
      <c r="J35" s="25">
        <f>INDEX(FC_E1,$I35)+(MEDIAN(MinStable,$F35,1)-INDEX(FC_L,$I35))*(INDEX(FC_E1,$I35+1)-INDEX(FC_E1,$I35))/(INDEX(FC_L,$I35+1)-INDEX(FC_L,$I35))</f>
        <v>0.36499999999999999</v>
      </c>
      <c r="K35" s="25">
        <f>INDEX(FC_E2,$I35)+(MEDIAN(MinStable,$F35,1)-INDEX(FC_L,$I35))*(INDEX(FC_E2,$I35+1)-INDEX(FC_E2,$I35))/(INDEX(FC_L,$I35+1)-INDEX(FC_L,$I35))</f>
        <v>0.36</v>
      </c>
      <c r="L35" s="25">
        <f>INDEX(FC_E3,$I35)+(MEDIAN(MinStable,$F35,1)-INDEX(FC_L,$I35))*(INDEX(FC_E3,$I35+1)-INDEX(FC_E3,$I35))/(INDEX(FC_L,$I35+1)-INDEX(FC_L,$I35))</f>
        <v>0.35399999999999998</v>
      </c>
      <c r="M35" s="26">
        <f>(Cap_1*F35/J35+IF(N_base&gt;=2,Cap_2*F35/K35,0)+IF(N_base&gt;=3,Cap_3*F35/L35,0))*dt/60</f>
        <v>7.8754761843338586E-2</v>
      </c>
    </row>
    <row r="36" spans="1:13" x14ac:dyDescent="0.2">
      <c r="A36">
        <v>34</v>
      </c>
      <c r="B36" s="22">
        <f>A36/1440</f>
        <v>2.361111111111111E-2</v>
      </c>
      <c r="C36" s="27">
        <f>Sim!C36</f>
        <v>1.1872</v>
      </c>
      <c r="D36" s="24">
        <f>Cap_base</f>
        <v>3.4</v>
      </c>
      <c r="E36" s="24">
        <f>MEDIAN(MinStable*D36,C36,D36)</f>
        <v>1.7</v>
      </c>
      <c r="F36" s="25">
        <f>E36/D36</f>
        <v>0.5</v>
      </c>
      <c r="G36" s="24">
        <f>MAX(0,C36-E36)</f>
        <v>0</v>
      </c>
      <c r="H36" s="24">
        <f>MAX(0,E36-C36)</f>
        <v>0.51279999999999992</v>
      </c>
      <c r="I36">
        <f>MIN(MATCH(MEDIAN(MinStable,F36,1),FC_L,1),3)</f>
        <v>2</v>
      </c>
      <c r="J36" s="25">
        <f>INDEX(FC_E1,$I36)+(MEDIAN(MinStable,$F36,1)-INDEX(FC_L,$I36))*(INDEX(FC_E1,$I36+1)-INDEX(FC_E1,$I36))/(INDEX(FC_L,$I36+1)-INDEX(FC_L,$I36))</f>
        <v>0.36499999999999999</v>
      </c>
      <c r="K36" s="25">
        <f>INDEX(FC_E2,$I36)+(MEDIAN(MinStable,$F36,1)-INDEX(FC_L,$I36))*(INDEX(FC_E2,$I36+1)-INDEX(FC_E2,$I36))/(INDEX(FC_L,$I36+1)-INDEX(FC_L,$I36))</f>
        <v>0.36</v>
      </c>
      <c r="L36" s="25">
        <f>INDEX(FC_E3,$I36)+(MEDIAN(MinStable,$F36,1)-INDEX(FC_L,$I36))*(INDEX(FC_E3,$I36+1)-INDEX(FC_E3,$I36))/(INDEX(FC_L,$I36+1)-INDEX(FC_L,$I36))</f>
        <v>0.35399999999999998</v>
      </c>
      <c r="M36" s="26">
        <f>(Cap_1*F36/J36+IF(N_base&gt;=2,Cap_2*F36/K36,0)+IF(N_base&gt;=3,Cap_3*F36/L36,0))*dt/60</f>
        <v>7.8754761843338586E-2</v>
      </c>
    </row>
    <row r="37" spans="1:13" x14ac:dyDescent="0.2">
      <c r="A37">
        <v>35</v>
      </c>
      <c r="B37" s="22">
        <f>A37/1440</f>
        <v>2.4305555555555556E-2</v>
      </c>
      <c r="C37" s="27">
        <f>Sim!C37</f>
        <v>1.2343</v>
      </c>
      <c r="D37" s="24">
        <f>Cap_base</f>
        <v>3.4</v>
      </c>
      <c r="E37" s="24">
        <f>MEDIAN(MinStable*D37,C37,D37)</f>
        <v>1.7</v>
      </c>
      <c r="F37" s="25">
        <f>E37/D37</f>
        <v>0.5</v>
      </c>
      <c r="G37" s="24">
        <f>MAX(0,C37-E37)</f>
        <v>0</v>
      </c>
      <c r="H37" s="24">
        <f>MAX(0,E37-C37)</f>
        <v>0.4657</v>
      </c>
      <c r="I37">
        <f>MIN(MATCH(MEDIAN(MinStable,F37,1),FC_L,1),3)</f>
        <v>2</v>
      </c>
      <c r="J37" s="25">
        <f>INDEX(FC_E1,$I37)+(MEDIAN(MinStable,$F37,1)-INDEX(FC_L,$I37))*(INDEX(FC_E1,$I37+1)-INDEX(FC_E1,$I37))/(INDEX(FC_L,$I37+1)-INDEX(FC_L,$I37))</f>
        <v>0.36499999999999999</v>
      </c>
      <c r="K37" s="25">
        <f>INDEX(FC_E2,$I37)+(MEDIAN(MinStable,$F37,1)-INDEX(FC_L,$I37))*(INDEX(FC_E2,$I37+1)-INDEX(FC_E2,$I37))/(INDEX(FC_L,$I37+1)-INDEX(FC_L,$I37))</f>
        <v>0.36</v>
      </c>
      <c r="L37" s="25">
        <f>INDEX(FC_E3,$I37)+(MEDIAN(MinStable,$F37,1)-INDEX(FC_L,$I37))*(INDEX(FC_E3,$I37+1)-INDEX(FC_E3,$I37))/(INDEX(FC_L,$I37+1)-INDEX(FC_L,$I37))</f>
        <v>0.35399999999999998</v>
      </c>
      <c r="M37" s="26">
        <f>(Cap_1*F37/J37+IF(N_base&gt;=2,Cap_2*F37/K37,0)+IF(N_base&gt;=3,Cap_3*F37/L37,0))*dt/60</f>
        <v>7.8754761843338586E-2</v>
      </c>
    </row>
    <row r="38" spans="1:13" x14ac:dyDescent="0.2">
      <c r="A38">
        <v>36</v>
      </c>
      <c r="B38" s="22">
        <f>A38/1440</f>
        <v>2.5000000000000001E-2</v>
      </c>
      <c r="C38" s="27">
        <f>Sim!C38</f>
        <v>1.1506000000000001</v>
      </c>
      <c r="D38" s="24">
        <f>Cap_base</f>
        <v>3.4</v>
      </c>
      <c r="E38" s="24">
        <f>MEDIAN(MinStable*D38,C38,D38)</f>
        <v>1.7</v>
      </c>
      <c r="F38" s="25">
        <f>E38/D38</f>
        <v>0.5</v>
      </c>
      <c r="G38" s="24">
        <f>MAX(0,C38-E38)</f>
        <v>0</v>
      </c>
      <c r="H38" s="24">
        <f>MAX(0,E38-C38)</f>
        <v>0.54939999999999989</v>
      </c>
      <c r="I38">
        <f>MIN(MATCH(MEDIAN(MinStable,F38,1),FC_L,1),3)</f>
        <v>2</v>
      </c>
      <c r="J38" s="25">
        <f>INDEX(FC_E1,$I38)+(MEDIAN(MinStable,$F38,1)-INDEX(FC_L,$I38))*(INDEX(FC_E1,$I38+1)-INDEX(FC_E1,$I38))/(INDEX(FC_L,$I38+1)-INDEX(FC_L,$I38))</f>
        <v>0.36499999999999999</v>
      </c>
      <c r="K38" s="25">
        <f>INDEX(FC_E2,$I38)+(MEDIAN(MinStable,$F38,1)-INDEX(FC_L,$I38))*(INDEX(FC_E2,$I38+1)-INDEX(FC_E2,$I38))/(INDEX(FC_L,$I38+1)-INDEX(FC_L,$I38))</f>
        <v>0.36</v>
      </c>
      <c r="L38" s="25">
        <f>INDEX(FC_E3,$I38)+(MEDIAN(MinStable,$F38,1)-INDEX(FC_L,$I38))*(INDEX(FC_E3,$I38+1)-INDEX(FC_E3,$I38))/(INDEX(FC_L,$I38+1)-INDEX(FC_L,$I38))</f>
        <v>0.35399999999999998</v>
      </c>
      <c r="M38" s="26">
        <f>(Cap_1*F38/J38+IF(N_base&gt;=2,Cap_2*F38/K38,0)+IF(N_base&gt;=3,Cap_3*F38/L38,0))*dt/60</f>
        <v>7.8754761843338586E-2</v>
      </c>
    </row>
    <row r="39" spans="1:13" x14ac:dyDescent="0.2">
      <c r="A39">
        <v>37</v>
      </c>
      <c r="B39" s="22">
        <f>A39/1440</f>
        <v>2.5694444444444443E-2</v>
      </c>
      <c r="C39" s="27">
        <f>Sim!C39</f>
        <v>1.0846</v>
      </c>
      <c r="D39" s="24">
        <f>Cap_base</f>
        <v>3.4</v>
      </c>
      <c r="E39" s="24">
        <f>MEDIAN(MinStable*D39,C39,D39)</f>
        <v>1.7</v>
      </c>
      <c r="F39" s="25">
        <f>E39/D39</f>
        <v>0.5</v>
      </c>
      <c r="G39" s="24">
        <f>MAX(0,C39-E39)</f>
        <v>0</v>
      </c>
      <c r="H39" s="24">
        <f>MAX(0,E39-C39)</f>
        <v>0.61539999999999995</v>
      </c>
      <c r="I39">
        <f>MIN(MATCH(MEDIAN(MinStable,F39,1),FC_L,1),3)</f>
        <v>2</v>
      </c>
      <c r="J39" s="25">
        <f>INDEX(FC_E1,$I39)+(MEDIAN(MinStable,$F39,1)-INDEX(FC_L,$I39))*(INDEX(FC_E1,$I39+1)-INDEX(FC_E1,$I39))/(INDEX(FC_L,$I39+1)-INDEX(FC_L,$I39))</f>
        <v>0.36499999999999999</v>
      </c>
      <c r="K39" s="25">
        <f>INDEX(FC_E2,$I39)+(MEDIAN(MinStable,$F39,1)-INDEX(FC_L,$I39))*(INDEX(FC_E2,$I39+1)-INDEX(FC_E2,$I39))/(INDEX(FC_L,$I39+1)-INDEX(FC_L,$I39))</f>
        <v>0.36</v>
      </c>
      <c r="L39" s="25">
        <f>INDEX(FC_E3,$I39)+(MEDIAN(MinStable,$F39,1)-INDEX(FC_L,$I39))*(INDEX(FC_E3,$I39+1)-INDEX(FC_E3,$I39))/(INDEX(FC_L,$I39+1)-INDEX(FC_L,$I39))</f>
        <v>0.35399999999999998</v>
      </c>
      <c r="M39" s="26">
        <f>(Cap_1*F39/J39+IF(N_base&gt;=2,Cap_2*F39/K39,0)+IF(N_base&gt;=3,Cap_3*F39/L39,0))*dt/60</f>
        <v>7.8754761843338586E-2</v>
      </c>
    </row>
    <row r="40" spans="1:13" x14ac:dyDescent="0.2">
      <c r="A40">
        <v>38</v>
      </c>
      <c r="B40" s="22">
        <f>A40/1440</f>
        <v>2.6388888888888889E-2</v>
      </c>
      <c r="C40" s="27">
        <f>Sim!C40</f>
        <v>1.1028</v>
      </c>
      <c r="D40" s="24">
        <f>Cap_base</f>
        <v>3.4</v>
      </c>
      <c r="E40" s="24">
        <f>MEDIAN(MinStable*D40,C40,D40)</f>
        <v>1.7</v>
      </c>
      <c r="F40" s="25">
        <f>E40/D40</f>
        <v>0.5</v>
      </c>
      <c r="G40" s="24">
        <f>MAX(0,C40-E40)</f>
        <v>0</v>
      </c>
      <c r="H40" s="24">
        <f>MAX(0,E40-C40)</f>
        <v>0.59719999999999995</v>
      </c>
      <c r="I40">
        <f>MIN(MATCH(MEDIAN(MinStable,F40,1),FC_L,1),3)</f>
        <v>2</v>
      </c>
      <c r="J40" s="25">
        <f>INDEX(FC_E1,$I40)+(MEDIAN(MinStable,$F40,1)-INDEX(FC_L,$I40))*(INDEX(FC_E1,$I40+1)-INDEX(FC_E1,$I40))/(INDEX(FC_L,$I40+1)-INDEX(FC_L,$I40))</f>
        <v>0.36499999999999999</v>
      </c>
      <c r="K40" s="25">
        <f>INDEX(FC_E2,$I40)+(MEDIAN(MinStable,$F40,1)-INDEX(FC_L,$I40))*(INDEX(FC_E2,$I40+1)-INDEX(FC_E2,$I40))/(INDEX(FC_L,$I40+1)-INDEX(FC_L,$I40))</f>
        <v>0.36</v>
      </c>
      <c r="L40" s="25">
        <f>INDEX(FC_E3,$I40)+(MEDIAN(MinStable,$F40,1)-INDEX(FC_L,$I40))*(INDEX(FC_E3,$I40+1)-INDEX(FC_E3,$I40))/(INDEX(FC_L,$I40+1)-INDEX(FC_L,$I40))</f>
        <v>0.35399999999999998</v>
      </c>
      <c r="M40" s="26">
        <f>(Cap_1*F40/J40+IF(N_base&gt;=2,Cap_2*F40/K40,0)+IF(N_base&gt;=3,Cap_3*F40/L40,0))*dt/60</f>
        <v>7.8754761843338586E-2</v>
      </c>
    </row>
    <row r="41" spans="1:13" x14ac:dyDescent="0.2">
      <c r="A41">
        <v>39</v>
      </c>
      <c r="B41" s="22">
        <f>A41/1440</f>
        <v>2.7083333333333334E-2</v>
      </c>
      <c r="C41" s="27">
        <f>Sim!C41</f>
        <v>1.1618999999999999</v>
      </c>
      <c r="D41" s="24">
        <f>Cap_base</f>
        <v>3.4</v>
      </c>
      <c r="E41" s="24">
        <f>MEDIAN(MinStable*D41,C41,D41)</f>
        <v>1.7</v>
      </c>
      <c r="F41" s="25">
        <f>E41/D41</f>
        <v>0.5</v>
      </c>
      <c r="G41" s="24">
        <f>MAX(0,C41-E41)</f>
        <v>0</v>
      </c>
      <c r="H41" s="24">
        <f>MAX(0,E41-C41)</f>
        <v>0.53810000000000002</v>
      </c>
      <c r="I41">
        <f>MIN(MATCH(MEDIAN(MinStable,F41,1),FC_L,1),3)</f>
        <v>2</v>
      </c>
      <c r="J41" s="25">
        <f>INDEX(FC_E1,$I41)+(MEDIAN(MinStable,$F41,1)-INDEX(FC_L,$I41))*(INDEX(FC_E1,$I41+1)-INDEX(FC_E1,$I41))/(INDEX(FC_L,$I41+1)-INDEX(FC_L,$I41))</f>
        <v>0.36499999999999999</v>
      </c>
      <c r="K41" s="25">
        <f>INDEX(FC_E2,$I41)+(MEDIAN(MinStable,$F41,1)-INDEX(FC_L,$I41))*(INDEX(FC_E2,$I41+1)-INDEX(FC_E2,$I41))/(INDEX(FC_L,$I41+1)-INDEX(FC_L,$I41))</f>
        <v>0.36</v>
      </c>
      <c r="L41" s="25">
        <f>INDEX(FC_E3,$I41)+(MEDIAN(MinStable,$F41,1)-INDEX(FC_L,$I41))*(INDEX(FC_E3,$I41+1)-INDEX(FC_E3,$I41))/(INDEX(FC_L,$I41+1)-INDEX(FC_L,$I41))</f>
        <v>0.35399999999999998</v>
      </c>
      <c r="M41" s="26">
        <f>(Cap_1*F41/J41+IF(N_base&gt;=2,Cap_2*F41/K41,0)+IF(N_base&gt;=3,Cap_3*F41/L41,0))*dt/60</f>
        <v>7.8754761843338586E-2</v>
      </c>
    </row>
    <row r="42" spans="1:13" x14ac:dyDescent="0.2">
      <c r="A42">
        <v>40</v>
      </c>
      <c r="B42" s="22">
        <f>A42/1440</f>
        <v>2.7777777777777776E-2</v>
      </c>
      <c r="C42" s="27">
        <f>Sim!C42</f>
        <v>1.2262</v>
      </c>
      <c r="D42" s="24">
        <f>Cap_base</f>
        <v>3.4</v>
      </c>
      <c r="E42" s="24">
        <f>MEDIAN(MinStable*D42,C42,D42)</f>
        <v>1.7</v>
      </c>
      <c r="F42" s="25">
        <f>E42/D42</f>
        <v>0.5</v>
      </c>
      <c r="G42" s="24">
        <f>MAX(0,C42-E42)</f>
        <v>0</v>
      </c>
      <c r="H42" s="24">
        <f>MAX(0,E42-C42)</f>
        <v>0.4738</v>
      </c>
      <c r="I42">
        <f>MIN(MATCH(MEDIAN(MinStable,F42,1),FC_L,1),3)</f>
        <v>2</v>
      </c>
      <c r="J42" s="25">
        <f>INDEX(FC_E1,$I42)+(MEDIAN(MinStable,$F42,1)-INDEX(FC_L,$I42))*(INDEX(FC_E1,$I42+1)-INDEX(FC_E1,$I42))/(INDEX(FC_L,$I42+1)-INDEX(FC_L,$I42))</f>
        <v>0.36499999999999999</v>
      </c>
      <c r="K42" s="25">
        <f>INDEX(FC_E2,$I42)+(MEDIAN(MinStable,$F42,1)-INDEX(FC_L,$I42))*(INDEX(FC_E2,$I42+1)-INDEX(FC_E2,$I42))/(INDEX(FC_L,$I42+1)-INDEX(FC_L,$I42))</f>
        <v>0.36</v>
      </c>
      <c r="L42" s="25">
        <f>INDEX(FC_E3,$I42)+(MEDIAN(MinStable,$F42,1)-INDEX(FC_L,$I42))*(INDEX(FC_E3,$I42+1)-INDEX(FC_E3,$I42))/(INDEX(FC_L,$I42+1)-INDEX(FC_L,$I42))</f>
        <v>0.35399999999999998</v>
      </c>
      <c r="M42" s="26">
        <f>(Cap_1*F42/J42+IF(N_base&gt;=2,Cap_2*F42/K42,0)+IF(N_base&gt;=3,Cap_3*F42/L42,0))*dt/60</f>
        <v>7.8754761843338586E-2</v>
      </c>
    </row>
    <row r="43" spans="1:13" x14ac:dyDescent="0.2">
      <c r="A43">
        <v>41</v>
      </c>
      <c r="B43" s="22">
        <f>A43/1440</f>
        <v>2.8472222222222222E-2</v>
      </c>
      <c r="C43" s="27">
        <f>Sim!C43</f>
        <v>1.2707999999999999</v>
      </c>
      <c r="D43" s="24">
        <f>Cap_base</f>
        <v>3.4</v>
      </c>
      <c r="E43" s="24">
        <f>MEDIAN(MinStable*D43,C43,D43)</f>
        <v>1.7</v>
      </c>
      <c r="F43" s="25">
        <f>E43/D43</f>
        <v>0.5</v>
      </c>
      <c r="G43" s="24">
        <f>MAX(0,C43-E43)</f>
        <v>0</v>
      </c>
      <c r="H43" s="24">
        <f>MAX(0,E43-C43)</f>
        <v>0.42920000000000003</v>
      </c>
      <c r="I43">
        <f>MIN(MATCH(MEDIAN(MinStable,F43,1),FC_L,1),3)</f>
        <v>2</v>
      </c>
      <c r="J43" s="25">
        <f>INDEX(FC_E1,$I43)+(MEDIAN(MinStable,$F43,1)-INDEX(FC_L,$I43))*(INDEX(FC_E1,$I43+1)-INDEX(FC_E1,$I43))/(INDEX(FC_L,$I43+1)-INDEX(FC_L,$I43))</f>
        <v>0.36499999999999999</v>
      </c>
      <c r="K43" s="25">
        <f>INDEX(FC_E2,$I43)+(MEDIAN(MinStable,$F43,1)-INDEX(FC_L,$I43))*(INDEX(FC_E2,$I43+1)-INDEX(FC_E2,$I43))/(INDEX(FC_L,$I43+1)-INDEX(FC_L,$I43))</f>
        <v>0.36</v>
      </c>
      <c r="L43" s="25">
        <f>INDEX(FC_E3,$I43)+(MEDIAN(MinStable,$F43,1)-INDEX(FC_L,$I43))*(INDEX(FC_E3,$I43+1)-INDEX(FC_E3,$I43))/(INDEX(FC_L,$I43+1)-INDEX(FC_L,$I43))</f>
        <v>0.35399999999999998</v>
      </c>
      <c r="M43" s="26">
        <f>(Cap_1*F43/J43+IF(N_base&gt;=2,Cap_2*F43/K43,0)+IF(N_base&gt;=3,Cap_3*F43/L43,0))*dt/60</f>
        <v>7.8754761843338586E-2</v>
      </c>
    </row>
    <row r="44" spans="1:13" x14ac:dyDescent="0.2">
      <c r="A44">
        <v>42</v>
      </c>
      <c r="B44" s="22">
        <f>A44/1440</f>
        <v>2.9166666666666667E-2</v>
      </c>
      <c r="C44" s="27">
        <f>Sim!C44</f>
        <v>1.1202000000000001</v>
      </c>
      <c r="D44" s="24">
        <f>Cap_base</f>
        <v>3.4</v>
      </c>
      <c r="E44" s="24">
        <f>MEDIAN(MinStable*D44,C44,D44)</f>
        <v>1.7</v>
      </c>
      <c r="F44" s="25">
        <f>E44/D44</f>
        <v>0.5</v>
      </c>
      <c r="G44" s="24">
        <f>MAX(0,C44-E44)</f>
        <v>0</v>
      </c>
      <c r="H44" s="24">
        <f>MAX(0,E44-C44)</f>
        <v>0.57979999999999987</v>
      </c>
      <c r="I44">
        <f>MIN(MATCH(MEDIAN(MinStable,F44,1),FC_L,1),3)</f>
        <v>2</v>
      </c>
      <c r="J44" s="25">
        <f>INDEX(FC_E1,$I44)+(MEDIAN(MinStable,$F44,1)-INDEX(FC_L,$I44))*(INDEX(FC_E1,$I44+1)-INDEX(FC_E1,$I44))/(INDEX(FC_L,$I44+1)-INDEX(FC_L,$I44))</f>
        <v>0.36499999999999999</v>
      </c>
      <c r="K44" s="25">
        <f>INDEX(FC_E2,$I44)+(MEDIAN(MinStable,$F44,1)-INDEX(FC_L,$I44))*(INDEX(FC_E2,$I44+1)-INDEX(FC_E2,$I44))/(INDEX(FC_L,$I44+1)-INDEX(FC_L,$I44))</f>
        <v>0.36</v>
      </c>
      <c r="L44" s="25">
        <f>INDEX(FC_E3,$I44)+(MEDIAN(MinStable,$F44,1)-INDEX(FC_L,$I44))*(INDEX(FC_E3,$I44+1)-INDEX(FC_E3,$I44))/(INDEX(FC_L,$I44+1)-INDEX(FC_L,$I44))</f>
        <v>0.35399999999999998</v>
      </c>
      <c r="M44" s="26">
        <f>(Cap_1*F44/J44+IF(N_base&gt;=2,Cap_2*F44/K44,0)+IF(N_base&gt;=3,Cap_3*F44/L44,0))*dt/60</f>
        <v>7.8754761843338586E-2</v>
      </c>
    </row>
    <row r="45" spans="1:13" x14ac:dyDescent="0.2">
      <c r="A45">
        <v>43</v>
      </c>
      <c r="B45" s="22">
        <f>A45/1440</f>
        <v>2.9861111111111113E-2</v>
      </c>
      <c r="C45" s="27">
        <f>Sim!C45</f>
        <v>1.1051</v>
      </c>
      <c r="D45" s="24">
        <f>Cap_base</f>
        <v>3.4</v>
      </c>
      <c r="E45" s="24">
        <f>MEDIAN(MinStable*D45,C45,D45)</f>
        <v>1.7</v>
      </c>
      <c r="F45" s="25">
        <f>E45/D45</f>
        <v>0.5</v>
      </c>
      <c r="G45" s="24">
        <f>MAX(0,C45-E45)</f>
        <v>0</v>
      </c>
      <c r="H45" s="24">
        <f>MAX(0,E45-C45)</f>
        <v>0.59489999999999998</v>
      </c>
      <c r="I45">
        <f>MIN(MATCH(MEDIAN(MinStable,F45,1),FC_L,1),3)</f>
        <v>2</v>
      </c>
      <c r="J45" s="25">
        <f>INDEX(FC_E1,$I45)+(MEDIAN(MinStable,$F45,1)-INDEX(FC_L,$I45))*(INDEX(FC_E1,$I45+1)-INDEX(FC_E1,$I45))/(INDEX(FC_L,$I45+1)-INDEX(FC_L,$I45))</f>
        <v>0.36499999999999999</v>
      </c>
      <c r="K45" s="25">
        <f>INDEX(FC_E2,$I45)+(MEDIAN(MinStable,$F45,1)-INDEX(FC_L,$I45))*(INDEX(FC_E2,$I45+1)-INDEX(FC_E2,$I45))/(INDEX(FC_L,$I45+1)-INDEX(FC_L,$I45))</f>
        <v>0.36</v>
      </c>
      <c r="L45" s="25">
        <f>INDEX(FC_E3,$I45)+(MEDIAN(MinStable,$F45,1)-INDEX(FC_L,$I45))*(INDEX(FC_E3,$I45+1)-INDEX(FC_E3,$I45))/(INDEX(FC_L,$I45+1)-INDEX(FC_L,$I45))</f>
        <v>0.35399999999999998</v>
      </c>
      <c r="M45" s="26">
        <f>(Cap_1*F45/J45+IF(N_base&gt;=2,Cap_2*F45/K45,0)+IF(N_base&gt;=3,Cap_3*F45/L45,0))*dt/60</f>
        <v>7.8754761843338586E-2</v>
      </c>
    </row>
    <row r="46" spans="1:13" x14ac:dyDescent="0.2">
      <c r="A46">
        <v>44</v>
      </c>
      <c r="B46" s="22">
        <f>A46/1440</f>
        <v>3.0555555555555555E-2</v>
      </c>
      <c r="C46" s="27">
        <f>Sim!C46</f>
        <v>1.1672</v>
      </c>
      <c r="D46" s="24">
        <f>Cap_base</f>
        <v>3.4</v>
      </c>
      <c r="E46" s="24">
        <f>MEDIAN(MinStable*D46,C46,D46)</f>
        <v>1.7</v>
      </c>
      <c r="F46" s="25">
        <f>E46/D46</f>
        <v>0.5</v>
      </c>
      <c r="G46" s="24">
        <f>MAX(0,C46-E46)</f>
        <v>0</v>
      </c>
      <c r="H46" s="24">
        <f>MAX(0,E46-C46)</f>
        <v>0.53279999999999994</v>
      </c>
      <c r="I46">
        <f>MIN(MATCH(MEDIAN(MinStable,F46,1),FC_L,1),3)</f>
        <v>2</v>
      </c>
      <c r="J46" s="25">
        <f>INDEX(FC_E1,$I46)+(MEDIAN(MinStable,$F46,1)-INDEX(FC_L,$I46))*(INDEX(FC_E1,$I46+1)-INDEX(FC_E1,$I46))/(INDEX(FC_L,$I46+1)-INDEX(FC_L,$I46))</f>
        <v>0.36499999999999999</v>
      </c>
      <c r="K46" s="25">
        <f>INDEX(FC_E2,$I46)+(MEDIAN(MinStable,$F46,1)-INDEX(FC_L,$I46))*(INDEX(FC_E2,$I46+1)-INDEX(FC_E2,$I46))/(INDEX(FC_L,$I46+1)-INDEX(FC_L,$I46))</f>
        <v>0.36</v>
      </c>
      <c r="L46" s="25">
        <f>INDEX(FC_E3,$I46)+(MEDIAN(MinStable,$F46,1)-INDEX(FC_L,$I46))*(INDEX(FC_E3,$I46+1)-INDEX(FC_E3,$I46))/(INDEX(FC_L,$I46+1)-INDEX(FC_L,$I46))</f>
        <v>0.35399999999999998</v>
      </c>
      <c r="M46" s="26">
        <f>(Cap_1*F46/J46+IF(N_base&gt;=2,Cap_2*F46/K46,0)+IF(N_base&gt;=3,Cap_3*F46/L46,0))*dt/60</f>
        <v>7.8754761843338586E-2</v>
      </c>
    </row>
    <row r="47" spans="1:13" x14ac:dyDescent="0.2">
      <c r="A47">
        <v>45</v>
      </c>
      <c r="B47" s="22">
        <f>A47/1440</f>
        <v>3.125E-2</v>
      </c>
      <c r="C47" s="27">
        <f>Sim!C47</f>
        <v>1.1579999999999999</v>
      </c>
      <c r="D47" s="24">
        <f>Cap_base</f>
        <v>3.4</v>
      </c>
      <c r="E47" s="24">
        <f>MEDIAN(MinStable*D47,C47,D47)</f>
        <v>1.7</v>
      </c>
      <c r="F47" s="25">
        <f>E47/D47</f>
        <v>0.5</v>
      </c>
      <c r="G47" s="24">
        <f>MAX(0,C47-E47)</f>
        <v>0</v>
      </c>
      <c r="H47" s="24">
        <f>MAX(0,E47-C47)</f>
        <v>0.54200000000000004</v>
      </c>
      <c r="I47">
        <f>MIN(MATCH(MEDIAN(MinStable,F47,1),FC_L,1),3)</f>
        <v>2</v>
      </c>
      <c r="J47" s="25">
        <f>INDEX(FC_E1,$I47)+(MEDIAN(MinStable,$F47,1)-INDEX(FC_L,$I47))*(INDEX(FC_E1,$I47+1)-INDEX(FC_E1,$I47))/(INDEX(FC_L,$I47+1)-INDEX(FC_L,$I47))</f>
        <v>0.36499999999999999</v>
      </c>
      <c r="K47" s="25">
        <f>INDEX(FC_E2,$I47)+(MEDIAN(MinStable,$F47,1)-INDEX(FC_L,$I47))*(INDEX(FC_E2,$I47+1)-INDEX(FC_E2,$I47))/(INDEX(FC_L,$I47+1)-INDEX(FC_L,$I47))</f>
        <v>0.36</v>
      </c>
      <c r="L47" s="25">
        <f>INDEX(FC_E3,$I47)+(MEDIAN(MinStable,$F47,1)-INDEX(FC_L,$I47))*(INDEX(FC_E3,$I47+1)-INDEX(FC_E3,$I47))/(INDEX(FC_L,$I47+1)-INDEX(FC_L,$I47))</f>
        <v>0.35399999999999998</v>
      </c>
      <c r="M47" s="26">
        <f>(Cap_1*F47/J47+IF(N_base&gt;=2,Cap_2*F47/K47,0)+IF(N_base&gt;=3,Cap_3*F47/L47,0))*dt/60</f>
        <v>7.8754761843338586E-2</v>
      </c>
    </row>
    <row r="48" spans="1:13" x14ac:dyDescent="0.2">
      <c r="A48">
        <v>46</v>
      </c>
      <c r="B48" s="22">
        <f>A48/1440</f>
        <v>3.1944444444444442E-2</v>
      </c>
      <c r="C48" s="27">
        <f>Sim!C48</f>
        <v>1.2253000000000001</v>
      </c>
      <c r="D48" s="24">
        <f>Cap_base</f>
        <v>3.4</v>
      </c>
      <c r="E48" s="24">
        <f>MEDIAN(MinStable*D48,C48,D48)</f>
        <v>1.7</v>
      </c>
      <c r="F48" s="25">
        <f>E48/D48</f>
        <v>0.5</v>
      </c>
      <c r="G48" s="24">
        <f>MAX(0,C48-E48)</f>
        <v>0</v>
      </c>
      <c r="H48" s="24">
        <f>MAX(0,E48-C48)</f>
        <v>0.4746999999999999</v>
      </c>
      <c r="I48">
        <f>MIN(MATCH(MEDIAN(MinStable,F48,1),FC_L,1),3)</f>
        <v>2</v>
      </c>
      <c r="J48" s="25">
        <f>INDEX(FC_E1,$I48)+(MEDIAN(MinStable,$F48,1)-INDEX(FC_L,$I48))*(INDEX(FC_E1,$I48+1)-INDEX(FC_E1,$I48))/(INDEX(FC_L,$I48+1)-INDEX(FC_L,$I48))</f>
        <v>0.36499999999999999</v>
      </c>
      <c r="K48" s="25">
        <f>INDEX(FC_E2,$I48)+(MEDIAN(MinStable,$F48,1)-INDEX(FC_L,$I48))*(INDEX(FC_E2,$I48+1)-INDEX(FC_E2,$I48))/(INDEX(FC_L,$I48+1)-INDEX(FC_L,$I48))</f>
        <v>0.36</v>
      </c>
      <c r="L48" s="25">
        <f>INDEX(FC_E3,$I48)+(MEDIAN(MinStable,$F48,1)-INDEX(FC_L,$I48))*(INDEX(FC_E3,$I48+1)-INDEX(FC_E3,$I48))/(INDEX(FC_L,$I48+1)-INDEX(FC_L,$I48))</f>
        <v>0.35399999999999998</v>
      </c>
      <c r="M48" s="26">
        <f>(Cap_1*F48/J48+IF(N_base&gt;=2,Cap_2*F48/K48,0)+IF(N_base&gt;=3,Cap_3*F48/L48,0))*dt/60</f>
        <v>7.8754761843338586E-2</v>
      </c>
    </row>
    <row r="49" spans="1:13" x14ac:dyDescent="0.2">
      <c r="A49">
        <v>47</v>
      </c>
      <c r="B49" s="22">
        <f>A49/1440</f>
        <v>3.2638888888888891E-2</v>
      </c>
      <c r="C49" s="27">
        <f>Sim!C49</f>
        <v>1.1553</v>
      </c>
      <c r="D49" s="24">
        <f>Cap_base</f>
        <v>3.4</v>
      </c>
      <c r="E49" s="24">
        <f>MEDIAN(MinStable*D49,C49,D49)</f>
        <v>1.7</v>
      </c>
      <c r="F49" s="25">
        <f>E49/D49</f>
        <v>0.5</v>
      </c>
      <c r="G49" s="24">
        <f>MAX(0,C49-E49)</f>
        <v>0</v>
      </c>
      <c r="H49" s="24">
        <f>MAX(0,E49-C49)</f>
        <v>0.54469999999999996</v>
      </c>
      <c r="I49">
        <f>MIN(MATCH(MEDIAN(MinStable,F49,1),FC_L,1),3)</f>
        <v>2</v>
      </c>
      <c r="J49" s="25">
        <f>INDEX(FC_E1,$I49)+(MEDIAN(MinStable,$F49,1)-INDEX(FC_L,$I49))*(INDEX(FC_E1,$I49+1)-INDEX(FC_E1,$I49))/(INDEX(FC_L,$I49+1)-INDEX(FC_L,$I49))</f>
        <v>0.36499999999999999</v>
      </c>
      <c r="K49" s="25">
        <f>INDEX(FC_E2,$I49)+(MEDIAN(MinStable,$F49,1)-INDEX(FC_L,$I49))*(INDEX(FC_E2,$I49+1)-INDEX(FC_E2,$I49))/(INDEX(FC_L,$I49+1)-INDEX(FC_L,$I49))</f>
        <v>0.36</v>
      </c>
      <c r="L49" s="25">
        <f>INDEX(FC_E3,$I49)+(MEDIAN(MinStable,$F49,1)-INDEX(FC_L,$I49))*(INDEX(FC_E3,$I49+1)-INDEX(FC_E3,$I49))/(INDEX(FC_L,$I49+1)-INDEX(FC_L,$I49))</f>
        <v>0.35399999999999998</v>
      </c>
      <c r="M49" s="26">
        <f>(Cap_1*F49/J49+IF(N_base&gt;=2,Cap_2*F49/K49,0)+IF(N_base&gt;=3,Cap_3*F49/L49,0))*dt/60</f>
        <v>7.8754761843338586E-2</v>
      </c>
    </row>
    <row r="50" spans="1:13" x14ac:dyDescent="0.2">
      <c r="A50">
        <v>48</v>
      </c>
      <c r="B50" s="22">
        <f>A50/1440</f>
        <v>3.3333333333333333E-2</v>
      </c>
      <c r="C50" s="27">
        <f>Sim!C50</f>
        <v>1.2038</v>
      </c>
      <c r="D50" s="24">
        <f>Cap_base</f>
        <v>3.4</v>
      </c>
      <c r="E50" s="24">
        <f>MEDIAN(MinStable*D50,C50,D50)</f>
        <v>1.7</v>
      </c>
      <c r="F50" s="25">
        <f>E50/D50</f>
        <v>0.5</v>
      </c>
      <c r="G50" s="24">
        <f>MAX(0,C50-E50)</f>
        <v>0</v>
      </c>
      <c r="H50" s="24">
        <f>MAX(0,E50-C50)</f>
        <v>0.49619999999999997</v>
      </c>
      <c r="I50">
        <f>MIN(MATCH(MEDIAN(MinStable,F50,1),FC_L,1),3)</f>
        <v>2</v>
      </c>
      <c r="J50" s="25">
        <f>INDEX(FC_E1,$I50)+(MEDIAN(MinStable,$F50,1)-INDEX(FC_L,$I50))*(INDEX(FC_E1,$I50+1)-INDEX(FC_E1,$I50))/(INDEX(FC_L,$I50+1)-INDEX(FC_L,$I50))</f>
        <v>0.36499999999999999</v>
      </c>
      <c r="K50" s="25">
        <f>INDEX(FC_E2,$I50)+(MEDIAN(MinStable,$F50,1)-INDEX(FC_L,$I50))*(INDEX(FC_E2,$I50+1)-INDEX(FC_E2,$I50))/(INDEX(FC_L,$I50+1)-INDEX(FC_L,$I50))</f>
        <v>0.36</v>
      </c>
      <c r="L50" s="25">
        <f>INDEX(FC_E3,$I50)+(MEDIAN(MinStable,$F50,1)-INDEX(FC_L,$I50))*(INDEX(FC_E3,$I50+1)-INDEX(FC_E3,$I50))/(INDEX(FC_L,$I50+1)-INDEX(FC_L,$I50))</f>
        <v>0.35399999999999998</v>
      </c>
      <c r="M50" s="26">
        <f>(Cap_1*F50/J50+IF(N_base&gt;=2,Cap_2*F50/K50,0)+IF(N_base&gt;=3,Cap_3*F50/L50,0))*dt/60</f>
        <v>7.8754761843338586E-2</v>
      </c>
    </row>
    <row r="51" spans="1:13" x14ac:dyDescent="0.2">
      <c r="A51">
        <v>49</v>
      </c>
      <c r="B51" s="22">
        <f>A51/1440</f>
        <v>3.4027777777777775E-2</v>
      </c>
      <c r="C51" s="27">
        <f>Sim!C51</f>
        <v>1.1471</v>
      </c>
      <c r="D51" s="24">
        <f>Cap_base</f>
        <v>3.4</v>
      </c>
      <c r="E51" s="24">
        <f>MEDIAN(MinStable*D51,C51,D51)</f>
        <v>1.7</v>
      </c>
      <c r="F51" s="25">
        <f>E51/D51</f>
        <v>0.5</v>
      </c>
      <c r="G51" s="24">
        <f>MAX(0,C51-E51)</f>
        <v>0</v>
      </c>
      <c r="H51" s="24">
        <f>MAX(0,E51-C51)</f>
        <v>0.55289999999999995</v>
      </c>
      <c r="I51">
        <f>MIN(MATCH(MEDIAN(MinStable,F51,1),FC_L,1),3)</f>
        <v>2</v>
      </c>
      <c r="J51" s="25">
        <f>INDEX(FC_E1,$I51)+(MEDIAN(MinStable,$F51,1)-INDEX(FC_L,$I51))*(INDEX(FC_E1,$I51+1)-INDEX(FC_E1,$I51))/(INDEX(FC_L,$I51+1)-INDEX(FC_L,$I51))</f>
        <v>0.36499999999999999</v>
      </c>
      <c r="K51" s="25">
        <f>INDEX(FC_E2,$I51)+(MEDIAN(MinStable,$F51,1)-INDEX(FC_L,$I51))*(INDEX(FC_E2,$I51+1)-INDEX(FC_E2,$I51))/(INDEX(FC_L,$I51+1)-INDEX(FC_L,$I51))</f>
        <v>0.36</v>
      </c>
      <c r="L51" s="25">
        <f>INDEX(FC_E3,$I51)+(MEDIAN(MinStable,$F51,1)-INDEX(FC_L,$I51))*(INDEX(FC_E3,$I51+1)-INDEX(FC_E3,$I51))/(INDEX(FC_L,$I51+1)-INDEX(FC_L,$I51))</f>
        <v>0.35399999999999998</v>
      </c>
      <c r="M51" s="26">
        <f>(Cap_1*F51/J51+IF(N_base&gt;=2,Cap_2*F51/K51,0)+IF(N_base&gt;=3,Cap_3*F51/L51,0))*dt/60</f>
        <v>7.8754761843338586E-2</v>
      </c>
    </row>
    <row r="52" spans="1:13" x14ac:dyDescent="0.2">
      <c r="A52">
        <v>50</v>
      </c>
      <c r="B52" s="22">
        <f>A52/1440</f>
        <v>3.4722222222222224E-2</v>
      </c>
      <c r="C52" s="27">
        <f>Sim!C52</f>
        <v>1.1568000000000001</v>
      </c>
      <c r="D52" s="24">
        <f>Cap_base</f>
        <v>3.4</v>
      </c>
      <c r="E52" s="24">
        <f>MEDIAN(MinStable*D52,C52,D52)</f>
        <v>1.7</v>
      </c>
      <c r="F52" s="25">
        <f>E52/D52</f>
        <v>0.5</v>
      </c>
      <c r="G52" s="24">
        <f>MAX(0,C52-E52)</f>
        <v>0</v>
      </c>
      <c r="H52" s="24">
        <f>MAX(0,E52-C52)</f>
        <v>0.54319999999999991</v>
      </c>
      <c r="I52">
        <f>MIN(MATCH(MEDIAN(MinStable,F52,1),FC_L,1),3)</f>
        <v>2</v>
      </c>
      <c r="J52" s="25">
        <f>INDEX(FC_E1,$I52)+(MEDIAN(MinStable,$F52,1)-INDEX(FC_L,$I52))*(INDEX(FC_E1,$I52+1)-INDEX(FC_E1,$I52))/(INDEX(FC_L,$I52+1)-INDEX(FC_L,$I52))</f>
        <v>0.36499999999999999</v>
      </c>
      <c r="K52" s="25">
        <f>INDEX(FC_E2,$I52)+(MEDIAN(MinStable,$F52,1)-INDEX(FC_L,$I52))*(INDEX(FC_E2,$I52+1)-INDEX(FC_E2,$I52))/(INDEX(FC_L,$I52+1)-INDEX(FC_L,$I52))</f>
        <v>0.36</v>
      </c>
      <c r="L52" s="25">
        <f>INDEX(FC_E3,$I52)+(MEDIAN(MinStable,$F52,1)-INDEX(FC_L,$I52))*(INDEX(FC_E3,$I52+1)-INDEX(FC_E3,$I52))/(INDEX(FC_L,$I52+1)-INDEX(FC_L,$I52))</f>
        <v>0.35399999999999998</v>
      </c>
      <c r="M52" s="26">
        <f>(Cap_1*F52/J52+IF(N_base&gt;=2,Cap_2*F52/K52,0)+IF(N_base&gt;=3,Cap_3*F52/L52,0))*dt/60</f>
        <v>7.8754761843338586E-2</v>
      </c>
    </row>
    <row r="53" spans="1:13" x14ac:dyDescent="0.2">
      <c r="A53">
        <v>51</v>
      </c>
      <c r="B53" s="22">
        <f>A53/1440</f>
        <v>3.5416666666666666E-2</v>
      </c>
      <c r="C53" s="27">
        <f>Sim!C53</f>
        <v>1.1399999999999999</v>
      </c>
      <c r="D53" s="24">
        <f>Cap_base</f>
        <v>3.4</v>
      </c>
      <c r="E53" s="24">
        <f>MEDIAN(MinStable*D53,C53,D53)</f>
        <v>1.7</v>
      </c>
      <c r="F53" s="25">
        <f>E53/D53</f>
        <v>0.5</v>
      </c>
      <c r="G53" s="24">
        <f>MAX(0,C53-E53)</f>
        <v>0</v>
      </c>
      <c r="H53" s="24">
        <f>MAX(0,E53-C53)</f>
        <v>0.56000000000000005</v>
      </c>
      <c r="I53">
        <f>MIN(MATCH(MEDIAN(MinStable,F53,1),FC_L,1),3)</f>
        <v>2</v>
      </c>
      <c r="J53" s="25">
        <f>INDEX(FC_E1,$I53)+(MEDIAN(MinStable,$F53,1)-INDEX(FC_L,$I53))*(INDEX(FC_E1,$I53+1)-INDEX(FC_E1,$I53))/(INDEX(FC_L,$I53+1)-INDEX(FC_L,$I53))</f>
        <v>0.36499999999999999</v>
      </c>
      <c r="K53" s="25">
        <f>INDEX(FC_E2,$I53)+(MEDIAN(MinStable,$F53,1)-INDEX(FC_L,$I53))*(INDEX(FC_E2,$I53+1)-INDEX(FC_E2,$I53))/(INDEX(FC_L,$I53+1)-INDEX(FC_L,$I53))</f>
        <v>0.36</v>
      </c>
      <c r="L53" s="25">
        <f>INDEX(FC_E3,$I53)+(MEDIAN(MinStable,$F53,1)-INDEX(FC_L,$I53))*(INDEX(FC_E3,$I53+1)-INDEX(FC_E3,$I53))/(INDEX(FC_L,$I53+1)-INDEX(FC_L,$I53))</f>
        <v>0.35399999999999998</v>
      </c>
      <c r="M53" s="26">
        <f>(Cap_1*F53/J53+IF(N_base&gt;=2,Cap_2*F53/K53,0)+IF(N_base&gt;=3,Cap_3*F53/L53,0))*dt/60</f>
        <v>7.8754761843338586E-2</v>
      </c>
    </row>
    <row r="54" spans="1:13" x14ac:dyDescent="0.2">
      <c r="A54">
        <v>52</v>
      </c>
      <c r="B54" s="22">
        <f>A54/1440</f>
        <v>3.6111111111111108E-2</v>
      </c>
      <c r="C54" s="27">
        <f>Sim!C54</f>
        <v>1.1754</v>
      </c>
      <c r="D54" s="24">
        <f>Cap_base</f>
        <v>3.4</v>
      </c>
      <c r="E54" s="24">
        <f>MEDIAN(MinStable*D54,C54,D54)</f>
        <v>1.7</v>
      </c>
      <c r="F54" s="25">
        <f>E54/D54</f>
        <v>0.5</v>
      </c>
      <c r="G54" s="24">
        <f>MAX(0,C54-E54)</f>
        <v>0</v>
      </c>
      <c r="H54" s="24">
        <f>MAX(0,E54-C54)</f>
        <v>0.52459999999999996</v>
      </c>
      <c r="I54">
        <f>MIN(MATCH(MEDIAN(MinStable,F54,1),FC_L,1),3)</f>
        <v>2</v>
      </c>
      <c r="J54" s="25">
        <f>INDEX(FC_E1,$I54)+(MEDIAN(MinStable,$F54,1)-INDEX(FC_L,$I54))*(INDEX(FC_E1,$I54+1)-INDEX(FC_E1,$I54))/(INDEX(FC_L,$I54+1)-INDEX(FC_L,$I54))</f>
        <v>0.36499999999999999</v>
      </c>
      <c r="K54" s="25">
        <f>INDEX(FC_E2,$I54)+(MEDIAN(MinStable,$F54,1)-INDEX(FC_L,$I54))*(INDEX(FC_E2,$I54+1)-INDEX(FC_E2,$I54))/(INDEX(FC_L,$I54+1)-INDEX(FC_L,$I54))</f>
        <v>0.36</v>
      </c>
      <c r="L54" s="25">
        <f>INDEX(FC_E3,$I54)+(MEDIAN(MinStable,$F54,1)-INDEX(FC_L,$I54))*(INDEX(FC_E3,$I54+1)-INDEX(FC_E3,$I54))/(INDEX(FC_L,$I54+1)-INDEX(FC_L,$I54))</f>
        <v>0.35399999999999998</v>
      </c>
      <c r="M54" s="26">
        <f>(Cap_1*F54/J54+IF(N_base&gt;=2,Cap_2*F54/K54,0)+IF(N_base&gt;=3,Cap_3*F54/L54,0))*dt/60</f>
        <v>7.8754761843338586E-2</v>
      </c>
    </row>
    <row r="55" spans="1:13" x14ac:dyDescent="0.2">
      <c r="A55">
        <v>53</v>
      </c>
      <c r="B55" s="22">
        <f>A55/1440</f>
        <v>3.6805555555555557E-2</v>
      </c>
      <c r="C55" s="27">
        <f>Sim!C55</f>
        <v>1.0919000000000001</v>
      </c>
      <c r="D55" s="24">
        <f>Cap_base</f>
        <v>3.4</v>
      </c>
      <c r="E55" s="24">
        <f>MEDIAN(MinStable*D55,C55,D55)</f>
        <v>1.7</v>
      </c>
      <c r="F55" s="25">
        <f>E55/D55</f>
        <v>0.5</v>
      </c>
      <c r="G55" s="24">
        <f>MAX(0,C55-E55)</f>
        <v>0</v>
      </c>
      <c r="H55" s="24">
        <f>MAX(0,E55-C55)</f>
        <v>0.60809999999999986</v>
      </c>
      <c r="I55">
        <f>MIN(MATCH(MEDIAN(MinStable,F55,1),FC_L,1),3)</f>
        <v>2</v>
      </c>
      <c r="J55" s="25">
        <f>INDEX(FC_E1,$I55)+(MEDIAN(MinStable,$F55,1)-INDEX(FC_L,$I55))*(INDEX(FC_E1,$I55+1)-INDEX(FC_E1,$I55))/(INDEX(FC_L,$I55+1)-INDEX(FC_L,$I55))</f>
        <v>0.36499999999999999</v>
      </c>
      <c r="K55" s="25">
        <f>INDEX(FC_E2,$I55)+(MEDIAN(MinStable,$F55,1)-INDEX(FC_L,$I55))*(INDEX(FC_E2,$I55+1)-INDEX(FC_E2,$I55))/(INDEX(FC_L,$I55+1)-INDEX(FC_L,$I55))</f>
        <v>0.36</v>
      </c>
      <c r="L55" s="25">
        <f>INDEX(FC_E3,$I55)+(MEDIAN(MinStable,$F55,1)-INDEX(FC_L,$I55))*(INDEX(FC_E3,$I55+1)-INDEX(FC_E3,$I55))/(INDEX(FC_L,$I55+1)-INDEX(FC_L,$I55))</f>
        <v>0.35399999999999998</v>
      </c>
      <c r="M55" s="26">
        <f>(Cap_1*F55/J55+IF(N_base&gt;=2,Cap_2*F55/K55,0)+IF(N_base&gt;=3,Cap_3*F55/L55,0))*dt/60</f>
        <v>7.8754761843338586E-2</v>
      </c>
    </row>
    <row r="56" spans="1:13" x14ac:dyDescent="0.2">
      <c r="A56">
        <v>54</v>
      </c>
      <c r="B56" s="22">
        <f>A56/1440</f>
        <v>3.7499999999999999E-2</v>
      </c>
      <c r="C56" s="27">
        <f>Sim!C56</f>
        <v>1.1675</v>
      </c>
      <c r="D56" s="24">
        <f>Cap_base</f>
        <v>3.4</v>
      </c>
      <c r="E56" s="24">
        <f>MEDIAN(MinStable*D56,C56,D56)</f>
        <v>1.7</v>
      </c>
      <c r="F56" s="25">
        <f>E56/D56</f>
        <v>0.5</v>
      </c>
      <c r="G56" s="24">
        <f>MAX(0,C56-E56)</f>
        <v>0</v>
      </c>
      <c r="H56" s="24">
        <f>MAX(0,E56-C56)</f>
        <v>0.53249999999999997</v>
      </c>
      <c r="I56">
        <f>MIN(MATCH(MEDIAN(MinStable,F56,1),FC_L,1),3)</f>
        <v>2</v>
      </c>
      <c r="J56" s="25">
        <f>INDEX(FC_E1,$I56)+(MEDIAN(MinStable,$F56,1)-INDEX(FC_L,$I56))*(INDEX(FC_E1,$I56+1)-INDEX(FC_E1,$I56))/(INDEX(FC_L,$I56+1)-INDEX(FC_L,$I56))</f>
        <v>0.36499999999999999</v>
      </c>
      <c r="K56" s="25">
        <f>INDEX(FC_E2,$I56)+(MEDIAN(MinStable,$F56,1)-INDEX(FC_L,$I56))*(INDEX(FC_E2,$I56+1)-INDEX(FC_E2,$I56))/(INDEX(FC_L,$I56+1)-INDEX(FC_L,$I56))</f>
        <v>0.36</v>
      </c>
      <c r="L56" s="25">
        <f>INDEX(FC_E3,$I56)+(MEDIAN(MinStable,$F56,1)-INDEX(FC_L,$I56))*(INDEX(FC_E3,$I56+1)-INDEX(FC_E3,$I56))/(INDEX(FC_L,$I56+1)-INDEX(FC_L,$I56))</f>
        <v>0.35399999999999998</v>
      </c>
      <c r="M56" s="26">
        <f>(Cap_1*F56/J56+IF(N_base&gt;=2,Cap_2*F56/K56,0)+IF(N_base&gt;=3,Cap_3*F56/L56,0))*dt/60</f>
        <v>7.8754761843338586E-2</v>
      </c>
    </row>
    <row r="57" spans="1:13" x14ac:dyDescent="0.2">
      <c r="A57">
        <v>55</v>
      </c>
      <c r="B57" s="22">
        <f>A57/1440</f>
        <v>3.8194444444444448E-2</v>
      </c>
      <c r="C57" s="27">
        <f>Sim!C57</f>
        <v>1.0586</v>
      </c>
      <c r="D57" s="24">
        <f>Cap_base</f>
        <v>3.4</v>
      </c>
      <c r="E57" s="24">
        <f>MEDIAN(MinStable*D57,C57,D57)</f>
        <v>1.7</v>
      </c>
      <c r="F57" s="25">
        <f>E57/D57</f>
        <v>0.5</v>
      </c>
      <c r="G57" s="24">
        <f>MAX(0,C57-E57)</f>
        <v>0</v>
      </c>
      <c r="H57" s="24">
        <f>MAX(0,E57-C57)</f>
        <v>0.64139999999999997</v>
      </c>
      <c r="I57">
        <f>MIN(MATCH(MEDIAN(MinStable,F57,1),FC_L,1),3)</f>
        <v>2</v>
      </c>
      <c r="J57" s="25">
        <f>INDEX(FC_E1,$I57)+(MEDIAN(MinStable,$F57,1)-INDEX(FC_L,$I57))*(INDEX(FC_E1,$I57+1)-INDEX(FC_E1,$I57))/(INDEX(FC_L,$I57+1)-INDEX(FC_L,$I57))</f>
        <v>0.36499999999999999</v>
      </c>
      <c r="K57" s="25">
        <f>INDEX(FC_E2,$I57)+(MEDIAN(MinStable,$F57,1)-INDEX(FC_L,$I57))*(INDEX(FC_E2,$I57+1)-INDEX(FC_E2,$I57))/(INDEX(FC_L,$I57+1)-INDEX(FC_L,$I57))</f>
        <v>0.36</v>
      </c>
      <c r="L57" s="25">
        <f>INDEX(FC_E3,$I57)+(MEDIAN(MinStable,$F57,1)-INDEX(FC_L,$I57))*(INDEX(FC_E3,$I57+1)-INDEX(FC_E3,$I57))/(INDEX(FC_L,$I57+1)-INDEX(FC_L,$I57))</f>
        <v>0.35399999999999998</v>
      </c>
      <c r="M57" s="26">
        <f>(Cap_1*F57/J57+IF(N_base&gt;=2,Cap_2*F57/K57,0)+IF(N_base&gt;=3,Cap_3*F57/L57,0))*dt/60</f>
        <v>7.8754761843338586E-2</v>
      </c>
    </row>
    <row r="58" spans="1:13" x14ac:dyDescent="0.2">
      <c r="A58">
        <v>56</v>
      </c>
      <c r="B58" s="22">
        <f>A58/1440</f>
        <v>3.888888888888889E-2</v>
      </c>
      <c r="C58" s="27">
        <f>Sim!C58</f>
        <v>1.1808000000000001</v>
      </c>
      <c r="D58" s="24">
        <f>Cap_base</f>
        <v>3.4</v>
      </c>
      <c r="E58" s="24">
        <f>MEDIAN(MinStable*D58,C58,D58)</f>
        <v>1.7</v>
      </c>
      <c r="F58" s="25">
        <f>E58/D58</f>
        <v>0.5</v>
      </c>
      <c r="G58" s="24">
        <f>MAX(0,C58-E58)</f>
        <v>0</v>
      </c>
      <c r="H58" s="24">
        <f>MAX(0,E58-C58)</f>
        <v>0.51919999999999988</v>
      </c>
      <c r="I58">
        <f>MIN(MATCH(MEDIAN(MinStable,F58,1),FC_L,1),3)</f>
        <v>2</v>
      </c>
      <c r="J58" s="25">
        <f>INDEX(FC_E1,$I58)+(MEDIAN(MinStable,$F58,1)-INDEX(FC_L,$I58))*(INDEX(FC_E1,$I58+1)-INDEX(FC_E1,$I58))/(INDEX(FC_L,$I58+1)-INDEX(FC_L,$I58))</f>
        <v>0.36499999999999999</v>
      </c>
      <c r="K58" s="25">
        <f>INDEX(FC_E2,$I58)+(MEDIAN(MinStable,$F58,1)-INDEX(FC_L,$I58))*(INDEX(FC_E2,$I58+1)-INDEX(FC_E2,$I58))/(INDEX(FC_L,$I58+1)-INDEX(FC_L,$I58))</f>
        <v>0.36</v>
      </c>
      <c r="L58" s="25">
        <f>INDEX(FC_E3,$I58)+(MEDIAN(MinStable,$F58,1)-INDEX(FC_L,$I58))*(INDEX(FC_E3,$I58+1)-INDEX(FC_E3,$I58))/(INDEX(FC_L,$I58+1)-INDEX(FC_L,$I58))</f>
        <v>0.35399999999999998</v>
      </c>
      <c r="M58" s="26">
        <f>(Cap_1*F58/J58+IF(N_base&gt;=2,Cap_2*F58/K58,0)+IF(N_base&gt;=3,Cap_3*F58/L58,0))*dt/60</f>
        <v>7.8754761843338586E-2</v>
      </c>
    </row>
    <row r="59" spans="1:13" x14ac:dyDescent="0.2">
      <c r="A59">
        <v>57</v>
      </c>
      <c r="B59" s="22">
        <f>A59/1440</f>
        <v>3.9583333333333331E-2</v>
      </c>
      <c r="C59" s="27">
        <f>Sim!C59</f>
        <v>1.1961999999999999</v>
      </c>
      <c r="D59" s="24">
        <f>Cap_base</f>
        <v>3.4</v>
      </c>
      <c r="E59" s="24">
        <f>MEDIAN(MinStable*D59,C59,D59)</f>
        <v>1.7</v>
      </c>
      <c r="F59" s="25">
        <f>E59/D59</f>
        <v>0.5</v>
      </c>
      <c r="G59" s="24">
        <f>MAX(0,C59-E59)</f>
        <v>0</v>
      </c>
      <c r="H59" s="24">
        <f>MAX(0,E59-C59)</f>
        <v>0.50380000000000003</v>
      </c>
      <c r="I59">
        <f>MIN(MATCH(MEDIAN(MinStable,F59,1),FC_L,1),3)</f>
        <v>2</v>
      </c>
      <c r="J59" s="25">
        <f>INDEX(FC_E1,$I59)+(MEDIAN(MinStable,$F59,1)-INDEX(FC_L,$I59))*(INDEX(FC_E1,$I59+1)-INDEX(FC_E1,$I59))/(INDEX(FC_L,$I59+1)-INDEX(FC_L,$I59))</f>
        <v>0.36499999999999999</v>
      </c>
      <c r="K59" s="25">
        <f>INDEX(FC_E2,$I59)+(MEDIAN(MinStable,$F59,1)-INDEX(FC_L,$I59))*(INDEX(FC_E2,$I59+1)-INDEX(FC_E2,$I59))/(INDEX(FC_L,$I59+1)-INDEX(FC_L,$I59))</f>
        <v>0.36</v>
      </c>
      <c r="L59" s="25">
        <f>INDEX(FC_E3,$I59)+(MEDIAN(MinStable,$F59,1)-INDEX(FC_L,$I59))*(INDEX(FC_E3,$I59+1)-INDEX(FC_E3,$I59))/(INDEX(FC_L,$I59+1)-INDEX(FC_L,$I59))</f>
        <v>0.35399999999999998</v>
      </c>
      <c r="M59" s="26">
        <f>(Cap_1*F59/J59+IF(N_base&gt;=2,Cap_2*F59/K59,0)+IF(N_base&gt;=3,Cap_3*F59/L59,0))*dt/60</f>
        <v>7.8754761843338586E-2</v>
      </c>
    </row>
    <row r="60" spans="1:13" x14ac:dyDescent="0.2">
      <c r="A60">
        <v>58</v>
      </c>
      <c r="B60" s="22">
        <f>A60/1440</f>
        <v>4.027777777777778E-2</v>
      </c>
      <c r="C60" s="27">
        <f>Sim!C60</f>
        <v>1.1105</v>
      </c>
      <c r="D60" s="24">
        <f>Cap_base</f>
        <v>3.4</v>
      </c>
      <c r="E60" s="24">
        <f>MEDIAN(MinStable*D60,C60,D60)</f>
        <v>1.7</v>
      </c>
      <c r="F60" s="25">
        <f>E60/D60</f>
        <v>0.5</v>
      </c>
      <c r="G60" s="24">
        <f>MAX(0,C60-E60)</f>
        <v>0</v>
      </c>
      <c r="H60" s="24">
        <f>MAX(0,E60-C60)</f>
        <v>0.58949999999999991</v>
      </c>
      <c r="I60">
        <f>MIN(MATCH(MEDIAN(MinStable,F60,1),FC_L,1),3)</f>
        <v>2</v>
      </c>
      <c r="J60" s="25">
        <f>INDEX(FC_E1,$I60)+(MEDIAN(MinStable,$F60,1)-INDEX(FC_L,$I60))*(INDEX(FC_E1,$I60+1)-INDEX(FC_E1,$I60))/(INDEX(FC_L,$I60+1)-INDEX(FC_L,$I60))</f>
        <v>0.36499999999999999</v>
      </c>
      <c r="K60" s="25">
        <f>INDEX(FC_E2,$I60)+(MEDIAN(MinStable,$F60,1)-INDEX(FC_L,$I60))*(INDEX(FC_E2,$I60+1)-INDEX(FC_E2,$I60))/(INDEX(FC_L,$I60+1)-INDEX(FC_L,$I60))</f>
        <v>0.36</v>
      </c>
      <c r="L60" s="25">
        <f>INDEX(FC_E3,$I60)+(MEDIAN(MinStable,$F60,1)-INDEX(FC_L,$I60))*(INDEX(FC_E3,$I60+1)-INDEX(FC_E3,$I60))/(INDEX(FC_L,$I60+1)-INDEX(FC_L,$I60))</f>
        <v>0.35399999999999998</v>
      </c>
      <c r="M60" s="26">
        <f>(Cap_1*F60/J60+IF(N_base&gt;=2,Cap_2*F60/K60,0)+IF(N_base&gt;=3,Cap_3*F60/L60,0))*dt/60</f>
        <v>7.8754761843338586E-2</v>
      </c>
    </row>
    <row r="61" spans="1:13" x14ac:dyDescent="0.2">
      <c r="A61">
        <v>59</v>
      </c>
      <c r="B61" s="22">
        <f>A61/1440</f>
        <v>4.0972222222222222E-2</v>
      </c>
      <c r="C61" s="27">
        <f>Sim!C61</f>
        <v>1.1176999999999999</v>
      </c>
      <c r="D61" s="24">
        <f>Cap_base</f>
        <v>3.4</v>
      </c>
      <c r="E61" s="24">
        <f>MEDIAN(MinStable*D61,C61,D61)</f>
        <v>1.7</v>
      </c>
      <c r="F61" s="25">
        <f>E61/D61</f>
        <v>0.5</v>
      </c>
      <c r="G61" s="24">
        <f>MAX(0,C61-E61)</f>
        <v>0</v>
      </c>
      <c r="H61" s="24">
        <f>MAX(0,E61-C61)</f>
        <v>0.58230000000000004</v>
      </c>
      <c r="I61">
        <f>MIN(MATCH(MEDIAN(MinStable,F61,1),FC_L,1),3)</f>
        <v>2</v>
      </c>
      <c r="J61" s="25">
        <f>INDEX(FC_E1,$I61)+(MEDIAN(MinStable,$F61,1)-INDEX(FC_L,$I61))*(INDEX(FC_E1,$I61+1)-INDEX(FC_E1,$I61))/(INDEX(FC_L,$I61+1)-INDEX(FC_L,$I61))</f>
        <v>0.36499999999999999</v>
      </c>
      <c r="K61" s="25">
        <f>INDEX(FC_E2,$I61)+(MEDIAN(MinStable,$F61,1)-INDEX(FC_L,$I61))*(INDEX(FC_E2,$I61+1)-INDEX(FC_E2,$I61))/(INDEX(FC_L,$I61+1)-INDEX(FC_L,$I61))</f>
        <v>0.36</v>
      </c>
      <c r="L61" s="25">
        <f>INDEX(FC_E3,$I61)+(MEDIAN(MinStable,$F61,1)-INDEX(FC_L,$I61))*(INDEX(FC_E3,$I61+1)-INDEX(FC_E3,$I61))/(INDEX(FC_L,$I61+1)-INDEX(FC_L,$I61))</f>
        <v>0.35399999999999998</v>
      </c>
      <c r="M61" s="26">
        <f>(Cap_1*F61/J61+IF(N_base&gt;=2,Cap_2*F61/K61,0)+IF(N_base&gt;=3,Cap_3*F61/L61,0))*dt/60</f>
        <v>7.8754761843338586E-2</v>
      </c>
    </row>
    <row r="62" spans="1:13" x14ac:dyDescent="0.2">
      <c r="A62">
        <v>60</v>
      </c>
      <c r="B62" s="22">
        <f>A62/1440</f>
        <v>4.1666666666666664E-2</v>
      </c>
      <c r="C62" s="27">
        <f>Sim!C62</f>
        <v>1.1567000000000001</v>
      </c>
      <c r="D62" s="24">
        <f>Cap_base</f>
        <v>3.4</v>
      </c>
      <c r="E62" s="24">
        <f>MEDIAN(MinStable*D62,C62,D62)</f>
        <v>1.7</v>
      </c>
      <c r="F62" s="25">
        <f>E62/D62</f>
        <v>0.5</v>
      </c>
      <c r="G62" s="24">
        <f>MAX(0,C62-E62)</f>
        <v>0</v>
      </c>
      <c r="H62" s="24">
        <f>MAX(0,E62-C62)</f>
        <v>0.54329999999999989</v>
      </c>
      <c r="I62">
        <f>MIN(MATCH(MEDIAN(MinStable,F62,1),FC_L,1),3)</f>
        <v>2</v>
      </c>
      <c r="J62" s="25">
        <f>INDEX(FC_E1,$I62)+(MEDIAN(MinStable,$F62,1)-INDEX(FC_L,$I62))*(INDEX(FC_E1,$I62+1)-INDEX(FC_E1,$I62))/(INDEX(FC_L,$I62+1)-INDEX(FC_L,$I62))</f>
        <v>0.36499999999999999</v>
      </c>
      <c r="K62" s="25">
        <f>INDEX(FC_E2,$I62)+(MEDIAN(MinStable,$F62,1)-INDEX(FC_L,$I62))*(INDEX(FC_E2,$I62+1)-INDEX(FC_E2,$I62))/(INDEX(FC_L,$I62+1)-INDEX(FC_L,$I62))</f>
        <v>0.36</v>
      </c>
      <c r="L62" s="25">
        <f>INDEX(FC_E3,$I62)+(MEDIAN(MinStable,$F62,1)-INDEX(FC_L,$I62))*(INDEX(FC_E3,$I62+1)-INDEX(FC_E3,$I62))/(INDEX(FC_L,$I62+1)-INDEX(FC_L,$I62))</f>
        <v>0.35399999999999998</v>
      </c>
      <c r="M62" s="26">
        <f>(Cap_1*F62/J62+IF(N_base&gt;=2,Cap_2*F62/K62,0)+IF(N_base&gt;=3,Cap_3*F62/L62,0))*dt/60</f>
        <v>7.8754761843338586E-2</v>
      </c>
    </row>
    <row r="63" spans="1:13" x14ac:dyDescent="0.2">
      <c r="A63">
        <v>61</v>
      </c>
      <c r="B63" s="22">
        <f>A63/1440</f>
        <v>4.2361111111111113E-2</v>
      </c>
      <c r="C63" s="27">
        <f>Sim!C63</f>
        <v>1.1531</v>
      </c>
      <c r="D63" s="24">
        <f>Cap_base</f>
        <v>3.4</v>
      </c>
      <c r="E63" s="24">
        <f>MEDIAN(MinStable*D63,C63,D63)</f>
        <v>1.7</v>
      </c>
      <c r="F63" s="25">
        <f>E63/D63</f>
        <v>0.5</v>
      </c>
      <c r="G63" s="24">
        <f>MAX(0,C63-E63)</f>
        <v>0</v>
      </c>
      <c r="H63" s="24">
        <f>MAX(0,E63-C63)</f>
        <v>0.54689999999999994</v>
      </c>
      <c r="I63">
        <f>MIN(MATCH(MEDIAN(MinStable,F63,1),FC_L,1),3)</f>
        <v>2</v>
      </c>
      <c r="J63" s="25">
        <f>INDEX(FC_E1,$I63)+(MEDIAN(MinStable,$F63,1)-INDEX(FC_L,$I63))*(INDEX(FC_E1,$I63+1)-INDEX(FC_E1,$I63))/(INDEX(FC_L,$I63+1)-INDEX(FC_L,$I63))</f>
        <v>0.36499999999999999</v>
      </c>
      <c r="K63" s="25">
        <f>INDEX(FC_E2,$I63)+(MEDIAN(MinStable,$F63,1)-INDEX(FC_L,$I63))*(INDEX(FC_E2,$I63+1)-INDEX(FC_E2,$I63))/(INDEX(FC_L,$I63+1)-INDEX(FC_L,$I63))</f>
        <v>0.36</v>
      </c>
      <c r="L63" s="25">
        <f>INDEX(FC_E3,$I63)+(MEDIAN(MinStable,$F63,1)-INDEX(FC_L,$I63))*(INDEX(FC_E3,$I63+1)-INDEX(FC_E3,$I63))/(INDEX(FC_L,$I63+1)-INDEX(FC_L,$I63))</f>
        <v>0.35399999999999998</v>
      </c>
      <c r="M63" s="26">
        <f>(Cap_1*F63/J63+IF(N_base&gt;=2,Cap_2*F63/K63,0)+IF(N_base&gt;=3,Cap_3*F63/L63,0))*dt/60</f>
        <v>7.8754761843338586E-2</v>
      </c>
    </row>
    <row r="64" spans="1:13" x14ac:dyDescent="0.2">
      <c r="A64">
        <v>62</v>
      </c>
      <c r="B64" s="22">
        <f>A64/1440</f>
        <v>4.3055555555555555E-2</v>
      </c>
      <c r="C64" s="27">
        <f>Sim!C64</f>
        <v>1.1261000000000001</v>
      </c>
      <c r="D64" s="24">
        <f>Cap_base</f>
        <v>3.4</v>
      </c>
      <c r="E64" s="24">
        <f>MEDIAN(MinStable*D64,C64,D64)</f>
        <v>1.7</v>
      </c>
      <c r="F64" s="25">
        <f>E64/D64</f>
        <v>0.5</v>
      </c>
      <c r="G64" s="24">
        <f>MAX(0,C64-E64)</f>
        <v>0</v>
      </c>
      <c r="H64" s="24">
        <f>MAX(0,E64-C64)</f>
        <v>0.57389999999999985</v>
      </c>
      <c r="I64">
        <f>MIN(MATCH(MEDIAN(MinStable,F64,1),FC_L,1),3)</f>
        <v>2</v>
      </c>
      <c r="J64" s="25">
        <f>INDEX(FC_E1,$I64)+(MEDIAN(MinStable,$F64,1)-INDEX(FC_L,$I64))*(INDEX(FC_E1,$I64+1)-INDEX(FC_E1,$I64))/(INDEX(FC_L,$I64+1)-INDEX(FC_L,$I64))</f>
        <v>0.36499999999999999</v>
      </c>
      <c r="K64" s="25">
        <f>INDEX(FC_E2,$I64)+(MEDIAN(MinStable,$F64,1)-INDEX(FC_L,$I64))*(INDEX(FC_E2,$I64+1)-INDEX(FC_E2,$I64))/(INDEX(FC_L,$I64+1)-INDEX(FC_L,$I64))</f>
        <v>0.36</v>
      </c>
      <c r="L64" s="25">
        <f>INDEX(FC_E3,$I64)+(MEDIAN(MinStable,$F64,1)-INDEX(FC_L,$I64))*(INDEX(FC_E3,$I64+1)-INDEX(FC_E3,$I64))/(INDEX(FC_L,$I64+1)-INDEX(FC_L,$I64))</f>
        <v>0.35399999999999998</v>
      </c>
      <c r="M64" s="26">
        <f>(Cap_1*F64/J64+IF(N_base&gt;=2,Cap_2*F64/K64,0)+IF(N_base&gt;=3,Cap_3*F64/L64,0))*dt/60</f>
        <v>7.8754761843338586E-2</v>
      </c>
    </row>
    <row r="65" spans="1:13" x14ac:dyDescent="0.2">
      <c r="A65">
        <v>63</v>
      </c>
      <c r="B65" s="22">
        <f>A65/1440</f>
        <v>4.3749999999999997E-2</v>
      </c>
      <c r="C65" s="27">
        <f>Sim!C65</f>
        <v>1.6617999999999999</v>
      </c>
      <c r="D65" s="24">
        <f>Cap_base</f>
        <v>3.4</v>
      </c>
      <c r="E65" s="24">
        <f>MEDIAN(MinStable*D65,C65,D65)</f>
        <v>1.7</v>
      </c>
      <c r="F65" s="25">
        <f>E65/D65</f>
        <v>0.5</v>
      </c>
      <c r="G65" s="24">
        <f>MAX(0,C65-E65)</f>
        <v>0</v>
      </c>
      <c r="H65" s="24">
        <f>MAX(0,E65-C65)</f>
        <v>3.8200000000000012E-2</v>
      </c>
      <c r="I65">
        <f>MIN(MATCH(MEDIAN(MinStable,F65,1),FC_L,1),3)</f>
        <v>2</v>
      </c>
      <c r="J65" s="25">
        <f>INDEX(FC_E1,$I65)+(MEDIAN(MinStable,$F65,1)-INDEX(FC_L,$I65))*(INDEX(FC_E1,$I65+1)-INDEX(FC_E1,$I65))/(INDEX(FC_L,$I65+1)-INDEX(FC_L,$I65))</f>
        <v>0.36499999999999999</v>
      </c>
      <c r="K65" s="25">
        <f>INDEX(FC_E2,$I65)+(MEDIAN(MinStable,$F65,1)-INDEX(FC_L,$I65))*(INDEX(FC_E2,$I65+1)-INDEX(FC_E2,$I65))/(INDEX(FC_L,$I65+1)-INDEX(FC_L,$I65))</f>
        <v>0.36</v>
      </c>
      <c r="L65" s="25">
        <f>INDEX(FC_E3,$I65)+(MEDIAN(MinStable,$F65,1)-INDEX(FC_L,$I65))*(INDEX(FC_E3,$I65+1)-INDEX(FC_E3,$I65))/(INDEX(FC_L,$I65+1)-INDEX(FC_L,$I65))</f>
        <v>0.35399999999999998</v>
      </c>
      <c r="M65" s="26">
        <f>(Cap_1*F65/J65+IF(N_base&gt;=2,Cap_2*F65/K65,0)+IF(N_base&gt;=3,Cap_3*F65/L65,0))*dt/60</f>
        <v>7.8754761843338586E-2</v>
      </c>
    </row>
    <row r="66" spans="1:13" x14ac:dyDescent="0.2">
      <c r="A66">
        <v>64</v>
      </c>
      <c r="B66" s="22">
        <f>A66/1440</f>
        <v>4.4444444444444446E-2</v>
      </c>
      <c r="C66" s="27">
        <f>Sim!C66</f>
        <v>1.6919</v>
      </c>
      <c r="D66" s="24">
        <f>Cap_base</f>
        <v>3.4</v>
      </c>
      <c r="E66" s="24">
        <f>MEDIAN(MinStable*D66,C66,D66)</f>
        <v>1.7</v>
      </c>
      <c r="F66" s="25">
        <f>E66/D66</f>
        <v>0.5</v>
      </c>
      <c r="G66" s="24">
        <f>MAX(0,C66-E66)</f>
        <v>0</v>
      </c>
      <c r="H66" s="24">
        <f>MAX(0,E66-C66)</f>
        <v>8.0999999999999961E-3</v>
      </c>
      <c r="I66">
        <f>MIN(MATCH(MEDIAN(MinStable,F66,1),FC_L,1),3)</f>
        <v>2</v>
      </c>
      <c r="J66" s="25">
        <f>INDEX(FC_E1,$I66)+(MEDIAN(MinStable,$F66,1)-INDEX(FC_L,$I66))*(INDEX(FC_E1,$I66+1)-INDEX(FC_E1,$I66))/(INDEX(FC_L,$I66+1)-INDEX(FC_L,$I66))</f>
        <v>0.36499999999999999</v>
      </c>
      <c r="K66" s="25">
        <f>INDEX(FC_E2,$I66)+(MEDIAN(MinStable,$F66,1)-INDEX(FC_L,$I66))*(INDEX(FC_E2,$I66+1)-INDEX(FC_E2,$I66))/(INDEX(FC_L,$I66+1)-INDEX(FC_L,$I66))</f>
        <v>0.36</v>
      </c>
      <c r="L66" s="25">
        <f>INDEX(FC_E3,$I66)+(MEDIAN(MinStable,$F66,1)-INDEX(FC_L,$I66))*(INDEX(FC_E3,$I66+1)-INDEX(FC_E3,$I66))/(INDEX(FC_L,$I66+1)-INDEX(FC_L,$I66))</f>
        <v>0.35399999999999998</v>
      </c>
      <c r="M66" s="26">
        <f>(Cap_1*F66/J66+IF(N_base&gt;=2,Cap_2*F66/K66,0)+IF(N_base&gt;=3,Cap_3*F66/L66,0))*dt/60</f>
        <v>7.8754761843338586E-2</v>
      </c>
    </row>
    <row r="67" spans="1:13" x14ac:dyDescent="0.2">
      <c r="A67">
        <v>65</v>
      </c>
      <c r="B67" s="22">
        <f>A67/1440</f>
        <v>4.5138888888888888E-2</v>
      </c>
      <c r="C67" s="27">
        <f>Sim!C67</f>
        <v>1.1546000000000001</v>
      </c>
      <c r="D67" s="24">
        <f>Cap_base</f>
        <v>3.4</v>
      </c>
      <c r="E67" s="24">
        <f>MEDIAN(MinStable*D67,C67,D67)</f>
        <v>1.7</v>
      </c>
      <c r="F67" s="25">
        <f>E67/D67</f>
        <v>0.5</v>
      </c>
      <c r="G67" s="24">
        <f>MAX(0,C67-E67)</f>
        <v>0</v>
      </c>
      <c r="H67" s="24">
        <f>MAX(0,E67-C67)</f>
        <v>0.54539999999999988</v>
      </c>
      <c r="I67">
        <f>MIN(MATCH(MEDIAN(MinStable,F67,1),FC_L,1),3)</f>
        <v>2</v>
      </c>
      <c r="J67" s="25">
        <f>INDEX(FC_E1,$I67)+(MEDIAN(MinStable,$F67,1)-INDEX(FC_L,$I67))*(INDEX(FC_E1,$I67+1)-INDEX(FC_E1,$I67))/(INDEX(FC_L,$I67+1)-INDEX(FC_L,$I67))</f>
        <v>0.36499999999999999</v>
      </c>
      <c r="K67" s="25">
        <f>INDEX(FC_E2,$I67)+(MEDIAN(MinStable,$F67,1)-INDEX(FC_L,$I67))*(INDEX(FC_E2,$I67+1)-INDEX(FC_E2,$I67))/(INDEX(FC_L,$I67+1)-INDEX(FC_L,$I67))</f>
        <v>0.36</v>
      </c>
      <c r="L67" s="25">
        <f>INDEX(FC_E3,$I67)+(MEDIAN(MinStable,$F67,1)-INDEX(FC_L,$I67))*(INDEX(FC_E3,$I67+1)-INDEX(FC_E3,$I67))/(INDEX(FC_L,$I67+1)-INDEX(FC_L,$I67))</f>
        <v>0.35399999999999998</v>
      </c>
      <c r="M67" s="26">
        <f>(Cap_1*F67/J67+IF(N_base&gt;=2,Cap_2*F67/K67,0)+IF(N_base&gt;=3,Cap_3*F67/L67,0))*dt/60</f>
        <v>7.8754761843338586E-2</v>
      </c>
    </row>
    <row r="68" spans="1:13" x14ac:dyDescent="0.2">
      <c r="A68">
        <v>66</v>
      </c>
      <c r="B68" s="22">
        <f>A68/1440</f>
        <v>4.583333333333333E-2</v>
      </c>
      <c r="C68" s="27">
        <f>Sim!C68</f>
        <v>1.1566000000000001</v>
      </c>
      <c r="D68" s="24">
        <f>Cap_base</f>
        <v>3.4</v>
      </c>
      <c r="E68" s="24">
        <f>MEDIAN(MinStable*D68,C68,D68)</f>
        <v>1.7</v>
      </c>
      <c r="F68" s="25">
        <f>E68/D68</f>
        <v>0.5</v>
      </c>
      <c r="G68" s="24">
        <f>MAX(0,C68-E68)</f>
        <v>0</v>
      </c>
      <c r="H68" s="24">
        <f>MAX(0,E68-C68)</f>
        <v>0.54339999999999988</v>
      </c>
      <c r="I68">
        <f>MIN(MATCH(MEDIAN(MinStable,F68,1),FC_L,1),3)</f>
        <v>2</v>
      </c>
      <c r="J68" s="25">
        <f>INDEX(FC_E1,$I68)+(MEDIAN(MinStable,$F68,1)-INDEX(FC_L,$I68))*(INDEX(FC_E1,$I68+1)-INDEX(FC_E1,$I68))/(INDEX(FC_L,$I68+1)-INDEX(FC_L,$I68))</f>
        <v>0.36499999999999999</v>
      </c>
      <c r="K68" s="25">
        <f>INDEX(FC_E2,$I68)+(MEDIAN(MinStable,$F68,1)-INDEX(FC_L,$I68))*(INDEX(FC_E2,$I68+1)-INDEX(FC_E2,$I68))/(INDEX(FC_L,$I68+1)-INDEX(FC_L,$I68))</f>
        <v>0.36</v>
      </c>
      <c r="L68" s="25">
        <f>INDEX(FC_E3,$I68)+(MEDIAN(MinStable,$F68,1)-INDEX(FC_L,$I68))*(INDEX(FC_E3,$I68+1)-INDEX(FC_E3,$I68))/(INDEX(FC_L,$I68+1)-INDEX(FC_L,$I68))</f>
        <v>0.35399999999999998</v>
      </c>
      <c r="M68" s="26">
        <f>(Cap_1*F68/J68+IF(N_base&gt;=2,Cap_2*F68/K68,0)+IF(N_base&gt;=3,Cap_3*F68/L68,0))*dt/60</f>
        <v>7.8754761843338586E-2</v>
      </c>
    </row>
    <row r="69" spans="1:13" x14ac:dyDescent="0.2">
      <c r="A69">
        <v>67</v>
      </c>
      <c r="B69" s="22">
        <f>A69/1440</f>
        <v>4.6527777777777779E-2</v>
      </c>
      <c r="C69" s="27">
        <f>Sim!C69</f>
        <v>1.2383</v>
      </c>
      <c r="D69" s="24">
        <f>Cap_base</f>
        <v>3.4</v>
      </c>
      <c r="E69" s="24">
        <f>MEDIAN(MinStable*D69,C69,D69)</f>
        <v>1.7</v>
      </c>
      <c r="F69" s="25">
        <f>E69/D69</f>
        <v>0.5</v>
      </c>
      <c r="G69" s="24">
        <f>MAX(0,C69-E69)</f>
        <v>0</v>
      </c>
      <c r="H69" s="24">
        <f>MAX(0,E69-C69)</f>
        <v>0.4617</v>
      </c>
      <c r="I69">
        <f>MIN(MATCH(MEDIAN(MinStable,F69,1),FC_L,1),3)</f>
        <v>2</v>
      </c>
      <c r="J69" s="25">
        <f>INDEX(FC_E1,$I69)+(MEDIAN(MinStable,$F69,1)-INDEX(FC_L,$I69))*(INDEX(FC_E1,$I69+1)-INDEX(FC_E1,$I69))/(INDEX(FC_L,$I69+1)-INDEX(FC_L,$I69))</f>
        <v>0.36499999999999999</v>
      </c>
      <c r="K69" s="25">
        <f>INDEX(FC_E2,$I69)+(MEDIAN(MinStable,$F69,1)-INDEX(FC_L,$I69))*(INDEX(FC_E2,$I69+1)-INDEX(FC_E2,$I69))/(INDEX(FC_L,$I69+1)-INDEX(FC_L,$I69))</f>
        <v>0.36</v>
      </c>
      <c r="L69" s="25">
        <f>INDEX(FC_E3,$I69)+(MEDIAN(MinStable,$F69,1)-INDEX(FC_L,$I69))*(INDEX(FC_E3,$I69+1)-INDEX(FC_E3,$I69))/(INDEX(FC_L,$I69+1)-INDEX(FC_L,$I69))</f>
        <v>0.35399999999999998</v>
      </c>
      <c r="M69" s="26">
        <f>(Cap_1*F69/J69+IF(N_base&gt;=2,Cap_2*F69/K69,0)+IF(N_base&gt;=3,Cap_3*F69/L69,0))*dt/60</f>
        <v>7.8754761843338586E-2</v>
      </c>
    </row>
    <row r="70" spans="1:13" x14ac:dyDescent="0.2">
      <c r="A70">
        <v>68</v>
      </c>
      <c r="B70" s="22">
        <f>A70/1440</f>
        <v>4.7222222222222221E-2</v>
      </c>
      <c r="C70" s="27">
        <f>Sim!C70</f>
        <v>1.1612</v>
      </c>
      <c r="D70" s="24">
        <f>Cap_base</f>
        <v>3.4</v>
      </c>
      <c r="E70" s="24">
        <f>MEDIAN(MinStable*D70,C70,D70)</f>
        <v>1.7</v>
      </c>
      <c r="F70" s="25">
        <f>E70/D70</f>
        <v>0.5</v>
      </c>
      <c r="G70" s="24">
        <f>MAX(0,C70-E70)</f>
        <v>0</v>
      </c>
      <c r="H70" s="24">
        <f>MAX(0,E70-C70)</f>
        <v>0.53879999999999995</v>
      </c>
      <c r="I70">
        <f>MIN(MATCH(MEDIAN(MinStable,F70,1),FC_L,1),3)</f>
        <v>2</v>
      </c>
      <c r="J70" s="25">
        <f>INDEX(FC_E1,$I70)+(MEDIAN(MinStable,$F70,1)-INDEX(FC_L,$I70))*(INDEX(FC_E1,$I70+1)-INDEX(FC_E1,$I70))/(INDEX(FC_L,$I70+1)-INDEX(FC_L,$I70))</f>
        <v>0.36499999999999999</v>
      </c>
      <c r="K70" s="25">
        <f>INDEX(FC_E2,$I70)+(MEDIAN(MinStable,$F70,1)-INDEX(FC_L,$I70))*(INDEX(FC_E2,$I70+1)-INDEX(FC_E2,$I70))/(INDEX(FC_L,$I70+1)-INDEX(FC_L,$I70))</f>
        <v>0.36</v>
      </c>
      <c r="L70" s="25">
        <f>INDEX(FC_E3,$I70)+(MEDIAN(MinStable,$F70,1)-INDEX(FC_L,$I70))*(INDEX(FC_E3,$I70+1)-INDEX(FC_E3,$I70))/(INDEX(FC_L,$I70+1)-INDEX(FC_L,$I70))</f>
        <v>0.35399999999999998</v>
      </c>
      <c r="M70" s="26">
        <f>(Cap_1*F70/J70+IF(N_base&gt;=2,Cap_2*F70/K70,0)+IF(N_base&gt;=3,Cap_3*F70/L70,0))*dt/60</f>
        <v>7.8754761843338586E-2</v>
      </c>
    </row>
    <row r="71" spans="1:13" x14ac:dyDescent="0.2">
      <c r="A71">
        <v>69</v>
      </c>
      <c r="B71" s="22">
        <f>A71/1440</f>
        <v>4.791666666666667E-2</v>
      </c>
      <c r="C71" s="27">
        <f>Sim!C71</f>
        <v>1.0660000000000001</v>
      </c>
      <c r="D71" s="24">
        <f>Cap_base</f>
        <v>3.4</v>
      </c>
      <c r="E71" s="24">
        <f>MEDIAN(MinStable*D71,C71,D71)</f>
        <v>1.7</v>
      </c>
      <c r="F71" s="25">
        <f>E71/D71</f>
        <v>0.5</v>
      </c>
      <c r="G71" s="24">
        <f>MAX(0,C71-E71)</f>
        <v>0</v>
      </c>
      <c r="H71" s="24">
        <f>MAX(0,E71-C71)</f>
        <v>0.6339999999999999</v>
      </c>
      <c r="I71">
        <f>MIN(MATCH(MEDIAN(MinStable,F71,1),FC_L,1),3)</f>
        <v>2</v>
      </c>
      <c r="J71" s="25">
        <f>INDEX(FC_E1,$I71)+(MEDIAN(MinStable,$F71,1)-INDEX(FC_L,$I71))*(INDEX(FC_E1,$I71+1)-INDEX(FC_E1,$I71))/(INDEX(FC_L,$I71+1)-INDEX(FC_L,$I71))</f>
        <v>0.36499999999999999</v>
      </c>
      <c r="K71" s="25">
        <f>INDEX(FC_E2,$I71)+(MEDIAN(MinStable,$F71,1)-INDEX(FC_L,$I71))*(INDEX(FC_E2,$I71+1)-INDEX(FC_E2,$I71))/(INDEX(FC_L,$I71+1)-INDEX(FC_L,$I71))</f>
        <v>0.36</v>
      </c>
      <c r="L71" s="25">
        <f>INDEX(FC_E3,$I71)+(MEDIAN(MinStable,$F71,1)-INDEX(FC_L,$I71))*(INDEX(FC_E3,$I71+1)-INDEX(FC_E3,$I71))/(INDEX(FC_L,$I71+1)-INDEX(FC_L,$I71))</f>
        <v>0.35399999999999998</v>
      </c>
      <c r="M71" s="26">
        <f>(Cap_1*F71/J71+IF(N_base&gt;=2,Cap_2*F71/K71,0)+IF(N_base&gt;=3,Cap_3*F71/L71,0))*dt/60</f>
        <v>7.8754761843338586E-2</v>
      </c>
    </row>
    <row r="72" spans="1:13" x14ac:dyDescent="0.2">
      <c r="A72">
        <v>70</v>
      </c>
      <c r="B72" s="22">
        <f>A72/1440</f>
        <v>4.8611111111111112E-2</v>
      </c>
      <c r="C72" s="27">
        <f>Sim!C72</f>
        <v>1.1674</v>
      </c>
      <c r="D72" s="24">
        <f>Cap_base</f>
        <v>3.4</v>
      </c>
      <c r="E72" s="24">
        <f>MEDIAN(MinStable*D72,C72,D72)</f>
        <v>1.7</v>
      </c>
      <c r="F72" s="25">
        <f>E72/D72</f>
        <v>0.5</v>
      </c>
      <c r="G72" s="24">
        <f>MAX(0,C72-E72)</f>
        <v>0</v>
      </c>
      <c r="H72" s="24">
        <f>MAX(0,E72-C72)</f>
        <v>0.53259999999999996</v>
      </c>
      <c r="I72">
        <f>MIN(MATCH(MEDIAN(MinStable,F72,1),FC_L,1),3)</f>
        <v>2</v>
      </c>
      <c r="J72" s="25">
        <f>INDEX(FC_E1,$I72)+(MEDIAN(MinStable,$F72,1)-INDEX(FC_L,$I72))*(INDEX(FC_E1,$I72+1)-INDEX(FC_E1,$I72))/(INDEX(FC_L,$I72+1)-INDEX(FC_L,$I72))</f>
        <v>0.36499999999999999</v>
      </c>
      <c r="K72" s="25">
        <f>INDEX(FC_E2,$I72)+(MEDIAN(MinStable,$F72,1)-INDEX(FC_L,$I72))*(INDEX(FC_E2,$I72+1)-INDEX(FC_E2,$I72))/(INDEX(FC_L,$I72+1)-INDEX(FC_L,$I72))</f>
        <v>0.36</v>
      </c>
      <c r="L72" s="25">
        <f>INDEX(FC_E3,$I72)+(MEDIAN(MinStable,$F72,1)-INDEX(FC_L,$I72))*(INDEX(FC_E3,$I72+1)-INDEX(FC_E3,$I72))/(INDEX(FC_L,$I72+1)-INDEX(FC_L,$I72))</f>
        <v>0.35399999999999998</v>
      </c>
      <c r="M72" s="26">
        <f>(Cap_1*F72/J72+IF(N_base&gt;=2,Cap_2*F72/K72,0)+IF(N_base&gt;=3,Cap_3*F72/L72,0))*dt/60</f>
        <v>7.8754761843338586E-2</v>
      </c>
    </row>
    <row r="73" spans="1:13" x14ac:dyDescent="0.2">
      <c r="A73">
        <v>71</v>
      </c>
      <c r="B73" s="22">
        <f>A73/1440</f>
        <v>4.9305555555555554E-2</v>
      </c>
      <c r="C73" s="27">
        <f>Sim!C73</f>
        <v>1.1265000000000001</v>
      </c>
      <c r="D73" s="24">
        <f>Cap_base</f>
        <v>3.4</v>
      </c>
      <c r="E73" s="24">
        <f>MEDIAN(MinStable*D73,C73,D73)</f>
        <v>1.7</v>
      </c>
      <c r="F73" s="25">
        <f>E73/D73</f>
        <v>0.5</v>
      </c>
      <c r="G73" s="24">
        <f>MAX(0,C73-E73)</f>
        <v>0</v>
      </c>
      <c r="H73" s="24">
        <f>MAX(0,E73-C73)</f>
        <v>0.5734999999999999</v>
      </c>
      <c r="I73">
        <f>MIN(MATCH(MEDIAN(MinStable,F73,1),FC_L,1),3)</f>
        <v>2</v>
      </c>
      <c r="J73" s="25">
        <f>INDEX(FC_E1,$I73)+(MEDIAN(MinStable,$F73,1)-INDEX(FC_L,$I73))*(INDEX(FC_E1,$I73+1)-INDEX(FC_E1,$I73))/(INDEX(FC_L,$I73+1)-INDEX(FC_L,$I73))</f>
        <v>0.36499999999999999</v>
      </c>
      <c r="K73" s="25">
        <f>INDEX(FC_E2,$I73)+(MEDIAN(MinStable,$F73,1)-INDEX(FC_L,$I73))*(INDEX(FC_E2,$I73+1)-INDEX(FC_E2,$I73))/(INDEX(FC_L,$I73+1)-INDEX(FC_L,$I73))</f>
        <v>0.36</v>
      </c>
      <c r="L73" s="25">
        <f>INDEX(FC_E3,$I73)+(MEDIAN(MinStable,$F73,1)-INDEX(FC_L,$I73))*(INDEX(FC_E3,$I73+1)-INDEX(FC_E3,$I73))/(INDEX(FC_L,$I73+1)-INDEX(FC_L,$I73))</f>
        <v>0.35399999999999998</v>
      </c>
      <c r="M73" s="26">
        <f>(Cap_1*F73/J73+IF(N_base&gt;=2,Cap_2*F73/K73,0)+IF(N_base&gt;=3,Cap_3*F73/L73,0))*dt/60</f>
        <v>7.8754761843338586E-2</v>
      </c>
    </row>
    <row r="74" spans="1:13" x14ac:dyDescent="0.2">
      <c r="A74">
        <v>72</v>
      </c>
      <c r="B74" s="22">
        <f>A74/1440</f>
        <v>0.05</v>
      </c>
      <c r="C74" s="27">
        <f>Sim!C74</f>
        <v>1.1913</v>
      </c>
      <c r="D74" s="24">
        <f>Cap_base</f>
        <v>3.4</v>
      </c>
      <c r="E74" s="24">
        <f>MEDIAN(MinStable*D74,C74,D74)</f>
        <v>1.7</v>
      </c>
      <c r="F74" s="25">
        <f>E74/D74</f>
        <v>0.5</v>
      </c>
      <c r="G74" s="24">
        <f>MAX(0,C74-E74)</f>
        <v>0</v>
      </c>
      <c r="H74" s="24">
        <f>MAX(0,E74-C74)</f>
        <v>0.50869999999999993</v>
      </c>
      <c r="I74">
        <f>MIN(MATCH(MEDIAN(MinStable,F74,1),FC_L,1),3)</f>
        <v>2</v>
      </c>
      <c r="J74" s="25">
        <f>INDEX(FC_E1,$I74)+(MEDIAN(MinStable,$F74,1)-INDEX(FC_L,$I74))*(INDEX(FC_E1,$I74+1)-INDEX(FC_E1,$I74))/(INDEX(FC_L,$I74+1)-INDEX(FC_L,$I74))</f>
        <v>0.36499999999999999</v>
      </c>
      <c r="K74" s="25">
        <f>INDEX(FC_E2,$I74)+(MEDIAN(MinStable,$F74,1)-INDEX(FC_L,$I74))*(INDEX(FC_E2,$I74+1)-INDEX(FC_E2,$I74))/(INDEX(FC_L,$I74+1)-INDEX(FC_L,$I74))</f>
        <v>0.36</v>
      </c>
      <c r="L74" s="25">
        <f>INDEX(FC_E3,$I74)+(MEDIAN(MinStable,$F74,1)-INDEX(FC_L,$I74))*(INDEX(FC_E3,$I74+1)-INDEX(FC_E3,$I74))/(INDEX(FC_L,$I74+1)-INDEX(FC_L,$I74))</f>
        <v>0.35399999999999998</v>
      </c>
      <c r="M74" s="26">
        <f>(Cap_1*F74/J74+IF(N_base&gt;=2,Cap_2*F74/K74,0)+IF(N_base&gt;=3,Cap_3*F74/L74,0))*dt/60</f>
        <v>7.8754761843338586E-2</v>
      </c>
    </row>
    <row r="75" spans="1:13" x14ac:dyDescent="0.2">
      <c r="A75">
        <v>73</v>
      </c>
      <c r="B75" s="22">
        <f>A75/1440</f>
        <v>5.0694444444444445E-2</v>
      </c>
      <c r="C75" s="27">
        <f>Sim!C75</f>
        <v>1.1415999999999999</v>
      </c>
      <c r="D75" s="24">
        <f>Cap_base</f>
        <v>3.4</v>
      </c>
      <c r="E75" s="24">
        <f>MEDIAN(MinStable*D75,C75,D75)</f>
        <v>1.7</v>
      </c>
      <c r="F75" s="25">
        <f>E75/D75</f>
        <v>0.5</v>
      </c>
      <c r="G75" s="24">
        <f>MAX(0,C75-E75)</f>
        <v>0</v>
      </c>
      <c r="H75" s="24">
        <f>MAX(0,E75-C75)</f>
        <v>0.55840000000000001</v>
      </c>
      <c r="I75">
        <f>MIN(MATCH(MEDIAN(MinStable,F75,1),FC_L,1),3)</f>
        <v>2</v>
      </c>
      <c r="J75" s="25">
        <f>INDEX(FC_E1,$I75)+(MEDIAN(MinStable,$F75,1)-INDEX(FC_L,$I75))*(INDEX(FC_E1,$I75+1)-INDEX(FC_E1,$I75))/(INDEX(FC_L,$I75+1)-INDEX(FC_L,$I75))</f>
        <v>0.36499999999999999</v>
      </c>
      <c r="K75" s="25">
        <f>INDEX(FC_E2,$I75)+(MEDIAN(MinStable,$F75,1)-INDEX(FC_L,$I75))*(INDEX(FC_E2,$I75+1)-INDEX(FC_E2,$I75))/(INDEX(FC_L,$I75+1)-INDEX(FC_L,$I75))</f>
        <v>0.36</v>
      </c>
      <c r="L75" s="25">
        <f>INDEX(FC_E3,$I75)+(MEDIAN(MinStable,$F75,1)-INDEX(FC_L,$I75))*(INDEX(FC_E3,$I75+1)-INDEX(FC_E3,$I75))/(INDEX(FC_L,$I75+1)-INDEX(FC_L,$I75))</f>
        <v>0.35399999999999998</v>
      </c>
      <c r="M75" s="26">
        <f>(Cap_1*F75/J75+IF(N_base&gt;=2,Cap_2*F75/K75,0)+IF(N_base&gt;=3,Cap_3*F75/L75,0))*dt/60</f>
        <v>7.8754761843338586E-2</v>
      </c>
    </row>
    <row r="76" spans="1:13" x14ac:dyDescent="0.2">
      <c r="A76">
        <v>74</v>
      </c>
      <c r="B76" s="22">
        <f>A76/1440</f>
        <v>5.1388888888888887E-2</v>
      </c>
      <c r="C76" s="27">
        <f>Sim!C76</f>
        <v>1.0468999999999999</v>
      </c>
      <c r="D76" s="24">
        <f>Cap_base</f>
        <v>3.4</v>
      </c>
      <c r="E76" s="24">
        <f>MEDIAN(MinStable*D76,C76,D76)</f>
        <v>1.7</v>
      </c>
      <c r="F76" s="25">
        <f>E76/D76</f>
        <v>0.5</v>
      </c>
      <c r="G76" s="24">
        <f>MAX(0,C76-E76)</f>
        <v>0</v>
      </c>
      <c r="H76" s="24">
        <f>MAX(0,E76-C76)</f>
        <v>0.65310000000000001</v>
      </c>
      <c r="I76">
        <f>MIN(MATCH(MEDIAN(MinStable,F76,1),FC_L,1),3)</f>
        <v>2</v>
      </c>
      <c r="J76" s="25">
        <f>INDEX(FC_E1,$I76)+(MEDIAN(MinStable,$F76,1)-INDEX(FC_L,$I76))*(INDEX(FC_E1,$I76+1)-INDEX(FC_E1,$I76))/(INDEX(FC_L,$I76+1)-INDEX(FC_L,$I76))</f>
        <v>0.36499999999999999</v>
      </c>
      <c r="K76" s="25">
        <f>INDEX(FC_E2,$I76)+(MEDIAN(MinStable,$F76,1)-INDEX(FC_L,$I76))*(INDEX(FC_E2,$I76+1)-INDEX(FC_E2,$I76))/(INDEX(FC_L,$I76+1)-INDEX(FC_L,$I76))</f>
        <v>0.36</v>
      </c>
      <c r="L76" s="25">
        <f>INDEX(FC_E3,$I76)+(MEDIAN(MinStable,$F76,1)-INDEX(FC_L,$I76))*(INDEX(FC_E3,$I76+1)-INDEX(FC_E3,$I76))/(INDEX(FC_L,$I76+1)-INDEX(FC_L,$I76))</f>
        <v>0.35399999999999998</v>
      </c>
      <c r="M76" s="26">
        <f>(Cap_1*F76/J76+IF(N_base&gt;=2,Cap_2*F76/K76,0)+IF(N_base&gt;=3,Cap_3*F76/L76,0))*dt/60</f>
        <v>7.8754761843338586E-2</v>
      </c>
    </row>
    <row r="77" spans="1:13" x14ac:dyDescent="0.2">
      <c r="A77">
        <v>75</v>
      </c>
      <c r="B77" s="22">
        <f>A77/1440</f>
        <v>5.2083333333333336E-2</v>
      </c>
      <c r="C77" s="27">
        <f>Sim!C77</f>
        <v>1.1973</v>
      </c>
      <c r="D77" s="24">
        <f>Cap_base</f>
        <v>3.4</v>
      </c>
      <c r="E77" s="24">
        <f>MEDIAN(MinStable*D77,C77,D77)</f>
        <v>1.7</v>
      </c>
      <c r="F77" s="25">
        <f>E77/D77</f>
        <v>0.5</v>
      </c>
      <c r="G77" s="24">
        <f>MAX(0,C77-E77)</f>
        <v>0</v>
      </c>
      <c r="H77" s="24">
        <f>MAX(0,E77-C77)</f>
        <v>0.50269999999999992</v>
      </c>
      <c r="I77">
        <f>MIN(MATCH(MEDIAN(MinStable,F77,1),FC_L,1),3)</f>
        <v>2</v>
      </c>
      <c r="J77" s="25">
        <f>INDEX(FC_E1,$I77)+(MEDIAN(MinStable,$F77,1)-INDEX(FC_L,$I77))*(INDEX(FC_E1,$I77+1)-INDEX(FC_E1,$I77))/(INDEX(FC_L,$I77+1)-INDEX(FC_L,$I77))</f>
        <v>0.36499999999999999</v>
      </c>
      <c r="K77" s="25">
        <f>INDEX(FC_E2,$I77)+(MEDIAN(MinStable,$F77,1)-INDEX(FC_L,$I77))*(INDEX(FC_E2,$I77+1)-INDEX(FC_E2,$I77))/(INDEX(FC_L,$I77+1)-INDEX(FC_L,$I77))</f>
        <v>0.36</v>
      </c>
      <c r="L77" s="25">
        <f>INDEX(FC_E3,$I77)+(MEDIAN(MinStable,$F77,1)-INDEX(FC_L,$I77))*(INDEX(FC_E3,$I77+1)-INDEX(FC_E3,$I77))/(INDEX(FC_L,$I77+1)-INDEX(FC_L,$I77))</f>
        <v>0.35399999999999998</v>
      </c>
      <c r="M77" s="26">
        <f>(Cap_1*F77/J77+IF(N_base&gt;=2,Cap_2*F77/K77,0)+IF(N_base&gt;=3,Cap_3*F77/L77,0))*dt/60</f>
        <v>7.8754761843338586E-2</v>
      </c>
    </row>
    <row r="78" spans="1:13" x14ac:dyDescent="0.2">
      <c r="A78">
        <v>76</v>
      </c>
      <c r="B78" s="22">
        <f>A78/1440</f>
        <v>5.2777777777777778E-2</v>
      </c>
      <c r="C78" s="27">
        <f>Sim!C78</f>
        <v>1.2457</v>
      </c>
      <c r="D78" s="24">
        <f>Cap_base</f>
        <v>3.4</v>
      </c>
      <c r="E78" s="24">
        <f>MEDIAN(MinStable*D78,C78,D78)</f>
        <v>1.7</v>
      </c>
      <c r="F78" s="25">
        <f>E78/D78</f>
        <v>0.5</v>
      </c>
      <c r="G78" s="24">
        <f>MAX(0,C78-E78)</f>
        <v>0</v>
      </c>
      <c r="H78" s="24">
        <f>MAX(0,E78-C78)</f>
        <v>0.45429999999999993</v>
      </c>
      <c r="I78">
        <f>MIN(MATCH(MEDIAN(MinStable,F78,1),FC_L,1),3)</f>
        <v>2</v>
      </c>
      <c r="J78" s="25">
        <f>INDEX(FC_E1,$I78)+(MEDIAN(MinStable,$F78,1)-INDEX(FC_L,$I78))*(INDEX(FC_E1,$I78+1)-INDEX(FC_E1,$I78))/(INDEX(FC_L,$I78+1)-INDEX(FC_L,$I78))</f>
        <v>0.36499999999999999</v>
      </c>
      <c r="K78" s="25">
        <f>INDEX(FC_E2,$I78)+(MEDIAN(MinStable,$F78,1)-INDEX(FC_L,$I78))*(INDEX(FC_E2,$I78+1)-INDEX(FC_E2,$I78))/(INDEX(FC_L,$I78+1)-INDEX(FC_L,$I78))</f>
        <v>0.36</v>
      </c>
      <c r="L78" s="25">
        <f>INDEX(FC_E3,$I78)+(MEDIAN(MinStable,$F78,1)-INDEX(FC_L,$I78))*(INDEX(FC_E3,$I78+1)-INDEX(FC_E3,$I78))/(INDEX(FC_L,$I78+1)-INDEX(FC_L,$I78))</f>
        <v>0.35399999999999998</v>
      </c>
      <c r="M78" s="26">
        <f>(Cap_1*F78/J78+IF(N_base&gt;=2,Cap_2*F78/K78,0)+IF(N_base&gt;=3,Cap_3*F78/L78,0))*dt/60</f>
        <v>7.8754761843338586E-2</v>
      </c>
    </row>
    <row r="79" spans="1:13" x14ac:dyDescent="0.2">
      <c r="A79">
        <v>77</v>
      </c>
      <c r="B79" s="22">
        <f>A79/1440</f>
        <v>5.347222222222222E-2</v>
      </c>
      <c r="C79" s="27">
        <f>Sim!C79</f>
        <v>1.119</v>
      </c>
      <c r="D79" s="24">
        <f>Cap_base</f>
        <v>3.4</v>
      </c>
      <c r="E79" s="24">
        <f>MEDIAN(MinStable*D79,C79,D79)</f>
        <v>1.7</v>
      </c>
      <c r="F79" s="25">
        <f>E79/D79</f>
        <v>0.5</v>
      </c>
      <c r="G79" s="24">
        <f>MAX(0,C79-E79)</f>
        <v>0</v>
      </c>
      <c r="H79" s="24">
        <f>MAX(0,E79-C79)</f>
        <v>0.58099999999999996</v>
      </c>
      <c r="I79">
        <f>MIN(MATCH(MEDIAN(MinStable,F79,1),FC_L,1),3)</f>
        <v>2</v>
      </c>
      <c r="J79" s="25">
        <f>INDEX(FC_E1,$I79)+(MEDIAN(MinStable,$F79,1)-INDEX(FC_L,$I79))*(INDEX(FC_E1,$I79+1)-INDEX(FC_E1,$I79))/(INDEX(FC_L,$I79+1)-INDEX(FC_L,$I79))</f>
        <v>0.36499999999999999</v>
      </c>
      <c r="K79" s="25">
        <f>INDEX(FC_E2,$I79)+(MEDIAN(MinStable,$F79,1)-INDEX(FC_L,$I79))*(INDEX(FC_E2,$I79+1)-INDEX(FC_E2,$I79))/(INDEX(FC_L,$I79+1)-INDEX(FC_L,$I79))</f>
        <v>0.36</v>
      </c>
      <c r="L79" s="25">
        <f>INDEX(FC_E3,$I79)+(MEDIAN(MinStable,$F79,1)-INDEX(FC_L,$I79))*(INDEX(FC_E3,$I79+1)-INDEX(FC_E3,$I79))/(INDEX(FC_L,$I79+1)-INDEX(FC_L,$I79))</f>
        <v>0.35399999999999998</v>
      </c>
      <c r="M79" s="26">
        <f>(Cap_1*F79/J79+IF(N_base&gt;=2,Cap_2*F79/K79,0)+IF(N_base&gt;=3,Cap_3*F79/L79,0))*dt/60</f>
        <v>7.8754761843338586E-2</v>
      </c>
    </row>
    <row r="80" spans="1:13" x14ac:dyDescent="0.2">
      <c r="A80">
        <v>78</v>
      </c>
      <c r="B80" s="22">
        <f>A80/1440</f>
        <v>5.4166666666666669E-2</v>
      </c>
      <c r="C80" s="27">
        <f>Sim!C80</f>
        <v>1.0705</v>
      </c>
      <c r="D80" s="24">
        <f>Cap_base</f>
        <v>3.4</v>
      </c>
      <c r="E80" s="24">
        <f>MEDIAN(MinStable*D80,C80,D80)</f>
        <v>1.7</v>
      </c>
      <c r="F80" s="25">
        <f>E80/D80</f>
        <v>0.5</v>
      </c>
      <c r="G80" s="24">
        <f>MAX(0,C80-E80)</f>
        <v>0</v>
      </c>
      <c r="H80" s="24">
        <f>MAX(0,E80-C80)</f>
        <v>0.62949999999999995</v>
      </c>
      <c r="I80">
        <f>MIN(MATCH(MEDIAN(MinStable,F80,1),FC_L,1),3)</f>
        <v>2</v>
      </c>
      <c r="J80" s="25">
        <f>INDEX(FC_E1,$I80)+(MEDIAN(MinStable,$F80,1)-INDEX(FC_L,$I80))*(INDEX(FC_E1,$I80+1)-INDEX(FC_E1,$I80))/(INDEX(FC_L,$I80+1)-INDEX(FC_L,$I80))</f>
        <v>0.36499999999999999</v>
      </c>
      <c r="K80" s="25">
        <f>INDEX(FC_E2,$I80)+(MEDIAN(MinStable,$F80,1)-INDEX(FC_L,$I80))*(INDEX(FC_E2,$I80+1)-INDEX(FC_E2,$I80))/(INDEX(FC_L,$I80+1)-INDEX(FC_L,$I80))</f>
        <v>0.36</v>
      </c>
      <c r="L80" s="25">
        <f>INDEX(FC_E3,$I80)+(MEDIAN(MinStable,$F80,1)-INDEX(FC_L,$I80))*(INDEX(FC_E3,$I80+1)-INDEX(FC_E3,$I80))/(INDEX(FC_L,$I80+1)-INDEX(FC_L,$I80))</f>
        <v>0.35399999999999998</v>
      </c>
      <c r="M80" s="26">
        <f>(Cap_1*F80/J80+IF(N_base&gt;=2,Cap_2*F80/K80,0)+IF(N_base&gt;=3,Cap_3*F80/L80,0))*dt/60</f>
        <v>7.8754761843338586E-2</v>
      </c>
    </row>
    <row r="81" spans="1:13" x14ac:dyDescent="0.2">
      <c r="A81">
        <v>79</v>
      </c>
      <c r="B81" s="22">
        <f>A81/1440</f>
        <v>5.486111111111111E-2</v>
      </c>
      <c r="C81" s="27">
        <f>Sim!C81</f>
        <v>1.1095999999999999</v>
      </c>
      <c r="D81" s="24">
        <f>Cap_base</f>
        <v>3.4</v>
      </c>
      <c r="E81" s="24">
        <f>MEDIAN(MinStable*D81,C81,D81)</f>
        <v>1.7</v>
      </c>
      <c r="F81" s="25">
        <f>E81/D81</f>
        <v>0.5</v>
      </c>
      <c r="G81" s="24">
        <f>MAX(0,C81-E81)</f>
        <v>0</v>
      </c>
      <c r="H81" s="24">
        <f>MAX(0,E81-C81)</f>
        <v>0.59040000000000004</v>
      </c>
      <c r="I81">
        <f>MIN(MATCH(MEDIAN(MinStable,F81,1),FC_L,1),3)</f>
        <v>2</v>
      </c>
      <c r="J81" s="25">
        <f>INDEX(FC_E1,$I81)+(MEDIAN(MinStable,$F81,1)-INDEX(FC_L,$I81))*(INDEX(FC_E1,$I81+1)-INDEX(FC_E1,$I81))/(INDEX(FC_L,$I81+1)-INDEX(FC_L,$I81))</f>
        <v>0.36499999999999999</v>
      </c>
      <c r="K81" s="25">
        <f>INDEX(FC_E2,$I81)+(MEDIAN(MinStable,$F81,1)-INDEX(FC_L,$I81))*(INDEX(FC_E2,$I81+1)-INDEX(FC_E2,$I81))/(INDEX(FC_L,$I81+1)-INDEX(FC_L,$I81))</f>
        <v>0.36</v>
      </c>
      <c r="L81" s="25">
        <f>INDEX(FC_E3,$I81)+(MEDIAN(MinStable,$F81,1)-INDEX(FC_L,$I81))*(INDEX(FC_E3,$I81+1)-INDEX(FC_E3,$I81))/(INDEX(FC_L,$I81+1)-INDEX(FC_L,$I81))</f>
        <v>0.35399999999999998</v>
      </c>
      <c r="M81" s="26">
        <f>(Cap_1*F81/J81+IF(N_base&gt;=2,Cap_2*F81/K81,0)+IF(N_base&gt;=3,Cap_3*F81/L81,0))*dt/60</f>
        <v>7.8754761843338586E-2</v>
      </c>
    </row>
    <row r="82" spans="1:13" x14ac:dyDescent="0.2">
      <c r="A82">
        <v>80</v>
      </c>
      <c r="B82" s="22">
        <f>A82/1440</f>
        <v>5.5555555555555552E-2</v>
      </c>
      <c r="C82" s="27">
        <f>Sim!C82</f>
        <v>1.7516</v>
      </c>
      <c r="D82" s="24">
        <f>Cap_base</f>
        <v>3.4</v>
      </c>
      <c r="E82" s="24">
        <f>MEDIAN(MinStable*D82,C82,D82)</f>
        <v>1.7516</v>
      </c>
      <c r="F82" s="25">
        <f>E82/D82</f>
        <v>0.51517647058823535</v>
      </c>
      <c r="G82" s="24">
        <f>MAX(0,C82-E82)</f>
        <v>0</v>
      </c>
      <c r="H82" s="24">
        <f>MAX(0,E82-C82)</f>
        <v>0</v>
      </c>
      <c r="I82">
        <f>MIN(MATCH(MEDIAN(MinStable,F82,1),FC_L,1),3)</f>
        <v>2</v>
      </c>
      <c r="J82" s="25">
        <f>INDEX(FC_E1,$I82)+(MEDIAN(MinStable,$F82,1)-INDEX(FC_L,$I82))*(INDEX(FC_E1,$I82+1)-INDEX(FC_E1,$I82))/(INDEX(FC_L,$I82+1)-INDEX(FC_L,$I82))</f>
        <v>0.36742823529411767</v>
      </c>
      <c r="K82" s="25">
        <f>INDEX(FC_E2,$I82)+(MEDIAN(MinStable,$F82,1)-INDEX(FC_L,$I82))*(INDEX(FC_E2,$I82+1)-INDEX(FC_E2,$I82))/(INDEX(FC_L,$I82+1)-INDEX(FC_L,$I82))</f>
        <v>0.36242823529411766</v>
      </c>
      <c r="L82" s="25">
        <f>INDEX(FC_E3,$I82)+(MEDIAN(MinStable,$F82,1)-INDEX(FC_L,$I82))*(INDEX(FC_E3,$I82+1)-INDEX(FC_E3,$I82))/(INDEX(FC_L,$I82+1)-INDEX(FC_L,$I82))</f>
        <v>0.35636752941176469</v>
      </c>
      <c r="M82" s="26">
        <f>(Cap_1*F82/J82+IF(N_base&gt;=2,Cap_2*F82/K82,0)+IF(N_base&gt;=3,Cap_3*F82/L82,0))*dt/60</f>
        <v>8.060561377344537E-2</v>
      </c>
    </row>
    <row r="83" spans="1:13" x14ac:dyDescent="0.2">
      <c r="A83">
        <v>81</v>
      </c>
      <c r="B83" s="22">
        <f>A83/1440</f>
        <v>5.6250000000000001E-2</v>
      </c>
      <c r="C83" s="27">
        <f>Sim!C83</f>
        <v>1.7192000000000001</v>
      </c>
      <c r="D83" s="24">
        <f>Cap_base</f>
        <v>3.4</v>
      </c>
      <c r="E83" s="24">
        <f>MEDIAN(MinStable*D83,C83,D83)</f>
        <v>1.7192000000000001</v>
      </c>
      <c r="F83" s="25">
        <f>E83/D83</f>
        <v>0.50564705882352945</v>
      </c>
      <c r="G83" s="24">
        <f>MAX(0,C83-E83)</f>
        <v>0</v>
      </c>
      <c r="H83" s="24">
        <f>MAX(0,E83-C83)</f>
        <v>0</v>
      </c>
      <c r="I83">
        <f>MIN(MATCH(MEDIAN(MinStable,F83,1),FC_L,1),3)</f>
        <v>2</v>
      </c>
      <c r="J83" s="25">
        <f>INDEX(FC_E1,$I83)+(MEDIAN(MinStable,$F83,1)-INDEX(FC_L,$I83))*(INDEX(FC_E1,$I83+1)-INDEX(FC_E1,$I83))/(INDEX(FC_L,$I83+1)-INDEX(FC_L,$I83))</f>
        <v>0.36590352941176468</v>
      </c>
      <c r="K83" s="25">
        <f>INDEX(FC_E2,$I83)+(MEDIAN(MinStable,$F83,1)-INDEX(FC_L,$I83))*(INDEX(FC_E2,$I83+1)-INDEX(FC_E2,$I83))/(INDEX(FC_L,$I83+1)-INDEX(FC_L,$I83))</f>
        <v>0.36090352941176468</v>
      </c>
      <c r="L83" s="25">
        <f>INDEX(FC_E3,$I83)+(MEDIAN(MinStable,$F83,1)-INDEX(FC_L,$I83))*(INDEX(FC_E3,$I83+1)-INDEX(FC_E3,$I83))/(INDEX(FC_L,$I83+1)-INDEX(FC_L,$I83))</f>
        <v>0.35488094117647057</v>
      </c>
      <c r="M83" s="26">
        <f>(Cap_1*F83/J83+IF(N_base&gt;=2,Cap_2*F83/K83,0)+IF(N_base&gt;=3,Cap_3*F83/L83,0))*dt/60</f>
        <v>7.9446338487251314E-2</v>
      </c>
    </row>
    <row r="84" spans="1:13" x14ac:dyDescent="0.2">
      <c r="A84">
        <v>82</v>
      </c>
      <c r="B84" s="22">
        <f>A84/1440</f>
        <v>5.6944444444444443E-2</v>
      </c>
      <c r="C84" s="27">
        <f>Sim!C84</f>
        <v>1.7623</v>
      </c>
      <c r="D84" s="24">
        <f>Cap_base</f>
        <v>3.4</v>
      </c>
      <c r="E84" s="24">
        <f>MEDIAN(MinStable*D84,C84,D84)</f>
        <v>1.7623</v>
      </c>
      <c r="F84" s="25">
        <f>E84/D84</f>
        <v>0.51832352941176474</v>
      </c>
      <c r="G84" s="24">
        <f>MAX(0,C84-E84)</f>
        <v>0</v>
      </c>
      <c r="H84" s="24">
        <f>MAX(0,E84-C84)</f>
        <v>0</v>
      </c>
      <c r="I84">
        <f>MIN(MATCH(MEDIAN(MinStable,F84,1),FC_L,1),3)</f>
        <v>2</v>
      </c>
      <c r="J84" s="25">
        <f>INDEX(FC_E1,$I84)+(MEDIAN(MinStable,$F84,1)-INDEX(FC_L,$I84))*(INDEX(FC_E1,$I84+1)-INDEX(FC_E1,$I84))/(INDEX(FC_L,$I84+1)-INDEX(FC_L,$I84))</f>
        <v>0.36793176470588235</v>
      </c>
      <c r="K84" s="25">
        <f>INDEX(FC_E2,$I84)+(MEDIAN(MinStable,$F84,1)-INDEX(FC_L,$I84))*(INDEX(FC_E2,$I84+1)-INDEX(FC_E2,$I84))/(INDEX(FC_L,$I84+1)-INDEX(FC_L,$I84))</f>
        <v>0.36293176470588234</v>
      </c>
      <c r="L84" s="25">
        <f>INDEX(FC_E3,$I84)+(MEDIAN(MinStable,$F84,1)-INDEX(FC_L,$I84))*(INDEX(FC_E3,$I84+1)-INDEX(FC_E3,$I84))/(INDEX(FC_L,$I84+1)-INDEX(FC_L,$I84))</f>
        <v>0.35685847058823528</v>
      </c>
      <c r="M84" s="26">
        <f>(Cap_1*F84/J84+IF(N_base&gt;=2,Cap_2*F84/K84,0)+IF(N_base&gt;=3,Cap_3*F84/L84,0))*dt/60</f>
        <v>8.098633737561596E-2</v>
      </c>
    </row>
    <row r="85" spans="1:13" x14ac:dyDescent="0.2">
      <c r="A85">
        <v>83</v>
      </c>
      <c r="B85" s="22">
        <f>A85/1440</f>
        <v>5.7638888888888892E-2</v>
      </c>
      <c r="C85" s="27">
        <f>Sim!C85</f>
        <v>1.0851</v>
      </c>
      <c r="D85" s="24">
        <f>Cap_base</f>
        <v>3.4</v>
      </c>
      <c r="E85" s="24">
        <f>MEDIAN(MinStable*D85,C85,D85)</f>
        <v>1.7</v>
      </c>
      <c r="F85" s="25">
        <f>E85/D85</f>
        <v>0.5</v>
      </c>
      <c r="G85" s="24">
        <f>MAX(0,C85-E85)</f>
        <v>0</v>
      </c>
      <c r="H85" s="24">
        <f>MAX(0,E85-C85)</f>
        <v>0.6149</v>
      </c>
      <c r="I85">
        <f>MIN(MATCH(MEDIAN(MinStable,F85,1),FC_L,1),3)</f>
        <v>2</v>
      </c>
      <c r="J85" s="25">
        <f>INDEX(FC_E1,$I85)+(MEDIAN(MinStable,$F85,1)-INDEX(FC_L,$I85))*(INDEX(FC_E1,$I85+1)-INDEX(FC_E1,$I85))/(INDEX(FC_L,$I85+1)-INDEX(FC_L,$I85))</f>
        <v>0.36499999999999999</v>
      </c>
      <c r="K85" s="25">
        <f>INDEX(FC_E2,$I85)+(MEDIAN(MinStable,$F85,1)-INDEX(FC_L,$I85))*(INDEX(FC_E2,$I85+1)-INDEX(FC_E2,$I85))/(INDEX(FC_L,$I85+1)-INDEX(FC_L,$I85))</f>
        <v>0.36</v>
      </c>
      <c r="L85" s="25">
        <f>INDEX(FC_E3,$I85)+(MEDIAN(MinStable,$F85,1)-INDEX(FC_L,$I85))*(INDEX(FC_E3,$I85+1)-INDEX(FC_E3,$I85))/(INDEX(FC_L,$I85+1)-INDEX(FC_L,$I85))</f>
        <v>0.35399999999999998</v>
      </c>
      <c r="M85" s="26">
        <f>(Cap_1*F85/J85+IF(N_base&gt;=2,Cap_2*F85/K85,0)+IF(N_base&gt;=3,Cap_3*F85/L85,0))*dt/60</f>
        <v>7.8754761843338586E-2</v>
      </c>
    </row>
    <row r="86" spans="1:13" x14ac:dyDescent="0.2">
      <c r="A86">
        <v>84</v>
      </c>
      <c r="B86" s="22">
        <f>A86/1440</f>
        <v>5.8333333333333334E-2</v>
      </c>
      <c r="C86" s="27">
        <f>Sim!C86</f>
        <v>1.0996999999999999</v>
      </c>
      <c r="D86" s="24">
        <f>Cap_base</f>
        <v>3.4</v>
      </c>
      <c r="E86" s="24">
        <f>MEDIAN(MinStable*D86,C86,D86)</f>
        <v>1.7</v>
      </c>
      <c r="F86" s="25">
        <f>E86/D86</f>
        <v>0.5</v>
      </c>
      <c r="G86" s="24">
        <f>MAX(0,C86-E86)</f>
        <v>0</v>
      </c>
      <c r="H86" s="24">
        <f>MAX(0,E86-C86)</f>
        <v>0.60030000000000006</v>
      </c>
      <c r="I86">
        <f>MIN(MATCH(MEDIAN(MinStable,F86,1),FC_L,1),3)</f>
        <v>2</v>
      </c>
      <c r="J86" s="25">
        <f>INDEX(FC_E1,$I86)+(MEDIAN(MinStable,$F86,1)-INDEX(FC_L,$I86))*(INDEX(FC_E1,$I86+1)-INDEX(FC_E1,$I86))/(INDEX(FC_L,$I86+1)-INDEX(FC_L,$I86))</f>
        <v>0.36499999999999999</v>
      </c>
      <c r="K86" s="25">
        <f>INDEX(FC_E2,$I86)+(MEDIAN(MinStable,$F86,1)-INDEX(FC_L,$I86))*(INDEX(FC_E2,$I86+1)-INDEX(FC_E2,$I86))/(INDEX(FC_L,$I86+1)-INDEX(FC_L,$I86))</f>
        <v>0.36</v>
      </c>
      <c r="L86" s="25">
        <f>INDEX(FC_E3,$I86)+(MEDIAN(MinStable,$F86,1)-INDEX(FC_L,$I86))*(INDEX(FC_E3,$I86+1)-INDEX(FC_E3,$I86))/(INDEX(FC_L,$I86+1)-INDEX(FC_L,$I86))</f>
        <v>0.35399999999999998</v>
      </c>
      <c r="M86" s="26">
        <f>(Cap_1*F86/J86+IF(N_base&gt;=2,Cap_2*F86/K86,0)+IF(N_base&gt;=3,Cap_3*F86/L86,0))*dt/60</f>
        <v>7.8754761843338586E-2</v>
      </c>
    </row>
    <row r="87" spans="1:13" x14ac:dyDescent="0.2">
      <c r="A87">
        <v>85</v>
      </c>
      <c r="B87" s="22">
        <f>A87/1440</f>
        <v>5.9027777777777776E-2</v>
      </c>
      <c r="C87" s="27">
        <f>Sim!C87</f>
        <v>1.1075999999999999</v>
      </c>
      <c r="D87" s="24">
        <f>Cap_base</f>
        <v>3.4</v>
      </c>
      <c r="E87" s="24">
        <f>MEDIAN(MinStable*D87,C87,D87)</f>
        <v>1.7</v>
      </c>
      <c r="F87" s="25">
        <f>E87/D87</f>
        <v>0.5</v>
      </c>
      <c r="G87" s="24">
        <f>MAX(0,C87-E87)</f>
        <v>0</v>
      </c>
      <c r="H87" s="24">
        <f>MAX(0,E87-C87)</f>
        <v>0.59240000000000004</v>
      </c>
      <c r="I87">
        <f>MIN(MATCH(MEDIAN(MinStable,F87,1),FC_L,1),3)</f>
        <v>2</v>
      </c>
      <c r="J87" s="25">
        <f>INDEX(FC_E1,$I87)+(MEDIAN(MinStable,$F87,1)-INDEX(FC_L,$I87))*(INDEX(FC_E1,$I87+1)-INDEX(FC_E1,$I87))/(INDEX(FC_L,$I87+1)-INDEX(FC_L,$I87))</f>
        <v>0.36499999999999999</v>
      </c>
      <c r="K87" s="25">
        <f>INDEX(FC_E2,$I87)+(MEDIAN(MinStable,$F87,1)-INDEX(FC_L,$I87))*(INDEX(FC_E2,$I87+1)-INDEX(FC_E2,$I87))/(INDEX(FC_L,$I87+1)-INDEX(FC_L,$I87))</f>
        <v>0.36</v>
      </c>
      <c r="L87" s="25">
        <f>INDEX(FC_E3,$I87)+(MEDIAN(MinStable,$F87,1)-INDEX(FC_L,$I87))*(INDEX(FC_E3,$I87+1)-INDEX(FC_E3,$I87))/(INDEX(FC_L,$I87+1)-INDEX(FC_L,$I87))</f>
        <v>0.35399999999999998</v>
      </c>
      <c r="M87" s="26">
        <f>(Cap_1*F87/J87+IF(N_base&gt;=2,Cap_2*F87/K87,0)+IF(N_base&gt;=3,Cap_3*F87/L87,0))*dt/60</f>
        <v>7.8754761843338586E-2</v>
      </c>
    </row>
    <row r="88" spans="1:13" x14ac:dyDescent="0.2">
      <c r="A88">
        <v>86</v>
      </c>
      <c r="B88" s="22">
        <f>A88/1440</f>
        <v>5.9722222222222225E-2</v>
      </c>
      <c r="C88" s="27">
        <f>Sim!C88</f>
        <v>1.1908000000000001</v>
      </c>
      <c r="D88" s="24">
        <f>Cap_base</f>
        <v>3.4</v>
      </c>
      <c r="E88" s="24">
        <f>MEDIAN(MinStable*D88,C88,D88)</f>
        <v>1.7</v>
      </c>
      <c r="F88" s="25">
        <f>E88/D88</f>
        <v>0.5</v>
      </c>
      <c r="G88" s="24">
        <f>MAX(0,C88-E88)</f>
        <v>0</v>
      </c>
      <c r="H88" s="24">
        <f>MAX(0,E88-C88)</f>
        <v>0.50919999999999987</v>
      </c>
      <c r="I88">
        <f>MIN(MATCH(MEDIAN(MinStable,F88,1),FC_L,1),3)</f>
        <v>2</v>
      </c>
      <c r="J88" s="25">
        <f>INDEX(FC_E1,$I88)+(MEDIAN(MinStable,$F88,1)-INDEX(FC_L,$I88))*(INDEX(FC_E1,$I88+1)-INDEX(FC_E1,$I88))/(INDEX(FC_L,$I88+1)-INDEX(FC_L,$I88))</f>
        <v>0.36499999999999999</v>
      </c>
      <c r="K88" s="25">
        <f>INDEX(FC_E2,$I88)+(MEDIAN(MinStable,$F88,1)-INDEX(FC_L,$I88))*(INDEX(FC_E2,$I88+1)-INDEX(FC_E2,$I88))/(INDEX(FC_L,$I88+1)-INDEX(FC_L,$I88))</f>
        <v>0.36</v>
      </c>
      <c r="L88" s="25">
        <f>INDEX(FC_E3,$I88)+(MEDIAN(MinStable,$F88,1)-INDEX(FC_L,$I88))*(INDEX(FC_E3,$I88+1)-INDEX(FC_E3,$I88))/(INDEX(FC_L,$I88+1)-INDEX(FC_L,$I88))</f>
        <v>0.35399999999999998</v>
      </c>
      <c r="M88" s="26">
        <f>(Cap_1*F88/J88+IF(N_base&gt;=2,Cap_2*F88/K88,0)+IF(N_base&gt;=3,Cap_3*F88/L88,0))*dt/60</f>
        <v>7.8754761843338586E-2</v>
      </c>
    </row>
    <row r="89" spans="1:13" x14ac:dyDescent="0.2">
      <c r="A89">
        <v>87</v>
      </c>
      <c r="B89" s="22">
        <f>A89/1440</f>
        <v>6.0416666666666667E-2</v>
      </c>
      <c r="C89" s="27">
        <f>Sim!C89</f>
        <v>1.1211</v>
      </c>
      <c r="D89" s="24">
        <f>Cap_base</f>
        <v>3.4</v>
      </c>
      <c r="E89" s="24">
        <f>MEDIAN(MinStable*D89,C89,D89)</f>
        <v>1.7</v>
      </c>
      <c r="F89" s="25">
        <f>E89/D89</f>
        <v>0.5</v>
      </c>
      <c r="G89" s="24">
        <f>MAX(0,C89-E89)</f>
        <v>0</v>
      </c>
      <c r="H89" s="24">
        <f>MAX(0,E89-C89)</f>
        <v>0.57889999999999997</v>
      </c>
      <c r="I89">
        <f>MIN(MATCH(MEDIAN(MinStable,F89,1),FC_L,1),3)</f>
        <v>2</v>
      </c>
      <c r="J89" s="25">
        <f>INDEX(FC_E1,$I89)+(MEDIAN(MinStable,$F89,1)-INDEX(FC_L,$I89))*(INDEX(FC_E1,$I89+1)-INDEX(FC_E1,$I89))/(INDEX(FC_L,$I89+1)-INDEX(FC_L,$I89))</f>
        <v>0.36499999999999999</v>
      </c>
      <c r="K89" s="25">
        <f>INDEX(FC_E2,$I89)+(MEDIAN(MinStable,$F89,1)-INDEX(FC_L,$I89))*(INDEX(FC_E2,$I89+1)-INDEX(FC_E2,$I89))/(INDEX(FC_L,$I89+1)-INDEX(FC_L,$I89))</f>
        <v>0.36</v>
      </c>
      <c r="L89" s="25">
        <f>INDEX(FC_E3,$I89)+(MEDIAN(MinStable,$F89,1)-INDEX(FC_L,$I89))*(INDEX(FC_E3,$I89+1)-INDEX(FC_E3,$I89))/(INDEX(FC_L,$I89+1)-INDEX(FC_L,$I89))</f>
        <v>0.35399999999999998</v>
      </c>
      <c r="M89" s="26">
        <f>(Cap_1*F89/J89+IF(N_base&gt;=2,Cap_2*F89/K89,0)+IF(N_base&gt;=3,Cap_3*F89/L89,0))*dt/60</f>
        <v>7.8754761843338586E-2</v>
      </c>
    </row>
    <row r="90" spans="1:13" x14ac:dyDescent="0.2">
      <c r="A90">
        <v>88</v>
      </c>
      <c r="B90" s="22">
        <f>A90/1440</f>
        <v>6.1111111111111109E-2</v>
      </c>
      <c r="C90" s="27">
        <f>Sim!C90</f>
        <v>1.1532</v>
      </c>
      <c r="D90" s="24">
        <f>Cap_base</f>
        <v>3.4</v>
      </c>
      <c r="E90" s="24">
        <f>MEDIAN(MinStable*D90,C90,D90)</f>
        <v>1.7</v>
      </c>
      <c r="F90" s="25">
        <f>E90/D90</f>
        <v>0.5</v>
      </c>
      <c r="G90" s="24">
        <f>MAX(0,C90-E90)</f>
        <v>0</v>
      </c>
      <c r="H90" s="24">
        <f>MAX(0,E90-C90)</f>
        <v>0.54679999999999995</v>
      </c>
      <c r="I90">
        <f>MIN(MATCH(MEDIAN(MinStable,F90,1),FC_L,1),3)</f>
        <v>2</v>
      </c>
      <c r="J90" s="25">
        <f>INDEX(FC_E1,$I90)+(MEDIAN(MinStable,$F90,1)-INDEX(FC_L,$I90))*(INDEX(FC_E1,$I90+1)-INDEX(FC_E1,$I90))/(INDEX(FC_L,$I90+1)-INDEX(FC_L,$I90))</f>
        <v>0.36499999999999999</v>
      </c>
      <c r="K90" s="25">
        <f>INDEX(FC_E2,$I90)+(MEDIAN(MinStable,$F90,1)-INDEX(FC_L,$I90))*(INDEX(FC_E2,$I90+1)-INDEX(FC_E2,$I90))/(INDEX(FC_L,$I90+1)-INDEX(FC_L,$I90))</f>
        <v>0.36</v>
      </c>
      <c r="L90" s="25">
        <f>INDEX(FC_E3,$I90)+(MEDIAN(MinStable,$F90,1)-INDEX(FC_L,$I90))*(INDEX(FC_E3,$I90+1)-INDEX(FC_E3,$I90))/(INDEX(FC_L,$I90+1)-INDEX(FC_L,$I90))</f>
        <v>0.35399999999999998</v>
      </c>
      <c r="M90" s="26">
        <f>(Cap_1*F90/J90+IF(N_base&gt;=2,Cap_2*F90/K90,0)+IF(N_base&gt;=3,Cap_3*F90/L90,0))*dt/60</f>
        <v>7.8754761843338586E-2</v>
      </c>
    </row>
    <row r="91" spans="1:13" x14ac:dyDescent="0.2">
      <c r="A91">
        <v>89</v>
      </c>
      <c r="B91" s="22">
        <f>A91/1440</f>
        <v>6.1805555555555558E-2</v>
      </c>
      <c r="C91" s="27">
        <f>Sim!C91</f>
        <v>1.1413</v>
      </c>
      <c r="D91" s="24">
        <f>Cap_base</f>
        <v>3.4</v>
      </c>
      <c r="E91" s="24">
        <f>MEDIAN(MinStable*D91,C91,D91)</f>
        <v>1.7</v>
      </c>
      <c r="F91" s="25">
        <f>E91/D91</f>
        <v>0.5</v>
      </c>
      <c r="G91" s="24">
        <f>MAX(0,C91-E91)</f>
        <v>0</v>
      </c>
      <c r="H91" s="24">
        <f>MAX(0,E91-C91)</f>
        <v>0.55869999999999997</v>
      </c>
      <c r="I91">
        <f>MIN(MATCH(MEDIAN(MinStable,F91,1),FC_L,1),3)</f>
        <v>2</v>
      </c>
      <c r="J91" s="25">
        <f>INDEX(FC_E1,$I91)+(MEDIAN(MinStable,$F91,1)-INDEX(FC_L,$I91))*(INDEX(FC_E1,$I91+1)-INDEX(FC_E1,$I91))/(INDEX(FC_L,$I91+1)-INDEX(FC_L,$I91))</f>
        <v>0.36499999999999999</v>
      </c>
      <c r="K91" s="25">
        <f>INDEX(FC_E2,$I91)+(MEDIAN(MinStable,$F91,1)-INDEX(FC_L,$I91))*(INDEX(FC_E2,$I91+1)-INDEX(FC_E2,$I91))/(INDEX(FC_L,$I91+1)-INDEX(FC_L,$I91))</f>
        <v>0.36</v>
      </c>
      <c r="L91" s="25">
        <f>INDEX(FC_E3,$I91)+(MEDIAN(MinStable,$F91,1)-INDEX(FC_L,$I91))*(INDEX(FC_E3,$I91+1)-INDEX(FC_E3,$I91))/(INDEX(FC_L,$I91+1)-INDEX(FC_L,$I91))</f>
        <v>0.35399999999999998</v>
      </c>
      <c r="M91" s="26">
        <f>(Cap_1*F91/J91+IF(N_base&gt;=2,Cap_2*F91/K91,0)+IF(N_base&gt;=3,Cap_3*F91/L91,0))*dt/60</f>
        <v>7.8754761843338586E-2</v>
      </c>
    </row>
    <row r="92" spans="1:13" x14ac:dyDescent="0.2">
      <c r="A92">
        <v>90</v>
      </c>
      <c r="B92" s="22">
        <f>A92/1440</f>
        <v>6.25E-2</v>
      </c>
      <c r="C92" s="27">
        <f>Sim!C92</f>
        <v>1.0761000000000001</v>
      </c>
      <c r="D92" s="24">
        <f>Cap_base</f>
        <v>3.4</v>
      </c>
      <c r="E92" s="24">
        <f>MEDIAN(MinStable*D92,C92,D92)</f>
        <v>1.7</v>
      </c>
      <c r="F92" s="25">
        <f>E92/D92</f>
        <v>0.5</v>
      </c>
      <c r="G92" s="24">
        <f>MAX(0,C92-E92)</f>
        <v>0</v>
      </c>
      <c r="H92" s="24">
        <f>MAX(0,E92-C92)</f>
        <v>0.6238999999999999</v>
      </c>
      <c r="I92">
        <f>MIN(MATCH(MEDIAN(MinStable,F92,1),FC_L,1),3)</f>
        <v>2</v>
      </c>
      <c r="J92" s="25">
        <f>INDEX(FC_E1,$I92)+(MEDIAN(MinStable,$F92,1)-INDEX(FC_L,$I92))*(INDEX(FC_E1,$I92+1)-INDEX(FC_E1,$I92))/(INDEX(FC_L,$I92+1)-INDEX(FC_L,$I92))</f>
        <v>0.36499999999999999</v>
      </c>
      <c r="K92" s="25">
        <f>INDEX(FC_E2,$I92)+(MEDIAN(MinStable,$F92,1)-INDEX(FC_L,$I92))*(INDEX(FC_E2,$I92+1)-INDEX(FC_E2,$I92))/(INDEX(FC_L,$I92+1)-INDEX(FC_L,$I92))</f>
        <v>0.36</v>
      </c>
      <c r="L92" s="25">
        <f>INDEX(FC_E3,$I92)+(MEDIAN(MinStable,$F92,1)-INDEX(FC_L,$I92))*(INDEX(FC_E3,$I92+1)-INDEX(FC_E3,$I92))/(INDEX(FC_L,$I92+1)-INDEX(FC_L,$I92))</f>
        <v>0.35399999999999998</v>
      </c>
      <c r="M92" s="26">
        <f>(Cap_1*F92/J92+IF(N_base&gt;=2,Cap_2*F92/K92,0)+IF(N_base&gt;=3,Cap_3*F92/L92,0))*dt/60</f>
        <v>7.8754761843338586E-2</v>
      </c>
    </row>
    <row r="93" spans="1:13" x14ac:dyDescent="0.2">
      <c r="A93">
        <v>91</v>
      </c>
      <c r="B93" s="22">
        <f>A93/1440</f>
        <v>6.3194444444444442E-2</v>
      </c>
      <c r="C93" s="27">
        <f>Sim!C93</f>
        <v>1.1815</v>
      </c>
      <c r="D93" s="24">
        <f>Cap_base</f>
        <v>3.4</v>
      </c>
      <c r="E93" s="24">
        <f>MEDIAN(MinStable*D93,C93,D93)</f>
        <v>1.7</v>
      </c>
      <c r="F93" s="25">
        <f>E93/D93</f>
        <v>0.5</v>
      </c>
      <c r="G93" s="24">
        <f>MAX(0,C93-E93)</f>
        <v>0</v>
      </c>
      <c r="H93" s="24">
        <f>MAX(0,E93-C93)</f>
        <v>0.51849999999999996</v>
      </c>
      <c r="I93">
        <f>MIN(MATCH(MEDIAN(MinStable,F93,1),FC_L,1),3)</f>
        <v>2</v>
      </c>
      <c r="J93" s="25">
        <f>INDEX(FC_E1,$I93)+(MEDIAN(MinStable,$F93,1)-INDEX(FC_L,$I93))*(INDEX(FC_E1,$I93+1)-INDEX(FC_E1,$I93))/(INDEX(FC_L,$I93+1)-INDEX(FC_L,$I93))</f>
        <v>0.36499999999999999</v>
      </c>
      <c r="K93" s="25">
        <f>INDEX(FC_E2,$I93)+(MEDIAN(MinStable,$F93,1)-INDEX(FC_L,$I93))*(INDEX(FC_E2,$I93+1)-INDEX(FC_E2,$I93))/(INDEX(FC_L,$I93+1)-INDEX(FC_L,$I93))</f>
        <v>0.36</v>
      </c>
      <c r="L93" s="25">
        <f>INDEX(FC_E3,$I93)+(MEDIAN(MinStable,$F93,1)-INDEX(FC_L,$I93))*(INDEX(FC_E3,$I93+1)-INDEX(FC_E3,$I93))/(INDEX(FC_L,$I93+1)-INDEX(FC_L,$I93))</f>
        <v>0.35399999999999998</v>
      </c>
      <c r="M93" s="26">
        <f>(Cap_1*F93/J93+IF(N_base&gt;=2,Cap_2*F93/K93,0)+IF(N_base&gt;=3,Cap_3*F93/L93,0))*dt/60</f>
        <v>7.8754761843338586E-2</v>
      </c>
    </row>
    <row r="94" spans="1:13" x14ac:dyDescent="0.2">
      <c r="A94">
        <v>92</v>
      </c>
      <c r="B94" s="22">
        <f>A94/1440</f>
        <v>6.3888888888888884E-2</v>
      </c>
      <c r="C94" s="27">
        <f>Sim!C94</f>
        <v>1.0855999999999999</v>
      </c>
      <c r="D94" s="24">
        <f>Cap_base</f>
        <v>3.4</v>
      </c>
      <c r="E94" s="24">
        <f>MEDIAN(MinStable*D94,C94,D94)</f>
        <v>1.7</v>
      </c>
      <c r="F94" s="25">
        <f>E94/D94</f>
        <v>0.5</v>
      </c>
      <c r="G94" s="24">
        <f>MAX(0,C94-E94)</f>
        <v>0</v>
      </c>
      <c r="H94" s="24">
        <f>MAX(0,E94-C94)</f>
        <v>0.61440000000000006</v>
      </c>
      <c r="I94">
        <f>MIN(MATCH(MEDIAN(MinStable,F94,1),FC_L,1),3)</f>
        <v>2</v>
      </c>
      <c r="J94" s="25">
        <f>INDEX(FC_E1,$I94)+(MEDIAN(MinStable,$F94,1)-INDEX(FC_L,$I94))*(INDEX(FC_E1,$I94+1)-INDEX(FC_E1,$I94))/(INDEX(FC_L,$I94+1)-INDEX(FC_L,$I94))</f>
        <v>0.36499999999999999</v>
      </c>
      <c r="K94" s="25">
        <f>INDEX(FC_E2,$I94)+(MEDIAN(MinStable,$F94,1)-INDEX(FC_L,$I94))*(INDEX(FC_E2,$I94+1)-INDEX(FC_E2,$I94))/(INDEX(FC_L,$I94+1)-INDEX(FC_L,$I94))</f>
        <v>0.36</v>
      </c>
      <c r="L94" s="25">
        <f>INDEX(FC_E3,$I94)+(MEDIAN(MinStable,$F94,1)-INDEX(FC_L,$I94))*(INDEX(FC_E3,$I94+1)-INDEX(FC_E3,$I94))/(INDEX(FC_L,$I94+1)-INDEX(FC_L,$I94))</f>
        <v>0.35399999999999998</v>
      </c>
      <c r="M94" s="26">
        <f>(Cap_1*F94/J94+IF(N_base&gt;=2,Cap_2*F94/K94,0)+IF(N_base&gt;=3,Cap_3*F94/L94,0))*dt/60</f>
        <v>7.8754761843338586E-2</v>
      </c>
    </row>
    <row r="95" spans="1:13" x14ac:dyDescent="0.2">
      <c r="A95">
        <v>93</v>
      </c>
      <c r="B95" s="22">
        <f>A95/1440</f>
        <v>6.458333333333334E-2</v>
      </c>
      <c r="C95" s="27">
        <f>Sim!C95</f>
        <v>1.1932</v>
      </c>
      <c r="D95" s="24">
        <f>Cap_base</f>
        <v>3.4</v>
      </c>
      <c r="E95" s="24">
        <f>MEDIAN(MinStable*D95,C95,D95)</f>
        <v>1.7</v>
      </c>
      <c r="F95" s="25">
        <f>E95/D95</f>
        <v>0.5</v>
      </c>
      <c r="G95" s="24">
        <f>MAX(0,C95-E95)</f>
        <v>0</v>
      </c>
      <c r="H95" s="24">
        <f>MAX(0,E95-C95)</f>
        <v>0.50679999999999992</v>
      </c>
      <c r="I95">
        <f>MIN(MATCH(MEDIAN(MinStable,F95,1),FC_L,1),3)</f>
        <v>2</v>
      </c>
      <c r="J95" s="25">
        <f>INDEX(FC_E1,$I95)+(MEDIAN(MinStable,$F95,1)-INDEX(FC_L,$I95))*(INDEX(FC_E1,$I95+1)-INDEX(FC_E1,$I95))/(INDEX(FC_L,$I95+1)-INDEX(FC_L,$I95))</f>
        <v>0.36499999999999999</v>
      </c>
      <c r="K95" s="25">
        <f>INDEX(FC_E2,$I95)+(MEDIAN(MinStable,$F95,1)-INDEX(FC_L,$I95))*(INDEX(FC_E2,$I95+1)-INDEX(FC_E2,$I95))/(INDEX(FC_L,$I95+1)-INDEX(FC_L,$I95))</f>
        <v>0.36</v>
      </c>
      <c r="L95" s="25">
        <f>INDEX(FC_E3,$I95)+(MEDIAN(MinStable,$F95,1)-INDEX(FC_L,$I95))*(INDEX(FC_E3,$I95+1)-INDEX(FC_E3,$I95))/(INDEX(FC_L,$I95+1)-INDEX(FC_L,$I95))</f>
        <v>0.35399999999999998</v>
      </c>
      <c r="M95" s="26">
        <f>(Cap_1*F95/J95+IF(N_base&gt;=2,Cap_2*F95/K95,0)+IF(N_base&gt;=3,Cap_3*F95/L95,0))*dt/60</f>
        <v>7.8754761843338586E-2</v>
      </c>
    </row>
    <row r="96" spans="1:13" x14ac:dyDescent="0.2">
      <c r="A96">
        <v>94</v>
      </c>
      <c r="B96" s="22">
        <f>A96/1440</f>
        <v>6.5277777777777782E-2</v>
      </c>
      <c r="C96" s="27">
        <f>Sim!C96</f>
        <v>1.2083999999999999</v>
      </c>
      <c r="D96" s="24">
        <f>Cap_base</f>
        <v>3.4</v>
      </c>
      <c r="E96" s="24">
        <f>MEDIAN(MinStable*D96,C96,D96)</f>
        <v>1.7</v>
      </c>
      <c r="F96" s="25">
        <f>E96/D96</f>
        <v>0.5</v>
      </c>
      <c r="G96" s="24">
        <f>MAX(0,C96-E96)</f>
        <v>0</v>
      </c>
      <c r="H96" s="24">
        <f>MAX(0,E96-C96)</f>
        <v>0.49160000000000004</v>
      </c>
      <c r="I96">
        <f>MIN(MATCH(MEDIAN(MinStable,F96,1),FC_L,1),3)</f>
        <v>2</v>
      </c>
      <c r="J96" s="25">
        <f>INDEX(FC_E1,$I96)+(MEDIAN(MinStable,$F96,1)-INDEX(FC_L,$I96))*(INDEX(FC_E1,$I96+1)-INDEX(FC_E1,$I96))/(INDEX(FC_L,$I96+1)-INDEX(FC_L,$I96))</f>
        <v>0.36499999999999999</v>
      </c>
      <c r="K96" s="25">
        <f>INDEX(FC_E2,$I96)+(MEDIAN(MinStable,$F96,1)-INDEX(FC_L,$I96))*(INDEX(FC_E2,$I96+1)-INDEX(FC_E2,$I96))/(INDEX(FC_L,$I96+1)-INDEX(FC_L,$I96))</f>
        <v>0.36</v>
      </c>
      <c r="L96" s="25">
        <f>INDEX(FC_E3,$I96)+(MEDIAN(MinStable,$F96,1)-INDEX(FC_L,$I96))*(INDEX(FC_E3,$I96+1)-INDEX(FC_E3,$I96))/(INDEX(FC_L,$I96+1)-INDEX(FC_L,$I96))</f>
        <v>0.35399999999999998</v>
      </c>
      <c r="M96" s="26">
        <f>(Cap_1*F96/J96+IF(N_base&gt;=2,Cap_2*F96/K96,0)+IF(N_base&gt;=3,Cap_3*F96/L96,0))*dt/60</f>
        <v>7.8754761843338586E-2</v>
      </c>
    </row>
    <row r="97" spans="1:13" x14ac:dyDescent="0.2">
      <c r="A97">
        <v>95</v>
      </c>
      <c r="B97" s="22">
        <f>A97/1440</f>
        <v>6.5972222222222224E-2</v>
      </c>
      <c r="C97" s="27">
        <f>Sim!C97</f>
        <v>1.1918</v>
      </c>
      <c r="D97" s="24">
        <f>Cap_base</f>
        <v>3.4</v>
      </c>
      <c r="E97" s="24">
        <f>MEDIAN(MinStable*D97,C97,D97)</f>
        <v>1.7</v>
      </c>
      <c r="F97" s="25">
        <f>E97/D97</f>
        <v>0.5</v>
      </c>
      <c r="G97" s="24">
        <f>MAX(0,C97-E97)</f>
        <v>0</v>
      </c>
      <c r="H97" s="24">
        <f>MAX(0,E97-C97)</f>
        <v>0.50819999999999999</v>
      </c>
      <c r="I97">
        <f>MIN(MATCH(MEDIAN(MinStable,F97,1),FC_L,1),3)</f>
        <v>2</v>
      </c>
      <c r="J97" s="25">
        <f>INDEX(FC_E1,$I97)+(MEDIAN(MinStable,$F97,1)-INDEX(FC_L,$I97))*(INDEX(FC_E1,$I97+1)-INDEX(FC_E1,$I97))/(INDEX(FC_L,$I97+1)-INDEX(FC_L,$I97))</f>
        <v>0.36499999999999999</v>
      </c>
      <c r="K97" s="25">
        <f>INDEX(FC_E2,$I97)+(MEDIAN(MinStable,$F97,1)-INDEX(FC_L,$I97))*(INDEX(FC_E2,$I97+1)-INDEX(FC_E2,$I97))/(INDEX(FC_L,$I97+1)-INDEX(FC_L,$I97))</f>
        <v>0.36</v>
      </c>
      <c r="L97" s="25">
        <f>INDEX(FC_E3,$I97)+(MEDIAN(MinStable,$F97,1)-INDEX(FC_L,$I97))*(INDEX(FC_E3,$I97+1)-INDEX(FC_E3,$I97))/(INDEX(FC_L,$I97+1)-INDEX(FC_L,$I97))</f>
        <v>0.35399999999999998</v>
      </c>
      <c r="M97" s="26">
        <f>(Cap_1*F97/J97+IF(N_base&gt;=2,Cap_2*F97/K97,0)+IF(N_base&gt;=3,Cap_3*F97/L97,0))*dt/60</f>
        <v>7.8754761843338586E-2</v>
      </c>
    </row>
    <row r="98" spans="1:13" x14ac:dyDescent="0.2">
      <c r="A98">
        <v>96</v>
      </c>
      <c r="B98" s="22">
        <f>A98/1440</f>
        <v>6.6666666666666666E-2</v>
      </c>
      <c r="C98" s="27">
        <f>Sim!C98</f>
        <v>1.0745</v>
      </c>
      <c r="D98" s="24">
        <f>Cap_base</f>
        <v>3.4</v>
      </c>
      <c r="E98" s="24">
        <f>MEDIAN(MinStable*D98,C98,D98)</f>
        <v>1.7</v>
      </c>
      <c r="F98" s="25">
        <f>E98/D98</f>
        <v>0.5</v>
      </c>
      <c r="G98" s="24">
        <f>MAX(0,C98-E98)</f>
        <v>0</v>
      </c>
      <c r="H98" s="24">
        <f>MAX(0,E98-C98)</f>
        <v>0.62549999999999994</v>
      </c>
      <c r="I98">
        <f>MIN(MATCH(MEDIAN(MinStable,F98,1),FC_L,1),3)</f>
        <v>2</v>
      </c>
      <c r="J98" s="25">
        <f>INDEX(FC_E1,$I98)+(MEDIAN(MinStable,$F98,1)-INDEX(FC_L,$I98))*(INDEX(FC_E1,$I98+1)-INDEX(FC_E1,$I98))/(INDEX(FC_L,$I98+1)-INDEX(FC_L,$I98))</f>
        <v>0.36499999999999999</v>
      </c>
      <c r="K98" s="25">
        <f>INDEX(FC_E2,$I98)+(MEDIAN(MinStable,$F98,1)-INDEX(FC_L,$I98))*(INDEX(FC_E2,$I98+1)-INDEX(FC_E2,$I98))/(INDEX(FC_L,$I98+1)-INDEX(FC_L,$I98))</f>
        <v>0.36</v>
      </c>
      <c r="L98" s="25">
        <f>INDEX(FC_E3,$I98)+(MEDIAN(MinStable,$F98,1)-INDEX(FC_L,$I98))*(INDEX(FC_E3,$I98+1)-INDEX(FC_E3,$I98))/(INDEX(FC_L,$I98+1)-INDEX(FC_L,$I98))</f>
        <v>0.35399999999999998</v>
      </c>
      <c r="M98" s="26">
        <f>(Cap_1*F98/J98+IF(N_base&gt;=2,Cap_2*F98/K98,0)+IF(N_base&gt;=3,Cap_3*F98/L98,0))*dt/60</f>
        <v>7.8754761843338586E-2</v>
      </c>
    </row>
    <row r="99" spans="1:13" x14ac:dyDescent="0.2">
      <c r="A99">
        <v>97</v>
      </c>
      <c r="B99" s="22">
        <f>A99/1440</f>
        <v>6.7361111111111108E-2</v>
      </c>
      <c r="C99" s="27">
        <f>Sim!C99</f>
        <v>1.1558999999999999</v>
      </c>
      <c r="D99" s="24">
        <f>Cap_base</f>
        <v>3.4</v>
      </c>
      <c r="E99" s="24">
        <f>MEDIAN(MinStable*D99,C99,D99)</f>
        <v>1.7</v>
      </c>
      <c r="F99" s="25">
        <f>E99/D99</f>
        <v>0.5</v>
      </c>
      <c r="G99" s="24">
        <f>MAX(0,C99-E99)</f>
        <v>0</v>
      </c>
      <c r="H99" s="24">
        <f>MAX(0,E99-C99)</f>
        <v>0.54410000000000003</v>
      </c>
      <c r="I99">
        <f>MIN(MATCH(MEDIAN(MinStable,F99,1),FC_L,1),3)</f>
        <v>2</v>
      </c>
      <c r="J99" s="25">
        <f>INDEX(FC_E1,$I99)+(MEDIAN(MinStable,$F99,1)-INDEX(FC_L,$I99))*(INDEX(FC_E1,$I99+1)-INDEX(FC_E1,$I99))/(INDEX(FC_L,$I99+1)-INDEX(FC_L,$I99))</f>
        <v>0.36499999999999999</v>
      </c>
      <c r="K99" s="25">
        <f>INDEX(FC_E2,$I99)+(MEDIAN(MinStable,$F99,1)-INDEX(FC_L,$I99))*(INDEX(FC_E2,$I99+1)-INDEX(FC_E2,$I99))/(INDEX(FC_L,$I99+1)-INDEX(FC_L,$I99))</f>
        <v>0.36</v>
      </c>
      <c r="L99" s="25">
        <f>INDEX(FC_E3,$I99)+(MEDIAN(MinStable,$F99,1)-INDEX(FC_L,$I99))*(INDEX(FC_E3,$I99+1)-INDEX(FC_E3,$I99))/(INDEX(FC_L,$I99+1)-INDEX(FC_L,$I99))</f>
        <v>0.35399999999999998</v>
      </c>
      <c r="M99" s="26">
        <f>(Cap_1*F99/J99+IF(N_base&gt;=2,Cap_2*F99/K99,0)+IF(N_base&gt;=3,Cap_3*F99/L99,0))*dt/60</f>
        <v>7.8754761843338586E-2</v>
      </c>
    </row>
    <row r="100" spans="1:13" x14ac:dyDescent="0.2">
      <c r="A100">
        <v>98</v>
      </c>
      <c r="B100" s="22">
        <f>A100/1440</f>
        <v>6.805555555555555E-2</v>
      </c>
      <c r="C100" s="27">
        <f>Sim!C100</f>
        <v>1.0762</v>
      </c>
      <c r="D100" s="24">
        <f>Cap_base</f>
        <v>3.4</v>
      </c>
      <c r="E100" s="24">
        <f>MEDIAN(MinStable*D100,C100,D100)</f>
        <v>1.7</v>
      </c>
      <c r="F100" s="25">
        <f>E100/D100</f>
        <v>0.5</v>
      </c>
      <c r="G100" s="24">
        <f>MAX(0,C100-E100)</f>
        <v>0</v>
      </c>
      <c r="H100" s="24">
        <f>MAX(0,E100-C100)</f>
        <v>0.62379999999999991</v>
      </c>
      <c r="I100">
        <f>MIN(MATCH(MEDIAN(MinStable,F100,1),FC_L,1),3)</f>
        <v>2</v>
      </c>
      <c r="J100" s="25">
        <f>INDEX(FC_E1,$I100)+(MEDIAN(MinStable,$F100,1)-INDEX(FC_L,$I100))*(INDEX(FC_E1,$I100+1)-INDEX(FC_E1,$I100))/(INDEX(FC_L,$I100+1)-INDEX(FC_L,$I100))</f>
        <v>0.36499999999999999</v>
      </c>
      <c r="K100" s="25">
        <f>INDEX(FC_E2,$I100)+(MEDIAN(MinStable,$F100,1)-INDEX(FC_L,$I100))*(INDEX(FC_E2,$I100+1)-INDEX(FC_E2,$I100))/(INDEX(FC_L,$I100+1)-INDEX(FC_L,$I100))</f>
        <v>0.36</v>
      </c>
      <c r="L100" s="25">
        <f>INDEX(FC_E3,$I100)+(MEDIAN(MinStable,$F100,1)-INDEX(FC_L,$I100))*(INDEX(FC_E3,$I100+1)-INDEX(FC_E3,$I100))/(INDEX(FC_L,$I100+1)-INDEX(FC_L,$I100))</f>
        <v>0.35399999999999998</v>
      </c>
      <c r="M100" s="26">
        <f>(Cap_1*F100/J100+IF(N_base&gt;=2,Cap_2*F100/K100,0)+IF(N_base&gt;=3,Cap_3*F100/L100,0))*dt/60</f>
        <v>7.8754761843338586E-2</v>
      </c>
    </row>
    <row r="101" spans="1:13" x14ac:dyDescent="0.2">
      <c r="A101">
        <v>99</v>
      </c>
      <c r="B101" s="22">
        <f>A101/1440</f>
        <v>6.8750000000000006E-2</v>
      </c>
      <c r="C101" s="27">
        <f>Sim!C101</f>
        <v>1.0999000000000001</v>
      </c>
      <c r="D101" s="24">
        <f>Cap_base</f>
        <v>3.4</v>
      </c>
      <c r="E101" s="24">
        <f>MEDIAN(MinStable*D101,C101,D101)</f>
        <v>1.7</v>
      </c>
      <c r="F101" s="25">
        <f>E101/D101</f>
        <v>0.5</v>
      </c>
      <c r="G101" s="24">
        <f>MAX(0,C101-E101)</f>
        <v>0</v>
      </c>
      <c r="H101" s="24">
        <f>MAX(0,E101-C101)</f>
        <v>0.60009999999999986</v>
      </c>
      <c r="I101">
        <f>MIN(MATCH(MEDIAN(MinStable,F101,1),FC_L,1),3)</f>
        <v>2</v>
      </c>
      <c r="J101" s="25">
        <f>INDEX(FC_E1,$I101)+(MEDIAN(MinStable,$F101,1)-INDEX(FC_L,$I101))*(INDEX(FC_E1,$I101+1)-INDEX(FC_E1,$I101))/(INDEX(FC_L,$I101+1)-INDEX(FC_L,$I101))</f>
        <v>0.36499999999999999</v>
      </c>
      <c r="K101" s="25">
        <f>INDEX(FC_E2,$I101)+(MEDIAN(MinStable,$F101,1)-INDEX(FC_L,$I101))*(INDEX(FC_E2,$I101+1)-INDEX(FC_E2,$I101))/(INDEX(FC_L,$I101+1)-INDEX(FC_L,$I101))</f>
        <v>0.36</v>
      </c>
      <c r="L101" s="25">
        <f>INDEX(FC_E3,$I101)+(MEDIAN(MinStable,$F101,1)-INDEX(FC_L,$I101))*(INDEX(FC_E3,$I101+1)-INDEX(FC_E3,$I101))/(INDEX(FC_L,$I101+1)-INDEX(FC_L,$I101))</f>
        <v>0.35399999999999998</v>
      </c>
      <c r="M101" s="26">
        <f>(Cap_1*F101/J101+IF(N_base&gt;=2,Cap_2*F101/K101,0)+IF(N_base&gt;=3,Cap_3*F101/L101,0))*dt/60</f>
        <v>7.8754761843338586E-2</v>
      </c>
    </row>
    <row r="102" spans="1:13" x14ac:dyDescent="0.2">
      <c r="A102">
        <v>100</v>
      </c>
      <c r="B102" s="22">
        <f>A102/1440</f>
        <v>6.9444444444444448E-2</v>
      </c>
      <c r="C102" s="27">
        <f>Sim!C102</f>
        <v>1.1855</v>
      </c>
      <c r="D102" s="24">
        <f>Cap_base</f>
        <v>3.4</v>
      </c>
      <c r="E102" s="24">
        <f>MEDIAN(MinStable*D102,C102,D102)</f>
        <v>1.7</v>
      </c>
      <c r="F102" s="25">
        <f>E102/D102</f>
        <v>0.5</v>
      </c>
      <c r="G102" s="24">
        <f>MAX(0,C102-E102)</f>
        <v>0</v>
      </c>
      <c r="H102" s="24">
        <f>MAX(0,E102-C102)</f>
        <v>0.51449999999999996</v>
      </c>
      <c r="I102">
        <f>MIN(MATCH(MEDIAN(MinStable,F102,1),FC_L,1),3)</f>
        <v>2</v>
      </c>
      <c r="J102" s="25">
        <f>INDEX(FC_E1,$I102)+(MEDIAN(MinStable,$F102,1)-INDEX(FC_L,$I102))*(INDEX(FC_E1,$I102+1)-INDEX(FC_E1,$I102))/(INDEX(FC_L,$I102+1)-INDEX(FC_L,$I102))</f>
        <v>0.36499999999999999</v>
      </c>
      <c r="K102" s="25">
        <f>INDEX(FC_E2,$I102)+(MEDIAN(MinStable,$F102,1)-INDEX(FC_L,$I102))*(INDEX(FC_E2,$I102+1)-INDEX(FC_E2,$I102))/(INDEX(FC_L,$I102+1)-INDEX(FC_L,$I102))</f>
        <v>0.36</v>
      </c>
      <c r="L102" s="25">
        <f>INDEX(FC_E3,$I102)+(MEDIAN(MinStable,$F102,1)-INDEX(FC_L,$I102))*(INDEX(FC_E3,$I102+1)-INDEX(FC_E3,$I102))/(INDEX(FC_L,$I102+1)-INDEX(FC_L,$I102))</f>
        <v>0.35399999999999998</v>
      </c>
      <c r="M102" s="26">
        <f>(Cap_1*F102/J102+IF(N_base&gt;=2,Cap_2*F102/K102,0)+IF(N_base&gt;=3,Cap_3*F102/L102,0))*dt/60</f>
        <v>7.8754761843338586E-2</v>
      </c>
    </row>
    <row r="103" spans="1:13" x14ac:dyDescent="0.2">
      <c r="A103">
        <v>101</v>
      </c>
      <c r="B103" s="22">
        <f>A103/1440</f>
        <v>7.013888888888889E-2</v>
      </c>
      <c r="C103" s="27">
        <f>Sim!C103</f>
        <v>1.0872999999999999</v>
      </c>
      <c r="D103" s="24">
        <f>Cap_base</f>
        <v>3.4</v>
      </c>
      <c r="E103" s="24">
        <f>MEDIAN(MinStable*D103,C103,D103)</f>
        <v>1.7</v>
      </c>
      <c r="F103" s="25">
        <f>E103/D103</f>
        <v>0.5</v>
      </c>
      <c r="G103" s="24">
        <f>MAX(0,C103-E103)</f>
        <v>0</v>
      </c>
      <c r="H103" s="24">
        <f>MAX(0,E103-C103)</f>
        <v>0.61270000000000002</v>
      </c>
      <c r="I103">
        <f>MIN(MATCH(MEDIAN(MinStable,F103,1),FC_L,1),3)</f>
        <v>2</v>
      </c>
      <c r="J103" s="25">
        <f>INDEX(FC_E1,$I103)+(MEDIAN(MinStable,$F103,1)-INDEX(FC_L,$I103))*(INDEX(FC_E1,$I103+1)-INDEX(FC_E1,$I103))/(INDEX(FC_L,$I103+1)-INDEX(FC_L,$I103))</f>
        <v>0.36499999999999999</v>
      </c>
      <c r="K103" s="25">
        <f>INDEX(FC_E2,$I103)+(MEDIAN(MinStable,$F103,1)-INDEX(FC_L,$I103))*(INDEX(FC_E2,$I103+1)-INDEX(FC_E2,$I103))/(INDEX(FC_L,$I103+1)-INDEX(FC_L,$I103))</f>
        <v>0.36</v>
      </c>
      <c r="L103" s="25">
        <f>INDEX(FC_E3,$I103)+(MEDIAN(MinStable,$F103,1)-INDEX(FC_L,$I103))*(INDEX(FC_E3,$I103+1)-INDEX(FC_E3,$I103))/(INDEX(FC_L,$I103+1)-INDEX(FC_L,$I103))</f>
        <v>0.35399999999999998</v>
      </c>
      <c r="M103" s="26">
        <f>(Cap_1*F103/J103+IF(N_base&gt;=2,Cap_2*F103/K103,0)+IF(N_base&gt;=3,Cap_3*F103/L103,0))*dt/60</f>
        <v>7.8754761843338586E-2</v>
      </c>
    </row>
    <row r="104" spans="1:13" x14ac:dyDescent="0.2">
      <c r="A104">
        <v>102</v>
      </c>
      <c r="B104" s="22">
        <f>A104/1440</f>
        <v>7.0833333333333331E-2</v>
      </c>
      <c r="C104" s="27">
        <f>Sim!C104</f>
        <v>1.0454000000000001</v>
      </c>
      <c r="D104" s="24">
        <f>Cap_base</f>
        <v>3.4</v>
      </c>
      <c r="E104" s="24">
        <f>MEDIAN(MinStable*D104,C104,D104)</f>
        <v>1.7</v>
      </c>
      <c r="F104" s="25">
        <f>E104/D104</f>
        <v>0.5</v>
      </c>
      <c r="G104" s="24">
        <f>MAX(0,C104-E104)</f>
        <v>0</v>
      </c>
      <c r="H104" s="24">
        <f>MAX(0,E104-C104)</f>
        <v>0.65459999999999985</v>
      </c>
      <c r="I104">
        <f>MIN(MATCH(MEDIAN(MinStable,F104,1),FC_L,1),3)</f>
        <v>2</v>
      </c>
      <c r="J104" s="25">
        <f>INDEX(FC_E1,$I104)+(MEDIAN(MinStable,$F104,1)-INDEX(FC_L,$I104))*(INDEX(FC_E1,$I104+1)-INDEX(FC_E1,$I104))/(INDEX(FC_L,$I104+1)-INDEX(FC_L,$I104))</f>
        <v>0.36499999999999999</v>
      </c>
      <c r="K104" s="25">
        <f>INDEX(FC_E2,$I104)+(MEDIAN(MinStable,$F104,1)-INDEX(FC_L,$I104))*(INDEX(FC_E2,$I104+1)-INDEX(FC_E2,$I104))/(INDEX(FC_L,$I104+1)-INDEX(FC_L,$I104))</f>
        <v>0.36</v>
      </c>
      <c r="L104" s="25">
        <f>INDEX(FC_E3,$I104)+(MEDIAN(MinStable,$F104,1)-INDEX(FC_L,$I104))*(INDEX(FC_E3,$I104+1)-INDEX(FC_E3,$I104))/(INDEX(FC_L,$I104+1)-INDEX(FC_L,$I104))</f>
        <v>0.35399999999999998</v>
      </c>
      <c r="M104" s="26">
        <f>(Cap_1*F104/J104+IF(N_base&gt;=2,Cap_2*F104/K104,0)+IF(N_base&gt;=3,Cap_3*F104/L104,0))*dt/60</f>
        <v>7.8754761843338586E-2</v>
      </c>
    </row>
    <row r="105" spans="1:13" x14ac:dyDescent="0.2">
      <c r="A105">
        <v>103</v>
      </c>
      <c r="B105" s="22">
        <f>A105/1440</f>
        <v>7.1527777777777773E-2</v>
      </c>
      <c r="C105" s="27">
        <f>Sim!C105</f>
        <v>1.2021999999999999</v>
      </c>
      <c r="D105" s="24">
        <f>Cap_base</f>
        <v>3.4</v>
      </c>
      <c r="E105" s="24">
        <f>MEDIAN(MinStable*D105,C105,D105)</f>
        <v>1.7</v>
      </c>
      <c r="F105" s="25">
        <f>E105/D105</f>
        <v>0.5</v>
      </c>
      <c r="G105" s="24">
        <f>MAX(0,C105-E105)</f>
        <v>0</v>
      </c>
      <c r="H105" s="24">
        <f>MAX(0,E105-C105)</f>
        <v>0.49780000000000002</v>
      </c>
      <c r="I105">
        <f>MIN(MATCH(MEDIAN(MinStable,F105,1),FC_L,1),3)</f>
        <v>2</v>
      </c>
      <c r="J105" s="25">
        <f>INDEX(FC_E1,$I105)+(MEDIAN(MinStable,$F105,1)-INDEX(FC_L,$I105))*(INDEX(FC_E1,$I105+1)-INDEX(FC_E1,$I105))/(INDEX(FC_L,$I105+1)-INDEX(FC_L,$I105))</f>
        <v>0.36499999999999999</v>
      </c>
      <c r="K105" s="25">
        <f>INDEX(FC_E2,$I105)+(MEDIAN(MinStable,$F105,1)-INDEX(FC_L,$I105))*(INDEX(FC_E2,$I105+1)-INDEX(FC_E2,$I105))/(INDEX(FC_L,$I105+1)-INDEX(FC_L,$I105))</f>
        <v>0.36</v>
      </c>
      <c r="L105" s="25">
        <f>INDEX(FC_E3,$I105)+(MEDIAN(MinStable,$F105,1)-INDEX(FC_L,$I105))*(INDEX(FC_E3,$I105+1)-INDEX(FC_E3,$I105))/(INDEX(FC_L,$I105+1)-INDEX(FC_L,$I105))</f>
        <v>0.35399999999999998</v>
      </c>
      <c r="M105" s="26">
        <f>(Cap_1*F105/J105+IF(N_base&gt;=2,Cap_2*F105/K105,0)+IF(N_base&gt;=3,Cap_3*F105/L105,0))*dt/60</f>
        <v>7.8754761843338586E-2</v>
      </c>
    </row>
    <row r="106" spans="1:13" x14ac:dyDescent="0.2">
      <c r="A106">
        <v>104</v>
      </c>
      <c r="B106" s="22">
        <f>A106/1440</f>
        <v>7.2222222222222215E-2</v>
      </c>
      <c r="C106" s="27">
        <f>Sim!C106</f>
        <v>1.1415</v>
      </c>
      <c r="D106" s="24">
        <f>Cap_base</f>
        <v>3.4</v>
      </c>
      <c r="E106" s="24">
        <f>MEDIAN(MinStable*D106,C106,D106)</f>
        <v>1.7</v>
      </c>
      <c r="F106" s="25">
        <f>E106/D106</f>
        <v>0.5</v>
      </c>
      <c r="G106" s="24">
        <f>MAX(0,C106-E106)</f>
        <v>0</v>
      </c>
      <c r="H106" s="24">
        <f>MAX(0,E106-C106)</f>
        <v>0.5585</v>
      </c>
      <c r="I106">
        <f>MIN(MATCH(MEDIAN(MinStable,F106,1),FC_L,1),3)</f>
        <v>2</v>
      </c>
      <c r="J106" s="25">
        <f>INDEX(FC_E1,$I106)+(MEDIAN(MinStable,$F106,1)-INDEX(FC_L,$I106))*(INDEX(FC_E1,$I106+1)-INDEX(FC_E1,$I106))/(INDEX(FC_L,$I106+1)-INDEX(FC_L,$I106))</f>
        <v>0.36499999999999999</v>
      </c>
      <c r="K106" s="25">
        <f>INDEX(FC_E2,$I106)+(MEDIAN(MinStable,$F106,1)-INDEX(FC_L,$I106))*(INDEX(FC_E2,$I106+1)-INDEX(FC_E2,$I106))/(INDEX(FC_L,$I106+1)-INDEX(FC_L,$I106))</f>
        <v>0.36</v>
      </c>
      <c r="L106" s="25">
        <f>INDEX(FC_E3,$I106)+(MEDIAN(MinStable,$F106,1)-INDEX(FC_L,$I106))*(INDEX(FC_E3,$I106+1)-INDEX(FC_E3,$I106))/(INDEX(FC_L,$I106+1)-INDEX(FC_L,$I106))</f>
        <v>0.35399999999999998</v>
      </c>
      <c r="M106" s="26">
        <f>(Cap_1*F106/J106+IF(N_base&gt;=2,Cap_2*F106/K106,0)+IF(N_base&gt;=3,Cap_3*F106/L106,0))*dt/60</f>
        <v>7.8754761843338586E-2</v>
      </c>
    </row>
    <row r="107" spans="1:13" x14ac:dyDescent="0.2">
      <c r="A107">
        <v>105</v>
      </c>
      <c r="B107" s="22">
        <f>A107/1440</f>
        <v>7.2916666666666671E-2</v>
      </c>
      <c r="C107" s="27">
        <f>Sim!C107</f>
        <v>1.1349</v>
      </c>
      <c r="D107" s="24">
        <f>Cap_base</f>
        <v>3.4</v>
      </c>
      <c r="E107" s="24">
        <f>MEDIAN(MinStable*D107,C107,D107)</f>
        <v>1.7</v>
      </c>
      <c r="F107" s="25">
        <f>E107/D107</f>
        <v>0.5</v>
      </c>
      <c r="G107" s="24">
        <f>MAX(0,C107-E107)</f>
        <v>0</v>
      </c>
      <c r="H107" s="24">
        <f>MAX(0,E107-C107)</f>
        <v>0.56509999999999994</v>
      </c>
      <c r="I107">
        <f>MIN(MATCH(MEDIAN(MinStable,F107,1),FC_L,1),3)</f>
        <v>2</v>
      </c>
      <c r="J107" s="25">
        <f>INDEX(FC_E1,$I107)+(MEDIAN(MinStable,$F107,1)-INDEX(FC_L,$I107))*(INDEX(FC_E1,$I107+1)-INDEX(FC_E1,$I107))/(INDEX(FC_L,$I107+1)-INDEX(FC_L,$I107))</f>
        <v>0.36499999999999999</v>
      </c>
      <c r="K107" s="25">
        <f>INDEX(FC_E2,$I107)+(MEDIAN(MinStable,$F107,1)-INDEX(FC_L,$I107))*(INDEX(FC_E2,$I107+1)-INDEX(FC_E2,$I107))/(INDEX(FC_L,$I107+1)-INDEX(FC_L,$I107))</f>
        <v>0.36</v>
      </c>
      <c r="L107" s="25">
        <f>INDEX(FC_E3,$I107)+(MEDIAN(MinStable,$F107,1)-INDEX(FC_L,$I107))*(INDEX(FC_E3,$I107+1)-INDEX(FC_E3,$I107))/(INDEX(FC_L,$I107+1)-INDEX(FC_L,$I107))</f>
        <v>0.35399999999999998</v>
      </c>
      <c r="M107" s="26">
        <f>(Cap_1*F107/J107+IF(N_base&gt;=2,Cap_2*F107/K107,0)+IF(N_base&gt;=3,Cap_3*F107/L107,0))*dt/60</f>
        <v>7.8754761843338586E-2</v>
      </c>
    </row>
    <row r="108" spans="1:13" x14ac:dyDescent="0.2">
      <c r="A108">
        <v>106</v>
      </c>
      <c r="B108" s="22">
        <f>A108/1440</f>
        <v>7.3611111111111113E-2</v>
      </c>
      <c r="C108" s="27">
        <f>Sim!C108</f>
        <v>1.1616</v>
      </c>
      <c r="D108" s="24">
        <f>Cap_base</f>
        <v>3.4</v>
      </c>
      <c r="E108" s="24">
        <f>MEDIAN(MinStable*D108,C108,D108)</f>
        <v>1.7</v>
      </c>
      <c r="F108" s="25">
        <f>E108/D108</f>
        <v>0.5</v>
      </c>
      <c r="G108" s="24">
        <f>MAX(0,C108-E108)</f>
        <v>0</v>
      </c>
      <c r="H108" s="24">
        <f>MAX(0,E108-C108)</f>
        <v>0.53839999999999999</v>
      </c>
      <c r="I108">
        <f>MIN(MATCH(MEDIAN(MinStable,F108,1),FC_L,1),3)</f>
        <v>2</v>
      </c>
      <c r="J108" s="25">
        <f>INDEX(FC_E1,$I108)+(MEDIAN(MinStable,$F108,1)-INDEX(FC_L,$I108))*(INDEX(FC_E1,$I108+1)-INDEX(FC_E1,$I108))/(INDEX(FC_L,$I108+1)-INDEX(FC_L,$I108))</f>
        <v>0.36499999999999999</v>
      </c>
      <c r="K108" s="25">
        <f>INDEX(FC_E2,$I108)+(MEDIAN(MinStable,$F108,1)-INDEX(FC_L,$I108))*(INDEX(FC_E2,$I108+1)-INDEX(FC_E2,$I108))/(INDEX(FC_L,$I108+1)-INDEX(FC_L,$I108))</f>
        <v>0.36</v>
      </c>
      <c r="L108" s="25">
        <f>INDEX(FC_E3,$I108)+(MEDIAN(MinStable,$F108,1)-INDEX(FC_L,$I108))*(INDEX(FC_E3,$I108+1)-INDEX(FC_E3,$I108))/(INDEX(FC_L,$I108+1)-INDEX(FC_L,$I108))</f>
        <v>0.35399999999999998</v>
      </c>
      <c r="M108" s="26">
        <f>(Cap_1*F108/J108+IF(N_base&gt;=2,Cap_2*F108/K108,0)+IF(N_base&gt;=3,Cap_3*F108/L108,0))*dt/60</f>
        <v>7.8754761843338586E-2</v>
      </c>
    </row>
    <row r="109" spans="1:13" x14ac:dyDescent="0.2">
      <c r="A109">
        <v>107</v>
      </c>
      <c r="B109" s="22">
        <f>A109/1440</f>
        <v>7.4305555555555555E-2</v>
      </c>
      <c r="C109" s="27">
        <f>Sim!C109</f>
        <v>1.1567000000000001</v>
      </c>
      <c r="D109" s="24">
        <f>Cap_base</f>
        <v>3.4</v>
      </c>
      <c r="E109" s="24">
        <f>MEDIAN(MinStable*D109,C109,D109)</f>
        <v>1.7</v>
      </c>
      <c r="F109" s="25">
        <f>E109/D109</f>
        <v>0.5</v>
      </c>
      <c r="G109" s="24">
        <f>MAX(0,C109-E109)</f>
        <v>0</v>
      </c>
      <c r="H109" s="24">
        <f>MAX(0,E109-C109)</f>
        <v>0.54329999999999989</v>
      </c>
      <c r="I109">
        <f>MIN(MATCH(MEDIAN(MinStable,F109,1),FC_L,1),3)</f>
        <v>2</v>
      </c>
      <c r="J109" s="25">
        <f>INDEX(FC_E1,$I109)+(MEDIAN(MinStable,$F109,1)-INDEX(FC_L,$I109))*(INDEX(FC_E1,$I109+1)-INDEX(FC_E1,$I109))/(INDEX(FC_L,$I109+1)-INDEX(FC_L,$I109))</f>
        <v>0.36499999999999999</v>
      </c>
      <c r="K109" s="25">
        <f>INDEX(FC_E2,$I109)+(MEDIAN(MinStable,$F109,1)-INDEX(FC_L,$I109))*(INDEX(FC_E2,$I109+1)-INDEX(FC_E2,$I109))/(INDEX(FC_L,$I109+1)-INDEX(FC_L,$I109))</f>
        <v>0.36</v>
      </c>
      <c r="L109" s="25">
        <f>INDEX(FC_E3,$I109)+(MEDIAN(MinStable,$F109,1)-INDEX(FC_L,$I109))*(INDEX(FC_E3,$I109+1)-INDEX(FC_E3,$I109))/(INDEX(FC_L,$I109+1)-INDEX(FC_L,$I109))</f>
        <v>0.35399999999999998</v>
      </c>
      <c r="M109" s="26">
        <f>(Cap_1*F109/J109+IF(N_base&gt;=2,Cap_2*F109/K109,0)+IF(N_base&gt;=3,Cap_3*F109/L109,0))*dt/60</f>
        <v>7.8754761843338586E-2</v>
      </c>
    </row>
    <row r="110" spans="1:13" x14ac:dyDescent="0.2">
      <c r="A110">
        <v>108</v>
      </c>
      <c r="B110" s="22">
        <f>A110/1440</f>
        <v>7.4999999999999997E-2</v>
      </c>
      <c r="C110" s="27">
        <f>Sim!C110</f>
        <v>1.2382</v>
      </c>
      <c r="D110" s="24">
        <f>Cap_base</f>
        <v>3.4</v>
      </c>
      <c r="E110" s="24">
        <f>MEDIAN(MinStable*D110,C110,D110)</f>
        <v>1.7</v>
      </c>
      <c r="F110" s="25">
        <f>E110/D110</f>
        <v>0.5</v>
      </c>
      <c r="G110" s="24">
        <f>MAX(0,C110-E110)</f>
        <v>0</v>
      </c>
      <c r="H110" s="24">
        <f>MAX(0,E110-C110)</f>
        <v>0.46179999999999999</v>
      </c>
      <c r="I110">
        <f>MIN(MATCH(MEDIAN(MinStable,F110,1),FC_L,1),3)</f>
        <v>2</v>
      </c>
      <c r="J110" s="25">
        <f>INDEX(FC_E1,$I110)+(MEDIAN(MinStable,$F110,1)-INDEX(FC_L,$I110))*(INDEX(FC_E1,$I110+1)-INDEX(FC_E1,$I110))/(INDEX(FC_L,$I110+1)-INDEX(FC_L,$I110))</f>
        <v>0.36499999999999999</v>
      </c>
      <c r="K110" s="25">
        <f>INDEX(FC_E2,$I110)+(MEDIAN(MinStable,$F110,1)-INDEX(FC_L,$I110))*(INDEX(FC_E2,$I110+1)-INDEX(FC_E2,$I110))/(INDEX(FC_L,$I110+1)-INDEX(FC_L,$I110))</f>
        <v>0.36</v>
      </c>
      <c r="L110" s="25">
        <f>INDEX(FC_E3,$I110)+(MEDIAN(MinStable,$F110,1)-INDEX(FC_L,$I110))*(INDEX(FC_E3,$I110+1)-INDEX(FC_E3,$I110))/(INDEX(FC_L,$I110+1)-INDEX(FC_L,$I110))</f>
        <v>0.35399999999999998</v>
      </c>
      <c r="M110" s="26">
        <f>(Cap_1*F110/J110+IF(N_base&gt;=2,Cap_2*F110/K110,0)+IF(N_base&gt;=3,Cap_3*F110/L110,0))*dt/60</f>
        <v>7.8754761843338586E-2</v>
      </c>
    </row>
    <row r="111" spans="1:13" x14ac:dyDescent="0.2">
      <c r="A111">
        <v>109</v>
      </c>
      <c r="B111" s="22">
        <f>A111/1440</f>
        <v>7.5694444444444439E-2</v>
      </c>
      <c r="C111" s="27">
        <f>Sim!C111</f>
        <v>1.6838</v>
      </c>
      <c r="D111" s="24">
        <f>Cap_base</f>
        <v>3.4</v>
      </c>
      <c r="E111" s="24">
        <f>MEDIAN(MinStable*D111,C111,D111)</f>
        <v>1.7</v>
      </c>
      <c r="F111" s="25">
        <f>E111/D111</f>
        <v>0.5</v>
      </c>
      <c r="G111" s="24">
        <f>MAX(0,C111-E111)</f>
        <v>0</v>
      </c>
      <c r="H111" s="24">
        <f>MAX(0,E111-C111)</f>
        <v>1.6199999999999992E-2</v>
      </c>
      <c r="I111">
        <f>MIN(MATCH(MEDIAN(MinStable,F111,1),FC_L,1),3)</f>
        <v>2</v>
      </c>
      <c r="J111" s="25">
        <f>INDEX(FC_E1,$I111)+(MEDIAN(MinStable,$F111,1)-INDEX(FC_L,$I111))*(INDEX(FC_E1,$I111+1)-INDEX(FC_E1,$I111))/(INDEX(FC_L,$I111+1)-INDEX(FC_L,$I111))</f>
        <v>0.36499999999999999</v>
      </c>
      <c r="K111" s="25">
        <f>INDEX(FC_E2,$I111)+(MEDIAN(MinStable,$F111,1)-INDEX(FC_L,$I111))*(INDEX(FC_E2,$I111+1)-INDEX(FC_E2,$I111))/(INDEX(FC_L,$I111+1)-INDEX(FC_L,$I111))</f>
        <v>0.36</v>
      </c>
      <c r="L111" s="25">
        <f>INDEX(FC_E3,$I111)+(MEDIAN(MinStable,$F111,1)-INDEX(FC_L,$I111))*(INDEX(FC_E3,$I111+1)-INDEX(FC_E3,$I111))/(INDEX(FC_L,$I111+1)-INDEX(FC_L,$I111))</f>
        <v>0.35399999999999998</v>
      </c>
      <c r="M111" s="26">
        <f>(Cap_1*F111/J111+IF(N_base&gt;=2,Cap_2*F111/K111,0)+IF(N_base&gt;=3,Cap_3*F111/L111,0))*dt/60</f>
        <v>7.8754761843338586E-2</v>
      </c>
    </row>
    <row r="112" spans="1:13" x14ac:dyDescent="0.2">
      <c r="A112">
        <v>110</v>
      </c>
      <c r="B112" s="22">
        <f>A112/1440</f>
        <v>7.6388888888888895E-2</v>
      </c>
      <c r="C112" s="27">
        <f>Sim!C112</f>
        <v>1.8013999999999999</v>
      </c>
      <c r="D112" s="24">
        <f>Cap_base</f>
        <v>3.4</v>
      </c>
      <c r="E112" s="24">
        <f>MEDIAN(MinStable*D112,C112,D112)</f>
        <v>1.8013999999999999</v>
      </c>
      <c r="F112" s="25">
        <f>E112/D112</f>
        <v>0.52982352941176469</v>
      </c>
      <c r="G112" s="24">
        <f>MAX(0,C112-E112)</f>
        <v>0</v>
      </c>
      <c r="H112" s="24">
        <f>MAX(0,E112-C112)</f>
        <v>0</v>
      </c>
      <c r="I112">
        <f>MIN(MATCH(MEDIAN(MinStable,F112,1),FC_L,1),3)</f>
        <v>2</v>
      </c>
      <c r="J112" s="25">
        <f>INDEX(FC_E1,$I112)+(MEDIAN(MinStable,$F112,1)-INDEX(FC_L,$I112))*(INDEX(FC_E1,$I112+1)-INDEX(FC_E1,$I112))/(INDEX(FC_L,$I112+1)-INDEX(FC_L,$I112))</f>
        <v>0.36977176470588236</v>
      </c>
      <c r="K112" s="25">
        <f>INDEX(FC_E2,$I112)+(MEDIAN(MinStable,$F112,1)-INDEX(FC_L,$I112))*(INDEX(FC_E2,$I112+1)-INDEX(FC_E2,$I112))/(INDEX(FC_L,$I112+1)-INDEX(FC_L,$I112))</f>
        <v>0.36477176470588235</v>
      </c>
      <c r="L112" s="25">
        <f>INDEX(FC_E3,$I112)+(MEDIAN(MinStable,$F112,1)-INDEX(FC_L,$I112))*(INDEX(FC_E3,$I112+1)-INDEX(FC_E3,$I112))/(INDEX(FC_L,$I112+1)-INDEX(FC_L,$I112))</f>
        <v>0.35865247058823529</v>
      </c>
      <c r="M112" s="26">
        <f>(Cap_1*F112/J112+IF(N_base&gt;=2,Cap_2*F112/K112,0)+IF(N_base&gt;=3,Cap_3*F112/L112,0))*dt/60</f>
        <v>8.2368708170800151E-2</v>
      </c>
    </row>
    <row r="113" spans="1:13" x14ac:dyDescent="0.2">
      <c r="A113">
        <v>111</v>
      </c>
      <c r="B113" s="22">
        <f>A113/1440</f>
        <v>7.7083333333333337E-2</v>
      </c>
      <c r="C113" s="27">
        <f>Sim!C113</f>
        <v>1.7467999999999999</v>
      </c>
      <c r="D113" s="24">
        <f>Cap_base</f>
        <v>3.4</v>
      </c>
      <c r="E113" s="24">
        <f>MEDIAN(MinStable*D113,C113,D113)</f>
        <v>1.7467999999999999</v>
      </c>
      <c r="F113" s="25">
        <f>E113/D113</f>
        <v>0.5137647058823529</v>
      </c>
      <c r="G113" s="24">
        <f>MAX(0,C113-E113)</f>
        <v>0</v>
      </c>
      <c r="H113" s="24">
        <f>MAX(0,E113-C113)</f>
        <v>0</v>
      </c>
      <c r="I113">
        <f>MIN(MATCH(MEDIAN(MinStable,F113,1),FC_L,1),3)</f>
        <v>2</v>
      </c>
      <c r="J113" s="25">
        <f>INDEX(FC_E1,$I113)+(MEDIAN(MinStable,$F113,1)-INDEX(FC_L,$I113))*(INDEX(FC_E1,$I113+1)-INDEX(FC_E1,$I113))/(INDEX(FC_L,$I113+1)-INDEX(FC_L,$I113))</f>
        <v>0.36720235294117648</v>
      </c>
      <c r="K113" s="25">
        <f>INDEX(FC_E2,$I113)+(MEDIAN(MinStable,$F113,1)-INDEX(FC_L,$I113))*(INDEX(FC_E2,$I113+1)-INDEX(FC_E2,$I113))/(INDEX(FC_L,$I113+1)-INDEX(FC_L,$I113))</f>
        <v>0.36220235294117648</v>
      </c>
      <c r="L113" s="25">
        <f>INDEX(FC_E3,$I113)+(MEDIAN(MinStable,$F113,1)-INDEX(FC_L,$I113))*(INDEX(FC_E3,$I113+1)-INDEX(FC_E3,$I113))/(INDEX(FC_L,$I113+1)-INDEX(FC_L,$I113))</f>
        <v>0.35614729411764706</v>
      </c>
      <c r="M113" s="26">
        <f>(Cap_1*F113/J113+IF(N_base&gt;=2,Cap_2*F113/K113,0)+IF(N_base&gt;=3,Cap_3*F113/L113,0))*dt/60</f>
        <v>8.0434480517440898E-2</v>
      </c>
    </row>
    <row r="114" spans="1:13" x14ac:dyDescent="0.2">
      <c r="A114">
        <v>112</v>
      </c>
      <c r="B114" s="22">
        <f>A114/1440</f>
        <v>7.7777777777777779E-2</v>
      </c>
      <c r="C114" s="27">
        <f>Sim!C114</f>
        <v>1.7023999999999999</v>
      </c>
      <c r="D114" s="24">
        <f>Cap_base</f>
        <v>3.4</v>
      </c>
      <c r="E114" s="24">
        <f>MEDIAN(MinStable*D114,C114,D114)</f>
        <v>1.7023999999999999</v>
      </c>
      <c r="F114" s="25">
        <f>E114/D114</f>
        <v>0.50070588235294111</v>
      </c>
      <c r="G114" s="24">
        <f>MAX(0,C114-E114)</f>
        <v>0</v>
      </c>
      <c r="H114" s="24">
        <f>MAX(0,E114-C114)</f>
        <v>0</v>
      </c>
      <c r="I114">
        <f>MIN(MATCH(MEDIAN(MinStable,F114,1),FC_L,1),3)</f>
        <v>2</v>
      </c>
      <c r="J114" s="25">
        <f>INDEX(FC_E1,$I114)+(MEDIAN(MinStable,$F114,1)-INDEX(FC_L,$I114))*(INDEX(FC_E1,$I114+1)-INDEX(FC_E1,$I114))/(INDEX(FC_L,$I114+1)-INDEX(FC_L,$I114))</f>
        <v>0.36511294117647058</v>
      </c>
      <c r="K114" s="25">
        <f>INDEX(FC_E2,$I114)+(MEDIAN(MinStable,$F114,1)-INDEX(FC_L,$I114))*(INDEX(FC_E2,$I114+1)-INDEX(FC_E2,$I114))/(INDEX(FC_L,$I114+1)-INDEX(FC_L,$I114))</f>
        <v>0.36011294117647058</v>
      </c>
      <c r="L114" s="25">
        <f>INDEX(FC_E3,$I114)+(MEDIAN(MinStable,$F114,1)-INDEX(FC_L,$I114))*(INDEX(FC_E3,$I114+1)-INDEX(FC_E3,$I114))/(INDEX(FC_L,$I114+1)-INDEX(FC_L,$I114))</f>
        <v>0.3541101176470588</v>
      </c>
      <c r="M114" s="26">
        <f>(Cap_1*F114/J114+IF(N_base&gt;=2,Cap_2*F114/K114,0)+IF(N_base&gt;=3,Cap_3*F114/L114,0))*dt/60</f>
        <v>7.8841397274319172E-2</v>
      </c>
    </row>
    <row r="115" spans="1:13" x14ac:dyDescent="0.2">
      <c r="A115">
        <v>113</v>
      </c>
      <c r="B115" s="22">
        <f>A115/1440</f>
        <v>7.8472222222222221E-2</v>
      </c>
      <c r="C115" s="27">
        <f>Sim!C115</f>
        <v>1.1455</v>
      </c>
      <c r="D115" s="24">
        <f>Cap_base</f>
        <v>3.4</v>
      </c>
      <c r="E115" s="24">
        <f>MEDIAN(MinStable*D115,C115,D115)</f>
        <v>1.7</v>
      </c>
      <c r="F115" s="25">
        <f>E115/D115</f>
        <v>0.5</v>
      </c>
      <c r="G115" s="24">
        <f>MAX(0,C115-E115)</f>
        <v>0</v>
      </c>
      <c r="H115" s="24">
        <f>MAX(0,E115-C115)</f>
        <v>0.55449999999999999</v>
      </c>
      <c r="I115">
        <f>MIN(MATCH(MEDIAN(MinStable,F115,1),FC_L,1),3)</f>
        <v>2</v>
      </c>
      <c r="J115" s="25">
        <f>INDEX(FC_E1,$I115)+(MEDIAN(MinStable,$F115,1)-INDEX(FC_L,$I115))*(INDEX(FC_E1,$I115+1)-INDEX(FC_E1,$I115))/(INDEX(FC_L,$I115+1)-INDEX(FC_L,$I115))</f>
        <v>0.36499999999999999</v>
      </c>
      <c r="K115" s="25">
        <f>INDEX(FC_E2,$I115)+(MEDIAN(MinStable,$F115,1)-INDEX(FC_L,$I115))*(INDEX(FC_E2,$I115+1)-INDEX(FC_E2,$I115))/(INDEX(FC_L,$I115+1)-INDEX(FC_L,$I115))</f>
        <v>0.36</v>
      </c>
      <c r="L115" s="25">
        <f>INDEX(FC_E3,$I115)+(MEDIAN(MinStable,$F115,1)-INDEX(FC_L,$I115))*(INDEX(FC_E3,$I115+1)-INDEX(FC_E3,$I115))/(INDEX(FC_L,$I115+1)-INDEX(FC_L,$I115))</f>
        <v>0.35399999999999998</v>
      </c>
      <c r="M115" s="26">
        <f>(Cap_1*F115/J115+IF(N_base&gt;=2,Cap_2*F115/K115,0)+IF(N_base&gt;=3,Cap_3*F115/L115,0))*dt/60</f>
        <v>7.8754761843338586E-2</v>
      </c>
    </row>
    <row r="116" spans="1:13" x14ac:dyDescent="0.2">
      <c r="A116">
        <v>114</v>
      </c>
      <c r="B116" s="22">
        <f>A116/1440</f>
        <v>7.9166666666666663E-2</v>
      </c>
      <c r="C116" s="27">
        <f>Sim!C116</f>
        <v>1.1178999999999999</v>
      </c>
      <c r="D116" s="24">
        <f>Cap_base</f>
        <v>3.4</v>
      </c>
      <c r="E116" s="24">
        <f>MEDIAN(MinStable*D116,C116,D116)</f>
        <v>1.7</v>
      </c>
      <c r="F116" s="25">
        <f>E116/D116</f>
        <v>0.5</v>
      </c>
      <c r="G116" s="24">
        <f>MAX(0,C116-E116)</f>
        <v>0</v>
      </c>
      <c r="H116" s="24">
        <f>MAX(0,E116-C116)</f>
        <v>0.58210000000000006</v>
      </c>
      <c r="I116">
        <f>MIN(MATCH(MEDIAN(MinStable,F116,1),FC_L,1),3)</f>
        <v>2</v>
      </c>
      <c r="J116" s="25">
        <f>INDEX(FC_E1,$I116)+(MEDIAN(MinStable,$F116,1)-INDEX(FC_L,$I116))*(INDEX(FC_E1,$I116+1)-INDEX(FC_E1,$I116))/(INDEX(FC_L,$I116+1)-INDEX(FC_L,$I116))</f>
        <v>0.36499999999999999</v>
      </c>
      <c r="K116" s="25">
        <f>INDEX(FC_E2,$I116)+(MEDIAN(MinStable,$F116,1)-INDEX(FC_L,$I116))*(INDEX(FC_E2,$I116+1)-INDEX(FC_E2,$I116))/(INDEX(FC_L,$I116+1)-INDEX(FC_L,$I116))</f>
        <v>0.36</v>
      </c>
      <c r="L116" s="25">
        <f>INDEX(FC_E3,$I116)+(MEDIAN(MinStable,$F116,1)-INDEX(FC_L,$I116))*(INDEX(FC_E3,$I116+1)-INDEX(FC_E3,$I116))/(INDEX(FC_L,$I116+1)-INDEX(FC_L,$I116))</f>
        <v>0.35399999999999998</v>
      </c>
      <c r="M116" s="26">
        <f>(Cap_1*F116/J116+IF(N_base&gt;=2,Cap_2*F116/K116,0)+IF(N_base&gt;=3,Cap_3*F116/L116,0))*dt/60</f>
        <v>7.8754761843338586E-2</v>
      </c>
    </row>
    <row r="117" spans="1:13" x14ac:dyDescent="0.2">
      <c r="A117">
        <v>115</v>
      </c>
      <c r="B117" s="22">
        <f>A117/1440</f>
        <v>7.9861111111111105E-2</v>
      </c>
      <c r="C117" s="27">
        <f>Sim!C117</f>
        <v>1.1656</v>
      </c>
      <c r="D117" s="24">
        <f>Cap_base</f>
        <v>3.4</v>
      </c>
      <c r="E117" s="24">
        <f>MEDIAN(MinStable*D117,C117,D117)</f>
        <v>1.7</v>
      </c>
      <c r="F117" s="25">
        <f>E117/D117</f>
        <v>0.5</v>
      </c>
      <c r="G117" s="24">
        <f>MAX(0,C117-E117)</f>
        <v>0</v>
      </c>
      <c r="H117" s="24">
        <f>MAX(0,E117-C117)</f>
        <v>0.53439999999999999</v>
      </c>
      <c r="I117">
        <f>MIN(MATCH(MEDIAN(MinStable,F117,1),FC_L,1),3)</f>
        <v>2</v>
      </c>
      <c r="J117" s="25">
        <f>INDEX(FC_E1,$I117)+(MEDIAN(MinStable,$F117,1)-INDEX(FC_L,$I117))*(INDEX(FC_E1,$I117+1)-INDEX(FC_E1,$I117))/(INDEX(FC_L,$I117+1)-INDEX(FC_L,$I117))</f>
        <v>0.36499999999999999</v>
      </c>
      <c r="K117" s="25">
        <f>INDEX(FC_E2,$I117)+(MEDIAN(MinStable,$F117,1)-INDEX(FC_L,$I117))*(INDEX(FC_E2,$I117+1)-INDEX(FC_E2,$I117))/(INDEX(FC_L,$I117+1)-INDEX(FC_L,$I117))</f>
        <v>0.36</v>
      </c>
      <c r="L117" s="25">
        <f>INDEX(FC_E3,$I117)+(MEDIAN(MinStable,$F117,1)-INDEX(FC_L,$I117))*(INDEX(FC_E3,$I117+1)-INDEX(FC_E3,$I117))/(INDEX(FC_L,$I117+1)-INDEX(FC_L,$I117))</f>
        <v>0.35399999999999998</v>
      </c>
      <c r="M117" s="26">
        <f>(Cap_1*F117/J117+IF(N_base&gt;=2,Cap_2*F117/K117,0)+IF(N_base&gt;=3,Cap_3*F117/L117,0))*dt/60</f>
        <v>7.8754761843338586E-2</v>
      </c>
    </row>
    <row r="118" spans="1:13" x14ac:dyDescent="0.2">
      <c r="A118">
        <v>116</v>
      </c>
      <c r="B118" s="22">
        <f>A118/1440</f>
        <v>8.0555555555555561E-2</v>
      </c>
      <c r="C118" s="27">
        <f>Sim!C118</f>
        <v>1.1039000000000001</v>
      </c>
      <c r="D118" s="24">
        <f>Cap_base</f>
        <v>3.4</v>
      </c>
      <c r="E118" s="24">
        <f>MEDIAN(MinStable*D118,C118,D118)</f>
        <v>1.7</v>
      </c>
      <c r="F118" s="25">
        <f>E118/D118</f>
        <v>0.5</v>
      </c>
      <c r="G118" s="24">
        <f>MAX(0,C118-E118)</f>
        <v>0</v>
      </c>
      <c r="H118" s="24">
        <f>MAX(0,E118-C118)</f>
        <v>0.59609999999999985</v>
      </c>
      <c r="I118">
        <f>MIN(MATCH(MEDIAN(MinStable,F118,1),FC_L,1),3)</f>
        <v>2</v>
      </c>
      <c r="J118" s="25">
        <f>INDEX(FC_E1,$I118)+(MEDIAN(MinStable,$F118,1)-INDEX(FC_L,$I118))*(INDEX(FC_E1,$I118+1)-INDEX(FC_E1,$I118))/(INDEX(FC_L,$I118+1)-INDEX(FC_L,$I118))</f>
        <v>0.36499999999999999</v>
      </c>
      <c r="K118" s="25">
        <f>INDEX(FC_E2,$I118)+(MEDIAN(MinStable,$F118,1)-INDEX(FC_L,$I118))*(INDEX(FC_E2,$I118+1)-INDEX(FC_E2,$I118))/(INDEX(FC_L,$I118+1)-INDEX(FC_L,$I118))</f>
        <v>0.36</v>
      </c>
      <c r="L118" s="25">
        <f>INDEX(FC_E3,$I118)+(MEDIAN(MinStable,$F118,1)-INDEX(FC_L,$I118))*(INDEX(FC_E3,$I118+1)-INDEX(FC_E3,$I118))/(INDEX(FC_L,$I118+1)-INDEX(FC_L,$I118))</f>
        <v>0.35399999999999998</v>
      </c>
      <c r="M118" s="26">
        <f>(Cap_1*F118/J118+IF(N_base&gt;=2,Cap_2*F118/K118,0)+IF(N_base&gt;=3,Cap_3*F118/L118,0))*dt/60</f>
        <v>7.8754761843338586E-2</v>
      </c>
    </row>
    <row r="119" spans="1:13" x14ac:dyDescent="0.2">
      <c r="A119">
        <v>117</v>
      </c>
      <c r="B119" s="22">
        <f>A119/1440</f>
        <v>8.1250000000000003E-2</v>
      </c>
      <c r="C119" s="27">
        <f>Sim!C119</f>
        <v>1.1972</v>
      </c>
      <c r="D119" s="24">
        <f>Cap_base</f>
        <v>3.4</v>
      </c>
      <c r="E119" s="24">
        <f>MEDIAN(MinStable*D119,C119,D119)</f>
        <v>1.7</v>
      </c>
      <c r="F119" s="25">
        <f>E119/D119</f>
        <v>0.5</v>
      </c>
      <c r="G119" s="24">
        <f>MAX(0,C119-E119)</f>
        <v>0</v>
      </c>
      <c r="H119" s="24">
        <f>MAX(0,E119-C119)</f>
        <v>0.50279999999999991</v>
      </c>
      <c r="I119">
        <f>MIN(MATCH(MEDIAN(MinStable,F119,1),FC_L,1),3)</f>
        <v>2</v>
      </c>
      <c r="J119" s="25">
        <f>INDEX(FC_E1,$I119)+(MEDIAN(MinStable,$F119,1)-INDEX(FC_L,$I119))*(INDEX(FC_E1,$I119+1)-INDEX(FC_E1,$I119))/(INDEX(FC_L,$I119+1)-INDEX(FC_L,$I119))</f>
        <v>0.36499999999999999</v>
      </c>
      <c r="K119" s="25">
        <f>INDEX(FC_E2,$I119)+(MEDIAN(MinStable,$F119,1)-INDEX(FC_L,$I119))*(INDEX(FC_E2,$I119+1)-INDEX(FC_E2,$I119))/(INDEX(FC_L,$I119+1)-INDEX(FC_L,$I119))</f>
        <v>0.36</v>
      </c>
      <c r="L119" s="25">
        <f>INDEX(FC_E3,$I119)+(MEDIAN(MinStable,$F119,1)-INDEX(FC_L,$I119))*(INDEX(FC_E3,$I119+1)-INDEX(FC_E3,$I119))/(INDEX(FC_L,$I119+1)-INDEX(FC_L,$I119))</f>
        <v>0.35399999999999998</v>
      </c>
      <c r="M119" s="26">
        <f>(Cap_1*F119/J119+IF(N_base&gt;=2,Cap_2*F119/K119,0)+IF(N_base&gt;=3,Cap_3*F119/L119,0))*dt/60</f>
        <v>7.8754761843338586E-2</v>
      </c>
    </row>
    <row r="120" spans="1:13" x14ac:dyDescent="0.2">
      <c r="A120">
        <v>118</v>
      </c>
      <c r="B120" s="22">
        <f>A120/1440</f>
        <v>8.1944444444444445E-2</v>
      </c>
      <c r="C120" s="27">
        <f>Sim!C120</f>
        <v>1.1215999999999999</v>
      </c>
      <c r="D120" s="24">
        <f>Cap_base</f>
        <v>3.4</v>
      </c>
      <c r="E120" s="24">
        <f>MEDIAN(MinStable*D120,C120,D120)</f>
        <v>1.7</v>
      </c>
      <c r="F120" s="25">
        <f>E120/D120</f>
        <v>0.5</v>
      </c>
      <c r="G120" s="24">
        <f>MAX(0,C120-E120)</f>
        <v>0</v>
      </c>
      <c r="H120" s="24">
        <f>MAX(0,E120-C120)</f>
        <v>0.57840000000000003</v>
      </c>
      <c r="I120">
        <f>MIN(MATCH(MEDIAN(MinStable,F120,1),FC_L,1),3)</f>
        <v>2</v>
      </c>
      <c r="J120" s="25">
        <f>INDEX(FC_E1,$I120)+(MEDIAN(MinStable,$F120,1)-INDEX(FC_L,$I120))*(INDEX(FC_E1,$I120+1)-INDEX(FC_E1,$I120))/(INDEX(FC_L,$I120+1)-INDEX(FC_L,$I120))</f>
        <v>0.36499999999999999</v>
      </c>
      <c r="K120" s="25">
        <f>INDEX(FC_E2,$I120)+(MEDIAN(MinStable,$F120,1)-INDEX(FC_L,$I120))*(INDEX(FC_E2,$I120+1)-INDEX(FC_E2,$I120))/(INDEX(FC_L,$I120+1)-INDEX(FC_L,$I120))</f>
        <v>0.36</v>
      </c>
      <c r="L120" s="25">
        <f>INDEX(FC_E3,$I120)+(MEDIAN(MinStable,$F120,1)-INDEX(FC_L,$I120))*(INDEX(FC_E3,$I120+1)-INDEX(FC_E3,$I120))/(INDEX(FC_L,$I120+1)-INDEX(FC_L,$I120))</f>
        <v>0.35399999999999998</v>
      </c>
      <c r="M120" s="26">
        <f>(Cap_1*F120/J120+IF(N_base&gt;=2,Cap_2*F120/K120,0)+IF(N_base&gt;=3,Cap_3*F120/L120,0))*dt/60</f>
        <v>7.8754761843338586E-2</v>
      </c>
    </row>
    <row r="121" spans="1:13" x14ac:dyDescent="0.2">
      <c r="A121">
        <v>119</v>
      </c>
      <c r="B121" s="22">
        <f>A121/1440</f>
        <v>8.2638888888888887E-2</v>
      </c>
      <c r="C121" s="27">
        <f>Sim!C121</f>
        <v>1.1598999999999999</v>
      </c>
      <c r="D121" s="24">
        <f>Cap_base</f>
        <v>3.4</v>
      </c>
      <c r="E121" s="24">
        <f>MEDIAN(MinStable*D121,C121,D121)</f>
        <v>1.7</v>
      </c>
      <c r="F121" s="25">
        <f>E121/D121</f>
        <v>0.5</v>
      </c>
      <c r="G121" s="24">
        <f>MAX(0,C121-E121)</f>
        <v>0</v>
      </c>
      <c r="H121" s="24">
        <f>MAX(0,E121-C121)</f>
        <v>0.54010000000000002</v>
      </c>
      <c r="I121">
        <f>MIN(MATCH(MEDIAN(MinStable,F121,1),FC_L,1),3)</f>
        <v>2</v>
      </c>
      <c r="J121" s="25">
        <f>INDEX(FC_E1,$I121)+(MEDIAN(MinStable,$F121,1)-INDEX(FC_L,$I121))*(INDEX(FC_E1,$I121+1)-INDEX(FC_E1,$I121))/(INDEX(FC_L,$I121+1)-INDEX(FC_L,$I121))</f>
        <v>0.36499999999999999</v>
      </c>
      <c r="K121" s="25">
        <f>INDEX(FC_E2,$I121)+(MEDIAN(MinStable,$F121,1)-INDEX(FC_L,$I121))*(INDEX(FC_E2,$I121+1)-INDEX(FC_E2,$I121))/(INDEX(FC_L,$I121+1)-INDEX(FC_L,$I121))</f>
        <v>0.36</v>
      </c>
      <c r="L121" s="25">
        <f>INDEX(FC_E3,$I121)+(MEDIAN(MinStable,$F121,1)-INDEX(FC_L,$I121))*(INDEX(FC_E3,$I121+1)-INDEX(FC_E3,$I121))/(INDEX(FC_L,$I121+1)-INDEX(FC_L,$I121))</f>
        <v>0.35399999999999998</v>
      </c>
      <c r="M121" s="26">
        <f>(Cap_1*F121/J121+IF(N_base&gt;=2,Cap_2*F121/K121,0)+IF(N_base&gt;=3,Cap_3*F121/L121,0))*dt/60</f>
        <v>7.8754761843338586E-2</v>
      </c>
    </row>
    <row r="122" spans="1:13" x14ac:dyDescent="0.2">
      <c r="A122">
        <v>120</v>
      </c>
      <c r="B122" s="22">
        <f>A122/1440</f>
        <v>8.3333333333333329E-2</v>
      </c>
      <c r="C122" s="27">
        <f>Sim!C122</f>
        <v>1.1302000000000001</v>
      </c>
      <c r="D122" s="24">
        <f>Cap_base</f>
        <v>3.4</v>
      </c>
      <c r="E122" s="24">
        <f>MEDIAN(MinStable*D122,C122,D122)</f>
        <v>1.7</v>
      </c>
      <c r="F122" s="25">
        <f>E122/D122</f>
        <v>0.5</v>
      </c>
      <c r="G122" s="24">
        <f>MAX(0,C122-E122)</f>
        <v>0</v>
      </c>
      <c r="H122" s="24">
        <f>MAX(0,E122-C122)</f>
        <v>0.56979999999999986</v>
      </c>
      <c r="I122">
        <f>MIN(MATCH(MEDIAN(MinStable,F122,1),FC_L,1),3)</f>
        <v>2</v>
      </c>
      <c r="J122" s="25">
        <f>INDEX(FC_E1,$I122)+(MEDIAN(MinStable,$F122,1)-INDEX(FC_L,$I122))*(INDEX(FC_E1,$I122+1)-INDEX(FC_E1,$I122))/(INDEX(FC_L,$I122+1)-INDEX(FC_L,$I122))</f>
        <v>0.36499999999999999</v>
      </c>
      <c r="K122" s="25">
        <f>INDEX(FC_E2,$I122)+(MEDIAN(MinStable,$F122,1)-INDEX(FC_L,$I122))*(INDEX(FC_E2,$I122+1)-INDEX(FC_E2,$I122))/(INDEX(FC_L,$I122+1)-INDEX(FC_L,$I122))</f>
        <v>0.36</v>
      </c>
      <c r="L122" s="25">
        <f>INDEX(FC_E3,$I122)+(MEDIAN(MinStable,$F122,1)-INDEX(FC_L,$I122))*(INDEX(FC_E3,$I122+1)-INDEX(FC_E3,$I122))/(INDEX(FC_L,$I122+1)-INDEX(FC_L,$I122))</f>
        <v>0.35399999999999998</v>
      </c>
      <c r="M122" s="26">
        <f>(Cap_1*F122/J122+IF(N_base&gt;=2,Cap_2*F122/K122,0)+IF(N_base&gt;=3,Cap_3*F122/L122,0))*dt/60</f>
        <v>7.8754761843338586E-2</v>
      </c>
    </row>
    <row r="123" spans="1:13" x14ac:dyDescent="0.2">
      <c r="A123">
        <v>121</v>
      </c>
      <c r="B123" s="22">
        <f>A123/1440</f>
        <v>8.4027777777777785E-2</v>
      </c>
      <c r="C123" s="27">
        <f>Sim!C123</f>
        <v>1.0911</v>
      </c>
      <c r="D123" s="24">
        <f>Cap_base</f>
        <v>3.4</v>
      </c>
      <c r="E123" s="24">
        <f>MEDIAN(MinStable*D123,C123,D123)</f>
        <v>1.7</v>
      </c>
      <c r="F123" s="25">
        <f>E123/D123</f>
        <v>0.5</v>
      </c>
      <c r="G123" s="24">
        <f>MAX(0,C123-E123)</f>
        <v>0</v>
      </c>
      <c r="H123" s="24">
        <f>MAX(0,E123-C123)</f>
        <v>0.6089</v>
      </c>
      <c r="I123">
        <f>MIN(MATCH(MEDIAN(MinStable,F123,1),FC_L,1),3)</f>
        <v>2</v>
      </c>
      <c r="J123" s="25">
        <f>INDEX(FC_E1,$I123)+(MEDIAN(MinStable,$F123,1)-INDEX(FC_L,$I123))*(INDEX(FC_E1,$I123+1)-INDEX(FC_E1,$I123))/(INDEX(FC_L,$I123+1)-INDEX(FC_L,$I123))</f>
        <v>0.36499999999999999</v>
      </c>
      <c r="K123" s="25">
        <f>INDEX(FC_E2,$I123)+(MEDIAN(MinStable,$F123,1)-INDEX(FC_L,$I123))*(INDEX(FC_E2,$I123+1)-INDEX(FC_E2,$I123))/(INDEX(FC_L,$I123+1)-INDEX(FC_L,$I123))</f>
        <v>0.36</v>
      </c>
      <c r="L123" s="25">
        <f>INDEX(FC_E3,$I123)+(MEDIAN(MinStable,$F123,1)-INDEX(FC_L,$I123))*(INDEX(FC_E3,$I123+1)-INDEX(FC_E3,$I123))/(INDEX(FC_L,$I123+1)-INDEX(FC_L,$I123))</f>
        <v>0.35399999999999998</v>
      </c>
      <c r="M123" s="26">
        <f>(Cap_1*F123/J123+IF(N_base&gt;=2,Cap_2*F123/K123,0)+IF(N_base&gt;=3,Cap_3*F123/L123,0))*dt/60</f>
        <v>7.8754761843338586E-2</v>
      </c>
    </row>
    <row r="124" spans="1:13" x14ac:dyDescent="0.2">
      <c r="A124">
        <v>122</v>
      </c>
      <c r="B124" s="22">
        <f>A124/1440</f>
        <v>8.4722222222222227E-2</v>
      </c>
      <c r="C124" s="27">
        <f>Sim!C124</f>
        <v>1.159</v>
      </c>
      <c r="D124" s="24">
        <f>Cap_base</f>
        <v>3.4</v>
      </c>
      <c r="E124" s="24">
        <f>MEDIAN(MinStable*D124,C124,D124)</f>
        <v>1.7</v>
      </c>
      <c r="F124" s="25">
        <f>E124/D124</f>
        <v>0.5</v>
      </c>
      <c r="G124" s="24">
        <f>MAX(0,C124-E124)</f>
        <v>0</v>
      </c>
      <c r="H124" s="24">
        <f>MAX(0,E124-C124)</f>
        <v>0.54099999999999993</v>
      </c>
      <c r="I124">
        <f>MIN(MATCH(MEDIAN(MinStable,F124,1),FC_L,1),3)</f>
        <v>2</v>
      </c>
      <c r="J124" s="25">
        <f>INDEX(FC_E1,$I124)+(MEDIAN(MinStable,$F124,1)-INDEX(FC_L,$I124))*(INDEX(FC_E1,$I124+1)-INDEX(FC_E1,$I124))/(INDEX(FC_L,$I124+1)-INDEX(FC_L,$I124))</f>
        <v>0.36499999999999999</v>
      </c>
      <c r="K124" s="25">
        <f>INDEX(FC_E2,$I124)+(MEDIAN(MinStable,$F124,1)-INDEX(FC_L,$I124))*(INDEX(FC_E2,$I124+1)-INDEX(FC_E2,$I124))/(INDEX(FC_L,$I124+1)-INDEX(FC_L,$I124))</f>
        <v>0.36</v>
      </c>
      <c r="L124" s="25">
        <f>INDEX(FC_E3,$I124)+(MEDIAN(MinStable,$F124,1)-INDEX(FC_L,$I124))*(INDEX(FC_E3,$I124+1)-INDEX(FC_E3,$I124))/(INDEX(FC_L,$I124+1)-INDEX(FC_L,$I124))</f>
        <v>0.35399999999999998</v>
      </c>
      <c r="M124" s="26">
        <f>(Cap_1*F124/J124+IF(N_base&gt;=2,Cap_2*F124/K124,0)+IF(N_base&gt;=3,Cap_3*F124/L124,0))*dt/60</f>
        <v>7.8754761843338586E-2</v>
      </c>
    </row>
    <row r="125" spans="1:13" x14ac:dyDescent="0.2">
      <c r="A125">
        <v>123</v>
      </c>
      <c r="B125" s="22">
        <f>A125/1440</f>
        <v>8.5416666666666669E-2</v>
      </c>
      <c r="C125" s="27">
        <f>Sim!C125</f>
        <v>1.1813</v>
      </c>
      <c r="D125" s="24">
        <f>Cap_base</f>
        <v>3.4</v>
      </c>
      <c r="E125" s="24">
        <f>MEDIAN(MinStable*D125,C125,D125)</f>
        <v>1.7</v>
      </c>
      <c r="F125" s="25">
        <f>E125/D125</f>
        <v>0.5</v>
      </c>
      <c r="G125" s="24">
        <f>MAX(0,C125-E125)</f>
        <v>0</v>
      </c>
      <c r="H125" s="24">
        <f>MAX(0,E125-C125)</f>
        <v>0.51869999999999994</v>
      </c>
      <c r="I125">
        <f>MIN(MATCH(MEDIAN(MinStable,F125,1),FC_L,1),3)</f>
        <v>2</v>
      </c>
      <c r="J125" s="25">
        <f>INDEX(FC_E1,$I125)+(MEDIAN(MinStable,$F125,1)-INDEX(FC_L,$I125))*(INDEX(FC_E1,$I125+1)-INDEX(FC_E1,$I125))/(INDEX(FC_L,$I125+1)-INDEX(FC_L,$I125))</f>
        <v>0.36499999999999999</v>
      </c>
      <c r="K125" s="25">
        <f>INDEX(FC_E2,$I125)+(MEDIAN(MinStable,$F125,1)-INDEX(FC_L,$I125))*(INDEX(FC_E2,$I125+1)-INDEX(FC_E2,$I125))/(INDEX(FC_L,$I125+1)-INDEX(FC_L,$I125))</f>
        <v>0.36</v>
      </c>
      <c r="L125" s="25">
        <f>INDEX(FC_E3,$I125)+(MEDIAN(MinStable,$F125,1)-INDEX(FC_L,$I125))*(INDEX(FC_E3,$I125+1)-INDEX(FC_E3,$I125))/(INDEX(FC_L,$I125+1)-INDEX(FC_L,$I125))</f>
        <v>0.35399999999999998</v>
      </c>
      <c r="M125" s="26">
        <f>(Cap_1*F125/J125+IF(N_base&gt;=2,Cap_2*F125/K125,0)+IF(N_base&gt;=3,Cap_3*F125/L125,0))*dt/60</f>
        <v>7.8754761843338586E-2</v>
      </c>
    </row>
    <row r="126" spans="1:13" x14ac:dyDescent="0.2">
      <c r="A126">
        <v>124</v>
      </c>
      <c r="B126" s="22">
        <f>A126/1440</f>
        <v>8.611111111111111E-2</v>
      </c>
      <c r="C126" s="27">
        <f>Sim!C126</f>
        <v>1.2145999999999999</v>
      </c>
      <c r="D126" s="24">
        <f>Cap_base</f>
        <v>3.4</v>
      </c>
      <c r="E126" s="24">
        <f>MEDIAN(MinStable*D126,C126,D126)</f>
        <v>1.7</v>
      </c>
      <c r="F126" s="25">
        <f>E126/D126</f>
        <v>0.5</v>
      </c>
      <c r="G126" s="24">
        <f>MAX(0,C126-E126)</f>
        <v>0</v>
      </c>
      <c r="H126" s="24">
        <f>MAX(0,E126-C126)</f>
        <v>0.48540000000000005</v>
      </c>
      <c r="I126">
        <f>MIN(MATCH(MEDIAN(MinStable,F126,1),FC_L,1),3)</f>
        <v>2</v>
      </c>
      <c r="J126" s="25">
        <f>INDEX(FC_E1,$I126)+(MEDIAN(MinStable,$F126,1)-INDEX(FC_L,$I126))*(INDEX(FC_E1,$I126+1)-INDEX(FC_E1,$I126))/(INDEX(FC_L,$I126+1)-INDEX(FC_L,$I126))</f>
        <v>0.36499999999999999</v>
      </c>
      <c r="K126" s="25">
        <f>INDEX(FC_E2,$I126)+(MEDIAN(MinStable,$F126,1)-INDEX(FC_L,$I126))*(INDEX(FC_E2,$I126+1)-INDEX(FC_E2,$I126))/(INDEX(FC_L,$I126+1)-INDEX(FC_L,$I126))</f>
        <v>0.36</v>
      </c>
      <c r="L126" s="25">
        <f>INDEX(FC_E3,$I126)+(MEDIAN(MinStable,$F126,1)-INDEX(FC_L,$I126))*(INDEX(FC_E3,$I126+1)-INDEX(FC_E3,$I126))/(INDEX(FC_L,$I126+1)-INDEX(FC_L,$I126))</f>
        <v>0.35399999999999998</v>
      </c>
      <c r="M126" s="26">
        <f>(Cap_1*F126/J126+IF(N_base&gt;=2,Cap_2*F126/K126,0)+IF(N_base&gt;=3,Cap_3*F126/L126,0))*dt/60</f>
        <v>7.8754761843338586E-2</v>
      </c>
    </row>
    <row r="127" spans="1:13" x14ac:dyDescent="0.2">
      <c r="A127">
        <v>125</v>
      </c>
      <c r="B127" s="22">
        <f>A127/1440</f>
        <v>8.6805555555555552E-2</v>
      </c>
      <c r="C127" s="27">
        <f>Sim!C127</f>
        <v>1.0649</v>
      </c>
      <c r="D127" s="24">
        <f>Cap_base</f>
        <v>3.4</v>
      </c>
      <c r="E127" s="24">
        <f>MEDIAN(MinStable*D127,C127,D127)</f>
        <v>1.7</v>
      </c>
      <c r="F127" s="25">
        <f>E127/D127</f>
        <v>0.5</v>
      </c>
      <c r="G127" s="24">
        <f>MAX(0,C127-E127)</f>
        <v>0</v>
      </c>
      <c r="H127" s="24">
        <f>MAX(0,E127-C127)</f>
        <v>0.6351</v>
      </c>
      <c r="I127">
        <f>MIN(MATCH(MEDIAN(MinStable,F127,1),FC_L,1),3)</f>
        <v>2</v>
      </c>
      <c r="J127" s="25">
        <f>INDEX(FC_E1,$I127)+(MEDIAN(MinStable,$F127,1)-INDEX(FC_L,$I127))*(INDEX(FC_E1,$I127+1)-INDEX(FC_E1,$I127))/(INDEX(FC_L,$I127+1)-INDEX(FC_L,$I127))</f>
        <v>0.36499999999999999</v>
      </c>
      <c r="K127" s="25">
        <f>INDEX(FC_E2,$I127)+(MEDIAN(MinStable,$F127,1)-INDEX(FC_L,$I127))*(INDEX(FC_E2,$I127+1)-INDEX(FC_E2,$I127))/(INDEX(FC_L,$I127+1)-INDEX(FC_L,$I127))</f>
        <v>0.36</v>
      </c>
      <c r="L127" s="25">
        <f>INDEX(FC_E3,$I127)+(MEDIAN(MinStable,$F127,1)-INDEX(FC_L,$I127))*(INDEX(FC_E3,$I127+1)-INDEX(FC_E3,$I127))/(INDEX(FC_L,$I127+1)-INDEX(FC_L,$I127))</f>
        <v>0.35399999999999998</v>
      </c>
      <c r="M127" s="26">
        <f>(Cap_1*F127/J127+IF(N_base&gt;=2,Cap_2*F127/K127,0)+IF(N_base&gt;=3,Cap_3*F127/L127,0))*dt/60</f>
        <v>7.8754761843338586E-2</v>
      </c>
    </row>
    <row r="128" spans="1:13" x14ac:dyDescent="0.2">
      <c r="A128">
        <v>126</v>
      </c>
      <c r="B128" s="22">
        <f>A128/1440</f>
        <v>8.7499999999999994E-2</v>
      </c>
      <c r="C128" s="27">
        <f>Sim!C128</f>
        <v>1.1124000000000001</v>
      </c>
      <c r="D128" s="24">
        <f>Cap_base</f>
        <v>3.4</v>
      </c>
      <c r="E128" s="24">
        <f>MEDIAN(MinStable*D128,C128,D128)</f>
        <v>1.7</v>
      </c>
      <c r="F128" s="25">
        <f>E128/D128</f>
        <v>0.5</v>
      </c>
      <c r="G128" s="24">
        <f>MAX(0,C128-E128)</f>
        <v>0</v>
      </c>
      <c r="H128" s="24">
        <f>MAX(0,E128-C128)</f>
        <v>0.5875999999999999</v>
      </c>
      <c r="I128">
        <f>MIN(MATCH(MEDIAN(MinStable,F128,1),FC_L,1),3)</f>
        <v>2</v>
      </c>
      <c r="J128" s="25">
        <f>INDEX(FC_E1,$I128)+(MEDIAN(MinStable,$F128,1)-INDEX(FC_L,$I128))*(INDEX(FC_E1,$I128+1)-INDEX(FC_E1,$I128))/(INDEX(FC_L,$I128+1)-INDEX(FC_L,$I128))</f>
        <v>0.36499999999999999</v>
      </c>
      <c r="K128" s="25">
        <f>INDEX(FC_E2,$I128)+(MEDIAN(MinStable,$F128,1)-INDEX(FC_L,$I128))*(INDEX(FC_E2,$I128+1)-INDEX(FC_E2,$I128))/(INDEX(FC_L,$I128+1)-INDEX(FC_L,$I128))</f>
        <v>0.36</v>
      </c>
      <c r="L128" s="25">
        <f>INDEX(FC_E3,$I128)+(MEDIAN(MinStable,$F128,1)-INDEX(FC_L,$I128))*(INDEX(FC_E3,$I128+1)-INDEX(FC_E3,$I128))/(INDEX(FC_L,$I128+1)-INDEX(FC_L,$I128))</f>
        <v>0.35399999999999998</v>
      </c>
      <c r="M128" s="26">
        <f>(Cap_1*F128/J128+IF(N_base&gt;=2,Cap_2*F128/K128,0)+IF(N_base&gt;=3,Cap_3*F128/L128,0))*dt/60</f>
        <v>7.8754761843338586E-2</v>
      </c>
    </row>
    <row r="129" spans="1:13" x14ac:dyDescent="0.2">
      <c r="A129">
        <v>127</v>
      </c>
      <c r="B129" s="22">
        <f>A129/1440</f>
        <v>8.819444444444445E-2</v>
      </c>
      <c r="C129" s="27">
        <f>Sim!C129</f>
        <v>1.1287</v>
      </c>
      <c r="D129" s="24">
        <f>Cap_base</f>
        <v>3.4</v>
      </c>
      <c r="E129" s="24">
        <f>MEDIAN(MinStable*D129,C129,D129)</f>
        <v>1.7</v>
      </c>
      <c r="F129" s="25">
        <f>E129/D129</f>
        <v>0.5</v>
      </c>
      <c r="G129" s="24">
        <f>MAX(0,C129-E129)</f>
        <v>0</v>
      </c>
      <c r="H129" s="24">
        <f>MAX(0,E129-C129)</f>
        <v>0.57129999999999992</v>
      </c>
      <c r="I129">
        <f>MIN(MATCH(MEDIAN(MinStable,F129,1),FC_L,1),3)</f>
        <v>2</v>
      </c>
      <c r="J129" s="25">
        <f>INDEX(FC_E1,$I129)+(MEDIAN(MinStable,$F129,1)-INDEX(FC_L,$I129))*(INDEX(FC_E1,$I129+1)-INDEX(FC_E1,$I129))/(INDEX(FC_L,$I129+1)-INDEX(FC_L,$I129))</f>
        <v>0.36499999999999999</v>
      </c>
      <c r="K129" s="25">
        <f>INDEX(FC_E2,$I129)+(MEDIAN(MinStable,$F129,1)-INDEX(FC_L,$I129))*(INDEX(FC_E2,$I129+1)-INDEX(FC_E2,$I129))/(INDEX(FC_L,$I129+1)-INDEX(FC_L,$I129))</f>
        <v>0.36</v>
      </c>
      <c r="L129" s="25">
        <f>INDEX(FC_E3,$I129)+(MEDIAN(MinStable,$F129,1)-INDEX(FC_L,$I129))*(INDEX(FC_E3,$I129+1)-INDEX(FC_E3,$I129))/(INDEX(FC_L,$I129+1)-INDEX(FC_L,$I129))</f>
        <v>0.35399999999999998</v>
      </c>
      <c r="M129" s="26">
        <f>(Cap_1*F129/J129+IF(N_base&gt;=2,Cap_2*F129/K129,0)+IF(N_base&gt;=3,Cap_3*F129/L129,0))*dt/60</f>
        <v>7.8754761843338586E-2</v>
      </c>
    </row>
    <row r="130" spans="1:13" x14ac:dyDescent="0.2">
      <c r="A130">
        <v>128</v>
      </c>
      <c r="B130" s="22">
        <f>A130/1440</f>
        <v>8.8888888888888892E-2</v>
      </c>
      <c r="C130" s="27">
        <f>Sim!C130</f>
        <v>1.0807</v>
      </c>
      <c r="D130" s="24">
        <f>Cap_base</f>
        <v>3.4</v>
      </c>
      <c r="E130" s="24">
        <f>MEDIAN(MinStable*D130,C130,D130)</f>
        <v>1.7</v>
      </c>
      <c r="F130" s="25">
        <f>E130/D130</f>
        <v>0.5</v>
      </c>
      <c r="G130" s="24">
        <f>MAX(0,C130-E130)</f>
        <v>0</v>
      </c>
      <c r="H130" s="24">
        <f>MAX(0,E130-C130)</f>
        <v>0.61929999999999996</v>
      </c>
      <c r="I130">
        <f>MIN(MATCH(MEDIAN(MinStable,F130,1),FC_L,1),3)</f>
        <v>2</v>
      </c>
      <c r="J130" s="25">
        <f>INDEX(FC_E1,$I130)+(MEDIAN(MinStable,$F130,1)-INDEX(FC_L,$I130))*(INDEX(FC_E1,$I130+1)-INDEX(FC_E1,$I130))/(INDEX(FC_L,$I130+1)-INDEX(FC_L,$I130))</f>
        <v>0.36499999999999999</v>
      </c>
      <c r="K130" s="25">
        <f>INDEX(FC_E2,$I130)+(MEDIAN(MinStable,$F130,1)-INDEX(FC_L,$I130))*(INDEX(FC_E2,$I130+1)-INDEX(FC_E2,$I130))/(INDEX(FC_L,$I130+1)-INDEX(FC_L,$I130))</f>
        <v>0.36</v>
      </c>
      <c r="L130" s="25">
        <f>INDEX(FC_E3,$I130)+(MEDIAN(MinStable,$F130,1)-INDEX(FC_L,$I130))*(INDEX(FC_E3,$I130+1)-INDEX(FC_E3,$I130))/(INDEX(FC_L,$I130+1)-INDEX(FC_L,$I130))</f>
        <v>0.35399999999999998</v>
      </c>
      <c r="M130" s="26">
        <f>(Cap_1*F130/J130+IF(N_base&gt;=2,Cap_2*F130/K130,0)+IF(N_base&gt;=3,Cap_3*F130/L130,0))*dt/60</f>
        <v>7.8754761843338586E-2</v>
      </c>
    </row>
    <row r="131" spans="1:13" x14ac:dyDescent="0.2">
      <c r="A131">
        <v>129</v>
      </c>
      <c r="B131" s="22">
        <f>A131/1440</f>
        <v>8.9583333333333334E-2</v>
      </c>
      <c r="C131" s="27">
        <f>Sim!C131</f>
        <v>1.7102999999999999</v>
      </c>
      <c r="D131" s="24">
        <f>Cap_base</f>
        <v>3.4</v>
      </c>
      <c r="E131" s="24">
        <f>MEDIAN(MinStable*D131,C131,D131)</f>
        <v>1.7102999999999999</v>
      </c>
      <c r="F131" s="25">
        <f>E131/D131</f>
        <v>0.50302941176470584</v>
      </c>
      <c r="G131" s="24">
        <f>MAX(0,C131-E131)</f>
        <v>0</v>
      </c>
      <c r="H131" s="24">
        <f>MAX(0,E131-C131)</f>
        <v>0</v>
      </c>
      <c r="I131">
        <f>MIN(MATCH(MEDIAN(MinStable,F131,1),FC_L,1),3)</f>
        <v>2</v>
      </c>
      <c r="J131" s="25">
        <f>INDEX(FC_E1,$I131)+(MEDIAN(MinStable,$F131,1)-INDEX(FC_L,$I131))*(INDEX(FC_E1,$I131+1)-INDEX(FC_E1,$I131))/(INDEX(FC_L,$I131+1)-INDEX(FC_L,$I131))</f>
        <v>0.36548470588235293</v>
      </c>
      <c r="K131" s="25">
        <f>INDEX(FC_E2,$I131)+(MEDIAN(MinStable,$F131,1)-INDEX(FC_L,$I131))*(INDEX(FC_E2,$I131+1)-INDEX(FC_E2,$I131))/(INDEX(FC_L,$I131+1)-INDEX(FC_L,$I131))</f>
        <v>0.36048470588235293</v>
      </c>
      <c r="L131" s="25">
        <f>INDEX(FC_E3,$I131)+(MEDIAN(MinStable,$F131,1)-INDEX(FC_L,$I131))*(INDEX(FC_E3,$I131+1)-INDEX(FC_E3,$I131))/(INDEX(FC_L,$I131+1)-INDEX(FC_L,$I131))</f>
        <v>0.35447258823529409</v>
      </c>
      <c r="M131" s="26">
        <f>(Cap_1*F131/J131+IF(N_base&gt;=2,Cap_2*F131/K131,0)+IF(N_base&gt;=3,Cap_3*F131/L131,0))*dt/60</f>
        <v>7.9126191685226208E-2</v>
      </c>
    </row>
    <row r="132" spans="1:13" x14ac:dyDescent="0.2">
      <c r="A132">
        <v>130</v>
      </c>
      <c r="B132" s="22">
        <f>A132/1440</f>
        <v>9.0277777777777776E-2</v>
      </c>
      <c r="C132" s="27">
        <f>Sim!C132</f>
        <v>1.7125999999999999</v>
      </c>
      <c r="D132" s="24">
        <f>Cap_base</f>
        <v>3.4</v>
      </c>
      <c r="E132" s="24">
        <f>MEDIAN(MinStable*D132,C132,D132)</f>
        <v>1.7125999999999999</v>
      </c>
      <c r="F132" s="25">
        <f>E132/D132</f>
        <v>0.50370588235294111</v>
      </c>
      <c r="G132" s="24">
        <f>MAX(0,C132-E132)</f>
        <v>0</v>
      </c>
      <c r="H132" s="24">
        <f>MAX(0,E132-C132)</f>
        <v>0</v>
      </c>
      <c r="I132">
        <f>MIN(MATCH(MEDIAN(MinStable,F132,1),FC_L,1),3)</f>
        <v>2</v>
      </c>
      <c r="J132" s="25">
        <f>INDEX(FC_E1,$I132)+(MEDIAN(MinStable,$F132,1)-INDEX(FC_L,$I132))*(INDEX(FC_E1,$I132+1)-INDEX(FC_E1,$I132))/(INDEX(FC_L,$I132+1)-INDEX(FC_L,$I132))</f>
        <v>0.36559294117647056</v>
      </c>
      <c r="K132" s="25">
        <f>INDEX(FC_E2,$I132)+(MEDIAN(MinStable,$F132,1)-INDEX(FC_L,$I132))*(INDEX(FC_E2,$I132+1)-INDEX(FC_E2,$I132))/(INDEX(FC_L,$I132+1)-INDEX(FC_L,$I132))</f>
        <v>0.36059294117647056</v>
      </c>
      <c r="L132" s="25">
        <f>INDEX(FC_E3,$I132)+(MEDIAN(MinStable,$F132,1)-INDEX(FC_L,$I132))*(INDEX(FC_E3,$I132+1)-INDEX(FC_E3,$I132))/(INDEX(FC_L,$I132+1)-INDEX(FC_L,$I132))</f>
        <v>0.35457811764705882</v>
      </c>
      <c r="M132" s="26">
        <f>(Cap_1*F132/J132+IF(N_base&gt;=2,Cap_2*F132/K132,0)+IF(N_base&gt;=3,Cap_3*F132/L132,0))*dt/60</f>
        <v>7.920899697556992E-2</v>
      </c>
    </row>
    <row r="133" spans="1:13" x14ac:dyDescent="0.2">
      <c r="A133">
        <v>131</v>
      </c>
      <c r="B133" s="22">
        <f>A133/1440</f>
        <v>9.0972222222222218E-2</v>
      </c>
      <c r="C133" s="27">
        <f>Sim!C133</f>
        <v>1.1801999999999999</v>
      </c>
      <c r="D133" s="24">
        <f>Cap_base</f>
        <v>3.4</v>
      </c>
      <c r="E133" s="24">
        <f>MEDIAN(MinStable*D133,C133,D133)</f>
        <v>1.7</v>
      </c>
      <c r="F133" s="25">
        <f>E133/D133</f>
        <v>0.5</v>
      </c>
      <c r="G133" s="24">
        <f>MAX(0,C133-E133)</f>
        <v>0</v>
      </c>
      <c r="H133" s="24">
        <f>MAX(0,E133-C133)</f>
        <v>0.51980000000000004</v>
      </c>
      <c r="I133">
        <f>MIN(MATCH(MEDIAN(MinStable,F133,1),FC_L,1),3)</f>
        <v>2</v>
      </c>
      <c r="J133" s="25">
        <f>INDEX(FC_E1,$I133)+(MEDIAN(MinStable,$F133,1)-INDEX(FC_L,$I133))*(INDEX(FC_E1,$I133+1)-INDEX(FC_E1,$I133))/(INDEX(FC_L,$I133+1)-INDEX(FC_L,$I133))</f>
        <v>0.36499999999999999</v>
      </c>
      <c r="K133" s="25">
        <f>INDEX(FC_E2,$I133)+(MEDIAN(MinStable,$F133,1)-INDEX(FC_L,$I133))*(INDEX(FC_E2,$I133+1)-INDEX(FC_E2,$I133))/(INDEX(FC_L,$I133+1)-INDEX(FC_L,$I133))</f>
        <v>0.36</v>
      </c>
      <c r="L133" s="25">
        <f>INDEX(FC_E3,$I133)+(MEDIAN(MinStable,$F133,1)-INDEX(FC_L,$I133))*(INDEX(FC_E3,$I133+1)-INDEX(FC_E3,$I133))/(INDEX(FC_L,$I133+1)-INDEX(FC_L,$I133))</f>
        <v>0.35399999999999998</v>
      </c>
      <c r="M133" s="26">
        <f>(Cap_1*F133/J133+IF(N_base&gt;=2,Cap_2*F133/K133,0)+IF(N_base&gt;=3,Cap_3*F133/L133,0))*dt/60</f>
        <v>7.8754761843338586E-2</v>
      </c>
    </row>
    <row r="134" spans="1:13" x14ac:dyDescent="0.2">
      <c r="A134">
        <v>132</v>
      </c>
      <c r="B134" s="22">
        <f>A134/1440</f>
        <v>9.166666666666666E-2</v>
      </c>
      <c r="C134" s="27">
        <f>Sim!C134</f>
        <v>1.1741999999999999</v>
      </c>
      <c r="D134" s="24">
        <f>Cap_base</f>
        <v>3.4</v>
      </c>
      <c r="E134" s="24">
        <f>MEDIAN(MinStable*D134,C134,D134)</f>
        <v>1.7</v>
      </c>
      <c r="F134" s="25">
        <f>E134/D134</f>
        <v>0.5</v>
      </c>
      <c r="G134" s="24">
        <f>MAX(0,C134-E134)</f>
        <v>0</v>
      </c>
      <c r="H134" s="24">
        <f>MAX(0,E134-C134)</f>
        <v>0.52580000000000005</v>
      </c>
      <c r="I134">
        <f>MIN(MATCH(MEDIAN(MinStable,F134,1),FC_L,1),3)</f>
        <v>2</v>
      </c>
      <c r="J134" s="25">
        <f>INDEX(FC_E1,$I134)+(MEDIAN(MinStable,$F134,1)-INDEX(FC_L,$I134))*(INDEX(FC_E1,$I134+1)-INDEX(FC_E1,$I134))/(INDEX(FC_L,$I134+1)-INDEX(FC_L,$I134))</f>
        <v>0.36499999999999999</v>
      </c>
      <c r="K134" s="25">
        <f>INDEX(FC_E2,$I134)+(MEDIAN(MinStable,$F134,1)-INDEX(FC_L,$I134))*(INDEX(FC_E2,$I134+1)-INDEX(FC_E2,$I134))/(INDEX(FC_L,$I134+1)-INDEX(FC_L,$I134))</f>
        <v>0.36</v>
      </c>
      <c r="L134" s="25">
        <f>INDEX(FC_E3,$I134)+(MEDIAN(MinStable,$F134,1)-INDEX(FC_L,$I134))*(INDEX(FC_E3,$I134+1)-INDEX(FC_E3,$I134))/(INDEX(FC_L,$I134+1)-INDEX(FC_L,$I134))</f>
        <v>0.35399999999999998</v>
      </c>
      <c r="M134" s="26">
        <f>(Cap_1*F134/J134+IF(N_base&gt;=2,Cap_2*F134/K134,0)+IF(N_base&gt;=3,Cap_3*F134/L134,0))*dt/60</f>
        <v>7.8754761843338586E-2</v>
      </c>
    </row>
    <row r="135" spans="1:13" x14ac:dyDescent="0.2">
      <c r="A135">
        <v>133</v>
      </c>
      <c r="B135" s="22">
        <f>A135/1440</f>
        <v>9.2361111111111116E-2</v>
      </c>
      <c r="C135" s="27">
        <f>Sim!C135</f>
        <v>1.2</v>
      </c>
      <c r="D135" s="24">
        <f>Cap_base</f>
        <v>3.4</v>
      </c>
      <c r="E135" s="24">
        <f>MEDIAN(MinStable*D135,C135,D135)</f>
        <v>1.7</v>
      </c>
      <c r="F135" s="25">
        <f>E135/D135</f>
        <v>0.5</v>
      </c>
      <c r="G135" s="24">
        <f>MAX(0,C135-E135)</f>
        <v>0</v>
      </c>
      <c r="H135" s="24">
        <f>MAX(0,E135-C135)</f>
        <v>0.5</v>
      </c>
      <c r="I135">
        <f>MIN(MATCH(MEDIAN(MinStable,F135,1),FC_L,1),3)</f>
        <v>2</v>
      </c>
      <c r="J135" s="25">
        <f>INDEX(FC_E1,$I135)+(MEDIAN(MinStable,$F135,1)-INDEX(FC_L,$I135))*(INDEX(FC_E1,$I135+1)-INDEX(FC_E1,$I135))/(INDEX(FC_L,$I135+1)-INDEX(FC_L,$I135))</f>
        <v>0.36499999999999999</v>
      </c>
      <c r="K135" s="25">
        <f>INDEX(FC_E2,$I135)+(MEDIAN(MinStable,$F135,1)-INDEX(FC_L,$I135))*(INDEX(FC_E2,$I135+1)-INDEX(FC_E2,$I135))/(INDEX(FC_L,$I135+1)-INDEX(FC_L,$I135))</f>
        <v>0.36</v>
      </c>
      <c r="L135" s="25">
        <f>INDEX(FC_E3,$I135)+(MEDIAN(MinStable,$F135,1)-INDEX(FC_L,$I135))*(INDEX(FC_E3,$I135+1)-INDEX(FC_E3,$I135))/(INDEX(FC_L,$I135+1)-INDEX(FC_L,$I135))</f>
        <v>0.35399999999999998</v>
      </c>
      <c r="M135" s="26">
        <f>(Cap_1*F135/J135+IF(N_base&gt;=2,Cap_2*F135/K135,0)+IF(N_base&gt;=3,Cap_3*F135/L135,0))*dt/60</f>
        <v>7.8754761843338586E-2</v>
      </c>
    </row>
    <row r="136" spans="1:13" x14ac:dyDescent="0.2">
      <c r="A136">
        <v>134</v>
      </c>
      <c r="B136" s="22">
        <f>A136/1440</f>
        <v>9.3055555555555558E-2</v>
      </c>
      <c r="C136" s="27">
        <f>Sim!C136</f>
        <v>1.1910000000000001</v>
      </c>
      <c r="D136" s="24">
        <f>Cap_base</f>
        <v>3.4</v>
      </c>
      <c r="E136" s="24">
        <f>MEDIAN(MinStable*D136,C136,D136)</f>
        <v>1.7</v>
      </c>
      <c r="F136" s="25">
        <f>E136/D136</f>
        <v>0.5</v>
      </c>
      <c r="G136" s="24">
        <f>MAX(0,C136-E136)</f>
        <v>0</v>
      </c>
      <c r="H136" s="24">
        <f>MAX(0,E136-C136)</f>
        <v>0.5089999999999999</v>
      </c>
      <c r="I136">
        <f>MIN(MATCH(MEDIAN(MinStable,F136,1),FC_L,1),3)</f>
        <v>2</v>
      </c>
      <c r="J136" s="25">
        <f>INDEX(FC_E1,$I136)+(MEDIAN(MinStable,$F136,1)-INDEX(FC_L,$I136))*(INDEX(FC_E1,$I136+1)-INDEX(FC_E1,$I136))/(INDEX(FC_L,$I136+1)-INDEX(FC_L,$I136))</f>
        <v>0.36499999999999999</v>
      </c>
      <c r="K136" s="25">
        <f>INDEX(FC_E2,$I136)+(MEDIAN(MinStable,$F136,1)-INDEX(FC_L,$I136))*(INDEX(FC_E2,$I136+1)-INDEX(FC_E2,$I136))/(INDEX(FC_L,$I136+1)-INDEX(FC_L,$I136))</f>
        <v>0.36</v>
      </c>
      <c r="L136" s="25">
        <f>INDEX(FC_E3,$I136)+(MEDIAN(MinStable,$F136,1)-INDEX(FC_L,$I136))*(INDEX(FC_E3,$I136+1)-INDEX(FC_E3,$I136))/(INDEX(FC_L,$I136+1)-INDEX(FC_L,$I136))</f>
        <v>0.35399999999999998</v>
      </c>
      <c r="M136" s="26">
        <f>(Cap_1*F136/J136+IF(N_base&gt;=2,Cap_2*F136/K136,0)+IF(N_base&gt;=3,Cap_3*F136/L136,0))*dt/60</f>
        <v>7.8754761843338586E-2</v>
      </c>
    </row>
    <row r="137" spans="1:13" x14ac:dyDescent="0.2">
      <c r="A137">
        <v>135</v>
      </c>
      <c r="B137" s="22">
        <f>A137/1440</f>
        <v>9.375E-2</v>
      </c>
      <c r="C137" s="27">
        <f>Sim!C137</f>
        <v>1.1113999999999999</v>
      </c>
      <c r="D137" s="24">
        <f>Cap_base</f>
        <v>3.4</v>
      </c>
      <c r="E137" s="24">
        <f>MEDIAN(MinStable*D137,C137,D137)</f>
        <v>1.7</v>
      </c>
      <c r="F137" s="25">
        <f>E137/D137</f>
        <v>0.5</v>
      </c>
      <c r="G137" s="24">
        <f>MAX(0,C137-E137)</f>
        <v>0</v>
      </c>
      <c r="H137" s="24">
        <f>MAX(0,E137-C137)</f>
        <v>0.58860000000000001</v>
      </c>
      <c r="I137">
        <f>MIN(MATCH(MEDIAN(MinStable,F137,1),FC_L,1),3)</f>
        <v>2</v>
      </c>
      <c r="J137" s="25">
        <f>INDEX(FC_E1,$I137)+(MEDIAN(MinStable,$F137,1)-INDEX(FC_L,$I137))*(INDEX(FC_E1,$I137+1)-INDEX(FC_E1,$I137))/(INDEX(FC_L,$I137+1)-INDEX(FC_L,$I137))</f>
        <v>0.36499999999999999</v>
      </c>
      <c r="K137" s="25">
        <f>INDEX(FC_E2,$I137)+(MEDIAN(MinStable,$F137,1)-INDEX(FC_L,$I137))*(INDEX(FC_E2,$I137+1)-INDEX(FC_E2,$I137))/(INDEX(FC_L,$I137+1)-INDEX(FC_L,$I137))</f>
        <v>0.36</v>
      </c>
      <c r="L137" s="25">
        <f>INDEX(FC_E3,$I137)+(MEDIAN(MinStable,$F137,1)-INDEX(FC_L,$I137))*(INDEX(FC_E3,$I137+1)-INDEX(FC_E3,$I137))/(INDEX(FC_L,$I137+1)-INDEX(FC_L,$I137))</f>
        <v>0.35399999999999998</v>
      </c>
      <c r="M137" s="26">
        <f>(Cap_1*F137/J137+IF(N_base&gt;=2,Cap_2*F137/K137,0)+IF(N_base&gt;=3,Cap_3*F137/L137,0))*dt/60</f>
        <v>7.8754761843338586E-2</v>
      </c>
    </row>
    <row r="138" spans="1:13" x14ac:dyDescent="0.2">
      <c r="A138">
        <v>136</v>
      </c>
      <c r="B138" s="22">
        <f>A138/1440</f>
        <v>9.4444444444444442E-2</v>
      </c>
      <c r="C138" s="27">
        <f>Sim!C138</f>
        <v>1.1344000000000001</v>
      </c>
      <c r="D138" s="24">
        <f>Cap_base</f>
        <v>3.4</v>
      </c>
      <c r="E138" s="24">
        <f>MEDIAN(MinStable*D138,C138,D138)</f>
        <v>1.7</v>
      </c>
      <c r="F138" s="25">
        <f>E138/D138</f>
        <v>0.5</v>
      </c>
      <c r="G138" s="24">
        <f>MAX(0,C138-E138)</f>
        <v>0</v>
      </c>
      <c r="H138" s="24">
        <f>MAX(0,E138-C138)</f>
        <v>0.56559999999999988</v>
      </c>
      <c r="I138">
        <f>MIN(MATCH(MEDIAN(MinStable,F138,1),FC_L,1),3)</f>
        <v>2</v>
      </c>
      <c r="J138" s="25">
        <f>INDEX(FC_E1,$I138)+(MEDIAN(MinStable,$F138,1)-INDEX(FC_L,$I138))*(INDEX(FC_E1,$I138+1)-INDEX(FC_E1,$I138))/(INDEX(FC_L,$I138+1)-INDEX(FC_L,$I138))</f>
        <v>0.36499999999999999</v>
      </c>
      <c r="K138" s="25">
        <f>INDEX(FC_E2,$I138)+(MEDIAN(MinStable,$F138,1)-INDEX(FC_L,$I138))*(INDEX(FC_E2,$I138+1)-INDEX(FC_E2,$I138))/(INDEX(FC_L,$I138+1)-INDEX(FC_L,$I138))</f>
        <v>0.36</v>
      </c>
      <c r="L138" s="25">
        <f>INDEX(FC_E3,$I138)+(MEDIAN(MinStable,$F138,1)-INDEX(FC_L,$I138))*(INDEX(FC_E3,$I138+1)-INDEX(FC_E3,$I138))/(INDEX(FC_L,$I138+1)-INDEX(FC_L,$I138))</f>
        <v>0.35399999999999998</v>
      </c>
      <c r="M138" s="26">
        <f>(Cap_1*F138/J138+IF(N_base&gt;=2,Cap_2*F138/K138,0)+IF(N_base&gt;=3,Cap_3*F138/L138,0))*dt/60</f>
        <v>7.8754761843338586E-2</v>
      </c>
    </row>
    <row r="139" spans="1:13" x14ac:dyDescent="0.2">
      <c r="A139">
        <v>137</v>
      </c>
      <c r="B139" s="22">
        <f>A139/1440</f>
        <v>9.5138888888888884E-2</v>
      </c>
      <c r="C139" s="27">
        <f>Sim!C139</f>
        <v>1.2798</v>
      </c>
      <c r="D139" s="24">
        <f>Cap_base</f>
        <v>3.4</v>
      </c>
      <c r="E139" s="24">
        <f>MEDIAN(MinStable*D139,C139,D139)</f>
        <v>1.7</v>
      </c>
      <c r="F139" s="25">
        <f>E139/D139</f>
        <v>0.5</v>
      </c>
      <c r="G139" s="24">
        <f>MAX(0,C139-E139)</f>
        <v>0</v>
      </c>
      <c r="H139" s="24">
        <f>MAX(0,E139-C139)</f>
        <v>0.42019999999999991</v>
      </c>
      <c r="I139">
        <f>MIN(MATCH(MEDIAN(MinStable,F139,1),FC_L,1),3)</f>
        <v>2</v>
      </c>
      <c r="J139" s="25">
        <f>INDEX(FC_E1,$I139)+(MEDIAN(MinStable,$F139,1)-INDEX(FC_L,$I139))*(INDEX(FC_E1,$I139+1)-INDEX(FC_E1,$I139))/(INDEX(FC_L,$I139+1)-INDEX(FC_L,$I139))</f>
        <v>0.36499999999999999</v>
      </c>
      <c r="K139" s="25">
        <f>INDEX(FC_E2,$I139)+(MEDIAN(MinStable,$F139,1)-INDEX(FC_L,$I139))*(INDEX(FC_E2,$I139+1)-INDEX(FC_E2,$I139))/(INDEX(FC_L,$I139+1)-INDEX(FC_L,$I139))</f>
        <v>0.36</v>
      </c>
      <c r="L139" s="25">
        <f>INDEX(FC_E3,$I139)+(MEDIAN(MinStable,$F139,1)-INDEX(FC_L,$I139))*(INDEX(FC_E3,$I139+1)-INDEX(FC_E3,$I139))/(INDEX(FC_L,$I139+1)-INDEX(FC_L,$I139))</f>
        <v>0.35399999999999998</v>
      </c>
      <c r="M139" s="26">
        <f>(Cap_1*F139/J139+IF(N_base&gt;=2,Cap_2*F139/K139,0)+IF(N_base&gt;=3,Cap_3*F139/L139,0))*dt/60</f>
        <v>7.8754761843338586E-2</v>
      </c>
    </row>
    <row r="140" spans="1:13" x14ac:dyDescent="0.2">
      <c r="A140">
        <v>138</v>
      </c>
      <c r="B140" s="22">
        <f>A140/1440</f>
        <v>9.583333333333334E-2</v>
      </c>
      <c r="C140" s="27">
        <f>Sim!C140</f>
        <v>1.1108</v>
      </c>
      <c r="D140" s="24">
        <f>Cap_base</f>
        <v>3.4</v>
      </c>
      <c r="E140" s="24">
        <f>MEDIAN(MinStable*D140,C140,D140)</f>
        <v>1.7</v>
      </c>
      <c r="F140" s="25">
        <f>E140/D140</f>
        <v>0.5</v>
      </c>
      <c r="G140" s="24">
        <f>MAX(0,C140-E140)</f>
        <v>0</v>
      </c>
      <c r="H140" s="24">
        <f>MAX(0,E140-C140)</f>
        <v>0.58919999999999995</v>
      </c>
      <c r="I140">
        <f>MIN(MATCH(MEDIAN(MinStable,F140,1),FC_L,1),3)</f>
        <v>2</v>
      </c>
      <c r="J140" s="25">
        <f>INDEX(FC_E1,$I140)+(MEDIAN(MinStable,$F140,1)-INDEX(FC_L,$I140))*(INDEX(FC_E1,$I140+1)-INDEX(FC_E1,$I140))/(INDEX(FC_L,$I140+1)-INDEX(FC_L,$I140))</f>
        <v>0.36499999999999999</v>
      </c>
      <c r="K140" s="25">
        <f>INDEX(FC_E2,$I140)+(MEDIAN(MinStable,$F140,1)-INDEX(FC_L,$I140))*(INDEX(FC_E2,$I140+1)-INDEX(FC_E2,$I140))/(INDEX(FC_L,$I140+1)-INDEX(FC_L,$I140))</f>
        <v>0.36</v>
      </c>
      <c r="L140" s="25">
        <f>INDEX(FC_E3,$I140)+(MEDIAN(MinStable,$F140,1)-INDEX(FC_L,$I140))*(INDEX(FC_E3,$I140+1)-INDEX(FC_E3,$I140))/(INDEX(FC_L,$I140+1)-INDEX(FC_L,$I140))</f>
        <v>0.35399999999999998</v>
      </c>
      <c r="M140" s="26">
        <f>(Cap_1*F140/J140+IF(N_base&gt;=2,Cap_2*F140/K140,0)+IF(N_base&gt;=3,Cap_3*F140/L140,0))*dt/60</f>
        <v>7.8754761843338586E-2</v>
      </c>
    </row>
    <row r="141" spans="1:13" x14ac:dyDescent="0.2">
      <c r="A141">
        <v>139</v>
      </c>
      <c r="B141" s="22">
        <f>A141/1440</f>
        <v>9.6527777777777782E-2</v>
      </c>
      <c r="C141" s="27">
        <f>Sim!C141</f>
        <v>1.1356999999999999</v>
      </c>
      <c r="D141" s="24">
        <f>Cap_base</f>
        <v>3.4</v>
      </c>
      <c r="E141" s="24">
        <f>MEDIAN(MinStable*D141,C141,D141)</f>
        <v>1.7</v>
      </c>
      <c r="F141" s="25">
        <f>E141/D141</f>
        <v>0.5</v>
      </c>
      <c r="G141" s="24">
        <f>MAX(0,C141-E141)</f>
        <v>0</v>
      </c>
      <c r="H141" s="24">
        <f>MAX(0,E141-C141)</f>
        <v>0.56430000000000002</v>
      </c>
      <c r="I141">
        <f>MIN(MATCH(MEDIAN(MinStable,F141,1),FC_L,1),3)</f>
        <v>2</v>
      </c>
      <c r="J141" s="25">
        <f>INDEX(FC_E1,$I141)+(MEDIAN(MinStable,$F141,1)-INDEX(FC_L,$I141))*(INDEX(FC_E1,$I141+1)-INDEX(FC_E1,$I141))/(INDEX(FC_L,$I141+1)-INDEX(FC_L,$I141))</f>
        <v>0.36499999999999999</v>
      </c>
      <c r="K141" s="25">
        <f>INDEX(FC_E2,$I141)+(MEDIAN(MinStable,$F141,1)-INDEX(FC_L,$I141))*(INDEX(FC_E2,$I141+1)-INDEX(FC_E2,$I141))/(INDEX(FC_L,$I141+1)-INDEX(FC_L,$I141))</f>
        <v>0.36</v>
      </c>
      <c r="L141" s="25">
        <f>INDEX(FC_E3,$I141)+(MEDIAN(MinStable,$F141,1)-INDEX(FC_L,$I141))*(INDEX(FC_E3,$I141+1)-INDEX(FC_E3,$I141))/(INDEX(FC_L,$I141+1)-INDEX(FC_L,$I141))</f>
        <v>0.35399999999999998</v>
      </c>
      <c r="M141" s="26">
        <f>(Cap_1*F141/J141+IF(N_base&gt;=2,Cap_2*F141/K141,0)+IF(N_base&gt;=3,Cap_3*F141/L141,0))*dt/60</f>
        <v>7.8754761843338586E-2</v>
      </c>
    </row>
    <row r="142" spans="1:13" x14ac:dyDescent="0.2">
      <c r="A142">
        <v>140</v>
      </c>
      <c r="B142" s="22">
        <f>A142/1440</f>
        <v>9.7222222222222224E-2</v>
      </c>
      <c r="C142" s="27">
        <f>Sim!C142</f>
        <v>1.2114</v>
      </c>
      <c r="D142" s="24">
        <f>Cap_base</f>
        <v>3.4</v>
      </c>
      <c r="E142" s="24">
        <f>MEDIAN(MinStable*D142,C142,D142)</f>
        <v>1.7</v>
      </c>
      <c r="F142" s="25">
        <f>E142/D142</f>
        <v>0.5</v>
      </c>
      <c r="G142" s="24">
        <f>MAX(0,C142-E142)</f>
        <v>0</v>
      </c>
      <c r="H142" s="24">
        <f>MAX(0,E142-C142)</f>
        <v>0.48859999999999992</v>
      </c>
      <c r="I142">
        <f>MIN(MATCH(MEDIAN(MinStable,F142,1),FC_L,1),3)</f>
        <v>2</v>
      </c>
      <c r="J142" s="25">
        <f>INDEX(FC_E1,$I142)+(MEDIAN(MinStable,$F142,1)-INDEX(FC_L,$I142))*(INDEX(FC_E1,$I142+1)-INDEX(FC_E1,$I142))/(INDEX(FC_L,$I142+1)-INDEX(FC_L,$I142))</f>
        <v>0.36499999999999999</v>
      </c>
      <c r="K142" s="25">
        <f>INDEX(FC_E2,$I142)+(MEDIAN(MinStable,$F142,1)-INDEX(FC_L,$I142))*(INDEX(FC_E2,$I142+1)-INDEX(FC_E2,$I142))/(INDEX(FC_L,$I142+1)-INDEX(FC_L,$I142))</f>
        <v>0.36</v>
      </c>
      <c r="L142" s="25">
        <f>INDEX(FC_E3,$I142)+(MEDIAN(MinStable,$F142,1)-INDEX(FC_L,$I142))*(INDEX(FC_E3,$I142+1)-INDEX(FC_E3,$I142))/(INDEX(FC_L,$I142+1)-INDEX(FC_L,$I142))</f>
        <v>0.35399999999999998</v>
      </c>
      <c r="M142" s="26">
        <f>(Cap_1*F142/J142+IF(N_base&gt;=2,Cap_2*F142/K142,0)+IF(N_base&gt;=3,Cap_3*F142/L142,0))*dt/60</f>
        <v>7.8754761843338586E-2</v>
      </c>
    </row>
    <row r="143" spans="1:13" x14ac:dyDescent="0.2">
      <c r="A143">
        <v>141</v>
      </c>
      <c r="B143" s="22">
        <f>A143/1440</f>
        <v>9.7916666666666666E-2</v>
      </c>
      <c r="C143" s="27">
        <f>Sim!C143</f>
        <v>1.0362</v>
      </c>
      <c r="D143" s="24">
        <f>Cap_base</f>
        <v>3.4</v>
      </c>
      <c r="E143" s="24">
        <f>MEDIAN(MinStable*D143,C143,D143)</f>
        <v>1.7</v>
      </c>
      <c r="F143" s="25">
        <f>E143/D143</f>
        <v>0.5</v>
      </c>
      <c r="G143" s="24">
        <f>MAX(0,C143-E143)</f>
        <v>0</v>
      </c>
      <c r="H143" s="24">
        <f>MAX(0,E143-C143)</f>
        <v>0.66379999999999995</v>
      </c>
      <c r="I143">
        <f>MIN(MATCH(MEDIAN(MinStable,F143,1),FC_L,1),3)</f>
        <v>2</v>
      </c>
      <c r="J143" s="25">
        <f>INDEX(FC_E1,$I143)+(MEDIAN(MinStable,$F143,1)-INDEX(FC_L,$I143))*(INDEX(FC_E1,$I143+1)-INDEX(FC_E1,$I143))/(INDEX(FC_L,$I143+1)-INDEX(FC_L,$I143))</f>
        <v>0.36499999999999999</v>
      </c>
      <c r="K143" s="25">
        <f>INDEX(FC_E2,$I143)+(MEDIAN(MinStable,$F143,1)-INDEX(FC_L,$I143))*(INDEX(FC_E2,$I143+1)-INDEX(FC_E2,$I143))/(INDEX(FC_L,$I143+1)-INDEX(FC_L,$I143))</f>
        <v>0.36</v>
      </c>
      <c r="L143" s="25">
        <f>INDEX(FC_E3,$I143)+(MEDIAN(MinStable,$F143,1)-INDEX(FC_L,$I143))*(INDEX(FC_E3,$I143+1)-INDEX(FC_E3,$I143))/(INDEX(FC_L,$I143+1)-INDEX(FC_L,$I143))</f>
        <v>0.35399999999999998</v>
      </c>
      <c r="M143" s="26">
        <f>(Cap_1*F143/J143+IF(N_base&gt;=2,Cap_2*F143/K143,0)+IF(N_base&gt;=3,Cap_3*F143/L143,0))*dt/60</f>
        <v>7.8754761843338586E-2</v>
      </c>
    </row>
    <row r="144" spans="1:13" x14ac:dyDescent="0.2">
      <c r="A144">
        <v>142</v>
      </c>
      <c r="B144" s="22">
        <f>A144/1440</f>
        <v>9.8611111111111108E-2</v>
      </c>
      <c r="C144" s="27">
        <f>Sim!C144</f>
        <v>1.1566000000000001</v>
      </c>
      <c r="D144" s="24">
        <f>Cap_base</f>
        <v>3.4</v>
      </c>
      <c r="E144" s="24">
        <f>MEDIAN(MinStable*D144,C144,D144)</f>
        <v>1.7</v>
      </c>
      <c r="F144" s="25">
        <f>E144/D144</f>
        <v>0.5</v>
      </c>
      <c r="G144" s="24">
        <f>MAX(0,C144-E144)</f>
        <v>0</v>
      </c>
      <c r="H144" s="24">
        <f>MAX(0,E144-C144)</f>
        <v>0.54339999999999988</v>
      </c>
      <c r="I144">
        <f>MIN(MATCH(MEDIAN(MinStable,F144,1),FC_L,1),3)</f>
        <v>2</v>
      </c>
      <c r="J144" s="25">
        <f>INDEX(FC_E1,$I144)+(MEDIAN(MinStable,$F144,1)-INDEX(FC_L,$I144))*(INDEX(FC_E1,$I144+1)-INDEX(FC_E1,$I144))/(INDEX(FC_L,$I144+1)-INDEX(FC_L,$I144))</f>
        <v>0.36499999999999999</v>
      </c>
      <c r="K144" s="25">
        <f>INDEX(FC_E2,$I144)+(MEDIAN(MinStable,$F144,1)-INDEX(FC_L,$I144))*(INDEX(FC_E2,$I144+1)-INDEX(FC_E2,$I144))/(INDEX(FC_L,$I144+1)-INDEX(FC_L,$I144))</f>
        <v>0.36</v>
      </c>
      <c r="L144" s="25">
        <f>INDEX(FC_E3,$I144)+(MEDIAN(MinStable,$F144,1)-INDEX(FC_L,$I144))*(INDEX(FC_E3,$I144+1)-INDEX(FC_E3,$I144))/(INDEX(FC_L,$I144+1)-INDEX(FC_L,$I144))</f>
        <v>0.35399999999999998</v>
      </c>
      <c r="M144" s="26">
        <f>(Cap_1*F144/J144+IF(N_base&gt;=2,Cap_2*F144/K144,0)+IF(N_base&gt;=3,Cap_3*F144/L144,0))*dt/60</f>
        <v>7.8754761843338586E-2</v>
      </c>
    </row>
    <row r="145" spans="1:13" x14ac:dyDescent="0.2">
      <c r="A145">
        <v>143</v>
      </c>
      <c r="B145" s="22">
        <f>A145/1440</f>
        <v>9.930555555555555E-2</v>
      </c>
      <c r="C145" s="27">
        <f>Sim!C145</f>
        <v>1.1520999999999999</v>
      </c>
      <c r="D145" s="24">
        <f>Cap_base</f>
        <v>3.4</v>
      </c>
      <c r="E145" s="24">
        <f>MEDIAN(MinStable*D145,C145,D145)</f>
        <v>1.7</v>
      </c>
      <c r="F145" s="25">
        <f>E145/D145</f>
        <v>0.5</v>
      </c>
      <c r="G145" s="24">
        <f>MAX(0,C145-E145)</f>
        <v>0</v>
      </c>
      <c r="H145" s="24">
        <f>MAX(0,E145-C145)</f>
        <v>0.54790000000000005</v>
      </c>
      <c r="I145">
        <f>MIN(MATCH(MEDIAN(MinStable,F145,1),FC_L,1),3)</f>
        <v>2</v>
      </c>
      <c r="J145" s="25">
        <f>INDEX(FC_E1,$I145)+(MEDIAN(MinStable,$F145,1)-INDEX(FC_L,$I145))*(INDEX(FC_E1,$I145+1)-INDEX(FC_E1,$I145))/(INDEX(FC_L,$I145+1)-INDEX(FC_L,$I145))</f>
        <v>0.36499999999999999</v>
      </c>
      <c r="K145" s="25">
        <f>INDEX(FC_E2,$I145)+(MEDIAN(MinStable,$F145,1)-INDEX(FC_L,$I145))*(INDEX(FC_E2,$I145+1)-INDEX(FC_E2,$I145))/(INDEX(FC_L,$I145+1)-INDEX(FC_L,$I145))</f>
        <v>0.36</v>
      </c>
      <c r="L145" s="25">
        <f>INDEX(FC_E3,$I145)+(MEDIAN(MinStable,$F145,1)-INDEX(FC_L,$I145))*(INDEX(FC_E3,$I145+1)-INDEX(FC_E3,$I145))/(INDEX(FC_L,$I145+1)-INDEX(FC_L,$I145))</f>
        <v>0.35399999999999998</v>
      </c>
      <c r="M145" s="26">
        <f>(Cap_1*F145/J145+IF(N_base&gt;=2,Cap_2*F145/K145,0)+IF(N_base&gt;=3,Cap_3*F145/L145,0))*dt/60</f>
        <v>7.8754761843338586E-2</v>
      </c>
    </row>
    <row r="146" spans="1:13" x14ac:dyDescent="0.2">
      <c r="A146">
        <v>144</v>
      </c>
      <c r="B146" s="22">
        <f>A146/1440</f>
        <v>0.1</v>
      </c>
      <c r="C146" s="27">
        <f>Sim!C146</f>
        <v>1.1652</v>
      </c>
      <c r="D146" s="24">
        <f>Cap_base</f>
        <v>3.4</v>
      </c>
      <c r="E146" s="24">
        <f>MEDIAN(MinStable*D146,C146,D146)</f>
        <v>1.7</v>
      </c>
      <c r="F146" s="25">
        <f>E146/D146</f>
        <v>0.5</v>
      </c>
      <c r="G146" s="24">
        <f>MAX(0,C146-E146)</f>
        <v>0</v>
      </c>
      <c r="H146" s="24">
        <f>MAX(0,E146-C146)</f>
        <v>0.53479999999999994</v>
      </c>
      <c r="I146">
        <f>MIN(MATCH(MEDIAN(MinStable,F146,1),FC_L,1),3)</f>
        <v>2</v>
      </c>
      <c r="J146" s="25">
        <f>INDEX(FC_E1,$I146)+(MEDIAN(MinStable,$F146,1)-INDEX(FC_L,$I146))*(INDEX(FC_E1,$I146+1)-INDEX(FC_E1,$I146))/(INDEX(FC_L,$I146+1)-INDEX(FC_L,$I146))</f>
        <v>0.36499999999999999</v>
      </c>
      <c r="K146" s="25">
        <f>INDEX(FC_E2,$I146)+(MEDIAN(MinStable,$F146,1)-INDEX(FC_L,$I146))*(INDEX(FC_E2,$I146+1)-INDEX(FC_E2,$I146))/(INDEX(FC_L,$I146+1)-INDEX(FC_L,$I146))</f>
        <v>0.36</v>
      </c>
      <c r="L146" s="25">
        <f>INDEX(FC_E3,$I146)+(MEDIAN(MinStable,$F146,1)-INDEX(FC_L,$I146))*(INDEX(FC_E3,$I146+1)-INDEX(FC_E3,$I146))/(INDEX(FC_L,$I146+1)-INDEX(FC_L,$I146))</f>
        <v>0.35399999999999998</v>
      </c>
      <c r="M146" s="26">
        <f>(Cap_1*F146/J146+IF(N_base&gt;=2,Cap_2*F146/K146,0)+IF(N_base&gt;=3,Cap_3*F146/L146,0))*dt/60</f>
        <v>7.8754761843338586E-2</v>
      </c>
    </row>
    <row r="147" spans="1:13" x14ac:dyDescent="0.2">
      <c r="A147">
        <v>145</v>
      </c>
      <c r="B147" s="22">
        <f>A147/1440</f>
        <v>0.10069444444444445</v>
      </c>
      <c r="C147" s="27">
        <f>Sim!C147</f>
        <v>1.1395999999999999</v>
      </c>
      <c r="D147" s="24">
        <f>Cap_base</f>
        <v>3.4</v>
      </c>
      <c r="E147" s="24">
        <f>MEDIAN(MinStable*D147,C147,D147)</f>
        <v>1.7</v>
      </c>
      <c r="F147" s="25">
        <f>E147/D147</f>
        <v>0.5</v>
      </c>
      <c r="G147" s="24">
        <f>MAX(0,C147-E147)</f>
        <v>0</v>
      </c>
      <c r="H147" s="24">
        <f>MAX(0,E147-C147)</f>
        <v>0.56040000000000001</v>
      </c>
      <c r="I147">
        <f>MIN(MATCH(MEDIAN(MinStable,F147,1),FC_L,1),3)</f>
        <v>2</v>
      </c>
      <c r="J147" s="25">
        <f>INDEX(FC_E1,$I147)+(MEDIAN(MinStable,$F147,1)-INDEX(FC_L,$I147))*(INDEX(FC_E1,$I147+1)-INDEX(FC_E1,$I147))/(INDEX(FC_L,$I147+1)-INDEX(FC_L,$I147))</f>
        <v>0.36499999999999999</v>
      </c>
      <c r="K147" s="25">
        <f>INDEX(FC_E2,$I147)+(MEDIAN(MinStable,$F147,1)-INDEX(FC_L,$I147))*(INDEX(FC_E2,$I147+1)-INDEX(FC_E2,$I147))/(INDEX(FC_L,$I147+1)-INDEX(FC_L,$I147))</f>
        <v>0.36</v>
      </c>
      <c r="L147" s="25">
        <f>INDEX(FC_E3,$I147)+(MEDIAN(MinStable,$F147,1)-INDEX(FC_L,$I147))*(INDEX(FC_E3,$I147+1)-INDEX(FC_E3,$I147))/(INDEX(FC_L,$I147+1)-INDEX(FC_L,$I147))</f>
        <v>0.35399999999999998</v>
      </c>
      <c r="M147" s="26">
        <f>(Cap_1*F147/J147+IF(N_base&gt;=2,Cap_2*F147/K147,0)+IF(N_base&gt;=3,Cap_3*F147/L147,0))*dt/60</f>
        <v>7.8754761843338586E-2</v>
      </c>
    </row>
    <row r="148" spans="1:13" x14ac:dyDescent="0.2">
      <c r="A148">
        <v>146</v>
      </c>
      <c r="B148" s="22">
        <f>A148/1440</f>
        <v>0.10138888888888889</v>
      </c>
      <c r="C148" s="27">
        <f>Sim!C148</f>
        <v>1.1739999999999999</v>
      </c>
      <c r="D148" s="24">
        <f>Cap_base</f>
        <v>3.4</v>
      </c>
      <c r="E148" s="24">
        <f>MEDIAN(MinStable*D148,C148,D148)</f>
        <v>1.7</v>
      </c>
      <c r="F148" s="25">
        <f>E148/D148</f>
        <v>0.5</v>
      </c>
      <c r="G148" s="24">
        <f>MAX(0,C148-E148)</f>
        <v>0</v>
      </c>
      <c r="H148" s="24">
        <f>MAX(0,E148-C148)</f>
        <v>0.52600000000000002</v>
      </c>
      <c r="I148">
        <f>MIN(MATCH(MEDIAN(MinStable,F148,1),FC_L,1),3)</f>
        <v>2</v>
      </c>
      <c r="J148" s="25">
        <f>INDEX(FC_E1,$I148)+(MEDIAN(MinStable,$F148,1)-INDEX(FC_L,$I148))*(INDEX(FC_E1,$I148+1)-INDEX(FC_E1,$I148))/(INDEX(FC_L,$I148+1)-INDEX(FC_L,$I148))</f>
        <v>0.36499999999999999</v>
      </c>
      <c r="K148" s="25">
        <f>INDEX(FC_E2,$I148)+(MEDIAN(MinStable,$F148,1)-INDEX(FC_L,$I148))*(INDEX(FC_E2,$I148+1)-INDEX(FC_E2,$I148))/(INDEX(FC_L,$I148+1)-INDEX(FC_L,$I148))</f>
        <v>0.36</v>
      </c>
      <c r="L148" s="25">
        <f>INDEX(FC_E3,$I148)+(MEDIAN(MinStable,$F148,1)-INDEX(FC_L,$I148))*(INDEX(FC_E3,$I148+1)-INDEX(FC_E3,$I148))/(INDEX(FC_L,$I148+1)-INDEX(FC_L,$I148))</f>
        <v>0.35399999999999998</v>
      </c>
      <c r="M148" s="26">
        <f>(Cap_1*F148/J148+IF(N_base&gt;=2,Cap_2*F148/K148,0)+IF(N_base&gt;=3,Cap_3*F148/L148,0))*dt/60</f>
        <v>7.8754761843338586E-2</v>
      </c>
    </row>
    <row r="149" spans="1:13" x14ac:dyDescent="0.2">
      <c r="A149">
        <v>147</v>
      </c>
      <c r="B149" s="22">
        <f>A149/1440</f>
        <v>0.10208333333333333</v>
      </c>
      <c r="C149" s="27">
        <f>Sim!C149</f>
        <v>1.1537999999999999</v>
      </c>
      <c r="D149" s="24">
        <f>Cap_base</f>
        <v>3.4</v>
      </c>
      <c r="E149" s="24">
        <f>MEDIAN(MinStable*D149,C149,D149)</f>
        <v>1.7</v>
      </c>
      <c r="F149" s="25">
        <f>E149/D149</f>
        <v>0.5</v>
      </c>
      <c r="G149" s="24">
        <f>MAX(0,C149-E149)</f>
        <v>0</v>
      </c>
      <c r="H149" s="24">
        <f>MAX(0,E149-C149)</f>
        <v>0.54620000000000002</v>
      </c>
      <c r="I149">
        <f>MIN(MATCH(MEDIAN(MinStable,F149,1),FC_L,1),3)</f>
        <v>2</v>
      </c>
      <c r="J149" s="25">
        <f>INDEX(FC_E1,$I149)+(MEDIAN(MinStable,$F149,1)-INDEX(FC_L,$I149))*(INDEX(FC_E1,$I149+1)-INDEX(FC_E1,$I149))/(INDEX(FC_L,$I149+1)-INDEX(FC_L,$I149))</f>
        <v>0.36499999999999999</v>
      </c>
      <c r="K149" s="25">
        <f>INDEX(FC_E2,$I149)+(MEDIAN(MinStable,$F149,1)-INDEX(FC_L,$I149))*(INDEX(FC_E2,$I149+1)-INDEX(FC_E2,$I149))/(INDEX(FC_L,$I149+1)-INDEX(FC_L,$I149))</f>
        <v>0.36</v>
      </c>
      <c r="L149" s="25">
        <f>INDEX(FC_E3,$I149)+(MEDIAN(MinStable,$F149,1)-INDEX(FC_L,$I149))*(INDEX(FC_E3,$I149+1)-INDEX(FC_E3,$I149))/(INDEX(FC_L,$I149+1)-INDEX(FC_L,$I149))</f>
        <v>0.35399999999999998</v>
      </c>
      <c r="M149" s="26">
        <f>(Cap_1*F149/J149+IF(N_base&gt;=2,Cap_2*F149/K149,0)+IF(N_base&gt;=3,Cap_3*F149/L149,0))*dt/60</f>
        <v>7.8754761843338586E-2</v>
      </c>
    </row>
    <row r="150" spans="1:13" x14ac:dyDescent="0.2">
      <c r="A150">
        <v>148</v>
      </c>
      <c r="B150" s="22">
        <f>A150/1440</f>
        <v>0.10277777777777777</v>
      </c>
      <c r="C150" s="27">
        <f>Sim!C150</f>
        <v>1.2685999999999999</v>
      </c>
      <c r="D150" s="24">
        <f>Cap_base</f>
        <v>3.4</v>
      </c>
      <c r="E150" s="24">
        <f>MEDIAN(MinStable*D150,C150,D150)</f>
        <v>1.7</v>
      </c>
      <c r="F150" s="25">
        <f>E150/D150</f>
        <v>0.5</v>
      </c>
      <c r="G150" s="24">
        <f>MAX(0,C150-E150)</f>
        <v>0</v>
      </c>
      <c r="H150" s="24">
        <f>MAX(0,E150-C150)</f>
        <v>0.43140000000000001</v>
      </c>
      <c r="I150">
        <f>MIN(MATCH(MEDIAN(MinStable,F150,1),FC_L,1),3)</f>
        <v>2</v>
      </c>
      <c r="J150" s="25">
        <f>INDEX(FC_E1,$I150)+(MEDIAN(MinStable,$F150,1)-INDEX(FC_L,$I150))*(INDEX(FC_E1,$I150+1)-INDEX(FC_E1,$I150))/(INDEX(FC_L,$I150+1)-INDEX(FC_L,$I150))</f>
        <v>0.36499999999999999</v>
      </c>
      <c r="K150" s="25">
        <f>INDEX(FC_E2,$I150)+(MEDIAN(MinStable,$F150,1)-INDEX(FC_L,$I150))*(INDEX(FC_E2,$I150+1)-INDEX(FC_E2,$I150))/(INDEX(FC_L,$I150+1)-INDEX(FC_L,$I150))</f>
        <v>0.36</v>
      </c>
      <c r="L150" s="25">
        <f>INDEX(FC_E3,$I150)+(MEDIAN(MinStable,$F150,1)-INDEX(FC_L,$I150))*(INDEX(FC_E3,$I150+1)-INDEX(FC_E3,$I150))/(INDEX(FC_L,$I150+1)-INDEX(FC_L,$I150))</f>
        <v>0.35399999999999998</v>
      </c>
      <c r="M150" s="26">
        <f>(Cap_1*F150/J150+IF(N_base&gt;=2,Cap_2*F150/K150,0)+IF(N_base&gt;=3,Cap_3*F150/L150,0))*dt/60</f>
        <v>7.8754761843338586E-2</v>
      </c>
    </row>
    <row r="151" spans="1:13" x14ac:dyDescent="0.2">
      <c r="A151">
        <v>149</v>
      </c>
      <c r="B151" s="22">
        <f>A151/1440</f>
        <v>0.10347222222222222</v>
      </c>
      <c r="C151" s="27">
        <f>Sim!C151</f>
        <v>1.2702</v>
      </c>
      <c r="D151" s="24">
        <f>Cap_base</f>
        <v>3.4</v>
      </c>
      <c r="E151" s="24">
        <f>MEDIAN(MinStable*D151,C151,D151)</f>
        <v>1.7</v>
      </c>
      <c r="F151" s="25">
        <f>E151/D151</f>
        <v>0.5</v>
      </c>
      <c r="G151" s="24">
        <f>MAX(0,C151-E151)</f>
        <v>0</v>
      </c>
      <c r="H151" s="24">
        <f>MAX(0,E151-C151)</f>
        <v>0.42979999999999996</v>
      </c>
      <c r="I151">
        <f>MIN(MATCH(MEDIAN(MinStable,F151,1),FC_L,1),3)</f>
        <v>2</v>
      </c>
      <c r="J151" s="25">
        <f>INDEX(FC_E1,$I151)+(MEDIAN(MinStable,$F151,1)-INDEX(FC_L,$I151))*(INDEX(FC_E1,$I151+1)-INDEX(FC_E1,$I151))/(INDEX(FC_L,$I151+1)-INDEX(FC_L,$I151))</f>
        <v>0.36499999999999999</v>
      </c>
      <c r="K151" s="25">
        <f>INDEX(FC_E2,$I151)+(MEDIAN(MinStable,$F151,1)-INDEX(FC_L,$I151))*(INDEX(FC_E2,$I151+1)-INDEX(FC_E2,$I151))/(INDEX(FC_L,$I151+1)-INDEX(FC_L,$I151))</f>
        <v>0.36</v>
      </c>
      <c r="L151" s="25">
        <f>INDEX(FC_E3,$I151)+(MEDIAN(MinStable,$F151,1)-INDEX(FC_L,$I151))*(INDEX(FC_E3,$I151+1)-INDEX(FC_E3,$I151))/(INDEX(FC_L,$I151+1)-INDEX(FC_L,$I151))</f>
        <v>0.35399999999999998</v>
      </c>
      <c r="M151" s="26">
        <f>(Cap_1*F151/J151+IF(N_base&gt;=2,Cap_2*F151/K151,0)+IF(N_base&gt;=3,Cap_3*F151/L151,0))*dt/60</f>
        <v>7.8754761843338586E-2</v>
      </c>
    </row>
    <row r="152" spans="1:13" x14ac:dyDescent="0.2">
      <c r="A152">
        <v>150</v>
      </c>
      <c r="B152" s="22">
        <f>A152/1440</f>
        <v>0.10416666666666667</v>
      </c>
      <c r="C152" s="27">
        <f>Sim!C152</f>
        <v>1.2001999999999999</v>
      </c>
      <c r="D152" s="24">
        <f>Cap_base</f>
        <v>3.4</v>
      </c>
      <c r="E152" s="24">
        <f>MEDIAN(MinStable*D152,C152,D152)</f>
        <v>1.7</v>
      </c>
      <c r="F152" s="25">
        <f>E152/D152</f>
        <v>0.5</v>
      </c>
      <c r="G152" s="24">
        <f>MAX(0,C152-E152)</f>
        <v>0</v>
      </c>
      <c r="H152" s="24">
        <f>MAX(0,E152-C152)</f>
        <v>0.49980000000000002</v>
      </c>
      <c r="I152">
        <f>MIN(MATCH(MEDIAN(MinStable,F152,1),FC_L,1),3)</f>
        <v>2</v>
      </c>
      <c r="J152" s="25">
        <f>INDEX(FC_E1,$I152)+(MEDIAN(MinStable,$F152,1)-INDEX(FC_L,$I152))*(INDEX(FC_E1,$I152+1)-INDEX(FC_E1,$I152))/(INDEX(FC_L,$I152+1)-INDEX(FC_L,$I152))</f>
        <v>0.36499999999999999</v>
      </c>
      <c r="K152" s="25">
        <f>INDEX(FC_E2,$I152)+(MEDIAN(MinStable,$F152,1)-INDEX(FC_L,$I152))*(INDEX(FC_E2,$I152+1)-INDEX(FC_E2,$I152))/(INDEX(FC_L,$I152+1)-INDEX(FC_L,$I152))</f>
        <v>0.36</v>
      </c>
      <c r="L152" s="25">
        <f>INDEX(FC_E3,$I152)+(MEDIAN(MinStable,$F152,1)-INDEX(FC_L,$I152))*(INDEX(FC_E3,$I152+1)-INDEX(FC_E3,$I152))/(INDEX(FC_L,$I152+1)-INDEX(FC_L,$I152))</f>
        <v>0.35399999999999998</v>
      </c>
      <c r="M152" s="26">
        <f>(Cap_1*F152/J152+IF(N_base&gt;=2,Cap_2*F152/K152,0)+IF(N_base&gt;=3,Cap_3*F152/L152,0))*dt/60</f>
        <v>7.8754761843338586E-2</v>
      </c>
    </row>
    <row r="153" spans="1:13" x14ac:dyDescent="0.2">
      <c r="A153">
        <v>151</v>
      </c>
      <c r="B153" s="22">
        <f>A153/1440</f>
        <v>0.10486111111111111</v>
      </c>
      <c r="C153" s="27">
        <f>Sim!C153</f>
        <v>1.1931</v>
      </c>
      <c r="D153" s="24">
        <f>Cap_base</f>
        <v>3.4</v>
      </c>
      <c r="E153" s="24">
        <f>MEDIAN(MinStable*D153,C153,D153)</f>
        <v>1.7</v>
      </c>
      <c r="F153" s="25">
        <f>E153/D153</f>
        <v>0.5</v>
      </c>
      <c r="G153" s="24">
        <f>MAX(0,C153-E153)</f>
        <v>0</v>
      </c>
      <c r="H153" s="24">
        <f>MAX(0,E153-C153)</f>
        <v>0.50689999999999991</v>
      </c>
      <c r="I153">
        <f>MIN(MATCH(MEDIAN(MinStable,F153,1),FC_L,1),3)</f>
        <v>2</v>
      </c>
      <c r="J153" s="25">
        <f>INDEX(FC_E1,$I153)+(MEDIAN(MinStable,$F153,1)-INDEX(FC_L,$I153))*(INDEX(FC_E1,$I153+1)-INDEX(FC_E1,$I153))/(INDEX(FC_L,$I153+1)-INDEX(FC_L,$I153))</f>
        <v>0.36499999999999999</v>
      </c>
      <c r="K153" s="25">
        <f>INDEX(FC_E2,$I153)+(MEDIAN(MinStable,$F153,1)-INDEX(FC_L,$I153))*(INDEX(FC_E2,$I153+1)-INDEX(FC_E2,$I153))/(INDEX(FC_L,$I153+1)-INDEX(FC_L,$I153))</f>
        <v>0.36</v>
      </c>
      <c r="L153" s="25">
        <f>INDEX(FC_E3,$I153)+(MEDIAN(MinStable,$F153,1)-INDEX(FC_L,$I153))*(INDEX(FC_E3,$I153+1)-INDEX(FC_E3,$I153))/(INDEX(FC_L,$I153+1)-INDEX(FC_L,$I153))</f>
        <v>0.35399999999999998</v>
      </c>
      <c r="M153" s="26">
        <f>(Cap_1*F153/J153+IF(N_base&gt;=2,Cap_2*F153/K153,0)+IF(N_base&gt;=3,Cap_3*F153/L153,0))*dt/60</f>
        <v>7.8754761843338586E-2</v>
      </c>
    </row>
    <row r="154" spans="1:13" x14ac:dyDescent="0.2">
      <c r="A154">
        <v>152</v>
      </c>
      <c r="B154" s="22">
        <f>A154/1440</f>
        <v>0.10555555555555556</v>
      </c>
      <c r="C154" s="27">
        <f>Sim!C154</f>
        <v>1.1677999999999999</v>
      </c>
      <c r="D154" s="24">
        <f>Cap_base</f>
        <v>3.4</v>
      </c>
      <c r="E154" s="24">
        <f>MEDIAN(MinStable*D154,C154,D154)</f>
        <v>1.7</v>
      </c>
      <c r="F154" s="25">
        <f>E154/D154</f>
        <v>0.5</v>
      </c>
      <c r="G154" s="24">
        <f>MAX(0,C154-E154)</f>
        <v>0</v>
      </c>
      <c r="H154" s="24">
        <f>MAX(0,E154-C154)</f>
        <v>0.53220000000000001</v>
      </c>
      <c r="I154">
        <f>MIN(MATCH(MEDIAN(MinStable,F154,1),FC_L,1),3)</f>
        <v>2</v>
      </c>
      <c r="J154" s="25">
        <f>INDEX(FC_E1,$I154)+(MEDIAN(MinStable,$F154,1)-INDEX(FC_L,$I154))*(INDEX(FC_E1,$I154+1)-INDEX(FC_E1,$I154))/(INDEX(FC_L,$I154+1)-INDEX(FC_L,$I154))</f>
        <v>0.36499999999999999</v>
      </c>
      <c r="K154" s="25">
        <f>INDEX(FC_E2,$I154)+(MEDIAN(MinStable,$F154,1)-INDEX(FC_L,$I154))*(INDEX(FC_E2,$I154+1)-INDEX(FC_E2,$I154))/(INDEX(FC_L,$I154+1)-INDEX(FC_L,$I154))</f>
        <v>0.36</v>
      </c>
      <c r="L154" s="25">
        <f>INDEX(FC_E3,$I154)+(MEDIAN(MinStable,$F154,1)-INDEX(FC_L,$I154))*(INDEX(FC_E3,$I154+1)-INDEX(FC_E3,$I154))/(INDEX(FC_L,$I154+1)-INDEX(FC_L,$I154))</f>
        <v>0.35399999999999998</v>
      </c>
      <c r="M154" s="26">
        <f>(Cap_1*F154/J154+IF(N_base&gt;=2,Cap_2*F154/K154,0)+IF(N_base&gt;=3,Cap_3*F154/L154,0))*dt/60</f>
        <v>7.8754761843338586E-2</v>
      </c>
    </row>
    <row r="155" spans="1:13" x14ac:dyDescent="0.2">
      <c r="A155">
        <v>153</v>
      </c>
      <c r="B155" s="22">
        <f>A155/1440</f>
        <v>0.10625</v>
      </c>
      <c r="C155" s="27">
        <f>Sim!C155</f>
        <v>1.1185</v>
      </c>
      <c r="D155" s="24">
        <f>Cap_base</f>
        <v>3.4</v>
      </c>
      <c r="E155" s="24">
        <f>MEDIAN(MinStable*D155,C155,D155)</f>
        <v>1.7</v>
      </c>
      <c r="F155" s="25">
        <f>E155/D155</f>
        <v>0.5</v>
      </c>
      <c r="G155" s="24">
        <f>MAX(0,C155-E155)</f>
        <v>0</v>
      </c>
      <c r="H155" s="24">
        <f>MAX(0,E155-C155)</f>
        <v>0.58149999999999991</v>
      </c>
      <c r="I155">
        <f>MIN(MATCH(MEDIAN(MinStable,F155,1),FC_L,1),3)</f>
        <v>2</v>
      </c>
      <c r="J155" s="25">
        <f>INDEX(FC_E1,$I155)+(MEDIAN(MinStable,$F155,1)-INDEX(FC_L,$I155))*(INDEX(FC_E1,$I155+1)-INDEX(FC_E1,$I155))/(INDEX(FC_L,$I155+1)-INDEX(FC_L,$I155))</f>
        <v>0.36499999999999999</v>
      </c>
      <c r="K155" s="25">
        <f>INDEX(FC_E2,$I155)+(MEDIAN(MinStable,$F155,1)-INDEX(FC_L,$I155))*(INDEX(FC_E2,$I155+1)-INDEX(FC_E2,$I155))/(INDEX(FC_L,$I155+1)-INDEX(FC_L,$I155))</f>
        <v>0.36</v>
      </c>
      <c r="L155" s="25">
        <f>INDEX(FC_E3,$I155)+(MEDIAN(MinStable,$F155,1)-INDEX(FC_L,$I155))*(INDEX(FC_E3,$I155+1)-INDEX(FC_E3,$I155))/(INDEX(FC_L,$I155+1)-INDEX(FC_L,$I155))</f>
        <v>0.35399999999999998</v>
      </c>
      <c r="M155" s="26">
        <f>(Cap_1*F155/J155+IF(N_base&gt;=2,Cap_2*F155/K155,0)+IF(N_base&gt;=3,Cap_3*F155/L155,0))*dt/60</f>
        <v>7.8754761843338586E-2</v>
      </c>
    </row>
    <row r="156" spans="1:13" x14ac:dyDescent="0.2">
      <c r="A156">
        <v>154</v>
      </c>
      <c r="B156" s="22">
        <f>A156/1440</f>
        <v>0.10694444444444444</v>
      </c>
      <c r="C156" s="27">
        <f>Sim!C156</f>
        <v>1.1251</v>
      </c>
      <c r="D156" s="24">
        <f>Cap_base</f>
        <v>3.4</v>
      </c>
      <c r="E156" s="24">
        <f>MEDIAN(MinStable*D156,C156,D156)</f>
        <v>1.7</v>
      </c>
      <c r="F156" s="25">
        <f>E156/D156</f>
        <v>0.5</v>
      </c>
      <c r="G156" s="24">
        <f>MAX(0,C156-E156)</f>
        <v>0</v>
      </c>
      <c r="H156" s="24">
        <f>MAX(0,E156-C156)</f>
        <v>0.57489999999999997</v>
      </c>
      <c r="I156">
        <f>MIN(MATCH(MEDIAN(MinStable,F156,1),FC_L,1),3)</f>
        <v>2</v>
      </c>
      <c r="J156" s="25">
        <f>INDEX(FC_E1,$I156)+(MEDIAN(MinStable,$F156,1)-INDEX(FC_L,$I156))*(INDEX(FC_E1,$I156+1)-INDEX(FC_E1,$I156))/(INDEX(FC_L,$I156+1)-INDEX(FC_L,$I156))</f>
        <v>0.36499999999999999</v>
      </c>
      <c r="K156" s="25">
        <f>INDEX(FC_E2,$I156)+(MEDIAN(MinStable,$F156,1)-INDEX(FC_L,$I156))*(INDEX(FC_E2,$I156+1)-INDEX(FC_E2,$I156))/(INDEX(FC_L,$I156+1)-INDEX(FC_L,$I156))</f>
        <v>0.36</v>
      </c>
      <c r="L156" s="25">
        <f>INDEX(FC_E3,$I156)+(MEDIAN(MinStable,$F156,1)-INDEX(FC_L,$I156))*(INDEX(FC_E3,$I156+1)-INDEX(FC_E3,$I156))/(INDEX(FC_L,$I156+1)-INDEX(FC_L,$I156))</f>
        <v>0.35399999999999998</v>
      </c>
      <c r="M156" s="26">
        <f>(Cap_1*F156/J156+IF(N_base&gt;=2,Cap_2*F156/K156,0)+IF(N_base&gt;=3,Cap_3*F156/L156,0))*dt/60</f>
        <v>7.8754761843338586E-2</v>
      </c>
    </row>
    <row r="157" spans="1:13" x14ac:dyDescent="0.2">
      <c r="A157">
        <v>155</v>
      </c>
      <c r="B157" s="22">
        <f>A157/1440</f>
        <v>0.1076388888888889</v>
      </c>
      <c r="C157" s="27">
        <f>Sim!C157</f>
        <v>1.0259</v>
      </c>
      <c r="D157" s="24">
        <f>Cap_base</f>
        <v>3.4</v>
      </c>
      <c r="E157" s="24">
        <f>MEDIAN(MinStable*D157,C157,D157)</f>
        <v>1.7</v>
      </c>
      <c r="F157" s="25">
        <f>E157/D157</f>
        <v>0.5</v>
      </c>
      <c r="G157" s="24">
        <f>MAX(0,C157-E157)</f>
        <v>0</v>
      </c>
      <c r="H157" s="24">
        <f>MAX(0,E157-C157)</f>
        <v>0.67409999999999992</v>
      </c>
      <c r="I157">
        <f>MIN(MATCH(MEDIAN(MinStable,F157,1),FC_L,1),3)</f>
        <v>2</v>
      </c>
      <c r="J157" s="25">
        <f>INDEX(FC_E1,$I157)+(MEDIAN(MinStable,$F157,1)-INDEX(FC_L,$I157))*(INDEX(FC_E1,$I157+1)-INDEX(FC_E1,$I157))/(INDEX(FC_L,$I157+1)-INDEX(FC_L,$I157))</f>
        <v>0.36499999999999999</v>
      </c>
      <c r="K157" s="25">
        <f>INDEX(FC_E2,$I157)+(MEDIAN(MinStable,$F157,1)-INDEX(FC_L,$I157))*(INDEX(FC_E2,$I157+1)-INDEX(FC_E2,$I157))/(INDEX(FC_L,$I157+1)-INDEX(FC_L,$I157))</f>
        <v>0.36</v>
      </c>
      <c r="L157" s="25">
        <f>INDEX(FC_E3,$I157)+(MEDIAN(MinStable,$F157,1)-INDEX(FC_L,$I157))*(INDEX(FC_E3,$I157+1)-INDEX(FC_E3,$I157))/(INDEX(FC_L,$I157+1)-INDEX(FC_L,$I157))</f>
        <v>0.35399999999999998</v>
      </c>
      <c r="M157" s="26">
        <f>(Cap_1*F157/J157+IF(N_base&gt;=2,Cap_2*F157/K157,0)+IF(N_base&gt;=3,Cap_3*F157/L157,0))*dt/60</f>
        <v>7.8754761843338586E-2</v>
      </c>
    </row>
    <row r="158" spans="1:13" x14ac:dyDescent="0.2">
      <c r="A158">
        <v>156</v>
      </c>
      <c r="B158" s="22">
        <f>A158/1440</f>
        <v>0.10833333333333334</v>
      </c>
      <c r="C158" s="27">
        <f>Sim!C158</f>
        <v>1.1321000000000001</v>
      </c>
      <c r="D158" s="24">
        <f>Cap_base</f>
        <v>3.4</v>
      </c>
      <c r="E158" s="24">
        <f>MEDIAN(MinStable*D158,C158,D158)</f>
        <v>1.7</v>
      </c>
      <c r="F158" s="25">
        <f>E158/D158</f>
        <v>0.5</v>
      </c>
      <c r="G158" s="24">
        <f>MAX(0,C158-E158)</f>
        <v>0</v>
      </c>
      <c r="H158" s="24">
        <f>MAX(0,E158-C158)</f>
        <v>0.56789999999999985</v>
      </c>
      <c r="I158">
        <f>MIN(MATCH(MEDIAN(MinStable,F158,1),FC_L,1),3)</f>
        <v>2</v>
      </c>
      <c r="J158" s="25">
        <f>INDEX(FC_E1,$I158)+(MEDIAN(MinStable,$F158,1)-INDEX(FC_L,$I158))*(INDEX(FC_E1,$I158+1)-INDEX(FC_E1,$I158))/(INDEX(FC_L,$I158+1)-INDEX(FC_L,$I158))</f>
        <v>0.36499999999999999</v>
      </c>
      <c r="K158" s="25">
        <f>INDEX(FC_E2,$I158)+(MEDIAN(MinStable,$F158,1)-INDEX(FC_L,$I158))*(INDEX(FC_E2,$I158+1)-INDEX(FC_E2,$I158))/(INDEX(FC_L,$I158+1)-INDEX(FC_L,$I158))</f>
        <v>0.36</v>
      </c>
      <c r="L158" s="25">
        <f>INDEX(FC_E3,$I158)+(MEDIAN(MinStable,$F158,1)-INDEX(FC_L,$I158))*(INDEX(FC_E3,$I158+1)-INDEX(FC_E3,$I158))/(INDEX(FC_L,$I158+1)-INDEX(FC_L,$I158))</f>
        <v>0.35399999999999998</v>
      </c>
      <c r="M158" s="26">
        <f>(Cap_1*F158/J158+IF(N_base&gt;=2,Cap_2*F158/K158,0)+IF(N_base&gt;=3,Cap_3*F158/L158,0))*dt/60</f>
        <v>7.8754761843338586E-2</v>
      </c>
    </row>
    <row r="159" spans="1:13" x14ac:dyDescent="0.2">
      <c r="A159">
        <v>157</v>
      </c>
      <c r="B159" s="22">
        <f>A159/1440</f>
        <v>0.10902777777777778</v>
      </c>
      <c r="C159" s="27">
        <f>Sim!C159</f>
        <v>1.1786000000000001</v>
      </c>
      <c r="D159" s="24">
        <f>Cap_base</f>
        <v>3.4</v>
      </c>
      <c r="E159" s="24">
        <f>MEDIAN(MinStable*D159,C159,D159)</f>
        <v>1.7</v>
      </c>
      <c r="F159" s="25">
        <f>E159/D159</f>
        <v>0.5</v>
      </c>
      <c r="G159" s="24">
        <f>MAX(0,C159-E159)</f>
        <v>0</v>
      </c>
      <c r="H159" s="24">
        <f>MAX(0,E159-C159)</f>
        <v>0.52139999999999986</v>
      </c>
      <c r="I159">
        <f>MIN(MATCH(MEDIAN(MinStable,F159,1),FC_L,1),3)</f>
        <v>2</v>
      </c>
      <c r="J159" s="25">
        <f>INDEX(FC_E1,$I159)+(MEDIAN(MinStable,$F159,1)-INDEX(FC_L,$I159))*(INDEX(FC_E1,$I159+1)-INDEX(FC_E1,$I159))/(INDEX(FC_L,$I159+1)-INDEX(FC_L,$I159))</f>
        <v>0.36499999999999999</v>
      </c>
      <c r="K159" s="25">
        <f>INDEX(FC_E2,$I159)+(MEDIAN(MinStable,$F159,1)-INDEX(FC_L,$I159))*(INDEX(FC_E2,$I159+1)-INDEX(FC_E2,$I159))/(INDEX(FC_L,$I159+1)-INDEX(FC_L,$I159))</f>
        <v>0.36</v>
      </c>
      <c r="L159" s="25">
        <f>INDEX(FC_E3,$I159)+(MEDIAN(MinStable,$F159,1)-INDEX(FC_L,$I159))*(INDEX(FC_E3,$I159+1)-INDEX(FC_E3,$I159))/(INDEX(FC_L,$I159+1)-INDEX(FC_L,$I159))</f>
        <v>0.35399999999999998</v>
      </c>
      <c r="M159" s="26">
        <f>(Cap_1*F159/J159+IF(N_base&gt;=2,Cap_2*F159/K159,0)+IF(N_base&gt;=3,Cap_3*F159/L159,0))*dt/60</f>
        <v>7.8754761843338586E-2</v>
      </c>
    </row>
    <row r="160" spans="1:13" x14ac:dyDescent="0.2">
      <c r="A160">
        <v>158</v>
      </c>
      <c r="B160" s="22">
        <f>A160/1440</f>
        <v>0.10972222222222222</v>
      </c>
      <c r="C160" s="27">
        <f>Sim!C160</f>
        <v>1.1524000000000001</v>
      </c>
      <c r="D160" s="24">
        <f>Cap_base</f>
        <v>3.4</v>
      </c>
      <c r="E160" s="24">
        <f>MEDIAN(MinStable*D160,C160,D160)</f>
        <v>1.7</v>
      </c>
      <c r="F160" s="25">
        <f>E160/D160</f>
        <v>0.5</v>
      </c>
      <c r="G160" s="24">
        <f>MAX(0,C160-E160)</f>
        <v>0</v>
      </c>
      <c r="H160" s="24">
        <f>MAX(0,E160-C160)</f>
        <v>0.54759999999999986</v>
      </c>
      <c r="I160">
        <f>MIN(MATCH(MEDIAN(MinStable,F160,1),FC_L,1),3)</f>
        <v>2</v>
      </c>
      <c r="J160" s="25">
        <f>INDEX(FC_E1,$I160)+(MEDIAN(MinStable,$F160,1)-INDEX(FC_L,$I160))*(INDEX(FC_E1,$I160+1)-INDEX(FC_E1,$I160))/(INDEX(FC_L,$I160+1)-INDEX(FC_L,$I160))</f>
        <v>0.36499999999999999</v>
      </c>
      <c r="K160" s="25">
        <f>INDEX(FC_E2,$I160)+(MEDIAN(MinStable,$F160,1)-INDEX(FC_L,$I160))*(INDEX(FC_E2,$I160+1)-INDEX(FC_E2,$I160))/(INDEX(FC_L,$I160+1)-INDEX(FC_L,$I160))</f>
        <v>0.36</v>
      </c>
      <c r="L160" s="25">
        <f>INDEX(FC_E3,$I160)+(MEDIAN(MinStable,$F160,1)-INDEX(FC_L,$I160))*(INDEX(FC_E3,$I160+1)-INDEX(FC_E3,$I160))/(INDEX(FC_L,$I160+1)-INDEX(FC_L,$I160))</f>
        <v>0.35399999999999998</v>
      </c>
      <c r="M160" s="26">
        <f>(Cap_1*F160/J160+IF(N_base&gt;=2,Cap_2*F160/K160,0)+IF(N_base&gt;=3,Cap_3*F160/L160,0))*dt/60</f>
        <v>7.8754761843338586E-2</v>
      </c>
    </row>
    <row r="161" spans="1:13" x14ac:dyDescent="0.2">
      <c r="A161">
        <v>159</v>
      </c>
      <c r="B161" s="22">
        <f>A161/1440</f>
        <v>0.11041666666666666</v>
      </c>
      <c r="C161" s="27">
        <f>Sim!C161</f>
        <v>1.1406000000000001</v>
      </c>
      <c r="D161" s="24">
        <f>Cap_base</f>
        <v>3.4</v>
      </c>
      <c r="E161" s="24">
        <f>MEDIAN(MinStable*D161,C161,D161)</f>
        <v>1.7</v>
      </c>
      <c r="F161" s="25">
        <f>E161/D161</f>
        <v>0.5</v>
      </c>
      <c r="G161" s="24">
        <f>MAX(0,C161-E161)</f>
        <v>0</v>
      </c>
      <c r="H161" s="24">
        <f>MAX(0,E161-C161)</f>
        <v>0.5593999999999999</v>
      </c>
      <c r="I161">
        <f>MIN(MATCH(MEDIAN(MinStable,F161,1),FC_L,1),3)</f>
        <v>2</v>
      </c>
      <c r="J161" s="25">
        <f>INDEX(FC_E1,$I161)+(MEDIAN(MinStable,$F161,1)-INDEX(FC_L,$I161))*(INDEX(FC_E1,$I161+1)-INDEX(FC_E1,$I161))/(INDEX(FC_L,$I161+1)-INDEX(FC_L,$I161))</f>
        <v>0.36499999999999999</v>
      </c>
      <c r="K161" s="25">
        <f>INDEX(FC_E2,$I161)+(MEDIAN(MinStable,$F161,1)-INDEX(FC_L,$I161))*(INDEX(FC_E2,$I161+1)-INDEX(FC_E2,$I161))/(INDEX(FC_L,$I161+1)-INDEX(FC_L,$I161))</f>
        <v>0.36</v>
      </c>
      <c r="L161" s="25">
        <f>INDEX(FC_E3,$I161)+(MEDIAN(MinStable,$F161,1)-INDEX(FC_L,$I161))*(INDEX(FC_E3,$I161+1)-INDEX(FC_E3,$I161))/(INDEX(FC_L,$I161+1)-INDEX(FC_L,$I161))</f>
        <v>0.35399999999999998</v>
      </c>
      <c r="M161" s="26">
        <f>(Cap_1*F161/J161+IF(N_base&gt;=2,Cap_2*F161/K161,0)+IF(N_base&gt;=3,Cap_3*F161/L161,0))*dt/60</f>
        <v>7.8754761843338586E-2</v>
      </c>
    </row>
    <row r="162" spans="1:13" x14ac:dyDescent="0.2">
      <c r="A162">
        <v>160</v>
      </c>
      <c r="B162" s="22">
        <f>A162/1440</f>
        <v>0.1111111111111111</v>
      </c>
      <c r="C162" s="27">
        <f>Sim!C162</f>
        <v>1.1361000000000001</v>
      </c>
      <c r="D162" s="24">
        <f>Cap_base</f>
        <v>3.4</v>
      </c>
      <c r="E162" s="24">
        <f>MEDIAN(MinStable*D162,C162,D162)</f>
        <v>1.7</v>
      </c>
      <c r="F162" s="25">
        <f>E162/D162</f>
        <v>0.5</v>
      </c>
      <c r="G162" s="24">
        <f>MAX(0,C162-E162)</f>
        <v>0</v>
      </c>
      <c r="H162" s="24">
        <f>MAX(0,E162-C162)</f>
        <v>0.56389999999999985</v>
      </c>
      <c r="I162">
        <f>MIN(MATCH(MEDIAN(MinStable,F162,1),FC_L,1),3)</f>
        <v>2</v>
      </c>
      <c r="J162" s="25">
        <f>INDEX(FC_E1,$I162)+(MEDIAN(MinStable,$F162,1)-INDEX(FC_L,$I162))*(INDEX(FC_E1,$I162+1)-INDEX(FC_E1,$I162))/(INDEX(FC_L,$I162+1)-INDEX(FC_L,$I162))</f>
        <v>0.36499999999999999</v>
      </c>
      <c r="K162" s="25">
        <f>INDEX(FC_E2,$I162)+(MEDIAN(MinStable,$F162,1)-INDEX(FC_L,$I162))*(INDEX(FC_E2,$I162+1)-INDEX(FC_E2,$I162))/(INDEX(FC_L,$I162+1)-INDEX(FC_L,$I162))</f>
        <v>0.36</v>
      </c>
      <c r="L162" s="25">
        <f>INDEX(FC_E3,$I162)+(MEDIAN(MinStable,$F162,1)-INDEX(FC_L,$I162))*(INDEX(FC_E3,$I162+1)-INDEX(FC_E3,$I162))/(INDEX(FC_L,$I162+1)-INDEX(FC_L,$I162))</f>
        <v>0.35399999999999998</v>
      </c>
      <c r="M162" s="26">
        <f>(Cap_1*F162/J162+IF(N_base&gt;=2,Cap_2*F162/K162,0)+IF(N_base&gt;=3,Cap_3*F162/L162,0))*dt/60</f>
        <v>7.8754761843338586E-2</v>
      </c>
    </row>
    <row r="163" spans="1:13" x14ac:dyDescent="0.2">
      <c r="A163">
        <v>161</v>
      </c>
      <c r="B163" s="22">
        <f>A163/1440</f>
        <v>0.11180555555555556</v>
      </c>
      <c r="C163" s="27">
        <f>Sim!C163</f>
        <v>1.1620999999999999</v>
      </c>
      <c r="D163" s="24">
        <f>Cap_base</f>
        <v>3.4</v>
      </c>
      <c r="E163" s="24">
        <f>MEDIAN(MinStable*D163,C163,D163)</f>
        <v>1.7</v>
      </c>
      <c r="F163" s="25">
        <f>E163/D163</f>
        <v>0.5</v>
      </c>
      <c r="G163" s="24">
        <f>MAX(0,C163-E163)</f>
        <v>0</v>
      </c>
      <c r="H163" s="24">
        <f>MAX(0,E163-C163)</f>
        <v>0.53790000000000004</v>
      </c>
      <c r="I163">
        <f>MIN(MATCH(MEDIAN(MinStable,F163,1),FC_L,1),3)</f>
        <v>2</v>
      </c>
      <c r="J163" s="25">
        <f>INDEX(FC_E1,$I163)+(MEDIAN(MinStable,$F163,1)-INDEX(FC_L,$I163))*(INDEX(FC_E1,$I163+1)-INDEX(FC_E1,$I163))/(INDEX(FC_L,$I163+1)-INDEX(FC_L,$I163))</f>
        <v>0.36499999999999999</v>
      </c>
      <c r="K163" s="25">
        <f>INDEX(FC_E2,$I163)+(MEDIAN(MinStable,$F163,1)-INDEX(FC_L,$I163))*(INDEX(FC_E2,$I163+1)-INDEX(FC_E2,$I163))/(INDEX(FC_L,$I163+1)-INDEX(FC_L,$I163))</f>
        <v>0.36</v>
      </c>
      <c r="L163" s="25">
        <f>INDEX(FC_E3,$I163)+(MEDIAN(MinStable,$F163,1)-INDEX(FC_L,$I163))*(INDEX(FC_E3,$I163+1)-INDEX(FC_E3,$I163))/(INDEX(FC_L,$I163+1)-INDEX(FC_L,$I163))</f>
        <v>0.35399999999999998</v>
      </c>
      <c r="M163" s="26">
        <f>(Cap_1*F163/J163+IF(N_base&gt;=2,Cap_2*F163/K163,0)+IF(N_base&gt;=3,Cap_3*F163/L163,0))*dt/60</f>
        <v>7.8754761843338586E-2</v>
      </c>
    </row>
    <row r="164" spans="1:13" x14ac:dyDescent="0.2">
      <c r="A164">
        <v>162</v>
      </c>
      <c r="B164" s="22">
        <f>A164/1440</f>
        <v>0.1125</v>
      </c>
      <c r="C164" s="27">
        <f>Sim!C164</f>
        <v>1.0940000000000001</v>
      </c>
      <c r="D164" s="24">
        <f>Cap_base</f>
        <v>3.4</v>
      </c>
      <c r="E164" s="24">
        <f>MEDIAN(MinStable*D164,C164,D164)</f>
        <v>1.7</v>
      </c>
      <c r="F164" s="25">
        <f>E164/D164</f>
        <v>0.5</v>
      </c>
      <c r="G164" s="24">
        <f>MAX(0,C164-E164)</f>
        <v>0</v>
      </c>
      <c r="H164" s="24">
        <f>MAX(0,E164-C164)</f>
        <v>0.60599999999999987</v>
      </c>
      <c r="I164">
        <f>MIN(MATCH(MEDIAN(MinStable,F164,1),FC_L,1),3)</f>
        <v>2</v>
      </c>
      <c r="J164" s="25">
        <f>INDEX(FC_E1,$I164)+(MEDIAN(MinStable,$F164,1)-INDEX(FC_L,$I164))*(INDEX(FC_E1,$I164+1)-INDEX(FC_E1,$I164))/(INDEX(FC_L,$I164+1)-INDEX(FC_L,$I164))</f>
        <v>0.36499999999999999</v>
      </c>
      <c r="K164" s="25">
        <f>INDEX(FC_E2,$I164)+(MEDIAN(MinStable,$F164,1)-INDEX(FC_L,$I164))*(INDEX(FC_E2,$I164+1)-INDEX(FC_E2,$I164))/(INDEX(FC_L,$I164+1)-INDEX(FC_L,$I164))</f>
        <v>0.36</v>
      </c>
      <c r="L164" s="25">
        <f>INDEX(FC_E3,$I164)+(MEDIAN(MinStable,$F164,1)-INDEX(FC_L,$I164))*(INDEX(FC_E3,$I164+1)-INDEX(FC_E3,$I164))/(INDEX(FC_L,$I164+1)-INDEX(FC_L,$I164))</f>
        <v>0.35399999999999998</v>
      </c>
      <c r="M164" s="26">
        <f>(Cap_1*F164/J164+IF(N_base&gt;=2,Cap_2*F164/K164,0)+IF(N_base&gt;=3,Cap_3*F164/L164,0))*dt/60</f>
        <v>7.8754761843338586E-2</v>
      </c>
    </row>
    <row r="165" spans="1:13" x14ac:dyDescent="0.2">
      <c r="A165">
        <v>163</v>
      </c>
      <c r="B165" s="22">
        <f>A165/1440</f>
        <v>0.11319444444444444</v>
      </c>
      <c r="C165" s="27">
        <f>Sim!C165</f>
        <v>1.0169999999999999</v>
      </c>
      <c r="D165" s="24">
        <f>Cap_base</f>
        <v>3.4</v>
      </c>
      <c r="E165" s="24">
        <f>MEDIAN(MinStable*D165,C165,D165)</f>
        <v>1.7</v>
      </c>
      <c r="F165" s="25">
        <f>E165/D165</f>
        <v>0.5</v>
      </c>
      <c r="G165" s="24">
        <f>MAX(0,C165-E165)</f>
        <v>0</v>
      </c>
      <c r="H165" s="24">
        <f>MAX(0,E165-C165)</f>
        <v>0.68300000000000005</v>
      </c>
      <c r="I165">
        <f>MIN(MATCH(MEDIAN(MinStable,F165,1),FC_L,1),3)</f>
        <v>2</v>
      </c>
      <c r="J165" s="25">
        <f>INDEX(FC_E1,$I165)+(MEDIAN(MinStable,$F165,1)-INDEX(FC_L,$I165))*(INDEX(FC_E1,$I165+1)-INDEX(FC_E1,$I165))/(INDEX(FC_L,$I165+1)-INDEX(FC_L,$I165))</f>
        <v>0.36499999999999999</v>
      </c>
      <c r="K165" s="25">
        <f>INDEX(FC_E2,$I165)+(MEDIAN(MinStable,$F165,1)-INDEX(FC_L,$I165))*(INDEX(FC_E2,$I165+1)-INDEX(FC_E2,$I165))/(INDEX(FC_L,$I165+1)-INDEX(FC_L,$I165))</f>
        <v>0.36</v>
      </c>
      <c r="L165" s="25">
        <f>INDEX(FC_E3,$I165)+(MEDIAN(MinStable,$F165,1)-INDEX(FC_L,$I165))*(INDEX(FC_E3,$I165+1)-INDEX(FC_E3,$I165))/(INDEX(FC_L,$I165+1)-INDEX(FC_L,$I165))</f>
        <v>0.35399999999999998</v>
      </c>
      <c r="M165" s="26">
        <f>(Cap_1*F165/J165+IF(N_base&gt;=2,Cap_2*F165/K165,0)+IF(N_base&gt;=3,Cap_3*F165/L165,0))*dt/60</f>
        <v>7.8754761843338586E-2</v>
      </c>
    </row>
    <row r="166" spans="1:13" x14ac:dyDescent="0.2">
      <c r="A166">
        <v>164</v>
      </c>
      <c r="B166" s="22">
        <f>A166/1440</f>
        <v>0.11388888888888889</v>
      </c>
      <c r="C166" s="27">
        <f>Sim!C166</f>
        <v>1.1880999999999999</v>
      </c>
      <c r="D166" s="24">
        <f>Cap_base</f>
        <v>3.4</v>
      </c>
      <c r="E166" s="24">
        <f>MEDIAN(MinStable*D166,C166,D166)</f>
        <v>1.7</v>
      </c>
      <c r="F166" s="25">
        <f>E166/D166</f>
        <v>0.5</v>
      </c>
      <c r="G166" s="24">
        <f>MAX(0,C166-E166)</f>
        <v>0</v>
      </c>
      <c r="H166" s="24">
        <f>MAX(0,E166-C166)</f>
        <v>0.51190000000000002</v>
      </c>
      <c r="I166">
        <f>MIN(MATCH(MEDIAN(MinStable,F166,1),FC_L,1),3)</f>
        <v>2</v>
      </c>
      <c r="J166" s="25">
        <f>INDEX(FC_E1,$I166)+(MEDIAN(MinStable,$F166,1)-INDEX(FC_L,$I166))*(INDEX(FC_E1,$I166+1)-INDEX(FC_E1,$I166))/(INDEX(FC_L,$I166+1)-INDEX(FC_L,$I166))</f>
        <v>0.36499999999999999</v>
      </c>
      <c r="K166" s="25">
        <f>INDEX(FC_E2,$I166)+(MEDIAN(MinStable,$F166,1)-INDEX(FC_L,$I166))*(INDEX(FC_E2,$I166+1)-INDEX(FC_E2,$I166))/(INDEX(FC_L,$I166+1)-INDEX(FC_L,$I166))</f>
        <v>0.36</v>
      </c>
      <c r="L166" s="25">
        <f>INDEX(FC_E3,$I166)+(MEDIAN(MinStable,$F166,1)-INDEX(FC_L,$I166))*(INDEX(FC_E3,$I166+1)-INDEX(FC_E3,$I166))/(INDEX(FC_L,$I166+1)-INDEX(FC_L,$I166))</f>
        <v>0.35399999999999998</v>
      </c>
      <c r="M166" s="26">
        <f>(Cap_1*F166/J166+IF(N_base&gt;=2,Cap_2*F166/K166,0)+IF(N_base&gt;=3,Cap_3*F166/L166,0))*dt/60</f>
        <v>7.8754761843338586E-2</v>
      </c>
    </row>
    <row r="167" spans="1:13" x14ac:dyDescent="0.2">
      <c r="A167">
        <v>165</v>
      </c>
      <c r="B167" s="22">
        <f>A167/1440</f>
        <v>0.11458333333333333</v>
      </c>
      <c r="C167" s="27">
        <f>Sim!C167</f>
        <v>1.1854</v>
      </c>
      <c r="D167" s="24">
        <f>Cap_base</f>
        <v>3.4</v>
      </c>
      <c r="E167" s="24">
        <f>MEDIAN(MinStable*D167,C167,D167)</f>
        <v>1.7</v>
      </c>
      <c r="F167" s="25">
        <f>E167/D167</f>
        <v>0.5</v>
      </c>
      <c r="G167" s="24">
        <f>MAX(0,C167-E167)</f>
        <v>0</v>
      </c>
      <c r="H167" s="24">
        <f>MAX(0,E167-C167)</f>
        <v>0.51459999999999995</v>
      </c>
      <c r="I167">
        <f>MIN(MATCH(MEDIAN(MinStable,F167,1),FC_L,1),3)</f>
        <v>2</v>
      </c>
      <c r="J167" s="25">
        <f>INDEX(FC_E1,$I167)+(MEDIAN(MinStable,$F167,1)-INDEX(FC_L,$I167))*(INDEX(FC_E1,$I167+1)-INDEX(FC_E1,$I167))/(INDEX(FC_L,$I167+1)-INDEX(FC_L,$I167))</f>
        <v>0.36499999999999999</v>
      </c>
      <c r="K167" s="25">
        <f>INDEX(FC_E2,$I167)+(MEDIAN(MinStable,$F167,1)-INDEX(FC_L,$I167))*(INDEX(FC_E2,$I167+1)-INDEX(FC_E2,$I167))/(INDEX(FC_L,$I167+1)-INDEX(FC_L,$I167))</f>
        <v>0.36</v>
      </c>
      <c r="L167" s="25">
        <f>INDEX(FC_E3,$I167)+(MEDIAN(MinStable,$F167,1)-INDEX(FC_L,$I167))*(INDEX(FC_E3,$I167+1)-INDEX(FC_E3,$I167))/(INDEX(FC_L,$I167+1)-INDEX(FC_L,$I167))</f>
        <v>0.35399999999999998</v>
      </c>
      <c r="M167" s="26">
        <f>(Cap_1*F167/J167+IF(N_base&gt;=2,Cap_2*F167/K167,0)+IF(N_base&gt;=3,Cap_3*F167/L167,0))*dt/60</f>
        <v>7.8754761843338586E-2</v>
      </c>
    </row>
    <row r="168" spans="1:13" x14ac:dyDescent="0.2">
      <c r="A168">
        <v>166</v>
      </c>
      <c r="B168" s="22">
        <f>A168/1440</f>
        <v>0.11527777777777778</v>
      </c>
      <c r="C168" s="27">
        <f>Sim!C168</f>
        <v>1.1556999999999999</v>
      </c>
      <c r="D168" s="24">
        <f>Cap_base</f>
        <v>3.4</v>
      </c>
      <c r="E168" s="24">
        <f>MEDIAN(MinStable*D168,C168,D168)</f>
        <v>1.7</v>
      </c>
      <c r="F168" s="25">
        <f>E168/D168</f>
        <v>0.5</v>
      </c>
      <c r="G168" s="24">
        <f>MAX(0,C168-E168)</f>
        <v>0</v>
      </c>
      <c r="H168" s="24">
        <f>MAX(0,E168-C168)</f>
        <v>0.54430000000000001</v>
      </c>
      <c r="I168">
        <f>MIN(MATCH(MEDIAN(MinStable,F168,1),FC_L,1),3)</f>
        <v>2</v>
      </c>
      <c r="J168" s="25">
        <f>INDEX(FC_E1,$I168)+(MEDIAN(MinStable,$F168,1)-INDEX(FC_L,$I168))*(INDEX(FC_E1,$I168+1)-INDEX(FC_E1,$I168))/(INDEX(FC_L,$I168+1)-INDEX(FC_L,$I168))</f>
        <v>0.36499999999999999</v>
      </c>
      <c r="K168" s="25">
        <f>INDEX(FC_E2,$I168)+(MEDIAN(MinStable,$F168,1)-INDEX(FC_L,$I168))*(INDEX(FC_E2,$I168+1)-INDEX(FC_E2,$I168))/(INDEX(FC_L,$I168+1)-INDEX(FC_L,$I168))</f>
        <v>0.36</v>
      </c>
      <c r="L168" s="25">
        <f>INDEX(FC_E3,$I168)+(MEDIAN(MinStable,$F168,1)-INDEX(FC_L,$I168))*(INDEX(FC_E3,$I168+1)-INDEX(FC_E3,$I168))/(INDEX(FC_L,$I168+1)-INDEX(FC_L,$I168))</f>
        <v>0.35399999999999998</v>
      </c>
      <c r="M168" s="26">
        <f>(Cap_1*F168/J168+IF(N_base&gt;=2,Cap_2*F168/K168,0)+IF(N_base&gt;=3,Cap_3*F168/L168,0))*dt/60</f>
        <v>7.8754761843338586E-2</v>
      </c>
    </row>
    <row r="169" spans="1:13" x14ac:dyDescent="0.2">
      <c r="A169">
        <v>167</v>
      </c>
      <c r="B169" s="22">
        <f>A169/1440</f>
        <v>0.11597222222222223</v>
      </c>
      <c r="C169" s="27">
        <f>Sim!C169</f>
        <v>1.105</v>
      </c>
      <c r="D169" s="24">
        <f>Cap_base</f>
        <v>3.4</v>
      </c>
      <c r="E169" s="24">
        <f>MEDIAN(MinStable*D169,C169,D169)</f>
        <v>1.7</v>
      </c>
      <c r="F169" s="25">
        <f>E169/D169</f>
        <v>0.5</v>
      </c>
      <c r="G169" s="24">
        <f>MAX(0,C169-E169)</f>
        <v>0</v>
      </c>
      <c r="H169" s="24">
        <f>MAX(0,E169-C169)</f>
        <v>0.59499999999999997</v>
      </c>
      <c r="I169">
        <f>MIN(MATCH(MEDIAN(MinStable,F169,1),FC_L,1),3)</f>
        <v>2</v>
      </c>
      <c r="J169" s="25">
        <f>INDEX(FC_E1,$I169)+(MEDIAN(MinStable,$F169,1)-INDEX(FC_L,$I169))*(INDEX(FC_E1,$I169+1)-INDEX(FC_E1,$I169))/(INDEX(FC_L,$I169+1)-INDEX(FC_L,$I169))</f>
        <v>0.36499999999999999</v>
      </c>
      <c r="K169" s="25">
        <f>INDEX(FC_E2,$I169)+(MEDIAN(MinStable,$F169,1)-INDEX(FC_L,$I169))*(INDEX(FC_E2,$I169+1)-INDEX(FC_E2,$I169))/(INDEX(FC_L,$I169+1)-INDEX(FC_L,$I169))</f>
        <v>0.36</v>
      </c>
      <c r="L169" s="25">
        <f>INDEX(FC_E3,$I169)+(MEDIAN(MinStable,$F169,1)-INDEX(FC_L,$I169))*(INDEX(FC_E3,$I169+1)-INDEX(FC_E3,$I169))/(INDEX(FC_L,$I169+1)-INDEX(FC_L,$I169))</f>
        <v>0.35399999999999998</v>
      </c>
      <c r="M169" s="26">
        <f>(Cap_1*F169/J169+IF(N_base&gt;=2,Cap_2*F169/K169,0)+IF(N_base&gt;=3,Cap_3*F169/L169,0))*dt/60</f>
        <v>7.8754761843338586E-2</v>
      </c>
    </row>
    <row r="170" spans="1:13" x14ac:dyDescent="0.2">
      <c r="A170">
        <v>168</v>
      </c>
      <c r="B170" s="22">
        <f>A170/1440</f>
        <v>0.11666666666666667</v>
      </c>
      <c r="C170" s="27">
        <f>Sim!C170</f>
        <v>1.0656000000000001</v>
      </c>
      <c r="D170" s="24">
        <f>Cap_base</f>
        <v>3.4</v>
      </c>
      <c r="E170" s="24">
        <f>MEDIAN(MinStable*D170,C170,D170)</f>
        <v>1.7</v>
      </c>
      <c r="F170" s="25">
        <f>E170/D170</f>
        <v>0.5</v>
      </c>
      <c r="G170" s="24">
        <f>MAX(0,C170-E170)</f>
        <v>0</v>
      </c>
      <c r="H170" s="24">
        <f>MAX(0,E170-C170)</f>
        <v>0.63439999999999985</v>
      </c>
      <c r="I170">
        <f>MIN(MATCH(MEDIAN(MinStable,F170,1),FC_L,1),3)</f>
        <v>2</v>
      </c>
      <c r="J170" s="25">
        <f>INDEX(FC_E1,$I170)+(MEDIAN(MinStable,$F170,1)-INDEX(FC_L,$I170))*(INDEX(FC_E1,$I170+1)-INDEX(FC_E1,$I170))/(INDEX(FC_L,$I170+1)-INDEX(FC_L,$I170))</f>
        <v>0.36499999999999999</v>
      </c>
      <c r="K170" s="25">
        <f>INDEX(FC_E2,$I170)+(MEDIAN(MinStable,$F170,1)-INDEX(FC_L,$I170))*(INDEX(FC_E2,$I170+1)-INDEX(FC_E2,$I170))/(INDEX(FC_L,$I170+1)-INDEX(FC_L,$I170))</f>
        <v>0.36</v>
      </c>
      <c r="L170" s="25">
        <f>INDEX(FC_E3,$I170)+(MEDIAN(MinStable,$F170,1)-INDEX(FC_L,$I170))*(INDEX(FC_E3,$I170+1)-INDEX(FC_E3,$I170))/(INDEX(FC_L,$I170+1)-INDEX(FC_L,$I170))</f>
        <v>0.35399999999999998</v>
      </c>
      <c r="M170" s="26">
        <f>(Cap_1*F170/J170+IF(N_base&gt;=2,Cap_2*F170/K170,0)+IF(N_base&gt;=3,Cap_3*F170/L170,0))*dt/60</f>
        <v>7.8754761843338586E-2</v>
      </c>
    </row>
    <row r="171" spans="1:13" x14ac:dyDescent="0.2">
      <c r="A171">
        <v>169</v>
      </c>
      <c r="B171" s="22">
        <f>A171/1440</f>
        <v>0.11736111111111111</v>
      </c>
      <c r="C171" s="27">
        <f>Sim!C171</f>
        <v>1.0871</v>
      </c>
      <c r="D171" s="24">
        <f>Cap_base</f>
        <v>3.4</v>
      </c>
      <c r="E171" s="24">
        <f>MEDIAN(MinStable*D171,C171,D171)</f>
        <v>1.7</v>
      </c>
      <c r="F171" s="25">
        <f>E171/D171</f>
        <v>0.5</v>
      </c>
      <c r="G171" s="24">
        <f>MAX(0,C171-E171)</f>
        <v>0</v>
      </c>
      <c r="H171" s="24">
        <f>MAX(0,E171-C171)</f>
        <v>0.6129</v>
      </c>
      <c r="I171">
        <f>MIN(MATCH(MEDIAN(MinStable,F171,1),FC_L,1),3)</f>
        <v>2</v>
      </c>
      <c r="J171" s="25">
        <f>INDEX(FC_E1,$I171)+(MEDIAN(MinStable,$F171,1)-INDEX(FC_L,$I171))*(INDEX(FC_E1,$I171+1)-INDEX(FC_E1,$I171))/(INDEX(FC_L,$I171+1)-INDEX(FC_L,$I171))</f>
        <v>0.36499999999999999</v>
      </c>
      <c r="K171" s="25">
        <f>INDEX(FC_E2,$I171)+(MEDIAN(MinStable,$F171,1)-INDEX(FC_L,$I171))*(INDEX(FC_E2,$I171+1)-INDEX(FC_E2,$I171))/(INDEX(FC_L,$I171+1)-INDEX(FC_L,$I171))</f>
        <v>0.36</v>
      </c>
      <c r="L171" s="25">
        <f>INDEX(FC_E3,$I171)+(MEDIAN(MinStable,$F171,1)-INDEX(FC_L,$I171))*(INDEX(FC_E3,$I171+1)-INDEX(FC_E3,$I171))/(INDEX(FC_L,$I171+1)-INDEX(FC_L,$I171))</f>
        <v>0.35399999999999998</v>
      </c>
      <c r="M171" s="26">
        <f>(Cap_1*F171/J171+IF(N_base&gt;=2,Cap_2*F171/K171,0)+IF(N_base&gt;=3,Cap_3*F171/L171,0))*dt/60</f>
        <v>7.8754761843338586E-2</v>
      </c>
    </row>
    <row r="172" spans="1:13" x14ac:dyDescent="0.2">
      <c r="A172">
        <v>170</v>
      </c>
      <c r="B172" s="22">
        <f>A172/1440</f>
        <v>0.11805555555555555</v>
      </c>
      <c r="C172" s="27">
        <f>Sim!C172</f>
        <v>1.2452000000000001</v>
      </c>
      <c r="D172" s="24">
        <f>Cap_base</f>
        <v>3.4</v>
      </c>
      <c r="E172" s="24">
        <f>MEDIAN(MinStable*D172,C172,D172)</f>
        <v>1.7</v>
      </c>
      <c r="F172" s="25">
        <f>E172/D172</f>
        <v>0.5</v>
      </c>
      <c r="G172" s="24">
        <f>MAX(0,C172-E172)</f>
        <v>0</v>
      </c>
      <c r="H172" s="24">
        <f>MAX(0,E172-C172)</f>
        <v>0.45479999999999987</v>
      </c>
      <c r="I172">
        <f>MIN(MATCH(MEDIAN(MinStable,F172,1),FC_L,1),3)</f>
        <v>2</v>
      </c>
      <c r="J172" s="25">
        <f>INDEX(FC_E1,$I172)+(MEDIAN(MinStable,$F172,1)-INDEX(FC_L,$I172))*(INDEX(FC_E1,$I172+1)-INDEX(FC_E1,$I172))/(INDEX(FC_L,$I172+1)-INDEX(FC_L,$I172))</f>
        <v>0.36499999999999999</v>
      </c>
      <c r="K172" s="25">
        <f>INDEX(FC_E2,$I172)+(MEDIAN(MinStable,$F172,1)-INDEX(FC_L,$I172))*(INDEX(FC_E2,$I172+1)-INDEX(FC_E2,$I172))/(INDEX(FC_L,$I172+1)-INDEX(FC_L,$I172))</f>
        <v>0.36</v>
      </c>
      <c r="L172" s="25">
        <f>INDEX(FC_E3,$I172)+(MEDIAN(MinStable,$F172,1)-INDEX(FC_L,$I172))*(INDEX(FC_E3,$I172+1)-INDEX(FC_E3,$I172))/(INDEX(FC_L,$I172+1)-INDEX(FC_L,$I172))</f>
        <v>0.35399999999999998</v>
      </c>
      <c r="M172" s="26">
        <f>(Cap_1*F172/J172+IF(N_base&gt;=2,Cap_2*F172/K172,0)+IF(N_base&gt;=3,Cap_3*F172/L172,0))*dt/60</f>
        <v>7.8754761843338586E-2</v>
      </c>
    </row>
    <row r="173" spans="1:13" x14ac:dyDescent="0.2">
      <c r="A173">
        <v>171</v>
      </c>
      <c r="B173" s="22">
        <f>A173/1440</f>
        <v>0.11874999999999999</v>
      </c>
      <c r="C173" s="27">
        <f>Sim!C173</f>
        <v>1.2383</v>
      </c>
      <c r="D173" s="24">
        <f>Cap_base</f>
        <v>3.4</v>
      </c>
      <c r="E173" s="24">
        <f>MEDIAN(MinStable*D173,C173,D173)</f>
        <v>1.7</v>
      </c>
      <c r="F173" s="25">
        <f>E173/D173</f>
        <v>0.5</v>
      </c>
      <c r="G173" s="24">
        <f>MAX(0,C173-E173)</f>
        <v>0</v>
      </c>
      <c r="H173" s="24">
        <f>MAX(0,E173-C173)</f>
        <v>0.4617</v>
      </c>
      <c r="I173">
        <f>MIN(MATCH(MEDIAN(MinStable,F173,1),FC_L,1),3)</f>
        <v>2</v>
      </c>
      <c r="J173" s="25">
        <f>INDEX(FC_E1,$I173)+(MEDIAN(MinStable,$F173,1)-INDEX(FC_L,$I173))*(INDEX(FC_E1,$I173+1)-INDEX(FC_E1,$I173))/(INDEX(FC_L,$I173+1)-INDEX(FC_L,$I173))</f>
        <v>0.36499999999999999</v>
      </c>
      <c r="K173" s="25">
        <f>INDEX(FC_E2,$I173)+(MEDIAN(MinStable,$F173,1)-INDEX(FC_L,$I173))*(INDEX(FC_E2,$I173+1)-INDEX(FC_E2,$I173))/(INDEX(FC_L,$I173+1)-INDEX(FC_L,$I173))</f>
        <v>0.36</v>
      </c>
      <c r="L173" s="25">
        <f>INDEX(FC_E3,$I173)+(MEDIAN(MinStable,$F173,1)-INDEX(FC_L,$I173))*(INDEX(FC_E3,$I173+1)-INDEX(FC_E3,$I173))/(INDEX(FC_L,$I173+1)-INDEX(FC_L,$I173))</f>
        <v>0.35399999999999998</v>
      </c>
      <c r="M173" s="26">
        <f>(Cap_1*F173/J173+IF(N_base&gt;=2,Cap_2*F173/K173,0)+IF(N_base&gt;=3,Cap_3*F173/L173,0))*dt/60</f>
        <v>7.8754761843338586E-2</v>
      </c>
    </row>
    <row r="174" spans="1:13" x14ac:dyDescent="0.2">
      <c r="A174">
        <v>172</v>
      </c>
      <c r="B174" s="22">
        <f>A174/1440</f>
        <v>0.11944444444444445</v>
      </c>
      <c r="C174" s="27">
        <f>Sim!C174</f>
        <v>1.1918</v>
      </c>
      <c r="D174" s="24">
        <f>Cap_base</f>
        <v>3.4</v>
      </c>
      <c r="E174" s="24">
        <f>MEDIAN(MinStable*D174,C174,D174)</f>
        <v>1.7</v>
      </c>
      <c r="F174" s="25">
        <f>E174/D174</f>
        <v>0.5</v>
      </c>
      <c r="G174" s="24">
        <f>MAX(0,C174-E174)</f>
        <v>0</v>
      </c>
      <c r="H174" s="24">
        <f>MAX(0,E174-C174)</f>
        <v>0.50819999999999999</v>
      </c>
      <c r="I174">
        <f>MIN(MATCH(MEDIAN(MinStable,F174,1),FC_L,1),3)</f>
        <v>2</v>
      </c>
      <c r="J174" s="25">
        <f>INDEX(FC_E1,$I174)+(MEDIAN(MinStable,$F174,1)-INDEX(FC_L,$I174))*(INDEX(FC_E1,$I174+1)-INDEX(FC_E1,$I174))/(INDEX(FC_L,$I174+1)-INDEX(FC_L,$I174))</f>
        <v>0.36499999999999999</v>
      </c>
      <c r="K174" s="25">
        <f>INDEX(FC_E2,$I174)+(MEDIAN(MinStable,$F174,1)-INDEX(FC_L,$I174))*(INDEX(FC_E2,$I174+1)-INDEX(FC_E2,$I174))/(INDEX(FC_L,$I174+1)-INDEX(FC_L,$I174))</f>
        <v>0.36</v>
      </c>
      <c r="L174" s="25">
        <f>INDEX(FC_E3,$I174)+(MEDIAN(MinStable,$F174,1)-INDEX(FC_L,$I174))*(INDEX(FC_E3,$I174+1)-INDEX(FC_E3,$I174))/(INDEX(FC_L,$I174+1)-INDEX(FC_L,$I174))</f>
        <v>0.35399999999999998</v>
      </c>
      <c r="M174" s="26">
        <f>(Cap_1*F174/J174+IF(N_base&gt;=2,Cap_2*F174/K174,0)+IF(N_base&gt;=3,Cap_3*F174/L174,0))*dt/60</f>
        <v>7.8754761843338586E-2</v>
      </c>
    </row>
    <row r="175" spans="1:13" x14ac:dyDescent="0.2">
      <c r="A175">
        <v>173</v>
      </c>
      <c r="B175" s="22">
        <f>A175/1440</f>
        <v>0.12013888888888889</v>
      </c>
      <c r="C175" s="27">
        <f>Sim!C175</f>
        <v>1.1768000000000001</v>
      </c>
      <c r="D175" s="24">
        <f>Cap_base</f>
        <v>3.4</v>
      </c>
      <c r="E175" s="24">
        <f>MEDIAN(MinStable*D175,C175,D175)</f>
        <v>1.7</v>
      </c>
      <c r="F175" s="25">
        <f>E175/D175</f>
        <v>0.5</v>
      </c>
      <c r="G175" s="24">
        <f>MAX(0,C175-E175)</f>
        <v>0</v>
      </c>
      <c r="H175" s="24">
        <f>MAX(0,E175-C175)</f>
        <v>0.52319999999999989</v>
      </c>
      <c r="I175">
        <f>MIN(MATCH(MEDIAN(MinStable,F175,1),FC_L,1),3)</f>
        <v>2</v>
      </c>
      <c r="J175" s="25">
        <f>INDEX(FC_E1,$I175)+(MEDIAN(MinStable,$F175,1)-INDEX(FC_L,$I175))*(INDEX(FC_E1,$I175+1)-INDEX(FC_E1,$I175))/(INDEX(FC_L,$I175+1)-INDEX(FC_L,$I175))</f>
        <v>0.36499999999999999</v>
      </c>
      <c r="K175" s="25">
        <f>INDEX(FC_E2,$I175)+(MEDIAN(MinStable,$F175,1)-INDEX(FC_L,$I175))*(INDEX(FC_E2,$I175+1)-INDEX(FC_E2,$I175))/(INDEX(FC_L,$I175+1)-INDEX(FC_L,$I175))</f>
        <v>0.36</v>
      </c>
      <c r="L175" s="25">
        <f>INDEX(FC_E3,$I175)+(MEDIAN(MinStable,$F175,1)-INDEX(FC_L,$I175))*(INDEX(FC_E3,$I175+1)-INDEX(FC_E3,$I175))/(INDEX(FC_L,$I175+1)-INDEX(FC_L,$I175))</f>
        <v>0.35399999999999998</v>
      </c>
      <c r="M175" s="26">
        <f>(Cap_1*F175/J175+IF(N_base&gt;=2,Cap_2*F175/K175,0)+IF(N_base&gt;=3,Cap_3*F175/L175,0))*dt/60</f>
        <v>7.8754761843338586E-2</v>
      </c>
    </row>
    <row r="176" spans="1:13" x14ac:dyDescent="0.2">
      <c r="A176">
        <v>174</v>
      </c>
      <c r="B176" s="22">
        <f>A176/1440</f>
        <v>0.12083333333333333</v>
      </c>
      <c r="C176" s="27">
        <f>Sim!C176</f>
        <v>1.0558000000000001</v>
      </c>
      <c r="D176" s="24">
        <f>Cap_base</f>
        <v>3.4</v>
      </c>
      <c r="E176" s="24">
        <f>MEDIAN(MinStable*D176,C176,D176)</f>
        <v>1.7</v>
      </c>
      <c r="F176" s="25">
        <f>E176/D176</f>
        <v>0.5</v>
      </c>
      <c r="G176" s="24">
        <f>MAX(0,C176-E176)</f>
        <v>0</v>
      </c>
      <c r="H176" s="24">
        <f>MAX(0,E176-C176)</f>
        <v>0.64419999999999988</v>
      </c>
      <c r="I176">
        <f>MIN(MATCH(MEDIAN(MinStable,F176,1),FC_L,1),3)</f>
        <v>2</v>
      </c>
      <c r="J176" s="25">
        <f>INDEX(FC_E1,$I176)+(MEDIAN(MinStable,$F176,1)-INDEX(FC_L,$I176))*(INDEX(FC_E1,$I176+1)-INDEX(FC_E1,$I176))/(INDEX(FC_L,$I176+1)-INDEX(FC_L,$I176))</f>
        <v>0.36499999999999999</v>
      </c>
      <c r="K176" s="25">
        <f>INDEX(FC_E2,$I176)+(MEDIAN(MinStable,$F176,1)-INDEX(FC_L,$I176))*(INDEX(FC_E2,$I176+1)-INDEX(FC_E2,$I176))/(INDEX(FC_L,$I176+1)-INDEX(FC_L,$I176))</f>
        <v>0.36</v>
      </c>
      <c r="L176" s="25">
        <f>INDEX(FC_E3,$I176)+(MEDIAN(MinStable,$F176,1)-INDEX(FC_L,$I176))*(INDEX(FC_E3,$I176+1)-INDEX(FC_E3,$I176))/(INDEX(FC_L,$I176+1)-INDEX(FC_L,$I176))</f>
        <v>0.35399999999999998</v>
      </c>
      <c r="M176" s="26">
        <f>(Cap_1*F176/J176+IF(N_base&gt;=2,Cap_2*F176/K176,0)+IF(N_base&gt;=3,Cap_3*F176/L176,0))*dt/60</f>
        <v>7.8754761843338586E-2</v>
      </c>
    </row>
    <row r="177" spans="1:13" x14ac:dyDescent="0.2">
      <c r="A177">
        <v>175</v>
      </c>
      <c r="B177" s="22">
        <f>A177/1440</f>
        <v>0.12152777777777778</v>
      </c>
      <c r="C177" s="27">
        <f>Sim!C177</f>
        <v>1.0219</v>
      </c>
      <c r="D177" s="24">
        <f>Cap_base</f>
        <v>3.4</v>
      </c>
      <c r="E177" s="24">
        <f>MEDIAN(MinStable*D177,C177,D177)</f>
        <v>1.7</v>
      </c>
      <c r="F177" s="25">
        <f>E177/D177</f>
        <v>0.5</v>
      </c>
      <c r="G177" s="24">
        <f>MAX(0,C177-E177)</f>
        <v>0</v>
      </c>
      <c r="H177" s="24">
        <f>MAX(0,E177-C177)</f>
        <v>0.67809999999999993</v>
      </c>
      <c r="I177">
        <f>MIN(MATCH(MEDIAN(MinStable,F177,1),FC_L,1),3)</f>
        <v>2</v>
      </c>
      <c r="J177" s="25">
        <f>INDEX(FC_E1,$I177)+(MEDIAN(MinStable,$F177,1)-INDEX(FC_L,$I177))*(INDEX(FC_E1,$I177+1)-INDEX(FC_E1,$I177))/(INDEX(FC_L,$I177+1)-INDEX(FC_L,$I177))</f>
        <v>0.36499999999999999</v>
      </c>
      <c r="K177" s="25">
        <f>INDEX(FC_E2,$I177)+(MEDIAN(MinStable,$F177,1)-INDEX(FC_L,$I177))*(INDEX(FC_E2,$I177+1)-INDEX(FC_E2,$I177))/(INDEX(FC_L,$I177+1)-INDEX(FC_L,$I177))</f>
        <v>0.36</v>
      </c>
      <c r="L177" s="25">
        <f>INDEX(FC_E3,$I177)+(MEDIAN(MinStable,$F177,1)-INDEX(FC_L,$I177))*(INDEX(FC_E3,$I177+1)-INDEX(FC_E3,$I177))/(INDEX(FC_L,$I177+1)-INDEX(FC_L,$I177))</f>
        <v>0.35399999999999998</v>
      </c>
      <c r="M177" s="26">
        <f>(Cap_1*F177/J177+IF(N_base&gt;=2,Cap_2*F177/K177,0)+IF(N_base&gt;=3,Cap_3*F177/L177,0))*dt/60</f>
        <v>7.8754761843338586E-2</v>
      </c>
    </row>
    <row r="178" spans="1:13" x14ac:dyDescent="0.2">
      <c r="A178">
        <v>176</v>
      </c>
      <c r="B178" s="22">
        <f>A178/1440</f>
        <v>0.12222222222222222</v>
      </c>
      <c r="C178" s="27">
        <f>Sim!C178</f>
        <v>1.119</v>
      </c>
      <c r="D178" s="24">
        <f>Cap_base</f>
        <v>3.4</v>
      </c>
      <c r="E178" s="24">
        <f>MEDIAN(MinStable*D178,C178,D178)</f>
        <v>1.7</v>
      </c>
      <c r="F178" s="25">
        <f>E178/D178</f>
        <v>0.5</v>
      </c>
      <c r="G178" s="24">
        <f>MAX(0,C178-E178)</f>
        <v>0</v>
      </c>
      <c r="H178" s="24">
        <f>MAX(0,E178-C178)</f>
        <v>0.58099999999999996</v>
      </c>
      <c r="I178">
        <f>MIN(MATCH(MEDIAN(MinStable,F178,1),FC_L,1),3)</f>
        <v>2</v>
      </c>
      <c r="J178" s="25">
        <f>INDEX(FC_E1,$I178)+(MEDIAN(MinStable,$F178,1)-INDEX(FC_L,$I178))*(INDEX(FC_E1,$I178+1)-INDEX(FC_E1,$I178))/(INDEX(FC_L,$I178+1)-INDEX(FC_L,$I178))</f>
        <v>0.36499999999999999</v>
      </c>
      <c r="K178" s="25">
        <f>INDEX(FC_E2,$I178)+(MEDIAN(MinStable,$F178,1)-INDEX(FC_L,$I178))*(INDEX(FC_E2,$I178+1)-INDEX(FC_E2,$I178))/(INDEX(FC_L,$I178+1)-INDEX(FC_L,$I178))</f>
        <v>0.36</v>
      </c>
      <c r="L178" s="25">
        <f>INDEX(FC_E3,$I178)+(MEDIAN(MinStable,$F178,1)-INDEX(FC_L,$I178))*(INDEX(FC_E3,$I178+1)-INDEX(FC_E3,$I178))/(INDEX(FC_L,$I178+1)-INDEX(FC_L,$I178))</f>
        <v>0.35399999999999998</v>
      </c>
      <c r="M178" s="26">
        <f>(Cap_1*F178/J178+IF(N_base&gt;=2,Cap_2*F178/K178,0)+IF(N_base&gt;=3,Cap_3*F178/L178,0))*dt/60</f>
        <v>7.8754761843338586E-2</v>
      </c>
    </row>
    <row r="179" spans="1:13" x14ac:dyDescent="0.2">
      <c r="A179">
        <v>177</v>
      </c>
      <c r="B179" s="22">
        <f>A179/1440</f>
        <v>0.12291666666666666</v>
      </c>
      <c r="C179" s="27">
        <f>Sim!C179</f>
        <v>1.0886</v>
      </c>
      <c r="D179" s="24">
        <f>Cap_base</f>
        <v>3.4</v>
      </c>
      <c r="E179" s="24">
        <f>MEDIAN(MinStable*D179,C179,D179)</f>
        <v>1.7</v>
      </c>
      <c r="F179" s="25">
        <f>E179/D179</f>
        <v>0.5</v>
      </c>
      <c r="G179" s="24">
        <f>MAX(0,C179-E179)</f>
        <v>0</v>
      </c>
      <c r="H179" s="24">
        <f>MAX(0,E179-C179)</f>
        <v>0.61139999999999994</v>
      </c>
      <c r="I179">
        <f>MIN(MATCH(MEDIAN(MinStable,F179,1),FC_L,1),3)</f>
        <v>2</v>
      </c>
      <c r="J179" s="25">
        <f>INDEX(FC_E1,$I179)+(MEDIAN(MinStable,$F179,1)-INDEX(FC_L,$I179))*(INDEX(FC_E1,$I179+1)-INDEX(FC_E1,$I179))/(INDEX(FC_L,$I179+1)-INDEX(FC_L,$I179))</f>
        <v>0.36499999999999999</v>
      </c>
      <c r="K179" s="25">
        <f>INDEX(FC_E2,$I179)+(MEDIAN(MinStable,$F179,1)-INDEX(FC_L,$I179))*(INDEX(FC_E2,$I179+1)-INDEX(FC_E2,$I179))/(INDEX(FC_L,$I179+1)-INDEX(FC_L,$I179))</f>
        <v>0.36</v>
      </c>
      <c r="L179" s="25">
        <f>INDEX(FC_E3,$I179)+(MEDIAN(MinStable,$F179,1)-INDEX(FC_L,$I179))*(INDEX(FC_E3,$I179+1)-INDEX(FC_E3,$I179))/(INDEX(FC_L,$I179+1)-INDEX(FC_L,$I179))</f>
        <v>0.35399999999999998</v>
      </c>
      <c r="M179" s="26">
        <f>(Cap_1*F179/J179+IF(N_base&gt;=2,Cap_2*F179/K179,0)+IF(N_base&gt;=3,Cap_3*F179/L179,0))*dt/60</f>
        <v>7.8754761843338586E-2</v>
      </c>
    </row>
    <row r="180" spans="1:13" x14ac:dyDescent="0.2">
      <c r="A180">
        <v>178</v>
      </c>
      <c r="B180" s="22">
        <f>A180/1440</f>
        <v>0.12361111111111112</v>
      </c>
      <c r="C180" s="27">
        <f>Sim!C180</f>
        <v>1.2019</v>
      </c>
      <c r="D180" s="24">
        <f>Cap_base</f>
        <v>3.4</v>
      </c>
      <c r="E180" s="24">
        <f>MEDIAN(MinStable*D180,C180,D180)</f>
        <v>1.7</v>
      </c>
      <c r="F180" s="25">
        <f>E180/D180</f>
        <v>0.5</v>
      </c>
      <c r="G180" s="24">
        <f>MAX(0,C180-E180)</f>
        <v>0</v>
      </c>
      <c r="H180" s="24">
        <f>MAX(0,E180-C180)</f>
        <v>0.49809999999999999</v>
      </c>
      <c r="I180">
        <f>MIN(MATCH(MEDIAN(MinStable,F180,1),FC_L,1),3)</f>
        <v>2</v>
      </c>
      <c r="J180" s="25">
        <f>INDEX(FC_E1,$I180)+(MEDIAN(MinStable,$F180,1)-INDEX(FC_L,$I180))*(INDEX(FC_E1,$I180+1)-INDEX(FC_E1,$I180))/(INDEX(FC_L,$I180+1)-INDEX(FC_L,$I180))</f>
        <v>0.36499999999999999</v>
      </c>
      <c r="K180" s="25">
        <f>INDEX(FC_E2,$I180)+(MEDIAN(MinStable,$F180,1)-INDEX(FC_L,$I180))*(INDEX(FC_E2,$I180+1)-INDEX(FC_E2,$I180))/(INDEX(FC_L,$I180+1)-INDEX(FC_L,$I180))</f>
        <v>0.36</v>
      </c>
      <c r="L180" s="25">
        <f>INDEX(FC_E3,$I180)+(MEDIAN(MinStable,$F180,1)-INDEX(FC_L,$I180))*(INDEX(FC_E3,$I180+1)-INDEX(FC_E3,$I180))/(INDEX(FC_L,$I180+1)-INDEX(FC_L,$I180))</f>
        <v>0.35399999999999998</v>
      </c>
      <c r="M180" s="26">
        <f>(Cap_1*F180/J180+IF(N_base&gt;=2,Cap_2*F180/K180,0)+IF(N_base&gt;=3,Cap_3*F180/L180,0))*dt/60</f>
        <v>7.8754761843338586E-2</v>
      </c>
    </row>
    <row r="181" spans="1:13" x14ac:dyDescent="0.2">
      <c r="A181">
        <v>179</v>
      </c>
      <c r="B181" s="22">
        <f>A181/1440</f>
        <v>0.12430555555555556</v>
      </c>
      <c r="C181" s="27">
        <f>Sim!C181</f>
        <v>1.1776</v>
      </c>
      <c r="D181" s="24">
        <f>Cap_base</f>
        <v>3.4</v>
      </c>
      <c r="E181" s="24">
        <f>MEDIAN(MinStable*D181,C181,D181)</f>
        <v>1.7</v>
      </c>
      <c r="F181" s="25">
        <f>E181/D181</f>
        <v>0.5</v>
      </c>
      <c r="G181" s="24">
        <f>MAX(0,C181-E181)</f>
        <v>0</v>
      </c>
      <c r="H181" s="24">
        <f>MAX(0,E181-C181)</f>
        <v>0.52239999999999998</v>
      </c>
      <c r="I181">
        <f>MIN(MATCH(MEDIAN(MinStable,F181,1),FC_L,1),3)</f>
        <v>2</v>
      </c>
      <c r="J181" s="25">
        <f>INDEX(FC_E1,$I181)+(MEDIAN(MinStable,$F181,1)-INDEX(FC_L,$I181))*(INDEX(FC_E1,$I181+1)-INDEX(FC_E1,$I181))/(INDEX(FC_L,$I181+1)-INDEX(FC_L,$I181))</f>
        <v>0.36499999999999999</v>
      </c>
      <c r="K181" s="25">
        <f>INDEX(FC_E2,$I181)+(MEDIAN(MinStable,$F181,1)-INDEX(FC_L,$I181))*(INDEX(FC_E2,$I181+1)-INDEX(FC_E2,$I181))/(INDEX(FC_L,$I181+1)-INDEX(FC_L,$I181))</f>
        <v>0.36</v>
      </c>
      <c r="L181" s="25">
        <f>INDEX(FC_E3,$I181)+(MEDIAN(MinStable,$F181,1)-INDEX(FC_L,$I181))*(INDEX(FC_E3,$I181+1)-INDEX(FC_E3,$I181))/(INDEX(FC_L,$I181+1)-INDEX(FC_L,$I181))</f>
        <v>0.35399999999999998</v>
      </c>
      <c r="M181" s="26">
        <f>(Cap_1*F181/J181+IF(N_base&gt;=2,Cap_2*F181/K181,0)+IF(N_base&gt;=3,Cap_3*F181/L181,0))*dt/60</f>
        <v>7.8754761843338586E-2</v>
      </c>
    </row>
    <row r="182" spans="1:13" x14ac:dyDescent="0.2">
      <c r="A182">
        <v>180</v>
      </c>
      <c r="B182" s="22">
        <f>A182/1440</f>
        <v>0.125</v>
      </c>
      <c r="C182" s="27">
        <f>Sim!C182</f>
        <v>1.1389</v>
      </c>
      <c r="D182" s="24">
        <f>Cap_base</f>
        <v>3.4</v>
      </c>
      <c r="E182" s="24">
        <f>MEDIAN(MinStable*D182,C182,D182)</f>
        <v>1.7</v>
      </c>
      <c r="F182" s="25">
        <f>E182/D182</f>
        <v>0.5</v>
      </c>
      <c r="G182" s="24">
        <f>MAX(0,C182-E182)</f>
        <v>0</v>
      </c>
      <c r="H182" s="24">
        <f>MAX(0,E182-C182)</f>
        <v>0.56109999999999993</v>
      </c>
      <c r="I182">
        <f>MIN(MATCH(MEDIAN(MinStable,F182,1),FC_L,1),3)</f>
        <v>2</v>
      </c>
      <c r="J182" s="25">
        <f>INDEX(FC_E1,$I182)+(MEDIAN(MinStable,$F182,1)-INDEX(FC_L,$I182))*(INDEX(FC_E1,$I182+1)-INDEX(FC_E1,$I182))/(INDEX(FC_L,$I182+1)-INDEX(FC_L,$I182))</f>
        <v>0.36499999999999999</v>
      </c>
      <c r="K182" s="25">
        <f>INDEX(FC_E2,$I182)+(MEDIAN(MinStable,$F182,1)-INDEX(FC_L,$I182))*(INDEX(FC_E2,$I182+1)-INDEX(FC_E2,$I182))/(INDEX(FC_L,$I182+1)-INDEX(FC_L,$I182))</f>
        <v>0.36</v>
      </c>
      <c r="L182" s="25">
        <f>INDEX(FC_E3,$I182)+(MEDIAN(MinStable,$F182,1)-INDEX(FC_L,$I182))*(INDEX(FC_E3,$I182+1)-INDEX(FC_E3,$I182))/(INDEX(FC_L,$I182+1)-INDEX(FC_L,$I182))</f>
        <v>0.35399999999999998</v>
      </c>
      <c r="M182" s="26">
        <f>(Cap_1*F182/J182+IF(N_base&gt;=2,Cap_2*F182/K182,0)+IF(N_base&gt;=3,Cap_3*F182/L182,0))*dt/60</f>
        <v>7.8754761843338586E-2</v>
      </c>
    </row>
    <row r="183" spans="1:13" x14ac:dyDescent="0.2">
      <c r="A183">
        <v>181</v>
      </c>
      <c r="B183" s="22">
        <f>A183/1440</f>
        <v>0.12569444444444444</v>
      </c>
      <c r="C183" s="27">
        <f>Sim!C183</f>
        <v>1.0956999999999999</v>
      </c>
      <c r="D183" s="24">
        <f>Cap_base</f>
        <v>3.4</v>
      </c>
      <c r="E183" s="24">
        <f>MEDIAN(MinStable*D183,C183,D183)</f>
        <v>1.7</v>
      </c>
      <c r="F183" s="25">
        <f>E183/D183</f>
        <v>0.5</v>
      </c>
      <c r="G183" s="24">
        <f>MAX(0,C183-E183)</f>
        <v>0</v>
      </c>
      <c r="H183" s="24">
        <f>MAX(0,E183-C183)</f>
        <v>0.60430000000000006</v>
      </c>
      <c r="I183">
        <f>MIN(MATCH(MEDIAN(MinStable,F183,1),FC_L,1),3)</f>
        <v>2</v>
      </c>
      <c r="J183" s="25">
        <f>INDEX(FC_E1,$I183)+(MEDIAN(MinStable,$F183,1)-INDEX(FC_L,$I183))*(INDEX(FC_E1,$I183+1)-INDEX(FC_E1,$I183))/(INDEX(FC_L,$I183+1)-INDEX(FC_L,$I183))</f>
        <v>0.36499999999999999</v>
      </c>
      <c r="K183" s="25">
        <f>INDEX(FC_E2,$I183)+(MEDIAN(MinStable,$F183,1)-INDEX(FC_L,$I183))*(INDEX(FC_E2,$I183+1)-INDEX(FC_E2,$I183))/(INDEX(FC_L,$I183+1)-INDEX(FC_L,$I183))</f>
        <v>0.36</v>
      </c>
      <c r="L183" s="25">
        <f>INDEX(FC_E3,$I183)+(MEDIAN(MinStable,$F183,1)-INDEX(FC_L,$I183))*(INDEX(FC_E3,$I183+1)-INDEX(FC_E3,$I183))/(INDEX(FC_L,$I183+1)-INDEX(FC_L,$I183))</f>
        <v>0.35399999999999998</v>
      </c>
      <c r="M183" s="26">
        <f>(Cap_1*F183/J183+IF(N_base&gt;=2,Cap_2*F183/K183,0)+IF(N_base&gt;=3,Cap_3*F183/L183,0))*dt/60</f>
        <v>7.8754761843338586E-2</v>
      </c>
    </row>
    <row r="184" spans="1:13" x14ac:dyDescent="0.2">
      <c r="A184">
        <v>182</v>
      </c>
      <c r="B184" s="22">
        <f>A184/1440</f>
        <v>0.12638888888888888</v>
      </c>
      <c r="C184" s="27">
        <f>Sim!C184</f>
        <v>1.2177</v>
      </c>
      <c r="D184" s="24">
        <f>Cap_base</f>
        <v>3.4</v>
      </c>
      <c r="E184" s="24">
        <f>MEDIAN(MinStable*D184,C184,D184)</f>
        <v>1.7</v>
      </c>
      <c r="F184" s="25">
        <f>E184/D184</f>
        <v>0.5</v>
      </c>
      <c r="G184" s="24">
        <f>MAX(0,C184-E184)</f>
        <v>0</v>
      </c>
      <c r="H184" s="24">
        <f>MAX(0,E184-C184)</f>
        <v>0.48229999999999995</v>
      </c>
      <c r="I184">
        <f>MIN(MATCH(MEDIAN(MinStable,F184,1),FC_L,1),3)</f>
        <v>2</v>
      </c>
      <c r="J184" s="25">
        <f>INDEX(FC_E1,$I184)+(MEDIAN(MinStable,$F184,1)-INDEX(FC_L,$I184))*(INDEX(FC_E1,$I184+1)-INDEX(FC_E1,$I184))/(INDEX(FC_L,$I184+1)-INDEX(FC_L,$I184))</f>
        <v>0.36499999999999999</v>
      </c>
      <c r="K184" s="25">
        <f>INDEX(FC_E2,$I184)+(MEDIAN(MinStable,$F184,1)-INDEX(FC_L,$I184))*(INDEX(FC_E2,$I184+1)-INDEX(FC_E2,$I184))/(INDEX(FC_L,$I184+1)-INDEX(FC_L,$I184))</f>
        <v>0.36</v>
      </c>
      <c r="L184" s="25">
        <f>INDEX(FC_E3,$I184)+(MEDIAN(MinStable,$F184,1)-INDEX(FC_L,$I184))*(INDEX(FC_E3,$I184+1)-INDEX(FC_E3,$I184))/(INDEX(FC_L,$I184+1)-INDEX(FC_L,$I184))</f>
        <v>0.35399999999999998</v>
      </c>
      <c r="M184" s="26">
        <f>(Cap_1*F184/J184+IF(N_base&gt;=2,Cap_2*F184/K184,0)+IF(N_base&gt;=3,Cap_3*F184/L184,0))*dt/60</f>
        <v>7.8754761843338586E-2</v>
      </c>
    </row>
    <row r="185" spans="1:13" x14ac:dyDescent="0.2">
      <c r="A185">
        <v>183</v>
      </c>
      <c r="B185" s="22">
        <f>A185/1440</f>
        <v>0.12708333333333333</v>
      </c>
      <c r="C185" s="27">
        <f>Sim!C185</f>
        <v>1.0779000000000001</v>
      </c>
      <c r="D185" s="24">
        <f>Cap_base</f>
        <v>3.4</v>
      </c>
      <c r="E185" s="24">
        <f>MEDIAN(MinStable*D185,C185,D185)</f>
        <v>1.7</v>
      </c>
      <c r="F185" s="25">
        <f>E185/D185</f>
        <v>0.5</v>
      </c>
      <c r="G185" s="24">
        <f>MAX(0,C185-E185)</f>
        <v>0</v>
      </c>
      <c r="H185" s="24">
        <f>MAX(0,E185-C185)</f>
        <v>0.62209999999999988</v>
      </c>
      <c r="I185">
        <f>MIN(MATCH(MEDIAN(MinStable,F185,1),FC_L,1),3)</f>
        <v>2</v>
      </c>
      <c r="J185" s="25">
        <f>INDEX(FC_E1,$I185)+(MEDIAN(MinStable,$F185,1)-INDEX(FC_L,$I185))*(INDEX(FC_E1,$I185+1)-INDEX(FC_E1,$I185))/(INDEX(FC_L,$I185+1)-INDEX(FC_L,$I185))</f>
        <v>0.36499999999999999</v>
      </c>
      <c r="K185" s="25">
        <f>INDEX(FC_E2,$I185)+(MEDIAN(MinStable,$F185,1)-INDEX(FC_L,$I185))*(INDEX(FC_E2,$I185+1)-INDEX(FC_E2,$I185))/(INDEX(FC_L,$I185+1)-INDEX(FC_L,$I185))</f>
        <v>0.36</v>
      </c>
      <c r="L185" s="25">
        <f>INDEX(FC_E3,$I185)+(MEDIAN(MinStable,$F185,1)-INDEX(FC_L,$I185))*(INDEX(FC_E3,$I185+1)-INDEX(FC_E3,$I185))/(INDEX(FC_L,$I185+1)-INDEX(FC_L,$I185))</f>
        <v>0.35399999999999998</v>
      </c>
      <c r="M185" s="26">
        <f>(Cap_1*F185/J185+IF(N_base&gt;=2,Cap_2*F185/K185,0)+IF(N_base&gt;=3,Cap_3*F185/L185,0))*dt/60</f>
        <v>7.8754761843338586E-2</v>
      </c>
    </row>
    <row r="186" spans="1:13" x14ac:dyDescent="0.2">
      <c r="A186">
        <v>184</v>
      </c>
      <c r="B186" s="22">
        <f>A186/1440</f>
        <v>0.12777777777777777</v>
      </c>
      <c r="C186" s="27">
        <f>Sim!C186</f>
        <v>1.0736000000000001</v>
      </c>
      <c r="D186" s="24">
        <f>Cap_base</f>
        <v>3.4</v>
      </c>
      <c r="E186" s="24">
        <f>MEDIAN(MinStable*D186,C186,D186)</f>
        <v>1.7</v>
      </c>
      <c r="F186" s="25">
        <f>E186/D186</f>
        <v>0.5</v>
      </c>
      <c r="G186" s="24">
        <f>MAX(0,C186-E186)</f>
        <v>0</v>
      </c>
      <c r="H186" s="24">
        <f>MAX(0,E186-C186)</f>
        <v>0.62639999999999985</v>
      </c>
      <c r="I186">
        <f>MIN(MATCH(MEDIAN(MinStable,F186,1),FC_L,1),3)</f>
        <v>2</v>
      </c>
      <c r="J186" s="25">
        <f>INDEX(FC_E1,$I186)+(MEDIAN(MinStable,$F186,1)-INDEX(FC_L,$I186))*(INDEX(FC_E1,$I186+1)-INDEX(FC_E1,$I186))/(INDEX(FC_L,$I186+1)-INDEX(FC_L,$I186))</f>
        <v>0.36499999999999999</v>
      </c>
      <c r="K186" s="25">
        <f>INDEX(FC_E2,$I186)+(MEDIAN(MinStable,$F186,1)-INDEX(FC_L,$I186))*(INDEX(FC_E2,$I186+1)-INDEX(FC_E2,$I186))/(INDEX(FC_L,$I186+1)-INDEX(FC_L,$I186))</f>
        <v>0.36</v>
      </c>
      <c r="L186" s="25">
        <f>INDEX(FC_E3,$I186)+(MEDIAN(MinStable,$F186,1)-INDEX(FC_L,$I186))*(INDEX(FC_E3,$I186+1)-INDEX(FC_E3,$I186))/(INDEX(FC_L,$I186+1)-INDEX(FC_L,$I186))</f>
        <v>0.35399999999999998</v>
      </c>
      <c r="M186" s="26">
        <f>(Cap_1*F186/J186+IF(N_base&gt;=2,Cap_2*F186/K186,0)+IF(N_base&gt;=3,Cap_3*F186/L186,0))*dt/60</f>
        <v>7.8754761843338586E-2</v>
      </c>
    </row>
    <row r="187" spans="1:13" x14ac:dyDescent="0.2">
      <c r="A187">
        <v>185</v>
      </c>
      <c r="B187" s="22">
        <f>A187/1440</f>
        <v>0.12847222222222221</v>
      </c>
      <c r="C187" s="27">
        <f>Sim!C187</f>
        <v>1.0998000000000001</v>
      </c>
      <c r="D187" s="24">
        <f>Cap_base</f>
        <v>3.4</v>
      </c>
      <c r="E187" s="24">
        <f>MEDIAN(MinStable*D187,C187,D187)</f>
        <v>1.7</v>
      </c>
      <c r="F187" s="25">
        <f>E187/D187</f>
        <v>0.5</v>
      </c>
      <c r="G187" s="24">
        <f>MAX(0,C187-E187)</f>
        <v>0</v>
      </c>
      <c r="H187" s="24">
        <f>MAX(0,E187-C187)</f>
        <v>0.60019999999999984</v>
      </c>
      <c r="I187">
        <f>MIN(MATCH(MEDIAN(MinStable,F187,1),FC_L,1),3)</f>
        <v>2</v>
      </c>
      <c r="J187" s="25">
        <f>INDEX(FC_E1,$I187)+(MEDIAN(MinStable,$F187,1)-INDEX(FC_L,$I187))*(INDEX(FC_E1,$I187+1)-INDEX(FC_E1,$I187))/(INDEX(FC_L,$I187+1)-INDEX(FC_L,$I187))</f>
        <v>0.36499999999999999</v>
      </c>
      <c r="K187" s="25">
        <f>INDEX(FC_E2,$I187)+(MEDIAN(MinStable,$F187,1)-INDEX(FC_L,$I187))*(INDEX(FC_E2,$I187+1)-INDEX(FC_E2,$I187))/(INDEX(FC_L,$I187+1)-INDEX(FC_L,$I187))</f>
        <v>0.36</v>
      </c>
      <c r="L187" s="25">
        <f>INDEX(FC_E3,$I187)+(MEDIAN(MinStable,$F187,1)-INDEX(FC_L,$I187))*(INDEX(FC_E3,$I187+1)-INDEX(FC_E3,$I187))/(INDEX(FC_L,$I187+1)-INDEX(FC_L,$I187))</f>
        <v>0.35399999999999998</v>
      </c>
      <c r="M187" s="26">
        <f>(Cap_1*F187/J187+IF(N_base&gt;=2,Cap_2*F187/K187,0)+IF(N_base&gt;=3,Cap_3*F187/L187,0))*dt/60</f>
        <v>7.8754761843338586E-2</v>
      </c>
    </row>
    <row r="188" spans="1:13" x14ac:dyDescent="0.2">
      <c r="A188">
        <v>186</v>
      </c>
      <c r="B188" s="22">
        <f>A188/1440</f>
        <v>0.12916666666666668</v>
      </c>
      <c r="C188" s="27">
        <f>Sim!C188</f>
        <v>1.1268</v>
      </c>
      <c r="D188" s="24">
        <f>Cap_base</f>
        <v>3.4</v>
      </c>
      <c r="E188" s="24">
        <f>MEDIAN(MinStable*D188,C188,D188)</f>
        <v>1.7</v>
      </c>
      <c r="F188" s="25">
        <f>E188/D188</f>
        <v>0.5</v>
      </c>
      <c r="G188" s="24">
        <f>MAX(0,C188-E188)</f>
        <v>0</v>
      </c>
      <c r="H188" s="24">
        <f>MAX(0,E188-C188)</f>
        <v>0.57319999999999993</v>
      </c>
      <c r="I188">
        <f>MIN(MATCH(MEDIAN(MinStable,F188,1),FC_L,1),3)</f>
        <v>2</v>
      </c>
      <c r="J188" s="25">
        <f>INDEX(FC_E1,$I188)+(MEDIAN(MinStable,$F188,1)-INDEX(FC_L,$I188))*(INDEX(FC_E1,$I188+1)-INDEX(FC_E1,$I188))/(INDEX(FC_L,$I188+1)-INDEX(FC_L,$I188))</f>
        <v>0.36499999999999999</v>
      </c>
      <c r="K188" s="25">
        <f>INDEX(FC_E2,$I188)+(MEDIAN(MinStable,$F188,1)-INDEX(FC_L,$I188))*(INDEX(FC_E2,$I188+1)-INDEX(FC_E2,$I188))/(INDEX(FC_L,$I188+1)-INDEX(FC_L,$I188))</f>
        <v>0.36</v>
      </c>
      <c r="L188" s="25">
        <f>INDEX(FC_E3,$I188)+(MEDIAN(MinStable,$F188,1)-INDEX(FC_L,$I188))*(INDEX(FC_E3,$I188+1)-INDEX(FC_E3,$I188))/(INDEX(FC_L,$I188+1)-INDEX(FC_L,$I188))</f>
        <v>0.35399999999999998</v>
      </c>
      <c r="M188" s="26">
        <f>(Cap_1*F188/J188+IF(N_base&gt;=2,Cap_2*F188/K188,0)+IF(N_base&gt;=3,Cap_3*F188/L188,0))*dt/60</f>
        <v>7.8754761843338586E-2</v>
      </c>
    </row>
    <row r="189" spans="1:13" x14ac:dyDescent="0.2">
      <c r="A189">
        <v>187</v>
      </c>
      <c r="B189" s="22">
        <f>A189/1440</f>
        <v>0.12986111111111112</v>
      </c>
      <c r="C189" s="27">
        <f>Sim!C189</f>
        <v>1.1395</v>
      </c>
      <c r="D189" s="24">
        <f>Cap_base</f>
        <v>3.4</v>
      </c>
      <c r="E189" s="24">
        <f>MEDIAN(MinStable*D189,C189,D189)</f>
        <v>1.7</v>
      </c>
      <c r="F189" s="25">
        <f>E189/D189</f>
        <v>0.5</v>
      </c>
      <c r="G189" s="24">
        <f>MAX(0,C189-E189)</f>
        <v>0</v>
      </c>
      <c r="H189" s="24">
        <f>MAX(0,E189-C189)</f>
        <v>0.5605</v>
      </c>
      <c r="I189">
        <f>MIN(MATCH(MEDIAN(MinStable,F189,1),FC_L,1),3)</f>
        <v>2</v>
      </c>
      <c r="J189" s="25">
        <f>INDEX(FC_E1,$I189)+(MEDIAN(MinStable,$F189,1)-INDEX(FC_L,$I189))*(INDEX(FC_E1,$I189+1)-INDEX(FC_E1,$I189))/(INDEX(FC_L,$I189+1)-INDEX(FC_L,$I189))</f>
        <v>0.36499999999999999</v>
      </c>
      <c r="K189" s="25">
        <f>INDEX(FC_E2,$I189)+(MEDIAN(MinStable,$F189,1)-INDEX(FC_L,$I189))*(INDEX(FC_E2,$I189+1)-INDEX(FC_E2,$I189))/(INDEX(FC_L,$I189+1)-INDEX(FC_L,$I189))</f>
        <v>0.36</v>
      </c>
      <c r="L189" s="25">
        <f>INDEX(FC_E3,$I189)+(MEDIAN(MinStable,$F189,1)-INDEX(FC_L,$I189))*(INDEX(FC_E3,$I189+1)-INDEX(FC_E3,$I189))/(INDEX(FC_L,$I189+1)-INDEX(FC_L,$I189))</f>
        <v>0.35399999999999998</v>
      </c>
      <c r="M189" s="26">
        <f>(Cap_1*F189/J189+IF(N_base&gt;=2,Cap_2*F189/K189,0)+IF(N_base&gt;=3,Cap_3*F189/L189,0))*dt/60</f>
        <v>7.8754761843338586E-2</v>
      </c>
    </row>
    <row r="190" spans="1:13" x14ac:dyDescent="0.2">
      <c r="A190">
        <v>188</v>
      </c>
      <c r="B190" s="22">
        <f>A190/1440</f>
        <v>0.13055555555555556</v>
      </c>
      <c r="C190" s="27">
        <f>Sim!C190</f>
        <v>1.2257</v>
      </c>
      <c r="D190" s="24">
        <f>Cap_base</f>
        <v>3.4</v>
      </c>
      <c r="E190" s="24">
        <f>MEDIAN(MinStable*D190,C190,D190)</f>
        <v>1.7</v>
      </c>
      <c r="F190" s="25">
        <f>E190/D190</f>
        <v>0.5</v>
      </c>
      <c r="G190" s="24">
        <f>MAX(0,C190-E190)</f>
        <v>0</v>
      </c>
      <c r="H190" s="24">
        <f>MAX(0,E190-C190)</f>
        <v>0.47429999999999994</v>
      </c>
      <c r="I190">
        <f>MIN(MATCH(MEDIAN(MinStable,F190,1),FC_L,1),3)</f>
        <v>2</v>
      </c>
      <c r="J190" s="25">
        <f>INDEX(FC_E1,$I190)+(MEDIAN(MinStable,$F190,1)-INDEX(FC_L,$I190))*(INDEX(FC_E1,$I190+1)-INDEX(FC_E1,$I190))/(INDEX(FC_L,$I190+1)-INDEX(FC_L,$I190))</f>
        <v>0.36499999999999999</v>
      </c>
      <c r="K190" s="25">
        <f>INDEX(FC_E2,$I190)+(MEDIAN(MinStable,$F190,1)-INDEX(FC_L,$I190))*(INDEX(FC_E2,$I190+1)-INDEX(FC_E2,$I190))/(INDEX(FC_L,$I190+1)-INDEX(FC_L,$I190))</f>
        <v>0.36</v>
      </c>
      <c r="L190" s="25">
        <f>INDEX(FC_E3,$I190)+(MEDIAN(MinStable,$F190,1)-INDEX(FC_L,$I190))*(INDEX(FC_E3,$I190+1)-INDEX(FC_E3,$I190))/(INDEX(FC_L,$I190+1)-INDEX(FC_L,$I190))</f>
        <v>0.35399999999999998</v>
      </c>
      <c r="M190" s="26">
        <f>(Cap_1*F190/J190+IF(N_base&gt;=2,Cap_2*F190/K190,0)+IF(N_base&gt;=3,Cap_3*F190/L190,0))*dt/60</f>
        <v>7.8754761843338586E-2</v>
      </c>
    </row>
    <row r="191" spans="1:13" x14ac:dyDescent="0.2">
      <c r="A191">
        <v>189</v>
      </c>
      <c r="B191" s="22">
        <f>A191/1440</f>
        <v>0.13125000000000001</v>
      </c>
      <c r="C191" s="27">
        <f>Sim!C191</f>
        <v>1.1205000000000001</v>
      </c>
      <c r="D191" s="24">
        <f>Cap_base</f>
        <v>3.4</v>
      </c>
      <c r="E191" s="24">
        <f>MEDIAN(MinStable*D191,C191,D191)</f>
        <v>1.7</v>
      </c>
      <c r="F191" s="25">
        <f>E191/D191</f>
        <v>0.5</v>
      </c>
      <c r="G191" s="24">
        <f>MAX(0,C191-E191)</f>
        <v>0</v>
      </c>
      <c r="H191" s="24">
        <f>MAX(0,E191-C191)</f>
        <v>0.5794999999999999</v>
      </c>
      <c r="I191">
        <f>MIN(MATCH(MEDIAN(MinStable,F191,1),FC_L,1),3)</f>
        <v>2</v>
      </c>
      <c r="J191" s="25">
        <f>INDEX(FC_E1,$I191)+(MEDIAN(MinStable,$F191,1)-INDEX(FC_L,$I191))*(INDEX(FC_E1,$I191+1)-INDEX(FC_E1,$I191))/(INDEX(FC_L,$I191+1)-INDEX(FC_L,$I191))</f>
        <v>0.36499999999999999</v>
      </c>
      <c r="K191" s="25">
        <f>INDEX(FC_E2,$I191)+(MEDIAN(MinStable,$F191,1)-INDEX(FC_L,$I191))*(INDEX(FC_E2,$I191+1)-INDEX(FC_E2,$I191))/(INDEX(FC_L,$I191+1)-INDEX(FC_L,$I191))</f>
        <v>0.36</v>
      </c>
      <c r="L191" s="25">
        <f>INDEX(FC_E3,$I191)+(MEDIAN(MinStable,$F191,1)-INDEX(FC_L,$I191))*(INDEX(FC_E3,$I191+1)-INDEX(FC_E3,$I191))/(INDEX(FC_L,$I191+1)-INDEX(FC_L,$I191))</f>
        <v>0.35399999999999998</v>
      </c>
      <c r="M191" s="26">
        <f>(Cap_1*F191/J191+IF(N_base&gt;=2,Cap_2*F191/K191,0)+IF(N_base&gt;=3,Cap_3*F191/L191,0))*dt/60</f>
        <v>7.8754761843338586E-2</v>
      </c>
    </row>
    <row r="192" spans="1:13" x14ac:dyDescent="0.2">
      <c r="A192">
        <v>190</v>
      </c>
      <c r="B192" s="22">
        <f>A192/1440</f>
        <v>0.13194444444444445</v>
      </c>
      <c r="C192" s="27">
        <f>Sim!C192</f>
        <v>1.1451</v>
      </c>
      <c r="D192" s="24">
        <f>Cap_base</f>
        <v>3.4</v>
      </c>
      <c r="E192" s="24">
        <f>MEDIAN(MinStable*D192,C192,D192)</f>
        <v>1.7</v>
      </c>
      <c r="F192" s="25">
        <f>E192/D192</f>
        <v>0.5</v>
      </c>
      <c r="G192" s="24">
        <f>MAX(0,C192-E192)</f>
        <v>0</v>
      </c>
      <c r="H192" s="24">
        <f>MAX(0,E192-C192)</f>
        <v>0.55489999999999995</v>
      </c>
      <c r="I192">
        <f>MIN(MATCH(MEDIAN(MinStable,F192,1),FC_L,1),3)</f>
        <v>2</v>
      </c>
      <c r="J192" s="25">
        <f>INDEX(FC_E1,$I192)+(MEDIAN(MinStable,$F192,1)-INDEX(FC_L,$I192))*(INDEX(FC_E1,$I192+1)-INDEX(FC_E1,$I192))/(INDEX(FC_L,$I192+1)-INDEX(FC_L,$I192))</f>
        <v>0.36499999999999999</v>
      </c>
      <c r="K192" s="25">
        <f>INDEX(FC_E2,$I192)+(MEDIAN(MinStable,$F192,1)-INDEX(FC_L,$I192))*(INDEX(FC_E2,$I192+1)-INDEX(FC_E2,$I192))/(INDEX(FC_L,$I192+1)-INDEX(FC_L,$I192))</f>
        <v>0.36</v>
      </c>
      <c r="L192" s="25">
        <f>INDEX(FC_E3,$I192)+(MEDIAN(MinStable,$F192,1)-INDEX(FC_L,$I192))*(INDEX(FC_E3,$I192+1)-INDEX(FC_E3,$I192))/(INDEX(FC_L,$I192+1)-INDEX(FC_L,$I192))</f>
        <v>0.35399999999999998</v>
      </c>
      <c r="M192" s="26">
        <f>(Cap_1*F192/J192+IF(N_base&gt;=2,Cap_2*F192/K192,0)+IF(N_base&gt;=3,Cap_3*F192/L192,0))*dt/60</f>
        <v>7.8754761843338586E-2</v>
      </c>
    </row>
    <row r="193" spans="1:13" x14ac:dyDescent="0.2">
      <c r="A193">
        <v>191</v>
      </c>
      <c r="B193" s="22">
        <f>A193/1440</f>
        <v>0.13263888888888889</v>
      </c>
      <c r="C193" s="27">
        <f>Sim!C193</f>
        <v>1.2059</v>
      </c>
      <c r="D193" s="24">
        <f>Cap_base</f>
        <v>3.4</v>
      </c>
      <c r="E193" s="24">
        <f>MEDIAN(MinStable*D193,C193,D193)</f>
        <v>1.7</v>
      </c>
      <c r="F193" s="25">
        <f>E193/D193</f>
        <v>0.5</v>
      </c>
      <c r="G193" s="24">
        <f>MAX(0,C193-E193)</f>
        <v>0</v>
      </c>
      <c r="H193" s="24">
        <f>MAX(0,E193-C193)</f>
        <v>0.49409999999999998</v>
      </c>
      <c r="I193">
        <f>MIN(MATCH(MEDIAN(MinStable,F193,1),FC_L,1),3)</f>
        <v>2</v>
      </c>
      <c r="J193" s="25">
        <f>INDEX(FC_E1,$I193)+(MEDIAN(MinStable,$F193,1)-INDEX(FC_L,$I193))*(INDEX(FC_E1,$I193+1)-INDEX(FC_E1,$I193))/(INDEX(FC_L,$I193+1)-INDEX(FC_L,$I193))</f>
        <v>0.36499999999999999</v>
      </c>
      <c r="K193" s="25">
        <f>INDEX(FC_E2,$I193)+(MEDIAN(MinStable,$F193,1)-INDEX(FC_L,$I193))*(INDEX(FC_E2,$I193+1)-INDEX(FC_E2,$I193))/(INDEX(FC_L,$I193+1)-INDEX(FC_L,$I193))</f>
        <v>0.36</v>
      </c>
      <c r="L193" s="25">
        <f>INDEX(FC_E3,$I193)+(MEDIAN(MinStable,$F193,1)-INDEX(FC_L,$I193))*(INDEX(FC_E3,$I193+1)-INDEX(FC_E3,$I193))/(INDEX(FC_L,$I193+1)-INDEX(FC_L,$I193))</f>
        <v>0.35399999999999998</v>
      </c>
      <c r="M193" s="26">
        <f>(Cap_1*F193/J193+IF(N_base&gt;=2,Cap_2*F193/K193,0)+IF(N_base&gt;=3,Cap_3*F193/L193,0))*dt/60</f>
        <v>7.8754761843338586E-2</v>
      </c>
    </row>
    <row r="194" spans="1:13" x14ac:dyDescent="0.2">
      <c r="A194">
        <v>192</v>
      </c>
      <c r="B194" s="22">
        <f>A194/1440</f>
        <v>0.13333333333333333</v>
      </c>
      <c r="C194" s="27">
        <f>Sim!C194</f>
        <v>1.0078</v>
      </c>
      <c r="D194" s="24">
        <f>Cap_base</f>
        <v>3.4</v>
      </c>
      <c r="E194" s="24">
        <f>MEDIAN(MinStable*D194,C194,D194)</f>
        <v>1.7</v>
      </c>
      <c r="F194" s="25">
        <f>E194/D194</f>
        <v>0.5</v>
      </c>
      <c r="G194" s="24">
        <f>MAX(0,C194-E194)</f>
        <v>0</v>
      </c>
      <c r="H194" s="24">
        <f>MAX(0,E194-C194)</f>
        <v>0.69219999999999993</v>
      </c>
      <c r="I194">
        <f>MIN(MATCH(MEDIAN(MinStable,F194,1),FC_L,1),3)</f>
        <v>2</v>
      </c>
      <c r="J194" s="25">
        <f>INDEX(FC_E1,$I194)+(MEDIAN(MinStable,$F194,1)-INDEX(FC_L,$I194))*(INDEX(FC_E1,$I194+1)-INDEX(FC_E1,$I194))/(INDEX(FC_L,$I194+1)-INDEX(FC_L,$I194))</f>
        <v>0.36499999999999999</v>
      </c>
      <c r="K194" s="25">
        <f>INDEX(FC_E2,$I194)+(MEDIAN(MinStable,$F194,1)-INDEX(FC_L,$I194))*(INDEX(FC_E2,$I194+1)-INDEX(FC_E2,$I194))/(INDEX(FC_L,$I194+1)-INDEX(FC_L,$I194))</f>
        <v>0.36</v>
      </c>
      <c r="L194" s="25">
        <f>INDEX(FC_E3,$I194)+(MEDIAN(MinStable,$F194,1)-INDEX(FC_L,$I194))*(INDEX(FC_E3,$I194+1)-INDEX(FC_E3,$I194))/(INDEX(FC_L,$I194+1)-INDEX(FC_L,$I194))</f>
        <v>0.35399999999999998</v>
      </c>
      <c r="M194" s="26">
        <f>(Cap_1*F194/J194+IF(N_base&gt;=2,Cap_2*F194/K194,0)+IF(N_base&gt;=3,Cap_3*F194/L194,0))*dt/60</f>
        <v>7.8754761843338586E-2</v>
      </c>
    </row>
    <row r="195" spans="1:13" x14ac:dyDescent="0.2">
      <c r="A195">
        <v>193</v>
      </c>
      <c r="B195" s="22">
        <f>A195/1440</f>
        <v>0.13402777777777777</v>
      </c>
      <c r="C195" s="27">
        <f>Sim!C195</f>
        <v>1.1835</v>
      </c>
      <c r="D195" s="24">
        <f>Cap_base</f>
        <v>3.4</v>
      </c>
      <c r="E195" s="24">
        <f>MEDIAN(MinStable*D195,C195,D195)</f>
        <v>1.7</v>
      </c>
      <c r="F195" s="25">
        <f>E195/D195</f>
        <v>0.5</v>
      </c>
      <c r="G195" s="24">
        <f>MAX(0,C195-E195)</f>
        <v>0</v>
      </c>
      <c r="H195" s="24">
        <f>MAX(0,E195-C195)</f>
        <v>0.51649999999999996</v>
      </c>
      <c r="I195">
        <f>MIN(MATCH(MEDIAN(MinStable,F195,1),FC_L,1),3)</f>
        <v>2</v>
      </c>
      <c r="J195" s="25">
        <f>INDEX(FC_E1,$I195)+(MEDIAN(MinStable,$F195,1)-INDEX(FC_L,$I195))*(INDEX(FC_E1,$I195+1)-INDEX(FC_E1,$I195))/(INDEX(FC_L,$I195+1)-INDEX(FC_L,$I195))</f>
        <v>0.36499999999999999</v>
      </c>
      <c r="K195" s="25">
        <f>INDEX(FC_E2,$I195)+(MEDIAN(MinStable,$F195,1)-INDEX(FC_L,$I195))*(INDEX(FC_E2,$I195+1)-INDEX(FC_E2,$I195))/(INDEX(FC_L,$I195+1)-INDEX(FC_L,$I195))</f>
        <v>0.36</v>
      </c>
      <c r="L195" s="25">
        <f>INDEX(FC_E3,$I195)+(MEDIAN(MinStable,$F195,1)-INDEX(FC_L,$I195))*(INDEX(FC_E3,$I195+1)-INDEX(FC_E3,$I195))/(INDEX(FC_L,$I195+1)-INDEX(FC_L,$I195))</f>
        <v>0.35399999999999998</v>
      </c>
      <c r="M195" s="26">
        <f>(Cap_1*F195/J195+IF(N_base&gt;=2,Cap_2*F195/K195,0)+IF(N_base&gt;=3,Cap_3*F195/L195,0))*dt/60</f>
        <v>7.8754761843338586E-2</v>
      </c>
    </row>
    <row r="196" spans="1:13" x14ac:dyDescent="0.2">
      <c r="A196">
        <v>194</v>
      </c>
      <c r="B196" s="22">
        <f>A196/1440</f>
        <v>0.13472222222222222</v>
      </c>
      <c r="C196" s="27">
        <f>Sim!C196</f>
        <v>1.1608000000000001</v>
      </c>
      <c r="D196" s="24">
        <f>Cap_base</f>
        <v>3.4</v>
      </c>
      <c r="E196" s="24">
        <f>MEDIAN(MinStable*D196,C196,D196)</f>
        <v>1.7</v>
      </c>
      <c r="F196" s="25">
        <f>E196/D196</f>
        <v>0.5</v>
      </c>
      <c r="G196" s="24">
        <f>MAX(0,C196-E196)</f>
        <v>0</v>
      </c>
      <c r="H196" s="24">
        <f>MAX(0,E196-C196)</f>
        <v>0.5391999999999999</v>
      </c>
      <c r="I196">
        <f>MIN(MATCH(MEDIAN(MinStable,F196,1),FC_L,1),3)</f>
        <v>2</v>
      </c>
      <c r="J196" s="25">
        <f>INDEX(FC_E1,$I196)+(MEDIAN(MinStable,$F196,1)-INDEX(FC_L,$I196))*(INDEX(FC_E1,$I196+1)-INDEX(FC_E1,$I196))/(INDEX(FC_L,$I196+1)-INDEX(FC_L,$I196))</f>
        <v>0.36499999999999999</v>
      </c>
      <c r="K196" s="25">
        <f>INDEX(FC_E2,$I196)+(MEDIAN(MinStable,$F196,1)-INDEX(FC_L,$I196))*(INDEX(FC_E2,$I196+1)-INDEX(FC_E2,$I196))/(INDEX(FC_L,$I196+1)-INDEX(FC_L,$I196))</f>
        <v>0.36</v>
      </c>
      <c r="L196" s="25">
        <f>INDEX(FC_E3,$I196)+(MEDIAN(MinStable,$F196,1)-INDEX(FC_L,$I196))*(INDEX(FC_E3,$I196+1)-INDEX(FC_E3,$I196))/(INDEX(FC_L,$I196+1)-INDEX(FC_L,$I196))</f>
        <v>0.35399999999999998</v>
      </c>
      <c r="M196" s="26">
        <f>(Cap_1*F196/J196+IF(N_base&gt;=2,Cap_2*F196/K196,0)+IF(N_base&gt;=3,Cap_3*F196/L196,0))*dt/60</f>
        <v>7.8754761843338586E-2</v>
      </c>
    </row>
    <row r="197" spans="1:13" x14ac:dyDescent="0.2">
      <c r="A197">
        <v>195</v>
      </c>
      <c r="B197" s="22">
        <f>A197/1440</f>
        <v>0.13541666666666666</v>
      </c>
      <c r="C197" s="27">
        <f>Sim!C197</f>
        <v>1.1768000000000001</v>
      </c>
      <c r="D197" s="24">
        <f>Cap_base</f>
        <v>3.4</v>
      </c>
      <c r="E197" s="24">
        <f>MEDIAN(MinStable*D197,C197,D197)</f>
        <v>1.7</v>
      </c>
      <c r="F197" s="25">
        <f>E197/D197</f>
        <v>0.5</v>
      </c>
      <c r="G197" s="24">
        <f>MAX(0,C197-E197)</f>
        <v>0</v>
      </c>
      <c r="H197" s="24">
        <f>MAX(0,E197-C197)</f>
        <v>0.52319999999999989</v>
      </c>
      <c r="I197">
        <f>MIN(MATCH(MEDIAN(MinStable,F197,1),FC_L,1),3)</f>
        <v>2</v>
      </c>
      <c r="J197" s="25">
        <f>INDEX(FC_E1,$I197)+(MEDIAN(MinStable,$F197,1)-INDEX(FC_L,$I197))*(INDEX(FC_E1,$I197+1)-INDEX(FC_E1,$I197))/(INDEX(FC_L,$I197+1)-INDEX(FC_L,$I197))</f>
        <v>0.36499999999999999</v>
      </c>
      <c r="K197" s="25">
        <f>INDEX(FC_E2,$I197)+(MEDIAN(MinStable,$F197,1)-INDEX(FC_L,$I197))*(INDEX(FC_E2,$I197+1)-INDEX(FC_E2,$I197))/(INDEX(FC_L,$I197+1)-INDEX(FC_L,$I197))</f>
        <v>0.36</v>
      </c>
      <c r="L197" s="25">
        <f>INDEX(FC_E3,$I197)+(MEDIAN(MinStable,$F197,1)-INDEX(FC_L,$I197))*(INDEX(FC_E3,$I197+1)-INDEX(FC_E3,$I197))/(INDEX(FC_L,$I197+1)-INDEX(FC_L,$I197))</f>
        <v>0.35399999999999998</v>
      </c>
      <c r="M197" s="26">
        <f>(Cap_1*F197/J197+IF(N_base&gt;=2,Cap_2*F197/K197,0)+IF(N_base&gt;=3,Cap_3*F197/L197,0))*dt/60</f>
        <v>7.8754761843338586E-2</v>
      </c>
    </row>
    <row r="198" spans="1:13" x14ac:dyDescent="0.2">
      <c r="A198">
        <v>196</v>
      </c>
      <c r="B198" s="22">
        <f>A198/1440</f>
        <v>0.1361111111111111</v>
      </c>
      <c r="C198" s="27">
        <f>Sim!C198</f>
        <v>1.1902999999999999</v>
      </c>
      <c r="D198" s="24">
        <f>Cap_base</f>
        <v>3.4</v>
      </c>
      <c r="E198" s="24">
        <f>MEDIAN(MinStable*D198,C198,D198)</f>
        <v>1.7</v>
      </c>
      <c r="F198" s="25">
        <f>E198/D198</f>
        <v>0.5</v>
      </c>
      <c r="G198" s="24">
        <f>MAX(0,C198-E198)</f>
        <v>0</v>
      </c>
      <c r="H198" s="24">
        <f>MAX(0,E198-C198)</f>
        <v>0.50970000000000004</v>
      </c>
      <c r="I198">
        <f>MIN(MATCH(MEDIAN(MinStable,F198,1),FC_L,1),3)</f>
        <v>2</v>
      </c>
      <c r="J198" s="25">
        <f>INDEX(FC_E1,$I198)+(MEDIAN(MinStable,$F198,1)-INDEX(FC_L,$I198))*(INDEX(FC_E1,$I198+1)-INDEX(FC_E1,$I198))/(INDEX(FC_L,$I198+1)-INDEX(FC_L,$I198))</f>
        <v>0.36499999999999999</v>
      </c>
      <c r="K198" s="25">
        <f>INDEX(FC_E2,$I198)+(MEDIAN(MinStable,$F198,1)-INDEX(FC_L,$I198))*(INDEX(FC_E2,$I198+1)-INDEX(FC_E2,$I198))/(INDEX(FC_L,$I198+1)-INDEX(FC_L,$I198))</f>
        <v>0.36</v>
      </c>
      <c r="L198" s="25">
        <f>INDEX(FC_E3,$I198)+(MEDIAN(MinStable,$F198,1)-INDEX(FC_L,$I198))*(INDEX(FC_E3,$I198+1)-INDEX(FC_E3,$I198))/(INDEX(FC_L,$I198+1)-INDEX(FC_L,$I198))</f>
        <v>0.35399999999999998</v>
      </c>
      <c r="M198" s="26">
        <f>(Cap_1*F198/J198+IF(N_base&gt;=2,Cap_2*F198/K198,0)+IF(N_base&gt;=3,Cap_3*F198/L198,0))*dt/60</f>
        <v>7.8754761843338586E-2</v>
      </c>
    </row>
    <row r="199" spans="1:13" x14ac:dyDescent="0.2">
      <c r="A199">
        <v>197</v>
      </c>
      <c r="B199" s="22">
        <f>A199/1440</f>
        <v>0.13680555555555557</v>
      </c>
      <c r="C199" s="27">
        <f>Sim!C199</f>
        <v>1.1639999999999999</v>
      </c>
      <c r="D199" s="24">
        <f>Cap_base</f>
        <v>3.4</v>
      </c>
      <c r="E199" s="24">
        <f>MEDIAN(MinStable*D199,C199,D199)</f>
        <v>1.7</v>
      </c>
      <c r="F199" s="25">
        <f>E199/D199</f>
        <v>0.5</v>
      </c>
      <c r="G199" s="24">
        <f>MAX(0,C199-E199)</f>
        <v>0</v>
      </c>
      <c r="H199" s="24">
        <f>MAX(0,E199-C199)</f>
        <v>0.53600000000000003</v>
      </c>
      <c r="I199">
        <f>MIN(MATCH(MEDIAN(MinStable,F199,1),FC_L,1),3)</f>
        <v>2</v>
      </c>
      <c r="J199" s="25">
        <f>INDEX(FC_E1,$I199)+(MEDIAN(MinStable,$F199,1)-INDEX(FC_L,$I199))*(INDEX(FC_E1,$I199+1)-INDEX(FC_E1,$I199))/(INDEX(FC_L,$I199+1)-INDEX(FC_L,$I199))</f>
        <v>0.36499999999999999</v>
      </c>
      <c r="K199" s="25">
        <f>INDEX(FC_E2,$I199)+(MEDIAN(MinStable,$F199,1)-INDEX(FC_L,$I199))*(INDEX(FC_E2,$I199+1)-INDEX(FC_E2,$I199))/(INDEX(FC_L,$I199+1)-INDEX(FC_L,$I199))</f>
        <v>0.36</v>
      </c>
      <c r="L199" s="25">
        <f>INDEX(FC_E3,$I199)+(MEDIAN(MinStable,$F199,1)-INDEX(FC_L,$I199))*(INDEX(FC_E3,$I199+1)-INDEX(FC_E3,$I199))/(INDEX(FC_L,$I199+1)-INDEX(FC_L,$I199))</f>
        <v>0.35399999999999998</v>
      </c>
      <c r="M199" s="26">
        <f>(Cap_1*F199/J199+IF(N_base&gt;=2,Cap_2*F199/K199,0)+IF(N_base&gt;=3,Cap_3*F199/L199,0))*dt/60</f>
        <v>7.8754761843338586E-2</v>
      </c>
    </row>
    <row r="200" spans="1:13" x14ac:dyDescent="0.2">
      <c r="A200">
        <v>198</v>
      </c>
      <c r="B200" s="22">
        <f>A200/1440</f>
        <v>0.13750000000000001</v>
      </c>
      <c r="C200" s="27">
        <f>Sim!C200</f>
        <v>1.1939</v>
      </c>
      <c r="D200" s="24">
        <f>Cap_base</f>
        <v>3.4</v>
      </c>
      <c r="E200" s="24">
        <f>MEDIAN(MinStable*D200,C200,D200)</f>
        <v>1.7</v>
      </c>
      <c r="F200" s="25">
        <f>E200/D200</f>
        <v>0.5</v>
      </c>
      <c r="G200" s="24">
        <f>MAX(0,C200-E200)</f>
        <v>0</v>
      </c>
      <c r="H200" s="24">
        <f>MAX(0,E200-C200)</f>
        <v>0.50609999999999999</v>
      </c>
      <c r="I200">
        <f>MIN(MATCH(MEDIAN(MinStable,F200,1),FC_L,1),3)</f>
        <v>2</v>
      </c>
      <c r="J200" s="25">
        <f>INDEX(FC_E1,$I200)+(MEDIAN(MinStable,$F200,1)-INDEX(FC_L,$I200))*(INDEX(FC_E1,$I200+1)-INDEX(FC_E1,$I200))/(INDEX(FC_L,$I200+1)-INDEX(FC_L,$I200))</f>
        <v>0.36499999999999999</v>
      </c>
      <c r="K200" s="25">
        <f>INDEX(FC_E2,$I200)+(MEDIAN(MinStable,$F200,1)-INDEX(FC_L,$I200))*(INDEX(FC_E2,$I200+1)-INDEX(FC_E2,$I200))/(INDEX(FC_L,$I200+1)-INDEX(FC_L,$I200))</f>
        <v>0.36</v>
      </c>
      <c r="L200" s="25">
        <f>INDEX(FC_E3,$I200)+(MEDIAN(MinStable,$F200,1)-INDEX(FC_L,$I200))*(INDEX(FC_E3,$I200+1)-INDEX(FC_E3,$I200))/(INDEX(FC_L,$I200+1)-INDEX(FC_L,$I200))</f>
        <v>0.35399999999999998</v>
      </c>
      <c r="M200" s="26">
        <f>(Cap_1*F200/J200+IF(N_base&gt;=2,Cap_2*F200/K200,0)+IF(N_base&gt;=3,Cap_3*F200/L200,0))*dt/60</f>
        <v>7.8754761843338586E-2</v>
      </c>
    </row>
    <row r="201" spans="1:13" x14ac:dyDescent="0.2">
      <c r="A201">
        <v>199</v>
      </c>
      <c r="B201" s="22">
        <f>A201/1440</f>
        <v>0.13819444444444445</v>
      </c>
      <c r="C201" s="27">
        <f>Sim!C201</f>
        <v>1.1672</v>
      </c>
      <c r="D201" s="24">
        <f>Cap_base</f>
        <v>3.4</v>
      </c>
      <c r="E201" s="24">
        <f>MEDIAN(MinStable*D201,C201,D201)</f>
        <v>1.7</v>
      </c>
      <c r="F201" s="25">
        <f>E201/D201</f>
        <v>0.5</v>
      </c>
      <c r="G201" s="24">
        <f>MAX(0,C201-E201)</f>
        <v>0</v>
      </c>
      <c r="H201" s="24">
        <f>MAX(0,E201-C201)</f>
        <v>0.53279999999999994</v>
      </c>
      <c r="I201">
        <f>MIN(MATCH(MEDIAN(MinStable,F201,1),FC_L,1),3)</f>
        <v>2</v>
      </c>
      <c r="J201" s="25">
        <f>INDEX(FC_E1,$I201)+(MEDIAN(MinStable,$F201,1)-INDEX(FC_L,$I201))*(INDEX(FC_E1,$I201+1)-INDEX(FC_E1,$I201))/(INDEX(FC_L,$I201+1)-INDEX(FC_L,$I201))</f>
        <v>0.36499999999999999</v>
      </c>
      <c r="K201" s="25">
        <f>INDEX(FC_E2,$I201)+(MEDIAN(MinStable,$F201,1)-INDEX(FC_L,$I201))*(INDEX(FC_E2,$I201+1)-INDEX(FC_E2,$I201))/(INDEX(FC_L,$I201+1)-INDEX(FC_L,$I201))</f>
        <v>0.36</v>
      </c>
      <c r="L201" s="25">
        <f>INDEX(FC_E3,$I201)+(MEDIAN(MinStable,$F201,1)-INDEX(FC_L,$I201))*(INDEX(FC_E3,$I201+1)-INDEX(FC_E3,$I201))/(INDEX(FC_L,$I201+1)-INDEX(FC_L,$I201))</f>
        <v>0.35399999999999998</v>
      </c>
      <c r="M201" s="26">
        <f>(Cap_1*F201/J201+IF(N_base&gt;=2,Cap_2*F201/K201,0)+IF(N_base&gt;=3,Cap_3*F201/L201,0))*dt/60</f>
        <v>7.8754761843338586E-2</v>
      </c>
    </row>
    <row r="202" spans="1:13" x14ac:dyDescent="0.2">
      <c r="A202">
        <v>200</v>
      </c>
      <c r="B202" s="22">
        <f>A202/1440</f>
        <v>0.1388888888888889</v>
      </c>
      <c r="C202" s="27">
        <f>Sim!C202</f>
        <v>1.2040999999999999</v>
      </c>
      <c r="D202" s="24">
        <f>Cap_base</f>
        <v>3.4</v>
      </c>
      <c r="E202" s="24">
        <f>MEDIAN(MinStable*D202,C202,D202)</f>
        <v>1.7</v>
      </c>
      <c r="F202" s="25">
        <f>E202/D202</f>
        <v>0.5</v>
      </c>
      <c r="G202" s="24">
        <f>MAX(0,C202-E202)</f>
        <v>0</v>
      </c>
      <c r="H202" s="24">
        <f>MAX(0,E202-C202)</f>
        <v>0.49590000000000001</v>
      </c>
      <c r="I202">
        <f>MIN(MATCH(MEDIAN(MinStable,F202,1),FC_L,1),3)</f>
        <v>2</v>
      </c>
      <c r="J202" s="25">
        <f>INDEX(FC_E1,$I202)+(MEDIAN(MinStable,$F202,1)-INDEX(FC_L,$I202))*(INDEX(FC_E1,$I202+1)-INDEX(FC_E1,$I202))/(INDEX(FC_L,$I202+1)-INDEX(FC_L,$I202))</f>
        <v>0.36499999999999999</v>
      </c>
      <c r="K202" s="25">
        <f>INDEX(FC_E2,$I202)+(MEDIAN(MinStable,$F202,1)-INDEX(FC_L,$I202))*(INDEX(FC_E2,$I202+1)-INDEX(FC_E2,$I202))/(INDEX(FC_L,$I202+1)-INDEX(FC_L,$I202))</f>
        <v>0.36</v>
      </c>
      <c r="L202" s="25">
        <f>INDEX(FC_E3,$I202)+(MEDIAN(MinStable,$F202,1)-INDEX(FC_L,$I202))*(INDEX(FC_E3,$I202+1)-INDEX(FC_E3,$I202))/(INDEX(FC_L,$I202+1)-INDEX(FC_L,$I202))</f>
        <v>0.35399999999999998</v>
      </c>
      <c r="M202" s="26">
        <f>(Cap_1*F202/J202+IF(N_base&gt;=2,Cap_2*F202/K202,0)+IF(N_base&gt;=3,Cap_3*F202/L202,0))*dt/60</f>
        <v>7.8754761843338586E-2</v>
      </c>
    </row>
    <row r="203" spans="1:13" x14ac:dyDescent="0.2">
      <c r="A203">
        <v>201</v>
      </c>
      <c r="B203" s="22">
        <f>A203/1440</f>
        <v>0.13958333333333334</v>
      </c>
      <c r="C203" s="27">
        <f>Sim!C203</f>
        <v>1.1677999999999999</v>
      </c>
      <c r="D203" s="24">
        <f>Cap_base</f>
        <v>3.4</v>
      </c>
      <c r="E203" s="24">
        <f>MEDIAN(MinStable*D203,C203,D203)</f>
        <v>1.7</v>
      </c>
      <c r="F203" s="25">
        <f>E203/D203</f>
        <v>0.5</v>
      </c>
      <c r="G203" s="24">
        <f>MAX(0,C203-E203)</f>
        <v>0</v>
      </c>
      <c r="H203" s="24">
        <f>MAX(0,E203-C203)</f>
        <v>0.53220000000000001</v>
      </c>
      <c r="I203">
        <f>MIN(MATCH(MEDIAN(MinStable,F203,1),FC_L,1),3)</f>
        <v>2</v>
      </c>
      <c r="J203" s="25">
        <f>INDEX(FC_E1,$I203)+(MEDIAN(MinStable,$F203,1)-INDEX(FC_L,$I203))*(INDEX(FC_E1,$I203+1)-INDEX(FC_E1,$I203))/(INDEX(FC_L,$I203+1)-INDEX(FC_L,$I203))</f>
        <v>0.36499999999999999</v>
      </c>
      <c r="K203" s="25">
        <f>INDEX(FC_E2,$I203)+(MEDIAN(MinStable,$F203,1)-INDEX(FC_L,$I203))*(INDEX(FC_E2,$I203+1)-INDEX(FC_E2,$I203))/(INDEX(FC_L,$I203+1)-INDEX(FC_L,$I203))</f>
        <v>0.36</v>
      </c>
      <c r="L203" s="25">
        <f>INDEX(FC_E3,$I203)+(MEDIAN(MinStable,$F203,1)-INDEX(FC_L,$I203))*(INDEX(FC_E3,$I203+1)-INDEX(FC_E3,$I203))/(INDEX(FC_L,$I203+1)-INDEX(FC_L,$I203))</f>
        <v>0.35399999999999998</v>
      </c>
      <c r="M203" s="26">
        <f>(Cap_1*F203/J203+IF(N_base&gt;=2,Cap_2*F203/K203,0)+IF(N_base&gt;=3,Cap_3*F203/L203,0))*dt/60</f>
        <v>7.8754761843338586E-2</v>
      </c>
    </row>
    <row r="204" spans="1:13" x14ac:dyDescent="0.2">
      <c r="A204">
        <v>202</v>
      </c>
      <c r="B204" s="22">
        <f>A204/1440</f>
        <v>0.14027777777777778</v>
      </c>
      <c r="C204" s="27">
        <f>Sim!C204</f>
        <v>1.2025999999999999</v>
      </c>
      <c r="D204" s="24">
        <f>Cap_base</f>
        <v>3.4</v>
      </c>
      <c r="E204" s="24">
        <f>MEDIAN(MinStable*D204,C204,D204)</f>
        <v>1.7</v>
      </c>
      <c r="F204" s="25">
        <f>E204/D204</f>
        <v>0.5</v>
      </c>
      <c r="G204" s="24">
        <f>MAX(0,C204-E204)</f>
        <v>0</v>
      </c>
      <c r="H204" s="24">
        <f>MAX(0,E204-C204)</f>
        <v>0.49740000000000006</v>
      </c>
      <c r="I204">
        <f>MIN(MATCH(MEDIAN(MinStable,F204,1),FC_L,1),3)</f>
        <v>2</v>
      </c>
      <c r="J204" s="25">
        <f>INDEX(FC_E1,$I204)+(MEDIAN(MinStable,$F204,1)-INDEX(FC_L,$I204))*(INDEX(FC_E1,$I204+1)-INDEX(FC_E1,$I204))/(INDEX(FC_L,$I204+1)-INDEX(FC_L,$I204))</f>
        <v>0.36499999999999999</v>
      </c>
      <c r="K204" s="25">
        <f>INDEX(FC_E2,$I204)+(MEDIAN(MinStable,$F204,1)-INDEX(FC_L,$I204))*(INDEX(FC_E2,$I204+1)-INDEX(FC_E2,$I204))/(INDEX(FC_L,$I204+1)-INDEX(FC_L,$I204))</f>
        <v>0.36</v>
      </c>
      <c r="L204" s="25">
        <f>INDEX(FC_E3,$I204)+(MEDIAN(MinStable,$F204,1)-INDEX(FC_L,$I204))*(INDEX(FC_E3,$I204+1)-INDEX(FC_E3,$I204))/(INDEX(FC_L,$I204+1)-INDEX(FC_L,$I204))</f>
        <v>0.35399999999999998</v>
      </c>
      <c r="M204" s="26">
        <f>(Cap_1*F204/J204+IF(N_base&gt;=2,Cap_2*F204/K204,0)+IF(N_base&gt;=3,Cap_3*F204/L204,0))*dt/60</f>
        <v>7.8754761843338586E-2</v>
      </c>
    </row>
    <row r="205" spans="1:13" x14ac:dyDescent="0.2">
      <c r="A205">
        <v>203</v>
      </c>
      <c r="B205" s="22">
        <f>A205/1440</f>
        <v>0.14097222222222222</v>
      </c>
      <c r="C205" s="27">
        <f>Sim!C205</f>
        <v>1.1581999999999999</v>
      </c>
      <c r="D205" s="24">
        <f>Cap_base</f>
        <v>3.4</v>
      </c>
      <c r="E205" s="24">
        <f>MEDIAN(MinStable*D205,C205,D205)</f>
        <v>1.7</v>
      </c>
      <c r="F205" s="25">
        <f>E205/D205</f>
        <v>0.5</v>
      </c>
      <c r="G205" s="24">
        <f>MAX(0,C205-E205)</f>
        <v>0</v>
      </c>
      <c r="H205" s="24">
        <f>MAX(0,E205-C205)</f>
        <v>0.54180000000000006</v>
      </c>
      <c r="I205">
        <f>MIN(MATCH(MEDIAN(MinStable,F205,1),FC_L,1),3)</f>
        <v>2</v>
      </c>
      <c r="J205" s="25">
        <f>INDEX(FC_E1,$I205)+(MEDIAN(MinStable,$F205,1)-INDEX(FC_L,$I205))*(INDEX(FC_E1,$I205+1)-INDEX(FC_E1,$I205))/(INDEX(FC_L,$I205+1)-INDEX(FC_L,$I205))</f>
        <v>0.36499999999999999</v>
      </c>
      <c r="K205" s="25">
        <f>INDEX(FC_E2,$I205)+(MEDIAN(MinStable,$F205,1)-INDEX(FC_L,$I205))*(INDEX(FC_E2,$I205+1)-INDEX(FC_E2,$I205))/(INDEX(FC_L,$I205+1)-INDEX(FC_L,$I205))</f>
        <v>0.36</v>
      </c>
      <c r="L205" s="25">
        <f>INDEX(FC_E3,$I205)+(MEDIAN(MinStable,$F205,1)-INDEX(FC_L,$I205))*(INDEX(FC_E3,$I205+1)-INDEX(FC_E3,$I205))/(INDEX(FC_L,$I205+1)-INDEX(FC_L,$I205))</f>
        <v>0.35399999999999998</v>
      </c>
      <c r="M205" s="26">
        <f>(Cap_1*F205/J205+IF(N_base&gt;=2,Cap_2*F205/K205,0)+IF(N_base&gt;=3,Cap_3*F205/L205,0))*dt/60</f>
        <v>7.8754761843338586E-2</v>
      </c>
    </row>
    <row r="206" spans="1:13" x14ac:dyDescent="0.2">
      <c r="A206">
        <v>204</v>
      </c>
      <c r="B206" s="22">
        <f>A206/1440</f>
        <v>0.14166666666666666</v>
      </c>
      <c r="C206" s="27">
        <f>Sim!C206</f>
        <v>1.1852</v>
      </c>
      <c r="D206" s="24">
        <f>Cap_base</f>
        <v>3.4</v>
      </c>
      <c r="E206" s="24">
        <f>MEDIAN(MinStable*D206,C206,D206)</f>
        <v>1.7</v>
      </c>
      <c r="F206" s="25">
        <f>E206/D206</f>
        <v>0.5</v>
      </c>
      <c r="G206" s="24">
        <f>MAX(0,C206-E206)</f>
        <v>0</v>
      </c>
      <c r="H206" s="24">
        <f>MAX(0,E206-C206)</f>
        <v>0.51479999999999992</v>
      </c>
      <c r="I206">
        <f>MIN(MATCH(MEDIAN(MinStable,F206,1),FC_L,1),3)</f>
        <v>2</v>
      </c>
      <c r="J206" s="25">
        <f>INDEX(FC_E1,$I206)+(MEDIAN(MinStable,$F206,1)-INDEX(FC_L,$I206))*(INDEX(FC_E1,$I206+1)-INDEX(FC_E1,$I206))/(INDEX(FC_L,$I206+1)-INDEX(FC_L,$I206))</f>
        <v>0.36499999999999999</v>
      </c>
      <c r="K206" s="25">
        <f>INDEX(FC_E2,$I206)+(MEDIAN(MinStable,$F206,1)-INDEX(FC_L,$I206))*(INDEX(FC_E2,$I206+1)-INDEX(FC_E2,$I206))/(INDEX(FC_L,$I206+1)-INDEX(FC_L,$I206))</f>
        <v>0.36</v>
      </c>
      <c r="L206" s="25">
        <f>INDEX(FC_E3,$I206)+(MEDIAN(MinStable,$F206,1)-INDEX(FC_L,$I206))*(INDEX(FC_E3,$I206+1)-INDEX(FC_E3,$I206))/(INDEX(FC_L,$I206+1)-INDEX(FC_L,$I206))</f>
        <v>0.35399999999999998</v>
      </c>
      <c r="M206" s="26">
        <f>(Cap_1*F206/J206+IF(N_base&gt;=2,Cap_2*F206/K206,0)+IF(N_base&gt;=3,Cap_3*F206/L206,0))*dt/60</f>
        <v>7.8754761843338586E-2</v>
      </c>
    </row>
    <row r="207" spans="1:13" x14ac:dyDescent="0.2">
      <c r="A207">
        <v>205</v>
      </c>
      <c r="B207" s="22">
        <f>A207/1440</f>
        <v>0.1423611111111111</v>
      </c>
      <c r="C207" s="27">
        <f>Sim!C207</f>
        <v>1.0931</v>
      </c>
      <c r="D207" s="24">
        <f>Cap_base</f>
        <v>3.4</v>
      </c>
      <c r="E207" s="24">
        <f>MEDIAN(MinStable*D207,C207,D207)</f>
        <v>1.7</v>
      </c>
      <c r="F207" s="25">
        <f>E207/D207</f>
        <v>0.5</v>
      </c>
      <c r="G207" s="24">
        <f>MAX(0,C207-E207)</f>
        <v>0</v>
      </c>
      <c r="H207" s="24">
        <f>MAX(0,E207-C207)</f>
        <v>0.6069</v>
      </c>
      <c r="I207">
        <f>MIN(MATCH(MEDIAN(MinStable,F207,1),FC_L,1),3)</f>
        <v>2</v>
      </c>
      <c r="J207" s="25">
        <f>INDEX(FC_E1,$I207)+(MEDIAN(MinStable,$F207,1)-INDEX(FC_L,$I207))*(INDEX(FC_E1,$I207+1)-INDEX(FC_E1,$I207))/(INDEX(FC_L,$I207+1)-INDEX(FC_L,$I207))</f>
        <v>0.36499999999999999</v>
      </c>
      <c r="K207" s="25">
        <f>INDEX(FC_E2,$I207)+(MEDIAN(MinStable,$F207,1)-INDEX(FC_L,$I207))*(INDEX(FC_E2,$I207+1)-INDEX(FC_E2,$I207))/(INDEX(FC_L,$I207+1)-INDEX(FC_L,$I207))</f>
        <v>0.36</v>
      </c>
      <c r="L207" s="25">
        <f>INDEX(FC_E3,$I207)+(MEDIAN(MinStable,$F207,1)-INDEX(FC_L,$I207))*(INDEX(FC_E3,$I207+1)-INDEX(FC_E3,$I207))/(INDEX(FC_L,$I207+1)-INDEX(FC_L,$I207))</f>
        <v>0.35399999999999998</v>
      </c>
      <c r="M207" s="26">
        <f>(Cap_1*F207/J207+IF(N_base&gt;=2,Cap_2*F207/K207,0)+IF(N_base&gt;=3,Cap_3*F207/L207,0))*dt/60</f>
        <v>7.8754761843338586E-2</v>
      </c>
    </row>
    <row r="208" spans="1:13" x14ac:dyDescent="0.2">
      <c r="A208">
        <v>206</v>
      </c>
      <c r="B208" s="22">
        <f>A208/1440</f>
        <v>0.14305555555555555</v>
      </c>
      <c r="C208" s="27">
        <f>Sim!C208</f>
        <v>1.1242000000000001</v>
      </c>
      <c r="D208" s="24">
        <f>Cap_base</f>
        <v>3.4</v>
      </c>
      <c r="E208" s="24">
        <f>MEDIAN(MinStable*D208,C208,D208)</f>
        <v>1.7</v>
      </c>
      <c r="F208" s="25">
        <f>E208/D208</f>
        <v>0.5</v>
      </c>
      <c r="G208" s="24">
        <f>MAX(0,C208-E208)</f>
        <v>0</v>
      </c>
      <c r="H208" s="24">
        <f>MAX(0,E208-C208)</f>
        <v>0.57579999999999987</v>
      </c>
      <c r="I208">
        <f>MIN(MATCH(MEDIAN(MinStable,F208,1),FC_L,1),3)</f>
        <v>2</v>
      </c>
      <c r="J208" s="25">
        <f>INDEX(FC_E1,$I208)+(MEDIAN(MinStable,$F208,1)-INDEX(FC_L,$I208))*(INDEX(FC_E1,$I208+1)-INDEX(FC_E1,$I208))/(INDEX(FC_L,$I208+1)-INDEX(FC_L,$I208))</f>
        <v>0.36499999999999999</v>
      </c>
      <c r="K208" s="25">
        <f>INDEX(FC_E2,$I208)+(MEDIAN(MinStable,$F208,1)-INDEX(FC_L,$I208))*(INDEX(FC_E2,$I208+1)-INDEX(FC_E2,$I208))/(INDEX(FC_L,$I208+1)-INDEX(FC_L,$I208))</f>
        <v>0.36</v>
      </c>
      <c r="L208" s="25">
        <f>INDEX(FC_E3,$I208)+(MEDIAN(MinStable,$F208,1)-INDEX(FC_L,$I208))*(INDEX(FC_E3,$I208+1)-INDEX(FC_E3,$I208))/(INDEX(FC_L,$I208+1)-INDEX(FC_L,$I208))</f>
        <v>0.35399999999999998</v>
      </c>
      <c r="M208" s="26">
        <f>(Cap_1*F208/J208+IF(N_base&gt;=2,Cap_2*F208/K208,0)+IF(N_base&gt;=3,Cap_3*F208/L208,0))*dt/60</f>
        <v>7.8754761843338586E-2</v>
      </c>
    </row>
    <row r="209" spans="1:13" x14ac:dyDescent="0.2">
      <c r="A209">
        <v>207</v>
      </c>
      <c r="B209" s="22">
        <f>A209/1440</f>
        <v>0.14374999999999999</v>
      </c>
      <c r="C209" s="27">
        <f>Sim!C209</f>
        <v>1.2011000000000001</v>
      </c>
      <c r="D209" s="24">
        <f>Cap_base</f>
        <v>3.4</v>
      </c>
      <c r="E209" s="24">
        <f>MEDIAN(MinStable*D209,C209,D209)</f>
        <v>1.7</v>
      </c>
      <c r="F209" s="25">
        <f>E209/D209</f>
        <v>0.5</v>
      </c>
      <c r="G209" s="24">
        <f>MAX(0,C209-E209)</f>
        <v>0</v>
      </c>
      <c r="H209" s="24">
        <f>MAX(0,E209-C209)</f>
        <v>0.4988999999999999</v>
      </c>
      <c r="I209">
        <f>MIN(MATCH(MEDIAN(MinStable,F209,1),FC_L,1),3)</f>
        <v>2</v>
      </c>
      <c r="J209" s="25">
        <f>INDEX(FC_E1,$I209)+(MEDIAN(MinStable,$F209,1)-INDEX(FC_L,$I209))*(INDEX(FC_E1,$I209+1)-INDEX(FC_E1,$I209))/(INDEX(FC_L,$I209+1)-INDEX(FC_L,$I209))</f>
        <v>0.36499999999999999</v>
      </c>
      <c r="K209" s="25">
        <f>INDEX(FC_E2,$I209)+(MEDIAN(MinStable,$F209,1)-INDEX(FC_L,$I209))*(INDEX(FC_E2,$I209+1)-INDEX(FC_E2,$I209))/(INDEX(FC_L,$I209+1)-INDEX(FC_L,$I209))</f>
        <v>0.36</v>
      </c>
      <c r="L209" s="25">
        <f>INDEX(FC_E3,$I209)+(MEDIAN(MinStable,$F209,1)-INDEX(FC_L,$I209))*(INDEX(FC_E3,$I209+1)-INDEX(FC_E3,$I209))/(INDEX(FC_L,$I209+1)-INDEX(FC_L,$I209))</f>
        <v>0.35399999999999998</v>
      </c>
      <c r="M209" s="26">
        <f>(Cap_1*F209/J209+IF(N_base&gt;=2,Cap_2*F209/K209,0)+IF(N_base&gt;=3,Cap_3*F209/L209,0))*dt/60</f>
        <v>7.8754761843338586E-2</v>
      </c>
    </row>
    <row r="210" spans="1:13" x14ac:dyDescent="0.2">
      <c r="A210">
        <v>208</v>
      </c>
      <c r="B210" s="22">
        <f>A210/1440</f>
        <v>0.14444444444444443</v>
      </c>
      <c r="C210" s="27">
        <f>Sim!C210</f>
        <v>1.0968</v>
      </c>
      <c r="D210" s="24">
        <f>Cap_base</f>
        <v>3.4</v>
      </c>
      <c r="E210" s="24">
        <f>MEDIAN(MinStable*D210,C210,D210)</f>
        <v>1.7</v>
      </c>
      <c r="F210" s="25">
        <f>E210/D210</f>
        <v>0.5</v>
      </c>
      <c r="G210" s="24">
        <f>MAX(0,C210-E210)</f>
        <v>0</v>
      </c>
      <c r="H210" s="24">
        <f>MAX(0,E210-C210)</f>
        <v>0.60319999999999996</v>
      </c>
      <c r="I210">
        <f>MIN(MATCH(MEDIAN(MinStable,F210,1),FC_L,1),3)</f>
        <v>2</v>
      </c>
      <c r="J210" s="25">
        <f>INDEX(FC_E1,$I210)+(MEDIAN(MinStable,$F210,1)-INDEX(FC_L,$I210))*(INDEX(FC_E1,$I210+1)-INDEX(FC_E1,$I210))/(INDEX(FC_L,$I210+1)-INDEX(FC_L,$I210))</f>
        <v>0.36499999999999999</v>
      </c>
      <c r="K210" s="25">
        <f>INDEX(FC_E2,$I210)+(MEDIAN(MinStable,$F210,1)-INDEX(FC_L,$I210))*(INDEX(FC_E2,$I210+1)-INDEX(FC_E2,$I210))/(INDEX(FC_L,$I210+1)-INDEX(FC_L,$I210))</f>
        <v>0.36</v>
      </c>
      <c r="L210" s="25">
        <f>INDEX(FC_E3,$I210)+(MEDIAN(MinStable,$F210,1)-INDEX(FC_L,$I210))*(INDEX(FC_E3,$I210+1)-INDEX(FC_E3,$I210))/(INDEX(FC_L,$I210+1)-INDEX(FC_L,$I210))</f>
        <v>0.35399999999999998</v>
      </c>
      <c r="M210" s="26">
        <f>(Cap_1*F210/J210+IF(N_base&gt;=2,Cap_2*F210/K210,0)+IF(N_base&gt;=3,Cap_3*F210/L210,0))*dt/60</f>
        <v>7.8754761843338586E-2</v>
      </c>
    </row>
    <row r="211" spans="1:13" x14ac:dyDescent="0.2">
      <c r="A211">
        <v>209</v>
      </c>
      <c r="B211" s="22">
        <f>A211/1440</f>
        <v>0.1451388888888889</v>
      </c>
      <c r="C211" s="27">
        <f>Sim!C211</f>
        <v>1.0866</v>
      </c>
      <c r="D211" s="24">
        <f>Cap_base</f>
        <v>3.4</v>
      </c>
      <c r="E211" s="24">
        <f>MEDIAN(MinStable*D211,C211,D211)</f>
        <v>1.7</v>
      </c>
      <c r="F211" s="25">
        <f>E211/D211</f>
        <v>0.5</v>
      </c>
      <c r="G211" s="24">
        <f>MAX(0,C211-E211)</f>
        <v>0</v>
      </c>
      <c r="H211" s="24">
        <f>MAX(0,E211-C211)</f>
        <v>0.61339999999999995</v>
      </c>
      <c r="I211">
        <f>MIN(MATCH(MEDIAN(MinStable,F211,1),FC_L,1),3)</f>
        <v>2</v>
      </c>
      <c r="J211" s="25">
        <f>INDEX(FC_E1,$I211)+(MEDIAN(MinStable,$F211,1)-INDEX(FC_L,$I211))*(INDEX(FC_E1,$I211+1)-INDEX(FC_E1,$I211))/(INDEX(FC_L,$I211+1)-INDEX(FC_L,$I211))</f>
        <v>0.36499999999999999</v>
      </c>
      <c r="K211" s="25">
        <f>INDEX(FC_E2,$I211)+(MEDIAN(MinStable,$F211,1)-INDEX(FC_L,$I211))*(INDEX(FC_E2,$I211+1)-INDEX(FC_E2,$I211))/(INDEX(FC_L,$I211+1)-INDEX(FC_L,$I211))</f>
        <v>0.36</v>
      </c>
      <c r="L211" s="25">
        <f>INDEX(FC_E3,$I211)+(MEDIAN(MinStable,$F211,1)-INDEX(FC_L,$I211))*(INDEX(FC_E3,$I211+1)-INDEX(FC_E3,$I211))/(INDEX(FC_L,$I211+1)-INDEX(FC_L,$I211))</f>
        <v>0.35399999999999998</v>
      </c>
      <c r="M211" s="26">
        <f>(Cap_1*F211/J211+IF(N_base&gt;=2,Cap_2*F211/K211,0)+IF(N_base&gt;=3,Cap_3*F211/L211,0))*dt/60</f>
        <v>7.8754761843338586E-2</v>
      </c>
    </row>
    <row r="212" spans="1:13" x14ac:dyDescent="0.2">
      <c r="A212">
        <v>210</v>
      </c>
      <c r="B212" s="22">
        <f>A212/1440</f>
        <v>0.14583333333333334</v>
      </c>
      <c r="C212" s="27">
        <f>Sim!C212</f>
        <v>1.1652</v>
      </c>
      <c r="D212" s="24">
        <f>Cap_base</f>
        <v>3.4</v>
      </c>
      <c r="E212" s="24">
        <f>MEDIAN(MinStable*D212,C212,D212)</f>
        <v>1.7</v>
      </c>
      <c r="F212" s="25">
        <f>E212/D212</f>
        <v>0.5</v>
      </c>
      <c r="G212" s="24">
        <f>MAX(0,C212-E212)</f>
        <v>0</v>
      </c>
      <c r="H212" s="24">
        <f>MAX(0,E212-C212)</f>
        <v>0.53479999999999994</v>
      </c>
      <c r="I212">
        <f>MIN(MATCH(MEDIAN(MinStable,F212,1),FC_L,1),3)</f>
        <v>2</v>
      </c>
      <c r="J212" s="25">
        <f>INDEX(FC_E1,$I212)+(MEDIAN(MinStable,$F212,1)-INDEX(FC_L,$I212))*(INDEX(FC_E1,$I212+1)-INDEX(FC_E1,$I212))/(INDEX(FC_L,$I212+1)-INDEX(FC_L,$I212))</f>
        <v>0.36499999999999999</v>
      </c>
      <c r="K212" s="25">
        <f>INDEX(FC_E2,$I212)+(MEDIAN(MinStable,$F212,1)-INDEX(FC_L,$I212))*(INDEX(FC_E2,$I212+1)-INDEX(FC_E2,$I212))/(INDEX(FC_L,$I212+1)-INDEX(FC_L,$I212))</f>
        <v>0.36</v>
      </c>
      <c r="L212" s="25">
        <f>INDEX(FC_E3,$I212)+(MEDIAN(MinStable,$F212,1)-INDEX(FC_L,$I212))*(INDEX(FC_E3,$I212+1)-INDEX(FC_E3,$I212))/(INDEX(FC_L,$I212+1)-INDEX(FC_L,$I212))</f>
        <v>0.35399999999999998</v>
      </c>
      <c r="M212" s="26">
        <f>(Cap_1*F212/J212+IF(N_base&gt;=2,Cap_2*F212/K212,0)+IF(N_base&gt;=3,Cap_3*F212/L212,0))*dt/60</f>
        <v>7.8754761843338586E-2</v>
      </c>
    </row>
    <row r="213" spans="1:13" x14ac:dyDescent="0.2">
      <c r="A213">
        <v>211</v>
      </c>
      <c r="B213" s="22">
        <f>A213/1440</f>
        <v>0.14652777777777778</v>
      </c>
      <c r="C213" s="27">
        <f>Sim!C213</f>
        <v>1.0813999999999999</v>
      </c>
      <c r="D213" s="24">
        <f>Cap_base</f>
        <v>3.4</v>
      </c>
      <c r="E213" s="24">
        <f>MEDIAN(MinStable*D213,C213,D213)</f>
        <v>1.7</v>
      </c>
      <c r="F213" s="25">
        <f>E213/D213</f>
        <v>0.5</v>
      </c>
      <c r="G213" s="24">
        <f>MAX(0,C213-E213)</f>
        <v>0</v>
      </c>
      <c r="H213" s="24">
        <f>MAX(0,E213-C213)</f>
        <v>0.61860000000000004</v>
      </c>
      <c r="I213">
        <f>MIN(MATCH(MEDIAN(MinStable,F213,1),FC_L,1),3)</f>
        <v>2</v>
      </c>
      <c r="J213" s="25">
        <f>INDEX(FC_E1,$I213)+(MEDIAN(MinStable,$F213,1)-INDEX(FC_L,$I213))*(INDEX(FC_E1,$I213+1)-INDEX(FC_E1,$I213))/(INDEX(FC_L,$I213+1)-INDEX(FC_L,$I213))</f>
        <v>0.36499999999999999</v>
      </c>
      <c r="K213" s="25">
        <f>INDEX(FC_E2,$I213)+(MEDIAN(MinStable,$F213,1)-INDEX(FC_L,$I213))*(INDEX(FC_E2,$I213+1)-INDEX(FC_E2,$I213))/(INDEX(FC_L,$I213+1)-INDEX(FC_L,$I213))</f>
        <v>0.36</v>
      </c>
      <c r="L213" s="25">
        <f>INDEX(FC_E3,$I213)+(MEDIAN(MinStable,$F213,1)-INDEX(FC_L,$I213))*(INDEX(FC_E3,$I213+1)-INDEX(FC_E3,$I213))/(INDEX(FC_L,$I213+1)-INDEX(FC_L,$I213))</f>
        <v>0.35399999999999998</v>
      </c>
      <c r="M213" s="26">
        <f>(Cap_1*F213/J213+IF(N_base&gt;=2,Cap_2*F213/K213,0)+IF(N_base&gt;=3,Cap_3*F213/L213,0))*dt/60</f>
        <v>7.8754761843338586E-2</v>
      </c>
    </row>
    <row r="214" spans="1:13" x14ac:dyDescent="0.2">
      <c r="A214">
        <v>212</v>
      </c>
      <c r="B214" s="22">
        <f>A214/1440</f>
        <v>0.14722222222222223</v>
      </c>
      <c r="C214" s="27">
        <f>Sim!C214</f>
        <v>1.1937</v>
      </c>
      <c r="D214" s="24">
        <f>Cap_base</f>
        <v>3.4</v>
      </c>
      <c r="E214" s="24">
        <f>MEDIAN(MinStable*D214,C214,D214)</f>
        <v>1.7</v>
      </c>
      <c r="F214" s="25">
        <f>E214/D214</f>
        <v>0.5</v>
      </c>
      <c r="G214" s="24">
        <f>MAX(0,C214-E214)</f>
        <v>0</v>
      </c>
      <c r="H214" s="24">
        <f>MAX(0,E214-C214)</f>
        <v>0.50629999999999997</v>
      </c>
      <c r="I214">
        <f>MIN(MATCH(MEDIAN(MinStable,F214,1),FC_L,1),3)</f>
        <v>2</v>
      </c>
      <c r="J214" s="25">
        <f>INDEX(FC_E1,$I214)+(MEDIAN(MinStable,$F214,1)-INDEX(FC_L,$I214))*(INDEX(FC_E1,$I214+1)-INDEX(FC_E1,$I214))/(INDEX(FC_L,$I214+1)-INDEX(FC_L,$I214))</f>
        <v>0.36499999999999999</v>
      </c>
      <c r="K214" s="25">
        <f>INDEX(FC_E2,$I214)+(MEDIAN(MinStable,$F214,1)-INDEX(FC_L,$I214))*(INDEX(FC_E2,$I214+1)-INDEX(FC_E2,$I214))/(INDEX(FC_L,$I214+1)-INDEX(FC_L,$I214))</f>
        <v>0.36</v>
      </c>
      <c r="L214" s="25">
        <f>INDEX(FC_E3,$I214)+(MEDIAN(MinStable,$F214,1)-INDEX(FC_L,$I214))*(INDEX(FC_E3,$I214+1)-INDEX(FC_E3,$I214))/(INDEX(FC_L,$I214+1)-INDEX(FC_L,$I214))</f>
        <v>0.35399999999999998</v>
      </c>
      <c r="M214" s="26">
        <f>(Cap_1*F214/J214+IF(N_base&gt;=2,Cap_2*F214/K214,0)+IF(N_base&gt;=3,Cap_3*F214/L214,0))*dt/60</f>
        <v>7.8754761843338586E-2</v>
      </c>
    </row>
    <row r="215" spans="1:13" x14ac:dyDescent="0.2">
      <c r="A215">
        <v>213</v>
      </c>
      <c r="B215" s="22">
        <f>A215/1440</f>
        <v>0.14791666666666667</v>
      </c>
      <c r="C215" s="27">
        <f>Sim!C215</f>
        <v>1.1342000000000001</v>
      </c>
      <c r="D215" s="24">
        <f>Cap_base</f>
        <v>3.4</v>
      </c>
      <c r="E215" s="24">
        <f>MEDIAN(MinStable*D215,C215,D215)</f>
        <v>1.7</v>
      </c>
      <c r="F215" s="25">
        <f>E215/D215</f>
        <v>0.5</v>
      </c>
      <c r="G215" s="24">
        <f>MAX(0,C215-E215)</f>
        <v>0</v>
      </c>
      <c r="H215" s="24">
        <f>MAX(0,E215-C215)</f>
        <v>0.56579999999999986</v>
      </c>
      <c r="I215">
        <f>MIN(MATCH(MEDIAN(MinStable,F215,1),FC_L,1),3)</f>
        <v>2</v>
      </c>
      <c r="J215" s="25">
        <f>INDEX(FC_E1,$I215)+(MEDIAN(MinStable,$F215,1)-INDEX(FC_L,$I215))*(INDEX(FC_E1,$I215+1)-INDEX(FC_E1,$I215))/(INDEX(FC_L,$I215+1)-INDEX(FC_L,$I215))</f>
        <v>0.36499999999999999</v>
      </c>
      <c r="K215" s="25">
        <f>INDEX(FC_E2,$I215)+(MEDIAN(MinStable,$F215,1)-INDEX(FC_L,$I215))*(INDEX(FC_E2,$I215+1)-INDEX(FC_E2,$I215))/(INDEX(FC_L,$I215+1)-INDEX(FC_L,$I215))</f>
        <v>0.36</v>
      </c>
      <c r="L215" s="25">
        <f>INDEX(FC_E3,$I215)+(MEDIAN(MinStable,$F215,1)-INDEX(FC_L,$I215))*(INDEX(FC_E3,$I215+1)-INDEX(FC_E3,$I215))/(INDEX(FC_L,$I215+1)-INDEX(FC_L,$I215))</f>
        <v>0.35399999999999998</v>
      </c>
      <c r="M215" s="26">
        <f>(Cap_1*F215/J215+IF(N_base&gt;=2,Cap_2*F215/K215,0)+IF(N_base&gt;=3,Cap_3*F215/L215,0))*dt/60</f>
        <v>7.8754761843338586E-2</v>
      </c>
    </row>
    <row r="216" spans="1:13" x14ac:dyDescent="0.2">
      <c r="A216">
        <v>214</v>
      </c>
      <c r="B216" s="22">
        <f>A216/1440</f>
        <v>0.14861111111111111</v>
      </c>
      <c r="C216" s="27">
        <f>Sim!C216</f>
        <v>1.1979</v>
      </c>
      <c r="D216" s="24">
        <f>Cap_base</f>
        <v>3.4</v>
      </c>
      <c r="E216" s="24">
        <f>MEDIAN(MinStable*D216,C216,D216)</f>
        <v>1.7</v>
      </c>
      <c r="F216" s="25">
        <f>E216/D216</f>
        <v>0.5</v>
      </c>
      <c r="G216" s="24">
        <f>MAX(0,C216-E216)</f>
        <v>0</v>
      </c>
      <c r="H216" s="24">
        <f>MAX(0,E216-C216)</f>
        <v>0.50209999999999999</v>
      </c>
      <c r="I216">
        <f>MIN(MATCH(MEDIAN(MinStable,F216,1),FC_L,1),3)</f>
        <v>2</v>
      </c>
      <c r="J216" s="25">
        <f>INDEX(FC_E1,$I216)+(MEDIAN(MinStable,$F216,1)-INDEX(FC_L,$I216))*(INDEX(FC_E1,$I216+1)-INDEX(FC_E1,$I216))/(INDEX(FC_L,$I216+1)-INDEX(FC_L,$I216))</f>
        <v>0.36499999999999999</v>
      </c>
      <c r="K216" s="25">
        <f>INDEX(FC_E2,$I216)+(MEDIAN(MinStable,$F216,1)-INDEX(FC_L,$I216))*(INDEX(FC_E2,$I216+1)-INDEX(FC_E2,$I216))/(INDEX(FC_L,$I216+1)-INDEX(FC_L,$I216))</f>
        <v>0.36</v>
      </c>
      <c r="L216" s="25">
        <f>INDEX(FC_E3,$I216)+(MEDIAN(MinStable,$F216,1)-INDEX(FC_L,$I216))*(INDEX(FC_E3,$I216+1)-INDEX(FC_E3,$I216))/(INDEX(FC_L,$I216+1)-INDEX(FC_L,$I216))</f>
        <v>0.35399999999999998</v>
      </c>
      <c r="M216" s="26">
        <f>(Cap_1*F216/J216+IF(N_base&gt;=2,Cap_2*F216/K216,0)+IF(N_base&gt;=3,Cap_3*F216/L216,0))*dt/60</f>
        <v>7.8754761843338586E-2</v>
      </c>
    </row>
    <row r="217" spans="1:13" x14ac:dyDescent="0.2">
      <c r="A217">
        <v>215</v>
      </c>
      <c r="B217" s="22">
        <f>A217/1440</f>
        <v>0.14930555555555555</v>
      </c>
      <c r="C217" s="27">
        <f>Sim!C217</f>
        <v>1.2132000000000001</v>
      </c>
      <c r="D217" s="24">
        <f>Cap_base</f>
        <v>3.4</v>
      </c>
      <c r="E217" s="24">
        <f>MEDIAN(MinStable*D217,C217,D217)</f>
        <v>1.7</v>
      </c>
      <c r="F217" s="25">
        <f>E217/D217</f>
        <v>0.5</v>
      </c>
      <c r="G217" s="24">
        <f>MAX(0,C217-E217)</f>
        <v>0</v>
      </c>
      <c r="H217" s="24">
        <f>MAX(0,E217-C217)</f>
        <v>0.4867999999999999</v>
      </c>
      <c r="I217">
        <f>MIN(MATCH(MEDIAN(MinStable,F217,1),FC_L,1),3)</f>
        <v>2</v>
      </c>
      <c r="J217" s="25">
        <f>INDEX(FC_E1,$I217)+(MEDIAN(MinStable,$F217,1)-INDEX(FC_L,$I217))*(INDEX(FC_E1,$I217+1)-INDEX(FC_E1,$I217))/(INDEX(FC_L,$I217+1)-INDEX(FC_L,$I217))</f>
        <v>0.36499999999999999</v>
      </c>
      <c r="K217" s="25">
        <f>INDEX(FC_E2,$I217)+(MEDIAN(MinStable,$F217,1)-INDEX(FC_L,$I217))*(INDEX(FC_E2,$I217+1)-INDEX(FC_E2,$I217))/(INDEX(FC_L,$I217+1)-INDEX(FC_L,$I217))</f>
        <v>0.36</v>
      </c>
      <c r="L217" s="25">
        <f>INDEX(FC_E3,$I217)+(MEDIAN(MinStable,$F217,1)-INDEX(FC_L,$I217))*(INDEX(FC_E3,$I217+1)-INDEX(FC_E3,$I217))/(INDEX(FC_L,$I217+1)-INDEX(FC_L,$I217))</f>
        <v>0.35399999999999998</v>
      </c>
      <c r="M217" s="26">
        <f>(Cap_1*F217/J217+IF(N_base&gt;=2,Cap_2*F217/K217,0)+IF(N_base&gt;=3,Cap_3*F217/L217,0))*dt/60</f>
        <v>7.8754761843338586E-2</v>
      </c>
    </row>
    <row r="218" spans="1:13" x14ac:dyDescent="0.2">
      <c r="A218">
        <v>216</v>
      </c>
      <c r="B218" s="22">
        <f>A218/1440</f>
        <v>0.15</v>
      </c>
      <c r="C218" s="27">
        <f>Sim!C218</f>
        <v>1.6355</v>
      </c>
      <c r="D218" s="24">
        <f>Cap_base</f>
        <v>3.4</v>
      </c>
      <c r="E218" s="24">
        <f>MEDIAN(MinStable*D218,C218,D218)</f>
        <v>1.7</v>
      </c>
      <c r="F218" s="25">
        <f>E218/D218</f>
        <v>0.5</v>
      </c>
      <c r="G218" s="24">
        <f>MAX(0,C218-E218)</f>
        <v>0</v>
      </c>
      <c r="H218" s="24">
        <f>MAX(0,E218-C218)</f>
        <v>6.4500000000000002E-2</v>
      </c>
      <c r="I218">
        <f>MIN(MATCH(MEDIAN(MinStable,F218,1),FC_L,1),3)</f>
        <v>2</v>
      </c>
      <c r="J218" s="25">
        <f>INDEX(FC_E1,$I218)+(MEDIAN(MinStable,$F218,1)-INDEX(FC_L,$I218))*(INDEX(FC_E1,$I218+1)-INDEX(FC_E1,$I218))/(INDEX(FC_L,$I218+1)-INDEX(FC_L,$I218))</f>
        <v>0.36499999999999999</v>
      </c>
      <c r="K218" s="25">
        <f>INDEX(FC_E2,$I218)+(MEDIAN(MinStable,$F218,1)-INDEX(FC_L,$I218))*(INDEX(FC_E2,$I218+1)-INDEX(FC_E2,$I218))/(INDEX(FC_L,$I218+1)-INDEX(FC_L,$I218))</f>
        <v>0.36</v>
      </c>
      <c r="L218" s="25">
        <f>INDEX(FC_E3,$I218)+(MEDIAN(MinStable,$F218,1)-INDEX(FC_L,$I218))*(INDEX(FC_E3,$I218+1)-INDEX(FC_E3,$I218))/(INDEX(FC_L,$I218+1)-INDEX(FC_L,$I218))</f>
        <v>0.35399999999999998</v>
      </c>
      <c r="M218" s="26">
        <f>(Cap_1*F218/J218+IF(N_base&gt;=2,Cap_2*F218/K218,0)+IF(N_base&gt;=3,Cap_3*F218/L218,0))*dt/60</f>
        <v>7.8754761843338586E-2</v>
      </c>
    </row>
    <row r="219" spans="1:13" x14ac:dyDescent="0.2">
      <c r="A219">
        <v>217</v>
      </c>
      <c r="B219" s="22">
        <f>A219/1440</f>
        <v>0.15069444444444444</v>
      </c>
      <c r="C219" s="27">
        <f>Sim!C219</f>
        <v>1.7484</v>
      </c>
      <c r="D219" s="24">
        <f>Cap_base</f>
        <v>3.4</v>
      </c>
      <c r="E219" s="24">
        <f>MEDIAN(MinStable*D219,C219,D219)</f>
        <v>1.7484</v>
      </c>
      <c r="F219" s="25">
        <f>E219/D219</f>
        <v>0.51423529411764701</v>
      </c>
      <c r="G219" s="24">
        <f>MAX(0,C219-E219)</f>
        <v>0</v>
      </c>
      <c r="H219" s="24">
        <f>MAX(0,E219-C219)</f>
        <v>0</v>
      </c>
      <c r="I219">
        <f>MIN(MATCH(MEDIAN(MinStable,F219,1),FC_L,1),3)</f>
        <v>2</v>
      </c>
      <c r="J219" s="25">
        <f>INDEX(FC_E1,$I219)+(MEDIAN(MinStable,$F219,1)-INDEX(FC_L,$I219))*(INDEX(FC_E1,$I219+1)-INDEX(FC_E1,$I219))/(INDEX(FC_L,$I219+1)-INDEX(FC_L,$I219))</f>
        <v>0.36727764705882354</v>
      </c>
      <c r="K219" s="25">
        <f>INDEX(FC_E2,$I219)+(MEDIAN(MinStable,$F219,1)-INDEX(FC_L,$I219))*(INDEX(FC_E2,$I219+1)-INDEX(FC_E2,$I219))/(INDEX(FC_L,$I219+1)-INDEX(FC_L,$I219))</f>
        <v>0.36227764705882354</v>
      </c>
      <c r="L219" s="25">
        <f>INDEX(FC_E3,$I219)+(MEDIAN(MinStable,$F219,1)-INDEX(FC_L,$I219))*(INDEX(FC_E3,$I219+1)-INDEX(FC_E3,$I219))/(INDEX(FC_L,$I219+1)-INDEX(FC_L,$I219))</f>
        <v>0.35622070588235294</v>
      </c>
      <c r="M219" s="26">
        <f>(Cap_1*F219/J219+IF(N_base&gt;=2,Cap_2*F219/K219,0)+IF(N_base&gt;=3,Cap_3*F219/L219,0))*dt/60</f>
        <v>8.0491548469627541E-2</v>
      </c>
    </row>
    <row r="220" spans="1:13" x14ac:dyDescent="0.2">
      <c r="A220">
        <v>218</v>
      </c>
      <c r="B220" s="22">
        <f>A220/1440</f>
        <v>0.15138888888888888</v>
      </c>
      <c r="C220" s="27">
        <f>Sim!C220</f>
        <v>1.6518999999999999</v>
      </c>
      <c r="D220" s="24">
        <f>Cap_base</f>
        <v>3.4</v>
      </c>
      <c r="E220" s="24">
        <f>MEDIAN(MinStable*D220,C220,D220)</f>
        <v>1.7</v>
      </c>
      <c r="F220" s="25">
        <f>E220/D220</f>
        <v>0.5</v>
      </c>
      <c r="G220" s="24">
        <f>MAX(0,C220-E220)</f>
        <v>0</v>
      </c>
      <c r="H220" s="24">
        <f>MAX(0,E220-C220)</f>
        <v>4.8100000000000032E-2</v>
      </c>
      <c r="I220">
        <f>MIN(MATCH(MEDIAN(MinStable,F220,1),FC_L,1),3)</f>
        <v>2</v>
      </c>
      <c r="J220" s="25">
        <f>INDEX(FC_E1,$I220)+(MEDIAN(MinStable,$F220,1)-INDEX(FC_L,$I220))*(INDEX(FC_E1,$I220+1)-INDEX(FC_E1,$I220))/(INDEX(FC_L,$I220+1)-INDEX(FC_L,$I220))</f>
        <v>0.36499999999999999</v>
      </c>
      <c r="K220" s="25">
        <f>INDEX(FC_E2,$I220)+(MEDIAN(MinStable,$F220,1)-INDEX(FC_L,$I220))*(INDEX(FC_E2,$I220+1)-INDEX(FC_E2,$I220))/(INDEX(FC_L,$I220+1)-INDEX(FC_L,$I220))</f>
        <v>0.36</v>
      </c>
      <c r="L220" s="25">
        <f>INDEX(FC_E3,$I220)+(MEDIAN(MinStable,$F220,1)-INDEX(FC_L,$I220))*(INDEX(FC_E3,$I220+1)-INDEX(FC_E3,$I220))/(INDEX(FC_L,$I220+1)-INDEX(FC_L,$I220))</f>
        <v>0.35399999999999998</v>
      </c>
      <c r="M220" s="26">
        <f>(Cap_1*F220/J220+IF(N_base&gt;=2,Cap_2*F220/K220,0)+IF(N_base&gt;=3,Cap_3*F220/L220,0))*dt/60</f>
        <v>7.8754761843338586E-2</v>
      </c>
    </row>
    <row r="221" spans="1:13" x14ac:dyDescent="0.2">
      <c r="A221">
        <v>219</v>
      </c>
      <c r="B221" s="22">
        <f>A221/1440</f>
        <v>0.15208333333333332</v>
      </c>
      <c r="C221" s="27">
        <f>Sim!C221</f>
        <v>1.1500999999999999</v>
      </c>
      <c r="D221" s="24">
        <f>Cap_base</f>
        <v>3.4</v>
      </c>
      <c r="E221" s="24">
        <f>MEDIAN(MinStable*D221,C221,D221)</f>
        <v>1.7</v>
      </c>
      <c r="F221" s="25">
        <f>E221/D221</f>
        <v>0.5</v>
      </c>
      <c r="G221" s="24">
        <f>MAX(0,C221-E221)</f>
        <v>0</v>
      </c>
      <c r="H221" s="24">
        <f>MAX(0,E221-C221)</f>
        <v>0.54990000000000006</v>
      </c>
      <c r="I221">
        <f>MIN(MATCH(MEDIAN(MinStable,F221,1),FC_L,1),3)</f>
        <v>2</v>
      </c>
      <c r="J221" s="25">
        <f>INDEX(FC_E1,$I221)+(MEDIAN(MinStable,$F221,1)-INDEX(FC_L,$I221))*(INDEX(FC_E1,$I221+1)-INDEX(FC_E1,$I221))/(INDEX(FC_L,$I221+1)-INDEX(FC_L,$I221))</f>
        <v>0.36499999999999999</v>
      </c>
      <c r="K221" s="25">
        <f>INDEX(FC_E2,$I221)+(MEDIAN(MinStable,$F221,1)-INDEX(FC_L,$I221))*(INDEX(FC_E2,$I221+1)-INDEX(FC_E2,$I221))/(INDEX(FC_L,$I221+1)-INDEX(FC_L,$I221))</f>
        <v>0.36</v>
      </c>
      <c r="L221" s="25">
        <f>INDEX(FC_E3,$I221)+(MEDIAN(MinStable,$F221,1)-INDEX(FC_L,$I221))*(INDEX(FC_E3,$I221+1)-INDEX(FC_E3,$I221))/(INDEX(FC_L,$I221+1)-INDEX(FC_L,$I221))</f>
        <v>0.35399999999999998</v>
      </c>
      <c r="M221" s="26">
        <f>(Cap_1*F221/J221+IF(N_base&gt;=2,Cap_2*F221/K221,0)+IF(N_base&gt;=3,Cap_3*F221/L221,0))*dt/60</f>
        <v>7.8754761843338586E-2</v>
      </c>
    </row>
    <row r="222" spans="1:13" x14ac:dyDescent="0.2">
      <c r="A222">
        <v>220</v>
      </c>
      <c r="B222" s="22">
        <f>A222/1440</f>
        <v>0.15277777777777779</v>
      </c>
      <c r="C222" s="27">
        <f>Sim!C222</f>
        <v>1.1687000000000001</v>
      </c>
      <c r="D222" s="24">
        <f>Cap_base</f>
        <v>3.4</v>
      </c>
      <c r="E222" s="24">
        <f>MEDIAN(MinStable*D222,C222,D222)</f>
        <v>1.7</v>
      </c>
      <c r="F222" s="25">
        <f>E222/D222</f>
        <v>0.5</v>
      </c>
      <c r="G222" s="24">
        <f>MAX(0,C222-E222)</f>
        <v>0</v>
      </c>
      <c r="H222" s="24">
        <f>MAX(0,E222-C222)</f>
        <v>0.53129999999999988</v>
      </c>
      <c r="I222">
        <f>MIN(MATCH(MEDIAN(MinStable,F222,1),FC_L,1),3)</f>
        <v>2</v>
      </c>
      <c r="J222" s="25">
        <f>INDEX(FC_E1,$I222)+(MEDIAN(MinStable,$F222,1)-INDEX(FC_L,$I222))*(INDEX(FC_E1,$I222+1)-INDEX(FC_E1,$I222))/(INDEX(FC_L,$I222+1)-INDEX(FC_L,$I222))</f>
        <v>0.36499999999999999</v>
      </c>
      <c r="K222" s="25">
        <f>INDEX(FC_E2,$I222)+(MEDIAN(MinStable,$F222,1)-INDEX(FC_L,$I222))*(INDEX(FC_E2,$I222+1)-INDEX(FC_E2,$I222))/(INDEX(FC_L,$I222+1)-INDEX(FC_L,$I222))</f>
        <v>0.36</v>
      </c>
      <c r="L222" s="25">
        <f>INDEX(FC_E3,$I222)+(MEDIAN(MinStable,$F222,1)-INDEX(FC_L,$I222))*(INDEX(FC_E3,$I222+1)-INDEX(FC_E3,$I222))/(INDEX(FC_L,$I222+1)-INDEX(FC_L,$I222))</f>
        <v>0.35399999999999998</v>
      </c>
      <c r="M222" s="26">
        <f>(Cap_1*F222/J222+IF(N_base&gt;=2,Cap_2*F222/K222,0)+IF(N_base&gt;=3,Cap_3*F222/L222,0))*dt/60</f>
        <v>7.8754761843338586E-2</v>
      </c>
    </row>
    <row r="223" spans="1:13" x14ac:dyDescent="0.2">
      <c r="A223">
        <v>221</v>
      </c>
      <c r="B223" s="22">
        <f>A223/1440</f>
        <v>0.15347222222222223</v>
      </c>
      <c r="C223" s="27">
        <f>Sim!C223</f>
        <v>1.2373000000000001</v>
      </c>
      <c r="D223" s="24">
        <f>Cap_base</f>
        <v>3.4</v>
      </c>
      <c r="E223" s="24">
        <f>MEDIAN(MinStable*D223,C223,D223)</f>
        <v>1.7</v>
      </c>
      <c r="F223" s="25">
        <f>E223/D223</f>
        <v>0.5</v>
      </c>
      <c r="G223" s="24">
        <f>MAX(0,C223-E223)</f>
        <v>0</v>
      </c>
      <c r="H223" s="24">
        <f>MAX(0,E223-C223)</f>
        <v>0.46269999999999989</v>
      </c>
      <c r="I223">
        <f>MIN(MATCH(MEDIAN(MinStable,F223,1),FC_L,1),3)</f>
        <v>2</v>
      </c>
      <c r="J223" s="25">
        <f>INDEX(FC_E1,$I223)+(MEDIAN(MinStable,$F223,1)-INDEX(FC_L,$I223))*(INDEX(FC_E1,$I223+1)-INDEX(FC_E1,$I223))/(INDEX(FC_L,$I223+1)-INDEX(FC_L,$I223))</f>
        <v>0.36499999999999999</v>
      </c>
      <c r="K223" s="25">
        <f>INDEX(FC_E2,$I223)+(MEDIAN(MinStable,$F223,1)-INDEX(FC_L,$I223))*(INDEX(FC_E2,$I223+1)-INDEX(FC_E2,$I223))/(INDEX(FC_L,$I223+1)-INDEX(FC_L,$I223))</f>
        <v>0.36</v>
      </c>
      <c r="L223" s="25">
        <f>INDEX(FC_E3,$I223)+(MEDIAN(MinStable,$F223,1)-INDEX(FC_L,$I223))*(INDEX(FC_E3,$I223+1)-INDEX(FC_E3,$I223))/(INDEX(FC_L,$I223+1)-INDEX(FC_L,$I223))</f>
        <v>0.35399999999999998</v>
      </c>
      <c r="M223" s="26">
        <f>(Cap_1*F223/J223+IF(N_base&gt;=2,Cap_2*F223/K223,0)+IF(N_base&gt;=3,Cap_3*F223/L223,0))*dt/60</f>
        <v>7.8754761843338586E-2</v>
      </c>
    </row>
    <row r="224" spans="1:13" x14ac:dyDescent="0.2">
      <c r="A224">
        <v>222</v>
      </c>
      <c r="B224" s="22">
        <f>A224/1440</f>
        <v>0.15416666666666667</v>
      </c>
      <c r="C224" s="27">
        <f>Sim!C224</f>
        <v>1.1585000000000001</v>
      </c>
      <c r="D224" s="24">
        <f>Cap_base</f>
        <v>3.4</v>
      </c>
      <c r="E224" s="24">
        <f>MEDIAN(MinStable*D224,C224,D224)</f>
        <v>1.7</v>
      </c>
      <c r="F224" s="25">
        <f>E224/D224</f>
        <v>0.5</v>
      </c>
      <c r="G224" s="24">
        <f>MAX(0,C224-E224)</f>
        <v>0</v>
      </c>
      <c r="H224" s="24">
        <f>MAX(0,E224-C224)</f>
        <v>0.54149999999999987</v>
      </c>
      <c r="I224">
        <f>MIN(MATCH(MEDIAN(MinStable,F224,1),FC_L,1),3)</f>
        <v>2</v>
      </c>
      <c r="J224" s="25">
        <f>INDEX(FC_E1,$I224)+(MEDIAN(MinStable,$F224,1)-INDEX(FC_L,$I224))*(INDEX(FC_E1,$I224+1)-INDEX(FC_E1,$I224))/(INDEX(FC_L,$I224+1)-INDEX(FC_L,$I224))</f>
        <v>0.36499999999999999</v>
      </c>
      <c r="K224" s="25">
        <f>INDEX(FC_E2,$I224)+(MEDIAN(MinStable,$F224,1)-INDEX(FC_L,$I224))*(INDEX(FC_E2,$I224+1)-INDEX(FC_E2,$I224))/(INDEX(FC_L,$I224+1)-INDEX(FC_L,$I224))</f>
        <v>0.36</v>
      </c>
      <c r="L224" s="25">
        <f>INDEX(FC_E3,$I224)+(MEDIAN(MinStable,$F224,1)-INDEX(FC_L,$I224))*(INDEX(FC_E3,$I224+1)-INDEX(FC_E3,$I224))/(INDEX(FC_L,$I224+1)-INDEX(FC_L,$I224))</f>
        <v>0.35399999999999998</v>
      </c>
      <c r="M224" s="26">
        <f>(Cap_1*F224/J224+IF(N_base&gt;=2,Cap_2*F224/K224,0)+IF(N_base&gt;=3,Cap_3*F224/L224,0))*dt/60</f>
        <v>7.8754761843338586E-2</v>
      </c>
    </row>
    <row r="225" spans="1:13" x14ac:dyDescent="0.2">
      <c r="A225">
        <v>223</v>
      </c>
      <c r="B225" s="22">
        <f>A225/1440</f>
        <v>0.15486111111111112</v>
      </c>
      <c r="C225" s="27">
        <f>Sim!C225</f>
        <v>1.1462000000000001</v>
      </c>
      <c r="D225" s="24">
        <f>Cap_base</f>
        <v>3.4</v>
      </c>
      <c r="E225" s="24">
        <f>MEDIAN(MinStable*D225,C225,D225)</f>
        <v>1.7</v>
      </c>
      <c r="F225" s="25">
        <f>E225/D225</f>
        <v>0.5</v>
      </c>
      <c r="G225" s="24">
        <f>MAX(0,C225-E225)</f>
        <v>0</v>
      </c>
      <c r="H225" s="24">
        <f>MAX(0,E225-C225)</f>
        <v>0.55379999999999985</v>
      </c>
      <c r="I225">
        <f>MIN(MATCH(MEDIAN(MinStable,F225,1),FC_L,1),3)</f>
        <v>2</v>
      </c>
      <c r="J225" s="25">
        <f>INDEX(FC_E1,$I225)+(MEDIAN(MinStable,$F225,1)-INDEX(FC_L,$I225))*(INDEX(FC_E1,$I225+1)-INDEX(FC_E1,$I225))/(INDEX(FC_L,$I225+1)-INDEX(FC_L,$I225))</f>
        <v>0.36499999999999999</v>
      </c>
      <c r="K225" s="25">
        <f>INDEX(FC_E2,$I225)+(MEDIAN(MinStable,$F225,1)-INDEX(FC_L,$I225))*(INDEX(FC_E2,$I225+1)-INDEX(FC_E2,$I225))/(INDEX(FC_L,$I225+1)-INDEX(FC_L,$I225))</f>
        <v>0.36</v>
      </c>
      <c r="L225" s="25">
        <f>INDEX(FC_E3,$I225)+(MEDIAN(MinStable,$F225,1)-INDEX(FC_L,$I225))*(INDEX(FC_E3,$I225+1)-INDEX(FC_E3,$I225))/(INDEX(FC_L,$I225+1)-INDEX(FC_L,$I225))</f>
        <v>0.35399999999999998</v>
      </c>
      <c r="M225" s="26">
        <f>(Cap_1*F225/J225+IF(N_base&gt;=2,Cap_2*F225/K225,0)+IF(N_base&gt;=3,Cap_3*F225/L225,0))*dt/60</f>
        <v>7.8754761843338586E-2</v>
      </c>
    </row>
    <row r="226" spans="1:13" x14ac:dyDescent="0.2">
      <c r="A226">
        <v>224</v>
      </c>
      <c r="B226" s="22">
        <f>A226/1440</f>
        <v>0.15555555555555556</v>
      </c>
      <c r="C226" s="27">
        <f>Sim!C226</f>
        <v>1.0822000000000001</v>
      </c>
      <c r="D226" s="24">
        <f>Cap_base</f>
        <v>3.4</v>
      </c>
      <c r="E226" s="24">
        <f>MEDIAN(MinStable*D226,C226,D226)</f>
        <v>1.7</v>
      </c>
      <c r="F226" s="25">
        <f>E226/D226</f>
        <v>0.5</v>
      </c>
      <c r="G226" s="24">
        <f>MAX(0,C226-E226)</f>
        <v>0</v>
      </c>
      <c r="H226" s="24">
        <f>MAX(0,E226-C226)</f>
        <v>0.6177999999999999</v>
      </c>
      <c r="I226">
        <f>MIN(MATCH(MEDIAN(MinStable,F226,1),FC_L,1),3)</f>
        <v>2</v>
      </c>
      <c r="J226" s="25">
        <f>INDEX(FC_E1,$I226)+(MEDIAN(MinStable,$F226,1)-INDEX(FC_L,$I226))*(INDEX(FC_E1,$I226+1)-INDEX(FC_E1,$I226))/(INDEX(FC_L,$I226+1)-INDEX(FC_L,$I226))</f>
        <v>0.36499999999999999</v>
      </c>
      <c r="K226" s="25">
        <f>INDEX(FC_E2,$I226)+(MEDIAN(MinStable,$F226,1)-INDEX(FC_L,$I226))*(INDEX(FC_E2,$I226+1)-INDEX(FC_E2,$I226))/(INDEX(FC_L,$I226+1)-INDEX(FC_L,$I226))</f>
        <v>0.36</v>
      </c>
      <c r="L226" s="25">
        <f>INDEX(FC_E3,$I226)+(MEDIAN(MinStable,$F226,1)-INDEX(FC_L,$I226))*(INDEX(FC_E3,$I226+1)-INDEX(FC_E3,$I226))/(INDEX(FC_L,$I226+1)-INDEX(FC_L,$I226))</f>
        <v>0.35399999999999998</v>
      </c>
      <c r="M226" s="26">
        <f>(Cap_1*F226/J226+IF(N_base&gt;=2,Cap_2*F226/K226,0)+IF(N_base&gt;=3,Cap_3*F226/L226,0))*dt/60</f>
        <v>7.8754761843338586E-2</v>
      </c>
    </row>
    <row r="227" spans="1:13" x14ac:dyDescent="0.2">
      <c r="A227">
        <v>225</v>
      </c>
      <c r="B227" s="22">
        <f>A227/1440</f>
        <v>0.15625</v>
      </c>
      <c r="C227" s="27">
        <f>Sim!C227</f>
        <v>1.1919999999999999</v>
      </c>
      <c r="D227" s="24">
        <f>Cap_base</f>
        <v>3.4</v>
      </c>
      <c r="E227" s="24">
        <f>MEDIAN(MinStable*D227,C227,D227)</f>
        <v>1.7</v>
      </c>
      <c r="F227" s="25">
        <f>E227/D227</f>
        <v>0.5</v>
      </c>
      <c r="G227" s="24">
        <f>MAX(0,C227-E227)</f>
        <v>0</v>
      </c>
      <c r="H227" s="24">
        <f>MAX(0,E227-C227)</f>
        <v>0.50800000000000001</v>
      </c>
      <c r="I227">
        <f>MIN(MATCH(MEDIAN(MinStable,F227,1),FC_L,1),3)</f>
        <v>2</v>
      </c>
      <c r="J227" s="25">
        <f>INDEX(FC_E1,$I227)+(MEDIAN(MinStable,$F227,1)-INDEX(FC_L,$I227))*(INDEX(FC_E1,$I227+1)-INDEX(FC_E1,$I227))/(INDEX(FC_L,$I227+1)-INDEX(FC_L,$I227))</f>
        <v>0.36499999999999999</v>
      </c>
      <c r="K227" s="25">
        <f>INDEX(FC_E2,$I227)+(MEDIAN(MinStable,$F227,1)-INDEX(FC_L,$I227))*(INDEX(FC_E2,$I227+1)-INDEX(FC_E2,$I227))/(INDEX(FC_L,$I227+1)-INDEX(FC_L,$I227))</f>
        <v>0.36</v>
      </c>
      <c r="L227" s="25">
        <f>INDEX(FC_E3,$I227)+(MEDIAN(MinStable,$F227,1)-INDEX(FC_L,$I227))*(INDEX(FC_E3,$I227+1)-INDEX(FC_E3,$I227))/(INDEX(FC_L,$I227+1)-INDEX(FC_L,$I227))</f>
        <v>0.35399999999999998</v>
      </c>
      <c r="M227" s="26">
        <f>(Cap_1*F227/J227+IF(N_base&gt;=2,Cap_2*F227/K227,0)+IF(N_base&gt;=3,Cap_3*F227/L227,0))*dt/60</f>
        <v>7.8754761843338586E-2</v>
      </c>
    </row>
    <row r="228" spans="1:13" x14ac:dyDescent="0.2">
      <c r="A228">
        <v>226</v>
      </c>
      <c r="B228" s="22">
        <f>A228/1440</f>
        <v>0.15694444444444444</v>
      </c>
      <c r="C228" s="27">
        <f>Sim!C228</f>
        <v>1.1580999999999999</v>
      </c>
      <c r="D228" s="24">
        <f>Cap_base</f>
        <v>3.4</v>
      </c>
      <c r="E228" s="24">
        <f>MEDIAN(MinStable*D228,C228,D228)</f>
        <v>1.7</v>
      </c>
      <c r="F228" s="25">
        <f>E228/D228</f>
        <v>0.5</v>
      </c>
      <c r="G228" s="24">
        <f>MAX(0,C228-E228)</f>
        <v>0</v>
      </c>
      <c r="H228" s="24">
        <f>MAX(0,E228-C228)</f>
        <v>0.54190000000000005</v>
      </c>
      <c r="I228">
        <f>MIN(MATCH(MEDIAN(MinStable,F228,1),FC_L,1),3)</f>
        <v>2</v>
      </c>
      <c r="J228" s="25">
        <f>INDEX(FC_E1,$I228)+(MEDIAN(MinStable,$F228,1)-INDEX(FC_L,$I228))*(INDEX(FC_E1,$I228+1)-INDEX(FC_E1,$I228))/(INDEX(FC_L,$I228+1)-INDEX(FC_L,$I228))</f>
        <v>0.36499999999999999</v>
      </c>
      <c r="K228" s="25">
        <f>INDEX(FC_E2,$I228)+(MEDIAN(MinStable,$F228,1)-INDEX(FC_L,$I228))*(INDEX(FC_E2,$I228+1)-INDEX(FC_E2,$I228))/(INDEX(FC_L,$I228+1)-INDEX(FC_L,$I228))</f>
        <v>0.36</v>
      </c>
      <c r="L228" s="25">
        <f>INDEX(FC_E3,$I228)+(MEDIAN(MinStable,$F228,1)-INDEX(FC_L,$I228))*(INDEX(FC_E3,$I228+1)-INDEX(FC_E3,$I228))/(INDEX(FC_L,$I228+1)-INDEX(FC_L,$I228))</f>
        <v>0.35399999999999998</v>
      </c>
      <c r="M228" s="26">
        <f>(Cap_1*F228/J228+IF(N_base&gt;=2,Cap_2*F228/K228,0)+IF(N_base&gt;=3,Cap_3*F228/L228,0))*dt/60</f>
        <v>7.8754761843338586E-2</v>
      </c>
    </row>
    <row r="229" spans="1:13" x14ac:dyDescent="0.2">
      <c r="A229">
        <v>227</v>
      </c>
      <c r="B229" s="22">
        <f>A229/1440</f>
        <v>0.15763888888888888</v>
      </c>
      <c r="C229" s="27">
        <f>Sim!C229</f>
        <v>1.0891999999999999</v>
      </c>
      <c r="D229" s="24">
        <f>Cap_base</f>
        <v>3.4</v>
      </c>
      <c r="E229" s="24">
        <f>MEDIAN(MinStable*D229,C229,D229)</f>
        <v>1.7</v>
      </c>
      <c r="F229" s="25">
        <f>E229/D229</f>
        <v>0.5</v>
      </c>
      <c r="G229" s="24">
        <f>MAX(0,C229-E229)</f>
        <v>0</v>
      </c>
      <c r="H229" s="24">
        <f>MAX(0,E229-C229)</f>
        <v>0.61080000000000001</v>
      </c>
      <c r="I229">
        <f>MIN(MATCH(MEDIAN(MinStable,F229,1),FC_L,1),3)</f>
        <v>2</v>
      </c>
      <c r="J229" s="25">
        <f>INDEX(FC_E1,$I229)+(MEDIAN(MinStable,$F229,1)-INDEX(FC_L,$I229))*(INDEX(FC_E1,$I229+1)-INDEX(FC_E1,$I229))/(INDEX(FC_L,$I229+1)-INDEX(FC_L,$I229))</f>
        <v>0.36499999999999999</v>
      </c>
      <c r="K229" s="25">
        <f>INDEX(FC_E2,$I229)+(MEDIAN(MinStable,$F229,1)-INDEX(FC_L,$I229))*(INDEX(FC_E2,$I229+1)-INDEX(FC_E2,$I229))/(INDEX(FC_L,$I229+1)-INDEX(FC_L,$I229))</f>
        <v>0.36</v>
      </c>
      <c r="L229" s="25">
        <f>INDEX(FC_E3,$I229)+(MEDIAN(MinStable,$F229,1)-INDEX(FC_L,$I229))*(INDEX(FC_E3,$I229+1)-INDEX(FC_E3,$I229))/(INDEX(FC_L,$I229+1)-INDEX(FC_L,$I229))</f>
        <v>0.35399999999999998</v>
      </c>
      <c r="M229" s="26">
        <f>(Cap_1*F229/J229+IF(N_base&gt;=2,Cap_2*F229/K229,0)+IF(N_base&gt;=3,Cap_3*F229/L229,0))*dt/60</f>
        <v>7.8754761843338586E-2</v>
      </c>
    </row>
    <row r="230" spans="1:13" x14ac:dyDescent="0.2">
      <c r="A230">
        <v>228</v>
      </c>
      <c r="B230" s="22">
        <f>A230/1440</f>
        <v>0.15833333333333333</v>
      </c>
      <c r="C230" s="27">
        <f>Sim!C230</f>
        <v>1.1209</v>
      </c>
      <c r="D230" s="24">
        <f>Cap_base</f>
        <v>3.4</v>
      </c>
      <c r="E230" s="24">
        <f>MEDIAN(MinStable*D230,C230,D230)</f>
        <v>1.7</v>
      </c>
      <c r="F230" s="25">
        <f>E230/D230</f>
        <v>0.5</v>
      </c>
      <c r="G230" s="24">
        <f>MAX(0,C230-E230)</f>
        <v>0</v>
      </c>
      <c r="H230" s="24">
        <f>MAX(0,E230-C230)</f>
        <v>0.57909999999999995</v>
      </c>
      <c r="I230">
        <f>MIN(MATCH(MEDIAN(MinStable,F230,1),FC_L,1),3)</f>
        <v>2</v>
      </c>
      <c r="J230" s="25">
        <f>INDEX(FC_E1,$I230)+(MEDIAN(MinStable,$F230,1)-INDEX(FC_L,$I230))*(INDEX(FC_E1,$I230+1)-INDEX(FC_E1,$I230))/(INDEX(FC_L,$I230+1)-INDEX(FC_L,$I230))</f>
        <v>0.36499999999999999</v>
      </c>
      <c r="K230" s="25">
        <f>INDEX(FC_E2,$I230)+(MEDIAN(MinStable,$F230,1)-INDEX(FC_L,$I230))*(INDEX(FC_E2,$I230+1)-INDEX(FC_E2,$I230))/(INDEX(FC_L,$I230+1)-INDEX(FC_L,$I230))</f>
        <v>0.36</v>
      </c>
      <c r="L230" s="25">
        <f>INDEX(FC_E3,$I230)+(MEDIAN(MinStable,$F230,1)-INDEX(FC_L,$I230))*(INDEX(FC_E3,$I230+1)-INDEX(FC_E3,$I230))/(INDEX(FC_L,$I230+1)-INDEX(FC_L,$I230))</f>
        <v>0.35399999999999998</v>
      </c>
      <c r="M230" s="26">
        <f>(Cap_1*F230/J230+IF(N_base&gt;=2,Cap_2*F230/K230,0)+IF(N_base&gt;=3,Cap_3*F230/L230,0))*dt/60</f>
        <v>7.8754761843338586E-2</v>
      </c>
    </row>
    <row r="231" spans="1:13" x14ac:dyDescent="0.2">
      <c r="A231">
        <v>229</v>
      </c>
      <c r="B231" s="22">
        <f>A231/1440</f>
        <v>0.15902777777777777</v>
      </c>
      <c r="C231" s="27">
        <f>Sim!C231</f>
        <v>1.1701999999999999</v>
      </c>
      <c r="D231" s="24">
        <f>Cap_base</f>
        <v>3.4</v>
      </c>
      <c r="E231" s="24">
        <f>MEDIAN(MinStable*D231,C231,D231)</f>
        <v>1.7</v>
      </c>
      <c r="F231" s="25">
        <f>E231/D231</f>
        <v>0.5</v>
      </c>
      <c r="G231" s="24">
        <f>MAX(0,C231-E231)</f>
        <v>0</v>
      </c>
      <c r="H231" s="24">
        <f>MAX(0,E231-C231)</f>
        <v>0.52980000000000005</v>
      </c>
      <c r="I231">
        <f>MIN(MATCH(MEDIAN(MinStable,F231,1),FC_L,1),3)</f>
        <v>2</v>
      </c>
      <c r="J231" s="25">
        <f>INDEX(FC_E1,$I231)+(MEDIAN(MinStable,$F231,1)-INDEX(FC_L,$I231))*(INDEX(FC_E1,$I231+1)-INDEX(FC_E1,$I231))/(INDEX(FC_L,$I231+1)-INDEX(FC_L,$I231))</f>
        <v>0.36499999999999999</v>
      </c>
      <c r="K231" s="25">
        <f>INDEX(FC_E2,$I231)+(MEDIAN(MinStable,$F231,1)-INDEX(FC_L,$I231))*(INDEX(FC_E2,$I231+1)-INDEX(FC_E2,$I231))/(INDEX(FC_L,$I231+1)-INDEX(FC_L,$I231))</f>
        <v>0.36</v>
      </c>
      <c r="L231" s="25">
        <f>INDEX(FC_E3,$I231)+(MEDIAN(MinStable,$F231,1)-INDEX(FC_L,$I231))*(INDEX(FC_E3,$I231+1)-INDEX(FC_E3,$I231))/(INDEX(FC_L,$I231+1)-INDEX(FC_L,$I231))</f>
        <v>0.35399999999999998</v>
      </c>
      <c r="M231" s="26">
        <f>(Cap_1*F231/J231+IF(N_base&gt;=2,Cap_2*F231/K231,0)+IF(N_base&gt;=3,Cap_3*F231/L231,0))*dt/60</f>
        <v>7.8754761843338586E-2</v>
      </c>
    </row>
    <row r="232" spans="1:13" x14ac:dyDescent="0.2">
      <c r="A232">
        <v>230</v>
      </c>
      <c r="B232" s="22">
        <f>A232/1440</f>
        <v>0.15972222222222221</v>
      </c>
      <c r="C232" s="27">
        <f>Sim!C232</f>
        <v>1.0865</v>
      </c>
      <c r="D232" s="24">
        <f>Cap_base</f>
        <v>3.4</v>
      </c>
      <c r="E232" s="24">
        <f>MEDIAN(MinStable*D232,C232,D232)</f>
        <v>1.7</v>
      </c>
      <c r="F232" s="25">
        <f>E232/D232</f>
        <v>0.5</v>
      </c>
      <c r="G232" s="24">
        <f>MAX(0,C232-E232)</f>
        <v>0</v>
      </c>
      <c r="H232" s="24">
        <f>MAX(0,E232-C232)</f>
        <v>0.61349999999999993</v>
      </c>
      <c r="I232">
        <f>MIN(MATCH(MEDIAN(MinStable,F232,1),FC_L,1),3)</f>
        <v>2</v>
      </c>
      <c r="J232" s="25">
        <f>INDEX(FC_E1,$I232)+(MEDIAN(MinStable,$F232,1)-INDEX(FC_L,$I232))*(INDEX(FC_E1,$I232+1)-INDEX(FC_E1,$I232))/(INDEX(FC_L,$I232+1)-INDEX(FC_L,$I232))</f>
        <v>0.36499999999999999</v>
      </c>
      <c r="K232" s="25">
        <f>INDEX(FC_E2,$I232)+(MEDIAN(MinStable,$F232,1)-INDEX(FC_L,$I232))*(INDEX(FC_E2,$I232+1)-INDEX(FC_E2,$I232))/(INDEX(FC_L,$I232+1)-INDEX(FC_L,$I232))</f>
        <v>0.36</v>
      </c>
      <c r="L232" s="25">
        <f>INDEX(FC_E3,$I232)+(MEDIAN(MinStable,$F232,1)-INDEX(FC_L,$I232))*(INDEX(FC_E3,$I232+1)-INDEX(FC_E3,$I232))/(INDEX(FC_L,$I232+1)-INDEX(FC_L,$I232))</f>
        <v>0.35399999999999998</v>
      </c>
      <c r="M232" s="26">
        <f>(Cap_1*F232/J232+IF(N_base&gt;=2,Cap_2*F232/K232,0)+IF(N_base&gt;=3,Cap_3*F232/L232,0))*dt/60</f>
        <v>7.8754761843338586E-2</v>
      </c>
    </row>
    <row r="233" spans="1:13" x14ac:dyDescent="0.2">
      <c r="A233">
        <v>231</v>
      </c>
      <c r="B233" s="22">
        <f>A233/1440</f>
        <v>0.16041666666666668</v>
      </c>
      <c r="C233" s="27">
        <f>Sim!C233</f>
        <v>1.2181</v>
      </c>
      <c r="D233" s="24">
        <f>Cap_base</f>
        <v>3.4</v>
      </c>
      <c r="E233" s="24">
        <f>MEDIAN(MinStable*D233,C233,D233)</f>
        <v>1.7</v>
      </c>
      <c r="F233" s="25">
        <f>E233/D233</f>
        <v>0.5</v>
      </c>
      <c r="G233" s="24">
        <f>MAX(0,C233-E233)</f>
        <v>0</v>
      </c>
      <c r="H233" s="24">
        <f>MAX(0,E233-C233)</f>
        <v>0.4819</v>
      </c>
      <c r="I233">
        <f>MIN(MATCH(MEDIAN(MinStable,F233,1),FC_L,1),3)</f>
        <v>2</v>
      </c>
      <c r="J233" s="25">
        <f>INDEX(FC_E1,$I233)+(MEDIAN(MinStable,$F233,1)-INDEX(FC_L,$I233))*(INDEX(FC_E1,$I233+1)-INDEX(FC_E1,$I233))/(INDEX(FC_L,$I233+1)-INDEX(FC_L,$I233))</f>
        <v>0.36499999999999999</v>
      </c>
      <c r="K233" s="25">
        <f>INDEX(FC_E2,$I233)+(MEDIAN(MinStable,$F233,1)-INDEX(FC_L,$I233))*(INDEX(FC_E2,$I233+1)-INDEX(FC_E2,$I233))/(INDEX(FC_L,$I233+1)-INDEX(FC_L,$I233))</f>
        <v>0.36</v>
      </c>
      <c r="L233" s="25">
        <f>INDEX(FC_E3,$I233)+(MEDIAN(MinStable,$F233,1)-INDEX(FC_L,$I233))*(INDEX(FC_E3,$I233+1)-INDEX(FC_E3,$I233))/(INDEX(FC_L,$I233+1)-INDEX(FC_L,$I233))</f>
        <v>0.35399999999999998</v>
      </c>
      <c r="M233" s="26">
        <f>(Cap_1*F233/J233+IF(N_base&gt;=2,Cap_2*F233/K233,0)+IF(N_base&gt;=3,Cap_3*F233/L233,0))*dt/60</f>
        <v>7.8754761843338586E-2</v>
      </c>
    </row>
    <row r="234" spans="1:13" x14ac:dyDescent="0.2">
      <c r="A234">
        <v>232</v>
      </c>
      <c r="B234" s="22">
        <f>A234/1440</f>
        <v>0.16111111111111112</v>
      </c>
      <c r="C234" s="27">
        <f>Sim!C234</f>
        <v>1.0885</v>
      </c>
      <c r="D234" s="24">
        <f>Cap_base</f>
        <v>3.4</v>
      </c>
      <c r="E234" s="24">
        <f>MEDIAN(MinStable*D234,C234,D234)</f>
        <v>1.7</v>
      </c>
      <c r="F234" s="25">
        <f>E234/D234</f>
        <v>0.5</v>
      </c>
      <c r="G234" s="24">
        <f>MAX(0,C234-E234)</f>
        <v>0</v>
      </c>
      <c r="H234" s="24">
        <f>MAX(0,E234-C234)</f>
        <v>0.61149999999999993</v>
      </c>
      <c r="I234">
        <f>MIN(MATCH(MEDIAN(MinStable,F234,1),FC_L,1),3)</f>
        <v>2</v>
      </c>
      <c r="J234" s="25">
        <f>INDEX(FC_E1,$I234)+(MEDIAN(MinStable,$F234,1)-INDEX(FC_L,$I234))*(INDEX(FC_E1,$I234+1)-INDEX(FC_E1,$I234))/(INDEX(FC_L,$I234+1)-INDEX(FC_L,$I234))</f>
        <v>0.36499999999999999</v>
      </c>
      <c r="K234" s="25">
        <f>INDEX(FC_E2,$I234)+(MEDIAN(MinStable,$F234,1)-INDEX(FC_L,$I234))*(INDEX(FC_E2,$I234+1)-INDEX(FC_E2,$I234))/(INDEX(FC_L,$I234+1)-INDEX(FC_L,$I234))</f>
        <v>0.36</v>
      </c>
      <c r="L234" s="25">
        <f>INDEX(FC_E3,$I234)+(MEDIAN(MinStable,$F234,1)-INDEX(FC_L,$I234))*(INDEX(FC_E3,$I234+1)-INDEX(FC_E3,$I234))/(INDEX(FC_L,$I234+1)-INDEX(FC_L,$I234))</f>
        <v>0.35399999999999998</v>
      </c>
      <c r="M234" s="26">
        <f>(Cap_1*F234/J234+IF(N_base&gt;=2,Cap_2*F234/K234,0)+IF(N_base&gt;=3,Cap_3*F234/L234,0))*dt/60</f>
        <v>7.8754761843338586E-2</v>
      </c>
    </row>
    <row r="235" spans="1:13" x14ac:dyDescent="0.2">
      <c r="A235">
        <v>233</v>
      </c>
      <c r="B235" s="22">
        <f>A235/1440</f>
        <v>0.16180555555555556</v>
      </c>
      <c r="C235" s="27">
        <f>Sim!C235</f>
        <v>1.1348</v>
      </c>
      <c r="D235" s="24">
        <f>Cap_base</f>
        <v>3.4</v>
      </c>
      <c r="E235" s="24">
        <f>MEDIAN(MinStable*D235,C235,D235)</f>
        <v>1.7</v>
      </c>
      <c r="F235" s="25">
        <f>E235/D235</f>
        <v>0.5</v>
      </c>
      <c r="G235" s="24">
        <f>MAX(0,C235-E235)</f>
        <v>0</v>
      </c>
      <c r="H235" s="24">
        <f>MAX(0,E235-C235)</f>
        <v>0.56519999999999992</v>
      </c>
      <c r="I235">
        <f>MIN(MATCH(MEDIAN(MinStable,F235,1),FC_L,1),3)</f>
        <v>2</v>
      </c>
      <c r="J235" s="25">
        <f>INDEX(FC_E1,$I235)+(MEDIAN(MinStable,$F235,1)-INDEX(FC_L,$I235))*(INDEX(FC_E1,$I235+1)-INDEX(FC_E1,$I235))/(INDEX(FC_L,$I235+1)-INDEX(FC_L,$I235))</f>
        <v>0.36499999999999999</v>
      </c>
      <c r="K235" s="25">
        <f>INDEX(FC_E2,$I235)+(MEDIAN(MinStable,$F235,1)-INDEX(FC_L,$I235))*(INDEX(FC_E2,$I235+1)-INDEX(FC_E2,$I235))/(INDEX(FC_L,$I235+1)-INDEX(FC_L,$I235))</f>
        <v>0.36</v>
      </c>
      <c r="L235" s="25">
        <f>INDEX(FC_E3,$I235)+(MEDIAN(MinStable,$F235,1)-INDEX(FC_L,$I235))*(INDEX(FC_E3,$I235+1)-INDEX(FC_E3,$I235))/(INDEX(FC_L,$I235+1)-INDEX(FC_L,$I235))</f>
        <v>0.35399999999999998</v>
      </c>
      <c r="M235" s="26">
        <f>(Cap_1*F235/J235+IF(N_base&gt;=2,Cap_2*F235/K235,0)+IF(N_base&gt;=3,Cap_3*F235/L235,0))*dt/60</f>
        <v>7.8754761843338586E-2</v>
      </c>
    </row>
    <row r="236" spans="1:13" x14ac:dyDescent="0.2">
      <c r="A236">
        <v>234</v>
      </c>
      <c r="B236" s="22">
        <f>A236/1440</f>
        <v>0.16250000000000001</v>
      </c>
      <c r="C236" s="27">
        <f>Sim!C236</f>
        <v>1.1227</v>
      </c>
      <c r="D236" s="24">
        <f>Cap_base</f>
        <v>3.4</v>
      </c>
      <c r="E236" s="24">
        <f>MEDIAN(MinStable*D236,C236,D236)</f>
        <v>1.7</v>
      </c>
      <c r="F236" s="25">
        <f>E236/D236</f>
        <v>0.5</v>
      </c>
      <c r="G236" s="24">
        <f>MAX(0,C236-E236)</f>
        <v>0</v>
      </c>
      <c r="H236" s="24">
        <f>MAX(0,E236-C236)</f>
        <v>0.57729999999999992</v>
      </c>
      <c r="I236">
        <f>MIN(MATCH(MEDIAN(MinStable,F236,1),FC_L,1),3)</f>
        <v>2</v>
      </c>
      <c r="J236" s="25">
        <f>INDEX(FC_E1,$I236)+(MEDIAN(MinStable,$F236,1)-INDEX(FC_L,$I236))*(INDEX(FC_E1,$I236+1)-INDEX(FC_E1,$I236))/(INDEX(FC_L,$I236+1)-INDEX(FC_L,$I236))</f>
        <v>0.36499999999999999</v>
      </c>
      <c r="K236" s="25">
        <f>INDEX(FC_E2,$I236)+(MEDIAN(MinStable,$F236,1)-INDEX(FC_L,$I236))*(INDEX(FC_E2,$I236+1)-INDEX(FC_E2,$I236))/(INDEX(FC_L,$I236+1)-INDEX(FC_L,$I236))</f>
        <v>0.36</v>
      </c>
      <c r="L236" s="25">
        <f>INDEX(FC_E3,$I236)+(MEDIAN(MinStable,$F236,1)-INDEX(FC_L,$I236))*(INDEX(FC_E3,$I236+1)-INDEX(FC_E3,$I236))/(INDEX(FC_L,$I236+1)-INDEX(FC_L,$I236))</f>
        <v>0.35399999999999998</v>
      </c>
      <c r="M236" s="26">
        <f>(Cap_1*F236/J236+IF(N_base&gt;=2,Cap_2*F236/K236,0)+IF(N_base&gt;=3,Cap_3*F236/L236,0))*dt/60</f>
        <v>7.8754761843338586E-2</v>
      </c>
    </row>
    <row r="237" spans="1:13" x14ac:dyDescent="0.2">
      <c r="A237">
        <v>235</v>
      </c>
      <c r="B237" s="22">
        <f>A237/1440</f>
        <v>0.16319444444444445</v>
      </c>
      <c r="C237" s="27">
        <f>Sim!C237</f>
        <v>1.1479999999999999</v>
      </c>
      <c r="D237" s="24">
        <f>Cap_base</f>
        <v>3.4</v>
      </c>
      <c r="E237" s="24">
        <f>MEDIAN(MinStable*D237,C237,D237)</f>
        <v>1.7</v>
      </c>
      <c r="F237" s="25">
        <f>E237/D237</f>
        <v>0.5</v>
      </c>
      <c r="G237" s="24">
        <f>MAX(0,C237-E237)</f>
        <v>0</v>
      </c>
      <c r="H237" s="24">
        <f>MAX(0,E237-C237)</f>
        <v>0.55200000000000005</v>
      </c>
      <c r="I237">
        <f>MIN(MATCH(MEDIAN(MinStable,F237,1),FC_L,1),3)</f>
        <v>2</v>
      </c>
      <c r="J237" s="25">
        <f>INDEX(FC_E1,$I237)+(MEDIAN(MinStable,$F237,1)-INDEX(FC_L,$I237))*(INDEX(FC_E1,$I237+1)-INDEX(FC_E1,$I237))/(INDEX(FC_L,$I237+1)-INDEX(FC_L,$I237))</f>
        <v>0.36499999999999999</v>
      </c>
      <c r="K237" s="25">
        <f>INDEX(FC_E2,$I237)+(MEDIAN(MinStable,$F237,1)-INDEX(FC_L,$I237))*(INDEX(FC_E2,$I237+1)-INDEX(FC_E2,$I237))/(INDEX(FC_L,$I237+1)-INDEX(FC_L,$I237))</f>
        <v>0.36</v>
      </c>
      <c r="L237" s="25">
        <f>INDEX(FC_E3,$I237)+(MEDIAN(MinStable,$F237,1)-INDEX(FC_L,$I237))*(INDEX(FC_E3,$I237+1)-INDEX(FC_E3,$I237))/(INDEX(FC_L,$I237+1)-INDEX(FC_L,$I237))</f>
        <v>0.35399999999999998</v>
      </c>
      <c r="M237" s="26">
        <f>(Cap_1*F237/J237+IF(N_base&gt;=2,Cap_2*F237/K237,0)+IF(N_base&gt;=3,Cap_3*F237/L237,0))*dt/60</f>
        <v>7.8754761843338586E-2</v>
      </c>
    </row>
    <row r="238" spans="1:13" x14ac:dyDescent="0.2">
      <c r="A238">
        <v>236</v>
      </c>
      <c r="B238" s="22">
        <f>A238/1440</f>
        <v>0.16388888888888889</v>
      </c>
      <c r="C238" s="27">
        <f>Sim!C238</f>
        <v>1.2464999999999999</v>
      </c>
      <c r="D238" s="24">
        <f>Cap_base</f>
        <v>3.4</v>
      </c>
      <c r="E238" s="24">
        <f>MEDIAN(MinStable*D238,C238,D238)</f>
        <v>1.7</v>
      </c>
      <c r="F238" s="25">
        <f>E238/D238</f>
        <v>0.5</v>
      </c>
      <c r="G238" s="24">
        <f>MAX(0,C238-E238)</f>
        <v>0</v>
      </c>
      <c r="H238" s="24">
        <f>MAX(0,E238-C238)</f>
        <v>0.45350000000000001</v>
      </c>
      <c r="I238">
        <f>MIN(MATCH(MEDIAN(MinStable,F238,1),FC_L,1),3)</f>
        <v>2</v>
      </c>
      <c r="J238" s="25">
        <f>INDEX(FC_E1,$I238)+(MEDIAN(MinStable,$F238,1)-INDEX(FC_L,$I238))*(INDEX(FC_E1,$I238+1)-INDEX(FC_E1,$I238))/(INDEX(FC_L,$I238+1)-INDEX(FC_L,$I238))</f>
        <v>0.36499999999999999</v>
      </c>
      <c r="K238" s="25">
        <f>INDEX(FC_E2,$I238)+(MEDIAN(MinStable,$F238,1)-INDEX(FC_L,$I238))*(INDEX(FC_E2,$I238+1)-INDEX(FC_E2,$I238))/(INDEX(FC_L,$I238+1)-INDEX(FC_L,$I238))</f>
        <v>0.36</v>
      </c>
      <c r="L238" s="25">
        <f>INDEX(FC_E3,$I238)+(MEDIAN(MinStable,$F238,1)-INDEX(FC_L,$I238))*(INDEX(FC_E3,$I238+1)-INDEX(FC_E3,$I238))/(INDEX(FC_L,$I238+1)-INDEX(FC_L,$I238))</f>
        <v>0.35399999999999998</v>
      </c>
      <c r="M238" s="26">
        <f>(Cap_1*F238/J238+IF(N_base&gt;=2,Cap_2*F238/K238,0)+IF(N_base&gt;=3,Cap_3*F238/L238,0))*dt/60</f>
        <v>7.8754761843338586E-2</v>
      </c>
    </row>
    <row r="239" spans="1:13" x14ac:dyDescent="0.2">
      <c r="A239">
        <v>237</v>
      </c>
      <c r="B239" s="22">
        <f>A239/1440</f>
        <v>0.16458333333333333</v>
      </c>
      <c r="C239" s="27">
        <f>Sim!C239</f>
        <v>1.1175999999999999</v>
      </c>
      <c r="D239" s="24">
        <f>Cap_base</f>
        <v>3.4</v>
      </c>
      <c r="E239" s="24">
        <f>MEDIAN(MinStable*D239,C239,D239)</f>
        <v>1.7</v>
      </c>
      <c r="F239" s="25">
        <f>E239/D239</f>
        <v>0.5</v>
      </c>
      <c r="G239" s="24">
        <f>MAX(0,C239-E239)</f>
        <v>0</v>
      </c>
      <c r="H239" s="24">
        <f>MAX(0,E239-C239)</f>
        <v>0.58240000000000003</v>
      </c>
      <c r="I239">
        <f>MIN(MATCH(MEDIAN(MinStable,F239,1),FC_L,1),3)</f>
        <v>2</v>
      </c>
      <c r="J239" s="25">
        <f>INDEX(FC_E1,$I239)+(MEDIAN(MinStable,$F239,1)-INDEX(FC_L,$I239))*(INDEX(FC_E1,$I239+1)-INDEX(FC_E1,$I239))/(INDEX(FC_L,$I239+1)-INDEX(FC_L,$I239))</f>
        <v>0.36499999999999999</v>
      </c>
      <c r="K239" s="25">
        <f>INDEX(FC_E2,$I239)+(MEDIAN(MinStable,$F239,1)-INDEX(FC_L,$I239))*(INDEX(FC_E2,$I239+1)-INDEX(FC_E2,$I239))/(INDEX(FC_L,$I239+1)-INDEX(FC_L,$I239))</f>
        <v>0.36</v>
      </c>
      <c r="L239" s="25">
        <f>INDEX(FC_E3,$I239)+(MEDIAN(MinStable,$F239,1)-INDEX(FC_L,$I239))*(INDEX(FC_E3,$I239+1)-INDEX(FC_E3,$I239))/(INDEX(FC_L,$I239+1)-INDEX(FC_L,$I239))</f>
        <v>0.35399999999999998</v>
      </c>
      <c r="M239" s="26">
        <f>(Cap_1*F239/J239+IF(N_base&gt;=2,Cap_2*F239/K239,0)+IF(N_base&gt;=3,Cap_3*F239/L239,0))*dt/60</f>
        <v>7.8754761843338586E-2</v>
      </c>
    </row>
    <row r="240" spans="1:13" x14ac:dyDescent="0.2">
      <c r="A240">
        <v>238</v>
      </c>
      <c r="B240" s="22">
        <f>A240/1440</f>
        <v>0.16527777777777777</v>
      </c>
      <c r="C240" s="27">
        <f>Sim!C240</f>
        <v>1.1014999999999999</v>
      </c>
      <c r="D240" s="24">
        <f>Cap_base</f>
        <v>3.4</v>
      </c>
      <c r="E240" s="24">
        <f>MEDIAN(MinStable*D240,C240,D240)</f>
        <v>1.7</v>
      </c>
      <c r="F240" s="25">
        <f>E240/D240</f>
        <v>0.5</v>
      </c>
      <c r="G240" s="24">
        <f>MAX(0,C240-E240)</f>
        <v>0</v>
      </c>
      <c r="H240" s="24">
        <f>MAX(0,E240-C240)</f>
        <v>0.59850000000000003</v>
      </c>
      <c r="I240">
        <f>MIN(MATCH(MEDIAN(MinStable,F240,1),FC_L,1),3)</f>
        <v>2</v>
      </c>
      <c r="J240" s="25">
        <f>INDEX(FC_E1,$I240)+(MEDIAN(MinStable,$F240,1)-INDEX(FC_L,$I240))*(INDEX(FC_E1,$I240+1)-INDEX(FC_E1,$I240))/(INDEX(FC_L,$I240+1)-INDEX(FC_L,$I240))</f>
        <v>0.36499999999999999</v>
      </c>
      <c r="K240" s="25">
        <f>INDEX(FC_E2,$I240)+(MEDIAN(MinStable,$F240,1)-INDEX(FC_L,$I240))*(INDEX(FC_E2,$I240+1)-INDEX(FC_E2,$I240))/(INDEX(FC_L,$I240+1)-INDEX(FC_L,$I240))</f>
        <v>0.36</v>
      </c>
      <c r="L240" s="25">
        <f>INDEX(FC_E3,$I240)+(MEDIAN(MinStable,$F240,1)-INDEX(FC_L,$I240))*(INDEX(FC_E3,$I240+1)-INDEX(FC_E3,$I240))/(INDEX(FC_L,$I240+1)-INDEX(FC_L,$I240))</f>
        <v>0.35399999999999998</v>
      </c>
      <c r="M240" s="26">
        <f>(Cap_1*F240/J240+IF(N_base&gt;=2,Cap_2*F240/K240,0)+IF(N_base&gt;=3,Cap_3*F240/L240,0))*dt/60</f>
        <v>7.8754761843338586E-2</v>
      </c>
    </row>
    <row r="241" spans="1:13" x14ac:dyDescent="0.2">
      <c r="A241">
        <v>239</v>
      </c>
      <c r="B241" s="22">
        <f>A241/1440</f>
        <v>0.16597222222222222</v>
      </c>
      <c r="C241" s="27">
        <f>Sim!C241</f>
        <v>1.1440999999999999</v>
      </c>
      <c r="D241" s="24">
        <f>Cap_base</f>
        <v>3.4</v>
      </c>
      <c r="E241" s="24">
        <f>MEDIAN(MinStable*D241,C241,D241)</f>
        <v>1.7</v>
      </c>
      <c r="F241" s="25">
        <f>E241/D241</f>
        <v>0.5</v>
      </c>
      <c r="G241" s="24">
        <f>MAX(0,C241-E241)</f>
        <v>0</v>
      </c>
      <c r="H241" s="24">
        <f>MAX(0,E241-C241)</f>
        <v>0.55590000000000006</v>
      </c>
      <c r="I241">
        <f>MIN(MATCH(MEDIAN(MinStable,F241,1),FC_L,1),3)</f>
        <v>2</v>
      </c>
      <c r="J241" s="25">
        <f>INDEX(FC_E1,$I241)+(MEDIAN(MinStable,$F241,1)-INDEX(FC_L,$I241))*(INDEX(FC_E1,$I241+1)-INDEX(FC_E1,$I241))/(INDEX(FC_L,$I241+1)-INDEX(FC_L,$I241))</f>
        <v>0.36499999999999999</v>
      </c>
      <c r="K241" s="25">
        <f>INDEX(FC_E2,$I241)+(MEDIAN(MinStable,$F241,1)-INDEX(FC_L,$I241))*(INDEX(FC_E2,$I241+1)-INDEX(FC_E2,$I241))/(INDEX(FC_L,$I241+1)-INDEX(FC_L,$I241))</f>
        <v>0.36</v>
      </c>
      <c r="L241" s="25">
        <f>INDEX(FC_E3,$I241)+(MEDIAN(MinStable,$F241,1)-INDEX(FC_L,$I241))*(INDEX(FC_E3,$I241+1)-INDEX(FC_E3,$I241))/(INDEX(FC_L,$I241+1)-INDEX(FC_L,$I241))</f>
        <v>0.35399999999999998</v>
      </c>
      <c r="M241" s="26">
        <f>(Cap_1*F241/J241+IF(N_base&gt;=2,Cap_2*F241/K241,0)+IF(N_base&gt;=3,Cap_3*F241/L241,0))*dt/60</f>
        <v>7.8754761843338586E-2</v>
      </c>
    </row>
    <row r="242" spans="1:13" x14ac:dyDescent="0.2">
      <c r="A242">
        <v>240</v>
      </c>
      <c r="B242" s="22">
        <f>A242/1440</f>
        <v>0.16666666666666666</v>
      </c>
      <c r="C242" s="27">
        <f>Sim!C242</f>
        <v>1.1792</v>
      </c>
      <c r="D242" s="24">
        <f>Cap_base</f>
        <v>3.4</v>
      </c>
      <c r="E242" s="24">
        <f>MEDIAN(MinStable*D242,C242,D242)</f>
        <v>1.7</v>
      </c>
      <c r="F242" s="25">
        <f>E242/D242</f>
        <v>0.5</v>
      </c>
      <c r="G242" s="24">
        <f>MAX(0,C242-E242)</f>
        <v>0</v>
      </c>
      <c r="H242" s="24">
        <f>MAX(0,E242-C242)</f>
        <v>0.52079999999999993</v>
      </c>
      <c r="I242">
        <f>MIN(MATCH(MEDIAN(MinStable,F242,1),FC_L,1),3)</f>
        <v>2</v>
      </c>
      <c r="J242" s="25">
        <f>INDEX(FC_E1,$I242)+(MEDIAN(MinStable,$F242,1)-INDEX(FC_L,$I242))*(INDEX(FC_E1,$I242+1)-INDEX(FC_E1,$I242))/(INDEX(FC_L,$I242+1)-INDEX(FC_L,$I242))</f>
        <v>0.36499999999999999</v>
      </c>
      <c r="K242" s="25">
        <f>INDEX(FC_E2,$I242)+(MEDIAN(MinStable,$F242,1)-INDEX(FC_L,$I242))*(INDEX(FC_E2,$I242+1)-INDEX(FC_E2,$I242))/(INDEX(FC_L,$I242+1)-INDEX(FC_L,$I242))</f>
        <v>0.36</v>
      </c>
      <c r="L242" s="25">
        <f>INDEX(FC_E3,$I242)+(MEDIAN(MinStable,$F242,1)-INDEX(FC_L,$I242))*(INDEX(FC_E3,$I242+1)-INDEX(FC_E3,$I242))/(INDEX(FC_L,$I242+1)-INDEX(FC_L,$I242))</f>
        <v>0.35399999999999998</v>
      </c>
      <c r="M242" s="26">
        <f>(Cap_1*F242/J242+IF(N_base&gt;=2,Cap_2*F242/K242,0)+IF(N_base&gt;=3,Cap_3*F242/L242,0))*dt/60</f>
        <v>7.8754761843338586E-2</v>
      </c>
    </row>
    <row r="243" spans="1:13" x14ac:dyDescent="0.2">
      <c r="A243">
        <v>241</v>
      </c>
      <c r="B243" s="22">
        <f>A243/1440</f>
        <v>0.1673611111111111</v>
      </c>
      <c r="C243" s="27">
        <f>Sim!C243</f>
        <v>1.206</v>
      </c>
      <c r="D243" s="24">
        <f>Cap_base</f>
        <v>3.4</v>
      </c>
      <c r="E243" s="24">
        <f>MEDIAN(MinStable*D243,C243,D243)</f>
        <v>1.7</v>
      </c>
      <c r="F243" s="25">
        <f>E243/D243</f>
        <v>0.5</v>
      </c>
      <c r="G243" s="24">
        <f>MAX(0,C243-E243)</f>
        <v>0</v>
      </c>
      <c r="H243" s="24">
        <f>MAX(0,E243-C243)</f>
        <v>0.49399999999999999</v>
      </c>
      <c r="I243">
        <f>MIN(MATCH(MEDIAN(MinStable,F243,1),FC_L,1),3)</f>
        <v>2</v>
      </c>
      <c r="J243" s="25">
        <f>INDEX(FC_E1,$I243)+(MEDIAN(MinStable,$F243,1)-INDEX(FC_L,$I243))*(INDEX(FC_E1,$I243+1)-INDEX(FC_E1,$I243))/(INDEX(FC_L,$I243+1)-INDEX(FC_L,$I243))</f>
        <v>0.36499999999999999</v>
      </c>
      <c r="K243" s="25">
        <f>INDEX(FC_E2,$I243)+(MEDIAN(MinStable,$F243,1)-INDEX(FC_L,$I243))*(INDEX(FC_E2,$I243+1)-INDEX(FC_E2,$I243))/(INDEX(FC_L,$I243+1)-INDEX(FC_L,$I243))</f>
        <v>0.36</v>
      </c>
      <c r="L243" s="25">
        <f>INDEX(FC_E3,$I243)+(MEDIAN(MinStable,$F243,1)-INDEX(FC_L,$I243))*(INDEX(FC_E3,$I243+1)-INDEX(FC_E3,$I243))/(INDEX(FC_L,$I243+1)-INDEX(FC_L,$I243))</f>
        <v>0.35399999999999998</v>
      </c>
      <c r="M243" s="26">
        <f>(Cap_1*F243/J243+IF(N_base&gt;=2,Cap_2*F243/K243,0)+IF(N_base&gt;=3,Cap_3*F243/L243,0))*dt/60</f>
        <v>7.8754761843338586E-2</v>
      </c>
    </row>
    <row r="244" spans="1:13" x14ac:dyDescent="0.2">
      <c r="A244">
        <v>242</v>
      </c>
      <c r="B244" s="22">
        <f>A244/1440</f>
        <v>0.16805555555555557</v>
      </c>
      <c r="C244" s="27">
        <f>Sim!C244</f>
        <v>1.1657</v>
      </c>
      <c r="D244" s="24">
        <f>Cap_base</f>
        <v>3.4</v>
      </c>
      <c r="E244" s="24">
        <f>MEDIAN(MinStable*D244,C244,D244)</f>
        <v>1.7</v>
      </c>
      <c r="F244" s="25">
        <f>E244/D244</f>
        <v>0.5</v>
      </c>
      <c r="G244" s="24">
        <f>MAX(0,C244-E244)</f>
        <v>0</v>
      </c>
      <c r="H244" s="24">
        <f>MAX(0,E244-C244)</f>
        <v>0.5343</v>
      </c>
      <c r="I244">
        <f>MIN(MATCH(MEDIAN(MinStable,F244,1),FC_L,1),3)</f>
        <v>2</v>
      </c>
      <c r="J244" s="25">
        <f>INDEX(FC_E1,$I244)+(MEDIAN(MinStable,$F244,1)-INDEX(FC_L,$I244))*(INDEX(FC_E1,$I244+1)-INDEX(FC_E1,$I244))/(INDEX(FC_L,$I244+1)-INDEX(FC_L,$I244))</f>
        <v>0.36499999999999999</v>
      </c>
      <c r="K244" s="25">
        <f>INDEX(FC_E2,$I244)+(MEDIAN(MinStable,$F244,1)-INDEX(FC_L,$I244))*(INDEX(FC_E2,$I244+1)-INDEX(FC_E2,$I244))/(INDEX(FC_L,$I244+1)-INDEX(FC_L,$I244))</f>
        <v>0.36</v>
      </c>
      <c r="L244" s="25">
        <f>INDEX(FC_E3,$I244)+(MEDIAN(MinStable,$F244,1)-INDEX(FC_L,$I244))*(INDEX(FC_E3,$I244+1)-INDEX(FC_E3,$I244))/(INDEX(FC_L,$I244+1)-INDEX(FC_L,$I244))</f>
        <v>0.35399999999999998</v>
      </c>
      <c r="M244" s="26">
        <f>(Cap_1*F244/J244+IF(N_base&gt;=2,Cap_2*F244/K244,0)+IF(N_base&gt;=3,Cap_3*F244/L244,0))*dt/60</f>
        <v>7.8754761843338586E-2</v>
      </c>
    </row>
    <row r="245" spans="1:13" x14ac:dyDescent="0.2">
      <c r="A245">
        <v>243</v>
      </c>
      <c r="B245" s="22">
        <f>A245/1440</f>
        <v>0.16875000000000001</v>
      </c>
      <c r="C245" s="27">
        <f>Sim!C245</f>
        <v>1.2321</v>
      </c>
      <c r="D245" s="24">
        <f>Cap_base</f>
        <v>3.4</v>
      </c>
      <c r="E245" s="24">
        <f>MEDIAN(MinStable*D245,C245,D245)</f>
        <v>1.7</v>
      </c>
      <c r="F245" s="25">
        <f>E245/D245</f>
        <v>0.5</v>
      </c>
      <c r="G245" s="24">
        <f>MAX(0,C245-E245)</f>
        <v>0</v>
      </c>
      <c r="H245" s="24">
        <f>MAX(0,E245-C245)</f>
        <v>0.46789999999999998</v>
      </c>
      <c r="I245">
        <f>MIN(MATCH(MEDIAN(MinStable,F245,1),FC_L,1),3)</f>
        <v>2</v>
      </c>
      <c r="J245" s="25">
        <f>INDEX(FC_E1,$I245)+(MEDIAN(MinStable,$F245,1)-INDEX(FC_L,$I245))*(INDEX(FC_E1,$I245+1)-INDEX(FC_E1,$I245))/(INDEX(FC_L,$I245+1)-INDEX(FC_L,$I245))</f>
        <v>0.36499999999999999</v>
      </c>
      <c r="K245" s="25">
        <f>INDEX(FC_E2,$I245)+(MEDIAN(MinStable,$F245,1)-INDEX(FC_L,$I245))*(INDEX(FC_E2,$I245+1)-INDEX(FC_E2,$I245))/(INDEX(FC_L,$I245+1)-INDEX(FC_L,$I245))</f>
        <v>0.36</v>
      </c>
      <c r="L245" s="25">
        <f>INDEX(FC_E3,$I245)+(MEDIAN(MinStable,$F245,1)-INDEX(FC_L,$I245))*(INDEX(FC_E3,$I245+1)-INDEX(FC_E3,$I245))/(INDEX(FC_L,$I245+1)-INDEX(FC_L,$I245))</f>
        <v>0.35399999999999998</v>
      </c>
      <c r="M245" s="26">
        <f>(Cap_1*F245/J245+IF(N_base&gt;=2,Cap_2*F245/K245,0)+IF(N_base&gt;=3,Cap_3*F245/L245,0))*dt/60</f>
        <v>7.8754761843338586E-2</v>
      </c>
    </row>
    <row r="246" spans="1:13" x14ac:dyDescent="0.2">
      <c r="A246">
        <v>244</v>
      </c>
      <c r="B246" s="22">
        <f>A246/1440</f>
        <v>0.16944444444444445</v>
      </c>
      <c r="C246" s="27">
        <f>Sim!C246</f>
        <v>1.1762999999999999</v>
      </c>
      <c r="D246" s="24">
        <f>Cap_base</f>
        <v>3.4</v>
      </c>
      <c r="E246" s="24">
        <f>MEDIAN(MinStable*D246,C246,D246)</f>
        <v>1.7</v>
      </c>
      <c r="F246" s="25">
        <f>E246/D246</f>
        <v>0.5</v>
      </c>
      <c r="G246" s="24">
        <f>MAX(0,C246-E246)</f>
        <v>0</v>
      </c>
      <c r="H246" s="24">
        <f>MAX(0,E246-C246)</f>
        <v>0.52370000000000005</v>
      </c>
      <c r="I246">
        <f>MIN(MATCH(MEDIAN(MinStable,F246,1),FC_L,1),3)</f>
        <v>2</v>
      </c>
      <c r="J246" s="25">
        <f>INDEX(FC_E1,$I246)+(MEDIAN(MinStable,$F246,1)-INDEX(FC_L,$I246))*(INDEX(FC_E1,$I246+1)-INDEX(FC_E1,$I246))/(INDEX(FC_L,$I246+1)-INDEX(FC_L,$I246))</f>
        <v>0.36499999999999999</v>
      </c>
      <c r="K246" s="25">
        <f>INDEX(FC_E2,$I246)+(MEDIAN(MinStable,$F246,1)-INDEX(FC_L,$I246))*(INDEX(FC_E2,$I246+1)-INDEX(FC_E2,$I246))/(INDEX(FC_L,$I246+1)-INDEX(FC_L,$I246))</f>
        <v>0.36</v>
      </c>
      <c r="L246" s="25">
        <f>INDEX(FC_E3,$I246)+(MEDIAN(MinStable,$F246,1)-INDEX(FC_L,$I246))*(INDEX(FC_E3,$I246+1)-INDEX(FC_E3,$I246))/(INDEX(FC_L,$I246+1)-INDEX(FC_L,$I246))</f>
        <v>0.35399999999999998</v>
      </c>
      <c r="M246" s="26">
        <f>(Cap_1*F246/J246+IF(N_base&gt;=2,Cap_2*F246/K246,0)+IF(N_base&gt;=3,Cap_3*F246/L246,0))*dt/60</f>
        <v>7.8754761843338586E-2</v>
      </c>
    </row>
    <row r="247" spans="1:13" x14ac:dyDescent="0.2">
      <c r="A247">
        <v>245</v>
      </c>
      <c r="B247" s="22">
        <f>A247/1440</f>
        <v>0.1701388888888889</v>
      </c>
      <c r="C247" s="27">
        <f>Sim!C247</f>
        <v>1.1967000000000001</v>
      </c>
      <c r="D247" s="24">
        <f>Cap_base</f>
        <v>3.4</v>
      </c>
      <c r="E247" s="24">
        <f>MEDIAN(MinStable*D247,C247,D247)</f>
        <v>1.7</v>
      </c>
      <c r="F247" s="25">
        <f>E247/D247</f>
        <v>0.5</v>
      </c>
      <c r="G247" s="24">
        <f>MAX(0,C247-E247)</f>
        <v>0</v>
      </c>
      <c r="H247" s="24">
        <f>MAX(0,E247-C247)</f>
        <v>0.50329999999999986</v>
      </c>
      <c r="I247">
        <f>MIN(MATCH(MEDIAN(MinStable,F247,1),FC_L,1),3)</f>
        <v>2</v>
      </c>
      <c r="J247" s="25">
        <f>INDEX(FC_E1,$I247)+(MEDIAN(MinStable,$F247,1)-INDEX(FC_L,$I247))*(INDEX(FC_E1,$I247+1)-INDEX(FC_E1,$I247))/(INDEX(FC_L,$I247+1)-INDEX(FC_L,$I247))</f>
        <v>0.36499999999999999</v>
      </c>
      <c r="K247" s="25">
        <f>INDEX(FC_E2,$I247)+(MEDIAN(MinStable,$F247,1)-INDEX(FC_L,$I247))*(INDEX(FC_E2,$I247+1)-INDEX(FC_E2,$I247))/(INDEX(FC_L,$I247+1)-INDEX(FC_L,$I247))</f>
        <v>0.36</v>
      </c>
      <c r="L247" s="25">
        <f>INDEX(FC_E3,$I247)+(MEDIAN(MinStable,$F247,1)-INDEX(FC_L,$I247))*(INDEX(FC_E3,$I247+1)-INDEX(FC_E3,$I247))/(INDEX(FC_L,$I247+1)-INDEX(FC_L,$I247))</f>
        <v>0.35399999999999998</v>
      </c>
      <c r="M247" s="26">
        <f>(Cap_1*F247/J247+IF(N_base&gt;=2,Cap_2*F247/K247,0)+IF(N_base&gt;=3,Cap_3*F247/L247,0))*dt/60</f>
        <v>7.8754761843338586E-2</v>
      </c>
    </row>
    <row r="248" spans="1:13" x14ac:dyDescent="0.2">
      <c r="A248">
        <v>246</v>
      </c>
      <c r="B248" s="22">
        <f>A248/1440</f>
        <v>0.17083333333333334</v>
      </c>
      <c r="C248" s="27">
        <f>Sim!C248</f>
        <v>1.1705000000000001</v>
      </c>
      <c r="D248" s="24">
        <f>Cap_base</f>
        <v>3.4</v>
      </c>
      <c r="E248" s="24">
        <f>MEDIAN(MinStable*D248,C248,D248)</f>
        <v>1.7</v>
      </c>
      <c r="F248" s="25">
        <f>E248/D248</f>
        <v>0.5</v>
      </c>
      <c r="G248" s="24">
        <f>MAX(0,C248-E248)</f>
        <v>0</v>
      </c>
      <c r="H248" s="24">
        <f>MAX(0,E248-C248)</f>
        <v>0.52949999999999986</v>
      </c>
      <c r="I248">
        <f>MIN(MATCH(MEDIAN(MinStable,F248,1),FC_L,1),3)</f>
        <v>2</v>
      </c>
      <c r="J248" s="25">
        <f>INDEX(FC_E1,$I248)+(MEDIAN(MinStable,$F248,1)-INDEX(FC_L,$I248))*(INDEX(FC_E1,$I248+1)-INDEX(FC_E1,$I248))/(INDEX(FC_L,$I248+1)-INDEX(FC_L,$I248))</f>
        <v>0.36499999999999999</v>
      </c>
      <c r="K248" s="25">
        <f>INDEX(FC_E2,$I248)+(MEDIAN(MinStable,$F248,1)-INDEX(FC_L,$I248))*(INDEX(FC_E2,$I248+1)-INDEX(FC_E2,$I248))/(INDEX(FC_L,$I248+1)-INDEX(FC_L,$I248))</f>
        <v>0.36</v>
      </c>
      <c r="L248" s="25">
        <f>INDEX(FC_E3,$I248)+(MEDIAN(MinStable,$F248,1)-INDEX(FC_L,$I248))*(INDEX(FC_E3,$I248+1)-INDEX(FC_E3,$I248))/(INDEX(FC_L,$I248+1)-INDEX(FC_L,$I248))</f>
        <v>0.35399999999999998</v>
      </c>
      <c r="M248" s="26">
        <f>(Cap_1*F248/J248+IF(N_base&gt;=2,Cap_2*F248/K248,0)+IF(N_base&gt;=3,Cap_3*F248/L248,0))*dt/60</f>
        <v>7.8754761843338586E-2</v>
      </c>
    </row>
    <row r="249" spans="1:13" x14ac:dyDescent="0.2">
      <c r="A249">
        <v>247</v>
      </c>
      <c r="B249" s="22">
        <f>A249/1440</f>
        <v>0.17152777777777778</v>
      </c>
      <c r="C249" s="27">
        <f>Sim!C249</f>
        <v>1.2479</v>
      </c>
      <c r="D249" s="24">
        <f>Cap_base</f>
        <v>3.4</v>
      </c>
      <c r="E249" s="24">
        <f>MEDIAN(MinStable*D249,C249,D249)</f>
        <v>1.7</v>
      </c>
      <c r="F249" s="25">
        <f>E249/D249</f>
        <v>0.5</v>
      </c>
      <c r="G249" s="24">
        <f>MAX(0,C249-E249)</f>
        <v>0</v>
      </c>
      <c r="H249" s="24">
        <f>MAX(0,E249-C249)</f>
        <v>0.45209999999999995</v>
      </c>
      <c r="I249">
        <f>MIN(MATCH(MEDIAN(MinStable,F249,1),FC_L,1),3)</f>
        <v>2</v>
      </c>
      <c r="J249" s="25">
        <f>INDEX(FC_E1,$I249)+(MEDIAN(MinStable,$F249,1)-INDEX(FC_L,$I249))*(INDEX(FC_E1,$I249+1)-INDEX(FC_E1,$I249))/(INDEX(FC_L,$I249+1)-INDEX(FC_L,$I249))</f>
        <v>0.36499999999999999</v>
      </c>
      <c r="K249" s="25">
        <f>INDEX(FC_E2,$I249)+(MEDIAN(MinStable,$F249,1)-INDEX(FC_L,$I249))*(INDEX(FC_E2,$I249+1)-INDEX(FC_E2,$I249))/(INDEX(FC_L,$I249+1)-INDEX(FC_L,$I249))</f>
        <v>0.36</v>
      </c>
      <c r="L249" s="25">
        <f>INDEX(FC_E3,$I249)+(MEDIAN(MinStable,$F249,1)-INDEX(FC_L,$I249))*(INDEX(FC_E3,$I249+1)-INDEX(FC_E3,$I249))/(INDEX(FC_L,$I249+1)-INDEX(FC_L,$I249))</f>
        <v>0.35399999999999998</v>
      </c>
      <c r="M249" s="26">
        <f>(Cap_1*F249/J249+IF(N_base&gt;=2,Cap_2*F249/K249,0)+IF(N_base&gt;=3,Cap_3*F249/L249,0))*dt/60</f>
        <v>7.8754761843338586E-2</v>
      </c>
    </row>
    <row r="250" spans="1:13" x14ac:dyDescent="0.2">
      <c r="A250">
        <v>248</v>
      </c>
      <c r="B250" s="22">
        <f>A250/1440</f>
        <v>0.17222222222222222</v>
      </c>
      <c r="C250" s="27">
        <f>Sim!C250</f>
        <v>1.3237000000000001</v>
      </c>
      <c r="D250" s="24">
        <f>Cap_base</f>
        <v>3.4</v>
      </c>
      <c r="E250" s="24">
        <f>MEDIAN(MinStable*D250,C250,D250)</f>
        <v>1.7</v>
      </c>
      <c r="F250" s="25">
        <f>E250/D250</f>
        <v>0.5</v>
      </c>
      <c r="G250" s="24">
        <f>MAX(0,C250-E250)</f>
        <v>0</v>
      </c>
      <c r="H250" s="24">
        <f>MAX(0,E250-C250)</f>
        <v>0.37629999999999986</v>
      </c>
      <c r="I250">
        <f>MIN(MATCH(MEDIAN(MinStable,F250,1),FC_L,1),3)</f>
        <v>2</v>
      </c>
      <c r="J250" s="25">
        <f>INDEX(FC_E1,$I250)+(MEDIAN(MinStable,$F250,1)-INDEX(FC_L,$I250))*(INDEX(FC_E1,$I250+1)-INDEX(FC_E1,$I250))/(INDEX(FC_L,$I250+1)-INDEX(FC_L,$I250))</f>
        <v>0.36499999999999999</v>
      </c>
      <c r="K250" s="25">
        <f>INDEX(FC_E2,$I250)+(MEDIAN(MinStable,$F250,1)-INDEX(FC_L,$I250))*(INDEX(FC_E2,$I250+1)-INDEX(FC_E2,$I250))/(INDEX(FC_L,$I250+1)-INDEX(FC_L,$I250))</f>
        <v>0.36</v>
      </c>
      <c r="L250" s="25">
        <f>INDEX(FC_E3,$I250)+(MEDIAN(MinStable,$F250,1)-INDEX(FC_L,$I250))*(INDEX(FC_E3,$I250+1)-INDEX(FC_E3,$I250))/(INDEX(FC_L,$I250+1)-INDEX(FC_L,$I250))</f>
        <v>0.35399999999999998</v>
      </c>
      <c r="M250" s="26">
        <f>(Cap_1*F250/J250+IF(N_base&gt;=2,Cap_2*F250/K250,0)+IF(N_base&gt;=3,Cap_3*F250/L250,0))*dt/60</f>
        <v>7.8754761843338586E-2</v>
      </c>
    </row>
    <row r="251" spans="1:13" x14ac:dyDescent="0.2">
      <c r="A251">
        <v>249</v>
      </c>
      <c r="B251" s="22">
        <f>A251/1440</f>
        <v>0.17291666666666666</v>
      </c>
      <c r="C251" s="27">
        <f>Sim!C251</f>
        <v>1.3290999999999999</v>
      </c>
      <c r="D251" s="24">
        <f>Cap_base</f>
        <v>3.4</v>
      </c>
      <c r="E251" s="24">
        <f>MEDIAN(MinStable*D251,C251,D251)</f>
        <v>1.7</v>
      </c>
      <c r="F251" s="25">
        <f>E251/D251</f>
        <v>0.5</v>
      </c>
      <c r="G251" s="24">
        <f>MAX(0,C251-E251)</f>
        <v>0</v>
      </c>
      <c r="H251" s="24">
        <f>MAX(0,E251-C251)</f>
        <v>0.37090000000000001</v>
      </c>
      <c r="I251">
        <f>MIN(MATCH(MEDIAN(MinStable,F251,1),FC_L,1),3)</f>
        <v>2</v>
      </c>
      <c r="J251" s="25">
        <f>INDEX(FC_E1,$I251)+(MEDIAN(MinStable,$F251,1)-INDEX(FC_L,$I251))*(INDEX(FC_E1,$I251+1)-INDEX(FC_E1,$I251))/(INDEX(FC_L,$I251+1)-INDEX(FC_L,$I251))</f>
        <v>0.36499999999999999</v>
      </c>
      <c r="K251" s="25">
        <f>INDEX(FC_E2,$I251)+(MEDIAN(MinStable,$F251,1)-INDEX(FC_L,$I251))*(INDEX(FC_E2,$I251+1)-INDEX(FC_E2,$I251))/(INDEX(FC_L,$I251+1)-INDEX(FC_L,$I251))</f>
        <v>0.36</v>
      </c>
      <c r="L251" s="25">
        <f>INDEX(FC_E3,$I251)+(MEDIAN(MinStable,$F251,1)-INDEX(FC_L,$I251))*(INDEX(FC_E3,$I251+1)-INDEX(FC_E3,$I251))/(INDEX(FC_L,$I251+1)-INDEX(FC_L,$I251))</f>
        <v>0.35399999999999998</v>
      </c>
      <c r="M251" s="26">
        <f>(Cap_1*F251/J251+IF(N_base&gt;=2,Cap_2*F251/K251,0)+IF(N_base&gt;=3,Cap_3*F251/L251,0))*dt/60</f>
        <v>7.8754761843338586E-2</v>
      </c>
    </row>
    <row r="252" spans="1:13" x14ac:dyDescent="0.2">
      <c r="A252">
        <v>250</v>
      </c>
      <c r="B252" s="22">
        <f>A252/1440</f>
        <v>0.1736111111111111</v>
      </c>
      <c r="C252" s="27">
        <f>Sim!C252</f>
        <v>1.3368</v>
      </c>
      <c r="D252" s="24">
        <f>Cap_base</f>
        <v>3.4</v>
      </c>
      <c r="E252" s="24">
        <f>MEDIAN(MinStable*D252,C252,D252)</f>
        <v>1.7</v>
      </c>
      <c r="F252" s="25">
        <f>E252/D252</f>
        <v>0.5</v>
      </c>
      <c r="G252" s="24">
        <f>MAX(0,C252-E252)</f>
        <v>0</v>
      </c>
      <c r="H252" s="24">
        <f>MAX(0,E252-C252)</f>
        <v>0.36319999999999997</v>
      </c>
      <c r="I252">
        <f>MIN(MATCH(MEDIAN(MinStable,F252,1),FC_L,1),3)</f>
        <v>2</v>
      </c>
      <c r="J252" s="25">
        <f>INDEX(FC_E1,$I252)+(MEDIAN(MinStable,$F252,1)-INDEX(FC_L,$I252))*(INDEX(FC_E1,$I252+1)-INDEX(FC_E1,$I252))/(INDEX(FC_L,$I252+1)-INDEX(FC_L,$I252))</f>
        <v>0.36499999999999999</v>
      </c>
      <c r="K252" s="25">
        <f>INDEX(FC_E2,$I252)+(MEDIAN(MinStable,$F252,1)-INDEX(FC_L,$I252))*(INDEX(FC_E2,$I252+1)-INDEX(FC_E2,$I252))/(INDEX(FC_L,$I252+1)-INDEX(FC_L,$I252))</f>
        <v>0.36</v>
      </c>
      <c r="L252" s="25">
        <f>INDEX(FC_E3,$I252)+(MEDIAN(MinStable,$F252,1)-INDEX(FC_L,$I252))*(INDEX(FC_E3,$I252+1)-INDEX(FC_E3,$I252))/(INDEX(FC_L,$I252+1)-INDEX(FC_L,$I252))</f>
        <v>0.35399999999999998</v>
      </c>
      <c r="M252" s="26">
        <f>(Cap_1*F252/J252+IF(N_base&gt;=2,Cap_2*F252/K252,0)+IF(N_base&gt;=3,Cap_3*F252/L252,0))*dt/60</f>
        <v>7.8754761843338586E-2</v>
      </c>
    </row>
    <row r="253" spans="1:13" x14ac:dyDescent="0.2">
      <c r="A253">
        <v>251</v>
      </c>
      <c r="B253" s="22">
        <f>A253/1440</f>
        <v>0.17430555555555555</v>
      </c>
      <c r="C253" s="27">
        <f>Sim!C253</f>
        <v>1.3255999999999999</v>
      </c>
      <c r="D253" s="24">
        <f>Cap_base</f>
        <v>3.4</v>
      </c>
      <c r="E253" s="24">
        <f>MEDIAN(MinStable*D253,C253,D253)</f>
        <v>1.7</v>
      </c>
      <c r="F253" s="25">
        <f>E253/D253</f>
        <v>0.5</v>
      </c>
      <c r="G253" s="24">
        <f>MAX(0,C253-E253)</f>
        <v>0</v>
      </c>
      <c r="H253" s="24">
        <f>MAX(0,E253-C253)</f>
        <v>0.37440000000000007</v>
      </c>
      <c r="I253">
        <f>MIN(MATCH(MEDIAN(MinStable,F253,1),FC_L,1),3)</f>
        <v>2</v>
      </c>
      <c r="J253" s="25">
        <f>INDEX(FC_E1,$I253)+(MEDIAN(MinStable,$F253,1)-INDEX(FC_L,$I253))*(INDEX(FC_E1,$I253+1)-INDEX(FC_E1,$I253))/(INDEX(FC_L,$I253+1)-INDEX(FC_L,$I253))</f>
        <v>0.36499999999999999</v>
      </c>
      <c r="K253" s="25">
        <f>INDEX(FC_E2,$I253)+(MEDIAN(MinStable,$F253,1)-INDEX(FC_L,$I253))*(INDEX(FC_E2,$I253+1)-INDEX(FC_E2,$I253))/(INDEX(FC_L,$I253+1)-INDEX(FC_L,$I253))</f>
        <v>0.36</v>
      </c>
      <c r="L253" s="25">
        <f>INDEX(FC_E3,$I253)+(MEDIAN(MinStable,$F253,1)-INDEX(FC_L,$I253))*(INDEX(FC_E3,$I253+1)-INDEX(FC_E3,$I253))/(INDEX(FC_L,$I253+1)-INDEX(FC_L,$I253))</f>
        <v>0.35399999999999998</v>
      </c>
      <c r="M253" s="26">
        <f>(Cap_1*F253/J253+IF(N_base&gt;=2,Cap_2*F253/K253,0)+IF(N_base&gt;=3,Cap_3*F253/L253,0))*dt/60</f>
        <v>7.8754761843338586E-2</v>
      </c>
    </row>
    <row r="254" spans="1:13" x14ac:dyDescent="0.2">
      <c r="A254">
        <v>252</v>
      </c>
      <c r="B254" s="22">
        <f>A254/1440</f>
        <v>0.17499999999999999</v>
      </c>
      <c r="C254" s="27">
        <f>Sim!C254</f>
        <v>1.2741</v>
      </c>
      <c r="D254" s="24">
        <f>Cap_base</f>
        <v>3.4</v>
      </c>
      <c r="E254" s="24">
        <f>MEDIAN(MinStable*D254,C254,D254)</f>
        <v>1.7</v>
      </c>
      <c r="F254" s="25">
        <f>E254/D254</f>
        <v>0.5</v>
      </c>
      <c r="G254" s="24">
        <f>MAX(0,C254-E254)</f>
        <v>0</v>
      </c>
      <c r="H254" s="24">
        <f>MAX(0,E254-C254)</f>
        <v>0.42589999999999995</v>
      </c>
      <c r="I254">
        <f>MIN(MATCH(MEDIAN(MinStable,F254,1),FC_L,1),3)</f>
        <v>2</v>
      </c>
      <c r="J254" s="25">
        <f>INDEX(FC_E1,$I254)+(MEDIAN(MinStable,$F254,1)-INDEX(FC_L,$I254))*(INDEX(FC_E1,$I254+1)-INDEX(FC_E1,$I254))/(INDEX(FC_L,$I254+1)-INDEX(FC_L,$I254))</f>
        <v>0.36499999999999999</v>
      </c>
      <c r="K254" s="25">
        <f>INDEX(FC_E2,$I254)+(MEDIAN(MinStable,$F254,1)-INDEX(FC_L,$I254))*(INDEX(FC_E2,$I254+1)-INDEX(FC_E2,$I254))/(INDEX(FC_L,$I254+1)-INDEX(FC_L,$I254))</f>
        <v>0.36</v>
      </c>
      <c r="L254" s="25">
        <f>INDEX(FC_E3,$I254)+(MEDIAN(MinStable,$F254,1)-INDEX(FC_L,$I254))*(INDEX(FC_E3,$I254+1)-INDEX(FC_E3,$I254))/(INDEX(FC_L,$I254+1)-INDEX(FC_L,$I254))</f>
        <v>0.35399999999999998</v>
      </c>
      <c r="M254" s="26">
        <f>(Cap_1*F254/J254+IF(N_base&gt;=2,Cap_2*F254/K254,0)+IF(N_base&gt;=3,Cap_3*F254/L254,0))*dt/60</f>
        <v>7.8754761843338586E-2</v>
      </c>
    </row>
    <row r="255" spans="1:13" x14ac:dyDescent="0.2">
      <c r="A255">
        <v>253</v>
      </c>
      <c r="B255" s="22">
        <f>A255/1440</f>
        <v>0.17569444444444443</v>
      </c>
      <c r="C255" s="27">
        <f>Sim!C255</f>
        <v>1.3085</v>
      </c>
      <c r="D255" s="24">
        <f>Cap_base</f>
        <v>3.4</v>
      </c>
      <c r="E255" s="24">
        <f>MEDIAN(MinStable*D255,C255,D255)</f>
        <v>1.7</v>
      </c>
      <c r="F255" s="25">
        <f>E255/D255</f>
        <v>0.5</v>
      </c>
      <c r="G255" s="24">
        <f>MAX(0,C255-E255)</f>
        <v>0</v>
      </c>
      <c r="H255" s="24">
        <f>MAX(0,E255-C255)</f>
        <v>0.39149999999999996</v>
      </c>
      <c r="I255">
        <f>MIN(MATCH(MEDIAN(MinStable,F255,1),FC_L,1),3)</f>
        <v>2</v>
      </c>
      <c r="J255" s="25">
        <f>INDEX(FC_E1,$I255)+(MEDIAN(MinStable,$F255,1)-INDEX(FC_L,$I255))*(INDEX(FC_E1,$I255+1)-INDEX(FC_E1,$I255))/(INDEX(FC_L,$I255+1)-INDEX(FC_L,$I255))</f>
        <v>0.36499999999999999</v>
      </c>
      <c r="K255" s="25">
        <f>INDEX(FC_E2,$I255)+(MEDIAN(MinStable,$F255,1)-INDEX(FC_L,$I255))*(INDEX(FC_E2,$I255+1)-INDEX(FC_E2,$I255))/(INDEX(FC_L,$I255+1)-INDEX(FC_L,$I255))</f>
        <v>0.36</v>
      </c>
      <c r="L255" s="25">
        <f>INDEX(FC_E3,$I255)+(MEDIAN(MinStable,$F255,1)-INDEX(FC_L,$I255))*(INDEX(FC_E3,$I255+1)-INDEX(FC_E3,$I255))/(INDEX(FC_L,$I255+1)-INDEX(FC_L,$I255))</f>
        <v>0.35399999999999998</v>
      </c>
      <c r="M255" s="26">
        <f>(Cap_1*F255/J255+IF(N_base&gt;=2,Cap_2*F255/K255,0)+IF(N_base&gt;=3,Cap_3*F255/L255,0))*dt/60</f>
        <v>7.8754761843338586E-2</v>
      </c>
    </row>
    <row r="256" spans="1:13" x14ac:dyDescent="0.2">
      <c r="A256">
        <v>254</v>
      </c>
      <c r="B256" s="22">
        <f>A256/1440</f>
        <v>0.1763888888888889</v>
      </c>
      <c r="C256" s="27">
        <f>Sim!C256</f>
        <v>1.4791000000000001</v>
      </c>
      <c r="D256" s="24">
        <f>Cap_base</f>
        <v>3.4</v>
      </c>
      <c r="E256" s="24">
        <f>MEDIAN(MinStable*D256,C256,D256)</f>
        <v>1.7</v>
      </c>
      <c r="F256" s="25">
        <f>E256/D256</f>
        <v>0.5</v>
      </c>
      <c r="G256" s="24">
        <f>MAX(0,C256-E256)</f>
        <v>0</v>
      </c>
      <c r="H256" s="24">
        <f>MAX(0,E256-C256)</f>
        <v>0.22089999999999987</v>
      </c>
      <c r="I256">
        <f>MIN(MATCH(MEDIAN(MinStable,F256,1),FC_L,1),3)</f>
        <v>2</v>
      </c>
      <c r="J256" s="25">
        <f>INDEX(FC_E1,$I256)+(MEDIAN(MinStable,$F256,1)-INDEX(FC_L,$I256))*(INDEX(FC_E1,$I256+1)-INDEX(FC_E1,$I256))/(INDEX(FC_L,$I256+1)-INDEX(FC_L,$I256))</f>
        <v>0.36499999999999999</v>
      </c>
      <c r="K256" s="25">
        <f>INDEX(FC_E2,$I256)+(MEDIAN(MinStable,$F256,1)-INDEX(FC_L,$I256))*(INDEX(FC_E2,$I256+1)-INDEX(FC_E2,$I256))/(INDEX(FC_L,$I256+1)-INDEX(FC_L,$I256))</f>
        <v>0.36</v>
      </c>
      <c r="L256" s="25">
        <f>INDEX(FC_E3,$I256)+(MEDIAN(MinStable,$F256,1)-INDEX(FC_L,$I256))*(INDEX(FC_E3,$I256+1)-INDEX(FC_E3,$I256))/(INDEX(FC_L,$I256+1)-INDEX(FC_L,$I256))</f>
        <v>0.35399999999999998</v>
      </c>
      <c r="M256" s="26">
        <f>(Cap_1*F256/J256+IF(N_base&gt;=2,Cap_2*F256/K256,0)+IF(N_base&gt;=3,Cap_3*F256/L256,0))*dt/60</f>
        <v>7.8754761843338586E-2</v>
      </c>
    </row>
    <row r="257" spans="1:13" x14ac:dyDescent="0.2">
      <c r="A257">
        <v>255</v>
      </c>
      <c r="B257" s="22">
        <f>A257/1440</f>
        <v>0.17708333333333334</v>
      </c>
      <c r="C257" s="27">
        <f>Sim!C257</f>
        <v>1.4193</v>
      </c>
      <c r="D257" s="24">
        <f>Cap_base</f>
        <v>3.4</v>
      </c>
      <c r="E257" s="24">
        <f>MEDIAN(MinStable*D257,C257,D257)</f>
        <v>1.7</v>
      </c>
      <c r="F257" s="25">
        <f>E257/D257</f>
        <v>0.5</v>
      </c>
      <c r="G257" s="24">
        <f>MAX(0,C257-E257)</f>
        <v>0</v>
      </c>
      <c r="H257" s="24">
        <f>MAX(0,E257-C257)</f>
        <v>0.28069999999999995</v>
      </c>
      <c r="I257">
        <f>MIN(MATCH(MEDIAN(MinStable,F257,1),FC_L,1),3)</f>
        <v>2</v>
      </c>
      <c r="J257" s="25">
        <f>INDEX(FC_E1,$I257)+(MEDIAN(MinStable,$F257,1)-INDEX(FC_L,$I257))*(INDEX(FC_E1,$I257+1)-INDEX(FC_E1,$I257))/(INDEX(FC_L,$I257+1)-INDEX(FC_L,$I257))</f>
        <v>0.36499999999999999</v>
      </c>
      <c r="K257" s="25">
        <f>INDEX(FC_E2,$I257)+(MEDIAN(MinStable,$F257,1)-INDEX(FC_L,$I257))*(INDEX(FC_E2,$I257+1)-INDEX(FC_E2,$I257))/(INDEX(FC_L,$I257+1)-INDEX(FC_L,$I257))</f>
        <v>0.36</v>
      </c>
      <c r="L257" s="25">
        <f>INDEX(FC_E3,$I257)+(MEDIAN(MinStable,$F257,1)-INDEX(FC_L,$I257))*(INDEX(FC_E3,$I257+1)-INDEX(FC_E3,$I257))/(INDEX(FC_L,$I257+1)-INDEX(FC_L,$I257))</f>
        <v>0.35399999999999998</v>
      </c>
      <c r="M257" s="26">
        <f>(Cap_1*F257/J257+IF(N_base&gt;=2,Cap_2*F257/K257,0)+IF(N_base&gt;=3,Cap_3*F257/L257,0))*dt/60</f>
        <v>7.8754761843338586E-2</v>
      </c>
    </row>
    <row r="258" spans="1:13" x14ac:dyDescent="0.2">
      <c r="A258">
        <v>256</v>
      </c>
      <c r="B258" s="22">
        <f>A258/1440</f>
        <v>0.17777777777777778</v>
      </c>
      <c r="C258" s="27">
        <f>Sim!C258</f>
        <v>1.3776999999999999</v>
      </c>
      <c r="D258" s="24">
        <f>Cap_base</f>
        <v>3.4</v>
      </c>
      <c r="E258" s="24">
        <f>MEDIAN(MinStable*D258,C258,D258)</f>
        <v>1.7</v>
      </c>
      <c r="F258" s="25">
        <f>E258/D258</f>
        <v>0.5</v>
      </c>
      <c r="G258" s="24">
        <f>MAX(0,C258-E258)</f>
        <v>0</v>
      </c>
      <c r="H258" s="24">
        <f>MAX(0,E258-C258)</f>
        <v>0.32230000000000003</v>
      </c>
      <c r="I258">
        <f>MIN(MATCH(MEDIAN(MinStable,F258,1),FC_L,1),3)</f>
        <v>2</v>
      </c>
      <c r="J258" s="25">
        <f>INDEX(FC_E1,$I258)+(MEDIAN(MinStable,$F258,1)-INDEX(FC_L,$I258))*(INDEX(FC_E1,$I258+1)-INDEX(FC_E1,$I258))/(INDEX(FC_L,$I258+1)-INDEX(FC_L,$I258))</f>
        <v>0.36499999999999999</v>
      </c>
      <c r="K258" s="25">
        <f>INDEX(FC_E2,$I258)+(MEDIAN(MinStable,$F258,1)-INDEX(FC_L,$I258))*(INDEX(FC_E2,$I258+1)-INDEX(FC_E2,$I258))/(INDEX(FC_L,$I258+1)-INDEX(FC_L,$I258))</f>
        <v>0.36</v>
      </c>
      <c r="L258" s="25">
        <f>INDEX(FC_E3,$I258)+(MEDIAN(MinStable,$F258,1)-INDEX(FC_L,$I258))*(INDEX(FC_E3,$I258+1)-INDEX(FC_E3,$I258))/(INDEX(FC_L,$I258+1)-INDEX(FC_L,$I258))</f>
        <v>0.35399999999999998</v>
      </c>
      <c r="M258" s="26">
        <f>(Cap_1*F258/J258+IF(N_base&gt;=2,Cap_2*F258/K258,0)+IF(N_base&gt;=3,Cap_3*F258/L258,0))*dt/60</f>
        <v>7.8754761843338586E-2</v>
      </c>
    </row>
    <row r="259" spans="1:13" x14ac:dyDescent="0.2">
      <c r="A259">
        <v>257</v>
      </c>
      <c r="B259" s="22">
        <f>A259/1440</f>
        <v>0.17847222222222223</v>
      </c>
      <c r="C259" s="27">
        <f>Sim!C259</f>
        <v>1.3895</v>
      </c>
      <c r="D259" s="24">
        <f>Cap_base</f>
        <v>3.4</v>
      </c>
      <c r="E259" s="24">
        <f>MEDIAN(MinStable*D259,C259,D259)</f>
        <v>1.7</v>
      </c>
      <c r="F259" s="25">
        <f>E259/D259</f>
        <v>0.5</v>
      </c>
      <c r="G259" s="24">
        <f>MAX(0,C259-E259)</f>
        <v>0</v>
      </c>
      <c r="H259" s="24">
        <f>MAX(0,E259-C259)</f>
        <v>0.3105</v>
      </c>
      <c r="I259">
        <f>MIN(MATCH(MEDIAN(MinStable,F259,1),FC_L,1),3)</f>
        <v>2</v>
      </c>
      <c r="J259" s="25">
        <f>INDEX(FC_E1,$I259)+(MEDIAN(MinStable,$F259,1)-INDEX(FC_L,$I259))*(INDEX(FC_E1,$I259+1)-INDEX(FC_E1,$I259))/(INDEX(FC_L,$I259+1)-INDEX(FC_L,$I259))</f>
        <v>0.36499999999999999</v>
      </c>
      <c r="K259" s="25">
        <f>INDEX(FC_E2,$I259)+(MEDIAN(MinStable,$F259,1)-INDEX(FC_L,$I259))*(INDEX(FC_E2,$I259+1)-INDEX(FC_E2,$I259))/(INDEX(FC_L,$I259+1)-INDEX(FC_L,$I259))</f>
        <v>0.36</v>
      </c>
      <c r="L259" s="25">
        <f>INDEX(FC_E3,$I259)+(MEDIAN(MinStable,$F259,1)-INDEX(FC_L,$I259))*(INDEX(FC_E3,$I259+1)-INDEX(FC_E3,$I259))/(INDEX(FC_L,$I259+1)-INDEX(FC_L,$I259))</f>
        <v>0.35399999999999998</v>
      </c>
      <c r="M259" s="26">
        <f>(Cap_1*F259/J259+IF(N_base&gt;=2,Cap_2*F259/K259,0)+IF(N_base&gt;=3,Cap_3*F259/L259,0))*dt/60</f>
        <v>7.8754761843338586E-2</v>
      </c>
    </row>
    <row r="260" spans="1:13" x14ac:dyDescent="0.2">
      <c r="A260">
        <v>258</v>
      </c>
      <c r="B260" s="22">
        <f>A260/1440</f>
        <v>0.17916666666666667</v>
      </c>
      <c r="C260" s="27">
        <f>Sim!C260</f>
        <v>1.3269</v>
      </c>
      <c r="D260" s="24">
        <f>Cap_base</f>
        <v>3.4</v>
      </c>
      <c r="E260" s="24">
        <f>MEDIAN(MinStable*D260,C260,D260)</f>
        <v>1.7</v>
      </c>
      <c r="F260" s="25">
        <f>E260/D260</f>
        <v>0.5</v>
      </c>
      <c r="G260" s="24">
        <f>MAX(0,C260-E260)</f>
        <v>0</v>
      </c>
      <c r="H260" s="24">
        <f>MAX(0,E260-C260)</f>
        <v>0.37309999999999999</v>
      </c>
      <c r="I260">
        <f>MIN(MATCH(MEDIAN(MinStable,F260,1),FC_L,1),3)</f>
        <v>2</v>
      </c>
      <c r="J260" s="25">
        <f>INDEX(FC_E1,$I260)+(MEDIAN(MinStable,$F260,1)-INDEX(FC_L,$I260))*(INDEX(FC_E1,$I260+1)-INDEX(FC_E1,$I260))/(INDEX(FC_L,$I260+1)-INDEX(FC_L,$I260))</f>
        <v>0.36499999999999999</v>
      </c>
      <c r="K260" s="25">
        <f>INDEX(FC_E2,$I260)+(MEDIAN(MinStable,$F260,1)-INDEX(FC_L,$I260))*(INDEX(FC_E2,$I260+1)-INDEX(FC_E2,$I260))/(INDEX(FC_L,$I260+1)-INDEX(FC_L,$I260))</f>
        <v>0.36</v>
      </c>
      <c r="L260" s="25">
        <f>INDEX(FC_E3,$I260)+(MEDIAN(MinStable,$F260,1)-INDEX(FC_L,$I260))*(INDEX(FC_E3,$I260+1)-INDEX(FC_E3,$I260))/(INDEX(FC_L,$I260+1)-INDEX(FC_L,$I260))</f>
        <v>0.35399999999999998</v>
      </c>
      <c r="M260" s="26">
        <f>(Cap_1*F260/J260+IF(N_base&gt;=2,Cap_2*F260/K260,0)+IF(N_base&gt;=3,Cap_3*F260/L260,0))*dt/60</f>
        <v>7.8754761843338586E-2</v>
      </c>
    </row>
    <row r="261" spans="1:13" x14ac:dyDescent="0.2">
      <c r="A261">
        <v>259</v>
      </c>
      <c r="B261" s="22">
        <f>A261/1440</f>
        <v>0.17986111111111111</v>
      </c>
      <c r="C261" s="27">
        <f>Sim!C261</f>
        <v>1.4748000000000001</v>
      </c>
      <c r="D261" s="24">
        <f>Cap_base</f>
        <v>3.4</v>
      </c>
      <c r="E261" s="24">
        <f>MEDIAN(MinStable*D261,C261,D261)</f>
        <v>1.7</v>
      </c>
      <c r="F261" s="25">
        <f>E261/D261</f>
        <v>0.5</v>
      </c>
      <c r="G261" s="24">
        <f>MAX(0,C261-E261)</f>
        <v>0</v>
      </c>
      <c r="H261" s="24">
        <f>MAX(0,E261-C261)</f>
        <v>0.22519999999999984</v>
      </c>
      <c r="I261">
        <f>MIN(MATCH(MEDIAN(MinStable,F261,1),FC_L,1),3)</f>
        <v>2</v>
      </c>
      <c r="J261" s="25">
        <f>INDEX(FC_E1,$I261)+(MEDIAN(MinStable,$F261,1)-INDEX(FC_L,$I261))*(INDEX(FC_E1,$I261+1)-INDEX(FC_E1,$I261))/(INDEX(FC_L,$I261+1)-INDEX(FC_L,$I261))</f>
        <v>0.36499999999999999</v>
      </c>
      <c r="K261" s="25">
        <f>INDEX(FC_E2,$I261)+(MEDIAN(MinStable,$F261,1)-INDEX(FC_L,$I261))*(INDEX(FC_E2,$I261+1)-INDEX(FC_E2,$I261))/(INDEX(FC_L,$I261+1)-INDEX(FC_L,$I261))</f>
        <v>0.36</v>
      </c>
      <c r="L261" s="25">
        <f>INDEX(FC_E3,$I261)+(MEDIAN(MinStable,$F261,1)-INDEX(FC_L,$I261))*(INDEX(FC_E3,$I261+1)-INDEX(FC_E3,$I261))/(INDEX(FC_L,$I261+1)-INDEX(FC_L,$I261))</f>
        <v>0.35399999999999998</v>
      </c>
      <c r="M261" s="26">
        <f>(Cap_1*F261/J261+IF(N_base&gt;=2,Cap_2*F261/K261,0)+IF(N_base&gt;=3,Cap_3*F261/L261,0))*dt/60</f>
        <v>7.8754761843338586E-2</v>
      </c>
    </row>
    <row r="262" spans="1:13" x14ac:dyDescent="0.2">
      <c r="A262">
        <v>260</v>
      </c>
      <c r="B262" s="22">
        <f>A262/1440</f>
        <v>0.18055555555555555</v>
      </c>
      <c r="C262" s="27">
        <f>Sim!C262</f>
        <v>1.5863</v>
      </c>
      <c r="D262" s="24">
        <f>Cap_base</f>
        <v>3.4</v>
      </c>
      <c r="E262" s="24">
        <f>MEDIAN(MinStable*D262,C262,D262)</f>
        <v>1.7</v>
      </c>
      <c r="F262" s="25">
        <f>E262/D262</f>
        <v>0.5</v>
      </c>
      <c r="G262" s="24">
        <f>MAX(0,C262-E262)</f>
        <v>0</v>
      </c>
      <c r="H262" s="24">
        <f>MAX(0,E262-C262)</f>
        <v>0.11369999999999991</v>
      </c>
      <c r="I262">
        <f>MIN(MATCH(MEDIAN(MinStable,F262,1),FC_L,1),3)</f>
        <v>2</v>
      </c>
      <c r="J262" s="25">
        <f>INDEX(FC_E1,$I262)+(MEDIAN(MinStable,$F262,1)-INDEX(FC_L,$I262))*(INDEX(FC_E1,$I262+1)-INDEX(FC_E1,$I262))/(INDEX(FC_L,$I262+1)-INDEX(FC_L,$I262))</f>
        <v>0.36499999999999999</v>
      </c>
      <c r="K262" s="25">
        <f>INDEX(FC_E2,$I262)+(MEDIAN(MinStable,$F262,1)-INDEX(FC_L,$I262))*(INDEX(FC_E2,$I262+1)-INDEX(FC_E2,$I262))/(INDEX(FC_L,$I262+1)-INDEX(FC_L,$I262))</f>
        <v>0.36</v>
      </c>
      <c r="L262" s="25">
        <f>INDEX(FC_E3,$I262)+(MEDIAN(MinStable,$F262,1)-INDEX(FC_L,$I262))*(INDEX(FC_E3,$I262+1)-INDEX(FC_E3,$I262))/(INDEX(FC_L,$I262+1)-INDEX(FC_L,$I262))</f>
        <v>0.35399999999999998</v>
      </c>
      <c r="M262" s="26">
        <f>(Cap_1*F262/J262+IF(N_base&gt;=2,Cap_2*F262/K262,0)+IF(N_base&gt;=3,Cap_3*F262/L262,0))*dt/60</f>
        <v>7.8754761843338586E-2</v>
      </c>
    </row>
    <row r="263" spans="1:13" x14ac:dyDescent="0.2">
      <c r="A263">
        <v>261</v>
      </c>
      <c r="B263" s="22">
        <f>A263/1440</f>
        <v>0.18124999999999999</v>
      </c>
      <c r="C263" s="27">
        <f>Sim!C263</f>
        <v>1.4216</v>
      </c>
      <c r="D263" s="24">
        <f>Cap_base</f>
        <v>3.4</v>
      </c>
      <c r="E263" s="24">
        <f>MEDIAN(MinStable*D263,C263,D263)</f>
        <v>1.7</v>
      </c>
      <c r="F263" s="25">
        <f>E263/D263</f>
        <v>0.5</v>
      </c>
      <c r="G263" s="24">
        <f>MAX(0,C263-E263)</f>
        <v>0</v>
      </c>
      <c r="H263" s="24">
        <f>MAX(0,E263-C263)</f>
        <v>0.27839999999999998</v>
      </c>
      <c r="I263">
        <f>MIN(MATCH(MEDIAN(MinStable,F263,1),FC_L,1),3)</f>
        <v>2</v>
      </c>
      <c r="J263" s="25">
        <f>INDEX(FC_E1,$I263)+(MEDIAN(MinStable,$F263,1)-INDEX(FC_L,$I263))*(INDEX(FC_E1,$I263+1)-INDEX(FC_E1,$I263))/(INDEX(FC_L,$I263+1)-INDEX(FC_L,$I263))</f>
        <v>0.36499999999999999</v>
      </c>
      <c r="K263" s="25">
        <f>INDEX(FC_E2,$I263)+(MEDIAN(MinStable,$F263,1)-INDEX(FC_L,$I263))*(INDEX(FC_E2,$I263+1)-INDEX(FC_E2,$I263))/(INDEX(FC_L,$I263+1)-INDEX(FC_L,$I263))</f>
        <v>0.36</v>
      </c>
      <c r="L263" s="25">
        <f>INDEX(FC_E3,$I263)+(MEDIAN(MinStable,$F263,1)-INDEX(FC_L,$I263))*(INDEX(FC_E3,$I263+1)-INDEX(FC_E3,$I263))/(INDEX(FC_L,$I263+1)-INDEX(FC_L,$I263))</f>
        <v>0.35399999999999998</v>
      </c>
      <c r="M263" s="26">
        <f>(Cap_1*F263/J263+IF(N_base&gt;=2,Cap_2*F263/K263,0)+IF(N_base&gt;=3,Cap_3*F263/L263,0))*dt/60</f>
        <v>7.8754761843338586E-2</v>
      </c>
    </row>
    <row r="264" spans="1:13" x14ac:dyDescent="0.2">
      <c r="A264">
        <v>262</v>
      </c>
      <c r="B264" s="22">
        <f>A264/1440</f>
        <v>0.18194444444444444</v>
      </c>
      <c r="C264" s="27">
        <f>Sim!C264</f>
        <v>1.4356</v>
      </c>
      <c r="D264" s="24">
        <f>Cap_base</f>
        <v>3.4</v>
      </c>
      <c r="E264" s="24">
        <f>MEDIAN(MinStable*D264,C264,D264)</f>
        <v>1.7</v>
      </c>
      <c r="F264" s="25">
        <f>E264/D264</f>
        <v>0.5</v>
      </c>
      <c r="G264" s="24">
        <f>MAX(0,C264-E264)</f>
        <v>0</v>
      </c>
      <c r="H264" s="24">
        <f>MAX(0,E264-C264)</f>
        <v>0.26439999999999997</v>
      </c>
      <c r="I264">
        <f>MIN(MATCH(MEDIAN(MinStable,F264,1),FC_L,1),3)</f>
        <v>2</v>
      </c>
      <c r="J264" s="25">
        <f>INDEX(FC_E1,$I264)+(MEDIAN(MinStable,$F264,1)-INDEX(FC_L,$I264))*(INDEX(FC_E1,$I264+1)-INDEX(FC_E1,$I264))/(INDEX(FC_L,$I264+1)-INDEX(FC_L,$I264))</f>
        <v>0.36499999999999999</v>
      </c>
      <c r="K264" s="25">
        <f>INDEX(FC_E2,$I264)+(MEDIAN(MinStable,$F264,1)-INDEX(FC_L,$I264))*(INDEX(FC_E2,$I264+1)-INDEX(FC_E2,$I264))/(INDEX(FC_L,$I264+1)-INDEX(FC_L,$I264))</f>
        <v>0.36</v>
      </c>
      <c r="L264" s="25">
        <f>INDEX(FC_E3,$I264)+(MEDIAN(MinStable,$F264,1)-INDEX(FC_L,$I264))*(INDEX(FC_E3,$I264+1)-INDEX(FC_E3,$I264))/(INDEX(FC_L,$I264+1)-INDEX(FC_L,$I264))</f>
        <v>0.35399999999999998</v>
      </c>
      <c r="M264" s="26">
        <f>(Cap_1*F264/J264+IF(N_base&gt;=2,Cap_2*F264/K264,0)+IF(N_base&gt;=3,Cap_3*F264/L264,0))*dt/60</f>
        <v>7.8754761843338586E-2</v>
      </c>
    </row>
    <row r="265" spans="1:13" x14ac:dyDescent="0.2">
      <c r="A265">
        <v>263</v>
      </c>
      <c r="B265" s="22">
        <f>A265/1440</f>
        <v>0.18263888888888888</v>
      </c>
      <c r="C265" s="27">
        <f>Sim!C265</f>
        <v>1.4896</v>
      </c>
      <c r="D265" s="24">
        <f>Cap_base</f>
        <v>3.4</v>
      </c>
      <c r="E265" s="24">
        <f>MEDIAN(MinStable*D265,C265,D265)</f>
        <v>1.7</v>
      </c>
      <c r="F265" s="25">
        <f>E265/D265</f>
        <v>0.5</v>
      </c>
      <c r="G265" s="24">
        <f>MAX(0,C265-E265)</f>
        <v>0</v>
      </c>
      <c r="H265" s="24">
        <f>MAX(0,E265-C265)</f>
        <v>0.21039999999999992</v>
      </c>
      <c r="I265">
        <f>MIN(MATCH(MEDIAN(MinStable,F265,1),FC_L,1),3)</f>
        <v>2</v>
      </c>
      <c r="J265" s="25">
        <f>INDEX(FC_E1,$I265)+(MEDIAN(MinStable,$F265,1)-INDEX(FC_L,$I265))*(INDEX(FC_E1,$I265+1)-INDEX(FC_E1,$I265))/(INDEX(FC_L,$I265+1)-INDEX(FC_L,$I265))</f>
        <v>0.36499999999999999</v>
      </c>
      <c r="K265" s="25">
        <f>INDEX(FC_E2,$I265)+(MEDIAN(MinStable,$F265,1)-INDEX(FC_L,$I265))*(INDEX(FC_E2,$I265+1)-INDEX(FC_E2,$I265))/(INDEX(FC_L,$I265+1)-INDEX(FC_L,$I265))</f>
        <v>0.36</v>
      </c>
      <c r="L265" s="25">
        <f>INDEX(FC_E3,$I265)+(MEDIAN(MinStable,$F265,1)-INDEX(FC_L,$I265))*(INDEX(FC_E3,$I265+1)-INDEX(FC_E3,$I265))/(INDEX(FC_L,$I265+1)-INDEX(FC_L,$I265))</f>
        <v>0.35399999999999998</v>
      </c>
      <c r="M265" s="26">
        <f>(Cap_1*F265/J265+IF(N_base&gt;=2,Cap_2*F265/K265,0)+IF(N_base&gt;=3,Cap_3*F265/L265,0))*dt/60</f>
        <v>7.8754761843338586E-2</v>
      </c>
    </row>
    <row r="266" spans="1:13" x14ac:dyDescent="0.2">
      <c r="A266">
        <v>264</v>
      </c>
      <c r="B266" s="22">
        <f>A266/1440</f>
        <v>0.18333333333333332</v>
      </c>
      <c r="C266" s="27">
        <f>Sim!C266</f>
        <v>1.6112</v>
      </c>
      <c r="D266" s="24">
        <f>Cap_base</f>
        <v>3.4</v>
      </c>
      <c r="E266" s="24">
        <f>MEDIAN(MinStable*D266,C266,D266)</f>
        <v>1.7</v>
      </c>
      <c r="F266" s="25">
        <f>E266/D266</f>
        <v>0.5</v>
      </c>
      <c r="G266" s="24">
        <f>MAX(0,C266-E266)</f>
        <v>0</v>
      </c>
      <c r="H266" s="24">
        <f>MAX(0,E266-C266)</f>
        <v>8.879999999999999E-2</v>
      </c>
      <c r="I266">
        <f>MIN(MATCH(MEDIAN(MinStable,F266,1),FC_L,1),3)</f>
        <v>2</v>
      </c>
      <c r="J266" s="25">
        <f>INDEX(FC_E1,$I266)+(MEDIAN(MinStable,$F266,1)-INDEX(FC_L,$I266))*(INDEX(FC_E1,$I266+1)-INDEX(FC_E1,$I266))/(INDEX(FC_L,$I266+1)-INDEX(FC_L,$I266))</f>
        <v>0.36499999999999999</v>
      </c>
      <c r="K266" s="25">
        <f>INDEX(FC_E2,$I266)+(MEDIAN(MinStable,$F266,1)-INDEX(FC_L,$I266))*(INDEX(FC_E2,$I266+1)-INDEX(FC_E2,$I266))/(INDEX(FC_L,$I266+1)-INDEX(FC_L,$I266))</f>
        <v>0.36</v>
      </c>
      <c r="L266" s="25">
        <f>INDEX(FC_E3,$I266)+(MEDIAN(MinStable,$F266,1)-INDEX(FC_L,$I266))*(INDEX(FC_E3,$I266+1)-INDEX(FC_E3,$I266))/(INDEX(FC_L,$I266+1)-INDEX(FC_L,$I266))</f>
        <v>0.35399999999999998</v>
      </c>
      <c r="M266" s="26">
        <f>(Cap_1*F266/J266+IF(N_base&gt;=2,Cap_2*F266/K266,0)+IF(N_base&gt;=3,Cap_3*F266/L266,0))*dt/60</f>
        <v>7.8754761843338586E-2</v>
      </c>
    </row>
    <row r="267" spans="1:13" x14ac:dyDescent="0.2">
      <c r="A267">
        <v>265</v>
      </c>
      <c r="B267" s="22">
        <f>A267/1440</f>
        <v>0.18402777777777779</v>
      </c>
      <c r="C267" s="27">
        <f>Sim!C267</f>
        <v>1.5028999999999999</v>
      </c>
      <c r="D267" s="24">
        <f>Cap_base</f>
        <v>3.4</v>
      </c>
      <c r="E267" s="24">
        <f>MEDIAN(MinStable*D267,C267,D267)</f>
        <v>1.7</v>
      </c>
      <c r="F267" s="25">
        <f>E267/D267</f>
        <v>0.5</v>
      </c>
      <c r="G267" s="24">
        <f>MAX(0,C267-E267)</f>
        <v>0</v>
      </c>
      <c r="H267" s="24">
        <f>MAX(0,E267-C267)</f>
        <v>0.19710000000000005</v>
      </c>
      <c r="I267">
        <f>MIN(MATCH(MEDIAN(MinStable,F267,1),FC_L,1),3)</f>
        <v>2</v>
      </c>
      <c r="J267" s="25">
        <f>INDEX(FC_E1,$I267)+(MEDIAN(MinStable,$F267,1)-INDEX(FC_L,$I267))*(INDEX(FC_E1,$I267+1)-INDEX(FC_E1,$I267))/(INDEX(FC_L,$I267+1)-INDEX(FC_L,$I267))</f>
        <v>0.36499999999999999</v>
      </c>
      <c r="K267" s="25">
        <f>INDEX(FC_E2,$I267)+(MEDIAN(MinStable,$F267,1)-INDEX(FC_L,$I267))*(INDEX(FC_E2,$I267+1)-INDEX(FC_E2,$I267))/(INDEX(FC_L,$I267+1)-INDEX(FC_L,$I267))</f>
        <v>0.36</v>
      </c>
      <c r="L267" s="25">
        <f>INDEX(FC_E3,$I267)+(MEDIAN(MinStable,$F267,1)-INDEX(FC_L,$I267))*(INDEX(FC_E3,$I267+1)-INDEX(FC_E3,$I267))/(INDEX(FC_L,$I267+1)-INDEX(FC_L,$I267))</f>
        <v>0.35399999999999998</v>
      </c>
      <c r="M267" s="26">
        <f>(Cap_1*F267/J267+IF(N_base&gt;=2,Cap_2*F267/K267,0)+IF(N_base&gt;=3,Cap_3*F267/L267,0))*dt/60</f>
        <v>7.8754761843338586E-2</v>
      </c>
    </row>
    <row r="268" spans="1:13" x14ac:dyDescent="0.2">
      <c r="A268">
        <v>266</v>
      </c>
      <c r="B268" s="22">
        <f>A268/1440</f>
        <v>0.18472222222222223</v>
      </c>
      <c r="C268" s="27">
        <f>Sim!C268</f>
        <v>1.5488999999999999</v>
      </c>
      <c r="D268" s="24">
        <f>Cap_base</f>
        <v>3.4</v>
      </c>
      <c r="E268" s="24">
        <f>MEDIAN(MinStable*D268,C268,D268)</f>
        <v>1.7</v>
      </c>
      <c r="F268" s="25">
        <f>E268/D268</f>
        <v>0.5</v>
      </c>
      <c r="G268" s="24">
        <f>MAX(0,C268-E268)</f>
        <v>0</v>
      </c>
      <c r="H268" s="24">
        <f>MAX(0,E268-C268)</f>
        <v>0.15110000000000001</v>
      </c>
      <c r="I268">
        <f>MIN(MATCH(MEDIAN(MinStable,F268,1),FC_L,1),3)</f>
        <v>2</v>
      </c>
      <c r="J268" s="25">
        <f>INDEX(FC_E1,$I268)+(MEDIAN(MinStable,$F268,1)-INDEX(FC_L,$I268))*(INDEX(FC_E1,$I268+1)-INDEX(FC_E1,$I268))/(INDEX(FC_L,$I268+1)-INDEX(FC_L,$I268))</f>
        <v>0.36499999999999999</v>
      </c>
      <c r="K268" s="25">
        <f>INDEX(FC_E2,$I268)+(MEDIAN(MinStable,$F268,1)-INDEX(FC_L,$I268))*(INDEX(FC_E2,$I268+1)-INDEX(FC_E2,$I268))/(INDEX(FC_L,$I268+1)-INDEX(FC_L,$I268))</f>
        <v>0.36</v>
      </c>
      <c r="L268" s="25">
        <f>INDEX(FC_E3,$I268)+(MEDIAN(MinStable,$F268,1)-INDEX(FC_L,$I268))*(INDEX(FC_E3,$I268+1)-INDEX(FC_E3,$I268))/(INDEX(FC_L,$I268+1)-INDEX(FC_L,$I268))</f>
        <v>0.35399999999999998</v>
      </c>
      <c r="M268" s="26">
        <f>(Cap_1*F268/J268+IF(N_base&gt;=2,Cap_2*F268/K268,0)+IF(N_base&gt;=3,Cap_3*F268/L268,0))*dt/60</f>
        <v>7.8754761843338586E-2</v>
      </c>
    </row>
    <row r="269" spans="1:13" x14ac:dyDescent="0.2">
      <c r="A269">
        <v>267</v>
      </c>
      <c r="B269" s="22">
        <f>A269/1440</f>
        <v>0.18541666666666667</v>
      </c>
      <c r="C269" s="27">
        <f>Sim!C269</f>
        <v>1.5946</v>
      </c>
      <c r="D269" s="24">
        <f>Cap_base</f>
        <v>3.4</v>
      </c>
      <c r="E269" s="24">
        <f>MEDIAN(MinStable*D269,C269,D269)</f>
        <v>1.7</v>
      </c>
      <c r="F269" s="25">
        <f>E269/D269</f>
        <v>0.5</v>
      </c>
      <c r="G269" s="24">
        <f>MAX(0,C269-E269)</f>
        <v>0</v>
      </c>
      <c r="H269" s="24">
        <f>MAX(0,E269-C269)</f>
        <v>0.10539999999999994</v>
      </c>
      <c r="I269">
        <f>MIN(MATCH(MEDIAN(MinStable,F269,1),FC_L,1),3)</f>
        <v>2</v>
      </c>
      <c r="J269" s="25">
        <f>INDEX(FC_E1,$I269)+(MEDIAN(MinStable,$F269,1)-INDEX(FC_L,$I269))*(INDEX(FC_E1,$I269+1)-INDEX(FC_E1,$I269))/(INDEX(FC_L,$I269+1)-INDEX(FC_L,$I269))</f>
        <v>0.36499999999999999</v>
      </c>
      <c r="K269" s="25">
        <f>INDEX(FC_E2,$I269)+(MEDIAN(MinStable,$F269,1)-INDEX(FC_L,$I269))*(INDEX(FC_E2,$I269+1)-INDEX(FC_E2,$I269))/(INDEX(FC_L,$I269+1)-INDEX(FC_L,$I269))</f>
        <v>0.36</v>
      </c>
      <c r="L269" s="25">
        <f>INDEX(FC_E3,$I269)+(MEDIAN(MinStable,$F269,1)-INDEX(FC_L,$I269))*(INDEX(FC_E3,$I269+1)-INDEX(FC_E3,$I269))/(INDEX(FC_L,$I269+1)-INDEX(FC_L,$I269))</f>
        <v>0.35399999999999998</v>
      </c>
      <c r="M269" s="26">
        <f>(Cap_1*F269/J269+IF(N_base&gt;=2,Cap_2*F269/K269,0)+IF(N_base&gt;=3,Cap_3*F269/L269,0))*dt/60</f>
        <v>7.8754761843338586E-2</v>
      </c>
    </row>
    <row r="270" spans="1:13" x14ac:dyDescent="0.2">
      <c r="A270">
        <v>268</v>
      </c>
      <c r="B270" s="22">
        <f>A270/1440</f>
        <v>0.18611111111111112</v>
      </c>
      <c r="C270" s="27">
        <f>Sim!C270</f>
        <v>1.6464000000000001</v>
      </c>
      <c r="D270" s="24">
        <f>Cap_base</f>
        <v>3.4</v>
      </c>
      <c r="E270" s="24">
        <f>MEDIAN(MinStable*D270,C270,D270)</f>
        <v>1.7</v>
      </c>
      <c r="F270" s="25">
        <f>E270/D270</f>
        <v>0.5</v>
      </c>
      <c r="G270" s="24">
        <f>MAX(0,C270-E270)</f>
        <v>0</v>
      </c>
      <c r="H270" s="24">
        <f>MAX(0,E270-C270)</f>
        <v>5.359999999999987E-2</v>
      </c>
      <c r="I270">
        <f>MIN(MATCH(MEDIAN(MinStable,F270,1),FC_L,1),3)</f>
        <v>2</v>
      </c>
      <c r="J270" s="25">
        <f>INDEX(FC_E1,$I270)+(MEDIAN(MinStable,$F270,1)-INDEX(FC_L,$I270))*(INDEX(FC_E1,$I270+1)-INDEX(FC_E1,$I270))/(INDEX(FC_L,$I270+1)-INDEX(FC_L,$I270))</f>
        <v>0.36499999999999999</v>
      </c>
      <c r="K270" s="25">
        <f>INDEX(FC_E2,$I270)+(MEDIAN(MinStable,$F270,1)-INDEX(FC_L,$I270))*(INDEX(FC_E2,$I270+1)-INDEX(FC_E2,$I270))/(INDEX(FC_L,$I270+1)-INDEX(FC_L,$I270))</f>
        <v>0.36</v>
      </c>
      <c r="L270" s="25">
        <f>INDEX(FC_E3,$I270)+(MEDIAN(MinStable,$F270,1)-INDEX(FC_L,$I270))*(INDEX(FC_E3,$I270+1)-INDEX(FC_E3,$I270))/(INDEX(FC_L,$I270+1)-INDEX(FC_L,$I270))</f>
        <v>0.35399999999999998</v>
      </c>
      <c r="M270" s="26">
        <f>(Cap_1*F270/J270+IF(N_base&gt;=2,Cap_2*F270/K270,0)+IF(N_base&gt;=3,Cap_3*F270/L270,0))*dt/60</f>
        <v>7.8754761843338586E-2</v>
      </c>
    </row>
    <row r="271" spans="1:13" x14ac:dyDescent="0.2">
      <c r="A271">
        <v>269</v>
      </c>
      <c r="B271" s="22">
        <f>A271/1440</f>
        <v>0.18680555555555556</v>
      </c>
      <c r="C271" s="27">
        <f>Sim!C271</f>
        <v>1.6089</v>
      </c>
      <c r="D271" s="24">
        <f>Cap_base</f>
        <v>3.4</v>
      </c>
      <c r="E271" s="24">
        <f>MEDIAN(MinStable*D271,C271,D271)</f>
        <v>1.7</v>
      </c>
      <c r="F271" s="25">
        <f>E271/D271</f>
        <v>0.5</v>
      </c>
      <c r="G271" s="24">
        <f>MAX(0,C271-E271)</f>
        <v>0</v>
      </c>
      <c r="H271" s="24">
        <f>MAX(0,E271-C271)</f>
        <v>9.1099999999999959E-2</v>
      </c>
      <c r="I271">
        <f>MIN(MATCH(MEDIAN(MinStable,F271,1),FC_L,1),3)</f>
        <v>2</v>
      </c>
      <c r="J271" s="25">
        <f>INDEX(FC_E1,$I271)+(MEDIAN(MinStable,$F271,1)-INDEX(FC_L,$I271))*(INDEX(FC_E1,$I271+1)-INDEX(FC_E1,$I271))/(INDEX(FC_L,$I271+1)-INDEX(FC_L,$I271))</f>
        <v>0.36499999999999999</v>
      </c>
      <c r="K271" s="25">
        <f>INDEX(FC_E2,$I271)+(MEDIAN(MinStable,$F271,1)-INDEX(FC_L,$I271))*(INDEX(FC_E2,$I271+1)-INDEX(FC_E2,$I271))/(INDEX(FC_L,$I271+1)-INDEX(FC_L,$I271))</f>
        <v>0.36</v>
      </c>
      <c r="L271" s="25">
        <f>INDEX(FC_E3,$I271)+(MEDIAN(MinStable,$F271,1)-INDEX(FC_L,$I271))*(INDEX(FC_E3,$I271+1)-INDEX(FC_E3,$I271))/(INDEX(FC_L,$I271+1)-INDEX(FC_L,$I271))</f>
        <v>0.35399999999999998</v>
      </c>
      <c r="M271" s="26">
        <f>(Cap_1*F271/J271+IF(N_base&gt;=2,Cap_2*F271/K271,0)+IF(N_base&gt;=3,Cap_3*F271/L271,0))*dt/60</f>
        <v>7.8754761843338586E-2</v>
      </c>
    </row>
    <row r="272" spans="1:13" x14ac:dyDescent="0.2">
      <c r="A272">
        <v>270</v>
      </c>
      <c r="B272" s="22">
        <f>A272/1440</f>
        <v>0.1875</v>
      </c>
      <c r="C272" s="27">
        <f>Sim!C272</f>
        <v>1.6664000000000001</v>
      </c>
      <c r="D272" s="24">
        <f>Cap_base</f>
        <v>3.4</v>
      </c>
      <c r="E272" s="24">
        <f>MEDIAN(MinStable*D272,C272,D272)</f>
        <v>1.7</v>
      </c>
      <c r="F272" s="25">
        <f>E272/D272</f>
        <v>0.5</v>
      </c>
      <c r="G272" s="24">
        <f>MAX(0,C272-E272)</f>
        <v>0</v>
      </c>
      <c r="H272" s="24">
        <f>MAX(0,E272-C272)</f>
        <v>3.3599999999999852E-2</v>
      </c>
      <c r="I272">
        <f>MIN(MATCH(MEDIAN(MinStable,F272,1),FC_L,1),3)</f>
        <v>2</v>
      </c>
      <c r="J272" s="25">
        <f>INDEX(FC_E1,$I272)+(MEDIAN(MinStable,$F272,1)-INDEX(FC_L,$I272))*(INDEX(FC_E1,$I272+1)-INDEX(FC_E1,$I272))/(INDEX(FC_L,$I272+1)-INDEX(FC_L,$I272))</f>
        <v>0.36499999999999999</v>
      </c>
      <c r="K272" s="25">
        <f>INDEX(FC_E2,$I272)+(MEDIAN(MinStable,$F272,1)-INDEX(FC_L,$I272))*(INDEX(FC_E2,$I272+1)-INDEX(FC_E2,$I272))/(INDEX(FC_L,$I272+1)-INDEX(FC_L,$I272))</f>
        <v>0.36</v>
      </c>
      <c r="L272" s="25">
        <f>INDEX(FC_E3,$I272)+(MEDIAN(MinStable,$F272,1)-INDEX(FC_L,$I272))*(INDEX(FC_E3,$I272+1)-INDEX(FC_E3,$I272))/(INDEX(FC_L,$I272+1)-INDEX(FC_L,$I272))</f>
        <v>0.35399999999999998</v>
      </c>
      <c r="M272" s="26">
        <f>(Cap_1*F272/J272+IF(N_base&gt;=2,Cap_2*F272/K272,0)+IF(N_base&gt;=3,Cap_3*F272/L272,0))*dt/60</f>
        <v>7.8754761843338586E-2</v>
      </c>
    </row>
    <row r="273" spans="1:13" x14ac:dyDescent="0.2">
      <c r="A273">
        <v>271</v>
      </c>
      <c r="B273" s="22">
        <f>A273/1440</f>
        <v>0.18819444444444444</v>
      </c>
      <c r="C273" s="27">
        <f>Sim!C273</f>
        <v>1.6071</v>
      </c>
      <c r="D273" s="24">
        <f>Cap_base</f>
        <v>3.4</v>
      </c>
      <c r="E273" s="24">
        <f>MEDIAN(MinStable*D273,C273,D273)</f>
        <v>1.7</v>
      </c>
      <c r="F273" s="25">
        <f>E273/D273</f>
        <v>0.5</v>
      </c>
      <c r="G273" s="24">
        <f>MAX(0,C273-E273)</f>
        <v>0</v>
      </c>
      <c r="H273" s="24">
        <f>MAX(0,E273-C273)</f>
        <v>9.2899999999999983E-2</v>
      </c>
      <c r="I273">
        <f>MIN(MATCH(MEDIAN(MinStable,F273,1),FC_L,1),3)</f>
        <v>2</v>
      </c>
      <c r="J273" s="25">
        <f>INDEX(FC_E1,$I273)+(MEDIAN(MinStable,$F273,1)-INDEX(FC_L,$I273))*(INDEX(FC_E1,$I273+1)-INDEX(FC_E1,$I273))/(INDEX(FC_L,$I273+1)-INDEX(FC_L,$I273))</f>
        <v>0.36499999999999999</v>
      </c>
      <c r="K273" s="25">
        <f>INDEX(FC_E2,$I273)+(MEDIAN(MinStable,$F273,1)-INDEX(FC_L,$I273))*(INDEX(FC_E2,$I273+1)-INDEX(FC_E2,$I273))/(INDEX(FC_L,$I273+1)-INDEX(FC_L,$I273))</f>
        <v>0.36</v>
      </c>
      <c r="L273" s="25">
        <f>INDEX(FC_E3,$I273)+(MEDIAN(MinStable,$F273,1)-INDEX(FC_L,$I273))*(INDEX(FC_E3,$I273+1)-INDEX(FC_E3,$I273))/(INDEX(FC_L,$I273+1)-INDEX(FC_L,$I273))</f>
        <v>0.35399999999999998</v>
      </c>
      <c r="M273" s="26">
        <f>(Cap_1*F273/J273+IF(N_base&gt;=2,Cap_2*F273/K273,0)+IF(N_base&gt;=3,Cap_3*F273/L273,0))*dt/60</f>
        <v>7.8754761843338586E-2</v>
      </c>
    </row>
    <row r="274" spans="1:13" x14ac:dyDescent="0.2">
      <c r="A274">
        <v>272</v>
      </c>
      <c r="B274" s="22">
        <f>A274/1440</f>
        <v>0.18888888888888888</v>
      </c>
      <c r="C274" s="27">
        <f>Sim!C274</f>
        <v>1.7424999999999999</v>
      </c>
      <c r="D274" s="24">
        <f>Cap_base</f>
        <v>3.4</v>
      </c>
      <c r="E274" s="24">
        <f>MEDIAN(MinStable*D274,C274,D274)</f>
        <v>1.7424999999999999</v>
      </c>
      <c r="F274" s="25">
        <f>E274/D274</f>
        <v>0.51249999999999996</v>
      </c>
      <c r="G274" s="24">
        <f>MAX(0,C274-E274)</f>
        <v>0</v>
      </c>
      <c r="H274" s="24">
        <f>MAX(0,E274-C274)</f>
        <v>0</v>
      </c>
      <c r="I274">
        <f>MIN(MATCH(MEDIAN(MinStable,F274,1),FC_L,1),3)</f>
        <v>2</v>
      </c>
      <c r="J274" s="25">
        <f>INDEX(FC_E1,$I274)+(MEDIAN(MinStable,$F274,1)-INDEX(FC_L,$I274))*(INDEX(FC_E1,$I274+1)-INDEX(FC_E1,$I274))/(INDEX(FC_L,$I274+1)-INDEX(FC_L,$I274))</f>
        <v>0.36699999999999999</v>
      </c>
      <c r="K274" s="25">
        <f>INDEX(FC_E2,$I274)+(MEDIAN(MinStable,$F274,1)-INDEX(FC_L,$I274))*(INDEX(FC_E2,$I274+1)-INDEX(FC_E2,$I274))/(INDEX(FC_L,$I274+1)-INDEX(FC_L,$I274))</f>
        <v>0.36199999999999999</v>
      </c>
      <c r="L274" s="25">
        <f>INDEX(FC_E3,$I274)+(MEDIAN(MinStable,$F274,1)-INDEX(FC_L,$I274))*(INDEX(FC_E3,$I274+1)-INDEX(FC_E3,$I274))/(INDEX(FC_L,$I274+1)-INDEX(FC_L,$I274))</f>
        <v>0.35594999999999999</v>
      </c>
      <c r="M274" s="26">
        <f>(Cap_1*F274/J274+IF(N_base&gt;=2,Cap_2*F274/K274,0)+IF(N_base&gt;=3,Cap_3*F274/L274,0))*dt/60</f>
        <v>8.0280993648603027E-2</v>
      </c>
    </row>
    <row r="275" spans="1:13" x14ac:dyDescent="0.2">
      <c r="A275">
        <v>273</v>
      </c>
      <c r="B275" s="22">
        <f>A275/1440</f>
        <v>0.18958333333333333</v>
      </c>
      <c r="C275" s="27">
        <f>Sim!C275</f>
        <v>1.6891</v>
      </c>
      <c r="D275" s="24">
        <f>Cap_base</f>
        <v>3.4</v>
      </c>
      <c r="E275" s="24">
        <f>MEDIAN(MinStable*D275,C275,D275)</f>
        <v>1.7</v>
      </c>
      <c r="F275" s="25">
        <f>E275/D275</f>
        <v>0.5</v>
      </c>
      <c r="G275" s="24">
        <f>MAX(0,C275-E275)</f>
        <v>0</v>
      </c>
      <c r="H275" s="24">
        <f>MAX(0,E275-C275)</f>
        <v>1.089999999999991E-2</v>
      </c>
      <c r="I275">
        <f>MIN(MATCH(MEDIAN(MinStable,F275,1),FC_L,1),3)</f>
        <v>2</v>
      </c>
      <c r="J275" s="25">
        <f>INDEX(FC_E1,$I275)+(MEDIAN(MinStable,$F275,1)-INDEX(FC_L,$I275))*(INDEX(FC_E1,$I275+1)-INDEX(FC_E1,$I275))/(INDEX(FC_L,$I275+1)-INDEX(FC_L,$I275))</f>
        <v>0.36499999999999999</v>
      </c>
      <c r="K275" s="25">
        <f>INDEX(FC_E2,$I275)+(MEDIAN(MinStable,$F275,1)-INDEX(FC_L,$I275))*(INDEX(FC_E2,$I275+1)-INDEX(FC_E2,$I275))/(INDEX(FC_L,$I275+1)-INDEX(FC_L,$I275))</f>
        <v>0.36</v>
      </c>
      <c r="L275" s="25">
        <f>INDEX(FC_E3,$I275)+(MEDIAN(MinStable,$F275,1)-INDEX(FC_L,$I275))*(INDEX(FC_E3,$I275+1)-INDEX(FC_E3,$I275))/(INDEX(FC_L,$I275+1)-INDEX(FC_L,$I275))</f>
        <v>0.35399999999999998</v>
      </c>
      <c r="M275" s="26">
        <f>(Cap_1*F275/J275+IF(N_base&gt;=2,Cap_2*F275/K275,0)+IF(N_base&gt;=3,Cap_3*F275/L275,0))*dt/60</f>
        <v>7.8754761843338586E-2</v>
      </c>
    </row>
    <row r="276" spans="1:13" x14ac:dyDescent="0.2">
      <c r="A276">
        <v>274</v>
      </c>
      <c r="B276" s="22">
        <f>A276/1440</f>
        <v>0.19027777777777777</v>
      </c>
      <c r="C276" s="27">
        <f>Sim!C276</f>
        <v>1.7262999999999999</v>
      </c>
      <c r="D276" s="24">
        <f>Cap_base</f>
        <v>3.4</v>
      </c>
      <c r="E276" s="24">
        <f>MEDIAN(MinStable*D276,C276,D276)</f>
        <v>1.7262999999999999</v>
      </c>
      <c r="F276" s="25">
        <f>E276/D276</f>
        <v>0.50773529411764706</v>
      </c>
      <c r="G276" s="24">
        <f>MAX(0,C276-E276)</f>
        <v>0</v>
      </c>
      <c r="H276" s="24">
        <f>MAX(0,E276-C276)</f>
        <v>0</v>
      </c>
      <c r="I276">
        <f>MIN(MATCH(MEDIAN(MinStable,F276,1),FC_L,1),3)</f>
        <v>2</v>
      </c>
      <c r="J276" s="25">
        <f>INDEX(FC_E1,$I276)+(MEDIAN(MinStable,$F276,1)-INDEX(FC_L,$I276))*(INDEX(FC_E1,$I276+1)-INDEX(FC_E1,$I276))/(INDEX(FC_L,$I276+1)-INDEX(FC_L,$I276))</f>
        <v>0.3662376470588235</v>
      </c>
      <c r="K276" s="25">
        <f>INDEX(FC_E2,$I276)+(MEDIAN(MinStable,$F276,1)-INDEX(FC_L,$I276))*(INDEX(FC_E2,$I276+1)-INDEX(FC_E2,$I276))/(INDEX(FC_L,$I276+1)-INDEX(FC_L,$I276))</f>
        <v>0.3612376470588235</v>
      </c>
      <c r="L276" s="25">
        <f>INDEX(FC_E3,$I276)+(MEDIAN(MinStable,$F276,1)-INDEX(FC_L,$I276))*(INDEX(FC_E3,$I276+1)-INDEX(FC_E3,$I276))/(INDEX(FC_L,$I276+1)-INDEX(FC_L,$I276))</f>
        <v>0.35520670588235292</v>
      </c>
      <c r="M276" s="26">
        <f>(Cap_1*F276/J276+IF(N_base&gt;=2,Cap_2*F276/K276,0)+IF(N_base&gt;=3,Cap_3*F276/L276,0))*dt/60</f>
        <v>7.9701208173635255E-2</v>
      </c>
    </row>
    <row r="277" spans="1:13" x14ac:dyDescent="0.2">
      <c r="A277">
        <v>275</v>
      </c>
      <c r="B277" s="22">
        <f>A277/1440</f>
        <v>0.19097222222222221</v>
      </c>
      <c r="C277" s="27">
        <f>Sim!C277</f>
        <v>1.7556</v>
      </c>
      <c r="D277" s="24">
        <f>Cap_base</f>
        <v>3.4</v>
      </c>
      <c r="E277" s="24">
        <f>MEDIAN(MinStable*D277,C277,D277)</f>
        <v>1.7556</v>
      </c>
      <c r="F277" s="25">
        <f>E277/D277</f>
        <v>0.51635294117647057</v>
      </c>
      <c r="G277" s="24">
        <f>MAX(0,C277-E277)</f>
        <v>0</v>
      </c>
      <c r="H277" s="24">
        <f>MAX(0,E277-C277)</f>
        <v>0</v>
      </c>
      <c r="I277">
        <f>MIN(MATCH(MEDIAN(MinStable,F277,1),FC_L,1),3)</f>
        <v>2</v>
      </c>
      <c r="J277" s="25">
        <f>INDEX(FC_E1,$I277)+(MEDIAN(MinStable,$F277,1)-INDEX(FC_L,$I277))*(INDEX(FC_E1,$I277+1)-INDEX(FC_E1,$I277))/(INDEX(FC_L,$I277+1)-INDEX(FC_L,$I277))</f>
        <v>0.36761647058823527</v>
      </c>
      <c r="K277" s="25">
        <f>INDEX(FC_E2,$I277)+(MEDIAN(MinStable,$F277,1)-INDEX(FC_L,$I277))*(INDEX(FC_E2,$I277+1)-INDEX(FC_E2,$I277))/(INDEX(FC_L,$I277+1)-INDEX(FC_L,$I277))</f>
        <v>0.36261647058823526</v>
      </c>
      <c r="L277" s="25">
        <f>INDEX(FC_E3,$I277)+(MEDIAN(MinStable,$F277,1)-INDEX(FC_L,$I277))*(INDEX(FC_E3,$I277+1)-INDEX(FC_E3,$I277))/(INDEX(FC_L,$I277+1)-INDEX(FC_L,$I277))</f>
        <v>0.35655105882352939</v>
      </c>
      <c r="M277" s="26">
        <f>(Cap_1*F277/J277+IF(N_base&gt;=2,Cap_2*F277/K277,0)+IF(N_base&gt;=3,Cap_3*F277/L277,0))*dt/60</f>
        <v>8.0748063177222967E-2</v>
      </c>
    </row>
    <row r="278" spans="1:13" x14ac:dyDescent="0.2">
      <c r="A278">
        <v>276</v>
      </c>
      <c r="B278" s="22">
        <f>A278/1440</f>
        <v>0.19166666666666668</v>
      </c>
      <c r="C278" s="27">
        <f>Sim!C278</f>
        <v>1.8203</v>
      </c>
      <c r="D278" s="24">
        <f>Cap_base</f>
        <v>3.4</v>
      </c>
      <c r="E278" s="24">
        <f>MEDIAN(MinStable*D278,C278,D278)</f>
        <v>1.8203</v>
      </c>
      <c r="F278" s="25">
        <f>E278/D278</f>
        <v>0.53538235294117653</v>
      </c>
      <c r="G278" s="24">
        <f>MAX(0,C278-E278)</f>
        <v>0</v>
      </c>
      <c r="H278" s="24">
        <f>MAX(0,E278-C278)</f>
        <v>0</v>
      </c>
      <c r="I278">
        <f>MIN(MATCH(MEDIAN(MinStable,F278,1),FC_L,1),3)</f>
        <v>2</v>
      </c>
      <c r="J278" s="25">
        <f>INDEX(FC_E1,$I278)+(MEDIAN(MinStable,$F278,1)-INDEX(FC_L,$I278))*(INDEX(FC_E1,$I278+1)-INDEX(FC_E1,$I278))/(INDEX(FC_L,$I278+1)-INDEX(FC_L,$I278))</f>
        <v>0.37066117647058822</v>
      </c>
      <c r="K278" s="25">
        <f>INDEX(FC_E2,$I278)+(MEDIAN(MinStable,$F278,1)-INDEX(FC_L,$I278))*(INDEX(FC_E2,$I278+1)-INDEX(FC_E2,$I278))/(INDEX(FC_L,$I278+1)-INDEX(FC_L,$I278))</f>
        <v>0.36566117647058821</v>
      </c>
      <c r="L278" s="25">
        <f>INDEX(FC_E3,$I278)+(MEDIAN(MinStable,$F278,1)-INDEX(FC_L,$I278))*(INDEX(FC_E3,$I278+1)-INDEX(FC_E3,$I278))/(INDEX(FC_L,$I278+1)-INDEX(FC_L,$I278))</f>
        <v>0.3595196470588235</v>
      </c>
      <c r="M278" s="26">
        <f>(Cap_1*F278/J278+IF(N_base&gt;=2,Cap_2*F278/K278,0)+IF(N_base&gt;=3,Cap_3*F278/L278,0))*dt/60</f>
        <v>8.3031962423923758E-2</v>
      </c>
    </row>
    <row r="279" spans="1:13" x14ac:dyDescent="0.2">
      <c r="A279">
        <v>277</v>
      </c>
      <c r="B279" s="22">
        <f>A279/1440</f>
        <v>0.19236111111111112</v>
      </c>
      <c r="C279" s="27">
        <f>Sim!C279</f>
        <v>1.7394000000000001</v>
      </c>
      <c r="D279" s="24">
        <f>Cap_base</f>
        <v>3.4</v>
      </c>
      <c r="E279" s="24">
        <f>MEDIAN(MinStable*D279,C279,D279)</f>
        <v>1.7394000000000001</v>
      </c>
      <c r="F279" s="25">
        <f>E279/D279</f>
        <v>0.51158823529411768</v>
      </c>
      <c r="G279" s="24">
        <f>MAX(0,C279-E279)</f>
        <v>0</v>
      </c>
      <c r="H279" s="24">
        <f>MAX(0,E279-C279)</f>
        <v>0</v>
      </c>
      <c r="I279">
        <f>MIN(MATCH(MEDIAN(MinStable,F279,1),FC_L,1),3)</f>
        <v>2</v>
      </c>
      <c r="J279" s="25">
        <f>INDEX(FC_E1,$I279)+(MEDIAN(MinStable,$F279,1)-INDEX(FC_L,$I279))*(INDEX(FC_E1,$I279+1)-INDEX(FC_E1,$I279))/(INDEX(FC_L,$I279+1)-INDEX(FC_L,$I279))</f>
        <v>0.36685411764705883</v>
      </c>
      <c r="K279" s="25">
        <f>INDEX(FC_E2,$I279)+(MEDIAN(MinStable,$F279,1)-INDEX(FC_L,$I279))*(INDEX(FC_E2,$I279+1)-INDEX(FC_E2,$I279))/(INDEX(FC_L,$I279+1)-INDEX(FC_L,$I279))</f>
        <v>0.36185411764705883</v>
      </c>
      <c r="L279" s="25">
        <f>INDEX(FC_E3,$I279)+(MEDIAN(MinStable,$F279,1)-INDEX(FC_L,$I279))*(INDEX(FC_E3,$I279+1)-INDEX(FC_E3,$I279))/(INDEX(FC_L,$I279+1)-INDEX(FC_L,$I279))</f>
        <v>0.35580776470588232</v>
      </c>
      <c r="M279" s="26">
        <f>(Cap_1*F279/J279+IF(N_base&gt;=2,Cap_2*F279/K279,0)+IF(N_base&gt;=3,Cap_3*F279/L279,0))*dt/60</f>
        <v>8.0170234636931098E-2</v>
      </c>
    </row>
    <row r="280" spans="1:13" x14ac:dyDescent="0.2">
      <c r="A280">
        <v>278</v>
      </c>
      <c r="B280" s="22">
        <f>A280/1440</f>
        <v>0.19305555555555556</v>
      </c>
      <c r="C280" s="27">
        <f>Sim!C280</f>
        <v>1.8006</v>
      </c>
      <c r="D280" s="24">
        <f>Cap_base</f>
        <v>3.4</v>
      </c>
      <c r="E280" s="24">
        <f>MEDIAN(MinStable*D280,C280,D280)</f>
        <v>1.8006</v>
      </c>
      <c r="F280" s="25">
        <f>E280/D280</f>
        <v>0.52958823529411769</v>
      </c>
      <c r="G280" s="24">
        <f>MAX(0,C280-E280)</f>
        <v>0</v>
      </c>
      <c r="H280" s="24">
        <f>MAX(0,E280-C280)</f>
        <v>0</v>
      </c>
      <c r="I280">
        <f>MIN(MATCH(MEDIAN(MinStable,F280,1),FC_L,1),3)</f>
        <v>2</v>
      </c>
      <c r="J280" s="25">
        <f>INDEX(FC_E1,$I280)+(MEDIAN(MinStable,$F280,1)-INDEX(FC_L,$I280))*(INDEX(FC_E1,$I280+1)-INDEX(FC_E1,$I280))/(INDEX(FC_L,$I280+1)-INDEX(FC_L,$I280))</f>
        <v>0.36973411764705882</v>
      </c>
      <c r="K280" s="25">
        <f>INDEX(FC_E2,$I280)+(MEDIAN(MinStable,$F280,1)-INDEX(FC_L,$I280))*(INDEX(FC_E2,$I280+1)-INDEX(FC_E2,$I280))/(INDEX(FC_L,$I280+1)-INDEX(FC_L,$I280))</f>
        <v>0.36473411764705882</v>
      </c>
      <c r="L280" s="25">
        <f>INDEX(FC_E3,$I280)+(MEDIAN(MinStable,$F280,1)-INDEX(FC_L,$I280))*(INDEX(FC_E3,$I280+1)-INDEX(FC_E3,$I280))/(INDEX(FC_L,$I280+1)-INDEX(FC_L,$I280))</f>
        <v>0.35861576470588236</v>
      </c>
      <c r="M280" s="26">
        <f>(Cap_1*F280/J280+IF(N_base&gt;=2,Cap_2*F280/K280,0)+IF(N_base&gt;=3,Cap_3*F280/L280,0))*dt/60</f>
        <v>8.2340563091958183E-2</v>
      </c>
    </row>
    <row r="281" spans="1:13" x14ac:dyDescent="0.2">
      <c r="A281">
        <v>279</v>
      </c>
      <c r="B281" s="22">
        <f>A281/1440</f>
        <v>0.19375000000000001</v>
      </c>
      <c r="C281" s="27">
        <f>Sim!C281</f>
        <v>1.7232000000000001</v>
      </c>
      <c r="D281" s="24">
        <f>Cap_base</f>
        <v>3.4</v>
      </c>
      <c r="E281" s="24">
        <f>MEDIAN(MinStable*D281,C281,D281)</f>
        <v>1.7232000000000001</v>
      </c>
      <c r="F281" s="25">
        <f>E281/D281</f>
        <v>0.50682352941176478</v>
      </c>
      <c r="G281" s="24">
        <f>MAX(0,C281-E281)</f>
        <v>0</v>
      </c>
      <c r="H281" s="24">
        <f>MAX(0,E281-C281)</f>
        <v>0</v>
      </c>
      <c r="I281">
        <f>MIN(MATCH(MEDIAN(MinStable,F281,1),FC_L,1),3)</f>
        <v>2</v>
      </c>
      <c r="J281" s="25">
        <f>INDEX(FC_E1,$I281)+(MEDIAN(MinStable,$F281,1)-INDEX(FC_L,$I281))*(INDEX(FC_E1,$I281+1)-INDEX(FC_E1,$I281))/(INDEX(FC_L,$I281+1)-INDEX(FC_L,$I281))</f>
        <v>0.36609176470588234</v>
      </c>
      <c r="K281" s="25">
        <f>INDEX(FC_E2,$I281)+(MEDIAN(MinStable,$F281,1)-INDEX(FC_L,$I281))*(INDEX(FC_E2,$I281+1)-INDEX(FC_E2,$I281))/(INDEX(FC_L,$I281+1)-INDEX(FC_L,$I281))</f>
        <v>0.36109176470588233</v>
      </c>
      <c r="L281" s="25">
        <f>INDEX(FC_E3,$I281)+(MEDIAN(MinStable,$F281,1)-INDEX(FC_L,$I281))*(INDEX(FC_E3,$I281+1)-INDEX(FC_E3,$I281))/(INDEX(FC_L,$I281+1)-INDEX(FC_L,$I281))</f>
        <v>0.35506447058823531</v>
      </c>
      <c r="M281" s="26">
        <f>(Cap_1*F281/J281+IF(N_base&gt;=2,Cap_2*F281/K281,0)+IF(N_base&gt;=3,Cap_3*F281/L281,0))*dt/60</f>
        <v>7.9589984615929366E-2</v>
      </c>
    </row>
    <row r="282" spans="1:13" x14ac:dyDescent="0.2">
      <c r="A282">
        <v>280</v>
      </c>
      <c r="B282" s="22">
        <f>A282/1440</f>
        <v>0.19444444444444445</v>
      </c>
      <c r="C282" s="27">
        <f>Sim!C282</f>
        <v>1.8280000000000001</v>
      </c>
      <c r="D282" s="24">
        <f>Cap_base</f>
        <v>3.4</v>
      </c>
      <c r="E282" s="24">
        <f>MEDIAN(MinStable*D282,C282,D282)</f>
        <v>1.8280000000000001</v>
      </c>
      <c r="F282" s="25">
        <f>E282/D282</f>
        <v>0.53764705882352948</v>
      </c>
      <c r="G282" s="24">
        <f>MAX(0,C282-E282)</f>
        <v>0</v>
      </c>
      <c r="H282" s="24">
        <f>MAX(0,E282-C282)</f>
        <v>0</v>
      </c>
      <c r="I282">
        <f>MIN(MATCH(MEDIAN(MinStable,F282,1),FC_L,1),3)</f>
        <v>2</v>
      </c>
      <c r="J282" s="25">
        <f>INDEX(FC_E1,$I282)+(MEDIAN(MinStable,$F282,1)-INDEX(FC_L,$I282))*(INDEX(FC_E1,$I282+1)-INDEX(FC_E1,$I282))/(INDEX(FC_L,$I282+1)-INDEX(FC_L,$I282))</f>
        <v>0.3710235294117647</v>
      </c>
      <c r="K282" s="25">
        <f>INDEX(FC_E2,$I282)+(MEDIAN(MinStable,$F282,1)-INDEX(FC_L,$I282))*(INDEX(FC_E2,$I282+1)-INDEX(FC_E2,$I282))/(INDEX(FC_L,$I282+1)-INDEX(FC_L,$I282))</f>
        <v>0.36602352941176469</v>
      </c>
      <c r="L282" s="25">
        <f>INDEX(FC_E3,$I282)+(MEDIAN(MinStable,$F282,1)-INDEX(FC_L,$I282))*(INDEX(FC_E3,$I282+1)-INDEX(FC_E3,$I282))/(INDEX(FC_L,$I282+1)-INDEX(FC_L,$I282))</f>
        <v>0.35987294117647056</v>
      </c>
      <c r="M282" s="26">
        <f>(Cap_1*F282/J282+IF(N_base&gt;=2,Cap_2*F282/K282,0)+IF(N_base&gt;=3,Cap_3*F282/L282,0))*dt/60</f>
        <v>8.3301259886146686E-2</v>
      </c>
    </row>
    <row r="283" spans="1:13" x14ac:dyDescent="0.2">
      <c r="A283">
        <v>281</v>
      </c>
      <c r="B283" s="22">
        <f>A283/1440</f>
        <v>0.19513888888888889</v>
      </c>
      <c r="C283" s="27">
        <f>Sim!C283</f>
        <v>1.7382</v>
      </c>
      <c r="D283" s="24">
        <f>Cap_base</f>
        <v>3.4</v>
      </c>
      <c r="E283" s="24">
        <f>MEDIAN(MinStable*D283,C283,D283)</f>
        <v>1.7382</v>
      </c>
      <c r="F283" s="25">
        <f>E283/D283</f>
        <v>0.51123529411764701</v>
      </c>
      <c r="G283" s="24">
        <f>MAX(0,C283-E283)</f>
        <v>0</v>
      </c>
      <c r="H283" s="24">
        <f>MAX(0,E283-C283)</f>
        <v>0</v>
      </c>
      <c r="I283">
        <f>MIN(MATCH(MEDIAN(MinStable,F283,1),FC_L,1),3)</f>
        <v>2</v>
      </c>
      <c r="J283" s="25">
        <f>INDEX(FC_E1,$I283)+(MEDIAN(MinStable,$F283,1)-INDEX(FC_L,$I283))*(INDEX(FC_E1,$I283+1)-INDEX(FC_E1,$I283))/(INDEX(FC_L,$I283+1)-INDEX(FC_L,$I283))</f>
        <v>0.36679764705882351</v>
      </c>
      <c r="K283" s="25">
        <f>INDEX(FC_E2,$I283)+(MEDIAN(MinStable,$F283,1)-INDEX(FC_L,$I283))*(INDEX(FC_E2,$I283+1)-INDEX(FC_E2,$I283))/(INDEX(FC_L,$I283+1)-INDEX(FC_L,$I283))</f>
        <v>0.3617976470588235</v>
      </c>
      <c r="L283" s="25">
        <f>INDEX(FC_E3,$I283)+(MEDIAN(MinStable,$F283,1)-INDEX(FC_L,$I283))*(INDEX(FC_E3,$I283+1)-INDEX(FC_E3,$I283))/(INDEX(FC_L,$I283+1)-INDEX(FC_L,$I283))</f>
        <v>0.35575270588235292</v>
      </c>
      <c r="M283" s="26">
        <f>(Cap_1*F283/J283+IF(N_base&gt;=2,Cap_2*F283/K283,0)+IF(N_base&gt;=3,Cap_3*F283/L283,0))*dt/60</f>
        <v>8.012733638160191E-2</v>
      </c>
    </row>
    <row r="284" spans="1:13" x14ac:dyDescent="0.2">
      <c r="A284">
        <v>282</v>
      </c>
      <c r="B284" s="22">
        <f>A284/1440</f>
        <v>0.19583333333333333</v>
      </c>
      <c r="C284" s="27">
        <f>Sim!C284</f>
        <v>1.8827</v>
      </c>
      <c r="D284" s="24">
        <f>Cap_base</f>
        <v>3.4</v>
      </c>
      <c r="E284" s="24">
        <f>MEDIAN(MinStable*D284,C284,D284)</f>
        <v>1.8827</v>
      </c>
      <c r="F284" s="25">
        <f>E284/D284</f>
        <v>0.5537352941176471</v>
      </c>
      <c r="G284" s="24">
        <f>MAX(0,C284-E284)</f>
        <v>0</v>
      </c>
      <c r="H284" s="24">
        <f>MAX(0,E284-C284)</f>
        <v>0</v>
      </c>
      <c r="I284">
        <f>MIN(MATCH(MEDIAN(MinStable,F284,1),FC_L,1),3)</f>
        <v>2</v>
      </c>
      <c r="J284" s="25">
        <f>INDEX(FC_E1,$I284)+(MEDIAN(MinStable,$F284,1)-INDEX(FC_L,$I284))*(INDEX(FC_E1,$I284+1)-INDEX(FC_E1,$I284))/(INDEX(FC_L,$I284+1)-INDEX(FC_L,$I284))</f>
        <v>0.37359764705882353</v>
      </c>
      <c r="K284" s="25">
        <f>INDEX(FC_E2,$I284)+(MEDIAN(MinStable,$F284,1)-INDEX(FC_L,$I284))*(INDEX(FC_E2,$I284+1)-INDEX(FC_E2,$I284))/(INDEX(FC_L,$I284+1)-INDEX(FC_L,$I284))</f>
        <v>0.36859764705882353</v>
      </c>
      <c r="L284" s="25">
        <f>INDEX(FC_E3,$I284)+(MEDIAN(MinStable,$F284,1)-INDEX(FC_L,$I284))*(INDEX(FC_E3,$I284+1)-INDEX(FC_E3,$I284))/(INDEX(FC_L,$I284+1)-INDEX(FC_L,$I284))</f>
        <v>0.36238270588235294</v>
      </c>
      <c r="M284" s="26">
        <f>(Cap_1*F284/J284+IF(N_base&gt;=2,Cap_2*F284/K284,0)+IF(N_base&gt;=3,Cap_3*F284/L284,0))*dt/60</f>
        <v>8.5199193075046808E-2</v>
      </c>
    </row>
    <row r="285" spans="1:13" x14ac:dyDescent="0.2">
      <c r="A285">
        <v>283</v>
      </c>
      <c r="B285" s="22">
        <f>A285/1440</f>
        <v>0.19652777777777777</v>
      </c>
      <c r="C285" s="27">
        <f>Sim!C285</f>
        <v>1.8360000000000001</v>
      </c>
      <c r="D285" s="24">
        <f>Cap_base</f>
        <v>3.4</v>
      </c>
      <c r="E285" s="24">
        <f>MEDIAN(MinStable*D285,C285,D285)</f>
        <v>1.8360000000000001</v>
      </c>
      <c r="F285" s="25">
        <f>E285/D285</f>
        <v>0.54</v>
      </c>
      <c r="G285" s="24">
        <f>MAX(0,C285-E285)</f>
        <v>0</v>
      </c>
      <c r="H285" s="24">
        <f>MAX(0,E285-C285)</f>
        <v>0</v>
      </c>
      <c r="I285">
        <f>MIN(MATCH(MEDIAN(MinStable,F285,1),FC_L,1),3)</f>
        <v>2</v>
      </c>
      <c r="J285" s="25">
        <f>INDEX(FC_E1,$I285)+(MEDIAN(MinStable,$F285,1)-INDEX(FC_L,$I285))*(INDEX(FC_E1,$I285+1)-INDEX(FC_E1,$I285))/(INDEX(FC_L,$I285+1)-INDEX(FC_L,$I285))</f>
        <v>0.37140000000000001</v>
      </c>
      <c r="K285" s="25">
        <f>INDEX(FC_E2,$I285)+(MEDIAN(MinStable,$F285,1)-INDEX(FC_L,$I285))*(INDEX(FC_E2,$I285+1)-INDEX(FC_E2,$I285))/(INDEX(FC_L,$I285+1)-INDEX(FC_L,$I285))</f>
        <v>0.3664</v>
      </c>
      <c r="L285" s="25">
        <f>INDEX(FC_E3,$I285)+(MEDIAN(MinStable,$F285,1)-INDEX(FC_L,$I285))*(INDEX(FC_E3,$I285+1)-INDEX(FC_E3,$I285))/(INDEX(FC_L,$I285+1)-INDEX(FC_L,$I285))</f>
        <v>0.36024</v>
      </c>
      <c r="M285" s="26">
        <f>(Cap_1*F285/J285+IF(N_base&gt;=2,Cap_2*F285/K285,0)+IF(N_base&gt;=3,Cap_3*F285/L285,0))*dt/60</f>
        <v>8.3580489471147656E-2</v>
      </c>
    </row>
    <row r="286" spans="1:13" x14ac:dyDescent="0.2">
      <c r="A286">
        <v>284</v>
      </c>
      <c r="B286" s="22">
        <f>A286/1440</f>
        <v>0.19722222222222222</v>
      </c>
      <c r="C286" s="27">
        <f>Sim!C286</f>
        <v>1.8636999999999999</v>
      </c>
      <c r="D286" s="24">
        <f>Cap_base</f>
        <v>3.4</v>
      </c>
      <c r="E286" s="24">
        <f>MEDIAN(MinStable*D286,C286,D286)</f>
        <v>1.8636999999999999</v>
      </c>
      <c r="F286" s="25">
        <f>E286/D286</f>
        <v>0.54814705882352943</v>
      </c>
      <c r="G286" s="24">
        <f>MAX(0,C286-E286)</f>
        <v>0</v>
      </c>
      <c r="H286" s="24">
        <f>MAX(0,E286-C286)</f>
        <v>0</v>
      </c>
      <c r="I286">
        <f>MIN(MATCH(MEDIAN(MinStable,F286,1),FC_L,1),3)</f>
        <v>2</v>
      </c>
      <c r="J286" s="25">
        <f>INDEX(FC_E1,$I286)+(MEDIAN(MinStable,$F286,1)-INDEX(FC_L,$I286))*(INDEX(FC_E1,$I286+1)-INDEX(FC_E1,$I286))/(INDEX(FC_L,$I286+1)-INDEX(FC_L,$I286))</f>
        <v>0.37270352941176471</v>
      </c>
      <c r="K286" s="25">
        <f>INDEX(FC_E2,$I286)+(MEDIAN(MinStable,$F286,1)-INDEX(FC_L,$I286))*(INDEX(FC_E2,$I286+1)-INDEX(FC_E2,$I286))/(INDEX(FC_L,$I286+1)-INDEX(FC_L,$I286))</f>
        <v>0.36770352941176471</v>
      </c>
      <c r="L286" s="25">
        <f>INDEX(FC_E3,$I286)+(MEDIAN(MinStable,$F286,1)-INDEX(FC_L,$I286))*(INDEX(FC_E3,$I286+1)-INDEX(FC_E3,$I286))/(INDEX(FC_L,$I286+1)-INDEX(FC_L,$I286))</f>
        <v>0.36151094117647059</v>
      </c>
      <c r="M286" s="26">
        <f>(Cap_1*F286/J286+IF(N_base&gt;=2,Cap_2*F286/K286,0)+IF(N_base&gt;=3,Cap_3*F286/L286,0))*dt/60</f>
        <v>8.4542937262914425E-2</v>
      </c>
    </row>
    <row r="287" spans="1:13" x14ac:dyDescent="0.2">
      <c r="A287">
        <v>285</v>
      </c>
      <c r="B287" s="22">
        <f>A287/1440</f>
        <v>0.19791666666666666</v>
      </c>
      <c r="C287" s="27">
        <f>Sim!C287</f>
        <v>1.9436</v>
      </c>
      <c r="D287" s="24">
        <f>Cap_base</f>
        <v>3.4</v>
      </c>
      <c r="E287" s="24">
        <f>MEDIAN(MinStable*D287,C287,D287)</f>
        <v>1.9436</v>
      </c>
      <c r="F287" s="25">
        <f>E287/D287</f>
        <v>0.5716470588235294</v>
      </c>
      <c r="G287" s="24">
        <f>MAX(0,C287-E287)</f>
        <v>0</v>
      </c>
      <c r="H287" s="24">
        <f>MAX(0,E287-C287)</f>
        <v>0</v>
      </c>
      <c r="I287">
        <f>MIN(MATCH(MEDIAN(MinStable,F287,1),FC_L,1),3)</f>
        <v>2</v>
      </c>
      <c r="J287" s="25">
        <f>INDEX(FC_E1,$I287)+(MEDIAN(MinStable,$F287,1)-INDEX(FC_L,$I287))*(INDEX(FC_E1,$I287+1)-INDEX(FC_E1,$I287))/(INDEX(FC_L,$I287+1)-INDEX(FC_L,$I287))</f>
        <v>0.3764635294117647</v>
      </c>
      <c r="K287" s="25">
        <f>INDEX(FC_E2,$I287)+(MEDIAN(MinStable,$F287,1)-INDEX(FC_L,$I287))*(INDEX(FC_E2,$I287+1)-INDEX(FC_E2,$I287))/(INDEX(FC_L,$I287+1)-INDEX(FC_L,$I287))</f>
        <v>0.37146352941176469</v>
      </c>
      <c r="L287" s="25">
        <f>INDEX(FC_E3,$I287)+(MEDIAN(MinStable,$F287,1)-INDEX(FC_L,$I287))*(INDEX(FC_E3,$I287+1)-INDEX(FC_E3,$I287))/(INDEX(FC_L,$I287+1)-INDEX(FC_L,$I287))</f>
        <v>0.36517694117647059</v>
      </c>
      <c r="M287" s="26">
        <f>(Cap_1*F287/J287+IF(N_base&gt;=2,Cap_2*F287/K287,0)+IF(N_base&gt;=3,Cap_3*F287/L287,0))*dt/60</f>
        <v>8.7281530144854361E-2</v>
      </c>
    </row>
    <row r="288" spans="1:13" x14ac:dyDescent="0.2">
      <c r="A288">
        <v>286</v>
      </c>
      <c r="B288" s="22">
        <f>A288/1440</f>
        <v>0.1986111111111111</v>
      </c>
      <c r="C288" s="27">
        <f>Sim!C288</f>
        <v>1.9064000000000001</v>
      </c>
      <c r="D288" s="24">
        <f>Cap_base</f>
        <v>3.4</v>
      </c>
      <c r="E288" s="24">
        <f>MEDIAN(MinStable*D288,C288,D288)</f>
        <v>1.9064000000000001</v>
      </c>
      <c r="F288" s="25">
        <f>E288/D288</f>
        <v>0.56070588235294117</v>
      </c>
      <c r="G288" s="24">
        <f>MAX(0,C288-E288)</f>
        <v>0</v>
      </c>
      <c r="H288" s="24">
        <f>MAX(0,E288-C288)</f>
        <v>0</v>
      </c>
      <c r="I288">
        <f>MIN(MATCH(MEDIAN(MinStable,F288,1),FC_L,1),3)</f>
        <v>2</v>
      </c>
      <c r="J288" s="25">
        <f>INDEX(FC_E1,$I288)+(MEDIAN(MinStable,$F288,1)-INDEX(FC_L,$I288))*(INDEX(FC_E1,$I288+1)-INDEX(FC_E1,$I288))/(INDEX(FC_L,$I288+1)-INDEX(FC_L,$I288))</f>
        <v>0.37471294117647058</v>
      </c>
      <c r="K288" s="25">
        <f>INDEX(FC_E2,$I288)+(MEDIAN(MinStable,$F288,1)-INDEX(FC_L,$I288))*(INDEX(FC_E2,$I288+1)-INDEX(FC_E2,$I288))/(INDEX(FC_L,$I288+1)-INDEX(FC_L,$I288))</f>
        <v>0.36971294117647058</v>
      </c>
      <c r="L288" s="25">
        <f>INDEX(FC_E3,$I288)+(MEDIAN(MinStable,$F288,1)-INDEX(FC_L,$I288))*(INDEX(FC_E3,$I288+1)-INDEX(FC_E3,$I288))/(INDEX(FC_L,$I288+1)-INDEX(FC_L,$I288))</f>
        <v>0.36347011764705883</v>
      </c>
      <c r="M288" s="26">
        <f>(Cap_1*F288/J288+IF(N_base&gt;=2,Cap_2*F288/K288,0)+IF(N_base&gt;=3,Cap_3*F288/L288,0))*dt/60</f>
        <v>8.6013369523112532E-2</v>
      </c>
    </row>
    <row r="289" spans="1:13" x14ac:dyDescent="0.2">
      <c r="A289">
        <v>287</v>
      </c>
      <c r="B289" s="22">
        <f>A289/1440</f>
        <v>0.19930555555555557</v>
      </c>
      <c r="C289" s="27">
        <f>Sim!C289</f>
        <v>1.8724000000000001</v>
      </c>
      <c r="D289" s="24">
        <f>Cap_base</f>
        <v>3.4</v>
      </c>
      <c r="E289" s="24">
        <f>MEDIAN(MinStable*D289,C289,D289)</f>
        <v>1.8724000000000001</v>
      </c>
      <c r="F289" s="25">
        <f>E289/D289</f>
        <v>0.55070588235294116</v>
      </c>
      <c r="G289" s="24">
        <f>MAX(0,C289-E289)</f>
        <v>0</v>
      </c>
      <c r="H289" s="24">
        <f>MAX(0,E289-C289)</f>
        <v>0</v>
      </c>
      <c r="I289">
        <f>MIN(MATCH(MEDIAN(MinStable,F289,1),FC_L,1),3)</f>
        <v>2</v>
      </c>
      <c r="J289" s="25">
        <f>INDEX(FC_E1,$I289)+(MEDIAN(MinStable,$F289,1)-INDEX(FC_L,$I289))*(INDEX(FC_E1,$I289+1)-INDEX(FC_E1,$I289))/(INDEX(FC_L,$I289+1)-INDEX(FC_L,$I289))</f>
        <v>0.37311294117647059</v>
      </c>
      <c r="K289" s="25">
        <f>INDEX(FC_E2,$I289)+(MEDIAN(MinStable,$F289,1)-INDEX(FC_L,$I289))*(INDEX(FC_E2,$I289+1)-INDEX(FC_E2,$I289))/(INDEX(FC_L,$I289+1)-INDEX(FC_L,$I289))</f>
        <v>0.36811294117647059</v>
      </c>
      <c r="L289" s="25">
        <f>INDEX(FC_E3,$I289)+(MEDIAN(MinStable,$F289,1)-INDEX(FC_L,$I289))*(INDEX(FC_E3,$I289+1)-INDEX(FC_E3,$I289))/(INDEX(FC_L,$I289+1)-INDEX(FC_L,$I289))</f>
        <v>0.36191011764705883</v>
      </c>
      <c r="M289" s="26">
        <f>(Cap_1*F289/J289+IF(N_base&gt;=2,Cap_2*F289/K289,0)+IF(N_base&gt;=3,Cap_3*F289/L289,0))*dt/60</f>
        <v>8.4843826090894886E-2</v>
      </c>
    </row>
    <row r="290" spans="1:13" x14ac:dyDescent="0.2">
      <c r="A290">
        <v>288</v>
      </c>
      <c r="B290" s="22">
        <f>A290/1440</f>
        <v>0.2</v>
      </c>
      <c r="C290" s="27">
        <f>Sim!C290</f>
        <v>1.9352</v>
      </c>
      <c r="D290" s="24">
        <f>Cap_base</f>
        <v>3.4</v>
      </c>
      <c r="E290" s="24">
        <f>MEDIAN(MinStable*D290,C290,D290)</f>
        <v>1.9352</v>
      </c>
      <c r="F290" s="25">
        <f>E290/D290</f>
        <v>0.56917647058823528</v>
      </c>
      <c r="G290" s="24">
        <f>MAX(0,C290-E290)</f>
        <v>0</v>
      </c>
      <c r="H290" s="24">
        <f>MAX(0,E290-C290)</f>
        <v>0</v>
      </c>
      <c r="I290">
        <f>MIN(MATCH(MEDIAN(MinStable,F290,1),FC_L,1),3)</f>
        <v>2</v>
      </c>
      <c r="J290" s="25">
        <f>INDEX(FC_E1,$I290)+(MEDIAN(MinStable,$F290,1)-INDEX(FC_L,$I290))*(INDEX(FC_E1,$I290+1)-INDEX(FC_E1,$I290))/(INDEX(FC_L,$I290+1)-INDEX(FC_L,$I290))</f>
        <v>0.37606823529411765</v>
      </c>
      <c r="K290" s="25">
        <f>INDEX(FC_E2,$I290)+(MEDIAN(MinStable,$F290,1)-INDEX(FC_L,$I290))*(INDEX(FC_E2,$I290+1)-INDEX(FC_E2,$I290))/(INDEX(FC_L,$I290+1)-INDEX(FC_L,$I290))</f>
        <v>0.37106823529411764</v>
      </c>
      <c r="L290" s="25">
        <f>INDEX(FC_E3,$I290)+(MEDIAN(MinStable,$F290,1)-INDEX(FC_L,$I290))*(INDEX(FC_E3,$I290+1)-INDEX(FC_E3,$I290))/(INDEX(FC_L,$I290+1)-INDEX(FC_L,$I290))</f>
        <v>0.36479152941176468</v>
      </c>
      <c r="M290" s="26">
        <f>(Cap_1*F290/J290+IF(N_base&gt;=2,Cap_2*F290/K290,0)+IF(N_base&gt;=3,Cap_3*F290/L290,0))*dt/60</f>
        <v>8.6996209518591119E-2</v>
      </c>
    </row>
    <row r="291" spans="1:13" x14ac:dyDescent="0.2">
      <c r="A291">
        <v>289</v>
      </c>
      <c r="B291" s="22">
        <f>A291/1440</f>
        <v>0.20069444444444445</v>
      </c>
      <c r="C291" s="27">
        <f>Sim!C291</f>
        <v>1.8926000000000001</v>
      </c>
      <c r="D291" s="24">
        <f>Cap_base</f>
        <v>3.4</v>
      </c>
      <c r="E291" s="24">
        <f>MEDIAN(MinStable*D291,C291,D291)</f>
        <v>1.8926000000000001</v>
      </c>
      <c r="F291" s="25">
        <f>E291/D291</f>
        <v>0.55664705882352949</v>
      </c>
      <c r="G291" s="24">
        <f>MAX(0,C291-E291)</f>
        <v>0</v>
      </c>
      <c r="H291" s="24">
        <f>MAX(0,E291-C291)</f>
        <v>0</v>
      </c>
      <c r="I291">
        <f>MIN(MATCH(MEDIAN(MinStable,F291,1),FC_L,1),3)</f>
        <v>2</v>
      </c>
      <c r="J291" s="25">
        <f>INDEX(FC_E1,$I291)+(MEDIAN(MinStable,$F291,1)-INDEX(FC_L,$I291))*(INDEX(FC_E1,$I291+1)-INDEX(FC_E1,$I291))/(INDEX(FC_L,$I291+1)-INDEX(FC_L,$I291))</f>
        <v>0.37406352941176474</v>
      </c>
      <c r="K291" s="25">
        <f>INDEX(FC_E2,$I291)+(MEDIAN(MinStable,$F291,1)-INDEX(FC_L,$I291))*(INDEX(FC_E2,$I291+1)-INDEX(FC_E2,$I291))/(INDEX(FC_L,$I291+1)-INDEX(FC_L,$I291))</f>
        <v>0.36906352941176473</v>
      </c>
      <c r="L291" s="25">
        <f>INDEX(FC_E3,$I291)+(MEDIAN(MinStable,$F291,1)-INDEX(FC_L,$I291))*(INDEX(FC_E3,$I291+1)-INDEX(FC_E3,$I291))/(INDEX(FC_L,$I291+1)-INDEX(FC_L,$I291))</f>
        <v>0.36283694117647058</v>
      </c>
      <c r="M291" s="26">
        <f>(Cap_1*F291/J291+IF(N_base&gt;=2,Cap_2*F291/K291,0)+IF(N_base&gt;=3,Cap_3*F291/L291,0))*dt/60</f>
        <v>8.5539886126952791E-2</v>
      </c>
    </row>
    <row r="292" spans="1:13" x14ac:dyDescent="0.2">
      <c r="A292">
        <v>290</v>
      </c>
      <c r="B292" s="22">
        <f>A292/1440</f>
        <v>0.2013888888888889</v>
      </c>
      <c r="C292" s="27">
        <f>Sim!C292</f>
        <v>2.0036</v>
      </c>
      <c r="D292" s="24">
        <f>Cap_base</f>
        <v>3.4</v>
      </c>
      <c r="E292" s="24">
        <f>MEDIAN(MinStable*D292,C292,D292)</f>
        <v>2.0036</v>
      </c>
      <c r="F292" s="25">
        <f>E292/D292</f>
        <v>0.58929411764705886</v>
      </c>
      <c r="G292" s="24">
        <f>MAX(0,C292-E292)</f>
        <v>0</v>
      </c>
      <c r="H292" s="24">
        <f>MAX(0,E292-C292)</f>
        <v>0</v>
      </c>
      <c r="I292">
        <f>MIN(MATCH(MEDIAN(MinStable,F292,1),FC_L,1),3)</f>
        <v>2</v>
      </c>
      <c r="J292" s="25">
        <f>INDEX(FC_E1,$I292)+(MEDIAN(MinStable,$F292,1)-INDEX(FC_L,$I292))*(INDEX(FC_E1,$I292+1)-INDEX(FC_E1,$I292))/(INDEX(FC_L,$I292+1)-INDEX(FC_L,$I292))</f>
        <v>0.37928705882352942</v>
      </c>
      <c r="K292" s="25">
        <f>INDEX(FC_E2,$I292)+(MEDIAN(MinStable,$F292,1)-INDEX(FC_L,$I292))*(INDEX(FC_E2,$I292+1)-INDEX(FC_E2,$I292))/(INDEX(FC_L,$I292+1)-INDEX(FC_L,$I292))</f>
        <v>0.37428705882352942</v>
      </c>
      <c r="L292" s="25">
        <f>INDEX(FC_E3,$I292)+(MEDIAN(MinStable,$F292,1)-INDEX(FC_L,$I292))*(INDEX(FC_E3,$I292+1)-INDEX(FC_E3,$I292))/(INDEX(FC_L,$I292+1)-INDEX(FC_L,$I292))</f>
        <v>0.36792988235294116</v>
      </c>
      <c r="M292" s="26">
        <f>(Cap_1*F292/J292+IF(N_base&gt;=2,Cap_2*F292/K292,0)+IF(N_base&gt;=3,Cap_3*F292/L292,0))*dt/60</f>
        <v>8.9302135575915237E-2</v>
      </c>
    </row>
    <row r="293" spans="1:13" x14ac:dyDescent="0.2">
      <c r="A293">
        <v>291</v>
      </c>
      <c r="B293" s="22">
        <f>A293/1440</f>
        <v>0.20208333333333334</v>
      </c>
      <c r="C293" s="27">
        <f>Sim!C293</f>
        <v>2.0876000000000001</v>
      </c>
      <c r="D293" s="24">
        <f>Cap_base</f>
        <v>3.4</v>
      </c>
      <c r="E293" s="24">
        <f>MEDIAN(MinStable*D293,C293,D293)</f>
        <v>2.0876000000000001</v>
      </c>
      <c r="F293" s="25">
        <f>E293/D293</f>
        <v>0.6140000000000001</v>
      </c>
      <c r="G293" s="24">
        <f>MAX(0,C293-E293)</f>
        <v>0</v>
      </c>
      <c r="H293" s="24">
        <f>MAX(0,E293-C293)</f>
        <v>0</v>
      </c>
      <c r="I293">
        <f>MIN(MATCH(MEDIAN(MinStable,F293,1),FC_L,1),3)</f>
        <v>2</v>
      </c>
      <c r="J293" s="25">
        <f>INDEX(FC_E1,$I293)+(MEDIAN(MinStable,$F293,1)-INDEX(FC_L,$I293))*(INDEX(FC_E1,$I293+1)-INDEX(FC_E1,$I293))/(INDEX(FC_L,$I293+1)-INDEX(FC_L,$I293))</f>
        <v>0.38324000000000003</v>
      </c>
      <c r="K293" s="25">
        <f>INDEX(FC_E2,$I293)+(MEDIAN(MinStable,$F293,1)-INDEX(FC_L,$I293))*(INDEX(FC_E2,$I293+1)-INDEX(FC_E2,$I293))/(INDEX(FC_L,$I293+1)-INDEX(FC_L,$I293))</f>
        <v>0.37824000000000002</v>
      </c>
      <c r="L293" s="25">
        <f>INDEX(FC_E3,$I293)+(MEDIAN(MinStable,$F293,1)-INDEX(FC_L,$I293))*(INDEX(FC_E3,$I293+1)-INDEX(FC_E3,$I293))/(INDEX(FC_L,$I293+1)-INDEX(FC_L,$I293))</f>
        <v>0.371784</v>
      </c>
      <c r="M293" s="26">
        <f>(Cap_1*F293/J293+IF(N_base&gt;=2,Cap_2*F293/K293,0)+IF(N_base&gt;=3,Cap_3*F293/L293,0))*dt/60</f>
        <v>9.208066715763269E-2</v>
      </c>
    </row>
    <row r="294" spans="1:13" x14ac:dyDescent="0.2">
      <c r="A294">
        <v>292</v>
      </c>
      <c r="B294" s="22">
        <f>A294/1440</f>
        <v>0.20277777777777778</v>
      </c>
      <c r="C294" s="27">
        <f>Sim!C294</f>
        <v>2.0289000000000001</v>
      </c>
      <c r="D294" s="24">
        <f>Cap_base</f>
        <v>3.4</v>
      </c>
      <c r="E294" s="24">
        <f>MEDIAN(MinStable*D294,C294,D294)</f>
        <v>2.0289000000000001</v>
      </c>
      <c r="F294" s="25">
        <f>E294/D294</f>
        <v>0.59673529411764714</v>
      </c>
      <c r="G294" s="24">
        <f>MAX(0,C294-E294)</f>
        <v>0</v>
      </c>
      <c r="H294" s="24">
        <f>MAX(0,E294-C294)</f>
        <v>0</v>
      </c>
      <c r="I294">
        <f>MIN(MATCH(MEDIAN(MinStable,F294,1),FC_L,1),3)</f>
        <v>2</v>
      </c>
      <c r="J294" s="25">
        <f>INDEX(FC_E1,$I294)+(MEDIAN(MinStable,$F294,1)-INDEX(FC_L,$I294))*(INDEX(FC_E1,$I294+1)-INDEX(FC_E1,$I294))/(INDEX(FC_L,$I294+1)-INDEX(FC_L,$I294))</f>
        <v>0.38047764705882353</v>
      </c>
      <c r="K294" s="25">
        <f>INDEX(FC_E2,$I294)+(MEDIAN(MinStable,$F294,1)-INDEX(FC_L,$I294))*(INDEX(FC_E2,$I294+1)-INDEX(FC_E2,$I294))/(INDEX(FC_L,$I294+1)-INDEX(FC_L,$I294))</f>
        <v>0.37547764705882353</v>
      </c>
      <c r="L294" s="25">
        <f>INDEX(FC_E3,$I294)+(MEDIAN(MinStable,$F294,1)-INDEX(FC_L,$I294))*(INDEX(FC_E3,$I294+1)-INDEX(FC_E3,$I294))/(INDEX(FC_L,$I294+1)-INDEX(FC_L,$I294))</f>
        <v>0.36909070588235293</v>
      </c>
      <c r="M294" s="26">
        <f>(Cap_1*F294/J294+IF(N_base&gt;=2,Cap_2*F294/K294,0)+IF(N_base&gt;=3,Cap_3*F294/L294,0))*dt/60</f>
        <v>9.0145114907713667E-2</v>
      </c>
    </row>
    <row r="295" spans="1:13" x14ac:dyDescent="0.2">
      <c r="A295">
        <v>293</v>
      </c>
      <c r="B295" s="22">
        <f>A295/1440</f>
        <v>0.20347222222222222</v>
      </c>
      <c r="C295" s="27">
        <f>Sim!C295</f>
        <v>2.0110000000000001</v>
      </c>
      <c r="D295" s="24">
        <f>Cap_base</f>
        <v>3.4</v>
      </c>
      <c r="E295" s="24">
        <f>MEDIAN(MinStable*D295,C295,D295)</f>
        <v>2.0110000000000001</v>
      </c>
      <c r="F295" s="25">
        <f>E295/D295</f>
        <v>0.59147058823529419</v>
      </c>
      <c r="G295" s="24">
        <f>MAX(0,C295-E295)</f>
        <v>0</v>
      </c>
      <c r="H295" s="24">
        <f>MAX(0,E295-C295)</f>
        <v>0</v>
      </c>
      <c r="I295">
        <f>MIN(MATCH(MEDIAN(MinStable,F295,1),FC_L,1),3)</f>
        <v>2</v>
      </c>
      <c r="J295" s="25">
        <f>INDEX(FC_E1,$I295)+(MEDIAN(MinStable,$F295,1)-INDEX(FC_L,$I295))*(INDEX(FC_E1,$I295+1)-INDEX(FC_E1,$I295))/(INDEX(FC_L,$I295+1)-INDEX(FC_L,$I295))</f>
        <v>0.37963529411764707</v>
      </c>
      <c r="K295" s="25">
        <f>INDEX(FC_E2,$I295)+(MEDIAN(MinStable,$F295,1)-INDEX(FC_L,$I295))*(INDEX(FC_E2,$I295+1)-INDEX(FC_E2,$I295))/(INDEX(FC_L,$I295+1)-INDEX(FC_L,$I295))</f>
        <v>0.37463529411764707</v>
      </c>
      <c r="L295" s="25">
        <f>INDEX(FC_E3,$I295)+(MEDIAN(MinStable,$F295,1)-INDEX(FC_L,$I295))*(INDEX(FC_E3,$I295+1)-INDEX(FC_E3,$I295))/(INDEX(FC_L,$I295+1)-INDEX(FC_L,$I295))</f>
        <v>0.3682694117647059</v>
      </c>
      <c r="M295" s="26">
        <f>(Cap_1*F295/J295+IF(N_base&gt;=2,Cap_2*F295/K295,0)+IF(N_base&gt;=3,Cap_3*F295/L295,0))*dt/60</f>
        <v>8.9549249057081962E-2</v>
      </c>
    </row>
    <row r="296" spans="1:13" x14ac:dyDescent="0.2">
      <c r="A296">
        <v>294</v>
      </c>
      <c r="B296" s="22">
        <f>A296/1440</f>
        <v>0.20416666666666666</v>
      </c>
      <c r="C296" s="27">
        <f>Sim!C296</f>
        <v>2.0482999999999998</v>
      </c>
      <c r="D296" s="24">
        <f>Cap_base</f>
        <v>3.4</v>
      </c>
      <c r="E296" s="24">
        <f>MEDIAN(MinStable*D296,C296,D296)</f>
        <v>2.0482999999999998</v>
      </c>
      <c r="F296" s="25">
        <f>E296/D296</f>
        <v>0.60244117647058815</v>
      </c>
      <c r="G296" s="24">
        <f>MAX(0,C296-E296)</f>
        <v>0</v>
      </c>
      <c r="H296" s="24">
        <f>MAX(0,E296-C296)</f>
        <v>0</v>
      </c>
      <c r="I296">
        <f>MIN(MATCH(MEDIAN(MinStable,F296,1),FC_L,1),3)</f>
        <v>2</v>
      </c>
      <c r="J296" s="25">
        <f>INDEX(FC_E1,$I296)+(MEDIAN(MinStable,$F296,1)-INDEX(FC_L,$I296))*(INDEX(FC_E1,$I296+1)-INDEX(FC_E1,$I296))/(INDEX(FC_L,$I296+1)-INDEX(FC_L,$I296))</f>
        <v>0.38139058823529409</v>
      </c>
      <c r="K296" s="25">
        <f>INDEX(FC_E2,$I296)+(MEDIAN(MinStable,$F296,1)-INDEX(FC_L,$I296))*(INDEX(FC_E2,$I296+1)-INDEX(FC_E2,$I296))/(INDEX(FC_L,$I296+1)-INDEX(FC_L,$I296))</f>
        <v>0.37639058823529409</v>
      </c>
      <c r="L296" s="25">
        <f>INDEX(FC_E3,$I296)+(MEDIAN(MinStable,$F296,1)-INDEX(FC_L,$I296))*(INDEX(FC_E3,$I296+1)-INDEX(FC_E3,$I296))/(INDEX(FC_L,$I296+1)-INDEX(FC_L,$I296))</f>
        <v>0.36998082352941175</v>
      </c>
      <c r="M296" s="26">
        <f>(Cap_1*F296/J296+IF(N_base&gt;=2,Cap_2*F296/K296,0)+IF(N_base&gt;=3,Cap_3*F296/L296,0))*dt/60</f>
        <v>9.0787923772479739E-2</v>
      </c>
    </row>
    <row r="297" spans="1:13" x14ac:dyDescent="0.2">
      <c r="A297">
        <v>295</v>
      </c>
      <c r="B297" s="22">
        <f>A297/1440</f>
        <v>0.2048611111111111</v>
      </c>
      <c r="C297" s="27">
        <f>Sim!C297</f>
        <v>1.9853000000000001</v>
      </c>
      <c r="D297" s="24">
        <f>Cap_base</f>
        <v>3.4</v>
      </c>
      <c r="E297" s="24">
        <f>MEDIAN(MinStable*D297,C297,D297)</f>
        <v>1.9853000000000001</v>
      </c>
      <c r="F297" s="25">
        <f>E297/D297</f>
        <v>0.58391176470588235</v>
      </c>
      <c r="G297" s="24">
        <f>MAX(0,C297-E297)</f>
        <v>0</v>
      </c>
      <c r="H297" s="24">
        <f>MAX(0,E297-C297)</f>
        <v>0</v>
      </c>
      <c r="I297">
        <f>MIN(MATCH(MEDIAN(MinStable,F297,1),FC_L,1),3)</f>
        <v>2</v>
      </c>
      <c r="J297" s="25">
        <f>INDEX(FC_E1,$I297)+(MEDIAN(MinStable,$F297,1)-INDEX(FC_L,$I297))*(INDEX(FC_E1,$I297+1)-INDEX(FC_E1,$I297))/(INDEX(FC_L,$I297+1)-INDEX(FC_L,$I297))</f>
        <v>0.37842588235294117</v>
      </c>
      <c r="K297" s="25">
        <f>INDEX(FC_E2,$I297)+(MEDIAN(MinStable,$F297,1)-INDEX(FC_L,$I297))*(INDEX(FC_E2,$I297+1)-INDEX(FC_E2,$I297))/(INDEX(FC_L,$I297+1)-INDEX(FC_L,$I297))</f>
        <v>0.37342588235294116</v>
      </c>
      <c r="L297" s="25">
        <f>INDEX(FC_E3,$I297)+(MEDIAN(MinStable,$F297,1)-INDEX(FC_L,$I297))*(INDEX(FC_E3,$I297+1)-INDEX(FC_E3,$I297))/(INDEX(FC_L,$I297+1)-INDEX(FC_L,$I297))</f>
        <v>0.36709023529411766</v>
      </c>
      <c r="M297" s="26">
        <f>(Cap_1*F297/J297+IF(N_base&gt;=2,Cap_2*F297/K297,0)+IF(N_base&gt;=3,Cap_3*F297/L297,0))*dt/60</f>
        <v>8.86890658718089E-2</v>
      </c>
    </row>
    <row r="298" spans="1:13" x14ac:dyDescent="0.2">
      <c r="A298">
        <v>296</v>
      </c>
      <c r="B298" s="22">
        <f>A298/1440</f>
        <v>0.20555555555555555</v>
      </c>
      <c r="C298" s="27">
        <f>Sim!C298</f>
        <v>1.9922</v>
      </c>
      <c r="D298" s="24">
        <f>Cap_base</f>
        <v>3.4</v>
      </c>
      <c r="E298" s="24">
        <f>MEDIAN(MinStable*D298,C298,D298)</f>
        <v>1.9922</v>
      </c>
      <c r="F298" s="25">
        <f>E298/D298</f>
        <v>0.58594117647058819</v>
      </c>
      <c r="G298" s="24">
        <f>MAX(0,C298-E298)</f>
        <v>0</v>
      </c>
      <c r="H298" s="24">
        <f>MAX(0,E298-C298)</f>
        <v>0</v>
      </c>
      <c r="I298">
        <f>MIN(MATCH(MEDIAN(MinStable,F298,1),FC_L,1),3)</f>
        <v>2</v>
      </c>
      <c r="J298" s="25">
        <f>INDEX(FC_E1,$I298)+(MEDIAN(MinStable,$F298,1)-INDEX(FC_L,$I298))*(INDEX(FC_E1,$I298+1)-INDEX(FC_E1,$I298))/(INDEX(FC_L,$I298+1)-INDEX(FC_L,$I298))</f>
        <v>0.37875058823529412</v>
      </c>
      <c r="K298" s="25">
        <f>INDEX(FC_E2,$I298)+(MEDIAN(MinStable,$F298,1)-INDEX(FC_L,$I298))*(INDEX(FC_E2,$I298+1)-INDEX(FC_E2,$I298))/(INDEX(FC_L,$I298+1)-INDEX(FC_L,$I298))</f>
        <v>0.37375058823529411</v>
      </c>
      <c r="L298" s="25">
        <f>INDEX(FC_E3,$I298)+(MEDIAN(MinStable,$F298,1)-INDEX(FC_L,$I298))*(INDEX(FC_E3,$I298+1)-INDEX(FC_E3,$I298))/(INDEX(FC_L,$I298+1)-INDEX(FC_L,$I298))</f>
        <v>0.36740682352941173</v>
      </c>
      <c r="M298" s="26">
        <f>(Cap_1*F298/J298+IF(N_base&gt;=2,Cap_2*F298/K298,0)+IF(N_base&gt;=3,Cap_3*F298/L298,0))*dt/60</f>
        <v>8.8920552679571496E-2</v>
      </c>
    </row>
    <row r="299" spans="1:13" x14ac:dyDescent="0.2">
      <c r="A299">
        <v>297</v>
      </c>
      <c r="B299" s="22">
        <f>A299/1440</f>
        <v>0.20624999999999999</v>
      </c>
      <c r="C299" s="27">
        <f>Sim!C299</f>
        <v>2.0880000000000001</v>
      </c>
      <c r="D299" s="24">
        <f>Cap_base</f>
        <v>3.4</v>
      </c>
      <c r="E299" s="24">
        <f>MEDIAN(MinStable*D299,C299,D299)</f>
        <v>2.0880000000000001</v>
      </c>
      <c r="F299" s="25">
        <f>E299/D299</f>
        <v>0.61411764705882355</v>
      </c>
      <c r="G299" s="24">
        <f>MAX(0,C299-E299)</f>
        <v>0</v>
      </c>
      <c r="H299" s="24">
        <f>MAX(0,E299-C299)</f>
        <v>0</v>
      </c>
      <c r="I299">
        <f>MIN(MATCH(MEDIAN(MinStable,F299,1),FC_L,1),3)</f>
        <v>2</v>
      </c>
      <c r="J299" s="25">
        <f>INDEX(FC_E1,$I299)+(MEDIAN(MinStable,$F299,1)-INDEX(FC_L,$I299))*(INDEX(FC_E1,$I299+1)-INDEX(FC_E1,$I299))/(INDEX(FC_L,$I299+1)-INDEX(FC_L,$I299))</f>
        <v>0.38325882352941176</v>
      </c>
      <c r="K299" s="25">
        <f>INDEX(FC_E2,$I299)+(MEDIAN(MinStable,$F299,1)-INDEX(FC_L,$I299))*(INDEX(FC_E2,$I299+1)-INDEX(FC_E2,$I299))/(INDEX(FC_L,$I299+1)-INDEX(FC_L,$I299))</f>
        <v>0.37825882352941176</v>
      </c>
      <c r="L299" s="25">
        <f>INDEX(FC_E3,$I299)+(MEDIAN(MinStable,$F299,1)-INDEX(FC_L,$I299))*(INDEX(FC_E3,$I299+1)-INDEX(FC_E3,$I299))/(INDEX(FC_L,$I299+1)-INDEX(FC_L,$I299))</f>
        <v>0.37180235294117647</v>
      </c>
      <c r="M299" s="26">
        <f>(Cap_1*F299/J299+IF(N_base&gt;=2,Cap_2*F299/K299,0)+IF(N_base&gt;=3,Cap_3*F299/L299,0))*dt/60</f>
        <v>9.2093760332842597E-2</v>
      </c>
    </row>
    <row r="300" spans="1:13" x14ac:dyDescent="0.2">
      <c r="A300">
        <v>298</v>
      </c>
      <c r="B300" s="22">
        <f>A300/1440</f>
        <v>0.20694444444444443</v>
      </c>
      <c r="C300" s="27">
        <f>Sim!C300</f>
        <v>2.1055999999999999</v>
      </c>
      <c r="D300" s="24">
        <f>Cap_base</f>
        <v>3.4</v>
      </c>
      <c r="E300" s="24">
        <f>MEDIAN(MinStable*D300,C300,D300)</f>
        <v>2.1055999999999999</v>
      </c>
      <c r="F300" s="25">
        <f>E300/D300</f>
        <v>0.61929411764705877</v>
      </c>
      <c r="G300" s="24">
        <f>MAX(0,C300-E300)</f>
        <v>0</v>
      </c>
      <c r="H300" s="24">
        <f>MAX(0,E300-C300)</f>
        <v>0</v>
      </c>
      <c r="I300">
        <f>MIN(MATCH(MEDIAN(MinStable,F300,1),FC_L,1),3)</f>
        <v>2</v>
      </c>
      <c r="J300" s="25">
        <f>INDEX(FC_E1,$I300)+(MEDIAN(MinStable,$F300,1)-INDEX(FC_L,$I300))*(INDEX(FC_E1,$I300+1)-INDEX(FC_E1,$I300))/(INDEX(FC_L,$I300+1)-INDEX(FC_L,$I300))</f>
        <v>0.38408705882352939</v>
      </c>
      <c r="K300" s="25">
        <f>INDEX(FC_E2,$I300)+(MEDIAN(MinStable,$F300,1)-INDEX(FC_L,$I300))*(INDEX(FC_E2,$I300+1)-INDEX(FC_E2,$I300))/(INDEX(FC_L,$I300+1)-INDEX(FC_L,$I300))</f>
        <v>0.37908705882352939</v>
      </c>
      <c r="L300" s="25">
        <f>INDEX(FC_E3,$I300)+(MEDIAN(MinStable,$F300,1)-INDEX(FC_L,$I300))*(INDEX(FC_E3,$I300+1)-INDEX(FC_E3,$I300))/(INDEX(FC_L,$I300+1)-INDEX(FC_L,$I300))</f>
        <v>0.37260988235294118</v>
      </c>
      <c r="M300" s="26">
        <f>(Cap_1*F300/J300+IF(N_base&gt;=2,Cap_2*F300/K300,0)+IF(N_base&gt;=3,Cap_3*F300/L300,0))*dt/60</f>
        <v>9.266858201661328E-2</v>
      </c>
    </row>
    <row r="301" spans="1:13" x14ac:dyDescent="0.2">
      <c r="A301">
        <v>299</v>
      </c>
      <c r="B301" s="22">
        <f>A301/1440</f>
        <v>0.2076388888888889</v>
      </c>
      <c r="C301" s="27">
        <f>Sim!C301</f>
        <v>2.0861000000000001</v>
      </c>
      <c r="D301" s="24">
        <f>Cap_base</f>
        <v>3.4</v>
      </c>
      <c r="E301" s="24">
        <f>MEDIAN(MinStable*D301,C301,D301)</f>
        <v>2.0861000000000001</v>
      </c>
      <c r="F301" s="25">
        <f>E301/D301</f>
        <v>0.61355882352941182</v>
      </c>
      <c r="G301" s="24">
        <f>MAX(0,C301-E301)</f>
        <v>0</v>
      </c>
      <c r="H301" s="24">
        <f>MAX(0,E301-C301)</f>
        <v>0</v>
      </c>
      <c r="I301">
        <f>MIN(MATCH(MEDIAN(MinStable,F301,1),FC_L,1),3)</f>
        <v>2</v>
      </c>
      <c r="J301" s="25">
        <f>INDEX(FC_E1,$I301)+(MEDIAN(MinStable,$F301,1)-INDEX(FC_L,$I301))*(INDEX(FC_E1,$I301+1)-INDEX(FC_E1,$I301))/(INDEX(FC_L,$I301+1)-INDEX(FC_L,$I301))</f>
        <v>0.38316941176470587</v>
      </c>
      <c r="K301" s="25">
        <f>INDEX(FC_E2,$I301)+(MEDIAN(MinStable,$F301,1)-INDEX(FC_L,$I301))*(INDEX(FC_E2,$I301+1)-INDEX(FC_E2,$I301))/(INDEX(FC_L,$I301+1)-INDEX(FC_L,$I301))</f>
        <v>0.37816941176470587</v>
      </c>
      <c r="L301" s="25">
        <f>INDEX(FC_E3,$I301)+(MEDIAN(MinStable,$F301,1)-INDEX(FC_L,$I301))*(INDEX(FC_E3,$I301+1)-INDEX(FC_E3,$I301))/(INDEX(FC_L,$I301+1)-INDEX(FC_L,$I301))</f>
        <v>0.37171517647058822</v>
      </c>
      <c r="M301" s="26">
        <f>(Cap_1*F301/J301+IF(N_base&gt;=2,Cap_2*F301/K301,0)+IF(N_base&gt;=3,Cap_3*F301/L301,0))*dt/60</f>
        <v>9.2031556225508543E-2</v>
      </c>
    </row>
    <row r="302" spans="1:13" x14ac:dyDescent="0.2">
      <c r="A302">
        <v>300</v>
      </c>
      <c r="B302" s="22">
        <f>A302/1440</f>
        <v>0.20833333333333334</v>
      </c>
      <c r="C302" s="27">
        <f>Sim!C302</f>
        <v>2.0280999999999998</v>
      </c>
      <c r="D302" s="24">
        <f>Cap_base</f>
        <v>3.4</v>
      </c>
      <c r="E302" s="24">
        <f>MEDIAN(MinStable*D302,C302,D302)</f>
        <v>2.0280999999999998</v>
      </c>
      <c r="F302" s="25">
        <f>E302/D302</f>
        <v>0.59649999999999992</v>
      </c>
      <c r="G302" s="24">
        <f>MAX(0,C302-E302)</f>
        <v>0</v>
      </c>
      <c r="H302" s="24">
        <f>MAX(0,E302-C302)</f>
        <v>0</v>
      </c>
      <c r="I302">
        <f>MIN(MATCH(MEDIAN(MinStable,F302,1),FC_L,1),3)</f>
        <v>2</v>
      </c>
      <c r="J302" s="25">
        <f>INDEX(FC_E1,$I302)+(MEDIAN(MinStable,$F302,1)-INDEX(FC_L,$I302))*(INDEX(FC_E1,$I302+1)-INDEX(FC_E1,$I302))/(INDEX(FC_L,$I302+1)-INDEX(FC_L,$I302))</f>
        <v>0.38044</v>
      </c>
      <c r="K302" s="25">
        <f>INDEX(FC_E2,$I302)+(MEDIAN(MinStable,$F302,1)-INDEX(FC_L,$I302))*(INDEX(FC_E2,$I302+1)-INDEX(FC_E2,$I302))/(INDEX(FC_L,$I302+1)-INDEX(FC_L,$I302))</f>
        <v>0.37544</v>
      </c>
      <c r="L302" s="25">
        <f>INDEX(FC_E3,$I302)+(MEDIAN(MinStable,$F302,1)-INDEX(FC_L,$I302))*(INDEX(FC_E3,$I302+1)-INDEX(FC_E3,$I302))/(INDEX(FC_L,$I302+1)-INDEX(FC_L,$I302))</f>
        <v>0.36905399999999999</v>
      </c>
      <c r="M302" s="26">
        <f>(Cap_1*F302/J302+IF(N_base&gt;=2,Cap_2*F302/K302,0)+IF(N_base&gt;=3,Cap_3*F302/L302,0))*dt/60</f>
        <v>9.0118540697288696E-2</v>
      </c>
    </row>
    <row r="303" spans="1:13" x14ac:dyDescent="0.2">
      <c r="A303">
        <v>301</v>
      </c>
      <c r="B303" s="22">
        <f>A303/1440</f>
        <v>0.20902777777777778</v>
      </c>
      <c r="C303" s="27">
        <f>Sim!C303</f>
        <v>2.1147999999999998</v>
      </c>
      <c r="D303" s="24">
        <f>Cap_base</f>
        <v>3.4</v>
      </c>
      <c r="E303" s="24">
        <f>MEDIAN(MinStable*D303,C303,D303)</f>
        <v>2.1147999999999998</v>
      </c>
      <c r="F303" s="25">
        <f>E303/D303</f>
        <v>0.622</v>
      </c>
      <c r="G303" s="24">
        <f>MAX(0,C303-E303)</f>
        <v>0</v>
      </c>
      <c r="H303" s="24">
        <f>MAX(0,E303-C303)</f>
        <v>0</v>
      </c>
      <c r="I303">
        <f>MIN(MATCH(MEDIAN(MinStable,F303,1),FC_L,1),3)</f>
        <v>2</v>
      </c>
      <c r="J303" s="25">
        <f>INDEX(FC_E1,$I303)+(MEDIAN(MinStable,$F303,1)-INDEX(FC_L,$I303))*(INDEX(FC_E1,$I303+1)-INDEX(FC_E1,$I303))/(INDEX(FC_L,$I303+1)-INDEX(FC_L,$I303))</f>
        <v>0.38452000000000003</v>
      </c>
      <c r="K303" s="25">
        <f>INDEX(FC_E2,$I303)+(MEDIAN(MinStable,$F303,1)-INDEX(FC_L,$I303))*(INDEX(FC_E2,$I303+1)-INDEX(FC_E2,$I303))/(INDEX(FC_L,$I303+1)-INDEX(FC_L,$I303))</f>
        <v>0.37952000000000002</v>
      </c>
      <c r="L303" s="25">
        <f>INDEX(FC_E3,$I303)+(MEDIAN(MinStable,$F303,1)-INDEX(FC_L,$I303))*(INDEX(FC_E3,$I303+1)-INDEX(FC_E3,$I303))/(INDEX(FC_L,$I303+1)-INDEX(FC_L,$I303))</f>
        <v>0.37303199999999997</v>
      </c>
      <c r="M303" s="26">
        <f>(Cap_1*F303/J303+IF(N_base&gt;=2,Cap_2*F303/K303,0)+IF(N_base&gt;=3,Cap_3*F303/L303,0))*dt/60</f>
        <v>9.2968065653102866E-2</v>
      </c>
    </row>
    <row r="304" spans="1:13" x14ac:dyDescent="0.2">
      <c r="A304">
        <v>302</v>
      </c>
      <c r="B304" s="22">
        <f>A304/1440</f>
        <v>0.20972222222222223</v>
      </c>
      <c r="C304" s="27">
        <f>Sim!C304</f>
        <v>2.1414</v>
      </c>
      <c r="D304" s="24">
        <f>Cap_base</f>
        <v>3.4</v>
      </c>
      <c r="E304" s="24">
        <f>MEDIAN(MinStable*D304,C304,D304)</f>
        <v>2.1414</v>
      </c>
      <c r="F304" s="25">
        <f>E304/D304</f>
        <v>0.62982352941176467</v>
      </c>
      <c r="G304" s="24">
        <f>MAX(0,C304-E304)</f>
        <v>0</v>
      </c>
      <c r="H304" s="24">
        <f>MAX(0,E304-C304)</f>
        <v>0</v>
      </c>
      <c r="I304">
        <f>MIN(MATCH(MEDIAN(MinStable,F304,1),FC_L,1),3)</f>
        <v>2</v>
      </c>
      <c r="J304" s="25">
        <f>INDEX(FC_E1,$I304)+(MEDIAN(MinStable,$F304,1)-INDEX(FC_L,$I304))*(INDEX(FC_E1,$I304+1)-INDEX(FC_E1,$I304))/(INDEX(FC_L,$I304+1)-INDEX(FC_L,$I304))</f>
        <v>0.38577176470588237</v>
      </c>
      <c r="K304" s="25">
        <f>INDEX(FC_E2,$I304)+(MEDIAN(MinStable,$F304,1)-INDEX(FC_L,$I304))*(INDEX(FC_E2,$I304+1)-INDEX(FC_E2,$I304))/(INDEX(FC_L,$I304+1)-INDEX(FC_L,$I304))</f>
        <v>0.38077176470588237</v>
      </c>
      <c r="L304" s="25">
        <f>INDEX(FC_E3,$I304)+(MEDIAN(MinStable,$F304,1)-INDEX(FC_L,$I304))*(INDEX(FC_E3,$I304+1)-INDEX(FC_E3,$I304))/(INDEX(FC_L,$I304+1)-INDEX(FC_L,$I304))</f>
        <v>0.3742524705882353</v>
      </c>
      <c r="M304" s="26">
        <f>(Cap_1*F304/J304+IF(N_base&gt;=2,Cap_2*F304/K304,0)+IF(N_base&gt;=3,Cap_3*F304/L304,0))*dt/60</f>
        <v>9.3830160285228281E-2</v>
      </c>
    </row>
    <row r="305" spans="1:13" x14ac:dyDescent="0.2">
      <c r="A305">
        <v>303</v>
      </c>
      <c r="B305" s="22">
        <f>A305/1440</f>
        <v>0.21041666666666667</v>
      </c>
      <c r="C305" s="27">
        <f>Sim!C305</f>
        <v>2.0971000000000002</v>
      </c>
      <c r="D305" s="24">
        <f>Cap_base</f>
        <v>3.4</v>
      </c>
      <c r="E305" s="24">
        <f>MEDIAN(MinStable*D305,C305,D305)</f>
        <v>2.0971000000000002</v>
      </c>
      <c r="F305" s="25">
        <f>E305/D305</f>
        <v>0.61679411764705894</v>
      </c>
      <c r="G305" s="24">
        <f>MAX(0,C305-E305)</f>
        <v>0</v>
      </c>
      <c r="H305" s="24">
        <f>MAX(0,E305-C305)</f>
        <v>0</v>
      </c>
      <c r="I305">
        <f>MIN(MATCH(MEDIAN(MinStable,F305,1),FC_L,1),3)</f>
        <v>2</v>
      </c>
      <c r="J305" s="25">
        <f>INDEX(FC_E1,$I305)+(MEDIAN(MinStable,$F305,1)-INDEX(FC_L,$I305))*(INDEX(FC_E1,$I305+1)-INDEX(FC_E1,$I305))/(INDEX(FC_L,$I305+1)-INDEX(FC_L,$I305))</f>
        <v>0.38368705882352944</v>
      </c>
      <c r="K305" s="25">
        <f>INDEX(FC_E2,$I305)+(MEDIAN(MinStable,$F305,1)-INDEX(FC_L,$I305))*(INDEX(FC_E2,$I305+1)-INDEX(FC_E2,$I305))/(INDEX(FC_L,$I305+1)-INDEX(FC_L,$I305))</f>
        <v>0.37868705882352943</v>
      </c>
      <c r="L305" s="25">
        <f>INDEX(FC_E3,$I305)+(MEDIAN(MinStable,$F305,1)-INDEX(FC_L,$I305))*(INDEX(FC_E3,$I305+1)-INDEX(FC_E3,$I305))/(INDEX(FC_L,$I305+1)-INDEX(FC_L,$I305))</f>
        <v>0.37221988235294118</v>
      </c>
      <c r="M305" s="26">
        <f>(Cap_1*F305/J305+IF(N_base&gt;=2,Cap_2*F305/K305,0)+IF(N_base&gt;=3,Cap_3*F305/L305,0))*dt/60</f>
        <v>9.2391280949017288E-2</v>
      </c>
    </row>
    <row r="306" spans="1:13" x14ac:dyDescent="0.2">
      <c r="A306">
        <v>304</v>
      </c>
      <c r="B306" s="22">
        <f>A306/1440</f>
        <v>0.21111111111111111</v>
      </c>
      <c r="C306" s="27">
        <f>Sim!C306</f>
        <v>2.0851999999999999</v>
      </c>
      <c r="D306" s="24">
        <f>Cap_base</f>
        <v>3.4</v>
      </c>
      <c r="E306" s="24">
        <f>MEDIAN(MinStable*D306,C306,D306)</f>
        <v>2.0851999999999999</v>
      </c>
      <c r="F306" s="25">
        <f>E306/D306</f>
        <v>0.61329411764705877</v>
      </c>
      <c r="G306" s="24">
        <f>MAX(0,C306-E306)</f>
        <v>0</v>
      </c>
      <c r="H306" s="24">
        <f>MAX(0,E306-C306)</f>
        <v>0</v>
      </c>
      <c r="I306">
        <f>MIN(MATCH(MEDIAN(MinStable,F306,1),FC_L,1),3)</f>
        <v>2</v>
      </c>
      <c r="J306" s="25">
        <f>INDEX(FC_E1,$I306)+(MEDIAN(MinStable,$F306,1)-INDEX(FC_L,$I306))*(INDEX(FC_E1,$I306+1)-INDEX(FC_E1,$I306))/(INDEX(FC_L,$I306+1)-INDEX(FC_L,$I306))</f>
        <v>0.38312705882352943</v>
      </c>
      <c r="K306" s="25">
        <f>INDEX(FC_E2,$I306)+(MEDIAN(MinStable,$F306,1)-INDEX(FC_L,$I306))*(INDEX(FC_E2,$I306+1)-INDEX(FC_E2,$I306))/(INDEX(FC_L,$I306+1)-INDEX(FC_L,$I306))</f>
        <v>0.37812705882352943</v>
      </c>
      <c r="L306" s="25">
        <f>INDEX(FC_E3,$I306)+(MEDIAN(MinStable,$F306,1)-INDEX(FC_L,$I306))*(INDEX(FC_E3,$I306+1)-INDEX(FC_E3,$I306))/(INDEX(FC_L,$I306+1)-INDEX(FC_L,$I306))</f>
        <v>0.37167388235294119</v>
      </c>
      <c r="M306" s="26">
        <f>(Cap_1*F306/J306+IF(N_base&gt;=2,Cap_2*F306/K306,0)+IF(N_base&gt;=3,Cap_3*F306/L306,0))*dt/60</f>
        <v>9.2002080928409349E-2</v>
      </c>
    </row>
    <row r="307" spans="1:13" x14ac:dyDescent="0.2">
      <c r="A307">
        <v>305</v>
      </c>
      <c r="B307" s="22">
        <f>A307/1440</f>
        <v>0.21180555555555555</v>
      </c>
      <c r="C307" s="27">
        <f>Sim!C307</f>
        <v>2.2250000000000001</v>
      </c>
      <c r="D307" s="24">
        <f>Cap_base</f>
        <v>3.4</v>
      </c>
      <c r="E307" s="24">
        <f>MEDIAN(MinStable*D307,C307,D307)</f>
        <v>2.2250000000000001</v>
      </c>
      <c r="F307" s="25">
        <f>E307/D307</f>
        <v>0.65441176470588236</v>
      </c>
      <c r="G307" s="24">
        <f>MAX(0,C307-E307)</f>
        <v>0</v>
      </c>
      <c r="H307" s="24">
        <f>MAX(0,E307-C307)</f>
        <v>0</v>
      </c>
      <c r="I307">
        <f>MIN(MATCH(MEDIAN(MinStable,F307,1),FC_L,1),3)</f>
        <v>2</v>
      </c>
      <c r="J307" s="25">
        <f>INDEX(FC_E1,$I307)+(MEDIAN(MinStable,$F307,1)-INDEX(FC_L,$I307))*(INDEX(FC_E1,$I307+1)-INDEX(FC_E1,$I307))/(INDEX(FC_L,$I307+1)-INDEX(FC_L,$I307))</f>
        <v>0.38970588235294118</v>
      </c>
      <c r="K307" s="25">
        <f>INDEX(FC_E2,$I307)+(MEDIAN(MinStable,$F307,1)-INDEX(FC_L,$I307))*(INDEX(FC_E2,$I307+1)-INDEX(FC_E2,$I307))/(INDEX(FC_L,$I307+1)-INDEX(FC_L,$I307))</f>
        <v>0.38470588235294118</v>
      </c>
      <c r="L307" s="25">
        <f>INDEX(FC_E3,$I307)+(MEDIAN(MinStable,$F307,1)-INDEX(FC_L,$I307))*(INDEX(FC_E3,$I307+1)-INDEX(FC_E3,$I307))/(INDEX(FC_L,$I307+1)-INDEX(FC_L,$I307))</f>
        <v>0.37808823529411767</v>
      </c>
      <c r="M307" s="26">
        <f>(Cap_1*F307/J307+IF(N_base&gt;=2,Cap_2*F307/K307,0)+IF(N_base&gt;=3,Cap_3*F307/L307,0))*dt/60</f>
        <v>9.6503335702829235E-2</v>
      </c>
    </row>
    <row r="308" spans="1:13" x14ac:dyDescent="0.2">
      <c r="A308">
        <v>306</v>
      </c>
      <c r="B308" s="22">
        <f>A308/1440</f>
        <v>0.21249999999999999</v>
      </c>
      <c r="C308" s="27">
        <f>Sim!C308</f>
        <v>2.1926999999999999</v>
      </c>
      <c r="D308" s="24">
        <f>Cap_base</f>
        <v>3.4</v>
      </c>
      <c r="E308" s="24">
        <f>MEDIAN(MinStable*D308,C308,D308)</f>
        <v>2.1926999999999999</v>
      </c>
      <c r="F308" s="25">
        <f>E308/D308</f>
        <v>0.6449117647058823</v>
      </c>
      <c r="G308" s="24">
        <f>MAX(0,C308-E308)</f>
        <v>0</v>
      </c>
      <c r="H308" s="24">
        <f>MAX(0,E308-C308)</f>
        <v>0</v>
      </c>
      <c r="I308">
        <f>MIN(MATCH(MEDIAN(MinStable,F308,1),FC_L,1),3)</f>
        <v>2</v>
      </c>
      <c r="J308" s="25">
        <f>INDEX(FC_E1,$I308)+(MEDIAN(MinStable,$F308,1)-INDEX(FC_L,$I308))*(INDEX(FC_E1,$I308+1)-INDEX(FC_E1,$I308))/(INDEX(FC_L,$I308+1)-INDEX(FC_L,$I308))</f>
        <v>0.38818588235294116</v>
      </c>
      <c r="K308" s="25">
        <f>INDEX(FC_E2,$I308)+(MEDIAN(MinStable,$F308,1)-INDEX(FC_L,$I308))*(INDEX(FC_E2,$I308+1)-INDEX(FC_E2,$I308))/(INDEX(FC_L,$I308+1)-INDEX(FC_L,$I308))</f>
        <v>0.38318588235294115</v>
      </c>
      <c r="L308" s="25">
        <f>INDEX(FC_E3,$I308)+(MEDIAN(MinStable,$F308,1)-INDEX(FC_L,$I308))*(INDEX(FC_E3,$I308+1)-INDEX(FC_E3,$I308))/(INDEX(FC_L,$I308+1)-INDEX(FC_L,$I308))</f>
        <v>0.37660623529411763</v>
      </c>
      <c r="M308" s="26">
        <f>(Cap_1*F308/J308+IF(N_base&gt;=2,Cap_2*F308/K308,0)+IF(N_base&gt;=3,Cap_3*F308/L308,0))*dt/60</f>
        <v>9.5476978527647596E-2</v>
      </c>
    </row>
    <row r="309" spans="1:13" x14ac:dyDescent="0.2">
      <c r="A309">
        <v>307</v>
      </c>
      <c r="B309" s="22">
        <f>A309/1440</f>
        <v>0.21319444444444444</v>
      </c>
      <c r="C309" s="27">
        <f>Sim!C309</f>
        <v>2.2755999999999998</v>
      </c>
      <c r="D309" s="24">
        <f>Cap_base</f>
        <v>3.4</v>
      </c>
      <c r="E309" s="24">
        <f>MEDIAN(MinStable*D309,C309,D309)</f>
        <v>2.2755999999999998</v>
      </c>
      <c r="F309" s="25">
        <f>E309/D309</f>
        <v>0.66929411764705882</v>
      </c>
      <c r="G309" s="24">
        <f>MAX(0,C309-E309)</f>
        <v>0</v>
      </c>
      <c r="H309" s="24">
        <f>MAX(0,E309-C309)</f>
        <v>0</v>
      </c>
      <c r="I309">
        <f>MIN(MATCH(MEDIAN(MinStable,F309,1),FC_L,1),3)</f>
        <v>2</v>
      </c>
      <c r="J309" s="25">
        <f>INDEX(FC_E1,$I309)+(MEDIAN(MinStable,$F309,1)-INDEX(FC_L,$I309))*(INDEX(FC_E1,$I309+1)-INDEX(FC_E1,$I309))/(INDEX(FC_L,$I309+1)-INDEX(FC_L,$I309))</f>
        <v>0.39208705882352946</v>
      </c>
      <c r="K309" s="25">
        <f>INDEX(FC_E2,$I309)+(MEDIAN(MinStable,$F309,1)-INDEX(FC_L,$I309))*(INDEX(FC_E2,$I309+1)-INDEX(FC_E2,$I309))/(INDEX(FC_L,$I309+1)-INDEX(FC_L,$I309))</f>
        <v>0.38708705882352945</v>
      </c>
      <c r="L309" s="25">
        <f>INDEX(FC_E3,$I309)+(MEDIAN(MinStable,$F309,1)-INDEX(FC_L,$I309))*(INDEX(FC_E3,$I309+1)-INDEX(FC_E3,$I309))/(INDEX(FC_L,$I309+1)-INDEX(FC_L,$I309))</f>
        <v>0.38040988235294115</v>
      </c>
      <c r="M309" s="26">
        <f>(Cap_1*F309/J309+IF(N_base&gt;=2,Cap_2*F309/K309,0)+IF(N_base&gt;=3,Cap_3*F309/L309,0))*dt/60</f>
        <v>9.8095099041186989E-2</v>
      </c>
    </row>
    <row r="310" spans="1:13" x14ac:dyDescent="0.2">
      <c r="A310">
        <v>308</v>
      </c>
      <c r="B310" s="22">
        <f>A310/1440</f>
        <v>0.21388888888888888</v>
      </c>
      <c r="C310" s="27">
        <f>Sim!C310</f>
        <v>2.2685</v>
      </c>
      <c r="D310" s="24">
        <f>Cap_base</f>
        <v>3.4</v>
      </c>
      <c r="E310" s="24">
        <f>MEDIAN(MinStable*D310,C310,D310)</f>
        <v>2.2685</v>
      </c>
      <c r="F310" s="25">
        <f>E310/D310</f>
        <v>0.6672058823529412</v>
      </c>
      <c r="G310" s="24">
        <f>MAX(0,C310-E310)</f>
        <v>0</v>
      </c>
      <c r="H310" s="24">
        <f>MAX(0,E310-C310)</f>
        <v>0</v>
      </c>
      <c r="I310">
        <f>MIN(MATCH(MEDIAN(MinStable,F310,1),FC_L,1),3)</f>
        <v>2</v>
      </c>
      <c r="J310" s="25">
        <f>INDEX(FC_E1,$I310)+(MEDIAN(MinStable,$F310,1)-INDEX(FC_L,$I310))*(INDEX(FC_E1,$I310+1)-INDEX(FC_E1,$I310))/(INDEX(FC_L,$I310+1)-INDEX(FC_L,$I310))</f>
        <v>0.39175294117647058</v>
      </c>
      <c r="K310" s="25">
        <f>INDEX(FC_E2,$I310)+(MEDIAN(MinStable,$F310,1)-INDEX(FC_L,$I310))*(INDEX(FC_E2,$I310+1)-INDEX(FC_E2,$I310))/(INDEX(FC_L,$I310+1)-INDEX(FC_L,$I310))</f>
        <v>0.38675294117647058</v>
      </c>
      <c r="L310" s="25">
        <f>INDEX(FC_E3,$I310)+(MEDIAN(MinStable,$F310,1)-INDEX(FC_L,$I310))*(INDEX(FC_E3,$I310+1)-INDEX(FC_E3,$I310))/(INDEX(FC_L,$I310+1)-INDEX(FC_L,$I310))</f>
        <v>0.38008411764705885</v>
      </c>
      <c r="M310" s="26">
        <f>(Cap_1*F310/J310+IF(N_base&gt;=2,Cap_2*F310/K310,0)+IF(N_base&gt;=3,Cap_3*F310/L310,0))*dt/60</f>
        <v>9.7872922696209161E-2</v>
      </c>
    </row>
    <row r="311" spans="1:13" x14ac:dyDescent="0.2">
      <c r="A311">
        <v>309</v>
      </c>
      <c r="B311" s="22">
        <f>A311/1440</f>
        <v>0.21458333333333332</v>
      </c>
      <c r="C311" s="27">
        <f>Sim!C311</f>
        <v>2.2967</v>
      </c>
      <c r="D311" s="24">
        <f>Cap_base</f>
        <v>3.4</v>
      </c>
      <c r="E311" s="24">
        <f>MEDIAN(MinStable*D311,C311,D311)</f>
        <v>2.2967</v>
      </c>
      <c r="F311" s="25">
        <f>E311/D311</f>
        <v>0.67549999999999999</v>
      </c>
      <c r="G311" s="24">
        <f>MAX(0,C311-E311)</f>
        <v>0</v>
      </c>
      <c r="H311" s="24">
        <f>MAX(0,E311-C311)</f>
        <v>0</v>
      </c>
      <c r="I311">
        <f>MIN(MATCH(MEDIAN(MinStable,F311,1),FC_L,1),3)</f>
        <v>2</v>
      </c>
      <c r="J311" s="25">
        <f>INDEX(FC_E1,$I311)+(MEDIAN(MinStable,$F311,1)-INDEX(FC_L,$I311))*(INDEX(FC_E1,$I311+1)-INDEX(FC_E1,$I311))/(INDEX(FC_L,$I311+1)-INDEX(FC_L,$I311))</f>
        <v>0.39307999999999998</v>
      </c>
      <c r="K311" s="25">
        <f>INDEX(FC_E2,$I311)+(MEDIAN(MinStable,$F311,1)-INDEX(FC_L,$I311))*(INDEX(FC_E2,$I311+1)-INDEX(FC_E2,$I311))/(INDEX(FC_L,$I311+1)-INDEX(FC_L,$I311))</f>
        <v>0.38807999999999998</v>
      </c>
      <c r="L311" s="25">
        <f>INDEX(FC_E3,$I311)+(MEDIAN(MinStable,$F311,1)-INDEX(FC_L,$I311))*(INDEX(FC_E3,$I311+1)-INDEX(FC_E3,$I311))/(INDEX(FC_L,$I311+1)-INDEX(FC_L,$I311))</f>
        <v>0.38137799999999999</v>
      </c>
      <c r="M311" s="26">
        <f>(Cap_1*F311/J311+IF(N_base&gt;=2,Cap_2*F311/K311,0)+IF(N_base&gt;=3,Cap_3*F311/L311,0))*dt/60</f>
        <v>9.8753127618651862E-2</v>
      </c>
    </row>
    <row r="312" spans="1:13" x14ac:dyDescent="0.2">
      <c r="A312">
        <v>310</v>
      </c>
      <c r="B312" s="22">
        <f>A312/1440</f>
        <v>0.21527777777777779</v>
      </c>
      <c r="C312" s="27">
        <f>Sim!C312</f>
        <v>2.2641</v>
      </c>
      <c r="D312" s="24">
        <f>Cap_base</f>
        <v>3.4</v>
      </c>
      <c r="E312" s="24">
        <f>MEDIAN(MinStable*D312,C312,D312)</f>
        <v>2.2641</v>
      </c>
      <c r="F312" s="25">
        <f>E312/D312</f>
        <v>0.66591176470588243</v>
      </c>
      <c r="G312" s="24">
        <f>MAX(0,C312-E312)</f>
        <v>0</v>
      </c>
      <c r="H312" s="24">
        <f>MAX(0,E312-C312)</f>
        <v>0</v>
      </c>
      <c r="I312">
        <f>MIN(MATCH(MEDIAN(MinStable,F312,1),FC_L,1),3)</f>
        <v>2</v>
      </c>
      <c r="J312" s="25">
        <f>INDEX(FC_E1,$I312)+(MEDIAN(MinStable,$F312,1)-INDEX(FC_L,$I312))*(INDEX(FC_E1,$I312+1)-INDEX(FC_E1,$I312))/(INDEX(FC_L,$I312+1)-INDEX(FC_L,$I312))</f>
        <v>0.39154588235294119</v>
      </c>
      <c r="K312" s="25">
        <f>INDEX(FC_E2,$I312)+(MEDIAN(MinStable,$F312,1)-INDEX(FC_L,$I312))*(INDEX(FC_E2,$I312+1)-INDEX(FC_E2,$I312))/(INDEX(FC_L,$I312+1)-INDEX(FC_L,$I312))</f>
        <v>0.38654588235294118</v>
      </c>
      <c r="L312" s="25">
        <f>INDEX(FC_E3,$I312)+(MEDIAN(MinStable,$F312,1)-INDEX(FC_L,$I312))*(INDEX(FC_E3,$I312+1)-INDEX(FC_E3,$I312))/(INDEX(FC_L,$I312+1)-INDEX(FC_L,$I312))</f>
        <v>0.37988223529411769</v>
      </c>
      <c r="M312" s="26">
        <f>(Cap_1*F312/J312+IF(N_base&gt;=2,Cap_2*F312/K312,0)+IF(N_base&gt;=3,Cap_3*F312/L312,0))*dt/60</f>
        <v>9.7735044540707777E-2</v>
      </c>
    </row>
    <row r="313" spans="1:13" x14ac:dyDescent="0.2">
      <c r="A313">
        <v>311</v>
      </c>
      <c r="B313" s="22">
        <f>A313/1440</f>
        <v>0.21597222222222223</v>
      </c>
      <c r="C313" s="27">
        <f>Sim!C313</f>
        <v>2.2736999999999998</v>
      </c>
      <c r="D313" s="24">
        <f>Cap_base</f>
        <v>3.4</v>
      </c>
      <c r="E313" s="24">
        <f>MEDIAN(MinStable*D313,C313,D313)</f>
        <v>2.2736999999999998</v>
      </c>
      <c r="F313" s="25">
        <f>E313/D313</f>
        <v>0.66873529411764698</v>
      </c>
      <c r="G313" s="24">
        <f>MAX(0,C313-E313)</f>
        <v>0</v>
      </c>
      <c r="H313" s="24">
        <f>MAX(0,E313-C313)</f>
        <v>0</v>
      </c>
      <c r="I313">
        <f>MIN(MATCH(MEDIAN(MinStable,F313,1),FC_L,1),3)</f>
        <v>2</v>
      </c>
      <c r="J313" s="25">
        <f>INDEX(FC_E1,$I313)+(MEDIAN(MinStable,$F313,1)-INDEX(FC_L,$I313))*(INDEX(FC_E1,$I313+1)-INDEX(FC_E1,$I313))/(INDEX(FC_L,$I313+1)-INDEX(FC_L,$I313))</f>
        <v>0.39199764705882356</v>
      </c>
      <c r="K313" s="25">
        <f>INDEX(FC_E2,$I313)+(MEDIAN(MinStable,$F313,1)-INDEX(FC_L,$I313))*(INDEX(FC_E2,$I313+1)-INDEX(FC_E2,$I313))/(INDEX(FC_L,$I313+1)-INDEX(FC_L,$I313))</f>
        <v>0.38699764705882356</v>
      </c>
      <c r="L313" s="25">
        <f>INDEX(FC_E3,$I313)+(MEDIAN(MinStable,$F313,1)-INDEX(FC_L,$I313))*(INDEX(FC_E3,$I313+1)-INDEX(FC_E3,$I313))/(INDEX(FC_L,$I313+1)-INDEX(FC_L,$I313))</f>
        <v>0.38032270588235295</v>
      </c>
      <c r="M313" s="26">
        <f>(Cap_1*F313/J313+IF(N_base&gt;=2,Cap_2*F313/K313,0)+IF(N_base&gt;=3,Cap_3*F313/L313,0))*dt/60</f>
        <v>9.8035680729694347E-2</v>
      </c>
    </row>
    <row r="314" spans="1:13" x14ac:dyDescent="0.2">
      <c r="A314">
        <v>312</v>
      </c>
      <c r="B314" s="22">
        <f>A314/1440</f>
        <v>0.21666666666666667</v>
      </c>
      <c r="C314" s="27">
        <f>Sim!C314</f>
        <v>2.2519</v>
      </c>
      <c r="D314" s="24">
        <f>Cap_base</f>
        <v>3.4</v>
      </c>
      <c r="E314" s="24">
        <f>MEDIAN(MinStable*D314,C314,D314)</f>
        <v>2.2519</v>
      </c>
      <c r="F314" s="25">
        <f>E314/D314</f>
        <v>0.66232352941176476</v>
      </c>
      <c r="G314" s="24">
        <f>MAX(0,C314-E314)</f>
        <v>0</v>
      </c>
      <c r="H314" s="24">
        <f>MAX(0,E314-C314)</f>
        <v>0</v>
      </c>
      <c r="I314">
        <f>MIN(MATCH(MEDIAN(MinStable,F314,1),FC_L,1),3)</f>
        <v>2</v>
      </c>
      <c r="J314" s="25">
        <f>INDEX(FC_E1,$I314)+(MEDIAN(MinStable,$F314,1)-INDEX(FC_L,$I314))*(INDEX(FC_E1,$I314+1)-INDEX(FC_E1,$I314))/(INDEX(FC_L,$I314+1)-INDEX(FC_L,$I314))</f>
        <v>0.39097176470588235</v>
      </c>
      <c r="K314" s="25">
        <f>INDEX(FC_E2,$I314)+(MEDIAN(MinStable,$F314,1)-INDEX(FC_L,$I314))*(INDEX(FC_E2,$I314+1)-INDEX(FC_E2,$I314))/(INDEX(FC_L,$I314+1)-INDEX(FC_L,$I314))</f>
        <v>0.38597176470588235</v>
      </c>
      <c r="L314" s="25">
        <f>INDEX(FC_E3,$I314)+(MEDIAN(MinStable,$F314,1)-INDEX(FC_L,$I314))*(INDEX(FC_E3,$I314+1)-INDEX(FC_E3,$I314))/(INDEX(FC_L,$I314+1)-INDEX(FC_L,$I314))</f>
        <v>0.37932247058823532</v>
      </c>
      <c r="M314" s="26">
        <f>(Cap_1*F314/J314+IF(N_base&gt;=2,Cap_2*F314/K314,0)+IF(N_base&gt;=3,Cap_3*F314/L314,0))*dt/60</f>
        <v>9.7351977740629148E-2</v>
      </c>
    </row>
    <row r="315" spans="1:13" x14ac:dyDescent="0.2">
      <c r="A315">
        <v>313</v>
      </c>
      <c r="B315" s="22">
        <f>A315/1440</f>
        <v>0.21736111111111112</v>
      </c>
      <c r="C315" s="27">
        <f>Sim!C315</f>
        <v>2.3612000000000002</v>
      </c>
      <c r="D315" s="24">
        <f>Cap_base</f>
        <v>3.4</v>
      </c>
      <c r="E315" s="24">
        <f>MEDIAN(MinStable*D315,C315,D315)</f>
        <v>2.3612000000000002</v>
      </c>
      <c r="F315" s="25">
        <f>E315/D315</f>
        <v>0.69447058823529417</v>
      </c>
      <c r="G315" s="24">
        <f>MAX(0,C315-E315)</f>
        <v>0</v>
      </c>
      <c r="H315" s="24">
        <f>MAX(0,E315-C315)</f>
        <v>0</v>
      </c>
      <c r="I315">
        <f>MIN(MATCH(MEDIAN(MinStable,F315,1),FC_L,1),3)</f>
        <v>2</v>
      </c>
      <c r="J315" s="25">
        <f>INDEX(FC_E1,$I315)+(MEDIAN(MinStable,$F315,1)-INDEX(FC_L,$I315))*(INDEX(FC_E1,$I315+1)-INDEX(FC_E1,$I315))/(INDEX(FC_L,$I315+1)-INDEX(FC_L,$I315))</f>
        <v>0.39611529411764707</v>
      </c>
      <c r="K315" s="25">
        <f>INDEX(FC_E2,$I315)+(MEDIAN(MinStable,$F315,1)-INDEX(FC_L,$I315))*(INDEX(FC_E2,$I315+1)-INDEX(FC_E2,$I315))/(INDEX(FC_L,$I315+1)-INDEX(FC_L,$I315))</f>
        <v>0.39111529411764706</v>
      </c>
      <c r="L315" s="25">
        <f>INDEX(FC_E3,$I315)+(MEDIAN(MinStable,$F315,1)-INDEX(FC_L,$I315))*(INDEX(FC_E3,$I315+1)-INDEX(FC_E3,$I315))/(INDEX(FC_L,$I315+1)-INDEX(FC_L,$I315))</f>
        <v>0.38433741176470593</v>
      </c>
      <c r="M315" s="26">
        <f>(Cap_1*F315/J315+IF(N_base&gt;=2,Cap_2*F315/K315,0)+IF(N_base&gt;=3,Cap_3*F315/L315,0))*dt/60</f>
        <v>0.10074406393341634</v>
      </c>
    </row>
    <row r="316" spans="1:13" x14ac:dyDescent="0.2">
      <c r="A316">
        <v>314</v>
      </c>
      <c r="B316" s="22">
        <f>A316/1440</f>
        <v>0.21805555555555556</v>
      </c>
      <c r="C316" s="27">
        <f>Sim!C316</f>
        <v>2.3370000000000002</v>
      </c>
      <c r="D316" s="24">
        <f>Cap_base</f>
        <v>3.4</v>
      </c>
      <c r="E316" s="24">
        <f>MEDIAN(MinStable*D316,C316,D316)</f>
        <v>2.3370000000000002</v>
      </c>
      <c r="F316" s="25">
        <f>E316/D316</f>
        <v>0.68735294117647061</v>
      </c>
      <c r="G316" s="24">
        <f>MAX(0,C316-E316)</f>
        <v>0</v>
      </c>
      <c r="H316" s="24">
        <f>MAX(0,E316-C316)</f>
        <v>0</v>
      </c>
      <c r="I316">
        <f>MIN(MATCH(MEDIAN(MinStable,F316,1),FC_L,1),3)</f>
        <v>2</v>
      </c>
      <c r="J316" s="25">
        <f>INDEX(FC_E1,$I316)+(MEDIAN(MinStable,$F316,1)-INDEX(FC_L,$I316))*(INDEX(FC_E1,$I316+1)-INDEX(FC_E1,$I316))/(INDEX(FC_L,$I316+1)-INDEX(FC_L,$I316))</f>
        <v>0.39497647058823532</v>
      </c>
      <c r="K316" s="25">
        <f>INDEX(FC_E2,$I316)+(MEDIAN(MinStable,$F316,1)-INDEX(FC_L,$I316))*(INDEX(FC_E2,$I316+1)-INDEX(FC_E2,$I316))/(INDEX(FC_L,$I316+1)-INDEX(FC_L,$I316))</f>
        <v>0.38997647058823531</v>
      </c>
      <c r="L316" s="25">
        <f>INDEX(FC_E3,$I316)+(MEDIAN(MinStable,$F316,1)-INDEX(FC_L,$I316))*(INDEX(FC_E3,$I316+1)-INDEX(FC_E3,$I316))/(INDEX(FC_L,$I316+1)-INDEX(FC_L,$I316))</f>
        <v>0.38322705882352942</v>
      </c>
      <c r="M316" s="26">
        <f>(Cap_1*F316/J316+IF(N_base&gt;=2,Cap_2*F316/K316,0)+IF(N_base&gt;=3,Cap_3*F316/L316,0))*dt/60</f>
        <v>0.10000068420706752</v>
      </c>
    </row>
    <row r="317" spans="1:13" x14ac:dyDescent="0.2">
      <c r="A317">
        <v>315</v>
      </c>
      <c r="B317" s="22">
        <f>A317/1440</f>
        <v>0.21875</v>
      </c>
      <c r="C317" s="27">
        <f>Sim!C317</f>
        <v>2.3517999999999999</v>
      </c>
      <c r="D317" s="24">
        <f>Cap_base</f>
        <v>3.4</v>
      </c>
      <c r="E317" s="24">
        <f>MEDIAN(MinStable*D317,C317,D317)</f>
        <v>2.3517999999999999</v>
      </c>
      <c r="F317" s="25">
        <f>E317/D317</f>
        <v>0.69170588235294117</v>
      </c>
      <c r="G317" s="24">
        <f>MAX(0,C317-E317)</f>
        <v>0</v>
      </c>
      <c r="H317" s="24">
        <f>MAX(0,E317-C317)</f>
        <v>0</v>
      </c>
      <c r="I317">
        <f>MIN(MATCH(MEDIAN(MinStable,F317,1),FC_L,1),3)</f>
        <v>2</v>
      </c>
      <c r="J317" s="25">
        <f>INDEX(FC_E1,$I317)+(MEDIAN(MinStable,$F317,1)-INDEX(FC_L,$I317))*(INDEX(FC_E1,$I317+1)-INDEX(FC_E1,$I317))/(INDEX(FC_L,$I317+1)-INDEX(FC_L,$I317))</f>
        <v>0.39567294117647062</v>
      </c>
      <c r="K317" s="25">
        <f>INDEX(FC_E2,$I317)+(MEDIAN(MinStable,$F317,1)-INDEX(FC_L,$I317))*(INDEX(FC_E2,$I317+1)-INDEX(FC_E2,$I317))/(INDEX(FC_L,$I317+1)-INDEX(FC_L,$I317))</f>
        <v>0.39067294117647061</v>
      </c>
      <c r="L317" s="25">
        <f>INDEX(FC_E3,$I317)+(MEDIAN(MinStable,$F317,1)-INDEX(FC_L,$I317))*(INDEX(FC_E3,$I317+1)-INDEX(FC_E3,$I317))/(INDEX(FC_L,$I317+1)-INDEX(FC_L,$I317))</f>
        <v>0.38390611764705884</v>
      </c>
      <c r="M317" s="26">
        <f>(Cap_1*F317/J317+IF(N_base&gt;=2,Cap_2*F317/K317,0)+IF(N_base&gt;=3,Cap_3*F317/L317,0))*dt/60</f>
        <v>0.10045582430765833</v>
      </c>
    </row>
    <row r="318" spans="1:13" x14ac:dyDescent="0.2">
      <c r="A318">
        <v>316</v>
      </c>
      <c r="B318" s="22">
        <f>A318/1440</f>
        <v>0.21944444444444444</v>
      </c>
      <c r="C318" s="27">
        <f>Sim!C318</f>
        <v>2.3414000000000001</v>
      </c>
      <c r="D318" s="24">
        <f>Cap_base</f>
        <v>3.4</v>
      </c>
      <c r="E318" s="24">
        <f>MEDIAN(MinStable*D318,C318,D318)</f>
        <v>2.3414000000000001</v>
      </c>
      <c r="F318" s="25">
        <f>E318/D318</f>
        <v>0.6886470588235295</v>
      </c>
      <c r="G318" s="24">
        <f>MAX(0,C318-E318)</f>
        <v>0</v>
      </c>
      <c r="H318" s="24">
        <f>MAX(0,E318-C318)</f>
        <v>0</v>
      </c>
      <c r="I318">
        <f>MIN(MATCH(MEDIAN(MinStable,F318,1),FC_L,1),3)</f>
        <v>2</v>
      </c>
      <c r="J318" s="25">
        <f>INDEX(FC_E1,$I318)+(MEDIAN(MinStable,$F318,1)-INDEX(FC_L,$I318))*(INDEX(FC_E1,$I318+1)-INDEX(FC_E1,$I318))/(INDEX(FC_L,$I318+1)-INDEX(FC_L,$I318))</f>
        <v>0.39518352941176471</v>
      </c>
      <c r="K318" s="25">
        <f>INDEX(FC_E2,$I318)+(MEDIAN(MinStable,$F318,1)-INDEX(FC_L,$I318))*(INDEX(FC_E2,$I318+1)-INDEX(FC_E2,$I318))/(INDEX(FC_L,$I318+1)-INDEX(FC_L,$I318))</f>
        <v>0.39018352941176471</v>
      </c>
      <c r="L318" s="25">
        <f>INDEX(FC_E3,$I318)+(MEDIAN(MinStable,$F318,1)-INDEX(FC_L,$I318))*(INDEX(FC_E3,$I318+1)-INDEX(FC_E3,$I318))/(INDEX(FC_L,$I318+1)-INDEX(FC_L,$I318))</f>
        <v>0.38342894117647064</v>
      </c>
      <c r="M318" s="26">
        <f>(Cap_1*F318/J318+IF(N_base&gt;=2,Cap_2*F318/K318,0)+IF(N_base&gt;=3,Cap_3*F318/L318,0))*dt/60</f>
        <v>0.10013616466632683</v>
      </c>
    </row>
    <row r="319" spans="1:13" x14ac:dyDescent="0.2">
      <c r="A319">
        <v>317</v>
      </c>
      <c r="B319" s="22">
        <f>A319/1440</f>
        <v>0.22013888888888888</v>
      </c>
      <c r="C319" s="27">
        <f>Sim!C319</f>
        <v>2.4203999999999999</v>
      </c>
      <c r="D319" s="24">
        <f>Cap_base</f>
        <v>3.4</v>
      </c>
      <c r="E319" s="24">
        <f>MEDIAN(MinStable*D319,C319,D319)</f>
        <v>2.4203999999999999</v>
      </c>
      <c r="F319" s="25">
        <f>E319/D319</f>
        <v>0.71188235294117641</v>
      </c>
      <c r="G319" s="24">
        <f>MAX(0,C319-E319)</f>
        <v>0</v>
      </c>
      <c r="H319" s="24">
        <f>MAX(0,E319-C319)</f>
        <v>0</v>
      </c>
      <c r="I319">
        <f>MIN(MATCH(MEDIAN(MinStable,F319,1),FC_L,1),3)</f>
        <v>2</v>
      </c>
      <c r="J319" s="25">
        <f>INDEX(FC_E1,$I319)+(MEDIAN(MinStable,$F319,1)-INDEX(FC_L,$I319))*(INDEX(FC_E1,$I319+1)-INDEX(FC_E1,$I319))/(INDEX(FC_L,$I319+1)-INDEX(FC_L,$I319))</f>
        <v>0.39890117647058826</v>
      </c>
      <c r="K319" s="25">
        <f>INDEX(FC_E2,$I319)+(MEDIAN(MinStable,$F319,1)-INDEX(FC_L,$I319))*(INDEX(FC_E2,$I319+1)-INDEX(FC_E2,$I319))/(INDEX(FC_L,$I319+1)-INDEX(FC_L,$I319))</f>
        <v>0.39390117647058825</v>
      </c>
      <c r="L319" s="25">
        <f>INDEX(FC_E3,$I319)+(MEDIAN(MinStable,$F319,1)-INDEX(FC_L,$I319))*(INDEX(FC_E3,$I319+1)-INDEX(FC_E3,$I319))/(INDEX(FC_L,$I319+1)-INDEX(FC_L,$I319))</f>
        <v>0.3870536470588235</v>
      </c>
      <c r="M319" s="26">
        <f>(Cap_1*F319/J319+IF(N_base&gt;=2,Cap_2*F319/K319,0)+IF(N_base&gt;=3,Cap_3*F319/L319,0))*dt/60</f>
        <v>0.1025445859339488</v>
      </c>
    </row>
    <row r="320" spans="1:13" x14ac:dyDescent="0.2">
      <c r="A320">
        <v>318</v>
      </c>
      <c r="B320" s="22">
        <f>A320/1440</f>
        <v>0.22083333333333333</v>
      </c>
      <c r="C320" s="27">
        <f>Sim!C320</f>
        <v>2.4533</v>
      </c>
      <c r="D320" s="24">
        <f>Cap_base</f>
        <v>3.4</v>
      </c>
      <c r="E320" s="24">
        <f>MEDIAN(MinStable*D320,C320,D320)</f>
        <v>2.4533</v>
      </c>
      <c r="F320" s="25">
        <f>E320/D320</f>
        <v>0.72155882352941181</v>
      </c>
      <c r="G320" s="24">
        <f>MAX(0,C320-E320)</f>
        <v>0</v>
      </c>
      <c r="H320" s="24">
        <f>MAX(0,E320-C320)</f>
        <v>0</v>
      </c>
      <c r="I320">
        <f>MIN(MATCH(MEDIAN(MinStable,F320,1),FC_L,1),3)</f>
        <v>2</v>
      </c>
      <c r="J320" s="25">
        <f>INDEX(FC_E1,$I320)+(MEDIAN(MinStable,$F320,1)-INDEX(FC_L,$I320))*(INDEX(FC_E1,$I320+1)-INDEX(FC_E1,$I320))/(INDEX(FC_L,$I320+1)-INDEX(FC_L,$I320))</f>
        <v>0.40044941176470594</v>
      </c>
      <c r="K320" s="25">
        <f>INDEX(FC_E2,$I320)+(MEDIAN(MinStable,$F320,1)-INDEX(FC_L,$I320))*(INDEX(FC_E2,$I320+1)-INDEX(FC_E2,$I320))/(INDEX(FC_L,$I320+1)-INDEX(FC_L,$I320))</f>
        <v>0.39544941176470594</v>
      </c>
      <c r="L320" s="25">
        <f>INDEX(FC_E3,$I320)+(MEDIAN(MinStable,$F320,1)-INDEX(FC_L,$I320))*(INDEX(FC_E3,$I320+1)-INDEX(FC_E3,$I320))/(INDEX(FC_L,$I320+1)-INDEX(FC_L,$I320))</f>
        <v>0.38856317647058825</v>
      </c>
      <c r="M320" s="26">
        <f>(Cap_1*F320/J320+IF(N_base&gt;=2,Cap_2*F320/K320,0)+IF(N_base&gt;=3,Cap_3*F320/L320,0))*dt/60</f>
        <v>0.10353432262766166</v>
      </c>
    </row>
    <row r="321" spans="1:13" x14ac:dyDescent="0.2">
      <c r="A321">
        <v>319</v>
      </c>
      <c r="B321" s="22">
        <f>A321/1440</f>
        <v>0.22152777777777777</v>
      </c>
      <c r="C321" s="27">
        <f>Sim!C321</f>
        <v>2.3717000000000001</v>
      </c>
      <c r="D321" s="24">
        <f>Cap_base</f>
        <v>3.4</v>
      </c>
      <c r="E321" s="24">
        <f>MEDIAN(MinStable*D321,C321,D321)</f>
        <v>2.3717000000000001</v>
      </c>
      <c r="F321" s="25">
        <f>E321/D321</f>
        <v>0.69755882352941179</v>
      </c>
      <c r="G321" s="24">
        <f>MAX(0,C321-E321)</f>
        <v>0</v>
      </c>
      <c r="H321" s="24">
        <f>MAX(0,E321-C321)</f>
        <v>0</v>
      </c>
      <c r="I321">
        <f>MIN(MATCH(MEDIAN(MinStable,F321,1),FC_L,1),3)</f>
        <v>2</v>
      </c>
      <c r="J321" s="25">
        <f>INDEX(FC_E1,$I321)+(MEDIAN(MinStable,$F321,1)-INDEX(FC_L,$I321))*(INDEX(FC_E1,$I321+1)-INDEX(FC_E1,$I321))/(INDEX(FC_L,$I321+1)-INDEX(FC_L,$I321))</f>
        <v>0.39660941176470588</v>
      </c>
      <c r="K321" s="25">
        <f>INDEX(FC_E2,$I321)+(MEDIAN(MinStable,$F321,1)-INDEX(FC_L,$I321))*(INDEX(FC_E2,$I321+1)-INDEX(FC_E2,$I321))/(INDEX(FC_L,$I321+1)-INDEX(FC_L,$I321))</f>
        <v>0.39160941176470587</v>
      </c>
      <c r="L321" s="25">
        <f>INDEX(FC_E3,$I321)+(MEDIAN(MinStable,$F321,1)-INDEX(FC_L,$I321))*(INDEX(FC_E3,$I321+1)-INDEX(FC_E3,$I321))/(INDEX(FC_L,$I321+1)-INDEX(FC_L,$I321))</f>
        <v>0.38481917647058828</v>
      </c>
      <c r="M321" s="26">
        <f>(Cap_1*F321/J321+IF(N_base&gt;=2,Cap_2*F321/K321,0)+IF(N_base&gt;=3,Cap_3*F321/L321,0))*dt/60</f>
        <v>0.10106526914972185</v>
      </c>
    </row>
    <row r="322" spans="1:13" x14ac:dyDescent="0.2">
      <c r="A322">
        <v>320</v>
      </c>
      <c r="B322" s="22">
        <f>A322/1440</f>
        <v>0.22222222222222221</v>
      </c>
      <c r="C322" s="27">
        <f>Sim!C322</f>
        <v>2.3864000000000001</v>
      </c>
      <c r="D322" s="24">
        <f>Cap_base</f>
        <v>3.4</v>
      </c>
      <c r="E322" s="24">
        <f>MEDIAN(MinStable*D322,C322,D322)</f>
        <v>2.3864000000000001</v>
      </c>
      <c r="F322" s="25">
        <f>E322/D322</f>
        <v>0.70188235294117651</v>
      </c>
      <c r="G322" s="24">
        <f>MAX(0,C322-E322)</f>
        <v>0</v>
      </c>
      <c r="H322" s="24">
        <f>MAX(0,E322-C322)</f>
        <v>0</v>
      </c>
      <c r="I322">
        <f>MIN(MATCH(MEDIAN(MinStable,F322,1),FC_L,1),3)</f>
        <v>2</v>
      </c>
      <c r="J322" s="25">
        <f>INDEX(FC_E1,$I322)+(MEDIAN(MinStable,$F322,1)-INDEX(FC_L,$I322))*(INDEX(FC_E1,$I322+1)-INDEX(FC_E1,$I322))/(INDEX(FC_L,$I322+1)-INDEX(FC_L,$I322))</f>
        <v>0.39730117647058827</v>
      </c>
      <c r="K322" s="25">
        <f>INDEX(FC_E2,$I322)+(MEDIAN(MinStable,$F322,1)-INDEX(FC_L,$I322))*(INDEX(FC_E2,$I322+1)-INDEX(FC_E2,$I322))/(INDEX(FC_L,$I322+1)-INDEX(FC_L,$I322))</f>
        <v>0.39230117647058826</v>
      </c>
      <c r="L322" s="25">
        <f>INDEX(FC_E3,$I322)+(MEDIAN(MinStable,$F322,1)-INDEX(FC_L,$I322))*(INDEX(FC_E3,$I322+1)-INDEX(FC_E3,$I322))/(INDEX(FC_L,$I322+1)-INDEX(FC_L,$I322))</f>
        <v>0.38549364705882355</v>
      </c>
      <c r="M322" s="26">
        <f>(Cap_1*F322/J322+IF(N_base&gt;=2,Cap_2*F322/K322,0)+IF(N_base&gt;=3,Cap_3*F322/L322,0))*dt/60</f>
        <v>0.10151360654573346</v>
      </c>
    </row>
    <row r="323" spans="1:13" x14ac:dyDescent="0.2">
      <c r="A323">
        <v>321</v>
      </c>
      <c r="B323" s="22">
        <f>A323/1440</f>
        <v>0.22291666666666668</v>
      </c>
      <c r="C323" s="27">
        <f>Sim!C323</f>
        <v>2.3271000000000002</v>
      </c>
      <c r="D323" s="24">
        <f>Cap_base</f>
        <v>3.4</v>
      </c>
      <c r="E323" s="24">
        <f>MEDIAN(MinStable*D323,C323,D323)</f>
        <v>2.3271000000000002</v>
      </c>
      <c r="F323" s="25">
        <f>E323/D323</f>
        <v>0.68444117647058833</v>
      </c>
      <c r="G323" s="24">
        <f>MAX(0,C323-E323)</f>
        <v>0</v>
      </c>
      <c r="H323" s="24">
        <f>MAX(0,E323-C323)</f>
        <v>0</v>
      </c>
      <c r="I323">
        <f>MIN(MATCH(MEDIAN(MinStable,F323,1),FC_L,1),3)</f>
        <v>2</v>
      </c>
      <c r="J323" s="25">
        <f>INDEX(FC_E1,$I323)+(MEDIAN(MinStable,$F323,1)-INDEX(FC_L,$I323))*(INDEX(FC_E1,$I323+1)-INDEX(FC_E1,$I323))/(INDEX(FC_L,$I323+1)-INDEX(FC_L,$I323))</f>
        <v>0.39451058823529417</v>
      </c>
      <c r="K323" s="25">
        <f>INDEX(FC_E2,$I323)+(MEDIAN(MinStable,$F323,1)-INDEX(FC_L,$I323))*(INDEX(FC_E2,$I323+1)-INDEX(FC_E2,$I323))/(INDEX(FC_L,$I323+1)-INDEX(FC_L,$I323))</f>
        <v>0.38951058823529416</v>
      </c>
      <c r="L323" s="25">
        <f>INDEX(FC_E3,$I323)+(MEDIAN(MinStable,$F323,1)-INDEX(FC_L,$I323))*(INDEX(FC_E3,$I323+1)-INDEX(FC_E3,$I323))/(INDEX(FC_L,$I323+1)-INDEX(FC_L,$I323))</f>
        <v>0.38277282352941178</v>
      </c>
      <c r="M323" s="26">
        <f>(Cap_1*F323/J323+IF(N_base&gt;=2,Cap_2*F323/K323,0)+IF(N_base&gt;=3,Cap_3*F323/L323,0))*dt/60</f>
        <v>9.9695330215841371E-2</v>
      </c>
    </row>
    <row r="324" spans="1:13" x14ac:dyDescent="0.2">
      <c r="A324">
        <v>322</v>
      </c>
      <c r="B324" s="22">
        <f>A324/1440</f>
        <v>0.22361111111111112</v>
      </c>
      <c r="C324" s="27">
        <f>Sim!C324</f>
        <v>2.4624999999999999</v>
      </c>
      <c r="D324" s="24">
        <f>Cap_base</f>
        <v>3.4</v>
      </c>
      <c r="E324" s="24">
        <f>MEDIAN(MinStable*D324,C324,D324)</f>
        <v>2.4624999999999999</v>
      </c>
      <c r="F324" s="25">
        <f>E324/D324</f>
        <v>0.72426470588235292</v>
      </c>
      <c r="G324" s="24">
        <f>MAX(0,C324-E324)</f>
        <v>0</v>
      </c>
      <c r="H324" s="24">
        <f>MAX(0,E324-C324)</f>
        <v>0</v>
      </c>
      <c r="I324">
        <f>MIN(MATCH(MEDIAN(MinStable,F324,1),FC_L,1),3)</f>
        <v>2</v>
      </c>
      <c r="J324" s="25">
        <f>INDEX(FC_E1,$I324)+(MEDIAN(MinStable,$F324,1)-INDEX(FC_L,$I324))*(INDEX(FC_E1,$I324+1)-INDEX(FC_E1,$I324))/(INDEX(FC_L,$I324+1)-INDEX(FC_L,$I324))</f>
        <v>0.40088235294117647</v>
      </c>
      <c r="K324" s="25">
        <f>INDEX(FC_E2,$I324)+(MEDIAN(MinStable,$F324,1)-INDEX(FC_L,$I324))*(INDEX(FC_E2,$I324+1)-INDEX(FC_E2,$I324))/(INDEX(FC_L,$I324+1)-INDEX(FC_L,$I324))</f>
        <v>0.39588235294117646</v>
      </c>
      <c r="L324" s="25">
        <f>INDEX(FC_E3,$I324)+(MEDIAN(MinStable,$F324,1)-INDEX(FC_L,$I324))*(INDEX(FC_E3,$I324+1)-INDEX(FC_E3,$I324))/(INDEX(FC_L,$I324+1)-INDEX(FC_L,$I324))</f>
        <v>0.38898529411764704</v>
      </c>
      <c r="M324" s="26">
        <f>(Cap_1*F324/J324+IF(N_base&gt;=2,Cap_2*F324/K324,0)+IF(N_base&gt;=3,Cap_3*F324/L324,0))*dt/60</f>
        <v>0.1038097123840864</v>
      </c>
    </row>
    <row r="325" spans="1:13" x14ac:dyDescent="0.2">
      <c r="A325">
        <v>323</v>
      </c>
      <c r="B325" s="22">
        <f>A325/1440</f>
        <v>0.22430555555555556</v>
      </c>
      <c r="C325" s="27">
        <f>Sim!C325</f>
        <v>2.4521000000000002</v>
      </c>
      <c r="D325" s="24">
        <f>Cap_base</f>
        <v>3.4</v>
      </c>
      <c r="E325" s="24">
        <f>MEDIAN(MinStable*D325,C325,D325)</f>
        <v>2.4521000000000002</v>
      </c>
      <c r="F325" s="25">
        <f>E325/D325</f>
        <v>0.72120588235294125</v>
      </c>
      <c r="G325" s="24">
        <f>MAX(0,C325-E325)</f>
        <v>0</v>
      </c>
      <c r="H325" s="24">
        <f>MAX(0,E325-C325)</f>
        <v>0</v>
      </c>
      <c r="I325">
        <f>MIN(MATCH(MEDIAN(MinStable,F325,1),FC_L,1),3)</f>
        <v>2</v>
      </c>
      <c r="J325" s="25">
        <f>INDEX(FC_E1,$I325)+(MEDIAN(MinStable,$F325,1)-INDEX(FC_L,$I325))*(INDEX(FC_E1,$I325+1)-INDEX(FC_E1,$I325))/(INDEX(FC_L,$I325+1)-INDEX(FC_L,$I325))</f>
        <v>0.40039294117647062</v>
      </c>
      <c r="K325" s="25">
        <f>INDEX(FC_E2,$I325)+(MEDIAN(MinStable,$F325,1)-INDEX(FC_L,$I325))*(INDEX(FC_E2,$I325+1)-INDEX(FC_E2,$I325))/(INDEX(FC_L,$I325+1)-INDEX(FC_L,$I325))</f>
        <v>0.39539294117647061</v>
      </c>
      <c r="L325" s="25">
        <f>INDEX(FC_E3,$I325)+(MEDIAN(MinStable,$F325,1)-INDEX(FC_L,$I325))*(INDEX(FC_E3,$I325+1)-INDEX(FC_E3,$I325))/(INDEX(FC_L,$I325+1)-INDEX(FC_L,$I325))</f>
        <v>0.38850811764705884</v>
      </c>
      <c r="M325" s="26">
        <f>(Cap_1*F325/J325+IF(N_base&gt;=2,Cap_2*F325/K325,0)+IF(N_base&gt;=3,Cap_3*F325/L325,0))*dt/60</f>
        <v>0.10349835806952463</v>
      </c>
    </row>
    <row r="326" spans="1:13" x14ac:dyDescent="0.2">
      <c r="A326">
        <v>324</v>
      </c>
      <c r="B326" s="22">
        <f>A326/1440</f>
        <v>0.22500000000000001</v>
      </c>
      <c r="C326" s="27">
        <f>Sim!C326</f>
        <v>2.5266000000000002</v>
      </c>
      <c r="D326" s="24">
        <f>Cap_base</f>
        <v>3.4</v>
      </c>
      <c r="E326" s="24">
        <f>MEDIAN(MinStable*D326,C326,D326)</f>
        <v>2.5266000000000002</v>
      </c>
      <c r="F326" s="25">
        <f>E326/D326</f>
        <v>0.74311764705882355</v>
      </c>
      <c r="G326" s="24">
        <f>MAX(0,C326-E326)</f>
        <v>0</v>
      </c>
      <c r="H326" s="24">
        <f>MAX(0,E326-C326)</f>
        <v>0</v>
      </c>
      <c r="I326">
        <f>MIN(MATCH(MEDIAN(MinStable,F326,1),FC_L,1),3)</f>
        <v>2</v>
      </c>
      <c r="J326" s="25">
        <f>INDEX(FC_E1,$I326)+(MEDIAN(MinStable,$F326,1)-INDEX(FC_L,$I326))*(INDEX(FC_E1,$I326+1)-INDEX(FC_E1,$I326))/(INDEX(FC_L,$I326+1)-INDEX(FC_L,$I326))</f>
        <v>0.40389882352941181</v>
      </c>
      <c r="K326" s="25">
        <f>INDEX(FC_E2,$I326)+(MEDIAN(MinStable,$F326,1)-INDEX(FC_L,$I326))*(INDEX(FC_E2,$I326+1)-INDEX(FC_E2,$I326))/(INDEX(FC_L,$I326+1)-INDEX(FC_L,$I326))</f>
        <v>0.39889882352941181</v>
      </c>
      <c r="L326" s="25">
        <f>INDEX(FC_E3,$I326)+(MEDIAN(MinStable,$F326,1)-INDEX(FC_L,$I326))*(INDEX(FC_E3,$I326+1)-INDEX(FC_E3,$I326))/(INDEX(FC_L,$I326+1)-INDEX(FC_L,$I326))</f>
        <v>0.3919263529411765</v>
      </c>
      <c r="M326" s="26">
        <f>(Cap_1*F326/J326+IF(N_base&gt;=2,Cap_2*F326/K326,0)+IF(N_base&gt;=3,Cap_3*F326/L326,0))*dt/60</f>
        <v>0.1057119819552588</v>
      </c>
    </row>
    <row r="327" spans="1:13" x14ac:dyDescent="0.2">
      <c r="A327">
        <v>325</v>
      </c>
      <c r="B327" s="22">
        <f>A327/1440</f>
        <v>0.22569444444444445</v>
      </c>
      <c r="C327" s="27">
        <f>Sim!C327</f>
        <v>2.4293999999999998</v>
      </c>
      <c r="D327" s="24">
        <f>Cap_base</f>
        <v>3.4</v>
      </c>
      <c r="E327" s="24">
        <f>MEDIAN(MinStable*D327,C327,D327)</f>
        <v>2.4293999999999998</v>
      </c>
      <c r="F327" s="25">
        <f>E327/D327</f>
        <v>0.71452941176470586</v>
      </c>
      <c r="G327" s="24">
        <f>MAX(0,C327-E327)</f>
        <v>0</v>
      </c>
      <c r="H327" s="24">
        <f>MAX(0,E327-C327)</f>
        <v>0</v>
      </c>
      <c r="I327">
        <f>MIN(MATCH(MEDIAN(MinStable,F327,1),FC_L,1),3)</f>
        <v>2</v>
      </c>
      <c r="J327" s="25">
        <f>INDEX(FC_E1,$I327)+(MEDIAN(MinStable,$F327,1)-INDEX(FC_L,$I327))*(INDEX(FC_E1,$I327+1)-INDEX(FC_E1,$I327))/(INDEX(FC_L,$I327+1)-INDEX(FC_L,$I327))</f>
        <v>0.39932470588235297</v>
      </c>
      <c r="K327" s="25">
        <f>INDEX(FC_E2,$I327)+(MEDIAN(MinStable,$F327,1)-INDEX(FC_L,$I327))*(INDEX(FC_E2,$I327+1)-INDEX(FC_E2,$I327))/(INDEX(FC_L,$I327+1)-INDEX(FC_L,$I327))</f>
        <v>0.39432470588235297</v>
      </c>
      <c r="L327" s="25">
        <f>INDEX(FC_E3,$I327)+(MEDIAN(MinStable,$F327,1)-INDEX(FC_L,$I327))*(INDEX(FC_E3,$I327+1)-INDEX(FC_E3,$I327))/(INDEX(FC_L,$I327+1)-INDEX(FC_L,$I327))</f>
        <v>0.38746658823529412</v>
      </c>
      <c r="M327" s="26">
        <f>(Cap_1*F327/J327+IF(N_base&gt;=2,Cap_2*F327/K327,0)+IF(N_base&gt;=3,Cap_3*F327/L327,0))*dt/60</f>
        <v>0.10281610147166886</v>
      </c>
    </row>
    <row r="328" spans="1:13" x14ac:dyDescent="0.2">
      <c r="A328">
        <v>326</v>
      </c>
      <c r="B328" s="22">
        <f>A328/1440</f>
        <v>0.22638888888888889</v>
      </c>
      <c r="C328" s="27">
        <f>Sim!C328</f>
        <v>2.4674999999999998</v>
      </c>
      <c r="D328" s="24">
        <f>Cap_base</f>
        <v>3.4</v>
      </c>
      <c r="E328" s="24">
        <f>MEDIAN(MinStable*D328,C328,D328)</f>
        <v>2.4674999999999998</v>
      </c>
      <c r="F328" s="25">
        <f>E328/D328</f>
        <v>0.72573529411764703</v>
      </c>
      <c r="G328" s="24">
        <f>MAX(0,C328-E328)</f>
        <v>0</v>
      </c>
      <c r="H328" s="24">
        <f>MAX(0,E328-C328)</f>
        <v>0</v>
      </c>
      <c r="I328">
        <f>MIN(MATCH(MEDIAN(MinStable,F328,1),FC_L,1),3)</f>
        <v>2</v>
      </c>
      <c r="J328" s="25">
        <f>INDEX(FC_E1,$I328)+(MEDIAN(MinStable,$F328,1)-INDEX(FC_L,$I328))*(INDEX(FC_E1,$I328+1)-INDEX(FC_E1,$I328))/(INDEX(FC_L,$I328+1)-INDEX(FC_L,$I328))</f>
        <v>0.40111764705882358</v>
      </c>
      <c r="K328" s="25">
        <f>INDEX(FC_E2,$I328)+(MEDIAN(MinStable,$F328,1)-INDEX(FC_L,$I328))*(INDEX(FC_E2,$I328+1)-INDEX(FC_E2,$I328))/(INDEX(FC_L,$I328+1)-INDEX(FC_L,$I328))</f>
        <v>0.39611764705882357</v>
      </c>
      <c r="L328" s="25">
        <f>INDEX(FC_E3,$I328)+(MEDIAN(MinStable,$F328,1)-INDEX(FC_L,$I328))*(INDEX(FC_E3,$I328+1)-INDEX(FC_E3,$I328))/(INDEX(FC_L,$I328+1)-INDEX(FC_L,$I328))</f>
        <v>0.38921470588235296</v>
      </c>
      <c r="M328" s="26">
        <f>(Cap_1*F328/J328+IF(N_base&gt;=2,Cap_2*F328/K328,0)+IF(N_base&gt;=3,Cap_3*F328/L328,0))*dt/60</f>
        <v>0.10395912998336371</v>
      </c>
    </row>
    <row r="329" spans="1:13" x14ac:dyDescent="0.2">
      <c r="A329">
        <v>327</v>
      </c>
      <c r="B329" s="22">
        <f>A329/1440</f>
        <v>0.22708333333333333</v>
      </c>
      <c r="C329" s="27">
        <f>Sim!C329</f>
        <v>2.5148999999999999</v>
      </c>
      <c r="D329" s="24">
        <f>Cap_base</f>
        <v>3.4</v>
      </c>
      <c r="E329" s="24">
        <f>MEDIAN(MinStable*D329,C329,D329)</f>
        <v>2.5148999999999999</v>
      </c>
      <c r="F329" s="25">
        <f>E329/D329</f>
        <v>0.73967647058823527</v>
      </c>
      <c r="G329" s="24">
        <f>MAX(0,C329-E329)</f>
        <v>0</v>
      </c>
      <c r="H329" s="24">
        <f>MAX(0,E329-C329)</f>
        <v>0</v>
      </c>
      <c r="I329">
        <f>MIN(MATCH(MEDIAN(MinStable,F329,1),FC_L,1),3)</f>
        <v>2</v>
      </c>
      <c r="J329" s="25">
        <f>INDEX(FC_E1,$I329)+(MEDIAN(MinStable,$F329,1)-INDEX(FC_L,$I329))*(INDEX(FC_E1,$I329+1)-INDEX(FC_E1,$I329))/(INDEX(FC_L,$I329+1)-INDEX(FC_L,$I329))</f>
        <v>0.40334823529411767</v>
      </c>
      <c r="K329" s="25">
        <f>INDEX(FC_E2,$I329)+(MEDIAN(MinStable,$F329,1)-INDEX(FC_L,$I329))*(INDEX(FC_E2,$I329+1)-INDEX(FC_E2,$I329))/(INDEX(FC_L,$I329+1)-INDEX(FC_L,$I329))</f>
        <v>0.39834823529411767</v>
      </c>
      <c r="L329" s="25">
        <f>INDEX(FC_E3,$I329)+(MEDIAN(MinStable,$F329,1)-INDEX(FC_L,$I329))*(INDEX(FC_E3,$I329+1)-INDEX(FC_E3,$I329))/(INDEX(FC_L,$I329+1)-INDEX(FC_L,$I329))</f>
        <v>0.39138952941176475</v>
      </c>
      <c r="M329" s="26">
        <f>(Cap_1*F329/J329+IF(N_base&gt;=2,Cap_2*F329/K329,0)+IF(N_base&gt;=3,Cap_3*F329/L329,0))*dt/60</f>
        <v>0.10536690047022394</v>
      </c>
    </row>
    <row r="330" spans="1:13" x14ac:dyDescent="0.2">
      <c r="A330">
        <v>328</v>
      </c>
      <c r="B330" s="22">
        <f>A330/1440</f>
        <v>0.22777777777777777</v>
      </c>
      <c r="C330" s="27">
        <f>Sim!C330</f>
        <v>2.4314</v>
      </c>
      <c r="D330" s="24">
        <f>Cap_base</f>
        <v>3.4</v>
      </c>
      <c r="E330" s="24">
        <f>MEDIAN(MinStable*D330,C330,D330)</f>
        <v>2.4314</v>
      </c>
      <c r="F330" s="25">
        <f>E330/D330</f>
        <v>0.71511764705882352</v>
      </c>
      <c r="G330" s="24">
        <f>MAX(0,C330-E330)</f>
        <v>0</v>
      </c>
      <c r="H330" s="24">
        <f>MAX(0,E330-C330)</f>
        <v>0</v>
      </c>
      <c r="I330">
        <f>MIN(MATCH(MEDIAN(MinStable,F330,1),FC_L,1),3)</f>
        <v>2</v>
      </c>
      <c r="J330" s="25">
        <f>INDEX(FC_E1,$I330)+(MEDIAN(MinStable,$F330,1)-INDEX(FC_L,$I330))*(INDEX(FC_E1,$I330+1)-INDEX(FC_E1,$I330))/(INDEX(FC_L,$I330+1)-INDEX(FC_L,$I330))</f>
        <v>0.39941882352941177</v>
      </c>
      <c r="K330" s="25">
        <f>INDEX(FC_E2,$I330)+(MEDIAN(MinStable,$F330,1)-INDEX(FC_L,$I330))*(INDEX(FC_E2,$I330+1)-INDEX(FC_E2,$I330))/(INDEX(FC_L,$I330+1)-INDEX(FC_L,$I330))</f>
        <v>0.39441882352941177</v>
      </c>
      <c r="L330" s="25">
        <f>INDEX(FC_E3,$I330)+(MEDIAN(MinStable,$F330,1)-INDEX(FC_L,$I330))*(INDEX(FC_E3,$I330+1)-INDEX(FC_E3,$I330))/(INDEX(FC_L,$I330+1)-INDEX(FC_L,$I330))</f>
        <v>0.38755835294117646</v>
      </c>
      <c r="M330" s="26">
        <f>(Cap_1*F330/J330+IF(N_base&gt;=2,Cap_2*F330/K330,0)+IF(N_base&gt;=3,Cap_3*F330/L330,0))*dt/60</f>
        <v>0.10287635961747853</v>
      </c>
    </row>
    <row r="331" spans="1:13" x14ac:dyDescent="0.2">
      <c r="A331">
        <v>329</v>
      </c>
      <c r="B331" s="22">
        <f>A331/1440</f>
        <v>0.22847222222222222</v>
      </c>
      <c r="C331" s="27">
        <f>Sim!C331</f>
        <v>2.5366</v>
      </c>
      <c r="D331" s="24">
        <f>Cap_base</f>
        <v>3.4</v>
      </c>
      <c r="E331" s="24">
        <f>MEDIAN(MinStable*D331,C331,D331)</f>
        <v>2.5366</v>
      </c>
      <c r="F331" s="25">
        <f>E331/D331</f>
        <v>0.74605882352941177</v>
      </c>
      <c r="G331" s="24">
        <f>MAX(0,C331-E331)</f>
        <v>0</v>
      </c>
      <c r="H331" s="24">
        <f>MAX(0,E331-C331)</f>
        <v>0</v>
      </c>
      <c r="I331">
        <f>MIN(MATCH(MEDIAN(MinStable,F331,1),FC_L,1),3)</f>
        <v>2</v>
      </c>
      <c r="J331" s="25">
        <f>INDEX(FC_E1,$I331)+(MEDIAN(MinStable,$F331,1)-INDEX(FC_L,$I331))*(INDEX(FC_E1,$I331+1)-INDEX(FC_E1,$I331))/(INDEX(FC_L,$I331+1)-INDEX(FC_L,$I331))</f>
        <v>0.40436941176470592</v>
      </c>
      <c r="K331" s="25">
        <f>INDEX(FC_E2,$I331)+(MEDIAN(MinStable,$F331,1)-INDEX(FC_L,$I331))*(INDEX(FC_E2,$I331+1)-INDEX(FC_E2,$I331))/(INDEX(FC_L,$I331+1)-INDEX(FC_L,$I331))</f>
        <v>0.39936941176470592</v>
      </c>
      <c r="L331" s="25">
        <f>INDEX(FC_E3,$I331)+(MEDIAN(MinStable,$F331,1)-INDEX(FC_L,$I331))*(INDEX(FC_E3,$I331+1)-INDEX(FC_E3,$I331))/(INDEX(FC_L,$I331+1)-INDEX(FC_L,$I331))</f>
        <v>0.39238517647058824</v>
      </c>
      <c r="M331" s="26">
        <f>(Cap_1*F331/J331+IF(N_base&gt;=2,Cap_2*F331/K331,0)+IF(N_base&gt;=3,Cap_3*F331/L331,0))*dt/60</f>
        <v>0.10600617438865492</v>
      </c>
    </row>
    <row r="332" spans="1:13" x14ac:dyDescent="0.2">
      <c r="A332">
        <v>330</v>
      </c>
      <c r="B332" s="22">
        <f>A332/1440</f>
        <v>0.22916666666666666</v>
      </c>
      <c r="C332" s="27">
        <f>Sim!C332</f>
        <v>2.6233</v>
      </c>
      <c r="D332" s="24">
        <f>Cap_base</f>
        <v>3.4</v>
      </c>
      <c r="E332" s="24">
        <f>MEDIAN(MinStable*D332,C332,D332)</f>
        <v>2.6233</v>
      </c>
      <c r="F332" s="25">
        <f>E332/D332</f>
        <v>0.77155882352941174</v>
      </c>
      <c r="G332" s="24">
        <f>MAX(0,C332-E332)</f>
        <v>0</v>
      </c>
      <c r="H332" s="24">
        <f>MAX(0,E332-C332)</f>
        <v>0</v>
      </c>
      <c r="I332">
        <f>MIN(MATCH(MEDIAN(MinStable,F332,1),FC_L,1),3)</f>
        <v>3</v>
      </c>
      <c r="J332" s="25">
        <f>INDEX(FC_E1,$I332)+(MEDIAN(MinStable,$F332,1)-INDEX(FC_L,$I332))*(INDEX(FC_E1,$I332+1)-INDEX(FC_E1,$I332))/(INDEX(FC_L,$I332+1)-INDEX(FC_L,$I332))</f>
        <v>0.40698341176470593</v>
      </c>
      <c r="K332" s="25">
        <f>INDEX(FC_E2,$I332)+(MEDIAN(MinStable,$F332,1)-INDEX(FC_L,$I332))*(INDEX(FC_E2,$I332+1)-INDEX(FC_E2,$I332))/(INDEX(FC_L,$I332+1)-INDEX(FC_L,$I332))</f>
        <v>0.40189717647058826</v>
      </c>
      <c r="L332" s="25">
        <f>INDEX(FC_E3,$I332)+(MEDIAN(MinStable,$F332,1)-INDEX(FC_L,$I332))*(INDEX(FC_E3,$I332+1)-INDEX(FC_E3,$I332))/(INDEX(FC_L,$I332+1)-INDEX(FC_L,$I332))</f>
        <v>0.39489717647058825</v>
      </c>
      <c r="M332" s="26">
        <f>(Cap_1*F332/J332+IF(N_base&gt;=2,Cap_2*F332/K332,0)+IF(N_base&gt;=3,Cap_3*F332/L332,0))*dt/60</f>
        <v>0.1089322346983337</v>
      </c>
    </row>
    <row r="333" spans="1:13" x14ac:dyDescent="0.2">
      <c r="A333">
        <v>331</v>
      </c>
      <c r="B333" s="22">
        <f>A333/1440</f>
        <v>0.2298611111111111</v>
      </c>
      <c r="C333" s="27">
        <f>Sim!C333</f>
        <v>2.6318999999999999</v>
      </c>
      <c r="D333" s="24">
        <f>Cap_base</f>
        <v>3.4</v>
      </c>
      <c r="E333" s="24">
        <f>MEDIAN(MinStable*D333,C333,D333)</f>
        <v>2.6318999999999999</v>
      </c>
      <c r="F333" s="25">
        <f>E333/D333</f>
        <v>0.77408823529411763</v>
      </c>
      <c r="G333" s="24">
        <f>MAX(0,C333-E333)</f>
        <v>0</v>
      </c>
      <c r="H333" s="24">
        <f>MAX(0,E333-C333)</f>
        <v>0</v>
      </c>
      <c r="I333">
        <f>MIN(MATCH(MEDIAN(MinStable,F333,1),FC_L,1),3)</f>
        <v>3</v>
      </c>
      <c r="J333" s="25">
        <f>INDEX(FC_E1,$I333)+(MEDIAN(MinStable,$F333,1)-INDEX(FC_L,$I333))*(INDEX(FC_E1,$I333+1)-INDEX(FC_E1,$I333))/(INDEX(FC_L,$I333+1)-INDEX(FC_L,$I333))</f>
        <v>0.40721611764705884</v>
      </c>
      <c r="K333" s="25">
        <f>INDEX(FC_E2,$I333)+(MEDIAN(MinStable,$F333,1)-INDEX(FC_L,$I333))*(INDEX(FC_E2,$I333+1)-INDEX(FC_E2,$I333))/(INDEX(FC_L,$I333+1)-INDEX(FC_L,$I333))</f>
        <v>0.40211976470588234</v>
      </c>
      <c r="L333" s="25">
        <f>INDEX(FC_E3,$I333)+(MEDIAN(MinStable,$F333,1)-INDEX(FC_L,$I333))*(INDEX(FC_E3,$I333+1)-INDEX(FC_E3,$I333))/(INDEX(FC_L,$I333+1)-INDEX(FC_L,$I333))</f>
        <v>0.39511976470588234</v>
      </c>
      <c r="M333" s="26">
        <f>(Cap_1*F333/J333+IF(N_base&gt;=2,Cap_2*F333/K333,0)+IF(N_base&gt;=3,Cap_3*F333/L333,0))*dt/60</f>
        <v>0.10922781896506681</v>
      </c>
    </row>
    <row r="334" spans="1:13" x14ac:dyDescent="0.2">
      <c r="A334">
        <v>332</v>
      </c>
      <c r="B334" s="22">
        <f>A334/1440</f>
        <v>0.23055555555555557</v>
      </c>
      <c r="C334" s="27">
        <f>Sim!C334</f>
        <v>2.5366</v>
      </c>
      <c r="D334" s="24">
        <f>Cap_base</f>
        <v>3.4</v>
      </c>
      <c r="E334" s="24">
        <f>MEDIAN(MinStable*D334,C334,D334)</f>
        <v>2.5366</v>
      </c>
      <c r="F334" s="25">
        <f>E334/D334</f>
        <v>0.74605882352941177</v>
      </c>
      <c r="G334" s="24">
        <f>MAX(0,C334-E334)</f>
        <v>0</v>
      </c>
      <c r="H334" s="24">
        <f>MAX(0,E334-C334)</f>
        <v>0</v>
      </c>
      <c r="I334">
        <f>MIN(MATCH(MEDIAN(MinStable,F334,1),FC_L,1),3)</f>
        <v>2</v>
      </c>
      <c r="J334" s="25">
        <f>INDEX(FC_E1,$I334)+(MEDIAN(MinStable,$F334,1)-INDEX(FC_L,$I334))*(INDEX(FC_E1,$I334+1)-INDEX(FC_E1,$I334))/(INDEX(FC_L,$I334+1)-INDEX(FC_L,$I334))</f>
        <v>0.40436941176470592</v>
      </c>
      <c r="K334" s="25">
        <f>INDEX(FC_E2,$I334)+(MEDIAN(MinStable,$F334,1)-INDEX(FC_L,$I334))*(INDEX(FC_E2,$I334+1)-INDEX(FC_E2,$I334))/(INDEX(FC_L,$I334+1)-INDEX(FC_L,$I334))</f>
        <v>0.39936941176470592</v>
      </c>
      <c r="L334" s="25">
        <f>INDEX(FC_E3,$I334)+(MEDIAN(MinStable,$F334,1)-INDEX(FC_L,$I334))*(INDEX(FC_E3,$I334+1)-INDEX(FC_E3,$I334))/(INDEX(FC_L,$I334+1)-INDEX(FC_L,$I334))</f>
        <v>0.39238517647058824</v>
      </c>
      <c r="M334" s="26">
        <f>(Cap_1*F334/J334+IF(N_base&gt;=2,Cap_2*F334/K334,0)+IF(N_base&gt;=3,Cap_3*F334/L334,0))*dt/60</f>
        <v>0.10600617438865492</v>
      </c>
    </row>
    <row r="335" spans="1:13" x14ac:dyDescent="0.2">
      <c r="A335">
        <v>333</v>
      </c>
      <c r="B335" s="22">
        <f>A335/1440</f>
        <v>0.23125000000000001</v>
      </c>
      <c r="C335" s="27">
        <f>Sim!C335</f>
        <v>2.67</v>
      </c>
      <c r="D335" s="24">
        <f>Cap_base</f>
        <v>3.4</v>
      </c>
      <c r="E335" s="24">
        <f>MEDIAN(MinStable*D335,C335,D335)</f>
        <v>2.67</v>
      </c>
      <c r="F335" s="25">
        <f>E335/D335</f>
        <v>0.78529411764705881</v>
      </c>
      <c r="G335" s="24">
        <f>MAX(0,C335-E335)</f>
        <v>0</v>
      </c>
      <c r="H335" s="24">
        <f>MAX(0,E335-C335)</f>
        <v>0</v>
      </c>
      <c r="I335">
        <f>MIN(MATCH(MEDIAN(MinStable,F335,1),FC_L,1),3)</f>
        <v>3</v>
      </c>
      <c r="J335" s="25">
        <f>INDEX(FC_E1,$I335)+(MEDIAN(MinStable,$F335,1)-INDEX(FC_L,$I335))*(INDEX(FC_E1,$I335+1)-INDEX(FC_E1,$I335))/(INDEX(FC_L,$I335+1)-INDEX(FC_L,$I335))</f>
        <v>0.40824705882352941</v>
      </c>
      <c r="K335" s="25">
        <f>INDEX(FC_E2,$I335)+(MEDIAN(MinStable,$F335,1)-INDEX(FC_L,$I335))*(INDEX(FC_E2,$I335+1)-INDEX(FC_E2,$I335))/(INDEX(FC_L,$I335+1)-INDEX(FC_L,$I335))</f>
        <v>0.4031058823529412</v>
      </c>
      <c r="L335" s="25">
        <f>INDEX(FC_E3,$I335)+(MEDIAN(MinStable,$F335,1)-INDEX(FC_L,$I335))*(INDEX(FC_E3,$I335+1)-INDEX(FC_E3,$I335))/(INDEX(FC_L,$I335+1)-INDEX(FC_L,$I335))</f>
        <v>0.3961058823529412</v>
      </c>
      <c r="M335" s="26">
        <f>(Cap_1*F335/J335+IF(N_base&gt;=2,Cap_2*F335/K335,0)+IF(N_base&gt;=3,Cap_3*F335/L335,0))*dt/60</f>
        <v>0.11053333266758937</v>
      </c>
    </row>
    <row r="336" spans="1:13" x14ac:dyDescent="0.2">
      <c r="A336">
        <v>334</v>
      </c>
      <c r="B336" s="22">
        <f>A336/1440</f>
        <v>0.23194444444444445</v>
      </c>
      <c r="C336" s="27">
        <f>Sim!C336</f>
        <v>2.7772999999999999</v>
      </c>
      <c r="D336" s="24">
        <f>Cap_base</f>
        <v>3.4</v>
      </c>
      <c r="E336" s="24">
        <f>MEDIAN(MinStable*D336,C336,D336)</f>
        <v>2.7772999999999999</v>
      </c>
      <c r="F336" s="25">
        <f>E336/D336</f>
        <v>0.81685294117647056</v>
      </c>
      <c r="G336" s="24">
        <f>MAX(0,C336-E336)</f>
        <v>0</v>
      </c>
      <c r="H336" s="24">
        <f>MAX(0,E336-C336)</f>
        <v>0</v>
      </c>
      <c r="I336">
        <f>MIN(MATCH(MEDIAN(MinStable,F336,1),FC_L,1),3)</f>
        <v>3</v>
      </c>
      <c r="J336" s="25">
        <f>INDEX(FC_E1,$I336)+(MEDIAN(MinStable,$F336,1)-INDEX(FC_L,$I336))*(INDEX(FC_E1,$I336+1)-INDEX(FC_E1,$I336))/(INDEX(FC_L,$I336+1)-INDEX(FC_L,$I336))</f>
        <v>0.41115047058823528</v>
      </c>
      <c r="K336" s="25">
        <f>INDEX(FC_E2,$I336)+(MEDIAN(MinStable,$F336,1)-INDEX(FC_L,$I336))*(INDEX(FC_E2,$I336+1)-INDEX(FC_E2,$I336))/(INDEX(FC_L,$I336+1)-INDEX(FC_L,$I336))</f>
        <v>0.40588305882352943</v>
      </c>
      <c r="L336" s="25">
        <f>INDEX(FC_E3,$I336)+(MEDIAN(MinStable,$F336,1)-INDEX(FC_L,$I336))*(INDEX(FC_E3,$I336+1)-INDEX(FC_E3,$I336))/(INDEX(FC_L,$I336+1)-INDEX(FC_L,$I336))</f>
        <v>0.39888305882352942</v>
      </c>
      <c r="M336" s="26">
        <f>(Cap_1*F336/J336+IF(N_base&gt;=2,Cap_2*F336/K336,0)+IF(N_base&gt;=3,Cap_3*F336/L336,0))*dt/60</f>
        <v>0.11417534998901988</v>
      </c>
    </row>
    <row r="337" spans="1:13" x14ac:dyDescent="0.2">
      <c r="A337">
        <v>335</v>
      </c>
      <c r="B337" s="22">
        <f>A337/1440</f>
        <v>0.2326388888888889</v>
      </c>
      <c r="C337" s="27">
        <f>Sim!C337</f>
        <v>2.6757</v>
      </c>
      <c r="D337" s="24">
        <f>Cap_base</f>
        <v>3.4</v>
      </c>
      <c r="E337" s="24">
        <f>MEDIAN(MinStable*D337,C337,D337)</f>
        <v>2.6757</v>
      </c>
      <c r="F337" s="25">
        <f>E337/D337</f>
        <v>0.78697058823529409</v>
      </c>
      <c r="G337" s="24">
        <f>MAX(0,C337-E337)</f>
        <v>0</v>
      </c>
      <c r="H337" s="24">
        <f>MAX(0,E337-C337)</f>
        <v>0</v>
      </c>
      <c r="I337">
        <f>MIN(MATCH(MEDIAN(MinStable,F337,1),FC_L,1),3)</f>
        <v>3</v>
      </c>
      <c r="J337" s="25">
        <f>INDEX(FC_E1,$I337)+(MEDIAN(MinStable,$F337,1)-INDEX(FC_L,$I337))*(INDEX(FC_E1,$I337+1)-INDEX(FC_E1,$I337))/(INDEX(FC_L,$I337+1)-INDEX(FC_L,$I337))</f>
        <v>0.40840129411764708</v>
      </c>
      <c r="K337" s="25">
        <f>INDEX(FC_E2,$I337)+(MEDIAN(MinStable,$F337,1)-INDEX(FC_L,$I337))*(INDEX(FC_E2,$I337+1)-INDEX(FC_E2,$I337))/(INDEX(FC_L,$I337+1)-INDEX(FC_L,$I337))</f>
        <v>0.40325341176470592</v>
      </c>
      <c r="L337" s="25">
        <f>INDEX(FC_E3,$I337)+(MEDIAN(MinStable,$F337,1)-INDEX(FC_L,$I337))*(INDEX(FC_E3,$I337+1)-INDEX(FC_E3,$I337))/(INDEX(FC_L,$I337+1)-INDEX(FC_L,$I337))</f>
        <v>0.39625341176470591</v>
      </c>
      <c r="M337" s="26">
        <f>(Cap_1*F337/J337+IF(N_base&gt;=2,Cap_2*F337/K337,0)+IF(N_base&gt;=3,Cap_3*F337/L337,0))*dt/60</f>
        <v>0.11072808732875535</v>
      </c>
    </row>
    <row r="338" spans="1:13" x14ac:dyDescent="0.2">
      <c r="A338">
        <v>336</v>
      </c>
      <c r="B338" s="22">
        <f>A338/1440</f>
        <v>0.23333333333333334</v>
      </c>
      <c r="C338" s="27">
        <f>Sim!C338</f>
        <v>2.6743999999999999</v>
      </c>
      <c r="D338" s="24">
        <f>Cap_base</f>
        <v>3.4</v>
      </c>
      <c r="E338" s="24">
        <f>MEDIAN(MinStable*D338,C338,D338)</f>
        <v>2.6743999999999999</v>
      </c>
      <c r="F338" s="25">
        <f>E338/D338</f>
        <v>0.78658823529411759</v>
      </c>
      <c r="G338" s="24">
        <f>MAX(0,C338-E338)</f>
        <v>0</v>
      </c>
      <c r="H338" s="24">
        <f>MAX(0,E338-C338)</f>
        <v>0</v>
      </c>
      <c r="I338">
        <f>MIN(MATCH(MEDIAN(MinStable,F338,1),FC_L,1),3)</f>
        <v>3</v>
      </c>
      <c r="J338" s="25">
        <f>INDEX(FC_E1,$I338)+(MEDIAN(MinStable,$F338,1)-INDEX(FC_L,$I338))*(INDEX(FC_E1,$I338+1)-INDEX(FC_E1,$I338))/(INDEX(FC_L,$I338+1)-INDEX(FC_L,$I338))</f>
        <v>0.40836611764705882</v>
      </c>
      <c r="K338" s="25">
        <f>INDEX(FC_E2,$I338)+(MEDIAN(MinStable,$F338,1)-INDEX(FC_L,$I338))*(INDEX(FC_E2,$I338+1)-INDEX(FC_E2,$I338))/(INDEX(FC_L,$I338+1)-INDEX(FC_L,$I338))</f>
        <v>0.40321976470588239</v>
      </c>
      <c r="L338" s="25">
        <f>INDEX(FC_E3,$I338)+(MEDIAN(MinStable,$F338,1)-INDEX(FC_L,$I338))*(INDEX(FC_E3,$I338+1)-INDEX(FC_E3,$I338))/(INDEX(FC_L,$I338+1)-INDEX(FC_L,$I338))</f>
        <v>0.39621976470588238</v>
      </c>
      <c r="M338" s="26">
        <f>(Cap_1*F338/J338+IF(N_base&gt;=2,Cap_2*F338/K338,0)+IF(N_base&gt;=3,Cap_3*F338/L338,0))*dt/60</f>
        <v>0.11068368235739018</v>
      </c>
    </row>
    <row r="339" spans="1:13" x14ac:dyDescent="0.2">
      <c r="A339">
        <v>337</v>
      </c>
      <c r="B339" s="22">
        <f>A339/1440</f>
        <v>0.23402777777777778</v>
      </c>
      <c r="C339" s="27">
        <f>Sim!C339</f>
        <v>2.6920999999999999</v>
      </c>
      <c r="D339" s="24">
        <f>Cap_base</f>
        <v>3.4</v>
      </c>
      <c r="E339" s="24">
        <f>MEDIAN(MinStable*D339,C339,D339)</f>
        <v>2.6920999999999999</v>
      </c>
      <c r="F339" s="25">
        <f>E339/D339</f>
        <v>0.79179411764705887</v>
      </c>
      <c r="G339" s="24">
        <f>MAX(0,C339-E339)</f>
        <v>0</v>
      </c>
      <c r="H339" s="24">
        <f>MAX(0,E339-C339)</f>
        <v>0</v>
      </c>
      <c r="I339">
        <f>MIN(MATCH(MEDIAN(MinStable,F339,1),FC_L,1),3)</f>
        <v>3</v>
      </c>
      <c r="J339" s="25">
        <f>INDEX(FC_E1,$I339)+(MEDIAN(MinStable,$F339,1)-INDEX(FC_L,$I339))*(INDEX(FC_E1,$I339+1)-INDEX(FC_E1,$I339))/(INDEX(FC_L,$I339+1)-INDEX(FC_L,$I339))</f>
        <v>0.40884505882352945</v>
      </c>
      <c r="K339" s="25">
        <f>INDEX(FC_E2,$I339)+(MEDIAN(MinStable,$F339,1)-INDEX(FC_L,$I339))*(INDEX(FC_E2,$I339+1)-INDEX(FC_E2,$I339))/(INDEX(FC_L,$I339+1)-INDEX(FC_L,$I339))</f>
        <v>0.40367788235294122</v>
      </c>
      <c r="L339" s="25">
        <f>INDEX(FC_E3,$I339)+(MEDIAN(MinStable,$F339,1)-INDEX(FC_L,$I339))*(INDEX(FC_E3,$I339+1)-INDEX(FC_E3,$I339))/(INDEX(FC_L,$I339+1)-INDEX(FC_L,$I339))</f>
        <v>0.39667788235294121</v>
      </c>
      <c r="M339" s="26">
        <f>(Cap_1*F339/J339+IF(N_base&gt;=2,Cap_2*F339/K339,0)+IF(N_base&gt;=3,Cap_3*F339/L339,0))*dt/60</f>
        <v>0.11128762658934685</v>
      </c>
    </row>
    <row r="340" spans="1:13" x14ac:dyDescent="0.2">
      <c r="A340">
        <v>338</v>
      </c>
      <c r="B340" s="22">
        <f>A340/1440</f>
        <v>0.23472222222222222</v>
      </c>
      <c r="C340" s="27">
        <f>Sim!C340</f>
        <v>2.6631999999999998</v>
      </c>
      <c r="D340" s="24">
        <f>Cap_base</f>
        <v>3.4</v>
      </c>
      <c r="E340" s="24">
        <f>MEDIAN(MinStable*D340,C340,D340)</f>
        <v>2.6631999999999998</v>
      </c>
      <c r="F340" s="25">
        <f>E340/D340</f>
        <v>0.78329411764705881</v>
      </c>
      <c r="G340" s="24">
        <f>MAX(0,C340-E340)</f>
        <v>0</v>
      </c>
      <c r="H340" s="24">
        <f>MAX(0,E340-C340)</f>
        <v>0</v>
      </c>
      <c r="I340">
        <f>MIN(MATCH(MEDIAN(MinStable,F340,1),FC_L,1),3)</f>
        <v>3</v>
      </c>
      <c r="J340" s="25">
        <f>INDEX(FC_E1,$I340)+(MEDIAN(MinStable,$F340,1)-INDEX(FC_L,$I340))*(INDEX(FC_E1,$I340+1)-INDEX(FC_E1,$I340))/(INDEX(FC_L,$I340+1)-INDEX(FC_L,$I340))</f>
        <v>0.40806305882352945</v>
      </c>
      <c r="K340" s="25">
        <f>INDEX(FC_E2,$I340)+(MEDIAN(MinStable,$F340,1)-INDEX(FC_L,$I340))*(INDEX(FC_E2,$I340+1)-INDEX(FC_E2,$I340))/(INDEX(FC_L,$I340+1)-INDEX(FC_L,$I340))</f>
        <v>0.40292988235294119</v>
      </c>
      <c r="L340" s="25">
        <f>INDEX(FC_E3,$I340)+(MEDIAN(MinStable,$F340,1)-INDEX(FC_L,$I340))*(INDEX(FC_E3,$I340+1)-INDEX(FC_E3,$I340))/(INDEX(FC_L,$I340+1)-INDEX(FC_L,$I340))</f>
        <v>0.39592988235294119</v>
      </c>
      <c r="M340" s="26">
        <f>(Cap_1*F340/J340+IF(N_base&gt;=2,Cap_2*F340/K340,0)+IF(N_base&gt;=3,Cap_3*F340/L340,0))*dt/60</f>
        <v>0.11030080404359435</v>
      </c>
    </row>
    <row r="341" spans="1:13" x14ac:dyDescent="0.2">
      <c r="A341">
        <v>339</v>
      </c>
      <c r="B341" s="22">
        <f>A341/1440</f>
        <v>0.23541666666666666</v>
      </c>
      <c r="C341" s="27">
        <f>Sim!C341</f>
        <v>2.7017000000000002</v>
      </c>
      <c r="D341" s="24">
        <f>Cap_base</f>
        <v>3.4</v>
      </c>
      <c r="E341" s="24">
        <f>MEDIAN(MinStable*D341,C341,D341)</f>
        <v>2.7017000000000002</v>
      </c>
      <c r="F341" s="25">
        <f>E341/D341</f>
        <v>0.79461764705882365</v>
      </c>
      <c r="G341" s="24">
        <f>MAX(0,C341-E341)</f>
        <v>0</v>
      </c>
      <c r="H341" s="24">
        <f>MAX(0,E341-C341)</f>
        <v>0</v>
      </c>
      <c r="I341">
        <f>MIN(MATCH(MEDIAN(MinStable,F341,1),FC_L,1),3)</f>
        <v>3</v>
      </c>
      <c r="J341" s="25">
        <f>INDEX(FC_E1,$I341)+(MEDIAN(MinStable,$F341,1)-INDEX(FC_L,$I341))*(INDEX(FC_E1,$I341+1)-INDEX(FC_E1,$I341))/(INDEX(FC_L,$I341+1)-INDEX(FC_L,$I341))</f>
        <v>0.4091048235294118</v>
      </c>
      <c r="K341" s="25">
        <f>INDEX(FC_E2,$I341)+(MEDIAN(MinStable,$F341,1)-INDEX(FC_L,$I341))*(INDEX(FC_E2,$I341+1)-INDEX(FC_E2,$I341))/(INDEX(FC_L,$I341+1)-INDEX(FC_L,$I341))</f>
        <v>0.40392635294117651</v>
      </c>
      <c r="L341" s="25">
        <f>INDEX(FC_E3,$I341)+(MEDIAN(MinStable,$F341,1)-INDEX(FC_L,$I341))*(INDEX(FC_E3,$I341+1)-INDEX(FC_E3,$I341))/(INDEX(FC_L,$I341+1)-INDEX(FC_L,$I341))</f>
        <v>0.39692635294117651</v>
      </c>
      <c r="M341" s="26">
        <f>(Cap_1*F341/J341+IF(N_base&gt;=2,Cap_2*F341/K341,0)+IF(N_base&gt;=3,Cap_3*F341/L341,0))*dt/60</f>
        <v>0.1116146068287772</v>
      </c>
    </row>
    <row r="342" spans="1:13" x14ac:dyDescent="0.2">
      <c r="A342">
        <v>340</v>
      </c>
      <c r="B342" s="22">
        <f>A342/1440</f>
        <v>0.2361111111111111</v>
      </c>
      <c r="C342" s="27">
        <f>Sim!C342</f>
        <v>2.6423999999999999</v>
      </c>
      <c r="D342" s="24">
        <f>Cap_base</f>
        <v>3.4</v>
      </c>
      <c r="E342" s="24">
        <f>MEDIAN(MinStable*D342,C342,D342)</f>
        <v>2.6423999999999999</v>
      </c>
      <c r="F342" s="25">
        <f>E342/D342</f>
        <v>0.77717647058823525</v>
      </c>
      <c r="G342" s="24">
        <f>MAX(0,C342-E342)</f>
        <v>0</v>
      </c>
      <c r="H342" s="24">
        <f>MAX(0,E342-C342)</f>
        <v>0</v>
      </c>
      <c r="I342">
        <f>MIN(MATCH(MEDIAN(MinStable,F342,1),FC_L,1),3)</f>
        <v>3</v>
      </c>
      <c r="J342" s="25">
        <f>INDEX(FC_E1,$I342)+(MEDIAN(MinStable,$F342,1)-INDEX(FC_L,$I342))*(INDEX(FC_E1,$I342+1)-INDEX(FC_E1,$I342))/(INDEX(FC_L,$I342+1)-INDEX(FC_L,$I342))</f>
        <v>0.40750023529411766</v>
      </c>
      <c r="K342" s="25">
        <f>INDEX(FC_E2,$I342)+(MEDIAN(MinStable,$F342,1)-INDEX(FC_L,$I342))*(INDEX(FC_E2,$I342+1)-INDEX(FC_E2,$I342))/(INDEX(FC_L,$I342+1)-INDEX(FC_L,$I342))</f>
        <v>0.4023915294117647</v>
      </c>
      <c r="L342" s="25">
        <f>INDEX(FC_E3,$I342)+(MEDIAN(MinStable,$F342,1)-INDEX(FC_L,$I342))*(INDEX(FC_E3,$I342+1)-INDEX(FC_E3,$I342))/(INDEX(FC_L,$I342+1)-INDEX(FC_L,$I342))</f>
        <v>0.3953915294117647</v>
      </c>
      <c r="M342" s="26">
        <f>(Cap_1*F342/J342+IF(N_base&gt;=2,Cap_2*F342/K342,0)+IF(N_base&gt;=3,Cap_3*F342/L342,0))*dt/60</f>
        <v>0.10958825581143054</v>
      </c>
    </row>
    <row r="343" spans="1:13" x14ac:dyDescent="0.2">
      <c r="A343">
        <v>341</v>
      </c>
      <c r="B343" s="22">
        <f>A343/1440</f>
        <v>0.23680555555555555</v>
      </c>
      <c r="C343" s="27">
        <f>Sim!C343</f>
        <v>2.8007</v>
      </c>
      <c r="D343" s="24">
        <f>Cap_base</f>
        <v>3.4</v>
      </c>
      <c r="E343" s="24">
        <f>MEDIAN(MinStable*D343,C343,D343)</f>
        <v>2.8007</v>
      </c>
      <c r="F343" s="25">
        <f>E343/D343</f>
        <v>0.82373529411764712</v>
      </c>
      <c r="G343" s="24">
        <f>MAX(0,C343-E343)</f>
        <v>0</v>
      </c>
      <c r="H343" s="24">
        <f>MAX(0,E343-C343)</f>
        <v>0</v>
      </c>
      <c r="I343">
        <f>MIN(MATCH(MEDIAN(MinStable,F343,1),FC_L,1),3)</f>
        <v>3</v>
      </c>
      <c r="J343" s="25">
        <f>INDEX(FC_E1,$I343)+(MEDIAN(MinStable,$F343,1)-INDEX(FC_L,$I343))*(INDEX(FC_E1,$I343+1)-INDEX(FC_E1,$I343))/(INDEX(FC_L,$I343+1)-INDEX(FC_L,$I343))</f>
        <v>0.41178364705882353</v>
      </c>
      <c r="K343" s="25">
        <f>INDEX(FC_E2,$I343)+(MEDIAN(MinStable,$F343,1)-INDEX(FC_L,$I343))*(INDEX(FC_E2,$I343+1)-INDEX(FC_E2,$I343))/(INDEX(FC_L,$I343+1)-INDEX(FC_L,$I343))</f>
        <v>0.40648870588235297</v>
      </c>
      <c r="L343" s="25">
        <f>INDEX(FC_E3,$I343)+(MEDIAN(MinStable,$F343,1)-INDEX(FC_L,$I343))*(INDEX(FC_E3,$I343+1)-INDEX(FC_E3,$I343))/(INDEX(FC_L,$I343+1)-INDEX(FC_L,$I343))</f>
        <v>0.39948870588235297</v>
      </c>
      <c r="M343" s="26">
        <f>(Cap_1*F343/J343+IF(N_base&gt;=2,Cap_2*F343/K343,0)+IF(N_base&gt;=3,Cap_3*F343/L343,0))*dt/60</f>
        <v>0.11496288037549982</v>
      </c>
    </row>
    <row r="344" spans="1:13" x14ac:dyDescent="0.2">
      <c r="A344">
        <v>342</v>
      </c>
      <c r="B344" s="22">
        <f>A344/1440</f>
        <v>0.23749999999999999</v>
      </c>
      <c r="C344" s="27">
        <f>Sim!C344</f>
        <v>2.7145999999999999</v>
      </c>
      <c r="D344" s="24">
        <f>Cap_base</f>
        <v>3.4</v>
      </c>
      <c r="E344" s="24">
        <f>MEDIAN(MinStable*D344,C344,D344)</f>
        <v>2.7145999999999999</v>
      </c>
      <c r="F344" s="25">
        <f>E344/D344</f>
        <v>0.79841176470588238</v>
      </c>
      <c r="G344" s="24">
        <f>MAX(0,C344-E344)</f>
        <v>0</v>
      </c>
      <c r="H344" s="24">
        <f>MAX(0,E344-C344)</f>
        <v>0</v>
      </c>
      <c r="I344">
        <f>MIN(MATCH(MEDIAN(MinStable,F344,1),FC_L,1),3)</f>
        <v>3</v>
      </c>
      <c r="J344" s="25">
        <f>INDEX(FC_E1,$I344)+(MEDIAN(MinStable,$F344,1)-INDEX(FC_L,$I344))*(INDEX(FC_E1,$I344+1)-INDEX(FC_E1,$I344))/(INDEX(FC_L,$I344+1)-INDEX(FC_L,$I344))</f>
        <v>0.40945388235294122</v>
      </c>
      <c r="K344" s="25">
        <f>INDEX(FC_E2,$I344)+(MEDIAN(MinStable,$F344,1)-INDEX(FC_L,$I344))*(INDEX(FC_E2,$I344+1)-INDEX(FC_E2,$I344))/(INDEX(FC_L,$I344+1)-INDEX(FC_L,$I344))</f>
        <v>0.40426023529411764</v>
      </c>
      <c r="L344" s="25">
        <f>INDEX(FC_E3,$I344)+(MEDIAN(MinStable,$F344,1)-INDEX(FC_L,$I344))*(INDEX(FC_E3,$I344+1)-INDEX(FC_E3,$I344))/(INDEX(FC_L,$I344+1)-INDEX(FC_L,$I344))</f>
        <v>0.39726023529411764</v>
      </c>
      <c r="M344" s="26">
        <f>(Cap_1*F344/J344+IF(N_base&gt;=2,Cap_2*F344/K344,0)+IF(N_base&gt;=3,Cap_3*F344/L344,0))*dt/60</f>
        <v>0.11205334284528451</v>
      </c>
    </row>
    <row r="345" spans="1:13" x14ac:dyDescent="0.2">
      <c r="A345">
        <v>343</v>
      </c>
      <c r="B345" s="22">
        <f>A345/1440</f>
        <v>0.23819444444444443</v>
      </c>
      <c r="C345" s="27">
        <f>Sim!C345</f>
        <v>2.7774999999999999</v>
      </c>
      <c r="D345" s="24">
        <f>Cap_base</f>
        <v>3.4</v>
      </c>
      <c r="E345" s="24">
        <f>MEDIAN(MinStable*D345,C345,D345)</f>
        <v>2.7774999999999999</v>
      </c>
      <c r="F345" s="25">
        <f>E345/D345</f>
        <v>0.81691176470588234</v>
      </c>
      <c r="G345" s="24">
        <f>MAX(0,C345-E345)</f>
        <v>0</v>
      </c>
      <c r="H345" s="24">
        <f>MAX(0,E345-C345)</f>
        <v>0</v>
      </c>
      <c r="I345">
        <f>MIN(MATCH(MEDIAN(MinStable,F345,1),FC_L,1),3)</f>
        <v>3</v>
      </c>
      <c r="J345" s="25">
        <f>INDEX(FC_E1,$I345)+(MEDIAN(MinStable,$F345,1)-INDEX(FC_L,$I345))*(INDEX(FC_E1,$I345+1)-INDEX(FC_E1,$I345))/(INDEX(FC_L,$I345+1)-INDEX(FC_L,$I345))</f>
        <v>0.4111558823529412</v>
      </c>
      <c r="K345" s="25">
        <f>INDEX(FC_E2,$I345)+(MEDIAN(MinStable,$F345,1)-INDEX(FC_L,$I345))*(INDEX(FC_E2,$I345+1)-INDEX(FC_E2,$I345))/(INDEX(FC_L,$I345+1)-INDEX(FC_L,$I345))</f>
        <v>0.40588823529411766</v>
      </c>
      <c r="L345" s="25">
        <f>INDEX(FC_E3,$I345)+(MEDIAN(MinStable,$F345,1)-INDEX(FC_L,$I345))*(INDEX(FC_E3,$I345+1)-INDEX(FC_E3,$I345))/(INDEX(FC_L,$I345+1)-INDEX(FC_L,$I345))</f>
        <v>0.39888823529411765</v>
      </c>
      <c r="M345" s="26">
        <f>(Cap_1*F345/J345+IF(N_base&gt;=2,Cap_2*F345/K345,0)+IF(N_base&gt;=3,Cap_3*F345/L345,0))*dt/60</f>
        <v>0.11418209114403491</v>
      </c>
    </row>
    <row r="346" spans="1:13" x14ac:dyDescent="0.2">
      <c r="A346">
        <v>344</v>
      </c>
      <c r="B346" s="22">
        <f>A346/1440</f>
        <v>0.2388888888888889</v>
      </c>
      <c r="C346" s="27">
        <f>Sim!C346</f>
        <v>2.7763</v>
      </c>
      <c r="D346" s="24">
        <f>Cap_base</f>
        <v>3.4</v>
      </c>
      <c r="E346" s="24">
        <f>MEDIAN(MinStable*D346,C346,D346)</f>
        <v>2.7763</v>
      </c>
      <c r="F346" s="25">
        <f>E346/D346</f>
        <v>0.81655882352941178</v>
      </c>
      <c r="G346" s="24">
        <f>MAX(0,C346-E346)</f>
        <v>0</v>
      </c>
      <c r="H346" s="24">
        <f>MAX(0,E346-C346)</f>
        <v>0</v>
      </c>
      <c r="I346">
        <f>MIN(MATCH(MEDIAN(MinStable,F346,1),FC_L,1),3)</f>
        <v>3</v>
      </c>
      <c r="J346" s="25">
        <f>INDEX(FC_E1,$I346)+(MEDIAN(MinStable,$F346,1)-INDEX(FC_L,$I346))*(INDEX(FC_E1,$I346+1)-INDEX(FC_E1,$I346))/(INDEX(FC_L,$I346+1)-INDEX(FC_L,$I346))</f>
        <v>0.4111234117647059</v>
      </c>
      <c r="K346" s="25">
        <f>INDEX(FC_E2,$I346)+(MEDIAN(MinStable,$F346,1)-INDEX(FC_L,$I346))*(INDEX(FC_E2,$I346+1)-INDEX(FC_E2,$I346))/(INDEX(FC_L,$I346+1)-INDEX(FC_L,$I346))</f>
        <v>0.40585717647058828</v>
      </c>
      <c r="L346" s="25">
        <f>INDEX(FC_E3,$I346)+(MEDIAN(MinStable,$F346,1)-INDEX(FC_L,$I346))*(INDEX(FC_E3,$I346+1)-INDEX(FC_E3,$I346))/(INDEX(FC_L,$I346+1)-INDEX(FC_L,$I346))</f>
        <v>0.39885717647058827</v>
      </c>
      <c r="M346" s="26">
        <f>(Cap_1*F346/J346+IF(N_base&gt;=2,Cap_2*F346/K346,0)+IF(N_base&gt;=3,Cap_3*F346/L346,0))*dt/60</f>
        <v>0.11414164159098887</v>
      </c>
    </row>
    <row r="347" spans="1:13" x14ac:dyDescent="0.2">
      <c r="A347">
        <v>345</v>
      </c>
      <c r="B347" s="22">
        <f>A347/1440</f>
        <v>0.23958333333333334</v>
      </c>
      <c r="C347" s="27">
        <f>Sim!C347</f>
        <v>2.8186</v>
      </c>
      <c r="D347" s="24">
        <f>Cap_base</f>
        <v>3.4</v>
      </c>
      <c r="E347" s="24">
        <f>MEDIAN(MinStable*D347,C347,D347)</f>
        <v>2.8186</v>
      </c>
      <c r="F347" s="25">
        <f>E347/D347</f>
        <v>0.82900000000000007</v>
      </c>
      <c r="G347" s="24">
        <f>MAX(0,C347-E347)</f>
        <v>0</v>
      </c>
      <c r="H347" s="24">
        <f>MAX(0,E347-C347)</f>
        <v>0</v>
      </c>
      <c r="I347">
        <f>MIN(MATCH(MEDIAN(MinStable,F347,1),FC_L,1),3)</f>
        <v>3</v>
      </c>
      <c r="J347" s="25">
        <f>INDEX(FC_E1,$I347)+(MEDIAN(MinStable,$F347,1)-INDEX(FC_L,$I347))*(INDEX(FC_E1,$I347+1)-INDEX(FC_E1,$I347))/(INDEX(FC_L,$I347+1)-INDEX(FC_L,$I347))</f>
        <v>0.41226800000000002</v>
      </c>
      <c r="K347" s="25">
        <f>INDEX(FC_E2,$I347)+(MEDIAN(MinStable,$F347,1)-INDEX(FC_L,$I347))*(INDEX(FC_E2,$I347+1)-INDEX(FC_E2,$I347))/(INDEX(FC_L,$I347+1)-INDEX(FC_L,$I347))</f>
        <v>0.40695200000000004</v>
      </c>
      <c r="L347" s="25">
        <f>INDEX(FC_E3,$I347)+(MEDIAN(MinStable,$F347,1)-INDEX(FC_L,$I347))*(INDEX(FC_E3,$I347+1)-INDEX(FC_E3,$I347))/(INDEX(FC_L,$I347+1)-INDEX(FC_L,$I347))</f>
        <v>0.39995200000000003</v>
      </c>
      <c r="M347" s="26">
        <f>(Cap_1*F347/J347+IF(N_base&gt;=2,Cap_2*F347/K347,0)+IF(N_base&gt;=3,Cap_3*F347/L347,0))*dt/60</f>
        <v>0.11556369841442118</v>
      </c>
    </row>
    <row r="348" spans="1:13" x14ac:dyDescent="0.2">
      <c r="A348">
        <v>346</v>
      </c>
      <c r="B348" s="22">
        <f>A348/1440</f>
        <v>0.24027777777777778</v>
      </c>
      <c r="C348" s="27">
        <f>Sim!C348</f>
        <v>2.9011999999999998</v>
      </c>
      <c r="D348" s="24">
        <f>Cap_base</f>
        <v>3.4</v>
      </c>
      <c r="E348" s="24">
        <f>MEDIAN(MinStable*D348,C348,D348)</f>
        <v>2.9011999999999998</v>
      </c>
      <c r="F348" s="25">
        <f>E348/D348</f>
        <v>0.85329411764705876</v>
      </c>
      <c r="G348" s="24">
        <f>MAX(0,C348-E348)</f>
        <v>0</v>
      </c>
      <c r="H348" s="24">
        <f>MAX(0,E348-C348)</f>
        <v>0</v>
      </c>
      <c r="I348">
        <f>MIN(MATCH(MEDIAN(MinStable,F348,1),FC_L,1),3)</f>
        <v>3</v>
      </c>
      <c r="J348" s="25">
        <f>INDEX(FC_E1,$I348)+(MEDIAN(MinStable,$F348,1)-INDEX(FC_L,$I348))*(INDEX(FC_E1,$I348+1)-INDEX(FC_E1,$I348))/(INDEX(FC_L,$I348+1)-INDEX(FC_L,$I348))</f>
        <v>0.41450305882352939</v>
      </c>
      <c r="K348" s="25">
        <f>INDEX(FC_E2,$I348)+(MEDIAN(MinStable,$F348,1)-INDEX(FC_L,$I348))*(INDEX(FC_E2,$I348+1)-INDEX(FC_E2,$I348))/(INDEX(FC_L,$I348+1)-INDEX(FC_L,$I348))</f>
        <v>0.40908988235294119</v>
      </c>
      <c r="L348" s="25">
        <f>INDEX(FC_E3,$I348)+(MEDIAN(MinStable,$F348,1)-INDEX(FC_L,$I348))*(INDEX(FC_E3,$I348+1)-INDEX(FC_E3,$I348))/(INDEX(FC_L,$I348+1)-INDEX(FC_L,$I348))</f>
        <v>0.40208988235294119</v>
      </c>
      <c r="M348" s="26">
        <f>(Cap_1*F348/J348+IF(N_base&gt;=2,Cap_2*F348/K348,0)+IF(N_base&gt;=3,Cap_3*F348/L348,0))*dt/60</f>
        <v>0.11831826426958854</v>
      </c>
    </row>
    <row r="349" spans="1:13" x14ac:dyDescent="0.2">
      <c r="A349">
        <v>347</v>
      </c>
      <c r="B349" s="22">
        <f>A349/1440</f>
        <v>0.24097222222222223</v>
      </c>
      <c r="C349" s="27">
        <f>Sim!C349</f>
        <v>2.8048000000000002</v>
      </c>
      <c r="D349" s="24">
        <f>Cap_base</f>
        <v>3.4</v>
      </c>
      <c r="E349" s="24">
        <f>MEDIAN(MinStable*D349,C349,D349)</f>
        <v>2.8048000000000002</v>
      </c>
      <c r="F349" s="25">
        <f>E349/D349</f>
        <v>0.82494117647058829</v>
      </c>
      <c r="G349" s="24">
        <f>MAX(0,C349-E349)</f>
        <v>0</v>
      </c>
      <c r="H349" s="24">
        <f>MAX(0,E349-C349)</f>
        <v>0</v>
      </c>
      <c r="I349">
        <f>MIN(MATCH(MEDIAN(MinStable,F349,1),FC_L,1),3)</f>
        <v>3</v>
      </c>
      <c r="J349" s="25">
        <f>INDEX(FC_E1,$I349)+(MEDIAN(MinStable,$F349,1)-INDEX(FC_L,$I349))*(INDEX(FC_E1,$I349+1)-INDEX(FC_E1,$I349))/(INDEX(FC_L,$I349+1)-INDEX(FC_L,$I349))</f>
        <v>0.41189458823529412</v>
      </c>
      <c r="K349" s="25">
        <f>INDEX(FC_E2,$I349)+(MEDIAN(MinStable,$F349,1)-INDEX(FC_L,$I349))*(INDEX(FC_E2,$I349+1)-INDEX(FC_E2,$I349))/(INDEX(FC_L,$I349+1)-INDEX(FC_L,$I349))</f>
        <v>0.40659482352941179</v>
      </c>
      <c r="L349" s="25">
        <f>INDEX(FC_E3,$I349)+(MEDIAN(MinStable,$F349,1)-INDEX(FC_L,$I349))*(INDEX(FC_E3,$I349+1)-INDEX(FC_E3,$I349))/(INDEX(FC_L,$I349+1)-INDEX(FC_L,$I349))</f>
        <v>0.39959482352941178</v>
      </c>
      <c r="M349" s="26">
        <f>(Cap_1*F349/J349+IF(N_base&gt;=2,Cap_2*F349/K349,0)+IF(N_base&gt;=3,Cap_3*F349/L349,0))*dt/60</f>
        <v>0.1151006208445913</v>
      </c>
    </row>
    <row r="350" spans="1:13" x14ac:dyDescent="0.2">
      <c r="A350">
        <v>348</v>
      </c>
      <c r="B350" s="22">
        <f>A350/1440</f>
        <v>0.24166666666666667</v>
      </c>
      <c r="C350" s="27">
        <f>Sim!C350</f>
        <v>2.8113000000000001</v>
      </c>
      <c r="D350" s="24">
        <f>Cap_base</f>
        <v>3.4</v>
      </c>
      <c r="E350" s="24">
        <f>MEDIAN(MinStable*D350,C350,D350)</f>
        <v>2.8113000000000001</v>
      </c>
      <c r="F350" s="25">
        <f>E350/D350</f>
        <v>0.82685294117647068</v>
      </c>
      <c r="G350" s="24">
        <f>MAX(0,C350-E350)</f>
        <v>0</v>
      </c>
      <c r="H350" s="24">
        <f>MAX(0,E350-C350)</f>
        <v>0</v>
      </c>
      <c r="I350">
        <f>MIN(MATCH(MEDIAN(MinStable,F350,1),FC_L,1),3)</f>
        <v>3</v>
      </c>
      <c r="J350" s="25">
        <f>INDEX(FC_E1,$I350)+(MEDIAN(MinStable,$F350,1)-INDEX(FC_L,$I350))*(INDEX(FC_E1,$I350+1)-INDEX(FC_E1,$I350))/(INDEX(FC_L,$I350+1)-INDEX(FC_L,$I350))</f>
        <v>0.41207047058823532</v>
      </c>
      <c r="K350" s="25">
        <f>INDEX(FC_E2,$I350)+(MEDIAN(MinStable,$F350,1)-INDEX(FC_L,$I350))*(INDEX(FC_E2,$I350+1)-INDEX(FC_E2,$I350))/(INDEX(FC_L,$I350+1)-INDEX(FC_L,$I350))</f>
        <v>0.40676305882352942</v>
      </c>
      <c r="L350" s="25">
        <f>INDEX(FC_E3,$I350)+(MEDIAN(MinStable,$F350,1)-INDEX(FC_L,$I350))*(INDEX(FC_E3,$I350+1)-INDEX(FC_E3,$I350))/(INDEX(FC_L,$I350+1)-INDEX(FC_L,$I350))</f>
        <v>0.39976305882352942</v>
      </c>
      <c r="M350" s="26">
        <f>(Cap_1*F350/J350+IF(N_base&gt;=2,Cap_2*F350/K350,0)+IF(N_base&gt;=3,Cap_3*F350/L350,0))*dt/60</f>
        <v>0.11531884011354111</v>
      </c>
    </row>
    <row r="351" spans="1:13" x14ac:dyDescent="0.2">
      <c r="A351">
        <v>349</v>
      </c>
      <c r="B351" s="22">
        <f>A351/1440</f>
        <v>0.24236111111111111</v>
      </c>
      <c r="C351" s="27">
        <f>Sim!C351</f>
        <v>2.8980999999999999</v>
      </c>
      <c r="D351" s="24">
        <f>Cap_base</f>
        <v>3.4</v>
      </c>
      <c r="E351" s="24">
        <f>MEDIAN(MinStable*D351,C351,D351)</f>
        <v>2.8980999999999999</v>
      </c>
      <c r="F351" s="25">
        <f>E351/D351</f>
        <v>0.85238235294117648</v>
      </c>
      <c r="G351" s="24">
        <f>MAX(0,C351-E351)</f>
        <v>0</v>
      </c>
      <c r="H351" s="24">
        <f>MAX(0,E351-C351)</f>
        <v>0</v>
      </c>
      <c r="I351">
        <f>MIN(MATCH(MEDIAN(MinStable,F351,1),FC_L,1),3)</f>
        <v>3</v>
      </c>
      <c r="J351" s="25">
        <f>INDEX(FC_E1,$I351)+(MEDIAN(MinStable,$F351,1)-INDEX(FC_L,$I351))*(INDEX(FC_E1,$I351+1)-INDEX(FC_E1,$I351))/(INDEX(FC_L,$I351+1)-INDEX(FC_L,$I351))</f>
        <v>0.41441917647058824</v>
      </c>
      <c r="K351" s="25">
        <f>INDEX(FC_E2,$I351)+(MEDIAN(MinStable,$F351,1)-INDEX(FC_L,$I351))*(INDEX(FC_E2,$I351+1)-INDEX(FC_E2,$I351))/(INDEX(FC_L,$I351+1)-INDEX(FC_L,$I351))</f>
        <v>0.40900964705882353</v>
      </c>
      <c r="L351" s="25">
        <f>INDEX(FC_E3,$I351)+(MEDIAN(MinStable,$F351,1)-INDEX(FC_L,$I351))*(INDEX(FC_E3,$I351+1)-INDEX(FC_E3,$I351))/(INDEX(FC_L,$I351+1)-INDEX(FC_L,$I351))</f>
        <v>0.40200964705882353</v>
      </c>
      <c r="M351" s="26">
        <f>(Cap_1*F351/J351+IF(N_base&gt;=2,Cap_2*F351/K351,0)+IF(N_base&gt;=3,Cap_3*F351/L351,0))*dt/60</f>
        <v>0.11821541347660955</v>
      </c>
    </row>
    <row r="352" spans="1:13" x14ac:dyDescent="0.2">
      <c r="A352">
        <v>350</v>
      </c>
      <c r="B352" s="22">
        <f>A352/1440</f>
        <v>0.24305555555555555</v>
      </c>
      <c r="C352" s="27">
        <f>Sim!C352</f>
        <v>2.8889</v>
      </c>
      <c r="D352" s="24">
        <f>Cap_base</f>
        <v>3.4</v>
      </c>
      <c r="E352" s="24">
        <f>MEDIAN(MinStable*D352,C352,D352)</f>
        <v>2.8889</v>
      </c>
      <c r="F352" s="25">
        <f>E352/D352</f>
        <v>0.84967647058823537</v>
      </c>
      <c r="G352" s="24">
        <f>MAX(0,C352-E352)</f>
        <v>0</v>
      </c>
      <c r="H352" s="24">
        <f>MAX(0,E352-C352)</f>
        <v>0</v>
      </c>
      <c r="I352">
        <f>MIN(MATCH(MEDIAN(MinStable,F352,1),FC_L,1),3)</f>
        <v>3</v>
      </c>
      <c r="J352" s="25">
        <f>INDEX(FC_E1,$I352)+(MEDIAN(MinStable,$F352,1)-INDEX(FC_L,$I352))*(INDEX(FC_E1,$I352+1)-INDEX(FC_E1,$I352))/(INDEX(FC_L,$I352+1)-INDEX(FC_L,$I352))</f>
        <v>0.41417023529411767</v>
      </c>
      <c r="K352" s="25">
        <f>INDEX(FC_E2,$I352)+(MEDIAN(MinStable,$F352,1)-INDEX(FC_L,$I352))*(INDEX(FC_E2,$I352+1)-INDEX(FC_E2,$I352))/(INDEX(FC_L,$I352+1)-INDEX(FC_L,$I352))</f>
        <v>0.4087715294117647</v>
      </c>
      <c r="L352" s="25">
        <f>INDEX(FC_E3,$I352)+(MEDIAN(MinStable,$F352,1)-INDEX(FC_L,$I352))*(INDEX(FC_E3,$I352+1)-INDEX(FC_E3,$I352))/(INDEX(FC_L,$I352+1)-INDEX(FC_L,$I352))</f>
        <v>0.40177152941176469</v>
      </c>
      <c r="M352" s="26">
        <f>(Cap_1*F352/J352+IF(N_base&gt;=2,Cap_2*F352/K352,0)+IF(N_base&gt;=3,Cap_3*F352/L352,0))*dt/60</f>
        <v>0.11790993716168234</v>
      </c>
    </row>
    <row r="353" spans="1:13" x14ac:dyDescent="0.2">
      <c r="A353">
        <v>351</v>
      </c>
      <c r="B353" s="22">
        <f>A353/1440</f>
        <v>0.24374999999999999</v>
      </c>
      <c r="C353" s="27">
        <f>Sim!C353</f>
        <v>2.9196</v>
      </c>
      <c r="D353" s="24">
        <f>Cap_base</f>
        <v>3.4</v>
      </c>
      <c r="E353" s="24">
        <f>MEDIAN(MinStable*D353,C353,D353)</f>
        <v>2.9196</v>
      </c>
      <c r="F353" s="25">
        <f>E353/D353</f>
        <v>0.85870588235294121</v>
      </c>
      <c r="G353" s="24">
        <f>MAX(0,C353-E353)</f>
        <v>0</v>
      </c>
      <c r="H353" s="24">
        <f>MAX(0,E353-C353)</f>
        <v>0</v>
      </c>
      <c r="I353">
        <f>MIN(MATCH(MEDIAN(MinStable,F353,1),FC_L,1),3)</f>
        <v>3</v>
      </c>
      <c r="J353" s="25">
        <f>INDEX(FC_E1,$I353)+(MEDIAN(MinStable,$F353,1)-INDEX(FC_L,$I353))*(INDEX(FC_E1,$I353+1)-INDEX(FC_E1,$I353))/(INDEX(FC_L,$I353+1)-INDEX(FC_L,$I353))</f>
        <v>0.41500094117647063</v>
      </c>
      <c r="K353" s="25">
        <f>INDEX(FC_E2,$I353)+(MEDIAN(MinStable,$F353,1)-INDEX(FC_L,$I353))*(INDEX(FC_E2,$I353+1)-INDEX(FC_E2,$I353))/(INDEX(FC_L,$I353+1)-INDEX(FC_L,$I353))</f>
        <v>0.40956611764705886</v>
      </c>
      <c r="L353" s="25">
        <f>INDEX(FC_E3,$I353)+(MEDIAN(MinStable,$F353,1)-INDEX(FC_L,$I353))*(INDEX(FC_E3,$I353+1)-INDEX(FC_E3,$I353))/(INDEX(FC_L,$I353+1)-INDEX(FC_L,$I353))</f>
        <v>0.40256611764705885</v>
      </c>
      <c r="M353" s="26">
        <f>(Cap_1*F353/J353+IF(N_base&gt;=2,Cap_2*F353/K353,0)+IF(N_base&gt;=3,Cap_3*F353/L353,0))*dt/60</f>
        <v>0.11892789017972154</v>
      </c>
    </row>
    <row r="354" spans="1:13" x14ac:dyDescent="0.2">
      <c r="A354">
        <v>352</v>
      </c>
      <c r="B354" s="22">
        <f>A354/1440</f>
        <v>0.24444444444444444</v>
      </c>
      <c r="C354" s="27">
        <f>Sim!C354</f>
        <v>2.9055</v>
      </c>
      <c r="D354" s="24">
        <f>Cap_base</f>
        <v>3.4</v>
      </c>
      <c r="E354" s="24">
        <f>MEDIAN(MinStable*D354,C354,D354)</f>
        <v>2.9055</v>
      </c>
      <c r="F354" s="25">
        <f>E354/D354</f>
        <v>0.85455882352941182</v>
      </c>
      <c r="G354" s="24">
        <f>MAX(0,C354-E354)</f>
        <v>0</v>
      </c>
      <c r="H354" s="24">
        <f>MAX(0,E354-C354)</f>
        <v>0</v>
      </c>
      <c r="I354">
        <f>MIN(MATCH(MEDIAN(MinStable,F354,1),FC_L,1),3)</f>
        <v>3</v>
      </c>
      <c r="J354" s="25">
        <f>INDEX(FC_E1,$I354)+(MEDIAN(MinStable,$F354,1)-INDEX(FC_L,$I354))*(INDEX(FC_E1,$I354+1)-INDEX(FC_E1,$I354))/(INDEX(FC_L,$I354+1)-INDEX(FC_L,$I354))</f>
        <v>0.4146194117647059</v>
      </c>
      <c r="K354" s="25">
        <f>INDEX(FC_E2,$I354)+(MEDIAN(MinStable,$F354,1)-INDEX(FC_L,$I354))*(INDEX(FC_E2,$I354+1)-INDEX(FC_E2,$I354))/(INDEX(FC_L,$I354+1)-INDEX(FC_L,$I354))</f>
        <v>0.40920117647058823</v>
      </c>
      <c r="L354" s="25">
        <f>INDEX(FC_E3,$I354)+(MEDIAN(MinStable,$F354,1)-INDEX(FC_L,$I354))*(INDEX(FC_E3,$I354+1)-INDEX(FC_E3,$I354))/(INDEX(FC_L,$I354+1)-INDEX(FC_L,$I354))</f>
        <v>0.40220117647058823</v>
      </c>
      <c r="M354" s="26">
        <f>(Cap_1*F354/J354+IF(N_base&gt;=2,Cap_2*F354/K354,0)+IF(N_base&gt;=3,Cap_3*F354/L354,0))*dt/60</f>
        <v>0.1184608603795603</v>
      </c>
    </row>
    <row r="355" spans="1:13" x14ac:dyDescent="0.2">
      <c r="A355">
        <v>353</v>
      </c>
      <c r="B355" s="22">
        <f>A355/1440</f>
        <v>0.24513888888888888</v>
      </c>
      <c r="C355" s="27">
        <f>Sim!C355</f>
        <v>2.9802</v>
      </c>
      <c r="D355" s="24">
        <f>Cap_base</f>
        <v>3.4</v>
      </c>
      <c r="E355" s="24">
        <f>MEDIAN(MinStable*D355,C355,D355)</f>
        <v>2.9802</v>
      </c>
      <c r="F355" s="25">
        <f>E355/D355</f>
        <v>0.87652941176470589</v>
      </c>
      <c r="G355" s="24">
        <f>MAX(0,C355-E355)</f>
        <v>0</v>
      </c>
      <c r="H355" s="24">
        <f>MAX(0,E355-C355)</f>
        <v>0</v>
      </c>
      <c r="I355">
        <f>MIN(MATCH(MEDIAN(MinStable,F355,1),FC_L,1),3)</f>
        <v>3</v>
      </c>
      <c r="J355" s="25">
        <f>INDEX(FC_E1,$I355)+(MEDIAN(MinStable,$F355,1)-INDEX(FC_L,$I355))*(INDEX(FC_E1,$I355+1)-INDEX(FC_E1,$I355))/(INDEX(FC_L,$I355+1)-INDEX(FC_L,$I355))</f>
        <v>0.41664070588235297</v>
      </c>
      <c r="K355" s="25">
        <f>INDEX(FC_E2,$I355)+(MEDIAN(MinStable,$F355,1)-INDEX(FC_L,$I355))*(INDEX(FC_E2,$I355+1)-INDEX(FC_E2,$I355))/(INDEX(FC_L,$I355+1)-INDEX(FC_L,$I355))</f>
        <v>0.41113458823529414</v>
      </c>
      <c r="L355" s="25">
        <f>INDEX(FC_E3,$I355)+(MEDIAN(MinStable,$F355,1)-INDEX(FC_L,$I355))*(INDEX(FC_E3,$I355+1)-INDEX(FC_E3,$I355))/(INDEX(FC_L,$I355+1)-INDEX(FC_L,$I355))</f>
        <v>0.40413458823529413</v>
      </c>
      <c r="M355" s="26">
        <f>(Cap_1*F355/J355+IF(N_base&gt;=2,Cap_2*F355/K355,0)+IF(N_base&gt;=3,Cap_3*F355/L355,0))*dt/60</f>
        <v>0.12092552804844478</v>
      </c>
    </row>
    <row r="356" spans="1:13" x14ac:dyDescent="0.2">
      <c r="A356">
        <v>354</v>
      </c>
      <c r="B356" s="22">
        <f>A356/1440</f>
        <v>0.24583333333333332</v>
      </c>
      <c r="C356" s="27">
        <f>Sim!C356</f>
        <v>2.8976999999999999</v>
      </c>
      <c r="D356" s="24">
        <f>Cap_base</f>
        <v>3.4</v>
      </c>
      <c r="E356" s="24">
        <f>MEDIAN(MinStable*D356,C356,D356)</f>
        <v>2.8976999999999999</v>
      </c>
      <c r="F356" s="25">
        <f>E356/D356</f>
        <v>0.85226470588235292</v>
      </c>
      <c r="G356" s="24">
        <f>MAX(0,C356-E356)</f>
        <v>0</v>
      </c>
      <c r="H356" s="24">
        <f>MAX(0,E356-C356)</f>
        <v>0</v>
      </c>
      <c r="I356">
        <f>MIN(MATCH(MEDIAN(MinStable,F356,1),FC_L,1),3)</f>
        <v>3</v>
      </c>
      <c r="J356" s="25">
        <f>INDEX(FC_E1,$I356)+(MEDIAN(MinStable,$F356,1)-INDEX(FC_L,$I356))*(INDEX(FC_E1,$I356+1)-INDEX(FC_E1,$I356))/(INDEX(FC_L,$I356+1)-INDEX(FC_L,$I356))</f>
        <v>0.41440835294117651</v>
      </c>
      <c r="K356" s="25">
        <f>INDEX(FC_E2,$I356)+(MEDIAN(MinStable,$F356,1)-INDEX(FC_L,$I356))*(INDEX(FC_E2,$I356+1)-INDEX(FC_E2,$I356))/(INDEX(FC_L,$I356+1)-INDEX(FC_L,$I356))</f>
        <v>0.40899929411764707</v>
      </c>
      <c r="L356" s="25">
        <f>INDEX(FC_E3,$I356)+(MEDIAN(MinStable,$F356,1)-INDEX(FC_L,$I356))*(INDEX(FC_E3,$I356+1)-INDEX(FC_E3,$I356))/(INDEX(FC_L,$I356+1)-INDEX(FC_L,$I356))</f>
        <v>0.40199929411764707</v>
      </c>
      <c r="M356" s="26">
        <f>(Cap_1*F356/J356+IF(N_base&gt;=2,Cap_2*F356/K356,0)+IF(N_base&gt;=3,Cap_3*F356/L356,0))*dt/60</f>
        <v>0.11820213941791859</v>
      </c>
    </row>
    <row r="357" spans="1:13" x14ac:dyDescent="0.2">
      <c r="A357">
        <v>355</v>
      </c>
      <c r="B357" s="22">
        <f>A357/1440</f>
        <v>0.24652777777777779</v>
      </c>
      <c r="C357" s="27">
        <f>Sim!C357</f>
        <v>3.0017</v>
      </c>
      <c r="D357" s="24">
        <f>Cap_base</f>
        <v>3.4</v>
      </c>
      <c r="E357" s="24">
        <f>MEDIAN(MinStable*D357,C357,D357)</f>
        <v>3.0017</v>
      </c>
      <c r="F357" s="25">
        <f>E357/D357</f>
        <v>0.88285294117647062</v>
      </c>
      <c r="G357" s="24">
        <f>MAX(0,C357-E357)</f>
        <v>0</v>
      </c>
      <c r="H357" s="24">
        <f>MAX(0,E357-C357)</f>
        <v>0</v>
      </c>
      <c r="I357">
        <f>MIN(MATCH(MEDIAN(MinStable,F357,1),FC_L,1),3)</f>
        <v>3</v>
      </c>
      <c r="J357" s="25">
        <f>INDEX(FC_E1,$I357)+(MEDIAN(MinStable,$F357,1)-INDEX(FC_L,$I357))*(INDEX(FC_E1,$I357+1)-INDEX(FC_E1,$I357))/(INDEX(FC_L,$I357+1)-INDEX(FC_L,$I357))</f>
        <v>0.41722247058823531</v>
      </c>
      <c r="K357" s="25">
        <f>INDEX(FC_E2,$I357)+(MEDIAN(MinStable,$F357,1)-INDEX(FC_L,$I357))*(INDEX(FC_E2,$I357+1)-INDEX(FC_E2,$I357))/(INDEX(FC_L,$I357+1)-INDEX(FC_L,$I357))</f>
        <v>0.41169105882352941</v>
      </c>
      <c r="L357" s="25">
        <f>INDEX(FC_E3,$I357)+(MEDIAN(MinStable,$F357,1)-INDEX(FC_L,$I357))*(INDEX(FC_E3,$I357+1)-INDEX(FC_E3,$I357))/(INDEX(FC_L,$I357+1)-INDEX(FC_L,$I357))</f>
        <v>0.4046910588235294</v>
      </c>
      <c r="M357" s="26">
        <f>(Cap_1*F357/J357+IF(N_base&gt;=2,Cap_2*F357/K357,0)+IF(N_base&gt;=3,Cap_3*F357/L357,0))*dt/60</f>
        <v>0.12163054195359319</v>
      </c>
    </row>
    <row r="358" spans="1:13" x14ac:dyDescent="0.2">
      <c r="A358">
        <v>356</v>
      </c>
      <c r="B358" s="22">
        <f>A358/1440</f>
        <v>0.24722222222222223</v>
      </c>
      <c r="C358" s="27">
        <f>Sim!C358</f>
        <v>2.9662000000000002</v>
      </c>
      <c r="D358" s="24">
        <f>Cap_base</f>
        <v>3.4</v>
      </c>
      <c r="E358" s="24">
        <f>MEDIAN(MinStable*D358,C358,D358)</f>
        <v>2.9662000000000002</v>
      </c>
      <c r="F358" s="25">
        <f>E358/D358</f>
        <v>0.87241176470588244</v>
      </c>
      <c r="G358" s="24">
        <f>MAX(0,C358-E358)</f>
        <v>0</v>
      </c>
      <c r="H358" s="24">
        <f>MAX(0,E358-C358)</f>
        <v>0</v>
      </c>
      <c r="I358">
        <f>MIN(MATCH(MEDIAN(MinStable,F358,1),FC_L,1),3)</f>
        <v>3</v>
      </c>
      <c r="J358" s="25">
        <f>INDEX(FC_E1,$I358)+(MEDIAN(MinStable,$F358,1)-INDEX(FC_L,$I358))*(INDEX(FC_E1,$I358+1)-INDEX(FC_E1,$I358))/(INDEX(FC_L,$I358+1)-INDEX(FC_L,$I358))</f>
        <v>0.4162618823529412</v>
      </c>
      <c r="K358" s="25">
        <f>INDEX(FC_E2,$I358)+(MEDIAN(MinStable,$F358,1)-INDEX(FC_L,$I358))*(INDEX(FC_E2,$I358+1)-INDEX(FC_E2,$I358))/(INDEX(FC_L,$I358+1)-INDEX(FC_L,$I358))</f>
        <v>0.41077223529411766</v>
      </c>
      <c r="L358" s="25">
        <f>INDEX(FC_E3,$I358)+(MEDIAN(MinStable,$F358,1)-INDEX(FC_L,$I358))*(INDEX(FC_E3,$I358+1)-INDEX(FC_E3,$I358))/(INDEX(FC_L,$I358+1)-INDEX(FC_L,$I358))</f>
        <v>0.40377223529411765</v>
      </c>
      <c r="M358" s="26">
        <f>(Cap_1*F358/J358+IF(N_base&gt;=2,Cap_2*F358/K358,0)+IF(N_base&gt;=3,Cap_3*F358/L358,0))*dt/60</f>
        <v>0.12046540522146894</v>
      </c>
    </row>
    <row r="359" spans="1:13" x14ac:dyDescent="0.2">
      <c r="A359">
        <v>357</v>
      </c>
      <c r="B359" s="22">
        <f>A359/1440</f>
        <v>0.24791666666666667</v>
      </c>
      <c r="C359" s="27">
        <f>Sim!C359</f>
        <v>3.0272000000000001</v>
      </c>
      <c r="D359" s="24">
        <f>Cap_base</f>
        <v>3.4</v>
      </c>
      <c r="E359" s="24">
        <f>MEDIAN(MinStable*D359,C359,D359)</f>
        <v>3.0272000000000001</v>
      </c>
      <c r="F359" s="25">
        <f>E359/D359</f>
        <v>0.89035294117647068</v>
      </c>
      <c r="G359" s="24">
        <f>MAX(0,C359-E359)</f>
        <v>0</v>
      </c>
      <c r="H359" s="24">
        <f>MAX(0,E359-C359)</f>
        <v>0</v>
      </c>
      <c r="I359">
        <f>MIN(MATCH(MEDIAN(MinStable,F359,1),FC_L,1),3)</f>
        <v>3</v>
      </c>
      <c r="J359" s="25">
        <f>INDEX(FC_E1,$I359)+(MEDIAN(MinStable,$F359,1)-INDEX(FC_L,$I359))*(INDEX(FC_E1,$I359+1)-INDEX(FC_E1,$I359))/(INDEX(FC_L,$I359+1)-INDEX(FC_L,$I359))</f>
        <v>0.41791247058823533</v>
      </c>
      <c r="K359" s="25">
        <f>INDEX(FC_E2,$I359)+(MEDIAN(MinStable,$F359,1)-INDEX(FC_L,$I359))*(INDEX(FC_E2,$I359+1)-INDEX(FC_E2,$I359))/(INDEX(FC_L,$I359+1)-INDEX(FC_L,$I359))</f>
        <v>0.4123510588235294</v>
      </c>
      <c r="L359" s="25">
        <f>INDEX(FC_E3,$I359)+(MEDIAN(MinStable,$F359,1)-INDEX(FC_L,$I359))*(INDEX(FC_E3,$I359+1)-INDEX(FC_E3,$I359))/(INDEX(FC_L,$I359+1)-INDEX(FC_L,$I359))</f>
        <v>0.4053510588235294</v>
      </c>
      <c r="M359" s="26">
        <f>(Cap_1*F359/J359+IF(N_base&gt;=2,Cap_2*F359/K359,0)+IF(N_base&gt;=3,Cap_3*F359/L359,0))*dt/60</f>
        <v>0.12246421345205934</v>
      </c>
    </row>
    <row r="360" spans="1:13" x14ac:dyDescent="0.2">
      <c r="A360">
        <v>358</v>
      </c>
      <c r="B360" s="22">
        <f>A360/1440</f>
        <v>0.24861111111111112</v>
      </c>
      <c r="C360" s="27">
        <f>Sim!C360</f>
        <v>3.0739999999999998</v>
      </c>
      <c r="D360" s="24">
        <f>Cap_base</f>
        <v>3.4</v>
      </c>
      <c r="E360" s="24">
        <f>MEDIAN(MinStable*D360,C360,D360)</f>
        <v>3.0739999999999998</v>
      </c>
      <c r="F360" s="25">
        <f>E360/D360</f>
        <v>0.90411764705882347</v>
      </c>
      <c r="G360" s="24">
        <f>MAX(0,C360-E360)</f>
        <v>0</v>
      </c>
      <c r="H360" s="24">
        <f>MAX(0,E360-C360)</f>
        <v>0</v>
      </c>
      <c r="I360">
        <f>MIN(MATCH(MEDIAN(MinStable,F360,1),FC_L,1),3)</f>
        <v>3</v>
      </c>
      <c r="J360" s="25">
        <f>INDEX(FC_E1,$I360)+(MEDIAN(MinStable,$F360,1)-INDEX(FC_L,$I360))*(INDEX(FC_E1,$I360+1)-INDEX(FC_E1,$I360))/(INDEX(FC_L,$I360+1)-INDEX(FC_L,$I360))</f>
        <v>0.41917882352941177</v>
      </c>
      <c r="K360" s="25">
        <f>INDEX(FC_E2,$I360)+(MEDIAN(MinStable,$F360,1)-INDEX(FC_L,$I360))*(INDEX(FC_E2,$I360+1)-INDEX(FC_E2,$I360))/(INDEX(FC_L,$I360+1)-INDEX(FC_L,$I360))</f>
        <v>0.41356235294117649</v>
      </c>
      <c r="L360" s="25">
        <f>INDEX(FC_E3,$I360)+(MEDIAN(MinStable,$F360,1)-INDEX(FC_L,$I360))*(INDEX(FC_E3,$I360+1)-INDEX(FC_E3,$I360))/(INDEX(FC_L,$I360+1)-INDEX(FC_L,$I360))</f>
        <v>0.40656235294117649</v>
      </c>
      <c r="M360" s="26">
        <f>(Cap_1*F360/J360+IF(N_base&gt;=2,Cap_2*F360/K360,0)+IF(N_base&gt;=3,Cap_3*F360/L360,0))*dt/60</f>
        <v>0.12398720805734617</v>
      </c>
    </row>
    <row r="361" spans="1:13" x14ac:dyDescent="0.2">
      <c r="A361">
        <v>359</v>
      </c>
      <c r="B361" s="22">
        <f>A361/1440</f>
        <v>0.24930555555555556</v>
      </c>
      <c r="C361" s="27">
        <f>Sim!C361</f>
        <v>3.0720999999999998</v>
      </c>
      <c r="D361" s="24">
        <f>Cap_base</f>
        <v>3.4</v>
      </c>
      <c r="E361" s="24">
        <f>MEDIAN(MinStable*D361,C361,D361)</f>
        <v>3.0720999999999998</v>
      </c>
      <c r="F361" s="25">
        <f>E361/D361</f>
        <v>0.90355882352941175</v>
      </c>
      <c r="G361" s="24">
        <f>MAX(0,C361-E361)</f>
        <v>0</v>
      </c>
      <c r="H361" s="24">
        <f>MAX(0,E361-C361)</f>
        <v>0</v>
      </c>
      <c r="I361">
        <f>MIN(MATCH(MEDIAN(MinStable,F361,1),FC_L,1),3)</f>
        <v>3</v>
      </c>
      <c r="J361" s="25">
        <f>INDEX(FC_E1,$I361)+(MEDIAN(MinStable,$F361,1)-INDEX(FC_L,$I361))*(INDEX(FC_E1,$I361+1)-INDEX(FC_E1,$I361))/(INDEX(FC_L,$I361+1)-INDEX(FC_L,$I361))</f>
        <v>0.41912741176470586</v>
      </c>
      <c r="K361" s="25">
        <f>INDEX(FC_E2,$I361)+(MEDIAN(MinStable,$F361,1)-INDEX(FC_L,$I361))*(INDEX(FC_E2,$I361+1)-INDEX(FC_E2,$I361))/(INDEX(FC_L,$I361+1)-INDEX(FC_L,$I361))</f>
        <v>0.41351317647058822</v>
      </c>
      <c r="L361" s="25">
        <f>INDEX(FC_E3,$I361)+(MEDIAN(MinStable,$F361,1)-INDEX(FC_L,$I361))*(INDEX(FC_E3,$I361+1)-INDEX(FC_E3,$I361))/(INDEX(FC_L,$I361+1)-INDEX(FC_L,$I361))</f>
        <v>0.40651317647058821</v>
      </c>
      <c r="M361" s="26">
        <f>(Cap_1*F361/J361+IF(N_base&gt;=2,Cap_2*F361/K361,0)+IF(N_base&gt;=3,Cap_3*F361/L361,0))*dt/60</f>
        <v>0.12392555372510167</v>
      </c>
    </row>
    <row r="362" spans="1:13" x14ac:dyDescent="0.2">
      <c r="A362">
        <v>360</v>
      </c>
      <c r="B362" s="22">
        <f>A362/1440</f>
        <v>0.25</v>
      </c>
      <c r="C362" s="27">
        <f>Sim!C362</f>
        <v>3.0205000000000002</v>
      </c>
      <c r="D362" s="24">
        <f>Cap_base</f>
        <v>3.4</v>
      </c>
      <c r="E362" s="24">
        <f>MEDIAN(MinStable*D362,C362,D362)</f>
        <v>3.0205000000000002</v>
      </c>
      <c r="F362" s="25">
        <f>E362/D362</f>
        <v>0.88838235294117651</v>
      </c>
      <c r="G362" s="24">
        <f>MAX(0,C362-E362)</f>
        <v>0</v>
      </c>
      <c r="H362" s="24">
        <f>MAX(0,E362-C362)</f>
        <v>0</v>
      </c>
      <c r="I362">
        <f>MIN(MATCH(MEDIAN(MinStable,F362,1),FC_L,1),3)</f>
        <v>3</v>
      </c>
      <c r="J362" s="25">
        <f>INDEX(FC_E1,$I362)+(MEDIAN(MinStable,$F362,1)-INDEX(FC_L,$I362))*(INDEX(FC_E1,$I362+1)-INDEX(FC_E1,$I362))/(INDEX(FC_L,$I362+1)-INDEX(FC_L,$I362))</f>
        <v>0.41773117647058827</v>
      </c>
      <c r="K362" s="25">
        <f>INDEX(FC_E2,$I362)+(MEDIAN(MinStable,$F362,1)-INDEX(FC_L,$I362))*(INDEX(FC_E2,$I362+1)-INDEX(FC_E2,$I362))/(INDEX(FC_L,$I362+1)-INDEX(FC_L,$I362))</f>
        <v>0.41217764705882354</v>
      </c>
      <c r="L362" s="25">
        <f>INDEX(FC_E3,$I362)+(MEDIAN(MinStable,$F362,1)-INDEX(FC_L,$I362))*(INDEX(FC_E3,$I362+1)-INDEX(FC_E3,$I362))/(INDEX(FC_L,$I362+1)-INDEX(FC_L,$I362))</f>
        <v>0.40517764705882353</v>
      </c>
      <c r="M362" s="26">
        <f>(Cap_1*F362/J362+IF(N_base&gt;=2,Cap_2*F362/K362,0)+IF(N_base&gt;=3,Cap_3*F362/L362,0))*dt/60</f>
        <v>0.12224543323751368</v>
      </c>
    </row>
    <row r="363" spans="1:13" x14ac:dyDescent="0.2">
      <c r="A363">
        <v>361</v>
      </c>
      <c r="B363" s="22">
        <f>A363/1440</f>
        <v>0.25069444444444444</v>
      </c>
      <c r="C363" s="27">
        <f>Sim!C363</f>
        <v>3.1602999999999999</v>
      </c>
      <c r="D363" s="24">
        <f>Cap_base</f>
        <v>3.4</v>
      </c>
      <c r="E363" s="24">
        <f>MEDIAN(MinStable*D363,C363,D363)</f>
        <v>3.1602999999999999</v>
      </c>
      <c r="F363" s="25">
        <f>E363/D363</f>
        <v>0.92949999999999999</v>
      </c>
      <c r="G363" s="24">
        <f>MAX(0,C363-E363)</f>
        <v>0</v>
      </c>
      <c r="H363" s="24">
        <f>MAX(0,E363-C363)</f>
        <v>0</v>
      </c>
      <c r="I363">
        <f>MIN(MATCH(MEDIAN(MinStable,F363,1),FC_L,1),3)</f>
        <v>3</v>
      </c>
      <c r="J363" s="25">
        <f>INDEX(FC_E1,$I363)+(MEDIAN(MinStable,$F363,1)-INDEX(FC_L,$I363))*(INDEX(FC_E1,$I363+1)-INDEX(FC_E1,$I363))/(INDEX(FC_L,$I363+1)-INDEX(FC_L,$I363))</f>
        <v>0.421514</v>
      </c>
      <c r="K363" s="25">
        <f>INDEX(FC_E2,$I363)+(MEDIAN(MinStable,$F363,1)-INDEX(FC_L,$I363))*(INDEX(FC_E2,$I363+1)-INDEX(FC_E2,$I363))/(INDEX(FC_L,$I363+1)-INDEX(FC_L,$I363))</f>
        <v>0.415796</v>
      </c>
      <c r="L363" s="25">
        <f>INDEX(FC_E3,$I363)+(MEDIAN(MinStable,$F363,1)-INDEX(FC_L,$I363))*(INDEX(FC_E3,$I363+1)-INDEX(FC_E3,$I363))/(INDEX(FC_L,$I363+1)-INDEX(FC_L,$I363))</f>
        <v>0.40879599999999999</v>
      </c>
      <c r="M363" s="26">
        <f>(Cap_1*F363/J363+IF(N_base&gt;=2,Cap_2*F363/K363,0)+IF(N_base&gt;=3,Cap_3*F363/L363,0))*dt/60</f>
        <v>0.12677198456084773</v>
      </c>
    </row>
    <row r="364" spans="1:13" x14ac:dyDescent="0.2">
      <c r="A364">
        <v>362</v>
      </c>
      <c r="B364" s="22">
        <f>A364/1440</f>
        <v>0.25138888888888888</v>
      </c>
      <c r="C364" s="27">
        <f>Sim!C364</f>
        <v>3.2208000000000001</v>
      </c>
      <c r="D364" s="24">
        <f>Cap_base</f>
        <v>3.4</v>
      </c>
      <c r="E364" s="24">
        <f>MEDIAN(MinStable*D364,C364,D364)</f>
        <v>3.2208000000000001</v>
      </c>
      <c r="F364" s="25">
        <f>E364/D364</f>
        <v>0.94729411764705884</v>
      </c>
      <c r="G364" s="24">
        <f>MAX(0,C364-E364)</f>
        <v>0</v>
      </c>
      <c r="H364" s="24">
        <f>MAX(0,E364-C364)</f>
        <v>0</v>
      </c>
      <c r="I364">
        <f>MIN(MATCH(MEDIAN(MinStable,F364,1),FC_L,1),3)</f>
        <v>3</v>
      </c>
      <c r="J364" s="25">
        <f>INDEX(FC_E1,$I364)+(MEDIAN(MinStable,$F364,1)-INDEX(FC_L,$I364))*(INDEX(FC_E1,$I364+1)-INDEX(FC_E1,$I364))/(INDEX(FC_L,$I364+1)-INDEX(FC_L,$I364))</f>
        <v>0.42315105882352944</v>
      </c>
      <c r="K364" s="25">
        <f>INDEX(FC_E2,$I364)+(MEDIAN(MinStable,$F364,1)-INDEX(FC_L,$I364))*(INDEX(FC_E2,$I364+1)-INDEX(FC_E2,$I364))/(INDEX(FC_L,$I364+1)-INDEX(FC_L,$I364))</f>
        <v>0.41736188235294119</v>
      </c>
      <c r="L364" s="25">
        <f>INDEX(FC_E3,$I364)+(MEDIAN(MinStable,$F364,1)-INDEX(FC_L,$I364))*(INDEX(FC_E3,$I364+1)-INDEX(FC_E3,$I364))/(INDEX(FC_L,$I364+1)-INDEX(FC_L,$I364))</f>
        <v>0.41036188235294119</v>
      </c>
      <c r="M364" s="26">
        <f>(Cap_1*F364/J364+IF(N_base&gt;=2,Cap_2*F364/K364,0)+IF(N_base&gt;=3,Cap_3*F364/L364,0))*dt/60</f>
        <v>0.12870616804465337</v>
      </c>
    </row>
    <row r="365" spans="1:13" x14ac:dyDescent="0.2">
      <c r="A365">
        <v>363</v>
      </c>
      <c r="B365" s="22">
        <f>A365/1440</f>
        <v>0.25208333333333333</v>
      </c>
      <c r="C365" s="27">
        <f>Sim!C365</f>
        <v>3.1678999999999999</v>
      </c>
      <c r="D365" s="24">
        <f>Cap_base</f>
        <v>3.4</v>
      </c>
      <c r="E365" s="24">
        <f>MEDIAN(MinStable*D365,C365,D365)</f>
        <v>3.1678999999999999</v>
      </c>
      <c r="F365" s="25">
        <f>E365/D365</f>
        <v>0.93173529411764711</v>
      </c>
      <c r="G365" s="24">
        <f>MAX(0,C365-E365)</f>
        <v>0</v>
      </c>
      <c r="H365" s="24">
        <f>MAX(0,E365-C365)</f>
        <v>0</v>
      </c>
      <c r="I365">
        <f>MIN(MATCH(MEDIAN(MinStable,F365,1),FC_L,1),3)</f>
        <v>3</v>
      </c>
      <c r="J365" s="25">
        <f>INDEX(FC_E1,$I365)+(MEDIAN(MinStable,$F365,1)-INDEX(FC_L,$I365))*(INDEX(FC_E1,$I365+1)-INDEX(FC_E1,$I365))/(INDEX(FC_L,$I365+1)-INDEX(FC_L,$I365))</f>
        <v>0.42171964705882353</v>
      </c>
      <c r="K365" s="25">
        <f>INDEX(FC_E2,$I365)+(MEDIAN(MinStable,$F365,1)-INDEX(FC_L,$I365))*(INDEX(FC_E2,$I365+1)-INDEX(FC_E2,$I365))/(INDEX(FC_L,$I365+1)-INDEX(FC_L,$I365))</f>
        <v>0.41599270588235293</v>
      </c>
      <c r="L365" s="25">
        <f>INDEX(FC_E3,$I365)+(MEDIAN(MinStable,$F365,1)-INDEX(FC_L,$I365))*(INDEX(FC_E3,$I365+1)-INDEX(FC_E3,$I365))/(INDEX(FC_L,$I365+1)-INDEX(FC_L,$I365))</f>
        <v>0.40899270588235292</v>
      </c>
      <c r="M365" s="26">
        <f>(Cap_1*F365/J365+IF(N_base&gt;=2,Cap_2*F365/K365,0)+IF(N_base&gt;=3,Cap_3*F365/L365,0))*dt/60</f>
        <v>0.12701576923899544</v>
      </c>
    </row>
    <row r="366" spans="1:13" x14ac:dyDescent="0.2">
      <c r="A366">
        <v>364</v>
      </c>
      <c r="B366" s="22">
        <f>A366/1440</f>
        <v>0.25277777777777777</v>
      </c>
      <c r="C366" s="27">
        <f>Sim!C366</f>
        <v>3.0392000000000001</v>
      </c>
      <c r="D366" s="24">
        <f>Cap_base</f>
        <v>3.4</v>
      </c>
      <c r="E366" s="24">
        <f>MEDIAN(MinStable*D366,C366,D366)</f>
        <v>3.0392000000000001</v>
      </c>
      <c r="F366" s="25">
        <f>E366/D366</f>
        <v>0.89388235294117657</v>
      </c>
      <c r="G366" s="24">
        <f>MAX(0,C366-E366)</f>
        <v>0</v>
      </c>
      <c r="H366" s="24">
        <f>MAX(0,E366-C366)</f>
        <v>0</v>
      </c>
      <c r="I366">
        <f>MIN(MATCH(MEDIAN(MinStable,F366,1),FC_L,1),3)</f>
        <v>3</v>
      </c>
      <c r="J366" s="25">
        <f>INDEX(FC_E1,$I366)+(MEDIAN(MinStable,$F366,1)-INDEX(FC_L,$I366))*(INDEX(FC_E1,$I366+1)-INDEX(FC_E1,$I366))/(INDEX(FC_L,$I366+1)-INDEX(FC_L,$I366))</f>
        <v>0.41823717647058822</v>
      </c>
      <c r="K366" s="25">
        <f>INDEX(FC_E2,$I366)+(MEDIAN(MinStable,$F366,1)-INDEX(FC_L,$I366))*(INDEX(FC_E2,$I366+1)-INDEX(FC_E2,$I366))/(INDEX(FC_L,$I366+1)-INDEX(FC_L,$I366))</f>
        <v>0.41266164705882352</v>
      </c>
      <c r="L366" s="25">
        <f>INDEX(FC_E3,$I366)+(MEDIAN(MinStable,$F366,1)-INDEX(FC_L,$I366))*(INDEX(FC_E3,$I366+1)-INDEX(FC_E3,$I366))/(INDEX(FC_L,$I366+1)-INDEX(FC_L,$I366))</f>
        <v>0.40566164705882352</v>
      </c>
      <c r="M366" s="26">
        <f>(Cap_1*F366/J366+IF(N_base&gt;=2,Cap_2*F366/K366,0)+IF(N_base&gt;=3,Cap_3*F366/L366,0))*dt/60</f>
        <v>0.12285559139800324</v>
      </c>
    </row>
    <row r="367" spans="1:13" x14ac:dyDescent="0.2">
      <c r="A367">
        <v>365</v>
      </c>
      <c r="B367" s="22">
        <f>A367/1440</f>
        <v>0.25347222222222221</v>
      </c>
      <c r="C367" s="27">
        <f>Sim!C367</f>
        <v>3.1629</v>
      </c>
      <c r="D367" s="24">
        <f>Cap_base</f>
        <v>3.4</v>
      </c>
      <c r="E367" s="24">
        <f>MEDIAN(MinStable*D367,C367,D367)</f>
        <v>3.1629</v>
      </c>
      <c r="F367" s="25">
        <f>E367/D367</f>
        <v>0.93026470588235299</v>
      </c>
      <c r="G367" s="24">
        <f>MAX(0,C367-E367)</f>
        <v>0</v>
      </c>
      <c r="H367" s="24">
        <f>MAX(0,E367-C367)</f>
        <v>0</v>
      </c>
      <c r="I367">
        <f>MIN(MATCH(MEDIAN(MinStable,F367,1),FC_L,1),3)</f>
        <v>3</v>
      </c>
      <c r="J367" s="25">
        <f>INDEX(FC_E1,$I367)+(MEDIAN(MinStable,$F367,1)-INDEX(FC_L,$I367))*(INDEX(FC_E1,$I367+1)-INDEX(FC_E1,$I367))/(INDEX(FC_L,$I367+1)-INDEX(FC_L,$I367))</f>
        <v>0.42158435294117647</v>
      </c>
      <c r="K367" s="25">
        <f>INDEX(FC_E2,$I367)+(MEDIAN(MinStable,$F367,1)-INDEX(FC_L,$I367))*(INDEX(FC_E2,$I367+1)-INDEX(FC_E2,$I367))/(INDEX(FC_L,$I367+1)-INDEX(FC_L,$I367))</f>
        <v>0.41586329411764705</v>
      </c>
      <c r="L367" s="25">
        <f>INDEX(FC_E3,$I367)+(MEDIAN(MinStable,$F367,1)-INDEX(FC_L,$I367))*(INDEX(FC_E3,$I367+1)-INDEX(FC_E3,$I367))/(INDEX(FC_L,$I367+1)-INDEX(FC_L,$I367))</f>
        <v>0.40886329411764705</v>
      </c>
      <c r="M367" s="26">
        <f>(Cap_1*F367/J367+IF(N_base&gt;=2,Cap_2*F367/K367,0)+IF(N_base&gt;=3,Cap_3*F367/L367,0))*dt/60</f>
        <v>0.1268554109627914</v>
      </c>
    </row>
    <row r="368" spans="1:13" x14ac:dyDescent="0.2">
      <c r="A368">
        <v>366</v>
      </c>
      <c r="B368" s="22">
        <f>A368/1440</f>
        <v>0.25416666666666665</v>
      </c>
      <c r="C368" s="27">
        <f>Sim!C368</f>
        <v>3.2372999999999998</v>
      </c>
      <c r="D368" s="24">
        <f>Cap_base</f>
        <v>3.4</v>
      </c>
      <c r="E368" s="24">
        <f>MEDIAN(MinStable*D368,C368,D368)</f>
        <v>3.2372999999999998</v>
      </c>
      <c r="F368" s="25">
        <f>E368/D368</f>
        <v>0.95214705882352935</v>
      </c>
      <c r="G368" s="24">
        <f>MAX(0,C368-E368)</f>
        <v>0</v>
      </c>
      <c r="H368" s="24">
        <f>MAX(0,E368-C368)</f>
        <v>0</v>
      </c>
      <c r="I368">
        <f>MIN(MATCH(MEDIAN(MinStable,F368,1),FC_L,1),3)</f>
        <v>3</v>
      </c>
      <c r="J368" s="25">
        <f>INDEX(FC_E1,$I368)+(MEDIAN(MinStable,$F368,1)-INDEX(FC_L,$I368))*(INDEX(FC_E1,$I368+1)-INDEX(FC_E1,$I368))/(INDEX(FC_L,$I368+1)-INDEX(FC_L,$I368))</f>
        <v>0.42359752941176471</v>
      </c>
      <c r="K368" s="25">
        <f>INDEX(FC_E2,$I368)+(MEDIAN(MinStable,$F368,1)-INDEX(FC_L,$I368))*(INDEX(FC_E2,$I368+1)-INDEX(FC_E2,$I368))/(INDEX(FC_L,$I368+1)-INDEX(FC_L,$I368))</f>
        <v>0.41778894117647059</v>
      </c>
      <c r="L368" s="25">
        <f>INDEX(FC_E3,$I368)+(MEDIAN(MinStable,$F368,1)-INDEX(FC_L,$I368))*(INDEX(FC_E3,$I368+1)-INDEX(FC_E3,$I368))/(INDEX(FC_L,$I368+1)-INDEX(FC_L,$I368))</f>
        <v>0.41078894117647058</v>
      </c>
      <c r="M368" s="26">
        <f>(Cap_1*F368/J368+IF(N_base&gt;=2,Cap_2*F368/K368,0)+IF(N_base&gt;=3,Cap_3*F368/L368,0))*dt/60</f>
        <v>0.12923111508487467</v>
      </c>
    </row>
    <row r="369" spans="1:13" x14ac:dyDescent="0.2">
      <c r="A369">
        <v>367</v>
      </c>
      <c r="B369" s="22">
        <f>A369/1440</f>
        <v>0.25486111111111109</v>
      </c>
      <c r="C369" s="27">
        <f>Sim!C369</f>
        <v>3.1604999999999999</v>
      </c>
      <c r="D369" s="24">
        <f>Cap_base</f>
        <v>3.4</v>
      </c>
      <c r="E369" s="24">
        <f>MEDIAN(MinStable*D369,C369,D369)</f>
        <v>3.1604999999999999</v>
      </c>
      <c r="F369" s="25">
        <f>E369/D369</f>
        <v>0.92955882352941177</v>
      </c>
      <c r="G369" s="24">
        <f>MAX(0,C369-E369)</f>
        <v>0</v>
      </c>
      <c r="H369" s="24">
        <f>MAX(0,E369-C369)</f>
        <v>0</v>
      </c>
      <c r="I369">
        <f>MIN(MATCH(MEDIAN(MinStable,F369,1),FC_L,1),3)</f>
        <v>3</v>
      </c>
      <c r="J369" s="25">
        <f>INDEX(FC_E1,$I369)+(MEDIAN(MinStable,$F369,1)-INDEX(FC_L,$I369))*(INDEX(FC_E1,$I369+1)-INDEX(FC_E1,$I369))/(INDEX(FC_L,$I369+1)-INDEX(FC_L,$I369))</f>
        <v>0.42151941176470586</v>
      </c>
      <c r="K369" s="25">
        <f>INDEX(FC_E2,$I369)+(MEDIAN(MinStable,$F369,1)-INDEX(FC_L,$I369))*(INDEX(FC_E2,$I369+1)-INDEX(FC_E2,$I369))/(INDEX(FC_L,$I369+1)-INDEX(FC_L,$I369))</f>
        <v>0.41580117647058823</v>
      </c>
      <c r="L369" s="25">
        <f>INDEX(FC_E3,$I369)+(MEDIAN(MinStable,$F369,1)-INDEX(FC_L,$I369))*(INDEX(FC_E3,$I369+1)-INDEX(FC_E3,$I369))/(INDEX(FC_L,$I369+1)-INDEX(FC_L,$I369))</f>
        <v>0.40880117647058822</v>
      </c>
      <c r="M369" s="26">
        <f>(Cap_1*F369/J369+IF(N_base&gt;=2,Cap_2*F369/K369,0)+IF(N_base&gt;=3,Cap_3*F369/L369,0))*dt/60</f>
        <v>0.12677840295088619</v>
      </c>
    </row>
    <row r="370" spans="1:13" x14ac:dyDescent="0.2">
      <c r="A370">
        <v>368</v>
      </c>
      <c r="B370" s="22">
        <f>A370/1440</f>
        <v>0.25555555555555554</v>
      </c>
      <c r="C370" s="27">
        <f>Sim!C370</f>
        <v>3.0417999999999998</v>
      </c>
      <c r="D370" s="24">
        <f>Cap_base</f>
        <v>3.4</v>
      </c>
      <c r="E370" s="24">
        <f>MEDIAN(MinStable*D370,C370,D370)</f>
        <v>3.0417999999999998</v>
      </c>
      <c r="F370" s="25">
        <f>E370/D370</f>
        <v>0.89464705882352935</v>
      </c>
      <c r="G370" s="24">
        <f>MAX(0,C370-E370)</f>
        <v>0</v>
      </c>
      <c r="H370" s="24">
        <f>MAX(0,E370-C370)</f>
        <v>0</v>
      </c>
      <c r="I370">
        <f>MIN(MATCH(MEDIAN(MinStable,F370,1),FC_L,1),3)</f>
        <v>3</v>
      </c>
      <c r="J370" s="25">
        <f>INDEX(FC_E1,$I370)+(MEDIAN(MinStable,$F370,1)-INDEX(FC_L,$I370))*(INDEX(FC_E1,$I370+1)-INDEX(FC_E1,$I370))/(INDEX(FC_L,$I370+1)-INDEX(FC_L,$I370))</f>
        <v>0.41830752941176469</v>
      </c>
      <c r="K370" s="25">
        <f>INDEX(FC_E2,$I370)+(MEDIAN(MinStable,$F370,1)-INDEX(FC_L,$I370))*(INDEX(FC_E2,$I370+1)-INDEX(FC_E2,$I370))/(INDEX(FC_L,$I370+1)-INDEX(FC_L,$I370))</f>
        <v>0.41272894117647058</v>
      </c>
      <c r="L370" s="25">
        <f>INDEX(FC_E3,$I370)+(MEDIAN(MinStable,$F370,1)-INDEX(FC_L,$I370))*(INDEX(FC_E3,$I370+1)-INDEX(FC_E3,$I370))/(INDEX(FC_L,$I370+1)-INDEX(FC_L,$I370))</f>
        <v>0.40572894117647057</v>
      </c>
      <c r="M370" s="26">
        <f>(Cap_1*F370/J370+IF(N_base&gt;=2,Cap_2*F370/K370,0)+IF(N_base&gt;=3,Cap_3*F370/L370,0))*dt/60</f>
        <v>0.12294031102526994</v>
      </c>
    </row>
    <row r="371" spans="1:13" x14ac:dyDescent="0.2">
      <c r="A371">
        <v>369</v>
      </c>
      <c r="B371" s="22">
        <f>A371/1440</f>
        <v>0.25624999999999998</v>
      </c>
      <c r="C371" s="27">
        <f>Sim!C371</f>
        <v>3.1797</v>
      </c>
      <c r="D371" s="24">
        <f>Cap_base</f>
        <v>3.4</v>
      </c>
      <c r="E371" s="24">
        <f>MEDIAN(MinStable*D371,C371,D371)</f>
        <v>3.1797</v>
      </c>
      <c r="F371" s="25">
        <f>E371/D371</f>
        <v>0.93520588235294122</v>
      </c>
      <c r="G371" s="24">
        <f>MAX(0,C371-E371)</f>
        <v>0</v>
      </c>
      <c r="H371" s="24">
        <f>MAX(0,E371-C371)</f>
        <v>0</v>
      </c>
      <c r="I371">
        <f>MIN(MATCH(MEDIAN(MinStable,F371,1),FC_L,1),3)</f>
        <v>3</v>
      </c>
      <c r="J371" s="25">
        <f>INDEX(FC_E1,$I371)+(MEDIAN(MinStable,$F371,1)-INDEX(FC_L,$I371))*(INDEX(FC_E1,$I371+1)-INDEX(FC_E1,$I371))/(INDEX(FC_L,$I371+1)-INDEX(FC_L,$I371))</f>
        <v>0.42203894117647062</v>
      </c>
      <c r="K371" s="25">
        <f>INDEX(FC_E2,$I371)+(MEDIAN(MinStable,$F371,1)-INDEX(FC_L,$I371))*(INDEX(FC_E2,$I371+1)-INDEX(FC_E2,$I371))/(INDEX(FC_L,$I371+1)-INDEX(FC_L,$I371))</f>
        <v>0.41629811764705882</v>
      </c>
      <c r="L371" s="25">
        <f>INDEX(FC_E3,$I371)+(MEDIAN(MinStable,$F371,1)-INDEX(FC_L,$I371))*(INDEX(FC_E3,$I371+1)-INDEX(FC_E3,$I371))/(INDEX(FC_L,$I371+1)-INDEX(FC_L,$I371))</f>
        <v>0.40929811764705881</v>
      </c>
      <c r="M371" s="26">
        <f>(Cap_1*F371/J371+IF(N_base&gt;=2,Cap_2*F371/K371,0)+IF(N_base&gt;=3,Cap_3*F371/L371,0))*dt/60</f>
        <v>0.1273938129822017</v>
      </c>
    </row>
    <row r="372" spans="1:13" x14ac:dyDescent="0.2">
      <c r="A372">
        <v>370</v>
      </c>
      <c r="B372" s="22">
        <f>A372/1440</f>
        <v>0.25694444444444442</v>
      </c>
      <c r="C372" s="27">
        <f>Sim!C372</f>
        <v>3.0653000000000001</v>
      </c>
      <c r="D372" s="24">
        <f>Cap_base</f>
        <v>3.4</v>
      </c>
      <c r="E372" s="24">
        <f>MEDIAN(MinStable*D372,C372,D372)</f>
        <v>3.0653000000000001</v>
      </c>
      <c r="F372" s="25">
        <f>E372/D372</f>
        <v>0.90155882352941186</v>
      </c>
      <c r="G372" s="24">
        <f>MAX(0,C372-E372)</f>
        <v>0</v>
      </c>
      <c r="H372" s="24">
        <f>MAX(0,E372-C372)</f>
        <v>0</v>
      </c>
      <c r="I372">
        <f>MIN(MATCH(MEDIAN(MinStable,F372,1),FC_L,1),3)</f>
        <v>3</v>
      </c>
      <c r="J372" s="25">
        <f>INDEX(FC_E1,$I372)+(MEDIAN(MinStable,$F372,1)-INDEX(FC_L,$I372))*(INDEX(FC_E1,$I372+1)-INDEX(FC_E1,$I372))/(INDEX(FC_L,$I372+1)-INDEX(FC_L,$I372))</f>
        <v>0.4189434117647059</v>
      </c>
      <c r="K372" s="25">
        <f>INDEX(FC_E2,$I372)+(MEDIAN(MinStable,$F372,1)-INDEX(FC_L,$I372))*(INDEX(FC_E2,$I372+1)-INDEX(FC_E2,$I372))/(INDEX(FC_L,$I372+1)-INDEX(FC_L,$I372))</f>
        <v>0.41333717647058826</v>
      </c>
      <c r="L372" s="25">
        <f>INDEX(FC_E3,$I372)+(MEDIAN(MinStable,$F372,1)-INDEX(FC_L,$I372))*(INDEX(FC_E3,$I372+1)-INDEX(FC_E3,$I372))/(INDEX(FC_L,$I372+1)-INDEX(FC_L,$I372))</f>
        <v>0.40633717647058826</v>
      </c>
      <c r="M372" s="26">
        <f>(Cap_1*F372/J372+IF(N_base&gt;=2,Cap_2*F372/K372,0)+IF(N_base&gt;=3,Cap_3*F372/L372,0))*dt/60</f>
        <v>0.12370477391372021</v>
      </c>
    </row>
    <row r="373" spans="1:13" x14ac:dyDescent="0.2">
      <c r="A373">
        <v>371</v>
      </c>
      <c r="B373" s="22">
        <f>A373/1440</f>
        <v>0.25763888888888886</v>
      </c>
      <c r="C373" s="27">
        <f>Sim!C373</f>
        <v>3.2410000000000001</v>
      </c>
      <c r="D373" s="24">
        <f>Cap_base</f>
        <v>3.4</v>
      </c>
      <c r="E373" s="24">
        <f>MEDIAN(MinStable*D373,C373,D373)</f>
        <v>3.2410000000000001</v>
      </c>
      <c r="F373" s="25">
        <f>E373/D373</f>
        <v>0.95323529411764707</v>
      </c>
      <c r="G373" s="24">
        <f>MAX(0,C373-E373)</f>
        <v>0</v>
      </c>
      <c r="H373" s="24">
        <f>MAX(0,E373-C373)</f>
        <v>0</v>
      </c>
      <c r="I373">
        <f>MIN(MATCH(MEDIAN(MinStable,F373,1),FC_L,1),3)</f>
        <v>3</v>
      </c>
      <c r="J373" s="25">
        <f>INDEX(FC_E1,$I373)+(MEDIAN(MinStable,$F373,1)-INDEX(FC_L,$I373))*(INDEX(FC_E1,$I373+1)-INDEX(FC_E1,$I373))/(INDEX(FC_L,$I373+1)-INDEX(FC_L,$I373))</f>
        <v>0.42369764705882351</v>
      </c>
      <c r="K373" s="25">
        <f>INDEX(FC_E2,$I373)+(MEDIAN(MinStable,$F373,1)-INDEX(FC_L,$I373))*(INDEX(FC_E2,$I373+1)-INDEX(FC_E2,$I373))/(INDEX(FC_L,$I373+1)-INDEX(FC_L,$I373))</f>
        <v>0.41788470588235294</v>
      </c>
      <c r="L373" s="25">
        <f>INDEX(FC_E3,$I373)+(MEDIAN(MinStable,$F373,1)-INDEX(FC_L,$I373))*(INDEX(FC_E3,$I373+1)-INDEX(FC_E3,$I373))/(INDEX(FC_L,$I373+1)-INDEX(FC_L,$I373))</f>
        <v>0.41088470588235293</v>
      </c>
      <c r="M373" s="26">
        <f>(Cap_1*F373/J373+IF(N_base&gt;=2,Cap_2*F373/K373,0)+IF(N_base&gt;=3,Cap_3*F373/L373,0))*dt/60</f>
        <v>0.12934868079285147</v>
      </c>
    </row>
    <row r="374" spans="1:13" x14ac:dyDescent="0.2">
      <c r="A374">
        <v>372</v>
      </c>
      <c r="B374" s="22">
        <f>A374/1440</f>
        <v>0.25833333333333336</v>
      </c>
      <c r="C374" s="27">
        <f>Sim!C374</f>
        <v>3.1884999999999999</v>
      </c>
      <c r="D374" s="24">
        <f>Cap_base</f>
        <v>3.4</v>
      </c>
      <c r="E374" s="24">
        <f>MEDIAN(MinStable*D374,C374,D374)</f>
        <v>3.1884999999999999</v>
      </c>
      <c r="F374" s="25">
        <f>E374/D374</f>
        <v>0.93779411764705878</v>
      </c>
      <c r="G374" s="24">
        <f>MAX(0,C374-E374)</f>
        <v>0</v>
      </c>
      <c r="H374" s="24">
        <f>MAX(0,E374-C374)</f>
        <v>0</v>
      </c>
      <c r="I374">
        <f>MIN(MATCH(MEDIAN(MinStable,F374,1),FC_L,1),3)</f>
        <v>3</v>
      </c>
      <c r="J374" s="25">
        <f>INDEX(FC_E1,$I374)+(MEDIAN(MinStable,$F374,1)-INDEX(FC_L,$I374))*(INDEX(FC_E1,$I374+1)-INDEX(FC_E1,$I374))/(INDEX(FC_L,$I374+1)-INDEX(FC_L,$I374))</f>
        <v>0.42227705882352939</v>
      </c>
      <c r="K374" s="25">
        <f>INDEX(FC_E2,$I374)+(MEDIAN(MinStable,$F374,1)-INDEX(FC_L,$I374))*(INDEX(FC_E2,$I374+1)-INDEX(FC_E2,$I374))/(INDEX(FC_L,$I374+1)-INDEX(FC_L,$I374))</f>
        <v>0.41652588235294119</v>
      </c>
      <c r="L374" s="25">
        <f>INDEX(FC_E3,$I374)+(MEDIAN(MinStable,$F374,1)-INDEX(FC_L,$I374))*(INDEX(FC_E3,$I374+1)-INDEX(FC_E3,$I374))/(INDEX(FC_L,$I374+1)-INDEX(FC_L,$I374))</f>
        <v>0.40952588235294118</v>
      </c>
      <c r="M374" s="26">
        <f>(Cap_1*F374/J374+IF(N_base&gt;=2,Cap_2*F374/K374,0)+IF(N_base&gt;=3,Cap_3*F374/L374,0))*dt/60</f>
        <v>0.12767537708903923</v>
      </c>
    </row>
    <row r="375" spans="1:13" x14ac:dyDescent="0.2">
      <c r="A375">
        <v>373</v>
      </c>
      <c r="B375" s="22">
        <f>A375/1440</f>
        <v>0.2590277777777778</v>
      </c>
      <c r="C375" s="27">
        <f>Sim!C375</f>
        <v>3.1711999999999998</v>
      </c>
      <c r="D375" s="24">
        <f>Cap_base</f>
        <v>3.4</v>
      </c>
      <c r="E375" s="24">
        <f>MEDIAN(MinStable*D375,C375,D375)</f>
        <v>3.1711999999999998</v>
      </c>
      <c r="F375" s="25">
        <f>E375/D375</f>
        <v>0.93270588235294116</v>
      </c>
      <c r="G375" s="24">
        <f>MAX(0,C375-E375)</f>
        <v>0</v>
      </c>
      <c r="H375" s="24">
        <f>MAX(0,E375-C375)</f>
        <v>0</v>
      </c>
      <c r="I375">
        <f>MIN(MATCH(MEDIAN(MinStable,F375,1),FC_L,1),3)</f>
        <v>3</v>
      </c>
      <c r="J375" s="25">
        <f>INDEX(FC_E1,$I375)+(MEDIAN(MinStable,$F375,1)-INDEX(FC_L,$I375))*(INDEX(FC_E1,$I375+1)-INDEX(FC_E1,$I375))/(INDEX(FC_L,$I375+1)-INDEX(FC_L,$I375))</f>
        <v>0.42180894117647061</v>
      </c>
      <c r="K375" s="25">
        <f>INDEX(FC_E2,$I375)+(MEDIAN(MinStable,$F375,1)-INDEX(FC_L,$I375))*(INDEX(FC_E2,$I375+1)-INDEX(FC_E2,$I375))/(INDEX(FC_L,$I375+1)-INDEX(FC_L,$I375))</f>
        <v>0.41607811764705882</v>
      </c>
      <c r="L375" s="25">
        <f>INDEX(FC_E3,$I375)+(MEDIAN(MinStable,$F375,1)-INDEX(FC_L,$I375))*(INDEX(FC_E3,$I375+1)-INDEX(FC_E3,$I375))/(INDEX(FC_L,$I375+1)-INDEX(FC_L,$I375))</f>
        <v>0.40907811764705881</v>
      </c>
      <c r="M375" s="26">
        <f>(Cap_1*F375/J375+IF(N_base&gt;=2,Cap_2*F375/K375,0)+IF(N_base&gt;=3,Cap_3*F375/L375,0))*dt/60</f>
        <v>0.12712155015797752</v>
      </c>
    </row>
    <row r="376" spans="1:13" x14ac:dyDescent="0.2">
      <c r="A376">
        <v>374</v>
      </c>
      <c r="B376" s="22">
        <f>A376/1440</f>
        <v>0.25972222222222224</v>
      </c>
      <c r="C376" s="27">
        <f>Sim!C376</f>
        <v>3.1602999999999999</v>
      </c>
      <c r="D376" s="24">
        <f>Cap_base</f>
        <v>3.4</v>
      </c>
      <c r="E376" s="24">
        <f>MEDIAN(MinStable*D376,C376,D376)</f>
        <v>3.1602999999999999</v>
      </c>
      <c r="F376" s="25">
        <f>E376/D376</f>
        <v>0.92949999999999999</v>
      </c>
      <c r="G376" s="24">
        <f>MAX(0,C376-E376)</f>
        <v>0</v>
      </c>
      <c r="H376" s="24">
        <f>MAX(0,E376-C376)</f>
        <v>0</v>
      </c>
      <c r="I376">
        <f>MIN(MATCH(MEDIAN(MinStable,F376,1),FC_L,1),3)</f>
        <v>3</v>
      </c>
      <c r="J376" s="25">
        <f>INDEX(FC_E1,$I376)+(MEDIAN(MinStable,$F376,1)-INDEX(FC_L,$I376))*(INDEX(FC_E1,$I376+1)-INDEX(FC_E1,$I376))/(INDEX(FC_L,$I376+1)-INDEX(FC_L,$I376))</f>
        <v>0.421514</v>
      </c>
      <c r="K376" s="25">
        <f>INDEX(FC_E2,$I376)+(MEDIAN(MinStable,$F376,1)-INDEX(FC_L,$I376))*(INDEX(FC_E2,$I376+1)-INDEX(FC_E2,$I376))/(INDEX(FC_L,$I376+1)-INDEX(FC_L,$I376))</f>
        <v>0.415796</v>
      </c>
      <c r="L376" s="25">
        <f>INDEX(FC_E3,$I376)+(MEDIAN(MinStable,$F376,1)-INDEX(FC_L,$I376))*(INDEX(FC_E3,$I376+1)-INDEX(FC_E3,$I376))/(INDEX(FC_L,$I376+1)-INDEX(FC_L,$I376))</f>
        <v>0.40879599999999999</v>
      </c>
      <c r="M376" s="26">
        <f>(Cap_1*F376/J376+IF(N_base&gt;=2,Cap_2*F376/K376,0)+IF(N_base&gt;=3,Cap_3*F376/L376,0))*dt/60</f>
        <v>0.12677198456084773</v>
      </c>
    </row>
    <row r="377" spans="1:13" x14ac:dyDescent="0.2">
      <c r="A377">
        <v>375</v>
      </c>
      <c r="B377" s="22">
        <f>A377/1440</f>
        <v>0.26041666666666669</v>
      </c>
      <c r="C377" s="27">
        <f>Sim!C377</f>
        <v>3.1280999999999999</v>
      </c>
      <c r="D377" s="24">
        <f>Cap_base</f>
        <v>3.4</v>
      </c>
      <c r="E377" s="24">
        <f>MEDIAN(MinStable*D377,C377,D377)</f>
        <v>3.1280999999999999</v>
      </c>
      <c r="F377" s="25">
        <f>E377/D377</f>
        <v>0.92002941176470587</v>
      </c>
      <c r="G377" s="24">
        <f>MAX(0,C377-E377)</f>
        <v>0</v>
      </c>
      <c r="H377" s="24">
        <f>MAX(0,E377-C377)</f>
        <v>0</v>
      </c>
      <c r="I377">
        <f>MIN(MATCH(MEDIAN(MinStable,F377,1),FC_L,1),3)</f>
        <v>3</v>
      </c>
      <c r="J377" s="25">
        <f>INDEX(FC_E1,$I377)+(MEDIAN(MinStable,$F377,1)-INDEX(FC_L,$I377))*(INDEX(FC_E1,$I377+1)-INDEX(FC_E1,$I377))/(INDEX(FC_L,$I377+1)-INDEX(FC_L,$I377))</f>
        <v>0.42064270588235292</v>
      </c>
      <c r="K377" s="25">
        <f>INDEX(FC_E2,$I377)+(MEDIAN(MinStable,$F377,1)-INDEX(FC_L,$I377))*(INDEX(FC_E2,$I377+1)-INDEX(FC_E2,$I377))/(INDEX(FC_L,$I377+1)-INDEX(FC_L,$I377))</f>
        <v>0.41496258823529414</v>
      </c>
      <c r="L377" s="25">
        <f>INDEX(FC_E3,$I377)+(MEDIAN(MinStable,$F377,1)-INDEX(FC_L,$I377))*(INDEX(FC_E3,$I377+1)-INDEX(FC_E3,$I377))/(INDEX(FC_L,$I377+1)-INDEX(FC_L,$I377))</f>
        <v>0.40796258823529413</v>
      </c>
      <c r="M377" s="26">
        <f>(Cap_1*F377/J377+IF(N_base&gt;=2,Cap_2*F377/K377,0)+IF(N_base&gt;=3,Cap_3*F377/L377,0))*dt/60</f>
        <v>0.12573650100540779</v>
      </c>
    </row>
    <row r="378" spans="1:13" x14ac:dyDescent="0.2">
      <c r="A378">
        <v>376</v>
      </c>
      <c r="B378" s="22">
        <f>A378/1440</f>
        <v>0.26111111111111113</v>
      </c>
      <c r="C378" s="27">
        <f>Sim!C378</f>
        <v>3.0979999999999999</v>
      </c>
      <c r="D378" s="24">
        <f>Cap_base</f>
        <v>3.4</v>
      </c>
      <c r="E378" s="24">
        <f>MEDIAN(MinStable*D378,C378,D378)</f>
        <v>3.0979999999999999</v>
      </c>
      <c r="F378" s="25">
        <f>E378/D378</f>
        <v>0.91117647058823525</v>
      </c>
      <c r="G378" s="24">
        <f>MAX(0,C378-E378)</f>
        <v>0</v>
      </c>
      <c r="H378" s="24">
        <f>MAX(0,E378-C378)</f>
        <v>0</v>
      </c>
      <c r="I378">
        <f>MIN(MATCH(MEDIAN(MinStable,F378,1),FC_L,1),3)</f>
        <v>3</v>
      </c>
      <c r="J378" s="25">
        <f>INDEX(FC_E1,$I378)+(MEDIAN(MinStable,$F378,1)-INDEX(FC_L,$I378))*(INDEX(FC_E1,$I378+1)-INDEX(FC_E1,$I378))/(INDEX(FC_L,$I378+1)-INDEX(FC_L,$I378))</f>
        <v>0.41982823529411767</v>
      </c>
      <c r="K378" s="25">
        <f>INDEX(FC_E2,$I378)+(MEDIAN(MinStable,$F378,1)-INDEX(FC_L,$I378))*(INDEX(FC_E2,$I378+1)-INDEX(FC_E2,$I378))/(INDEX(FC_L,$I378+1)-INDEX(FC_L,$I378))</f>
        <v>0.41418352941176473</v>
      </c>
      <c r="L378" s="25">
        <f>INDEX(FC_E3,$I378)+(MEDIAN(MinStable,$F378,1)-INDEX(FC_L,$I378))*(INDEX(FC_E3,$I378+1)-INDEX(FC_E3,$I378))/(INDEX(FC_L,$I378+1)-INDEX(FC_L,$I378))</f>
        <v>0.40718352941176472</v>
      </c>
      <c r="M378" s="26">
        <f>(Cap_1*F378/J378+IF(N_base&gt;=2,Cap_2*F378/K378,0)+IF(N_base&gt;=3,Cap_3*F378/L378,0))*dt/60</f>
        <v>0.12476471830946796</v>
      </c>
    </row>
    <row r="379" spans="1:13" x14ac:dyDescent="0.2">
      <c r="A379">
        <v>377</v>
      </c>
      <c r="B379" s="22">
        <f>A379/1440</f>
        <v>0.26180555555555557</v>
      </c>
      <c r="C379" s="27">
        <f>Sim!C379</f>
        <v>3.0948000000000002</v>
      </c>
      <c r="D379" s="24">
        <f>Cap_base</f>
        <v>3.4</v>
      </c>
      <c r="E379" s="24">
        <f>MEDIAN(MinStable*D379,C379,D379)</f>
        <v>3.0948000000000002</v>
      </c>
      <c r="F379" s="25">
        <f>E379/D379</f>
        <v>0.91023529411764714</v>
      </c>
      <c r="G379" s="24">
        <f>MAX(0,C379-E379)</f>
        <v>0</v>
      </c>
      <c r="H379" s="24">
        <f>MAX(0,E379-C379)</f>
        <v>0</v>
      </c>
      <c r="I379">
        <f>MIN(MATCH(MEDIAN(MinStable,F379,1),FC_L,1),3)</f>
        <v>3</v>
      </c>
      <c r="J379" s="25">
        <f>INDEX(FC_E1,$I379)+(MEDIAN(MinStable,$F379,1)-INDEX(FC_L,$I379))*(INDEX(FC_E1,$I379+1)-INDEX(FC_E1,$I379))/(INDEX(FC_L,$I379+1)-INDEX(FC_L,$I379))</f>
        <v>0.41974164705882355</v>
      </c>
      <c r="K379" s="25">
        <f>INDEX(FC_E2,$I379)+(MEDIAN(MinStable,$F379,1)-INDEX(FC_L,$I379))*(INDEX(FC_E2,$I379+1)-INDEX(FC_E2,$I379))/(INDEX(FC_L,$I379+1)-INDEX(FC_L,$I379))</f>
        <v>0.41410070588235293</v>
      </c>
      <c r="L379" s="25">
        <f>INDEX(FC_E3,$I379)+(MEDIAN(MinStable,$F379,1)-INDEX(FC_L,$I379))*(INDEX(FC_E3,$I379+1)-INDEX(FC_E3,$I379))/(INDEX(FC_L,$I379+1)-INDEX(FC_L,$I379))</f>
        <v>0.40710070588235292</v>
      </c>
      <c r="M379" s="26">
        <f>(Cap_1*F379/J379+IF(N_base&gt;=2,Cap_2*F379/K379,0)+IF(N_base&gt;=3,Cap_3*F379/L379,0))*dt/60</f>
        <v>0.12466118727902908</v>
      </c>
    </row>
    <row r="380" spans="1:13" x14ac:dyDescent="0.2">
      <c r="A380">
        <v>378</v>
      </c>
      <c r="B380" s="22">
        <f>A380/1440</f>
        <v>0.26250000000000001</v>
      </c>
      <c r="C380" s="27">
        <f>Sim!C380</f>
        <v>3.2077</v>
      </c>
      <c r="D380" s="24">
        <f>Cap_base</f>
        <v>3.4</v>
      </c>
      <c r="E380" s="24">
        <f>MEDIAN(MinStable*D380,C380,D380)</f>
        <v>3.2077</v>
      </c>
      <c r="F380" s="25">
        <f>E380/D380</f>
        <v>0.94344117647058823</v>
      </c>
      <c r="G380" s="24">
        <f>MAX(0,C380-E380)</f>
        <v>0</v>
      </c>
      <c r="H380" s="24">
        <f>MAX(0,E380-C380)</f>
        <v>0</v>
      </c>
      <c r="I380">
        <f>MIN(MATCH(MEDIAN(MinStable,F380,1),FC_L,1),3)</f>
        <v>3</v>
      </c>
      <c r="J380" s="25">
        <f>INDEX(FC_E1,$I380)+(MEDIAN(MinStable,$F380,1)-INDEX(FC_L,$I380))*(INDEX(FC_E1,$I380+1)-INDEX(FC_E1,$I380))/(INDEX(FC_L,$I380+1)-INDEX(FC_L,$I380))</f>
        <v>0.42279658823529409</v>
      </c>
      <c r="K380" s="25">
        <f>INDEX(FC_E2,$I380)+(MEDIAN(MinStable,$F380,1)-INDEX(FC_L,$I380))*(INDEX(FC_E2,$I380+1)-INDEX(FC_E2,$I380))/(INDEX(FC_L,$I380+1)-INDEX(FC_L,$I380))</f>
        <v>0.41702282352941178</v>
      </c>
      <c r="L380" s="25">
        <f>INDEX(FC_E3,$I380)+(MEDIAN(MinStable,$F380,1)-INDEX(FC_L,$I380))*(INDEX(FC_E3,$I380+1)-INDEX(FC_E3,$I380))/(INDEX(FC_L,$I380+1)-INDEX(FC_L,$I380))</f>
        <v>0.41002282352941177</v>
      </c>
      <c r="M380" s="26">
        <f>(Cap_1*F380/J380+IF(N_base&gt;=2,Cap_2*F380/K380,0)+IF(N_base&gt;=3,Cap_3*F380/L380,0))*dt/60</f>
        <v>0.1282886136741247</v>
      </c>
    </row>
    <row r="381" spans="1:13" x14ac:dyDescent="0.2">
      <c r="A381">
        <v>379</v>
      </c>
      <c r="B381" s="22">
        <f>A381/1440</f>
        <v>0.26319444444444445</v>
      </c>
      <c r="C381" s="27">
        <f>Sim!C381</f>
        <v>3.1141000000000001</v>
      </c>
      <c r="D381" s="24">
        <f>Cap_base</f>
        <v>3.4</v>
      </c>
      <c r="E381" s="24">
        <f>MEDIAN(MinStable*D381,C381,D381)</f>
        <v>3.1141000000000001</v>
      </c>
      <c r="F381" s="25">
        <f>E381/D381</f>
        <v>0.91591176470588243</v>
      </c>
      <c r="G381" s="24">
        <f>MAX(0,C381-E381)</f>
        <v>0</v>
      </c>
      <c r="H381" s="24">
        <f>MAX(0,E381-C381)</f>
        <v>0</v>
      </c>
      <c r="I381">
        <f>MIN(MATCH(MEDIAN(MinStable,F381,1),FC_L,1),3)</f>
        <v>3</v>
      </c>
      <c r="J381" s="25">
        <f>INDEX(FC_E1,$I381)+(MEDIAN(MinStable,$F381,1)-INDEX(FC_L,$I381))*(INDEX(FC_E1,$I381+1)-INDEX(FC_E1,$I381))/(INDEX(FC_L,$I381+1)-INDEX(FC_L,$I381))</f>
        <v>0.42026388235294121</v>
      </c>
      <c r="K381" s="25">
        <f>INDEX(FC_E2,$I381)+(MEDIAN(MinStable,$F381,1)-INDEX(FC_L,$I381))*(INDEX(FC_E2,$I381+1)-INDEX(FC_E2,$I381))/(INDEX(FC_L,$I381+1)-INDEX(FC_L,$I381))</f>
        <v>0.41460023529411766</v>
      </c>
      <c r="L381" s="25">
        <f>INDEX(FC_E3,$I381)+(MEDIAN(MinStable,$F381,1)-INDEX(FC_L,$I381))*(INDEX(FC_E3,$I381+1)-INDEX(FC_E3,$I381))/(INDEX(FC_L,$I381+1)-INDEX(FC_L,$I381))</f>
        <v>0.40760023529411765</v>
      </c>
      <c r="M381" s="26">
        <f>(Cap_1*F381/J381+IF(N_base&gt;=2,Cap_2*F381/K381,0)+IF(N_base&gt;=3,Cap_3*F381/L381,0))*dt/60</f>
        <v>0.12528497084587598</v>
      </c>
    </row>
    <row r="382" spans="1:13" x14ac:dyDescent="0.2">
      <c r="A382">
        <v>380</v>
      </c>
      <c r="B382" s="22">
        <f>A382/1440</f>
        <v>0.2638888888888889</v>
      </c>
      <c r="C382" s="27">
        <f>Sim!C382</f>
        <v>3.1800999999999999</v>
      </c>
      <c r="D382" s="24">
        <f>Cap_base</f>
        <v>3.4</v>
      </c>
      <c r="E382" s="24">
        <f>MEDIAN(MinStable*D382,C382,D382)</f>
        <v>3.1800999999999999</v>
      </c>
      <c r="F382" s="25">
        <f>E382/D382</f>
        <v>0.93532352941176466</v>
      </c>
      <c r="G382" s="24">
        <f>MAX(0,C382-E382)</f>
        <v>0</v>
      </c>
      <c r="H382" s="24">
        <f>MAX(0,E382-C382)</f>
        <v>0</v>
      </c>
      <c r="I382">
        <f>MIN(MATCH(MEDIAN(MinStable,F382,1),FC_L,1),3)</f>
        <v>3</v>
      </c>
      <c r="J382" s="25">
        <f>INDEX(FC_E1,$I382)+(MEDIAN(MinStable,$F382,1)-INDEX(FC_L,$I382))*(INDEX(FC_E1,$I382+1)-INDEX(FC_E1,$I382))/(INDEX(FC_L,$I382+1)-INDEX(FC_L,$I382))</f>
        <v>0.42204976470588235</v>
      </c>
      <c r="K382" s="25">
        <f>INDEX(FC_E2,$I382)+(MEDIAN(MinStable,$F382,1)-INDEX(FC_L,$I382))*(INDEX(FC_E2,$I382+1)-INDEX(FC_E2,$I382))/(INDEX(FC_L,$I382+1)-INDEX(FC_L,$I382))</f>
        <v>0.41630847058823528</v>
      </c>
      <c r="L382" s="25">
        <f>INDEX(FC_E3,$I382)+(MEDIAN(MinStable,$F382,1)-INDEX(FC_L,$I382))*(INDEX(FC_E3,$I382+1)-INDEX(FC_E3,$I382))/(INDEX(FC_L,$I382+1)-INDEX(FC_L,$I382))</f>
        <v>0.40930847058823527</v>
      </c>
      <c r="M382" s="26">
        <f>(Cap_1*F382/J382+IF(N_base&gt;=2,Cap_2*F382/K382,0)+IF(N_base&gt;=3,Cap_3*F382/L382,0))*dt/60</f>
        <v>0.12740661814441578</v>
      </c>
    </row>
    <row r="383" spans="1:13" x14ac:dyDescent="0.2">
      <c r="A383">
        <v>381</v>
      </c>
      <c r="B383" s="22">
        <f>A383/1440</f>
        <v>0.26458333333333334</v>
      </c>
      <c r="C383" s="27">
        <f>Sim!C383</f>
        <v>3.2235999999999998</v>
      </c>
      <c r="D383" s="24">
        <f>Cap_base</f>
        <v>3.4</v>
      </c>
      <c r="E383" s="24">
        <f>MEDIAN(MinStable*D383,C383,D383)</f>
        <v>3.2235999999999998</v>
      </c>
      <c r="F383" s="25">
        <f>E383/D383</f>
        <v>0.94811764705882351</v>
      </c>
      <c r="G383" s="24">
        <f>MAX(0,C383-E383)</f>
        <v>0</v>
      </c>
      <c r="H383" s="24">
        <f>MAX(0,E383-C383)</f>
        <v>0</v>
      </c>
      <c r="I383">
        <f>MIN(MATCH(MEDIAN(MinStable,F383,1),FC_L,1),3)</f>
        <v>3</v>
      </c>
      <c r="J383" s="25">
        <f>INDEX(FC_E1,$I383)+(MEDIAN(MinStable,$F383,1)-INDEX(FC_L,$I383))*(INDEX(FC_E1,$I383+1)-INDEX(FC_E1,$I383))/(INDEX(FC_L,$I383+1)-INDEX(FC_L,$I383))</f>
        <v>0.42322682352941177</v>
      </c>
      <c r="K383" s="25">
        <f>INDEX(FC_E2,$I383)+(MEDIAN(MinStable,$F383,1)-INDEX(FC_L,$I383))*(INDEX(FC_E2,$I383+1)-INDEX(FC_E2,$I383))/(INDEX(FC_L,$I383+1)-INDEX(FC_L,$I383))</f>
        <v>0.41743435294117648</v>
      </c>
      <c r="L383" s="25">
        <f>INDEX(FC_E3,$I383)+(MEDIAN(MinStable,$F383,1)-INDEX(FC_L,$I383))*(INDEX(FC_E3,$I383+1)-INDEX(FC_E3,$I383))/(INDEX(FC_L,$I383+1)-INDEX(FC_L,$I383))</f>
        <v>0.41043435294117647</v>
      </c>
      <c r="M383" s="26">
        <f>(Cap_1*F383/J383+IF(N_base&gt;=2,Cap_2*F383/K383,0)+IF(N_base&gt;=3,Cap_3*F383/L383,0))*dt/60</f>
        <v>0.12879532687811684</v>
      </c>
    </row>
    <row r="384" spans="1:13" x14ac:dyDescent="0.2">
      <c r="A384">
        <v>382</v>
      </c>
      <c r="B384" s="22">
        <f>A384/1440</f>
        <v>0.26527777777777778</v>
      </c>
      <c r="C384" s="27">
        <f>Sim!C384</f>
        <v>3.0627</v>
      </c>
      <c r="D384" s="24">
        <f>Cap_base</f>
        <v>3.4</v>
      </c>
      <c r="E384" s="24">
        <f>MEDIAN(MinStable*D384,C384,D384)</f>
        <v>3.0627</v>
      </c>
      <c r="F384" s="25">
        <f>E384/D384</f>
        <v>0.90079411764705886</v>
      </c>
      <c r="G384" s="24">
        <f>MAX(0,C384-E384)</f>
        <v>0</v>
      </c>
      <c r="H384" s="24">
        <f>MAX(0,E384-C384)</f>
        <v>0</v>
      </c>
      <c r="I384">
        <f>MIN(MATCH(MEDIAN(MinStable,F384,1),FC_L,1),3)</f>
        <v>3</v>
      </c>
      <c r="J384" s="25">
        <f>INDEX(FC_E1,$I384)+(MEDIAN(MinStable,$F384,1)-INDEX(FC_L,$I384))*(INDEX(FC_E1,$I384+1)-INDEX(FC_E1,$I384))/(INDEX(FC_L,$I384+1)-INDEX(FC_L,$I384))</f>
        <v>0.41887305882352943</v>
      </c>
      <c r="K384" s="25">
        <f>INDEX(FC_E2,$I384)+(MEDIAN(MinStable,$F384,1)-INDEX(FC_L,$I384))*(INDEX(FC_E2,$I384+1)-INDEX(FC_E2,$I384))/(INDEX(FC_L,$I384+1)-INDEX(FC_L,$I384))</f>
        <v>0.41326988235294115</v>
      </c>
      <c r="L384" s="25">
        <f>INDEX(FC_E3,$I384)+(MEDIAN(MinStable,$F384,1)-INDEX(FC_L,$I384))*(INDEX(FC_E3,$I384+1)-INDEX(FC_E3,$I384))/(INDEX(FC_L,$I384+1)-INDEX(FC_L,$I384))</f>
        <v>0.40626988235294115</v>
      </c>
      <c r="M384" s="26">
        <f>(Cap_1*F384/J384+IF(N_base&gt;=2,Cap_2*F384/K384,0)+IF(N_base&gt;=3,Cap_3*F384/L384,0))*dt/60</f>
        <v>0.12362030758375368</v>
      </c>
    </row>
    <row r="385" spans="1:13" x14ac:dyDescent="0.2">
      <c r="A385">
        <v>383</v>
      </c>
      <c r="B385" s="22">
        <f>A385/1440</f>
        <v>0.26597222222222222</v>
      </c>
      <c r="C385" s="27">
        <f>Sim!C385</f>
        <v>3.2700999999999998</v>
      </c>
      <c r="D385" s="24">
        <f>Cap_base</f>
        <v>3.4</v>
      </c>
      <c r="E385" s="24">
        <f>MEDIAN(MinStable*D385,C385,D385)</f>
        <v>3.2700999999999998</v>
      </c>
      <c r="F385" s="25">
        <f>E385/D385</f>
        <v>0.9617941176470588</v>
      </c>
      <c r="G385" s="24">
        <f>MAX(0,C385-E385)</f>
        <v>0</v>
      </c>
      <c r="H385" s="24">
        <f>MAX(0,E385-C385)</f>
        <v>0</v>
      </c>
      <c r="I385">
        <f>MIN(MATCH(MEDIAN(MinStable,F385,1),FC_L,1),3)</f>
        <v>3</v>
      </c>
      <c r="J385" s="25">
        <f>INDEX(FC_E1,$I385)+(MEDIAN(MinStable,$F385,1)-INDEX(FC_L,$I385))*(INDEX(FC_E1,$I385+1)-INDEX(FC_E1,$I385))/(INDEX(FC_L,$I385+1)-INDEX(FC_L,$I385))</f>
        <v>0.42448505882352938</v>
      </c>
      <c r="K385" s="25">
        <f>INDEX(FC_E2,$I385)+(MEDIAN(MinStable,$F385,1)-INDEX(FC_L,$I385))*(INDEX(FC_E2,$I385+1)-INDEX(FC_E2,$I385))/(INDEX(FC_L,$I385+1)-INDEX(FC_L,$I385))</f>
        <v>0.41863788235294119</v>
      </c>
      <c r="L385" s="25">
        <f>INDEX(FC_E3,$I385)+(MEDIAN(MinStable,$F385,1)-INDEX(FC_L,$I385))*(INDEX(FC_E3,$I385+1)-INDEX(FC_E3,$I385))/(INDEX(FC_L,$I385+1)-INDEX(FC_L,$I385))</f>
        <v>0.41163788235294119</v>
      </c>
      <c r="M385" s="26">
        <f>(Cap_1*F385/J385+IF(N_base&gt;=2,Cap_2*F385/K385,0)+IF(N_base&gt;=3,Cap_3*F385/L385,0))*dt/60</f>
        <v>0.1302714134935859</v>
      </c>
    </row>
    <row r="386" spans="1:13" x14ac:dyDescent="0.2">
      <c r="A386">
        <v>384</v>
      </c>
      <c r="B386" s="22">
        <f>A386/1440</f>
        <v>0.26666666666666666</v>
      </c>
      <c r="C386" s="27">
        <f>Sim!C386</f>
        <v>3.1191</v>
      </c>
      <c r="D386" s="24">
        <f>Cap_base</f>
        <v>3.4</v>
      </c>
      <c r="E386" s="24">
        <f>MEDIAN(MinStable*D386,C386,D386)</f>
        <v>3.1191</v>
      </c>
      <c r="F386" s="25">
        <f>E386/D386</f>
        <v>0.91738235294117654</v>
      </c>
      <c r="G386" s="24">
        <f>MAX(0,C386-E386)</f>
        <v>0</v>
      </c>
      <c r="H386" s="24">
        <f>MAX(0,E386-C386)</f>
        <v>0</v>
      </c>
      <c r="I386">
        <f>MIN(MATCH(MEDIAN(MinStable,F386,1),FC_L,1),3)</f>
        <v>3</v>
      </c>
      <c r="J386" s="25">
        <f>INDEX(FC_E1,$I386)+(MEDIAN(MinStable,$F386,1)-INDEX(FC_L,$I386))*(INDEX(FC_E1,$I386+1)-INDEX(FC_E1,$I386))/(INDEX(FC_L,$I386+1)-INDEX(FC_L,$I386))</f>
        <v>0.42039917647058822</v>
      </c>
      <c r="K386" s="25">
        <f>INDEX(FC_E2,$I386)+(MEDIAN(MinStable,$F386,1)-INDEX(FC_L,$I386))*(INDEX(FC_E2,$I386+1)-INDEX(FC_E2,$I386))/(INDEX(FC_L,$I386+1)-INDEX(FC_L,$I386))</f>
        <v>0.41472964705882354</v>
      </c>
      <c r="L386" s="25">
        <f>INDEX(FC_E3,$I386)+(MEDIAN(MinStable,$F386,1)-INDEX(FC_L,$I386))*(INDEX(FC_E3,$I386+1)-INDEX(FC_E3,$I386))/(INDEX(FC_L,$I386+1)-INDEX(FC_L,$I386))</f>
        <v>0.40772964705882353</v>
      </c>
      <c r="M386" s="26">
        <f>(Cap_1*F386/J386+IF(N_base&gt;=2,Cap_2*F386/K386,0)+IF(N_base&gt;=3,Cap_3*F386/L386,0))*dt/60</f>
        <v>0.12544632368822298</v>
      </c>
    </row>
    <row r="387" spans="1:13" x14ac:dyDescent="0.2">
      <c r="A387">
        <v>385</v>
      </c>
      <c r="B387" s="22">
        <f>A387/1440</f>
        <v>0.2673611111111111</v>
      </c>
      <c r="C387" s="27">
        <f>Sim!C387</f>
        <v>3.1013000000000002</v>
      </c>
      <c r="D387" s="24">
        <f>Cap_base</f>
        <v>3.4</v>
      </c>
      <c r="E387" s="24">
        <f>MEDIAN(MinStable*D387,C387,D387)</f>
        <v>3.1013000000000002</v>
      </c>
      <c r="F387" s="25">
        <f>E387/D387</f>
        <v>0.91214705882352953</v>
      </c>
      <c r="G387" s="24">
        <f>MAX(0,C387-E387)</f>
        <v>0</v>
      </c>
      <c r="H387" s="24">
        <f>MAX(0,E387-C387)</f>
        <v>0</v>
      </c>
      <c r="I387">
        <f>MIN(MATCH(MEDIAN(MinStable,F387,1),FC_L,1),3)</f>
        <v>3</v>
      </c>
      <c r="J387" s="25">
        <f>INDEX(FC_E1,$I387)+(MEDIAN(MinStable,$F387,1)-INDEX(FC_L,$I387))*(INDEX(FC_E1,$I387+1)-INDEX(FC_E1,$I387))/(INDEX(FC_L,$I387+1)-INDEX(FC_L,$I387))</f>
        <v>0.41991752941176475</v>
      </c>
      <c r="K387" s="25">
        <f>INDEX(FC_E2,$I387)+(MEDIAN(MinStable,$F387,1)-INDEX(FC_L,$I387))*(INDEX(FC_E2,$I387+1)-INDEX(FC_E2,$I387))/(INDEX(FC_L,$I387+1)-INDEX(FC_L,$I387))</f>
        <v>0.41426894117647062</v>
      </c>
      <c r="L387" s="25">
        <f>INDEX(FC_E3,$I387)+(MEDIAN(MinStable,$F387,1)-INDEX(FC_L,$I387))*(INDEX(FC_E3,$I387+1)-INDEX(FC_E3,$I387))/(INDEX(FC_L,$I387+1)-INDEX(FC_L,$I387))</f>
        <v>0.40726894117647061</v>
      </c>
      <c r="M387" s="26">
        <f>(Cap_1*F387/J387+IF(N_base&gt;=2,Cap_2*F387/K387,0)+IF(N_base&gt;=3,Cap_3*F387/L387,0))*dt/60</f>
        <v>0.1248714406097567</v>
      </c>
    </row>
    <row r="388" spans="1:13" x14ac:dyDescent="0.2">
      <c r="A388">
        <v>386</v>
      </c>
      <c r="B388" s="22">
        <f>A388/1440</f>
        <v>0.26805555555555555</v>
      </c>
      <c r="C388" s="27">
        <f>Sim!C388</f>
        <v>3.0771000000000002</v>
      </c>
      <c r="D388" s="24">
        <f>Cap_base</f>
        <v>3.4</v>
      </c>
      <c r="E388" s="24">
        <f>MEDIAN(MinStable*D388,C388,D388)</f>
        <v>3.0771000000000002</v>
      </c>
      <c r="F388" s="25">
        <f>E388/D388</f>
        <v>0.90502941176470597</v>
      </c>
      <c r="G388" s="24">
        <f>MAX(0,C388-E388)</f>
        <v>0</v>
      </c>
      <c r="H388" s="24">
        <f>MAX(0,E388-C388)</f>
        <v>0</v>
      </c>
      <c r="I388">
        <f>MIN(MATCH(MEDIAN(MinStable,F388,1),FC_L,1),3)</f>
        <v>3</v>
      </c>
      <c r="J388" s="25">
        <f>INDEX(FC_E1,$I388)+(MEDIAN(MinStable,$F388,1)-INDEX(FC_L,$I388))*(INDEX(FC_E1,$I388+1)-INDEX(FC_E1,$I388))/(INDEX(FC_L,$I388+1)-INDEX(FC_L,$I388))</f>
        <v>0.41926270588235293</v>
      </c>
      <c r="K388" s="25">
        <f>INDEX(FC_E2,$I388)+(MEDIAN(MinStable,$F388,1)-INDEX(FC_L,$I388))*(INDEX(FC_E2,$I388+1)-INDEX(FC_E2,$I388))/(INDEX(FC_L,$I388+1)-INDEX(FC_L,$I388))</f>
        <v>0.41364258823529415</v>
      </c>
      <c r="L388" s="25">
        <f>INDEX(FC_E3,$I388)+(MEDIAN(MinStable,$F388,1)-INDEX(FC_L,$I388))*(INDEX(FC_E3,$I388+1)-INDEX(FC_E3,$I388))/(INDEX(FC_L,$I388+1)-INDEX(FC_L,$I388))</f>
        <v>0.40664258823529414</v>
      </c>
      <c r="M388" s="26">
        <f>(Cap_1*F388/J388+IF(N_base&gt;=2,Cap_2*F388/K388,0)+IF(N_base&gt;=3,Cap_3*F388/L388,0))*dt/60</f>
        <v>0.12408776997499439</v>
      </c>
    </row>
    <row r="389" spans="1:13" x14ac:dyDescent="0.2">
      <c r="A389">
        <v>387</v>
      </c>
      <c r="B389" s="22">
        <f>A389/1440</f>
        <v>0.26874999999999999</v>
      </c>
      <c r="C389" s="27">
        <f>Sim!C389</f>
        <v>3.1337000000000002</v>
      </c>
      <c r="D389" s="24">
        <f>Cap_base</f>
        <v>3.4</v>
      </c>
      <c r="E389" s="24">
        <f>MEDIAN(MinStable*D389,C389,D389)</f>
        <v>3.1337000000000002</v>
      </c>
      <c r="F389" s="25">
        <f>E389/D389</f>
        <v>0.92167647058823532</v>
      </c>
      <c r="G389" s="24">
        <f>MAX(0,C389-E389)</f>
        <v>0</v>
      </c>
      <c r="H389" s="24">
        <f>MAX(0,E389-C389)</f>
        <v>0</v>
      </c>
      <c r="I389">
        <f>MIN(MATCH(MEDIAN(MinStable,F389,1),FC_L,1),3)</f>
        <v>3</v>
      </c>
      <c r="J389" s="25">
        <f>INDEX(FC_E1,$I389)+(MEDIAN(MinStable,$F389,1)-INDEX(FC_L,$I389))*(INDEX(FC_E1,$I389+1)-INDEX(FC_E1,$I389))/(INDEX(FC_L,$I389+1)-INDEX(FC_L,$I389))</f>
        <v>0.42079423529411764</v>
      </c>
      <c r="K389" s="25">
        <f>INDEX(FC_E2,$I389)+(MEDIAN(MinStable,$F389,1)-INDEX(FC_L,$I389))*(INDEX(FC_E2,$I389+1)-INDEX(FC_E2,$I389))/(INDEX(FC_L,$I389+1)-INDEX(FC_L,$I389))</f>
        <v>0.41510752941176471</v>
      </c>
      <c r="L389" s="25">
        <f>INDEX(FC_E3,$I389)+(MEDIAN(MinStable,$F389,1)-INDEX(FC_L,$I389))*(INDEX(FC_E3,$I389+1)-INDEX(FC_E3,$I389))/(INDEX(FC_L,$I389+1)-INDEX(FC_L,$I389))</f>
        <v>0.4081075294117647</v>
      </c>
      <c r="M389" s="26">
        <f>(Cap_1*F389/J389+IF(N_base&gt;=2,Cap_2*F389/K389,0)+IF(N_base&gt;=3,Cap_3*F389/L389,0))*dt/60</f>
        <v>0.12591688870545151</v>
      </c>
    </row>
    <row r="390" spans="1:13" x14ac:dyDescent="0.2">
      <c r="A390">
        <v>388</v>
      </c>
      <c r="B390" s="22">
        <f>A390/1440</f>
        <v>0.26944444444444443</v>
      </c>
      <c r="C390" s="27">
        <f>Sim!C390</f>
        <v>3.3079999999999998</v>
      </c>
      <c r="D390" s="24">
        <f>Cap_base</f>
        <v>3.4</v>
      </c>
      <c r="E390" s="24">
        <f>MEDIAN(MinStable*D390,C390,D390)</f>
        <v>3.3079999999999998</v>
      </c>
      <c r="F390" s="25">
        <f>E390/D390</f>
        <v>0.9729411764705882</v>
      </c>
      <c r="G390" s="24">
        <f>MAX(0,C390-E390)</f>
        <v>0</v>
      </c>
      <c r="H390" s="24">
        <f>MAX(0,E390-C390)</f>
        <v>0</v>
      </c>
      <c r="I390">
        <f>MIN(MATCH(MEDIAN(MinStable,F390,1),FC_L,1),3)</f>
        <v>3</v>
      </c>
      <c r="J390" s="25">
        <f>INDEX(FC_E1,$I390)+(MEDIAN(MinStable,$F390,1)-INDEX(FC_L,$I390))*(INDEX(FC_E1,$I390+1)-INDEX(FC_E1,$I390))/(INDEX(FC_L,$I390+1)-INDEX(FC_L,$I390))</f>
        <v>0.42551058823529408</v>
      </c>
      <c r="K390" s="25">
        <f>INDEX(FC_E2,$I390)+(MEDIAN(MinStable,$F390,1)-INDEX(FC_L,$I390))*(INDEX(FC_E2,$I390+1)-INDEX(FC_E2,$I390))/(INDEX(FC_L,$I390+1)-INDEX(FC_L,$I390))</f>
        <v>0.41961882352941177</v>
      </c>
      <c r="L390" s="25">
        <f>INDEX(FC_E3,$I390)+(MEDIAN(MinStable,$F390,1)-INDEX(FC_L,$I390))*(INDEX(FC_E3,$I390+1)-INDEX(FC_E3,$I390))/(INDEX(FC_L,$I390+1)-INDEX(FC_L,$I390))</f>
        <v>0.41261882352941176</v>
      </c>
      <c r="M390" s="26">
        <f>(Cap_1*F390/J390+IF(N_base&gt;=2,Cap_2*F390/K390,0)+IF(N_base&gt;=3,Cap_3*F390/L390,0))*dt/60</f>
        <v>0.13146813816872674</v>
      </c>
    </row>
    <row r="391" spans="1:13" x14ac:dyDescent="0.2">
      <c r="A391">
        <v>389</v>
      </c>
      <c r="B391" s="22">
        <f>A391/1440</f>
        <v>0.27013888888888887</v>
      </c>
      <c r="C391" s="27">
        <f>Sim!C391</f>
        <v>3.1871999999999998</v>
      </c>
      <c r="D391" s="24">
        <f>Cap_base</f>
        <v>3.4</v>
      </c>
      <c r="E391" s="24">
        <f>MEDIAN(MinStable*D391,C391,D391)</f>
        <v>3.1871999999999998</v>
      </c>
      <c r="F391" s="25">
        <f>E391/D391</f>
        <v>0.93741176470588228</v>
      </c>
      <c r="G391" s="24">
        <f>MAX(0,C391-E391)</f>
        <v>0</v>
      </c>
      <c r="H391" s="24">
        <f>MAX(0,E391-C391)</f>
        <v>0</v>
      </c>
      <c r="I391">
        <f>MIN(MATCH(MEDIAN(MinStable,F391,1),FC_L,1),3)</f>
        <v>3</v>
      </c>
      <c r="J391" s="25">
        <f>INDEX(FC_E1,$I391)+(MEDIAN(MinStable,$F391,1)-INDEX(FC_L,$I391))*(INDEX(FC_E1,$I391+1)-INDEX(FC_E1,$I391))/(INDEX(FC_L,$I391+1)-INDEX(FC_L,$I391))</f>
        <v>0.42224188235294119</v>
      </c>
      <c r="K391" s="25">
        <f>INDEX(FC_E2,$I391)+(MEDIAN(MinStable,$F391,1)-INDEX(FC_L,$I391))*(INDEX(FC_E2,$I391+1)-INDEX(FC_E2,$I391))/(INDEX(FC_L,$I391+1)-INDEX(FC_L,$I391))</f>
        <v>0.41649223529411761</v>
      </c>
      <c r="L391" s="25">
        <f>INDEX(FC_E3,$I391)+(MEDIAN(MinStable,$F391,1)-INDEX(FC_L,$I391))*(INDEX(FC_E3,$I391+1)-INDEX(FC_E3,$I391))/(INDEX(FC_L,$I391+1)-INDEX(FC_L,$I391))</f>
        <v>0.4094922352941176</v>
      </c>
      <c r="M391" s="26">
        <f>(Cap_1*F391/J391+IF(N_base&gt;=2,Cap_2*F391/K391,0)+IF(N_base&gt;=3,Cap_3*F391/L391,0))*dt/60</f>
        <v>0.12763380209651959</v>
      </c>
    </row>
    <row r="392" spans="1:13" x14ac:dyDescent="0.2">
      <c r="A392">
        <v>390</v>
      </c>
      <c r="B392" s="22">
        <f>A392/1440</f>
        <v>0.27083333333333331</v>
      </c>
      <c r="C392" s="27">
        <f>Sim!C392</f>
        <v>3.1827999999999999</v>
      </c>
      <c r="D392" s="24">
        <f>Cap_base</f>
        <v>3.4</v>
      </c>
      <c r="E392" s="24">
        <f>MEDIAN(MinStable*D392,C392,D392)</f>
        <v>3.1827999999999999</v>
      </c>
      <c r="F392" s="25">
        <f>E392/D392</f>
        <v>0.9361176470588235</v>
      </c>
      <c r="G392" s="24">
        <f>MAX(0,C392-E392)</f>
        <v>0</v>
      </c>
      <c r="H392" s="24">
        <f>MAX(0,E392-C392)</f>
        <v>0</v>
      </c>
      <c r="I392">
        <f>MIN(MATCH(MEDIAN(MinStable,F392,1),FC_L,1),3)</f>
        <v>3</v>
      </c>
      <c r="J392" s="25">
        <f>INDEX(FC_E1,$I392)+(MEDIAN(MinStable,$F392,1)-INDEX(FC_L,$I392))*(INDEX(FC_E1,$I392+1)-INDEX(FC_E1,$I392))/(INDEX(FC_L,$I392+1)-INDEX(FC_L,$I392))</f>
        <v>0.42212282352941177</v>
      </c>
      <c r="K392" s="25">
        <f>INDEX(FC_E2,$I392)+(MEDIAN(MinStable,$F392,1)-INDEX(FC_L,$I392))*(INDEX(FC_E2,$I392+1)-INDEX(FC_E2,$I392))/(INDEX(FC_L,$I392+1)-INDEX(FC_L,$I392))</f>
        <v>0.41637835294117648</v>
      </c>
      <c r="L392" s="25">
        <f>INDEX(FC_E3,$I392)+(MEDIAN(MinStable,$F392,1)-INDEX(FC_L,$I392))*(INDEX(FC_E3,$I392+1)-INDEX(FC_E3,$I392))/(INDEX(FC_L,$I392+1)-INDEX(FC_L,$I392))</f>
        <v>0.40937835294117647</v>
      </c>
      <c r="M392" s="26">
        <f>(Cap_1*F392/J392+IF(N_base&gt;=2,Cap_2*F392/K392,0)+IF(N_base&gt;=3,Cap_3*F392/L392,0))*dt/60</f>
        <v>0.12749303605961956</v>
      </c>
    </row>
    <row r="393" spans="1:13" x14ac:dyDescent="0.2">
      <c r="A393">
        <v>391</v>
      </c>
      <c r="B393" s="22">
        <f>A393/1440</f>
        <v>0.27152777777777776</v>
      </c>
      <c r="C393" s="27">
        <f>Sim!C393</f>
        <v>3.1614</v>
      </c>
      <c r="D393" s="24">
        <f>Cap_base</f>
        <v>3.4</v>
      </c>
      <c r="E393" s="24">
        <f>MEDIAN(MinStable*D393,C393,D393)</f>
        <v>3.1614</v>
      </c>
      <c r="F393" s="25">
        <f>E393/D393</f>
        <v>0.92982352941176472</v>
      </c>
      <c r="G393" s="24">
        <f>MAX(0,C393-E393)</f>
        <v>0</v>
      </c>
      <c r="H393" s="24">
        <f>MAX(0,E393-C393)</f>
        <v>0</v>
      </c>
      <c r="I393">
        <f>MIN(MATCH(MEDIAN(MinStable,F393,1),FC_L,1),3)</f>
        <v>3</v>
      </c>
      <c r="J393" s="25">
        <f>INDEX(FC_E1,$I393)+(MEDIAN(MinStable,$F393,1)-INDEX(FC_L,$I393))*(INDEX(FC_E1,$I393+1)-INDEX(FC_E1,$I393))/(INDEX(FC_L,$I393+1)-INDEX(FC_L,$I393))</f>
        <v>0.42154376470588234</v>
      </c>
      <c r="K393" s="25">
        <f>INDEX(FC_E2,$I393)+(MEDIAN(MinStable,$F393,1)-INDEX(FC_L,$I393))*(INDEX(FC_E2,$I393+1)-INDEX(FC_E2,$I393))/(INDEX(FC_L,$I393+1)-INDEX(FC_L,$I393))</f>
        <v>0.4158244705882353</v>
      </c>
      <c r="L393" s="25">
        <f>INDEX(FC_E3,$I393)+(MEDIAN(MinStable,$F393,1)-INDEX(FC_L,$I393))*(INDEX(FC_E3,$I393+1)-INDEX(FC_E3,$I393))/(INDEX(FC_L,$I393+1)-INDEX(FC_L,$I393))</f>
        <v>0.40882447058823529</v>
      </c>
      <c r="M393" s="26">
        <f>(Cap_1*F393/J393+IF(N_base&gt;=2,Cap_2*F393/K393,0)+IF(N_base&gt;=3,Cap_3*F393/L393,0))*dt/60</f>
        <v>0.12680728369595332</v>
      </c>
    </row>
    <row r="394" spans="1:13" x14ac:dyDescent="0.2">
      <c r="A394">
        <v>392</v>
      </c>
      <c r="B394" s="22">
        <f>A394/1440</f>
        <v>0.2722222222222222</v>
      </c>
      <c r="C394" s="27">
        <f>Sim!C394</f>
        <v>3.1135999999999999</v>
      </c>
      <c r="D394" s="24">
        <f>Cap_base</f>
        <v>3.4</v>
      </c>
      <c r="E394" s="24">
        <f>MEDIAN(MinStable*D394,C394,D394)</f>
        <v>3.1135999999999999</v>
      </c>
      <c r="F394" s="25">
        <f>E394/D394</f>
        <v>0.91576470588235293</v>
      </c>
      <c r="G394" s="24">
        <f>MAX(0,C394-E394)</f>
        <v>0</v>
      </c>
      <c r="H394" s="24">
        <f>MAX(0,E394-C394)</f>
        <v>0</v>
      </c>
      <c r="I394">
        <f>MIN(MATCH(MEDIAN(MinStable,F394,1),FC_L,1),3)</f>
        <v>3</v>
      </c>
      <c r="J394" s="25">
        <f>INDEX(FC_E1,$I394)+(MEDIAN(MinStable,$F394,1)-INDEX(FC_L,$I394))*(INDEX(FC_E1,$I394+1)-INDEX(FC_E1,$I394))/(INDEX(FC_L,$I394+1)-INDEX(FC_L,$I394))</f>
        <v>0.42025035294117646</v>
      </c>
      <c r="K394" s="25">
        <f>INDEX(FC_E2,$I394)+(MEDIAN(MinStable,$F394,1)-INDEX(FC_L,$I394))*(INDEX(FC_E2,$I394+1)-INDEX(FC_E2,$I394))/(INDEX(FC_L,$I394+1)-INDEX(FC_L,$I394))</f>
        <v>0.41458729411764705</v>
      </c>
      <c r="L394" s="25">
        <f>INDEX(FC_E3,$I394)+(MEDIAN(MinStable,$F394,1)-INDEX(FC_L,$I394))*(INDEX(FC_E3,$I394+1)-INDEX(FC_E3,$I394))/(INDEX(FC_L,$I394+1)-INDEX(FC_L,$I394))</f>
        <v>0.40758729411764705</v>
      </c>
      <c r="M394" s="26">
        <f>(Cap_1*F394/J394+IF(N_base&gt;=2,Cap_2*F394/K394,0)+IF(N_base&gt;=3,Cap_3*F394/L394,0))*dt/60</f>
        <v>0.12526882992989669</v>
      </c>
    </row>
    <row r="395" spans="1:13" x14ac:dyDescent="0.2">
      <c r="A395">
        <v>393</v>
      </c>
      <c r="B395" s="22">
        <f>A395/1440</f>
        <v>0.27291666666666664</v>
      </c>
      <c r="C395" s="27">
        <f>Sim!C395</f>
        <v>3.1027</v>
      </c>
      <c r="D395" s="24">
        <f>Cap_base</f>
        <v>3.4</v>
      </c>
      <c r="E395" s="24">
        <f>MEDIAN(MinStable*D395,C395,D395)</f>
        <v>3.1027</v>
      </c>
      <c r="F395" s="25">
        <f>E395/D395</f>
        <v>0.91255882352941176</v>
      </c>
      <c r="G395" s="24">
        <f>MAX(0,C395-E395)</f>
        <v>0</v>
      </c>
      <c r="H395" s="24">
        <f>MAX(0,E395-C395)</f>
        <v>0</v>
      </c>
      <c r="I395">
        <f>MIN(MATCH(MEDIAN(MinStable,F395,1),FC_L,1),3)</f>
        <v>3</v>
      </c>
      <c r="J395" s="25">
        <f>INDEX(FC_E1,$I395)+(MEDIAN(MinStable,$F395,1)-INDEX(FC_L,$I395))*(INDEX(FC_E1,$I395+1)-INDEX(FC_E1,$I395))/(INDEX(FC_L,$I395+1)-INDEX(FC_L,$I395))</f>
        <v>0.41995541176470591</v>
      </c>
      <c r="K395" s="25">
        <f>INDEX(FC_E2,$I395)+(MEDIAN(MinStable,$F395,1)-INDEX(FC_L,$I395))*(INDEX(FC_E2,$I395+1)-INDEX(FC_E2,$I395))/(INDEX(FC_L,$I395+1)-INDEX(FC_L,$I395))</f>
        <v>0.41430517647058823</v>
      </c>
      <c r="L395" s="25">
        <f>INDEX(FC_E3,$I395)+(MEDIAN(MinStable,$F395,1)-INDEX(FC_L,$I395))*(INDEX(FC_E3,$I395+1)-INDEX(FC_E3,$I395))/(INDEX(FC_L,$I395+1)-INDEX(FC_L,$I395))</f>
        <v>0.40730517647058823</v>
      </c>
      <c r="M395" s="26">
        <f>(Cap_1*F395/J395+IF(N_base&gt;=2,Cap_2*F395/K395,0)+IF(N_base&gt;=3,Cap_3*F395/L395,0))*dt/60</f>
        <v>0.12491670322353868</v>
      </c>
    </row>
    <row r="396" spans="1:13" x14ac:dyDescent="0.2">
      <c r="A396">
        <v>394</v>
      </c>
      <c r="B396" s="22">
        <f>A396/1440</f>
        <v>0.27361111111111114</v>
      </c>
      <c r="C396" s="27">
        <f>Sim!C396</f>
        <v>3.1606000000000001</v>
      </c>
      <c r="D396" s="24">
        <f>Cap_base</f>
        <v>3.4</v>
      </c>
      <c r="E396" s="24">
        <f>MEDIAN(MinStable*D396,C396,D396)</f>
        <v>3.1606000000000001</v>
      </c>
      <c r="F396" s="25">
        <f>E396/D396</f>
        <v>0.92958823529411772</v>
      </c>
      <c r="G396" s="24">
        <f>MAX(0,C396-E396)</f>
        <v>0</v>
      </c>
      <c r="H396" s="24">
        <f>MAX(0,E396-C396)</f>
        <v>0</v>
      </c>
      <c r="I396">
        <f>MIN(MATCH(MEDIAN(MinStable,F396,1),FC_L,1),3)</f>
        <v>3</v>
      </c>
      <c r="J396" s="25">
        <f>INDEX(FC_E1,$I396)+(MEDIAN(MinStable,$F396,1)-INDEX(FC_L,$I396))*(INDEX(FC_E1,$I396+1)-INDEX(FC_E1,$I396))/(INDEX(FC_L,$I396+1)-INDEX(FC_L,$I396))</f>
        <v>0.42152211764705882</v>
      </c>
      <c r="K396" s="25">
        <f>INDEX(FC_E2,$I396)+(MEDIAN(MinStable,$F396,1)-INDEX(FC_L,$I396))*(INDEX(FC_E2,$I396+1)-INDEX(FC_E2,$I396))/(INDEX(FC_L,$I396+1)-INDEX(FC_L,$I396))</f>
        <v>0.41580376470588237</v>
      </c>
      <c r="L396" s="25">
        <f>INDEX(FC_E3,$I396)+(MEDIAN(MinStable,$F396,1)-INDEX(FC_L,$I396))*(INDEX(FC_E3,$I396+1)-INDEX(FC_E3,$I396))/(INDEX(FC_L,$I396+1)-INDEX(FC_L,$I396))</f>
        <v>0.40880376470588237</v>
      </c>
      <c r="M396" s="26">
        <f>(Cap_1*F396/J396+IF(N_base&gt;=2,Cap_2*F396/K396,0)+IF(N_base&gt;=3,Cap_3*F396/L396,0))*dt/60</f>
        <v>0.12678161208499</v>
      </c>
    </row>
    <row r="397" spans="1:13" x14ac:dyDescent="0.2">
      <c r="A397">
        <v>395</v>
      </c>
      <c r="B397" s="22">
        <f>A397/1440</f>
        <v>0.27430555555555558</v>
      </c>
      <c r="C397" s="27">
        <f>Sim!C397</f>
        <v>3.1177999999999999</v>
      </c>
      <c r="D397" s="24">
        <f>Cap_base</f>
        <v>3.4</v>
      </c>
      <c r="E397" s="24">
        <f>MEDIAN(MinStable*D397,C397,D397)</f>
        <v>3.1177999999999999</v>
      </c>
      <c r="F397" s="25">
        <f>E397/D397</f>
        <v>0.91700000000000004</v>
      </c>
      <c r="G397" s="24">
        <f>MAX(0,C397-E397)</f>
        <v>0</v>
      </c>
      <c r="H397" s="24">
        <f>MAX(0,E397-C397)</f>
        <v>0</v>
      </c>
      <c r="I397">
        <f>MIN(MATCH(MEDIAN(MinStable,F397,1),FC_L,1),3)</f>
        <v>3</v>
      </c>
      <c r="J397" s="25">
        <f>INDEX(FC_E1,$I397)+(MEDIAN(MinStable,$F397,1)-INDEX(FC_L,$I397))*(INDEX(FC_E1,$I397+1)-INDEX(FC_E1,$I397))/(INDEX(FC_L,$I397+1)-INDEX(FC_L,$I397))</f>
        <v>0.42036400000000002</v>
      </c>
      <c r="K397" s="25">
        <f>INDEX(FC_E2,$I397)+(MEDIAN(MinStable,$F397,1)-INDEX(FC_L,$I397))*(INDEX(FC_E2,$I397+1)-INDEX(FC_E2,$I397))/(INDEX(FC_L,$I397+1)-INDEX(FC_L,$I397))</f>
        <v>0.41469600000000001</v>
      </c>
      <c r="L397" s="25">
        <f>INDEX(FC_E3,$I397)+(MEDIAN(MinStable,$F397,1)-INDEX(FC_L,$I397))*(INDEX(FC_E3,$I397+1)-INDEX(FC_E3,$I397))/(INDEX(FC_L,$I397+1)-INDEX(FC_L,$I397))</f>
        <v>0.407696</v>
      </c>
      <c r="M397" s="26">
        <f>(Cap_1*F397/J397+IF(N_base&gt;=2,Cap_2*F397/K397,0)+IF(N_base&gt;=3,Cap_3*F397/L397,0))*dt/60</f>
        <v>0.12540438179702085</v>
      </c>
    </row>
    <row r="398" spans="1:13" x14ac:dyDescent="0.2">
      <c r="A398">
        <v>396</v>
      </c>
      <c r="B398" s="22">
        <f>A398/1440</f>
        <v>0.27500000000000002</v>
      </c>
      <c r="C398" s="27">
        <f>Sim!C398</f>
        <v>3.1238999999999999</v>
      </c>
      <c r="D398" s="24">
        <f>Cap_base</f>
        <v>3.4</v>
      </c>
      <c r="E398" s="24">
        <f>MEDIAN(MinStable*D398,C398,D398)</f>
        <v>3.1238999999999999</v>
      </c>
      <c r="F398" s="25">
        <f>E398/D398</f>
        <v>0.91879411764705887</v>
      </c>
      <c r="G398" s="24">
        <f>MAX(0,C398-E398)</f>
        <v>0</v>
      </c>
      <c r="H398" s="24">
        <f>MAX(0,E398-C398)</f>
        <v>0</v>
      </c>
      <c r="I398">
        <f>MIN(MATCH(MEDIAN(MinStable,F398,1),FC_L,1),3)</f>
        <v>3</v>
      </c>
      <c r="J398" s="25">
        <f>INDEX(FC_E1,$I398)+(MEDIAN(MinStable,$F398,1)-INDEX(FC_L,$I398))*(INDEX(FC_E1,$I398+1)-INDEX(FC_E1,$I398))/(INDEX(FC_L,$I398+1)-INDEX(FC_L,$I398))</f>
        <v>0.42052905882352942</v>
      </c>
      <c r="K398" s="25">
        <f>INDEX(FC_E2,$I398)+(MEDIAN(MinStable,$F398,1)-INDEX(FC_L,$I398))*(INDEX(FC_E2,$I398+1)-INDEX(FC_E2,$I398))/(INDEX(FC_L,$I398+1)-INDEX(FC_L,$I398))</f>
        <v>0.41485388235294118</v>
      </c>
      <c r="L398" s="25">
        <f>INDEX(FC_E3,$I398)+(MEDIAN(MinStable,$F398,1)-INDEX(FC_L,$I398))*(INDEX(FC_E3,$I398+1)-INDEX(FC_E3,$I398))/(INDEX(FC_L,$I398+1)-INDEX(FC_L,$I398))</f>
        <v>0.40785388235294118</v>
      </c>
      <c r="M398" s="26">
        <f>(Cap_1*F398/J398+IF(N_base&gt;=2,Cap_2*F398/K398,0)+IF(N_base&gt;=3,Cap_3*F398/L398,0))*dt/60</f>
        <v>0.12560112614626132</v>
      </c>
    </row>
    <row r="399" spans="1:13" x14ac:dyDescent="0.2">
      <c r="A399">
        <v>397</v>
      </c>
      <c r="B399" s="22">
        <f>A399/1440</f>
        <v>0.27569444444444446</v>
      </c>
      <c r="C399" s="27">
        <f>Sim!C399</f>
        <v>3.1131000000000002</v>
      </c>
      <c r="D399" s="24">
        <f>Cap_base</f>
        <v>3.4</v>
      </c>
      <c r="E399" s="24">
        <f>MEDIAN(MinStable*D399,C399,D399)</f>
        <v>3.1131000000000002</v>
      </c>
      <c r="F399" s="25">
        <f>E399/D399</f>
        <v>0.91561764705882365</v>
      </c>
      <c r="G399" s="24">
        <f>MAX(0,C399-E399)</f>
        <v>0</v>
      </c>
      <c r="H399" s="24">
        <f>MAX(0,E399-C399)</f>
        <v>0</v>
      </c>
      <c r="I399">
        <f>MIN(MATCH(MEDIAN(MinStable,F399,1),FC_L,1),3)</f>
        <v>3</v>
      </c>
      <c r="J399" s="25">
        <f>INDEX(FC_E1,$I399)+(MEDIAN(MinStable,$F399,1)-INDEX(FC_L,$I399))*(INDEX(FC_E1,$I399+1)-INDEX(FC_E1,$I399))/(INDEX(FC_L,$I399+1)-INDEX(FC_L,$I399))</f>
        <v>0.42023682352941177</v>
      </c>
      <c r="K399" s="25">
        <f>INDEX(FC_E2,$I399)+(MEDIAN(MinStable,$F399,1)-INDEX(FC_L,$I399))*(INDEX(FC_E2,$I399+1)-INDEX(FC_E2,$I399))/(INDEX(FC_L,$I399+1)-INDEX(FC_L,$I399))</f>
        <v>0.4145743529411765</v>
      </c>
      <c r="L399" s="25">
        <f>INDEX(FC_E3,$I399)+(MEDIAN(MinStable,$F399,1)-INDEX(FC_L,$I399))*(INDEX(FC_E3,$I399+1)-INDEX(FC_E3,$I399))/(INDEX(FC_L,$I399+1)-INDEX(FC_L,$I399))</f>
        <v>0.4075743529411765</v>
      </c>
      <c r="M399" s="26">
        <f>(Cap_1*F399/J399+IF(N_base&gt;=2,Cap_2*F399/K399,0)+IF(N_base&gt;=3,Cap_3*F399/L399,0))*dt/60</f>
        <v>0.12525268798957387</v>
      </c>
    </row>
    <row r="400" spans="1:13" x14ac:dyDescent="0.2">
      <c r="A400">
        <v>398</v>
      </c>
      <c r="B400" s="22">
        <f>A400/1440</f>
        <v>0.27638888888888891</v>
      </c>
      <c r="C400" s="27">
        <f>Sim!C400</f>
        <v>3.1457000000000002</v>
      </c>
      <c r="D400" s="24">
        <f>Cap_base</f>
        <v>3.4</v>
      </c>
      <c r="E400" s="24">
        <f>MEDIAN(MinStable*D400,C400,D400)</f>
        <v>3.1457000000000002</v>
      </c>
      <c r="F400" s="25">
        <f>E400/D400</f>
        <v>0.92520588235294121</v>
      </c>
      <c r="G400" s="24">
        <f>MAX(0,C400-E400)</f>
        <v>0</v>
      </c>
      <c r="H400" s="24">
        <f>MAX(0,E400-C400)</f>
        <v>0</v>
      </c>
      <c r="I400">
        <f>MIN(MATCH(MEDIAN(MinStable,F400,1),FC_L,1),3)</f>
        <v>3</v>
      </c>
      <c r="J400" s="25">
        <f>INDEX(FC_E1,$I400)+(MEDIAN(MinStable,$F400,1)-INDEX(FC_L,$I400))*(INDEX(FC_E1,$I400+1)-INDEX(FC_E1,$I400))/(INDEX(FC_L,$I400+1)-INDEX(FC_L,$I400))</f>
        <v>0.42111894117647058</v>
      </c>
      <c r="K400" s="25">
        <f>INDEX(FC_E2,$I400)+(MEDIAN(MinStable,$F400,1)-INDEX(FC_L,$I400))*(INDEX(FC_E2,$I400+1)-INDEX(FC_E2,$I400))/(INDEX(FC_L,$I400+1)-INDEX(FC_L,$I400))</f>
        <v>0.41541811764705883</v>
      </c>
      <c r="L400" s="25">
        <f>INDEX(FC_E3,$I400)+(MEDIAN(MinStable,$F400,1)-INDEX(FC_L,$I400))*(INDEX(FC_E3,$I400+1)-INDEX(FC_E3,$I400))/(INDEX(FC_L,$I400+1)-INDEX(FC_L,$I400))</f>
        <v>0.40841811764705882</v>
      </c>
      <c r="M400" s="26">
        <f>(Cap_1*F400/J400+IF(N_base&gt;=2,Cap_2*F400/K400,0)+IF(N_base&gt;=3,Cap_3*F400/L400,0))*dt/60</f>
        <v>0.12630300292073074</v>
      </c>
    </row>
    <row r="401" spans="1:13" x14ac:dyDescent="0.2">
      <c r="A401">
        <v>399</v>
      </c>
      <c r="B401" s="22">
        <f>A401/1440</f>
        <v>0.27708333333333335</v>
      </c>
      <c r="C401" s="27">
        <f>Sim!C401</f>
        <v>3.1147999999999998</v>
      </c>
      <c r="D401" s="24">
        <f>Cap_base</f>
        <v>3.4</v>
      </c>
      <c r="E401" s="24">
        <f>MEDIAN(MinStable*D401,C401,D401)</f>
        <v>3.1147999999999998</v>
      </c>
      <c r="F401" s="25">
        <f>E401/D401</f>
        <v>0.91611764705882348</v>
      </c>
      <c r="G401" s="24">
        <f>MAX(0,C401-E401)</f>
        <v>0</v>
      </c>
      <c r="H401" s="24">
        <f>MAX(0,E401-C401)</f>
        <v>0</v>
      </c>
      <c r="I401">
        <f>MIN(MATCH(MEDIAN(MinStable,F401,1),FC_L,1),3)</f>
        <v>3</v>
      </c>
      <c r="J401" s="25">
        <f>INDEX(FC_E1,$I401)+(MEDIAN(MinStable,$F401,1)-INDEX(FC_L,$I401))*(INDEX(FC_E1,$I401+1)-INDEX(FC_E1,$I401))/(INDEX(FC_L,$I401+1)-INDEX(FC_L,$I401))</f>
        <v>0.42028282352941176</v>
      </c>
      <c r="K401" s="25">
        <f>INDEX(FC_E2,$I401)+(MEDIAN(MinStable,$F401,1)-INDEX(FC_L,$I401))*(INDEX(FC_E2,$I401+1)-INDEX(FC_E2,$I401))/(INDEX(FC_L,$I401+1)-INDEX(FC_L,$I401))</f>
        <v>0.41461835294117644</v>
      </c>
      <c r="L401" s="25">
        <f>INDEX(FC_E3,$I401)+(MEDIAN(MinStable,$F401,1)-INDEX(FC_L,$I401))*(INDEX(FC_E3,$I401+1)-INDEX(FC_E3,$I401))/(INDEX(FC_L,$I401+1)-INDEX(FC_L,$I401))</f>
        <v>0.40761835294117643</v>
      </c>
      <c r="M401" s="26">
        <f>(Cap_1*F401/J401+IF(N_base&gt;=2,Cap_2*F401/K401,0)+IF(N_base&gt;=3,Cap_3*F401/L401,0))*dt/60</f>
        <v>0.12530756640753557</v>
      </c>
    </row>
    <row r="402" spans="1:13" x14ac:dyDescent="0.2">
      <c r="A402">
        <v>400</v>
      </c>
      <c r="B402" s="22">
        <f>A402/1440</f>
        <v>0.27777777777777779</v>
      </c>
      <c r="C402" s="27">
        <f>Sim!C402</f>
        <v>3.1154000000000002</v>
      </c>
      <c r="D402" s="24">
        <f>Cap_base</f>
        <v>3.4</v>
      </c>
      <c r="E402" s="24">
        <f>MEDIAN(MinStable*D402,C402,D402)</f>
        <v>3.1154000000000002</v>
      </c>
      <c r="F402" s="25">
        <f>E402/D402</f>
        <v>0.91629411764705893</v>
      </c>
      <c r="G402" s="24">
        <f>MAX(0,C402-E402)</f>
        <v>0</v>
      </c>
      <c r="H402" s="24">
        <f>MAX(0,E402-C402)</f>
        <v>0</v>
      </c>
      <c r="I402">
        <f>MIN(MATCH(MEDIAN(MinStable,F402,1),FC_L,1),3)</f>
        <v>3</v>
      </c>
      <c r="J402" s="25">
        <f>INDEX(FC_E1,$I402)+(MEDIAN(MinStable,$F402,1)-INDEX(FC_L,$I402))*(INDEX(FC_E1,$I402+1)-INDEX(FC_E1,$I402))/(INDEX(FC_L,$I402+1)-INDEX(FC_L,$I402))</f>
        <v>0.42029905882352941</v>
      </c>
      <c r="K402" s="25">
        <f>INDEX(FC_E2,$I402)+(MEDIAN(MinStable,$F402,1)-INDEX(FC_L,$I402))*(INDEX(FC_E2,$I402+1)-INDEX(FC_E2,$I402))/(INDEX(FC_L,$I402+1)-INDEX(FC_L,$I402))</f>
        <v>0.41463388235294119</v>
      </c>
      <c r="L402" s="25">
        <f>INDEX(FC_E3,$I402)+(MEDIAN(MinStable,$F402,1)-INDEX(FC_L,$I402))*(INDEX(FC_E3,$I402+1)-INDEX(FC_E3,$I402))/(INDEX(FC_L,$I402+1)-INDEX(FC_L,$I402))</f>
        <v>0.40763388235294118</v>
      </c>
      <c r="M402" s="26">
        <f>(Cap_1*F402/J402+IF(N_base&gt;=2,Cap_2*F402/K402,0)+IF(N_base&gt;=3,Cap_3*F402/L402,0))*dt/60</f>
        <v>0.12532693243419427</v>
      </c>
    </row>
    <row r="403" spans="1:13" x14ac:dyDescent="0.2">
      <c r="A403">
        <v>401</v>
      </c>
      <c r="B403" s="22">
        <f>A403/1440</f>
        <v>0.27847222222222223</v>
      </c>
      <c r="C403" s="27">
        <f>Sim!C403</f>
        <v>3.0567000000000002</v>
      </c>
      <c r="D403" s="24">
        <f>Cap_base</f>
        <v>3.4</v>
      </c>
      <c r="E403" s="24">
        <f>MEDIAN(MinStable*D403,C403,D403)</f>
        <v>3.0567000000000002</v>
      </c>
      <c r="F403" s="25">
        <f>E403/D403</f>
        <v>0.89902941176470597</v>
      </c>
      <c r="G403" s="24">
        <f>MAX(0,C403-E403)</f>
        <v>0</v>
      </c>
      <c r="H403" s="24">
        <f>MAX(0,E403-C403)</f>
        <v>0</v>
      </c>
      <c r="I403">
        <f>MIN(MATCH(MEDIAN(MinStable,F403,1),FC_L,1),3)</f>
        <v>3</v>
      </c>
      <c r="J403" s="25">
        <f>INDEX(FC_E1,$I403)+(MEDIAN(MinStable,$F403,1)-INDEX(FC_L,$I403))*(INDEX(FC_E1,$I403+1)-INDEX(FC_E1,$I403))/(INDEX(FC_L,$I403+1)-INDEX(FC_L,$I403))</f>
        <v>0.41871070588235293</v>
      </c>
      <c r="K403" s="25">
        <f>INDEX(FC_E2,$I403)+(MEDIAN(MinStable,$F403,1)-INDEX(FC_L,$I403))*(INDEX(FC_E2,$I403+1)-INDEX(FC_E2,$I403))/(INDEX(FC_L,$I403+1)-INDEX(FC_L,$I403))</f>
        <v>0.41311458823529412</v>
      </c>
      <c r="L403" s="25">
        <f>INDEX(FC_E3,$I403)+(MEDIAN(MinStable,$F403,1)-INDEX(FC_L,$I403))*(INDEX(FC_E3,$I403+1)-INDEX(FC_E3,$I403))/(INDEX(FC_L,$I403+1)-INDEX(FC_L,$I403))</f>
        <v>0.40611458823529412</v>
      </c>
      <c r="M403" s="26">
        <f>(Cap_1*F403/J403+IF(N_base&gt;=2,Cap_2*F403/K403,0)+IF(N_base&gt;=3,Cap_3*F403/L403,0))*dt/60</f>
        <v>0.12342527851724062</v>
      </c>
    </row>
    <row r="404" spans="1:13" x14ac:dyDescent="0.2">
      <c r="A404">
        <v>402</v>
      </c>
      <c r="B404" s="22">
        <f>A404/1440</f>
        <v>0.27916666666666667</v>
      </c>
      <c r="C404" s="27">
        <f>Sim!C404</f>
        <v>3.1711999999999998</v>
      </c>
      <c r="D404" s="24">
        <f>Cap_base</f>
        <v>3.4</v>
      </c>
      <c r="E404" s="24">
        <f>MEDIAN(MinStable*D404,C404,D404)</f>
        <v>3.1711999999999998</v>
      </c>
      <c r="F404" s="25">
        <f>E404/D404</f>
        <v>0.93270588235294116</v>
      </c>
      <c r="G404" s="24">
        <f>MAX(0,C404-E404)</f>
        <v>0</v>
      </c>
      <c r="H404" s="24">
        <f>MAX(0,E404-C404)</f>
        <v>0</v>
      </c>
      <c r="I404">
        <f>MIN(MATCH(MEDIAN(MinStable,F404,1),FC_L,1),3)</f>
        <v>3</v>
      </c>
      <c r="J404" s="25">
        <f>INDEX(FC_E1,$I404)+(MEDIAN(MinStable,$F404,1)-INDEX(FC_L,$I404))*(INDEX(FC_E1,$I404+1)-INDEX(FC_E1,$I404))/(INDEX(FC_L,$I404+1)-INDEX(FC_L,$I404))</f>
        <v>0.42180894117647061</v>
      </c>
      <c r="K404" s="25">
        <f>INDEX(FC_E2,$I404)+(MEDIAN(MinStable,$F404,1)-INDEX(FC_L,$I404))*(INDEX(FC_E2,$I404+1)-INDEX(FC_E2,$I404))/(INDEX(FC_L,$I404+1)-INDEX(FC_L,$I404))</f>
        <v>0.41607811764705882</v>
      </c>
      <c r="L404" s="25">
        <f>INDEX(FC_E3,$I404)+(MEDIAN(MinStable,$F404,1)-INDEX(FC_L,$I404))*(INDEX(FC_E3,$I404+1)-INDEX(FC_E3,$I404))/(INDEX(FC_L,$I404+1)-INDEX(FC_L,$I404))</f>
        <v>0.40907811764705881</v>
      </c>
      <c r="M404" s="26">
        <f>(Cap_1*F404/J404+IF(N_base&gt;=2,Cap_2*F404/K404,0)+IF(N_base&gt;=3,Cap_3*F404/L404,0))*dt/60</f>
        <v>0.12712155015797752</v>
      </c>
    </row>
    <row r="405" spans="1:13" x14ac:dyDescent="0.2">
      <c r="A405">
        <v>403</v>
      </c>
      <c r="B405" s="22">
        <f>A405/1440</f>
        <v>0.27986111111111112</v>
      </c>
      <c r="C405" s="27">
        <f>Sim!C405</f>
        <v>3.1764999999999999</v>
      </c>
      <c r="D405" s="24">
        <f>Cap_base</f>
        <v>3.4</v>
      </c>
      <c r="E405" s="24">
        <f>MEDIAN(MinStable*D405,C405,D405)</f>
        <v>3.1764999999999999</v>
      </c>
      <c r="F405" s="25">
        <f>E405/D405</f>
        <v>0.93426470588235289</v>
      </c>
      <c r="G405" s="24">
        <f>MAX(0,C405-E405)</f>
        <v>0</v>
      </c>
      <c r="H405" s="24">
        <f>MAX(0,E405-C405)</f>
        <v>0</v>
      </c>
      <c r="I405">
        <f>MIN(MATCH(MEDIAN(MinStable,F405,1),FC_L,1),3)</f>
        <v>3</v>
      </c>
      <c r="J405" s="25">
        <f>INDEX(FC_E1,$I405)+(MEDIAN(MinStable,$F405,1)-INDEX(FC_L,$I405))*(INDEX(FC_E1,$I405+1)-INDEX(FC_E1,$I405))/(INDEX(FC_L,$I405+1)-INDEX(FC_L,$I405))</f>
        <v>0.42195235294117645</v>
      </c>
      <c r="K405" s="25">
        <f>INDEX(FC_E2,$I405)+(MEDIAN(MinStable,$F405,1)-INDEX(FC_L,$I405))*(INDEX(FC_E2,$I405+1)-INDEX(FC_E2,$I405))/(INDEX(FC_L,$I405+1)-INDEX(FC_L,$I405))</f>
        <v>0.41621529411764707</v>
      </c>
      <c r="L405" s="25">
        <f>INDEX(FC_E3,$I405)+(MEDIAN(MinStable,$F405,1)-INDEX(FC_L,$I405))*(INDEX(FC_E3,$I405+1)-INDEX(FC_E3,$I405))/(INDEX(FC_L,$I405+1)-INDEX(FC_L,$I405))</f>
        <v>0.40921529411764707</v>
      </c>
      <c r="M405" s="26">
        <f>(Cap_1*F405/J405+IF(N_base&gt;=2,Cap_2*F405/K405,0)+IF(N_base&gt;=3,Cap_3*F405/L405,0))*dt/60</f>
        <v>0.12729134837405923</v>
      </c>
    </row>
    <row r="406" spans="1:13" x14ac:dyDescent="0.2">
      <c r="A406">
        <v>404</v>
      </c>
      <c r="B406" s="22">
        <f>A406/1440</f>
        <v>0.28055555555555556</v>
      </c>
      <c r="C406" s="27">
        <f>Sim!C406</f>
        <v>3.1324000000000001</v>
      </c>
      <c r="D406" s="24">
        <f>Cap_base</f>
        <v>3.4</v>
      </c>
      <c r="E406" s="24">
        <f>MEDIAN(MinStable*D406,C406,D406)</f>
        <v>3.1324000000000001</v>
      </c>
      <c r="F406" s="25">
        <f>E406/D406</f>
        <v>0.92129411764705882</v>
      </c>
      <c r="G406" s="24">
        <f>MAX(0,C406-E406)</f>
        <v>0</v>
      </c>
      <c r="H406" s="24">
        <f>MAX(0,E406-C406)</f>
        <v>0</v>
      </c>
      <c r="I406">
        <f>MIN(MATCH(MEDIAN(MinStable,F406,1),FC_L,1),3)</f>
        <v>3</v>
      </c>
      <c r="J406" s="25">
        <f>INDEX(FC_E1,$I406)+(MEDIAN(MinStable,$F406,1)-INDEX(FC_L,$I406))*(INDEX(FC_E1,$I406+1)-INDEX(FC_E1,$I406))/(INDEX(FC_L,$I406+1)-INDEX(FC_L,$I406))</f>
        <v>0.42075905882352943</v>
      </c>
      <c r="K406" s="25">
        <f>INDEX(FC_E2,$I406)+(MEDIAN(MinStable,$F406,1)-INDEX(FC_L,$I406))*(INDEX(FC_E2,$I406+1)-INDEX(FC_E2,$I406))/(INDEX(FC_L,$I406+1)-INDEX(FC_L,$I406))</f>
        <v>0.41507388235294118</v>
      </c>
      <c r="L406" s="25">
        <f>INDEX(FC_E3,$I406)+(MEDIAN(MinStable,$F406,1)-INDEX(FC_L,$I406))*(INDEX(FC_E3,$I406+1)-INDEX(FC_E3,$I406))/(INDEX(FC_L,$I406+1)-INDEX(FC_L,$I406))</f>
        <v>0.40807388235294118</v>
      </c>
      <c r="M406" s="26">
        <f>(Cap_1*F406/J406+IF(N_base&gt;=2,Cap_2*F406/K406,0)+IF(N_base&gt;=3,Cap_3*F406/L406,0))*dt/60</f>
        <v>0.12587502440280326</v>
      </c>
    </row>
    <row r="407" spans="1:13" x14ac:dyDescent="0.2">
      <c r="A407">
        <v>405</v>
      </c>
      <c r="B407" s="22">
        <f>A407/1440</f>
        <v>0.28125</v>
      </c>
      <c r="C407" s="27">
        <f>Sim!C407</f>
        <v>3.0823</v>
      </c>
      <c r="D407" s="24">
        <f>Cap_base</f>
        <v>3.4</v>
      </c>
      <c r="E407" s="24">
        <f>MEDIAN(MinStable*D407,C407,D407)</f>
        <v>3.0823</v>
      </c>
      <c r="F407" s="25">
        <f>E407/D407</f>
        <v>0.90655882352941175</v>
      </c>
      <c r="G407" s="24">
        <f>MAX(0,C407-E407)</f>
        <v>0</v>
      </c>
      <c r="H407" s="24">
        <f>MAX(0,E407-C407)</f>
        <v>0</v>
      </c>
      <c r="I407">
        <f>MIN(MATCH(MEDIAN(MinStable,F407,1),FC_L,1),3)</f>
        <v>3</v>
      </c>
      <c r="J407" s="25">
        <f>INDEX(FC_E1,$I407)+(MEDIAN(MinStable,$F407,1)-INDEX(FC_L,$I407))*(INDEX(FC_E1,$I407+1)-INDEX(FC_E1,$I407))/(INDEX(FC_L,$I407+1)-INDEX(FC_L,$I407))</f>
        <v>0.41940341176470586</v>
      </c>
      <c r="K407" s="25">
        <f>INDEX(FC_E2,$I407)+(MEDIAN(MinStable,$F407,1)-INDEX(FC_L,$I407))*(INDEX(FC_E2,$I407+1)-INDEX(FC_E2,$I407))/(INDEX(FC_L,$I407+1)-INDEX(FC_L,$I407))</f>
        <v>0.41377717647058826</v>
      </c>
      <c r="L407" s="25">
        <f>INDEX(FC_E3,$I407)+(MEDIAN(MinStable,$F407,1)-INDEX(FC_L,$I407))*(INDEX(FC_E3,$I407+1)-INDEX(FC_E3,$I407))/(INDEX(FC_L,$I407+1)-INDEX(FC_L,$I407))</f>
        <v>0.40677717647058825</v>
      </c>
      <c r="M407" s="26">
        <f>(Cap_1*F407/J407+IF(N_base&gt;=2,Cap_2*F407/K407,0)+IF(N_base&gt;=3,Cap_3*F407/L407,0))*dt/60</f>
        <v>0.12425636545518177</v>
      </c>
    </row>
    <row r="408" spans="1:13" x14ac:dyDescent="0.2">
      <c r="A408">
        <v>406</v>
      </c>
      <c r="B408" s="22">
        <f>A408/1440</f>
        <v>0.28194444444444444</v>
      </c>
      <c r="C408" s="27">
        <f>Sim!C408</f>
        <v>3.1400999999999999</v>
      </c>
      <c r="D408" s="24">
        <f>Cap_base</f>
        <v>3.4</v>
      </c>
      <c r="E408" s="24">
        <f>MEDIAN(MinStable*D408,C408,D408)</f>
        <v>3.1400999999999999</v>
      </c>
      <c r="F408" s="25">
        <f>E408/D408</f>
        <v>0.92355882352941177</v>
      </c>
      <c r="G408" s="24">
        <f>MAX(0,C408-E408)</f>
        <v>0</v>
      </c>
      <c r="H408" s="24">
        <f>MAX(0,E408-C408)</f>
        <v>0</v>
      </c>
      <c r="I408">
        <f>MIN(MATCH(MEDIAN(MinStable,F408,1),FC_L,1),3)</f>
        <v>3</v>
      </c>
      <c r="J408" s="25">
        <f>INDEX(FC_E1,$I408)+(MEDIAN(MinStable,$F408,1)-INDEX(FC_L,$I408))*(INDEX(FC_E1,$I408+1)-INDEX(FC_E1,$I408))/(INDEX(FC_L,$I408+1)-INDEX(FC_L,$I408))</f>
        <v>0.42096741176470587</v>
      </c>
      <c r="K408" s="25">
        <f>INDEX(FC_E2,$I408)+(MEDIAN(MinStable,$F408,1)-INDEX(FC_L,$I408))*(INDEX(FC_E2,$I408+1)-INDEX(FC_E2,$I408))/(INDEX(FC_L,$I408+1)-INDEX(FC_L,$I408))</f>
        <v>0.41527317647058826</v>
      </c>
      <c r="L408" s="25">
        <f>INDEX(FC_E3,$I408)+(MEDIAN(MinStable,$F408,1)-INDEX(FC_L,$I408))*(INDEX(FC_E3,$I408+1)-INDEX(FC_E3,$I408))/(INDEX(FC_L,$I408+1)-INDEX(FC_L,$I408))</f>
        <v>0.40827317647058825</v>
      </c>
      <c r="M408" s="26">
        <f>(Cap_1*F408/J408+IF(N_base&gt;=2,Cap_2*F408/K408,0)+IF(N_base&gt;=3,Cap_3*F408/L408,0))*dt/60</f>
        <v>0.12612288934633825</v>
      </c>
    </row>
    <row r="409" spans="1:13" x14ac:dyDescent="0.2">
      <c r="A409">
        <v>407</v>
      </c>
      <c r="B409" s="22">
        <f>A409/1440</f>
        <v>0.28263888888888888</v>
      </c>
      <c r="C409" s="27">
        <f>Sim!C409</f>
        <v>3.2121</v>
      </c>
      <c r="D409" s="24">
        <f>Cap_base</f>
        <v>3.4</v>
      </c>
      <c r="E409" s="24">
        <f>MEDIAN(MinStable*D409,C409,D409)</f>
        <v>3.2121</v>
      </c>
      <c r="F409" s="25">
        <f>E409/D409</f>
        <v>0.94473529411764712</v>
      </c>
      <c r="G409" s="24">
        <f>MAX(0,C409-E409)</f>
        <v>0</v>
      </c>
      <c r="H409" s="24">
        <f>MAX(0,E409-C409)</f>
        <v>0</v>
      </c>
      <c r="I409">
        <f>MIN(MATCH(MEDIAN(MinStable,F409,1),FC_L,1),3)</f>
        <v>3</v>
      </c>
      <c r="J409" s="25">
        <f>INDEX(FC_E1,$I409)+(MEDIAN(MinStable,$F409,1)-INDEX(FC_L,$I409))*(INDEX(FC_E1,$I409+1)-INDEX(FC_E1,$I409))/(INDEX(FC_L,$I409+1)-INDEX(FC_L,$I409))</f>
        <v>0.42291564705882356</v>
      </c>
      <c r="K409" s="25">
        <f>INDEX(FC_E2,$I409)+(MEDIAN(MinStable,$F409,1)-INDEX(FC_L,$I409))*(INDEX(FC_E2,$I409+1)-INDEX(FC_E2,$I409))/(INDEX(FC_L,$I409+1)-INDEX(FC_L,$I409))</f>
        <v>0.41713670588235296</v>
      </c>
      <c r="L409" s="25">
        <f>INDEX(FC_E3,$I409)+(MEDIAN(MinStable,$F409,1)-INDEX(FC_L,$I409))*(INDEX(FC_E3,$I409+1)-INDEX(FC_E3,$I409))/(INDEX(FC_L,$I409+1)-INDEX(FC_L,$I409))</f>
        <v>0.41013670588235296</v>
      </c>
      <c r="M409" s="26">
        <f>(Cap_1*F409/J409+IF(N_base&gt;=2,Cap_2*F409/K409,0)+IF(N_base&gt;=3,Cap_3*F409/L409,0))*dt/60</f>
        <v>0.12842893789381768</v>
      </c>
    </row>
    <row r="410" spans="1:13" x14ac:dyDescent="0.2">
      <c r="A410">
        <v>408</v>
      </c>
      <c r="B410" s="22">
        <f>A410/1440</f>
        <v>0.28333333333333333</v>
      </c>
      <c r="C410" s="27">
        <f>Sim!C410</f>
        <v>3.1253000000000002</v>
      </c>
      <c r="D410" s="24">
        <f>Cap_base</f>
        <v>3.4</v>
      </c>
      <c r="E410" s="24">
        <f>MEDIAN(MinStable*D410,C410,D410)</f>
        <v>3.1253000000000002</v>
      </c>
      <c r="F410" s="25">
        <f>E410/D410</f>
        <v>0.91920588235294121</v>
      </c>
      <c r="G410" s="24">
        <f>MAX(0,C410-E410)</f>
        <v>0</v>
      </c>
      <c r="H410" s="24">
        <f>MAX(0,E410-C410)</f>
        <v>0</v>
      </c>
      <c r="I410">
        <f>MIN(MATCH(MEDIAN(MinStable,F410,1),FC_L,1),3)</f>
        <v>3</v>
      </c>
      <c r="J410" s="25">
        <f>INDEX(FC_E1,$I410)+(MEDIAN(MinStable,$F410,1)-INDEX(FC_L,$I410))*(INDEX(FC_E1,$I410+1)-INDEX(FC_E1,$I410))/(INDEX(FC_L,$I410+1)-INDEX(FC_L,$I410))</f>
        <v>0.42056694117647059</v>
      </c>
      <c r="K410" s="25">
        <f>INDEX(FC_E2,$I410)+(MEDIAN(MinStable,$F410,1)-INDEX(FC_L,$I410))*(INDEX(FC_E2,$I410+1)-INDEX(FC_E2,$I410))/(INDEX(FC_L,$I410+1)-INDEX(FC_L,$I410))</f>
        <v>0.4148901176470588</v>
      </c>
      <c r="L410" s="25">
        <f>INDEX(FC_E3,$I410)+(MEDIAN(MinStable,$F410,1)-INDEX(FC_L,$I410))*(INDEX(FC_E3,$I410+1)-INDEX(FC_E3,$I410))/(INDEX(FC_L,$I410+1)-INDEX(FC_L,$I410))</f>
        <v>0.40789011764705879</v>
      </c>
      <c r="M410" s="26">
        <f>(Cap_1*F410/J410+IF(N_base&gt;=2,Cap_2*F410/K410,0)+IF(N_base&gt;=3,Cap_3*F410/L410,0))*dt/60</f>
        <v>0.12564625911158731</v>
      </c>
    </row>
    <row r="411" spans="1:13" x14ac:dyDescent="0.2">
      <c r="A411">
        <v>409</v>
      </c>
      <c r="B411" s="22">
        <f>A411/1440</f>
        <v>0.28402777777777777</v>
      </c>
      <c r="C411" s="27">
        <f>Sim!C411</f>
        <v>3.2366999999999999</v>
      </c>
      <c r="D411" s="24">
        <f>Cap_base</f>
        <v>3.4</v>
      </c>
      <c r="E411" s="24">
        <f>MEDIAN(MinStable*D411,C411,D411)</f>
        <v>3.2366999999999999</v>
      </c>
      <c r="F411" s="25">
        <f>E411/D411</f>
        <v>0.95197058823529412</v>
      </c>
      <c r="G411" s="24">
        <f>MAX(0,C411-E411)</f>
        <v>0</v>
      </c>
      <c r="H411" s="24">
        <f>MAX(0,E411-C411)</f>
        <v>0</v>
      </c>
      <c r="I411">
        <f>MIN(MATCH(MEDIAN(MinStable,F411,1),FC_L,1),3)</f>
        <v>3</v>
      </c>
      <c r="J411" s="25">
        <f>INDEX(FC_E1,$I411)+(MEDIAN(MinStable,$F411,1)-INDEX(FC_L,$I411))*(INDEX(FC_E1,$I411+1)-INDEX(FC_E1,$I411))/(INDEX(FC_L,$I411+1)-INDEX(FC_L,$I411))</f>
        <v>0.42358129411764706</v>
      </c>
      <c r="K411" s="25">
        <f>INDEX(FC_E2,$I411)+(MEDIAN(MinStable,$F411,1)-INDEX(FC_L,$I411))*(INDEX(FC_E2,$I411+1)-INDEX(FC_E2,$I411))/(INDEX(FC_L,$I411+1)-INDEX(FC_L,$I411))</f>
        <v>0.41777341176470589</v>
      </c>
      <c r="L411" s="25">
        <f>INDEX(FC_E3,$I411)+(MEDIAN(MinStable,$F411,1)-INDEX(FC_L,$I411))*(INDEX(FC_E3,$I411+1)-INDEX(FC_E3,$I411))/(INDEX(FC_L,$I411+1)-INDEX(FC_L,$I411))</f>
        <v>0.41077341176470589</v>
      </c>
      <c r="M411" s="26">
        <f>(Cap_1*F411/J411+IF(N_base&gt;=2,Cap_2*F411/K411,0)+IF(N_base&gt;=3,Cap_3*F411/L411,0))*dt/60</f>
        <v>0.12921204521343535</v>
      </c>
    </row>
    <row r="412" spans="1:13" x14ac:dyDescent="0.2">
      <c r="A412">
        <v>410</v>
      </c>
      <c r="B412" s="22">
        <f>A412/1440</f>
        <v>0.28472222222222221</v>
      </c>
      <c r="C412" s="27">
        <f>Sim!C412</f>
        <v>3.1368999999999998</v>
      </c>
      <c r="D412" s="24">
        <f>Cap_base</f>
        <v>3.4</v>
      </c>
      <c r="E412" s="24">
        <f>MEDIAN(MinStable*D412,C412,D412)</f>
        <v>3.1368999999999998</v>
      </c>
      <c r="F412" s="25">
        <f>E412/D412</f>
        <v>0.92261764705882354</v>
      </c>
      <c r="G412" s="24">
        <f>MAX(0,C412-E412)</f>
        <v>0</v>
      </c>
      <c r="H412" s="24">
        <f>MAX(0,E412-C412)</f>
        <v>0</v>
      </c>
      <c r="I412">
        <f>MIN(MATCH(MEDIAN(MinStable,F412,1),FC_L,1),3)</f>
        <v>3</v>
      </c>
      <c r="J412" s="25">
        <f>INDEX(FC_E1,$I412)+(MEDIAN(MinStable,$F412,1)-INDEX(FC_L,$I412))*(INDEX(FC_E1,$I412+1)-INDEX(FC_E1,$I412))/(INDEX(FC_L,$I412+1)-INDEX(FC_L,$I412))</f>
        <v>0.42088082352941175</v>
      </c>
      <c r="K412" s="25">
        <f>INDEX(FC_E2,$I412)+(MEDIAN(MinStable,$F412,1)-INDEX(FC_L,$I412))*(INDEX(FC_E2,$I412+1)-INDEX(FC_E2,$I412))/(INDEX(FC_L,$I412+1)-INDEX(FC_L,$I412))</f>
        <v>0.41519035294117645</v>
      </c>
      <c r="L412" s="25">
        <f>INDEX(FC_E3,$I412)+(MEDIAN(MinStable,$F412,1)-INDEX(FC_L,$I412))*(INDEX(FC_E3,$I412+1)-INDEX(FC_E3,$I412))/(INDEX(FC_L,$I412+1)-INDEX(FC_L,$I412))</f>
        <v>0.40819035294117645</v>
      </c>
      <c r="M412" s="26">
        <f>(Cap_1*F412/J412+IF(N_base&gt;=2,Cap_2*F412/K412,0)+IF(N_base&gt;=3,Cap_3*F412/L412,0))*dt/60</f>
        <v>0.12601990991165229</v>
      </c>
    </row>
    <row r="413" spans="1:13" x14ac:dyDescent="0.2">
      <c r="A413">
        <v>411</v>
      </c>
      <c r="B413" s="22">
        <f>A413/1440</f>
        <v>0.28541666666666665</v>
      </c>
      <c r="C413" s="27">
        <f>Sim!C413</f>
        <v>3.1358999999999999</v>
      </c>
      <c r="D413" s="24">
        <f>Cap_base</f>
        <v>3.4</v>
      </c>
      <c r="E413" s="24">
        <f>MEDIAN(MinStable*D413,C413,D413)</f>
        <v>3.1358999999999999</v>
      </c>
      <c r="F413" s="25">
        <f>E413/D413</f>
        <v>0.92232352941176465</v>
      </c>
      <c r="G413" s="24">
        <f>MAX(0,C413-E413)</f>
        <v>0</v>
      </c>
      <c r="H413" s="24">
        <f>MAX(0,E413-C413)</f>
        <v>0</v>
      </c>
      <c r="I413">
        <f>MIN(MATCH(MEDIAN(MinStable,F413,1),FC_L,1),3)</f>
        <v>3</v>
      </c>
      <c r="J413" s="25">
        <f>INDEX(FC_E1,$I413)+(MEDIAN(MinStable,$F413,1)-INDEX(FC_L,$I413))*(INDEX(FC_E1,$I413+1)-INDEX(FC_E1,$I413))/(INDEX(FC_L,$I413+1)-INDEX(FC_L,$I413))</f>
        <v>0.42085376470588237</v>
      </c>
      <c r="K413" s="25">
        <f>INDEX(FC_E2,$I413)+(MEDIAN(MinStable,$F413,1)-INDEX(FC_L,$I413))*(INDEX(FC_E2,$I413+1)-INDEX(FC_E2,$I413))/(INDEX(FC_L,$I413+1)-INDEX(FC_L,$I413))</f>
        <v>0.4151644705882353</v>
      </c>
      <c r="L413" s="25">
        <f>INDEX(FC_E3,$I413)+(MEDIAN(MinStable,$F413,1)-INDEX(FC_L,$I413))*(INDEX(FC_E3,$I413+1)-INDEX(FC_E3,$I413))/(INDEX(FC_L,$I413+1)-INDEX(FC_L,$I413))</f>
        <v>0.4081644705882353</v>
      </c>
      <c r="M413" s="26">
        <f>(Cap_1*F413/J413+IF(N_base&gt;=2,Cap_2*F413/K413,0)+IF(N_base&gt;=3,Cap_3*F413/L413,0))*dt/60</f>
        <v>0.12598772027308344</v>
      </c>
    </row>
    <row r="414" spans="1:13" x14ac:dyDescent="0.2">
      <c r="A414">
        <v>412</v>
      </c>
      <c r="B414" s="22">
        <f>A414/1440</f>
        <v>0.28611111111111109</v>
      </c>
      <c r="C414" s="27">
        <f>Sim!C414</f>
        <v>3.0928</v>
      </c>
      <c r="D414" s="24">
        <f>Cap_base</f>
        <v>3.4</v>
      </c>
      <c r="E414" s="24">
        <f>MEDIAN(MinStable*D414,C414,D414)</f>
        <v>3.0928</v>
      </c>
      <c r="F414" s="25">
        <f>E414/D414</f>
        <v>0.90964705882352948</v>
      </c>
      <c r="G414" s="24">
        <f>MAX(0,C414-E414)</f>
        <v>0</v>
      </c>
      <c r="H414" s="24">
        <f>MAX(0,E414-C414)</f>
        <v>0</v>
      </c>
      <c r="I414">
        <f>MIN(MATCH(MEDIAN(MinStable,F414,1),FC_L,1),3)</f>
        <v>3</v>
      </c>
      <c r="J414" s="25">
        <f>INDEX(FC_E1,$I414)+(MEDIAN(MinStable,$F414,1)-INDEX(FC_L,$I414))*(INDEX(FC_E1,$I414+1)-INDEX(FC_E1,$I414))/(INDEX(FC_L,$I414+1)-INDEX(FC_L,$I414))</f>
        <v>0.41968752941176474</v>
      </c>
      <c r="K414" s="25">
        <f>INDEX(FC_E2,$I414)+(MEDIAN(MinStable,$F414,1)-INDEX(FC_L,$I414))*(INDEX(FC_E2,$I414+1)-INDEX(FC_E2,$I414))/(INDEX(FC_L,$I414+1)-INDEX(FC_L,$I414))</f>
        <v>0.41404894117647062</v>
      </c>
      <c r="L414" s="25">
        <f>INDEX(FC_E3,$I414)+(MEDIAN(MinStable,$F414,1)-INDEX(FC_L,$I414))*(INDEX(FC_E3,$I414+1)-INDEX(FC_E3,$I414))/(INDEX(FC_L,$I414+1)-INDEX(FC_L,$I414))</f>
        <v>0.40704894117647061</v>
      </c>
      <c r="M414" s="26">
        <f>(Cap_1*F414/J414+IF(N_base&gt;=2,Cap_2*F414/K414,0)+IF(N_base&gt;=3,Cap_3*F414/L414,0))*dt/60</f>
        <v>0.12459645900383563</v>
      </c>
    </row>
    <row r="415" spans="1:13" x14ac:dyDescent="0.2">
      <c r="A415">
        <v>413</v>
      </c>
      <c r="B415" s="22">
        <f>A415/1440</f>
        <v>0.28680555555555554</v>
      </c>
      <c r="C415" s="27">
        <f>Sim!C415</f>
        <v>3.1364999999999998</v>
      </c>
      <c r="D415" s="24">
        <f>Cap_base</f>
        <v>3.4</v>
      </c>
      <c r="E415" s="24">
        <f>MEDIAN(MinStable*D415,C415,D415)</f>
        <v>3.1364999999999998</v>
      </c>
      <c r="F415" s="25">
        <f>E415/D415</f>
        <v>0.92249999999999999</v>
      </c>
      <c r="G415" s="24">
        <f>MAX(0,C415-E415)</f>
        <v>0</v>
      </c>
      <c r="H415" s="24">
        <f>MAX(0,E415-C415)</f>
        <v>0</v>
      </c>
      <c r="I415">
        <f>MIN(MATCH(MEDIAN(MinStable,F415,1),FC_L,1),3)</f>
        <v>3</v>
      </c>
      <c r="J415" s="25">
        <f>INDEX(FC_E1,$I415)+(MEDIAN(MinStable,$F415,1)-INDEX(FC_L,$I415))*(INDEX(FC_E1,$I415+1)-INDEX(FC_E1,$I415))/(INDEX(FC_L,$I415+1)-INDEX(FC_L,$I415))</f>
        <v>0.42087000000000002</v>
      </c>
      <c r="K415" s="25">
        <f>INDEX(FC_E2,$I415)+(MEDIAN(MinStable,$F415,1)-INDEX(FC_L,$I415))*(INDEX(FC_E2,$I415+1)-INDEX(FC_E2,$I415))/(INDEX(FC_L,$I415+1)-INDEX(FC_L,$I415))</f>
        <v>0.41517999999999999</v>
      </c>
      <c r="L415" s="25">
        <f>INDEX(FC_E3,$I415)+(MEDIAN(MinStable,$F415,1)-INDEX(FC_L,$I415))*(INDEX(FC_E3,$I415+1)-INDEX(FC_E3,$I415))/(INDEX(FC_L,$I415+1)-INDEX(FC_L,$I415))</f>
        <v>0.40817999999999999</v>
      </c>
      <c r="M415" s="26">
        <f>(Cap_1*F415/J415+IF(N_base&gt;=2,Cap_2*F415/K415,0)+IF(N_base&gt;=3,Cap_3*F415/L415,0))*dt/60</f>
        <v>0.12600703454577811</v>
      </c>
    </row>
    <row r="416" spans="1:13" x14ac:dyDescent="0.2">
      <c r="A416">
        <v>414</v>
      </c>
      <c r="B416" s="22">
        <f>A416/1440</f>
        <v>0.28749999999999998</v>
      </c>
      <c r="C416" s="27">
        <f>Sim!C416</f>
        <v>3.1537999999999999</v>
      </c>
      <c r="D416" s="24">
        <f>Cap_base</f>
        <v>3.4</v>
      </c>
      <c r="E416" s="24">
        <f>MEDIAN(MinStable*D416,C416,D416)</f>
        <v>3.1537999999999999</v>
      </c>
      <c r="F416" s="25">
        <f>E416/D416</f>
        <v>0.9275882352941176</v>
      </c>
      <c r="G416" s="24">
        <f>MAX(0,C416-E416)</f>
        <v>0</v>
      </c>
      <c r="H416" s="24">
        <f>MAX(0,E416-C416)</f>
        <v>0</v>
      </c>
      <c r="I416">
        <f>MIN(MATCH(MEDIAN(MinStable,F416,1),FC_L,1),3)</f>
        <v>3</v>
      </c>
      <c r="J416" s="25">
        <f>INDEX(FC_E1,$I416)+(MEDIAN(MinStable,$F416,1)-INDEX(FC_L,$I416))*(INDEX(FC_E1,$I416+1)-INDEX(FC_E1,$I416))/(INDEX(FC_L,$I416+1)-INDEX(FC_L,$I416))</f>
        <v>0.42133811764705881</v>
      </c>
      <c r="K416" s="25">
        <f>INDEX(FC_E2,$I416)+(MEDIAN(MinStable,$F416,1)-INDEX(FC_L,$I416))*(INDEX(FC_E2,$I416+1)-INDEX(FC_E2,$I416))/(INDEX(FC_L,$I416+1)-INDEX(FC_L,$I416))</f>
        <v>0.41562776470588236</v>
      </c>
      <c r="L416" s="25">
        <f>INDEX(FC_E3,$I416)+(MEDIAN(MinStable,$F416,1)-INDEX(FC_L,$I416))*(INDEX(FC_E3,$I416+1)-INDEX(FC_E3,$I416))/(INDEX(FC_L,$I416+1)-INDEX(FC_L,$I416))</f>
        <v>0.40862776470588236</v>
      </c>
      <c r="M416" s="26">
        <f>(Cap_1*F416/J416+IF(N_base&gt;=2,Cap_2*F416/K416,0)+IF(N_base&gt;=3,Cap_3*F416/L416,0))*dt/60</f>
        <v>0.12656329841769379</v>
      </c>
    </row>
    <row r="417" spans="1:13" x14ac:dyDescent="0.2">
      <c r="A417">
        <v>415</v>
      </c>
      <c r="B417" s="22">
        <f>A417/1440</f>
        <v>0.28819444444444442</v>
      </c>
      <c r="C417" s="27">
        <f>Sim!C417</f>
        <v>3.1244999999999998</v>
      </c>
      <c r="D417" s="24">
        <f>Cap_base</f>
        <v>3.4</v>
      </c>
      <c r="E417" s="24">
        <f>MEDIAN(MinStable*D417,C417,D417)</f>
        <v>3.1244999999999998</v>
      </c>
      <c r="F417" s="25">
        <f>E417/D417</f>
        <v>0.91897058823529409</v>
      </c>
      <c r="G417" s="24">
        <f>MAX(0,C417-E417)</f>
        <v>0</v>
      </c>
      <c r="H417" s="24">
        <f>MAX(0,E417-C417)</f>
        <v>0</v>
      </c>
      <c r="I417">
        <f>MIN(MATCH(MEDIAN(MinStable,F417,1),FC_L,1),3)</f>
        <v>3</v>
      </c>
      <c r="J417" s="25">
        <f>INDEX(FC_E1,$I417)+(MEDIAN(MinStable,$F417,1)-INDEX(FC_L,$I417))*(INDEX(FC_E1,$I417+1)-INDEX(FC_E1,$I417))/(INDEX(FC_L,$I417+1)-INDEX(FC_L,$I417))</f>
        <v>0.42054529411764707</v>
      </c>
      <c r="K417" s="25">
        <f>INDEX(FC_E2,$I417)+(MEDIAN(MinStable,$F417,1)-INDEX(FC_L,$I417))*(INDEX(FC_E2,$I417+1)-INDEX(FC_E2,$I417))/(INDEX(FC_L,$I417+1)-INDEX(FC_L,$I417))</f>
        <v>0.41486941176470588</v>
      </c>
      <c r="L417" s="25">
        <f>INDEX(FC_E3,$I417)+(MEDIAN(MinStable,$F417,1)-INDEX(FC_L,$I417))*(INDEX(FC_E3,$I417+1)-INDEX(FC_E3,$I417))/(INDEX(FC_L,$I417+1)-INDEX(FC_L,$I417))</f>
        <v>0.40786941176470587</v>
      </c>
      <c r="M417" s="26">
        <f>(Cap_1*F417/J417+IF(N_base&gt;=2,Cap_2*F417/K417,0)+IF(N_base&gt;=3,Cap_3*F417/L417,0))*dt/60</f>
        <v>0.12562046982700589</v>
      </c>
    </row>
    <row r="418" spans="1:13" x14ac:dyDescent="0.2">
      <c r="A418">
        <v>416</v>
      </c>
      <c r="B418" s="22">
        <f>A418/1440</f>
        <v>0.28888888888888886</v>
      </c>
      <c r="C418" s="27">
        <f>Sim!C418</f>
        <v>3.1585999999999999</v>
      </c>
      <c r="D418" s="24">
        <f>Cap_base</f>
        <v>3.4</v>
      </c>
      <c r="E418" s="24">
        <f>MEDIAN(MinStable*D418,C418,D418)</f>
        <v>3.1585999999999999</v>
      </c>
      <c r="F418" s="25">
        <f>E418/D418</f>
        <v>0.92899999999999994</v>
      </c>
      <c r="G418" s="24">
        <f>MAX(0,C418-E418)</f>
        <v>0</v>
      </c>
      <c r="H418" s="24">
        <f>MAX(0,E418-C418)</f>
        <v>0</v>
      </c>
      <c r="I418">
        <f>MIN(MATCH(MEDIAN(MinStable,F418,1),FC_L,1),3)</f>
        <v>3</v>
      </c>
      <c r="J418" s="25">
        <f>INDEX(FC_E1,$I418)+(MEDIAN(MinStable,$F418,1)-INDEX(FC_L,$I418))*(INDEX(FC_E1,$I418+1)-INDEX(FC_E1,$I418))/(INDEX(FC_L,$I418+1)-INDEX(FC_L,$I418))</f>
        <v>0.42146800000000001</v>
      </c>
      <c r="K418" s="25">
        <f>INDEX(FC_E2,$I418)+(MEDIAN(MinStable,$F418,1)-INDEX(FC_L,$I418))*(INDEX(FC_E2,$I418+1)-INDEX(FC_E2,$I418))/(INDEX(FC_L,$I418+1)-INDEX(FC_L,$I418))</f>
        <v>0.41575200000000001</v>
      </c>
      <c r="L418" s="25">
        <f>INDEX(FC_E3,$I418)+(MEDIAN(MinStable,$F418,1)-INDEX(FC_L,$I418))*(INDEX(FC_E3,$I418+1)-INDEX(FC_E3,$I418))/(INDEX(FC_L,$I418+1)-INDEX(FC_L,$I418))</f>
        <v>0.408752</v>
      </c>
      <c r="M418" s="26">
        <f>(Cap_1*F418/J418+IF(N_base&gt;=2,Cap_2*F418/K418,0)+IF(N_base&gt;=3,Cap_3*F418/L418,0))*dt/60</f>
        <v>0.12671742168613404</v>
      </c>
    </row>
    <row r="419" spans="1:13" x14ac:dyDescent="0.2">
      <c r="A419">
        <v>417</v>
      </c>
      <c r="B419" s="22">
        <f>A419/1440</f>
        <v>0.28958333333333336</v>
      </c>
      <c r="C419" s="27">
        <f>Sim!C419</f>
        <v>3.2103999999999999</v>
      </c>
      <c r="D419" s="24">
        <f>Cap_base</f>
        <v>3.4</v>
      </c>
      <c r="E419" s="24">
        <f>MEDIAN(MinStable*D419,C419,D419)</f>
        <v>3.2103999999999999</v>
      </c>
      <c r="F419" s="25">
        <f>E419/D419</f>
        <v>0.94423529411764706</v>
      </c>
      <c r="G419" s="24">
        <f>MAX(0,C419-E419)</f>
        <v>0</v>
      </c>
      <c r="H419" s="24">
        <f>MAX(0,E419-C419)</f>
        <v>0</v>
      </c>
      <c r="I419">
        <f>MIN(MATCH(MEDIAN(MinStable,F419,1),FC_L,1),3)</f>
        <v>3</v>
      </c>
      <c r="J419" s="25">
        <f>INDEX(FC_E1,$I419)+(MEDIAN(MinStable,$F419,1)-INDEX(FC_L,$I419))*(INDEX(FC_E1,$I419+1)-INDEX(FC_E1,$I419))/(INDEX(FC_L,$I419+1)-INDEX(FC_L,$I419))</f>
        <v>0.42286964705882352</v>
      </c>
      <c r="K419" s="25">
        <f>INDEX(FC_E2,$I419)+(MEDIAN(MinStable,$F419,1)-INDEX(FC_L,$I419))*(INDEX(FC_E2,$I419+1)-INDEX(FC_E2,$I419))/(INDEX(FC_L,$I419+1)-INDEX(FC_L,$I419))</f>
        <v>0.41709270588235292</v>
      </c>
      <c r="L419" s="25">
        <f>INDEX(FC_E3,$I419)+(MEDIAN(MinStable,$F419,1)-INDEX(FC_L,$I419))*(INDEX(FC_E3,$I419+1)-INDEX(FC_E3,$I419))/(INDEX(FC_L,$I419+1)-INDEX(FC_L,$I419))</f>
        <v>0.41009270588235291</v>
      </c>
      <c r="M419" s="26">
        <f>(Cap_1*F419/J419+IF(N_base&gt;=2,Cap_2*F419/K419,0)+IF(N_base&gt;=3,Cap_3*F419/L419,0))*dt/60</f>
        <v>0.12837473095086815</v>
      </c>
    </row>
    <row r="420" spans="1:13" x14ac:dyDescent="0.2">
      <c r="A420">
        <v>418</v>
      </c>
      <c r="B420" s="22">
        <f>A420/1440</f>
        <v>0.2902777777777778</v>
      </c>
      <c r="C420" s="27">
        <f>Sim!C420</f>
        <v>3.0769000000000002</v>
      </c>
      <c r="D420" s="24">
        <f>Cap_base</f>
        <v>3.4</v>
      </c>
      <c r="E420" s="24">
        <f>MEDIAN(MinStable*D420,C420,D420)</f>
        <v>3.0769000000000002</v>
      </c>
      <c r="F420" s="25">
        <f>E420/D420</f>
        <v>0.90497058823529419</v>
      </c>
      <c r="G420" s="24">
        <f>MAX(0,C420-E420)</f>
        <v>0</v>
      </c>
      <c r="H420" s="24">
        <f>MAX(0,E420-C420)</f>
        <v>0</v>
      </c>
      <c r="I420">
        <f>MIN(MATCH(MEDIAN(MinStable,F420,1),FC_L,1),3)</f>
        <v>3</v>
      </c>
      <c r="J420" s="25">
        <f>INDEX(FC_E1,$I420)+(MEDIAN(MinStable,$F420,1)-INDEX(FC_L,$I420))*(INDEX(FC_E1,$I420+1)-INDEX(FC_E1,$I420))/(INDEX(FC_L,$I420+1)-INDEX(FC_L,$I420))</f>
        <v>0.41925729411764706</v>
      </c>
      <c r="K420" s="25">
        <f>INDEX(FC_E2,$I420)+(MEDIAN(MinStable,$F420,1)-INDEX(FC_L,$I420))*(INDEX(FC_E2,$I420+1)-INDEX(FC_E2,$I420))/(INDEX(FC_L,$I420+1)-INDEX(FC_L,$I420))</f>
        <v>0.41363741176470586</v>
      </c>
      <c r="L420" s="25">
        <f>INDEX(FC_E3,$I420)+(MEDIAN(MinStable,$F420,1)-INDEX(FC_L,$I420))*(INDEX(FC_E3,$I420+1)-INDEX(FC_E3,$I420))/(INDEX(FC_L,$I420+1)-INDEX(FC_L,$I420))</f>
        <v>0.40663741176470586</v>
      </c>
      <c r="M420" s="26">
        <f>(Cap_1*F420/J420+IF(N_base&gt;=2,Cap_2*F420/K420,0)+IF(N_base&gt;=3,Cap_3*F420/L420,0))*dt/60</f>
        <v>0.12408128330612612</v>
      </c>
    </row>
    <row r="421" spans="1:13" x14ac:dyDescent="0.2">
      <c r="A421">
        <v>419</v>
      </c>
      <c r="B421" s="22">
        <f>A421/1440</f>
        <v>0.29097222222222224</v>
      </c>
      <c r="C421" s="27">
        <f>Sim!C421</f>
        <v>3.0945</v>
      </c>
      <c r="D421" s="24">
        <f>Cap_base</f>
        <v>3.4</v>
      </c>
      <c r="E421" s="24">
        <f>MEDIAN(MinStable*D421,C421,D421)</f>
        <v>3.0945</v>
      </c>
      <c r="F421" s="25">
        <f>E421/D421</f>
        <v>0.91014705882352942</v>
      </c>
      <c r="G421" s="24">
        <f>MAX(0,C421-E421)</f>
        <v>0</v>
      </c>
      <c r="H421" s="24">
        <f>MAX(0,E421-C421)</f>
        <v>0</v>
      </c>
      <c r="I421">
        <f>MIN(MATCH(MEDIAN(MinStable,F421,1),FC_L,1),3)</f>
        <v>3</v>
      </c>
      <c r="J421" s="25">
        <f>INDEX(FC_E1,$I421)+(MEDIAN(MinStable,$F421,1)-INDEX(FC_L,$I421))*(INDEX(FC_E1,$I421+1)-INDEX(FC_E1,$I421))/(INDEX(FC_L,$I421+1)-INDEX(FC_L,$I421))</f>
        <v>0.41973352941176473</v>
      </c>
      <c r="K421" s="25">
        <f>INDEX(FC_E2,$I421)+(MEDIAN(MinStable,$F421,1)-INDEX(FC_L,$I421))*(INDEX(FC_E2,$I421+1)-INDEX(FC_E2,$I421))/(INDEX(FC_L,$I421+1)-INDEX(FC_L,$I421))</f>
        <v>0.41409294117647061</v>
      </c>
      <c r="L421" s="25">
        <f>INDEX(FC_E3,$I421)+(MEDIAN(MinStable,$F421,1)-INDEX(FC_L,$I421))*(INDEX(FC_E3,$I421+1)-INDEX(FC_E3,$I421))/(INDEX(FC_L,$I421+1)-INDEX(FC_L,$I421))</f>
        <v>0.4070929411764706</v>
      </c>
      <c r="M421" s="26">
        <f>(Cap_1*F421/J421+IF(N_base&gt;=2,Cap_2*F421/K421,0)+IF(N_base&gt;=3,Cap_3*F421/L421,0))*dt/60</f>
        <v>0.12465147908648287</v>
      </c>
    </row>
    <row r="422" spans="1:13" x14ac:dyDescent="0.2">
      <c r="A422">
        <v>420</v>
      </c>
      <c r="B422" s="22">
        <f>A422/1440</f>
        <v>0.29166666666666669</v>
      </c>
      <c r="C422" s="27">
        <f>Sim!C422</f>
        <v>3.1631</v>
      </c>
      <c r="D422" s="24">
        <f>Cap_base</f>
        <v>3.4</v>
      </c>
      <c r="E422" s="24">
        <f>MEDIAN(MinStable*D422,C422,D422)</f>
        <v>3.1631</v>
      </c>
      <c r="F422" s="25">
        <f>E422/D422</f>
        <v>0.93032352941176477</v>
      </c>
      <c r="G422" s="24">
        <f>MAX(0,C422-E422)</f>
        <v>0</v>
      </c>
      <c r="H422" s="24">
        <f>MAX(0,E422-C422)</f>
        <v>0</v>
      </c>
      <c r="I422">
        <f>MIN(MATCH(MEDIAN(MinStable,F422,1),FC_L,1),3)</f>
        <v>3</v>
      </c>
      <c r="J422" s="25">
        <f>INDEX(FC_E1,$I422)+(MEDIAN(MinStable,$F422,1)-INDEX(FC_L,$I422))*(INDEX(FC_E1,$I422+1)-INDEX(FC_E1,$I422))/(INDEX(FC_L,$I422+1)-INDEX(FC_L,$I422))</f>
        <v>0.42158976470588239</v>
      </c>
      <c r="K422" s="25">
        <f>INDEX(FC_E2,$I422)+(MEDIAN(MinStable,$F422,1)-INDEX(FC_L,$I422))*(INDEX(FC_E2,$I422+1)-INDEX(FC_E2,$I422))/(INDEX(FC_L,$I422+1)-INDEX(FC_L,$I422))</f>
        <v>0.41586847058823528</v>
      </c>
      <c r="L422" s="25">
        <f>INDEX(FC_E3,$I422)+(MEDIAN(MinStable,$F422,1)-INDEX(FC_L,$I422))*(INDEX(FC_E3,$I422+1)-INDEX(FC_E3,$I422))/(INDEX(FC_L,$I422+1)-INDEX(FC_L,$I422))</f>
        <v>0.40886847058823528</v>
      </c>
      <c r="M422" s="26">
        <f>(Cap_1*F422/J422+IF(N_base&gt;=2,Cap_2*F422/K422,0)+IF(N_base&gt;=3,Cap_3*F422/L422,0))*dt/60</f>
        <v>0.12686182724159084</v>
      </c>
    </row>
    <row r="423" spans="1:13" x14ac:dyDescent="0.2">
      <c r="A423">
        <v>421</v>
      </c>
      <c r="B423" s="22">
        <f>A423/1440</f>
        <v>0.29236111111111113</v>
      </c>
      <c r="C423" s="27">
        <f>Sim!C423</f>
        <v>3.2059000000000002</v>
      </c>
      <c r="D423" s="24">
        <f>Cap_base</f>
        <v>3.4</v>
      </c>
      <c r="E423" s="24">
        <f>MEDIAN(MinStable*D423,C423,D423)</f>
        <v>3.2059000000000002</v>
      </c>
      <c r="F423" s="25">
        <f>E423/D423</f>
        <v>0.94291176470588245</v>
      </c>
      <c r="G423" s="24">
        <f>MAX(0,C423-E423)</f>
        <v>0</v>
      </c>
      <c r="H423" s="24">
        <f>MAX(0,E423-C423)</f>
        <v>0</v>
      </c>
      <c r="I423">
        <f>MIN(MATCH(MEDIAN(MinStable,F423,1),FC_L,1),3)</f>
        <v>3</v>
      </c>
      <c r="J423" s="25">
        <f>INDEX(FC_E1,$I423)+(MEDIAN(MinStable,$F423,1)-INDEX(FC_L,$I423))*(INDEX(FC_E1,$I423+1)-INDEX(FC_E1,$I423))/(INDEX(FC_L,$I423+1)-INDEX(FC_L,$I423))</f>
        <v>0.4227478823529412</v>
      </c>
      <c r="K423" s="25">
        <f>INDEX(FC_E2,$I423)+(MEDIAN(MinStable,$F423,1)-INDEX(FC_L,$I423))*(INDEX(FC_E2,$I423+1)-INDEX(FC_E2,$I423))/(INDEX(FC_L,$I423+1)-INDEX(FC_L,$I423))</f>
        <v>0.41697623529411765</v>
      </c>
      <c r="L423" s="25">
        <f>INDEX(FC_E3,$I423)+(MEDIAN(MinStable,$F423,1)-INDEX(FC_L,$I423))*(INDEX(FC_E3,$I423+1)-INDEX(FC_E3,$I423))/(INDEX(FC_L,$I423+1)-INDEX(FC_L,$I423))</f>
        <v>0.40997623529411764</v>
      </c>
      <c r="M423" s="26">
        <f>(Cap_1*F423/J423+IF(N_base&gt;=2,Cap_2*F423/K423,0)+IF(N_base&gt;=3,Cap_3*F423/L423,0))*dt/60</f>
        <v>0.1282311858566727</v>
      </c>
    </row>
    <row r="424" spans="1:13" x14ac:dyDescent="0.2">
      <c r="A424">
        <v>422</v>
      </c>
      <c r="B424" s="22">
        <f>A424/1440</f>
        <v>0.29305555555555557</v>
      </c>
      <c r="C424" s="27">
        <f>Sim!C424</f>
        <v>3.1476999999999999</v>
      </c>
      <c r="D424" s="24">
        <f>Cap_base</f>
        <v>3.4</v>
      </c>
      <c r="E424" s="24">
        <f>MEDIAN(MinStable*D424,C424,D424)</f>
        <v>3.1476999999999999</v>
      </c>
      <c r="F424" s="25">
        <f>E424/D424</f>
        <v>0.92579411764705888</v>
      </c>
      <c r="G424" s="24">
        <f>MAX(0,C424-E424)</f>
        <v>0</v>
      </c>
      <c r="H424" s="24">
        <f>MAX(0,E424-C424)</f>
        <v>0</v>
      </c>
      <c r="I424">
        <f>MIN(MATCH(MEDIAN(MinStable,F424,1),FC_L,1),3)</f>
        <v>3</v>
      </c>
      <c r="J424" s="25">
        <f>INDEX(FC_E1,$I424)+(MEDIAN(MinStable,$F424,1)-INDEX(FC_L,$I424))*(INDEX(FC_E1,$I424+1)-INDEX(FC_E1,$I424))/(INDEX(FC_L,$I424+1)-INDEX(FC_L,$I424))</f>
        <v>0.4211730588235294</v>
      </c>
      <c r="K424" s="25">
        <f>INDEX(FC_E2,$I424)+(MEDIAN(MinStable,$F424,1)-INDEX(FC_L,$I424))*(INDEX(FC_E2,$I424+1)-INDEX(FC_E2,$I424))/(INDEX(FC_L,$I424+1)-INDEX(FC_L,$I424))</f>
        <v>0.41546988235294119</v>
      </c>
      <c r="L424" s="25">
        <f>INDEX(FC_E3,$I424)+(MEDIAN(MinStable,$F424,1)-INDEX(FC_L,$I424))*(INDEX(FC_E3,$I424+1)-INDEX(FC_E3,$I424))/(INDEX(FC_L,$I424+1)-INDEX(FC_L,$I424))</f>
        <v>0.40846988235294118</v>
      </c>
      <c r="M424" s="26">
        <f>(Cap_1*F424/J424+IF(N_base&gt;=2,Cap_2*F424/K424,0)+IF(N_base&gt;=3,Cap_3*F424/L424,0))*dt/60</f>
        <v>0.12636729823975765</v>
      </c>
    </row>
    <row r="425" spans="1:13" x14ac:dyDescent="0.2">
      <c r="A425">
        <v>423</v>
      </c>
      <c r="B425" s="22">
        <f>A425/1440</f>
        <v>0.29375000000000001</v>
      </c>
      <c r="C425" s="27">
        <f>Sim!C425</f>
        <v>3.13</v>
      </c>
      <c r="D425" s="24">
        <f>Cap_base</f>
        <v>3.4</v>
      </c>
      <c r="E425" s="24">
        <f>MEDIAN(MinStable*D425,C425,D425)</f>
        <v>3.13</v>
      </c>
      <c r="F425" s="25">
        <f>E425/D425</f>
        <v>0.9205882352941176</v>
      </c>
      <c r="G425" s="24">
        <f>MAX(0,C425-E425)</f>
        <v>0</v>
      </c>
      <c r="H425" s="24">
        <f>MAX(0,E425-C425)</f>
        <v>0</v>
      </c>
      <c r="I425">
        <f>MIN(MATCH(MEDIAN(MinStable,F425,1),FC_L,1),3)</f>
        <v>3</v>
      </c>
      <c r="J425" s="25">
        <f>INDEX(FC_E1,$I425)+(MEDIAN(MinStable,$F425,1)-INDEX(FC_L,$I425))*(INDEX(FC_E1,$I425+1)-INDEX(FC_E1,$I425))/(INDEX(FC_L,$I425+1)-INDEX(FC_L,$I425))</f>
        <v>0.42069411764705883</v>
      </c>
      <c r="K425" s="25">
        <f>INDEX(FC_E2,$I425)+(MEDIAN(MinStable,$F425,1)-INDEX(FC_L,$I425))*(INDEX(FC_E2,$I425+1)-INDEX(FC_E2,$I425))/(INDEX(FC_L,$I425+1)-INDEX(FC_L,$I425))</f>
        <v>0.41501176470588236</v>
      </c>
      <c r="L425" s="25">
        <f>INDEX(FC_E3,$I425)+(MEDIAN(MinStable,$F425,1)-INDEX(FC_L,$I425))*(INDEX(FC_E3,$I425+1)-INDEX(FC_E3,$I425))/(INDEX(FC_L,$I425+1)-INDEX(FC_L,$I425))</f>
        <v>0.40801176470588235</v>
      </c>
      <c r="M425" s="26">
        <f>(Cap_1*F425/J425+IF(N_base&gt;=2,Cap_2*F425/K425,0)+IF(N_base&gt;=3,Cap_3*F425/L425,0))*dt/60</f>
        <v>0.1257977183308161</v>
      </c>
    </row>
    <row r="426" spans="1:13" x14ac:dyDescent="0.2">
      <c r="A426">
        <v>424</v>
      </c>
      <c r="B426" s="22">
        <f>A426/1440</f>
        <v>0.29444444444444445</v>
      </c>
      <c r="C426" s="27">
        <f>Sim!C426</f>
        <v>3.0749</v>
      </c>
      <c r="D426" s="24">
        <f>Cap_base</f>
        <v>3.4</v>
      </c>
      <c r="E426" s="24">
        <f>MEDIAN(MinStable*D426,C426,D426)</f>
        <v>3.0749</v>
      </c>
      <c r="F426" s="25">
        <f>E426/D426</f>
        <v>0.90438235294117653</v>
      </c>
      <c r="G426" s="24">
        <f>MAX(0,C426-E426)</f>
        <v>0</v>
      </c>
      <c r="H426" s="24">
        <f>MAX(0,E426-C426)</f>
        <v>0</v>
      </c>
      <c r="I426">
        <f>MIN(MATCH(MEDIAN(MinStable,F426,1),FC_L,1),3)</f>
        <v>3</v>
      </c>
      <c r="J426" s="25">
        <f>INDEX(FC_E1,$I426)+(MEDIAN(MinStable,$F426,1)-INDEX(FC_L,$I426))*(INDEX(FC_E1,$I426+1)-INDEX(FC_E1,$I426))/(INDEX(FC_L,$I426+1)-INDEX(FC_L,$I426))</f>
        <v>0.41920317647058825</v>
      </c>
      <c r="K426" s="25">
        <f>INDEX(FC_E2,$I426)+(MEDIAN(MinStable,$F426,1)-INDEX(FC_L,$I426))*(INDEX(FC_E2,$I426+1)-INDEX(FC_E2,$I426))/(INDEX(FC_L,$I426+1)-INDEX(FC_L,$I426))</f>
        <v>0.41358564705882356</v>
      </c>
      <c r="L426" s="25">
        <f>INDEX(FC_E3,$I426)+(MEDIAN(MinStable,$F426,1)-INDEX(FC_L,$I426))*(INDEX(FC_E3,$I426+1)-INDEX(FC_E3,$I426))/(INDEX(FC_L,$I426+1)-INDEX(FC_L,$I426))</f>
        <v>0.40658564705882355</v>
      </c>
      <c r="M426" s="26">
        <f>(Cap_1*F426/J426+IF(N_base&gt;=2,Cap_2*F426/K426,0)+IF(N_base&gt;=3,Cap_3*F426/L426,0))*dt/60</f>
        <v>0.12401640753889369</v>
      </c>
    </row>
    <row r="427" spans="1:13" x14ac:dyDescent="0.2">
      <c r="A427">
        <v>425</v>
      </c>
      <c r="B427" s="22">
        <f>A427/1440</f>
        <v>0.2951388888888889</v>
      </c>
      <c r="C427" s="27">
        <f>Sim!C427</f>
        <v>3.0019</v>
      </c>
      <c r="D427" s="24">
        <f>Cap_base</f>
        <v>3.4</v>
      </c>
      <c r="E427" s="24">
        <f>MEDIAN(MinStable*D427,C427,D427)</f>
        <v>3.0019</v>
      </c>
      <c r="F427" s="25">
        <f>E427/D427</f>
        <v>0.8829117647058824</v>
      </c>
      <c r="G427" s="24">
        <f>MAX(0,C427-E427)</f>
        <v>0</v>
      </c>
      <c r="H427" s="24">
        <f>MAX(0,E427-C427)</f>
        <v>0</v>
      </c>
      <c r="I427">
        <f>MIN(MATCH(MEDIAN(MinStable,F427,1),FC_L,1),3)</f>
        <v>3</v>
      </c>
      <c r="J427" s="25">
        <f>INDEX(FC_E1,$I427)+(MEDIAN(MinStable,$F427,1)-INDEX(FC_L,$I427))*(INDEX(FC_E1,$I427+1)-INDEX(FC_E1,$I427))/(INDEX(FC_L,$I427+1)-INDEX(FC_L,$I427))</f>
        <v>0.41722788235294117</v>
      </c>
      <c r="K427" s="25">
        <f>INDEX(FC_E2,$I427)+(MEDIAN(MinStable,$F427,1)-INDEX(FC_L,$I427))*(INDEX(FC_E2,$I427+1)-INDEX(FC_E2,$I427))/(INDEX(FC_L,$I427+1)-INDEX(FC_L,$I427))</f>
        <v>0.41169623529411764</v>
      </c>
      <c r="L427" s="25">
        <f>INDEX(FC_E3,$I427)+(MEDIAN(MinStable,$F427,1)-INDEX(FC_L,$I427))*(INDEX(FC_E3,$I427+1)-INDEX(FC_E3,$I427))/(INDEX(FC_L,$I427+1)-INDEX(FC_L,$I427))</f>
        <v>0.40469623529411763</v>
      </c>
      <c r="M427" s="26">
        <f>(Cap_1*F427/J427+IF(N_base&gt;=2,Cap_2*F427/K427,0)+IF(N_base&gt;=3,Cap_3*F427/L427,0))*dt/60</f>
        <v>0.12163709112661983</v>
      </c>
    </row>
    <row r="428" spans="1:13" x14ac:dyDescent="0.2">
      <c r="A428">
        <v>426</v>
      </c>
      <c r="B428" s="22">
        <f>A428/1440</f>
        <v>0.29583333333333334</v>
      </c>
      <c r="C428" s="27">
        <f>Sim!C428</f>
        <v>3.0811999999999999</v>
      </c>
      <c r="D428" s="24">
        <f>Cap_base</f>
        <v>3.4</v>
      </c>
      <c r="E428" s="24">
        <f>MEDIAN(MinStable*D428,C428,D428)</f>
        <v>3.0811999999999999</v>
      </c>
      <c r="F428" s="25">
        <f>E428/D428</f>
        <v>0.90623529411764703</v>
      </c>
      <c r="G428" s="24">
        <f>MAX(0,C428-E428)</f>
        <v>0</v>
      </c>
      <c r="H428" s="24">
        <f>MAX(0,E428-C428)</f>
        <v>0</v>
      </c>
      <c r="I428">
        <f>MIN(MATCH(MEDIAN(MinStable,F428,1),FC_L,1),3)</f>
        <v>3</v>
      </c>
      <c r="J428" s="25">
        <f>INDEX(FC_E1,$I428)+(MEDIAN(MinStable,$F428,1)-INDEX(FC_L,$I428))*(INDEX(FC_E1,$I428+1)-INDEX(FC_E1,$I428))/(INDEX(FC_L,$I428+1)-INDEX(FC_L,$I428))</f>
        <v>0.41937364705882352</v>
      </c>
      <c r="K428" s="25">
        <f>INDEX(FC_E2,$I428)+(MEDIAN(MinStable,$F428,1)-INDEX(FC_L,$I428))*(INDEX(FC_E2,$I428+1)-INDEX(FC_E2,$I428))/(INDEX(FC_L,$I428+1)-INDEX(FC_L,$I428))</f>
        <v>0.41374870588235296</v>
      </c>
      <c r="L428" s="25">
        <f>INDEX(FC_E3,$I428)+(MEDIAN(MinStable,$F428,1)-INDEX(FC_L,$I428))*(INDEX(FC_E3,$I428+1)-INDEX(FC_E3,$I428))/(INDEX(FC_L,$I428+1)-INDEX(FC_L,$I428))</f>
        <v>0.40674870588235296</v>
      </c>
      <c r="M428" s="26">
        <f>(Cap_1*F428/J428+IF(N_base&gt;=2,Cap_2*F428/K428,0)+IF(N_base&gt;=3,Cap_3*F428/L428,0))*dt/60</f>
        <v>0.12422071032527102</v>
      </c>
    </row>
    <row r="429" spans="1:13" x14ac:dyDescent="0.2">
      <c r="A429">
        <v>427</v>
      </c>
      <c r="B429" s="22">
        <f>A429/1440</f>
        <v>0.29652777777777778</v>
      </c>
      <c r="C429" s="27">
        <f>Sim!C429</f>
        <v>3.1202999999999999</v>
      </c>
      <c r="D429" s="24">
        <f>Cap_base</f>
        <v>3.4</v>
      </c>
      <c r="E429" s="24">
        <f>MEDIAN(MinStable*D429,C429,D429)</f>
        <v>3.1202999999999999</v>
      </c>
      <c r="F429" s="25">
        <f>E429/D429</f>
        <v>0.91773529411764709</v>
      </c>
      <c r="G429" s="24">
        <f>MAX(0,C429-E429)</f>
        <v>0</v>
      </c>
      <c r="H429" s="24">
        <f>MAX(0,E429-C429)</f>
        <v>0</v>
      </c>
      <c r="I429">
        <f>MIN(MATCH(MEDIAN(MinStable,F429,1),FC_L,1),3)</f>
        <v>3</v>
      </c>
      <c r="J429" s="25">
        <f>INDEX(FC_E1,$I429)+(MEDIAN(MinStable,$F429,1)-INDEX(FC_L,$I429))*(INDEX(FC_E1,$I429+1)-INDEX(FC_E1,$I429))/(INDEX(FC_L,$I429+1)-INDEX(FC_L,$I429))</f>
        <v>0.42043164705882352</v>
      </c>
      <c r="K429" s="25">
        <f>INDEX(FC_E2,$I429)+(MEDIAN(MinStable,$F429,1)-INDEX(FC_L,$I429))*(INDEX(FC_E2,$I429+1)-INDEX(FC_E2,$I429))/(INDEX(FC_L,$I429+1)-INDEX(FC_L,$I429))</f>
        <v>0.41476070588235292</v>
      </c>
      <c r="L429" s="25">
        <f>INDEX(FC_E3,$I429)+(MEDIAN(MinStable,$F429,1)-INDEX(FC_L,$I429))*(INDEX(FC_E3,$I429+1)-INDEX(FC_E3,$I429))/(INDEX(FC_L,$I429+1)-INDEX(FC_L,$I429))</f>
        <v>0.40776070588235291</v>
      </c>
      <c r="M429" s="26">
        <f>(Cap_1*F429/J429+IF(N_base&gt;=2,Cap_2*F429/K429,0)+IF(N_base&gt;=3,Cap_3*F429/L429,0))*dt/60</f>
        <v>0.12548503314043377</v>
      </c>
    </row>
    <row r="430" spans="1:13" x14ac:dyDescent="0.2">
      <c r="A430">
        <v>428</v>
      </c>
      <c r="B430" s="22">
        <f>A430/1440</f>
        <v>0.29722222222222222</v>
      </c>
      <c r="C430" s="27">
        <f>Sim!C430</f>
        <v>3.3026</v>
      </c>
      <c r="D430" s="24">
        <f>Cap_base</f>
        <v>3.4</v>
      </c>
      <c r="E430" s="24">
        <f>MEDIAN(MinStable*D430,C430,D430)</f>
        <v>3.3026</v>
      </c>
      <c r="F430" s="25">
        <f>E430/D430</f>
        <v>0.97135294117647064</v>
      </c>
      <c r="G430" s="24">
        <f>MAX(0,C430-E430)</f>
        <v>0</v>
      </c>
      <c r="H430" s="24">
        <f>MAX(0,E430-C430)</f>
        <v>0</v>
      </c>
      <c r="I430">
        <f>MIN(MATCH(MEDIAN(MinStable,F430,1),FC_L,1),3)</f>
        <v>3</v>
      </c>
      <c r="J430" s="25">
        <f>INDEX(FC_E1,$I430)+(MEDIAN(MinStable,$F430,1)-INDEX(FC_L,$I430))*(INDEX(FC_E1,$I430+1)-INDEX(FC_E1,$I430))/(INDEX(FC_L,$I430+1)-INDEX(FC_L,$I430))</f>
        <v>0.42536447058823529</v>
      </c>
      <c r="K430" s="25">
        <f>INDEX(FC_E2,$I430)+(MEDIAN(MinStable,$F430,1)-INDEX(FC_L,$I430))*(INDEX(FC_E2,$I430+1)-INDEX(FC_E2,$I430))/(INDEX(FC_L,$I430+1)-INDEX(FC_L,$I430))</f>
        <v>0.41947905882352943</v>
      </c>
      <c r="L430" s="25">
        <f>INDEX(FC_E3,$I430)+(MEDIAN(MinStable,$F430,1)-INDEX(FC_L,$I430))*(INDEX(FC_E3,$I430+1)-INDEX(FC_E3,$I430))/(INDEX(FC_L,$I430+1)-INDEX(FC_L,$I430))</f>
        <v>0.41247905882352942</v>
      </c>
      <c r="M430" s="26">
        <f>(Cap_1*F430/J430+IF(N_base&gt;=2,Cap_2*F430/K430,0)+IF(N_base&gt;=3,Cap_3*F430/L430,0))*dt/60</f>
        <v>0.13129797608499702</v>
      </c>
    </row>
    <row r="431" spans="1:13" x14ac:dyDescent="0.2">
      <c r="A431">
        <v>429</v>
      </c>
      <c r="B431" s="22">
        <f>A431/1440</f>
        <v>0.29791666666666666</v>
      </c>
      <c r="C431" s="27">
        <f>Sim!C431</f>
        <v>3.0851999999999999</v>
      </c>
      <c r="D431" s="24">
        <f>Cap_base</f>
        <v>3.4</v>
      </c>
      <c r="E431" s="24">
        <f>MEDIAN(MinStable*D431,C431,D431)</f>
        <v>3.0851999999999999</v>
      </c>
      <c r="F431" s="25">
        <f>E431/D431</f>
        <v>0.90741176470588236</v>
      </c>
      <c r="G431" s="24">
        <f>MAX(0,C431-E431)</f>
        <v>0</v>
      </c>
      <c r="H431" s="24">
        <f>MAX(0,E431-C431)</f>
        <v>0</v>
      </c>
      <c r="I431">
        <f>MIN(MATCH(MEDIAN(MinStable,F431,1),FC_L,1),3)</f>
        <v>3</v>
      </c>
      <c r="J431" s="25">
        <f>INDEX(FC_E1,$I431)+(MEDIAN(MinStable,$F431,1)-INDEX(FC_L,$I431))*(INDEX(FC_E1,$I431+1)-INDEX(FC_E1,$I431))/(INDEX(FC_L,$I431+1)-INDEX(FC_L,$I431))</f>
        <v>0.4194818823529412</v>
      </c>
      <c r="K431" s="25">
        <f>INDEX(FC_E2,$I431)+(MEDIAN(MinStable,$F431,1)-INDEX(FC_L,$I431))*(INDEX(FC_E2,$I431+1)-INDEX(FC_E2,$I431))/(INDEX(FC_L,$I431+1)-INDEX(FC_L,$I431))</f>
        <v>0.41385223529411763</v>
      </c>
      <c r="L431" s="25">
        <f>INDEX(FC_E3,$I431)+(MEDIAN(MinStable,$F431,1)-INDEX(FC_L,$I431))*(INDEX(FC_E3,$I431+1)-INDEX(FC_E3,$I431))/(INDEX(FC_L,$I431+1)-INDEX(FC_L,$I431))</f>
        <v>0.40685223529411763</v>
      </c>
      <c r="M431" s="26">
        <f>(Cap_1*F431/J431+IF(N_base&gt;=2,Cap_2*F431/K431,0)+IF(N_base&gt;=3,Cap_3*F431/L431,0))*dt/60</f>
        <v>0.12435034143889441</v>
      </c>
    </row>
    <row r="432" spans="1:13" x14ac:dyDescent="0.2">
      <c r="A432">
        <v>430</v>
      </c>
      <c r="B432" s="22">
        <f>A432/1440</f>
        <v>0.2986111111111111</v>
      </c>
      <c r="C432" s="27">
        <f>Sim!C432</f>
        <v>3.1958000000000002</v>
      </c>
      <c r="D432" s="24">
        <f>Cap_base</f>
        <v>3.4</v>
      </c>
      <c r="E432" s="24">
        <f>MEDIAN(MinStable*D432,C432,D432)</f>
        <v>3.1958000000000002</v>
      </c>
      <c r="F432" s="25">
        <f>E432/D432</f>
        <v>0.93994117647058828</v>
      </c>
      <c r="G432" s="24">
        <f>MAX(0,C432-E432)</f>
        <v>0</v>
      </c>
      <c r="H432" s="24">
        <f>MAX(0,E432-C432)</f>
        <v>0</v>
      </c>
      <c r="I432">
        <f>MIN(MATCH(MEDIAN(MinStable,F432,1),FC_L,1),3)</f>
        <v>3</v>
      </c>
      <c r="J432" s="25">
        <f>INDEX(FC_E1,$I432)+(MEDIAN(MinStable,$F432,1)-INDEX(FC_L,$I432))*(INDEX(FC_E1,$I432+1)-INDEX(FC_E1,$I432))/(INDEX(FC_L,$I432+1)-INDEX(FC_L,$I432))</f>
        <v>0.4224745882352941</v>
      </c>
      <c r="K432" s="25">
        <f>INDEX(FC_E2,$I432)+(MEDIAN(MinStable,$F432,1)-INDEX(FC_L,$I432))*(INDEX(FC_E2,$I432+1)-INDEX(FC_E2,$I432))/(INDEX(FC_L,$I432+1)-INDEX(FC_L,$I432))</f>
        <v>0.41671482352941175</v>
      </c>
      <c r="L432" s="25">
        <f>INDEX(FC_E3,$I432)+(MEDIAN(MinStable,$F432,1)-INDEX(FC_L,$I432))*(INDEX(FC_E3,$I432+1)-INDEX(FC_E3,$I432))/(INDEX(FC_L,$I432+1)-INDEX(FC_L,$I432))</f>
        <v>0.40971482352941174</v>
      </c>
      <c r="M432" s="26">
        <f>(Cap_1*F432/J432+IF(N_base&gt;=2,Cap_2*F432/K432,0)+IF(N_base&gt;=3,Cap_3*F432/L432,0))*dt/60</f>
        <v>0.12790870991088818</v>
      </c>
    </row>
    <row r="433" spans="1:13" x14ac:dyDescent="0.2">
      <c r="A433">
        <v>431</v>
      </c>
      <c r="B433" s="22">
        <f>A433/1440</f>
        <v>0.29930555555555555</v>
      </c>
      <c r="C433" s="27">
        <f>Sim!C433</f>
        <v>3.1423000000000001</v>
      </c>
      <c r="D433" s="24">
        <f>Cap_base</f>
        <v>3.4</v>
      </c>
      <c r="E433" s="24">
        <f>MEDIAN(MinStable*D433,C433,D433)</f>
        <v>3.1423000000000001</v>
      </c>
      <c r="F433" s="25">
        <f>E433/D433</f>
        <v>0.92420588235294121</v>
      </c>
      <c r="G433" s="24">
        <f>MAX(0,C433-E433)</f>
        <v>0</v>
      </c>
      <c r="H433" s="24">
        <f>MAX(0,E433-C433)</f>
        <v>0</v>
      </c>
      <c r="I433">
        <f>MIN(MATCH(MEDIAN(MinStable,F433,1),FC_L,1),3)</f>
        <v>3</v>
      </c>
      <c r="J433" s="25">
        <f>INDEX(FC_E1,$I433)+(MEDIAN(MinStable,$F433,1)-INDEX(FC_L,$I433))*(INDEX(FC_E1,$I433+1)-INDEX(FC_E1,$I433))/(INDEX(FC_L,$I433+1)-INDEX(FC_L,$I433))</f>
        <v>0.4210269411764706</v>
      </c>
      <c r="K433" s="25">
        <f>INDEX(FC_E2,$I433)+(MEDIAN(MinStable,$F433,1)-INDEX(FC_L,$I433))*(INDEX(FC_E2,$I433+1)-INDEX(FC_E2,$I433))/(INDEX(FC_L,$I433+1)-INDEX(FC_L,$I433))</f>
        <v>0.41533011764705885</v>
      </c>
      <c r="L433" s="25">
        <f>INDEX(FC_E3,$I433)+(MEDIAN(MinStable,$F433,1)-INDEX(FC_L,$I433))*(INDEX(FC_E3,$I433+1)-INDEX(FC_E3,$I433))/(INDEX(FC_L,$I433+1)-INDEX(FC_L,$I433))</f>
        <v>0.40833011764705884</v>
      </c>
      <c r="M433" s="26">
        <f>(Cap_1*F433/J433+IF(N_base&gt;=2,Cap_2*F433/K433,0)+IF(N_base&gt;=3,Cap_3*F433/L433,0))*dt/60</f>
        <v>0.1261936634901451</v>
      </c>
    </row>
    <row r="434" spans="1:13" x14ac:dyDescent="0.2">
      <c r="A434">
        <v>432</v>
      </c>
      <c r="B434" s="22">
        <f>A434/1440</f>
        <v>0.3</v>
      </c>
      <c r="C434" s="27">
        <f>Sim!C434</f>
        <v>3.2286999999999999</v>
      </c>
      <c r="D434" s="24">
        <f>Cap_base</f>
        <v>3.4</v>
      </c>
      <c r="E434" s="24">
        <f>MEDIAN(MinStable*D434,C434,D434)</f>
        <v>3.2286999999999999</v>
      </c>
      <c r="F434" s="25">
        <f>E434/D434</f>
        <v>0.94961764705882357</v>
      </c>
      <c r="G434" s="24">
        <f>MAX(0,C434-E434)</f>
        <v>0</v>
      </c>
      <c r="H434" s="24">
        <f>MAX(0,E434-C434)</f>
        <v>0</v>
      </c>
      <c r="I434">
        <f>MIN(MATCH(MEDIAN(MinStable,F434,1),FC_L,1),3)</f>
        <v>3</v>
      </c>
      <c r="J434" s="25">
        <f>INDEX(FC_E1,$I434)+(MEDIAN(MinStable,$F434,1)-INDEX(FC_L,$I434))*(INDEX(FC_E1,$I434+1)-INDEX(FC_E1,$I434))/(INDEX(FC_L,$I434+1)-INDEX(FC_L,$I434))</f>
        <v>0.42336482352941174</v>
      </c>
      <c r="K434" s="25">
        <f>INDEX(FC_E2,$I434)+(MEDIAN(MinStable,$F434,1)-INDEX(FC_L,$I434))*(INDEX(FC_E2,$I434+1)-INDEX(FC_E2,$I434))/(INDEX(FC_L,$I434+1)-INDEX(FC_L,$I434))</f>
        <v>0.41756635294117644</v>
      </c>
      <c r="L434" s="25">
        <f>INDEX(FC_E3,$I434)+(MEDIAN(MinStable,$F434,1)-INDEX(FC_L,$I434))*(INDEX(FC_E3,$I434+1)-INDEX(FC_E3,$I434))/(INDEX(FC_L,$I434+1)-INDEX(FC_L,$I434))</f>
        <v>0.41056635294117644</v>
      </c>
      <c r="M434" s="26">
        <f>(Cap_1*F434/J434+IF(N_base&gt;=2,Cap_2*F434/K434,0)+IF(N_base&gt;=3,Cap_3*F434/L434,0))*dt/60</f>
        <v>0.12895764249988753</v>
      </c>
    </row>
    <row r="435" spans="1:13" x14ac:dyDescent="0.2">
      <c r="A435">
        <v>433</v>
      </c>
      <c r="B435" s="22">
        <f>A435/1440</f>
        <v>0.30069444444444443</v>
      </c>
      <c r="C435" s="27">
        <f>Sim!C435</f>
        <v>3.1421000000000001</v>
      </c>
      <c r="D435" s="24">
        <f>Cap_base</f>
        <v>3.4</v>
      </c>
      <c r="E435" s="24">
        <f>MEDIAN(MinStable*D435,C435,D435)</f>
        <v>3.1421000000000001</v>
      </c>
      <c r="F435" s="25">
        <f>E435/D435</f>
        <v>0.92414705882352943</v>
      </c>
      <c r="G435" s="24">
        <f>MAX(0,C435-E435)</f>
        <v>0</v>
      </c>
      <c r="H435" s="24">
        <f>MAX(0,E435-C435)</f>
        <v>0</v>
      </c>
      <c r="I435">
        <f>MIN(MATCH(MEDIAN(MinStable,F435,1),FC_L,1),3)</f>
        <v>3</v>
      </c>
      <c r="J435" s="25">
        <f>INDEX(FC_E1,$I435)+(MEDIAN(MinStable,$F435,1)-INDEX(FC_L,$I435))*(INDEX(FC_E1,$I435+1)-INDEX(FC_E1,$I435))/(INDEX(FC_L,$I435+1)-INDEX(FC_L,$I435))</f>
        <v>0.42102152941176474</v>
      </c>
      <c r="K435" s="25">
        <f>INDEX(FC_E2,$I435)+(MEDIAN(MinStable,$F435,1)-INDEX(FC_L,$I435))*(INDEX(FC_E2,$I435+1)-INDEX(FC_E2,$I435))/(INDEX(FC_L,$I435+1)-INDEX(FC_L,$I435))</f>
        <v>0.41532494117647056</v>
      </c>
      <c r="L435" s="25">
        <f>INDEX(FC_E3,$I435)+(MEDIAN(MinStable,$F435,1)-INDEX(FC_L,$I435))*(INDEX(FC_E3,$I435+1)-INDEX(FC_E3,$I435))/(INDEX(FC_L,$I435+1)-INDEX(FC_L,$I435))</f>
        <v>0.40832494117647056</v>
      </c>
      <c r="M435" s="26">
        <f>(Cap_1*F435/J435+IF(N_base&gt;=2,Cap_2*F435/K435,0)+IF(N_base&gt;=3,Cap_3*F435/L435,0))*dt/60</f>
        <v>0.12618723029220849</v>
      </c>
    </row>
    <row r="436" spans="1:13" x14ac:dyDescent="0.2">
      <c r="A436">
        <v>434</v>
      </c>
      <c r="B436" s="22">
        <f>A436/1440</f>
        <v>0.30138888888888887</v>
      </c>
      <c r="C436" s="27">
        <f>Sim!C436</f>
        <v>3.1772</v>
      </c>
      <c r="D436" s="24">
        <f>Cap_base</f>
        <v>3.4</v>
      </c>
      <c r="E436" s="24">
        <f>MEDIAN(MinStable*D436,C436,D436)</f>
        <v>3.1772</v>
      </c>
      <c r="F436" s="25">
        <f>E436/D436</f>
        <v>0.93447058823529416</v>
      </c>
      <c r="G436" s="24">
        <f>MAX(0,C436-E436)</f>
        <v>0</v>
      </c>
      <c r="H436" s="24">
        <f>MAX(0,E436-C436)</f>
        <v>0</v>
      </c>
      <c r="I436">
        <f>MIN(MATCH(MEDIAN(MinStable,F436,1),FC_L,1),3)</f>
        <v>3</v>
      </c>
      <c r="J436" s="25">
        <f>INDEX(FC_E1,$I436)+(MEDIAN(MinStable,$F436,1)-INDEX(FC_L,$I436))*(INDEX(FC_E1,$I436+1)-INDEX(FC_E1,$I436))/(INDEX(FC_L,$I436+1)-INDEX(FC_L,$I436))</f>
        <v>0.42197129411764706</v>
      </c>
      <c r="K436" s="25">
        <f>INDEX(FC_E2,$I436)+(MEDIAN(MinStable,$F436,1)-INDEX(FC_L,$I436))*(INDEX(FC_E2,$I436+1)-INDEX(FC_E2,$I436))/(INDEX(FC_L,$I436+1)-INDEX(FC_L,$I436))</f>
        <v>0.41623341176470591</v>
      </c>
      <c r="L436" s="25">
        <f>INDEX(FC_E3,$I436)+(MEDIAN(MinStable,$F436,1)-INDEX(FC_L,$I436))*(INDEX(FC_E3,$I436+1)-INDEX(FC_E3,$I436))/(INDEX(FC_L,$I436+1)-INDEX(FC_L,$I436))</f>
        <v>0.4092334117647059</v>
      </c>
      <c r="M436" s="26">
        <f>(Cap_1*F436/J436+IF(N_base&gt;=2,Cap_2*F436/K436,0)+IF(N_base&gt;=3,Cap_3*F436/L436,0))*dt/60</f>
        <v>0.12731376604882047</v>
      </c>
    </row>
    <row r="437" spans="1:13" x14ac:dyDescent="0.2">
      <c r="A437">
        <v>435</v>
      </c>
      <c r="B437" s="22">
        <f>A437/1440</f>
        <v>0.30208333333333331</v>
      </c>
      <c r="C437" s="27">
        <f>Sim!C437</f>
        <v>3.0825</v>
      </c>
      <c r="D437" s="24">
        <f>Cap_base</f>
        <v>3.4</v>
      </c>
      <c r="E437" s="24">
        <f>MEDIAN(MinStable*D437,C437,D437)</f>
        <v>3.0825</v>
      </c>
      <c r="F437" s="25">
        <f>E437/D437</f>
        <v>0.90661764705882353</v>
      </c>
      <c r="G437" s="24">
        <f>MAX(0,C437-E437)</f>
        <v>0</v>
      </c>
      <c r="H437" s="24">
        <f>MAX(0,E437-C437)</f>
        <v>0</v>
      </c>
      <c r="I437">
        <f>MIN(MATCH(MEDIAN(MinStable,F437,1),FC_L,1),3)</f>
        <v>3</v>
      </c>
      <c r="J437" s="25">
        <f>INDEX(FC_E1,$I437)+(MEDIAN(MinStable,$F437,1)-INDEX(FC_L,$I437))*(INDEX(FC_E1,$I437+1)-INDEX(FC_E1,$I437))/(INDEX(FC_L,$I437+1)-INDEX(FC_L,$I437))</f>
        <v>0.41940882352941178</v>
      </c>
      <c r="K437" s="25">
        <f>INDEX(FC_E2,$I437)+(MEDIAN(MinStable,$F437,1)-INDEX(FC_L,$I437))*(INDEX(FC_E2,$I437+1)-INDEX(FC_E2,$I437))/(INDEX(FC_L,$I437+1)-INDEX(FC_L,$I437))</f>
        <v>0.41378235294117649</v>
      </c>
      <c r="L437" s="25">
        <f>INDEX(FC_E3,$I437)+(MEDIAN(MinStable,$F437,1)-INDEX(FC_L,$I437))*(INDEX(FC_E3,$I437+1)-INDEX(FC_E3,$I437))/(INDEX(FC_L,$I437+1)-INDEX(FC_L,$I437))</f>
        <v>0.40678235294117648</v>
      </c>
      <c r="M437" s="26">
        <f>(Cap_1*F437/J437+IF(N_base&gt;=2,Cap_2*F437/K437,0)+IF(N_base&gt;=3,Cap_3*F437/L437,0))*dt/60</f>
        <v>0.12426284767019807</v>
      </c>
    </row>
    <row r="438" spans="1:13" x14ac:dyDescent="0.2">
      <c r="A438">
        <v>436</v>
      </c>
      <c r="B438" s="22">
        <f>A438/1440</f>
        <v>0.30277777777777776</v>
      </c>
      <c r="C438" s="27">
        <f>Sim!C438</f>
        <v>3.1395</v>
      </c>
      <c r="D438" s="24">
        <f>Cap_base</f>
        <v>3.4</v>
      </c>
      <c r="E438" s="24">
        <f>MEDIAN(MinStable*D438,C438,D438)</f>
        <v>3.1395</v>
      </c>
      <c r="F438" s="25">
        <f>E438/D438</f>
        <v>0.92338235294117643</v>
      </c>
      <c r="G438" s="24">
        <f>MAX(0,C438-E438)</f>
        <v>0</v>
      </c>
      <c r="H438" s="24">
        <f>MAX(0,E438-C438)</f>
        <v>0</v>
      </c>
      <c r="I438">
        <f>MIN(MATCH(MEDIAN(MinStable,F438,1),FC_L,1),3)</f>
        <v>3</v>
      </c>
      <c r="J438" s="25">
        <f>INDEX(FC_E1,$I438)+(MEDIAN(MinStable,$F438,1)-INDEX(FC_L,$I438))*(INDEX(FC_E1,$I438+1)-INDEX(FC_E1,$I438))/(INDEX(FC_L,$I438+1)-INDEX(FC_L,$I438))</f>
        <v>0.42095117647058822</v>
      </c>
      <c r="K438" s="25">
        <f>INDEX(FC_E2,$I438)+(MEDIAN(MinStable,$F438,1)-INDEX(FC_L,$I438))*(INDEX(FC_E2,$I438+1)-INDEX(FC_E2,$I438))/(INDEX(FC_L,$I438+1)-INDEX(FC_L,$I438))</f>
        <v>0.41525764705882351</v>
      </c>
      <c r="L438" s="25">
        <f>INDEX(FC_E3,$I438)+(MEDIAN(MinStable,$F438,1)-INDEX(FC_L,$I438))*(INDEX(FC_E3,$I438+1)-INDEX(FC_E3,$I438))/(INDEX(FC_L,$I438+1)-INDEX(FC_L,$I438))</f>
        <v>0.4082576470588235</v>
      </c>
      <c r="M438" s="26">
        <f>(Cap_1*F438/J438+IF(N_base&gt;=2,Cap_2*F438/K438,0)+IF(N_base&gt;=3,Cap_3*F438/L438,0))*dt/60</f>
        <v>0.12610358388297985</v>
      </c>
    </row>
    <row r="439" spans="1:13" x14ac:dyDescent="0.2">
      <c r="A439">
        <v>437</v>
      </c>
      <c r="B439" s="22">
        <f>A439/1440</f>
        <v>0.3034722222222222</v>
      </c>
      <c r="C439" s="27">
        <f>Sim!C439</f>
        <v>3.0728</v>
      </c>
      <c r="D439" s="24">
        <f>Cap_base</f>
        <v>3.4</v>
      </c>
      <c r="E439" s="24">
        <f>MEDIAN(MinStable*D439,C439,D439)</f>
        <v>3.0728</v>
      </c>
      <c r="F439" s="25">
        <f>E439/D439</f>
        <v>0.90376470588235291</v>
      </c>
      <c r="G439" s="24">
        <f>MAX(0,C439-E439)</f>
        <v>0</v>
      </c>
      <c r="H439" s="24">
        <f>MAX(0,E439-C439)</f>
        <v>0</v>
      </c>
      <c r="I439">
        <f>MIN(MATCH(MEDIAN(MinStable,F439,1),FC_L,1),3)</f>
        <v>3</v>
      </c>
      <c r="J439" s="25">
        <f>INDEX(FC_E1,$I439)+(MEDIAN(MinStable,$F439,1)-INDEX(FC_L,$I439))*(INDEX(FC_E1,$I439+1)-INDEX(FC_E1,$I439))/(INDEX(FC_L,$I439+1)-INDEX(FC_L,$I439))</f>
        <v>0.41914635294117647</v>
      </c>
      <c r="K439" s="25">
        <f>INDEX(FC_E2,$I439)+(MEDIAN(MinStable,$F439,1)-INDEX(FC_L,$I439))*(INDEX(FC_E2,$I439+1)-INDEX(FC_E2,$I439))/(INDEX(FC_L,$I439+1)-INDEX(FC_L,$I439))</f>
        <v>0.41353129411764705</v>
      </c>
      <c r="L439" s="25">
        <f>INDEX(FC_E3,$I439)+(MEDIAN(MinStable,$F439,1)-INDEX(FC_L,$I439))*(INDEX(FC_E3,$I439+1)-INDEX(FC_E3,$I439))/(INDEX(FC_L,$I439+1)-INDEX(FC_L,$I439))</f>
        <v>0.40653129411764705</v>
      </c>
      <c r="M439" s="26">
        <f>(Cap_1*F439/J439+IF(N_base&gt;=2,Cap_2*F439/K439,0)+IF(N_base&gt;=3,Cap_3*F439/L439,0))*dt/60</f>
        <v>0.12394827021336731</v>
      </c>
    </row>
    <row r="440" spans="1:13" x14ac:dyDescent="0.2">
      <c r="A440">
        <v>438</v>
      </c>
      <c r="B440" s="22">
        <f>A440/1440</f>
        <v>0.30416666666666664</v>
      </c>
      <c r="C440" s="27">
        <f>Sim!C440</f>
        <v>3.0489000000000002</v>
      </c>
      <c r="D440" s="24">
        <f>Cap_base</f>
        <v>3.4</v>
      </c>
      <c r="E440" s="24">
        <f>MEDIAN(MinStable*D440,C440,D440)</f>
        <v>3.0489000000000002</v>
      </c>
      <c r="F440" s="25">
        <f>E440/D440</f>
        <v>0.89673529411764719</v>
      </c>
      <c r="G440" s="24">
        <f>MAX(0,C440-E440)</f>
        <v>0</v>
      </c>
      <c r="H440" s="24">
        <f>MAX(0,E440-C440)</f>
        <v>0</v>
      </c>
      <c r="I440">
        <f>MIN(MATCH(MEDIAN(MinStable,F440,1),FC_L,1),3)</f>
        <v>3</v>
      </c>
      <c r="J440" s="25">
        <f>INDEX(FC_E1,$I440)+(MEDIAN(MinStable,$F440,1)-INDEX(FC_L,$I440))*(INDEX(FC_E1,$I440+1)-INDEX(FC_E1,$I440))/(INDEX(FC_L,$I440+1)-INDEX(FC_L,$I440))</f>
        <v>0.41849964705882353</v>
      </c>
      <c r="K440" s="25">
        <f>INDEX(FC_E2,$I440)+(MEDIAN(MinStable,$F440,1)-INDEX(FC_L,$I440))*(INDEX(FC_E2,$I440+1)-INDEX(FC_E2,$I440))/(INDEX(FC_L,$I440+1)-INDEX(FC_L,$I440))</f>
        <v>0.41291270588235296</v>
      </c>
      <c r="L440" s="25">
        <f>INDEX(FC_E3,$I440)+(MEDIAN(MinStable,$F440,1)-INDEX(FC_L,$I440))*(INDEX(FC_E3,$I440+1)-INDEX(FC_E3,$I440))/(INDEX(FC_L,$I440+1)-INDEX(FC_L,$I440))</f>
        <v>0.40591270588235295</v>
      </c>
      <c r="M440" s="26">
        <f>(Cap_1*F440/J440+IF(N_base&gt;=2,Cap_2*F440/K440,0)+IF(N_base&gt;=3,Cap_3*F440/L440,0))*dt/60</f>
        <v>0.12317151777791047</v>
      </c>
    </row>
    <row r="441" spans="1:13" x14ac:dyDescent="0.2">
      <c r="A441">
        <v>439</v>
      </c>
      <c r="B441" s="22">
        <f>A441/1440</f>
        <v>0.30486111111111114</v>
      </c>
      <c r="C441" s="27">
        <f>Sim!C441</f>
        <v>3.2471000000000001</v>
      </c>
      <c r="D441" s="24">
        <f>Cap_base</f>
        <v>3.4</v>
      </c>
      <c r="E441" s="24">
        <f>MEDIAN(MinStable*D441,C441,D441)</f>
        <v>3.2471000000000001</v>
      </c>
      <c r="F441" s="25">
        <f>E441/D441</f>
        <v>0.9550294117647059</v>
      </c>
      <c r="G441" s="24">
        <f>MAX(0,C441-E441)</f>
        <v>0</v>
      </c>
      <c r="H441" s="24">
        <f>MAX(0,E441-C441)</f>
        <v>0</v>
      </c>
      <c r="I441">
        <f>MIN(MATCH(MEDIAN(MinStable,F441,1),FC_L,1),3)</f>
        <v>3</v>
      </c>
      <c r="J441" s="25">
        <f>INDEX(FC_E1,$I441)+(MEDIAN(MinStable,$F441,1)-INDEX(FC_L,$I441))*(INDEX(FC_E1,$I441+1)-INDEX(FC_E1,$I441))/(INDEX(FC_L,$I441+1)-INDEX(FC_L,$I441))</f>
        <v>0.42386270588235292</v>
      </c>
      <c r="K441" s="25">
        <f>INDEX(FC_E2,$I441)+(MEDIAN(MinStable,$F441,1)-INDEX(FC_L,$I441))*(INDEX(FC_E2,$I441+1)-INDEX(FC_E2,$I441))/(INDEX(FC_L,$I441+1)-INDEX(FC_L,$I441))</f>
        <v>0.41804258823529411</v>
      </c>
      <c r="L441" s="25">
        <f>INDEX(FC_E3,$I441)+(MEDIAN(MinStable,$F441,1)-INDEX(FC_L,$I441))*(INDEX(FC_E3,$I441+1)-INDEX(FC_E3,$I441))/(INDEX(FC_L,$I441+1)-INDEX(FC_L,$I441))</f>
        <v>0.4110425882352941</v>
      </c>
      <c r="M441" s="26">
        <f>(Cap_1*F441/J441+IF(N_base&gt;=2,Cap_2*F441/K441,0)+IF(N_base&gt;=3,Cap_3*F441/L441,0))*dt/60</f>
        <v>0.12954238580950905</v>
      </c>
    </row>
    <row r="442" spans="1:13" x14ac:dyDescent="0.2">
      <c r="A442">
        <v>440</v>
      </c>
      <c r="B442" s="22">
        <f>A442/1440</f>
        <v>0.30555555555555558</v>
      </c>
      <c r="C442" s="27">
        <f>Sim!C442</f>
        <v>3.1261000000000001</v>
      </c>
      <c r="D442" s="24">
        <f>Cap_base</f>
        <v>3.4</v>
      </c>
      <c r="E442" s="24">
        <f>MEDIAN(MinStable*D442,C442,D442)</f>
        <v>3.1261000000000001</v>
      </c>
      <c r="F442" s="25">
        <f>E442/D442</f>
        <v>0.91944117647058832</v>
      </c>
      <c r="G442" s="24">
        <f>MAX(0,C442-E442)</f>
        <v>0</v>
      </c>
      <c r="H442" s="24">
        <f>MAX(0,E442-C442)</f>
        <v>0</v>
      </c>
      <c r="I442">
        <f>MIN(MATCH(MEDIAN(MinStable,F442,1),FC_L,1),3)</f>
        <v>3</v>
      </c>
      <c r="J442" s="25">
        <f>INDEX(FC_E1,$I442)+(MEDIAN(MinStable,$F442,1)-INDEX(FC_L,$I442))*(INDEX(FC_E1,$I442+1)-INDEX(FC_E1,$I442))/(INDEX(FC_L,$I442+1)-INDEX(FC_L,$I442))</f>
        <v>0.4205885882352941</v>
      </c>
      <c r="K442" s="25">
        <f>INDEX(FC_E2,$I442)+(MEDIAN(MinStable,$F442,1)-INDEX(FC_L,$I442))*(INDEX(FC_E2,$I442+1)-INDEX(FC_E2,$I442))/(INDEX(FC_L,$I442+1)-INDEX(FC_L,$I442))</f>
        <v>0.41491082352941178</v>
      </c>
      <c r="L442" s="25">
        <f>INDEX(FC_E3,$I442)+(MEDIAN(MinStable,$F442,1)-INDEX(FC_L,$I442))*(INDEX(FC_E3,$I442+1)-INDEX(FC_E3,$I442))/(INDEX(FC_L,$I442+1)-INDEX(FC_L,$I442))</f>
        <v>0.40791082352941177</v>
      </c>
      <c r="M442" s="26">
        <f>(Cap_1*F442/J442+IF(N_base&gt;=2,Cap_2*F442/K442,0)+IF(N_base&gt;=3,Cap_3*F442/L442,0))*dt/60</f>
        <v>0.12567204577968263</v>
      </c>
    </row>
    <row r="443" spans="1:13" x14ac:dyDescent="0.2">
      <c r="A443">
        <v>441</v>
      </c>
      <c r="B443" s="22">
        <f>A443/1440</f>
        <v>0.30625000000000002</v>
      </c>
      <c r="C443" s="27">
        <f>Sim!C443</f>
        <v>3.1602000000000001</v>
      </c>
      <c r="D443" s="24">
        <f>Cap_base</f>
        <v>3.4</v>
      </c>
      <c r="E443" s="24">
        <f>MEDIAN(MinStable*D443,C443,D443)</f>
        <v>3.1602000000000001</v>
      </c>
      <c r="F443" s="25">
        <f>E443/D443</f>
        <v>0.92947058823529416</v>
      </c>
      <c r="G443" s="24">
        <f>MAX(0,C443-E443)</f>
        <v>0</v>
      </c>
      <c r="H443" s="24">
        <f>MAX(0,E443-C443)</f>
        <v>0</v>
      </c>
      <c r="I443">
        <f>MIN(MATCH(MEDIAN(MinStable,F443,1),FC_L,1),3)</f>
        <v>3</v>
      </c>
      <c r="J443" s="25">
        <f>INDEX(FC_E1,$I443)+(MEDIAN(MinStable,$F443,1)-INDEX(FC_L,$I443))*(INDEX(FC_E1,$I443+1)-INDEX(FC_E1,$I443))/(INDEX(FC_L,$I443+1)-INDEX(FC_L,$I443))</f>
        <v>0.42151129411764704</v>
      </c>
      <c r="K443" s="25">
        <f>INDEX(FC_E2,$I443)+(MEDIAN(MinStable,$F443,1)-INDEX(FC_L,$I443))*(INDEX(FC_E2,$I443+1)-INDEX(FC_E2,$I443))/(INDEX(FC_L,$I443+1)-INDEX(FC_L,$I443))</f>
        <v>0.41579341176470586</v>
      </c>
      <c r="L443" s="25">
        <f>INDEX(FC_E3,$I443)+(MEDIAN(MinStable,$F443,1)-INDEX(FC_L,$I443))*(INDEX(FC_E3,$I443+1)-INDEX(FC_E3,$I443))/(INDEX(FC_L,$I443+1)-INDEX(FC_L,$I443))</f>
        <v>0.40879341176470585</v>
      </c>
      <c r="M443" s="26">
        <f>(Cap_1*F443/J443+IF(N_base&gt;=2,Cap_2*F443/K443,0)+IF(N_base&gt;=3,Cap_3*F443/L443,0))*dt/60</f>
        <v>0.12676877530491157</v>
      </c>
    </row>
    <row r="444" spans="1:13" x14ac:dyDescent="0.2">
      <c r="A444">
        <v>442</v>
      </c>
      <c r="B444" s="22">
        <f>A444/1440</f>
        <v>0.30694444444444446</v>
      </c>
      <c r="C444" s="27">
        <f>Sim!C444</f>
        <v>3.1415000000000002</v>
      </c>
      <c r="D444" s="24">
        <f>Cap_base</f>
        <v>3.4</v>
      </c>
      <c r="E444" s="24">
        <f>MEDIAN(MinStable*D444,C444,D444)</f>
        <v>3.1415000000000002</v>
      </c>
      <c r="F444" s="25">
        <f>E444/D444</f>
        <v>0.92397058823529421</v>
      </c>
      <c r="G444" s="24">
        <f>MAX(0,C444-E444)</f>
        <v>0</v>
      </c>
      <c r="H444" s="24">
        <f>MAX(0,E444-C444)</f>
        <v>0</v>
      </c>
      <c r="I444">
        <f>MIN(MATCH(MEDIAN(MinStable,F444,1),FC_L,1),3)</f>
        <v>3</v>
      </c>
      <c r="J444" s="25">
        <f>INDEX(FC_E1,$I444)+(MEDIAN(MinStable,$F444,1)-INDEX(FC_L,$I444))*(INDEX(FC_E1,$I444+1)-INDEX(FC_E1,$I444))/(INDEX(FC_L,$I444+1)-INDEX(FC_L,$I444))</f>
        <v>0.42100529411764709</v>
      </c>
      <c r="K444" s="25">
        <f>INDEX(FC_E2,$I444)+(MEDIAN(MinStable,$F444,1)-INDEX(FC_L,$I444))*(INDEX(FC_E2,$I444+1)-INDEX(FC_E2,$I444))/(INDEX(FC_L,$I444+1)-INDEX(FC_L,$I444))</f>
        <v>0.41530941176470587</v>
      </c>
      <c r="L444" s="25">
        <f>INDEX(FC_E3,$I444)+(MEDIAN(MinStable,$F444,1)-INDEX(FC_L,$I444))*(INDEX(FC_E3,$I444+1)-INDEX(FC_E3,$I444))/(INDEX(FC_L,$I444+1)-INDEX(FC_L,$I444))</f>
        <v>0.40830941176470587</v>
      </c>
      <c r="M444" s="26">
        <f>(Cap_1*F444/J444+IF(N_base&gt;=2,Cap_2*F444/K444,0)+IF(N_base&gt;=3,Cap_3*F444/L444,0))*dt/60</f>
        <v>0.12616792972032134</v>
      </c>
    </row>
    <row r="445" spans="1:13" x14ac:dyDescent="0.2">
      <c r="A445">
        <v>443</v>
      </c>
      <c r="B445" s="22">
        <f>A445/1440</f>
        <v>0.30763888888888891</v>
      </c>
      <c r="C445" s="27">
        <f>Sim!C445</f>
        <v>3.0548999999999999</v>
      </c>
      <c r="D445" s="24">
        <f>Cap_base</f>
        <v>3.4</v>
      </c>
      <c r="E445" s="24">
        <f>MEDIAN(MinStable*D445,C445,D445)</f>
        <v>3.0548999999999999</v>
      </c>
      <c r="F445" s="25">
        <f>E445/D445</f>
        <v>0.89849999999999997</v>
      </c>
      <c r="G445" s="24">
        <f>MAX(0,C445-E445)</f>
        <v>0</v>
      </c>
      <c r="H445" s="24">
        <f>MAX(0,E445-C445)</f>
        <v>0</v>
      </c>
      <c r="I445">
        <f>MIN(MATCH(MEDIAN(MinStable,F445,1),FC_L,1),3)</f>
        <v>3</v>
      </c>
      <c r="J445" s="25">
        <f>INDEX(FC_E1,$I445)+(MEDIAN(MinStable,$F445,1)-INDEX(FC_L,$I445))*(INDEX(FC_E1,$I445+1)-INDEX(FC_E1,$I445))/(INDEX(FC_L,$I445+1)-INDEX(FC_L,$I445))</f>
        <v>0.41866199999999998</v>
      </c>
      <c r="K445" s="25">
        <f>INDEX(FC_E2,$I445)+(MEDIAN(MinStable,$F445,1)-INDEX(FC_L,$I445))*(INDEX(FC_E2,$I445+1)-INDEX(FC_E2,$I445))/(INDEX(FC_L,$I445+1)-INDEX(FC_L,$I445))</f>
        <v>0.41306799999999999</v>
      </c>
      <c r="L445" s="25">
        <f>INDEX(FC_E3,$I445)+(MEDIAN(MinStable,$F445,1)-INDEX(FC_L,$I445))*(INDEX(FC_E3,$I445+1)-INDEX(FC_E3,$I445))/(INDEX(FC_L,$I445+1)-INDEX(FC_L,$I445))</f>
        <v>0.40606799999999998</v>
      </c>
      <c r="M445" s="26">
        <f>(Cap_1*F445/J445+IF(N_base&gt;=2,Cap_2*F445/K445,0)+IF(N_base&gt;=3,Cap_3*F445/L445,0))*dt/60</f>
        <v>0.12336674072759456</v>
      </c>
    </row>
    <row r="446" spans="1:13" x14ac:dyDescent="0.2">
      <c r="A446">
        <v>444</v>
      </c>
      <c r="B446" s="22">
        <f>A446/1440</f>
        <v>0.30833333333333335</v>
      </c>
      <c r="C446" s="27">
        <f>Sim!C446</f>
        <v>3.1394000000000002</v>
      </c>
      <c r="D446" s="24">
        <f>Cap_base</f>
        <v>3.4</v>
      </c>
      <c r="E446" s="24">
        <f>MEDIAN(MinStable*D446,C446,D446)</f>
        <v>3.1394000000000002</v>
      </c>
      <c r="F446" s="25">
        <f>E446/D446</f>
        <v>0.92335294117647071</v>
      </c>
      <c r="G446" s="24">
        <f>MAX(0,C446-E446)</f>
        <v>0</v>
      </c>
      <c r="H446" s="24">
        <f>MAX(0,E446-C446)</f>
        <v>0</v>
      </c>
      <c r="I446">
        <f>MIN(MATCH(MEDIAN(MinStable,F446,1),FC_L,1),3)</f>
        <v>3</v>
      </c>
      <c r="J446" s="25">
        <f>INDEX(FC_E1,$I446)+(MEDIAN(MinStable,$F446,1)-INDEX(FC_L,$I446))*(INDEX(FC_E1,$I446+1)-INDEX(FC_E1,$I446))/(INDEX(FC_L,$I446+1)-INDEX(FC_L,$I446))</f>
        <v>0.42094847058823531</v>
      </c>
      <c r="K446" s="25">
        <f>INDEX(FC_E2,$I446)+(MEDIAN(MinStable,$F446,1)-INDEX(FC_L,$I446))*(INDEX(FC_E2,$I446+1)-INDEX(FC_E2,$I446))/(INDEX(FC_L,$I446+1)-INDEX(FC_L,$I446))</f>
        <v>0.41525505882352942</v>
      </c>
      <c r="L446" s="25">
        <f>INDEX(FC_E3,$I446)+(MEDIAN(MinStable,$F446,1)-INDEX(FC_L,$I446))*(INDEX(FC_E3,$I446+1)-INDEX(FC_E3,$I446))/(INDEX(FC_L,$I446+1)-INDEX(FC_L,$I446))</f>
        <v>0.40825505882352942</v>
      </c>
      <c r="M446" s="26">
        <f>(Cap_1*F446/J446+IF(N_base&gt;=2,Cap_2*F446/K446,0)+IF(N_base&gt;=3,Cap_3*F446/L446,0))*dt/60</f>
        <v>0.12610036616305478</v>
      </c>
    </row>
    <row r="447" spans="1:13" x14ac:dyDescent="0.2">
      <c r="A447">
        <v>445</v>
      </c>
      <c r="B447" s="22">
        <f>A447/1440</f>
        <v>0.30902777777777779</v>
      </c>
      <c r="C447" s="27">
        <f>Sim!C447</f>
        <v>3.0657000000000001</v>
      </c>
      <c r="D447" s="24">
        <f>Cap_base</f>
        <v>3.4</v>
      </c>
      <c r="E447" s="24">
        <f>MEDIAN(MinStable*D447,C447,D447)</f>
        <v>3.0657000000000001</v>
      </c>
      <c r="F447" s="25">
        <f>E447/D447</f>
        <v>0.9016764705882353</v>
      </c>
      <c r="G447" s="24">
        <f>MAX(0,C447-E447)</f>
        <v>0</v>
      </c>
      <c r="H447" s="24">
        <f>MAX(0,E447-C447)</f>
        <v>0</v>
      </c>
      <c r="I447">
        <f>MIN(MATCH(MEDIAN(MinStable,F447,1),FC_L,1),3)</f>
        <v>3</v>
      </c>
      <c r="J447" s="25">
        <f>INDEX(FC_E1,$I447)+(MEDIAN(MinStable,$F447,1)-INDEX(FC_L,$I447))*(INDEX(FC_E1,$I447+1)-INDEX(FC_E1,$I447))/(INDEX(FC_L,$I447+1)-INDEX(FC_L,$I447))</f>
        <v>0.41895423529411763</v>
      </c>
      <c r="K447" s="25">
        <f>INDEX(FC_E2,$I447)+(MEDIAN(MinStable,$F447,1)-INDEX(FC_L,$I447))*(INDEX(FC_E2,$I447+1)-INDEX(FC_E2,$I447))/(INDEX(FC_L,$I447+1)-INDEX(FC_L,$I447))</f>
        <v>0.41334752941176472</v>
      </c>
      <c r="L447" s="25">
        <f>INDEX(FC_E3,$I447)+(MEDIAN(MinStable,$F447,1)-INDEX(FC_L,$I447))*(INDEX(FC_E3,$I447+1)-INDEX(FC_E3,$I447))/(INDEX(FC_L,$I447+1)-INDEX(FC_L,$I447))</f>
        <v>0.40634752941176472</v>
      </c>
      <c r="M447" s="26">
        <f>(Cap_1*F447/J447+IF(N_base&gt;=2,Cap_2*F447/K447,0)+IF(N_base&gt;=3,Cap_3*F447/L447,0))*dt/60</f>
        <v>0.1237177662521938</v>
      </c>
    </row>
    <row r="448" spans="1:13" x14ac:dyDescent="0.2">
      <c r="A448">
        <v>446</v>
      </c>
      <c r="B448" s="22">
        <f>A448/1440</f>
        <v>0.30972222222222223</v>
      </c>
      <c r="C448" s="27">
        <f>Sim!C448</f>
        <v>3.0992999999999999</v>
      </c>
      <c r="D448" s="24">
        <f>Cap_base</f>
        <v>3.4</v>
      </c>
      <c r="E448" s="24">
        <f>MEDIAN(MinStable*D448,C448,D448)</f>
        <v>3.0992999999999999</v>
      </c>
      <c r="F448" s="25">
        <f>E448/D448</f>
        <v>0.91155882352941175</v>
      </c>
      <c r="G448" s="24">
        <f>MAX(0,C448-E448)</f>
        <v>0</v>
      </c>
      <c r="H448" s="24">
        <f>MAX(0,E448-C448)</f>
        <v>0</v>
      </c>
      <c r="I448">
        <f>MIN(MATCH(MEDIAN(MinStable,F448,1),FC_L,1),3)</f>
        <v>3</v>
      </c>
      <c r="J448" s="25">
        <f>INDEX(FC_E1,$I448)+(MEDIAN(MinStable,$F448,1)-INDEX(FC_L,$I448))*(INDEX(FC_E1,$I448+1)-INDEX(FC_E1,$I448))/(INDEX(FC_L,$I448+1)-INDEX(FC_L,$I448))</f>
        <v>0.41986341176470587</v>
      </c>
      <c r="K448" s="25">
        <f>INDEX(FC_E2,$I448)+(MEDIAN(MinStable,$F448,1)-INDEX(FC_L,$I448))*(INDEX(FC_E2,$I448+1)-INDEX(FC_E2,$I448))/(INDEX(FC_L,$I448+1)-INDEX(FC_L,$I448))</f>
        <v>0.41421717647058826</v>
      </c>
      <c r="L448" s="25">
        <f>INDEX(FC_E3,$I448)+(MEDIAN(MinStable,$F448,1)-INDEX(FC_L,$I448))*(INDEX(FC_E3,$I448+1)-INDEX(FC_E3,$I448))/(INDEX(FC_L,$I448+1)-INDEX(FC_L,$I448))</f>
        <v>0.40721717647058825</v>
      </c>
      <c r="M448" s="26">
        <f>(Cap_1*F448/J448+IF(N_base&gt;=2,Cap_2*F448/K448,0)+IF(N_base&gt;=3,Cap_3*F448/L448,0))*dt/60</f>
        <v>0.12480676576864251</v>
      </c>
    </row>
    <row r="449" spans="1:13" x14ac:dyDescent="0.2">
      <c r="A449">
        <v>447</v>
      </c>
      <c r="B449" s="22">
        <f>A449/1440</f>
        <v>0.31041666666666667</v>
      </c>
      <c r="C449" s="27">
        <f>Sim!C449</f>
        <v>3.2816000000000001</v>
      </c>
      <c r="D449" s="24">
        <f>Cap_base</f>
        <v>3.4</v>
      </c>
      <c r="E449" s="24">
        <f>MEDIAN(MinStable*D449,C449,D449)</f>
        <v>3.2816000000000001</v>
      </c>
      <c r="F449" s="25">
        <f>E449/D449</f>
        <v>0.9651764705882353</v>
      </c>
      <c r="G449" s="24">
        <f>MAX(0,C449-E449)</f>
        <v>0</v>
      </c>
      <c r="H449" s="24">
        <f>MAX(0,E449-C449)</f>
        <v>0</v>
      </c>
      <c r="I449">
        <f>MIN(MATCH(MEDIAN(MinStable,F449,1),FC_L,1),3)</f>
        <v>3</v>
      </c>
      <c r="J449" s="25">
        <f>INDEX(FC_E1,$I449)+(MEDIAN(MinStable,$F449,1)-INDEX(FC_L,$I449))*(INDEX(FC_E1,$I449+1)-INDEX(FC_E1,$I449))/(INDEX(FC_L,$I449+1)-INDEX(FC_L,$I449))</f>
        <v>0.42479623529411764</v>
      </c>
      <c r="K449" s="25">
        <f>INDEX(FC_E2,$I449)+(MEDIAN(MinStable,$F449,1)-INDEX(FC_L,$I449))*(INDEX(FC_E2,$I449+1)-INDEX(FC_E2,$I449))/(INDEX(FC_L,$I449+1)-INDEX(FC_L,$I449))</f>
        <v>0.41893552941176471</v>
      </c>
      <c r="L449" s="25">
        <f>INDEX(FC_E3,$I449)+(MEDIAN(MinStable,$F449,1)-INDEX(FC_L,$I449))*(INDEX(FC_E3,$I449+1)-INDEX(FC_E3,$I449))/(INDEX(FC_L,$I449+1)-INDEX(FC_L,$I449))</f>
        <v>0.4119355294117647</v>
      </c>
      <c r="M449" s="26">
        <f>(Cap_1*F449/J449+IF(N_base&gt;=2,Cap_2*F449/K449,0)+IF(N_base&gt;=3,Cap_3*F449/L449,0))*dt/60</f>
        <v>0.13063513769561225</v>
      </c>
    </row>
    <row r="450" spans="1:13" x14ac:dyDescent="0.2">
      <c r="A450">
        <v>448</v>
      </c>
      <c r="B450" s="22">
        <f>A450/1440</f>
        <v>0.31111111111111112</v>
      </c>
      <c r="C450" s="27">
        <f>Sim!C450</f>
        <v>3.0996000000000001</v>
      </c>
      <c r="D450" s="24">
        <f>Cap_base</f>
        <v>3.4</v>
      </c>
      <c r="E450" s="24">
        <f>MEDIAN(MinStable*D450,C450,D450)</f>
        <v>3.0996000000000001</v>
      </c>
      <c r="F450" s="25">
        <f>E450/D450</f>
        <v>0.91164705882352948</v>
      </c>
      <c r="G450" s="24">
        <f>MAX(0,C450-E450)</f>
        <v>0</v>
      </c>
      <c r="H450" s="24">
        <f>MAX(0,E450-C450)</f>
        <v>0</v>
      </c>
      <c r="I450">
        <f>MIN(MATCH(MEDIAN(MinStable,F450,1),FC_L,1),3)</f>
        <v>3</v>
      </c>
      <c r="J450" s="25">
        <f>INDEX(FC_E1,$I450)+(MEDIAN(MinStable,$F450,1)-INDEX(FC_L,$I450))*(INDEX(FC_E1,$I450+1)-INDEX(FC_E1,$I450))/(INDEX(FC_L,$I450+1)-INDEX(FC_L,$I450))</f>
        <v>0.4198715294117647</v>
      </c>
      <c r="K450" s="25">
        <f>INDEX(FC_E2,$I450)+(MEDIAN(MinStable,$F450,1)-INDEX(FC_L,$I450))*(INDEX(FC_E2,$I450+1)-INDEX(FC_E2,$I450))/(INDEX(FC_L,$I450+1)-INDEX(FC_L,$I450))</f>
        <v>0.41422494117647057</v>
      </c>
      <c r="L450" s="25">
        <f>INDEX(FC_E3,$I450)+(MEDIAN(MinStable,$F450,1)-INDEX(FC_L,$I450))*(INDEX(FC_E3,$I450+1)-INDEX(FC_E3,$I450))/(INDEX(FC_L,$I450+1)-INDEX(FC_L,$I450))</f>
        <v>0.40722494117647057</v>
      </c>
      <c r="M450" s="26">
        <f>(Cap_1*F450/J450+IF(N_base&gt;=2,Cap_2*F450/K450,0)+IF(N_base&gt;=3,Cap_3*F450/L450,0))*dt/60</f>
        <v>0.12481646804233708</v>
      </c>
    </row>
    <row r="451" spans="1:13" x14ac:dyDescent="0.2">
      <c r="A451">
        <v>449</v>
      </c>
      <c r="B451" s="22">
        <f>A451/1440</f>
        <v>0.31180555555555556</v>
      </c>
      <c r="C451" s="27">
        <f>Sim!C451</f>
        <v>3.1570999999999998</v>
      </c>
      <c r="D451" s="24">
        <f>Cap_base</f>
        <v>3.4</v>
      </c>
      <c r="E451" s="24">
        <f>MEDIAN(MinStable*D451,C451,D451)</f>
        <v>3.1570999999999998</v>
      </c>
      <c r="F451" s="25">
        <f>E451/D451</f>
        <v>0.92855882352941177</v>
      </c>
      <c r="G451" s="24">
        <f>MAX(0,C451-E451)</f>
        <v>0</v>
      </c>
      <c r="H451" s="24">
        <f>MAX(0,E451-C451)</f>
        <v>0</v>
      </c>
      <c r="I451">
        <f>MIN(MATCH(MEDIAN(MinStable,F451,1),FC_L,1),3)</f>
        <v>3</v>
      </c>
      <c r="J451" s="25">
        <f>INDEX(FC_E1,$I451)+(MEDIAN(MinStable,$F451,1)-INDEX(FC_L,$I451))*(INDEX(FC_E1,$I451+1)-INDEX(FC_E1,$I451))/(INDEX(FC_L,$I451+1)-INDEX(FC_L,$I451))</f>
        <v>0.42142741176470588</v>
      </c>
      <c r="K451" s="25">
        <f>INDEX(FC_E2,$I451)+(MEDIAN(MinStable,$F451,1)-INDEX(FC_L,$I451))*(INDEX(FC_E2,$I451+1)-INDEX(FC_E2,$I451))/(INDEX(FC_L,$I451+1)-INDEX(FC_L,$I451))</f>
        <v>0.41571317647058825</v>
      </c>
      <c r="L451" s="25">
        <f>INDEX(FC_E3,$I451)+(MEDIAN(MinStable,$F451,1)-INDEX(FC_L,$I451))*(INDEX(FC_E3,$I451+1)-INDEX(FC_E3,$I451))/(INDEX(FC_L,$I451+1)-INDEX(FC_L,$I451))</f>
        <v>0.40871317647058825</v>
      </c>
      <c r="M451" s="26">
        <f>(Cap_1*F451/J451+IF(N_base&gt;=2,Cap_2*F451/K451,0)+IF(N_base&gt;=3,Cap_3*F451/L451,0))*dt/60</f>
        <v>0.12666926822335822</v>
      </c>
    </row>
    <row r="452" spans="1:13" x14ac:dyDescent="0.2">
      <c r="A452">
        <v>450</v>
      </c>
      <c r="B452" s="22">
        <f>A452/1440</f>
        <v>0.3125</v>
      </c>
      <c r="C452" s="27">
        <f>Sim!C452</f>
        <v>3.214</v>
      </c>
      <c r="D452" s="24">
        <f>Cap_base</f>
        <v>3.4</v>
      </c>
      <c r="E452" s="24">
        <f>MEDIAN(MinStable*D452,C452,D452)</f>
        <v>3.214</v>
      </c>
      <c r="F452" s="25">
        <f>E452/D452</f>
        <v>0.94529411764705884</v>
      </c>
      <c r="G452" s="24">
        <f>MAX(0,C452-E452)</f>
        <v>0</v>
      </c>
      <c r="H452" s="24">
        <f>MAX(0,E452-C452)</f>
        <v>0</v>
      </c>
      <c r="I452">
        <f>MIN(MATCH(MEDIAN(MinStable,F452,1),FC_L,1),3)</f>
        <v>3</v>
      </c>
      <c r="J452" s="25">
        <f>INDEX(FC_E1,$I452)+(MEDIAN(MinStable,$F452,1)-INDEX(FC_L,$I452))*(INDEX(FC_E1,$I452+1)-INDEX(FC_E1,$I452))/(INDEX(FC_L,$I452+1)-INDEX(FC_L,$I452))</f>
        <v>0.42296705882352942</v>
      </c>
      <c r="K452" s="25">
        <f>INDEX(FC_E2,$I452)+(MEDIAN(MinStable,$F452,1)-INDEX(FC_L,$I452))*(INDEX(FC_E2,$I452+1)-INDEX(FC_E2,$I452))/(INDEX(FC_L,$I452+1)-INDEX(FC_L,$I452))</f>
        <v>0.41718588235294118</v>
      </c>
      <c r="L452" s="25">
        <f>INDEX(FC_E3,$I452)+(MEDIAN(MinStable,$F452,1)-INDEX(FC_L,$I452))*(INDEX(FC_E3,$I452+1)-INDEX(FC_E3,$I452))/(INDEX(FC_L,$I452+1)-INDEX(FC_L,$I452))</f>
        <v>0.41018588235294118</v>
      </c>
      <c r="M452" s="26">
        <f>(Cap_1*F452/J452+IF(N_base&gt;=2,Cap_2*F452/K452,0)+IF(N_base&gt;=3,Cap_3*F452/L452,0))*dt/60</f>
        <v>0.12848950837089645</v>
      </c>
    </row>
    <row r="453" spans="1:13" x14ac:dyDescent="0.2">
      <c r="A453">
        <v>451</v>
      </c>
      <c r="B453" s="22">
        <f>A453/1440</f>
        <v>0.31319444444444444</v>
      </c>
      <c r="C453" s="27">
        <f>Sim!C453</f>
        <v>3.1818</v>
      </c>
      <c r="D453" s="24">
        <f>Cap_base</f>
        <v>3.4</v>
      </c>
      <c r="E453" s="24">
        <f>MEDIAN(MinStable*D453,C453,D453)</f>
        <v>3.1818</v>
      </c>
      <c r="F453" s="25">
        <f>E453/D453</f>
        <v>0.93582352941176472</v>
      </c>
      <c r="G453" s="24">
        <f>MAX(0,C453-E453)</f>
        <v>0</v>
      </c>
      <c r="H453" s="24">
        <f>MAX(0,E453-C453)</f>
        <v>0</v>
      </c>
      <c r="I453">
        <f>MIN(MATCH(MEDIAN(MinStable,F453,1),FC_L,1),3)</f>
        <v>3</v>
      </c>
      <c r="J453" s="25">
        <f>INDEX(FC_E1,$I453)+(MEDIAN(MinStable,$F453,1)-INDEX(FC_L,$I453))*(INDEX(FC_E1,$I453+1)-INDEX(FC_E1,$I453))/(INDEX(FC_L,$I453+1)-INDEX(FC_L,$I453))</f>
        <v>0.42209576470588234</v>
      </c>
      <c r="K453" s="25">
        <f>INDEX(FC_E2,$I453)+(MEDIAN(MinStable,$F453,1)-INDEX(FC_L,$I453))*(INDEX(FC_E2,$I453+1)-INDEX(FC_E2,$I453))/(INDEX(FC_L,$I453+1)-INDEX(FC_L,$I453))</f>
        <v>0.41635247058823527</v>
      </c>
      <c r="L453" s="25">
        <f>INDEX(FC_E3,$I453)+(MEDIAN(MinStable,$F453,1)-INDEX(FC_L,$I453))*(INDEX(FC_E3,$I453+1)-INDEX(FC_E3,$I453))/(INDEX(FC_L,$I453+1)-INDEX(FC_L,$I453))</f>
        <v>0.40935247058823526</v>
      </c>
      <c r="M453" s="26">
        <f>(Cap_1*F453/J453+IF(N_base&gt;=2,Cap_2*F453/K453,0)+IF(N_base&gt;=3,Cap_3*F453/L453,0))*dt/60</f>
        <v>0.12746103286244026</v>
      </c>
    </row>
    <row r="454" spans="1:13" x14ac:dyDescent="0.2">
      <c r="A454">
        <v>452</v>
      </c>
      <c r="B454" s="22">
        <f>A454/1440</f>
        <v>0.31388888888888888</v>
      </c>
      <c r="C454" s="27">
        <f>Sim!C454</f>
        <v>3.2311999999999999</v>
      </c>
      <c r="D454" s="24">
        <f>Cap_base</f>
        <v>3.4</v>
      </c>
      <c r="E454" s="24">
        <f>MEDIAN(MinStable*D454,C454,D454)</f>
        <v>3.2311999999999999</v>
      </c>
      <c r="F454" s="25">
        <f>E454/D454</f>
        <v>0.95035294117647062</v>
      </c>
      <c r="G454" s="24">
        <f>MAX(0,C454-E454)</f>
        <v>0</v>
      </c>
      <c r="H454" s="24">
        <f>MAX(0,E454-C454)</f>
        <v>0</v>
      </c>
      <c r="I454">
        <f>MIN(MATCH(MEDIAN(MinStable,F454,1),FC_L,1),3)</f>
        <v>3</v>
      </c>
      <c r="J454" s="25">
        <f>INDEX(FC_E1,$I454)+(MEDIAN(MinStable,$F454,1)-INDEX(FC_L,$I454))*(INDEX(FC_E1,$I454+1)-INDEX(FC_E1,$I454))/(INDEX(FC_L,$I454+1)-INDEX(FC_L,$I454))</f>
        <v>0.4234324705882353</v>
      </c>
      <c r="K454" s="25">
        <f>INDEX(FC_E2,$I454)+(MEDIAN(MinStable,$F454,1)-INDEX(FC_L,$I454))*(INDEX(FC_E2,$I454+1)-INDEX(FC_E2,$I454))/(INDEX(FC_L,$I454+1)-INDEX(FC_L,$I454))</f>
        <v>0.41763105882352941</v>
      </c>
      <c r="L454" s="25">
        <f>INDEX(FC_E3,$I454)+(MEDIAN(MinStable,$F454,1)-INDEX(FC_L,$I454))*(INDEX(FC_E3,$I454+1)-INDEX(FC_E3,$I454))/(INDEX(FC_L,$I454+1)-INDEX(FC_L,$I454))</f>
        <v>0.4106310588235294</v>
      </c>
      <c r="M454" s="26">
        <f>(Cap_1*F454/J454+IF(N_base&gt;=2,Cap_2*F454/K454,0)+IF(N_base&gt;=3,Cap_3*F454/L454,0))*dt/60</f>
        <v>0.12903717089063313</v>
      </c>
    </row>
    <row r="455" spans="1:13" x14ac:dyDescent="0.2">
      <c r="A455">
        <v>453</v>
      </c>
      <c r="B455" s="22">
        <f>A455/1440</f>
        <v>0.31458333333333333</v>
      </c>
      <c r="C455" s="27">
        <f>Sim!C455</f>
        <v>3.1953</v>
      </c>
      <c r="D455" s="24">
        <f>Cap_base</f>
        <v>3.4</v>
      </c>
      <c r="E455" s="24">
        <f>MEDIAN(MinStable*D455,C455,D455)</f>
        <v>3.1953</v>
      </c>
      <c r="F455" s="25">
        <f>E455/D455</f>
        <v>0.93979411764705889</v>
      </c>
      <c r="G455" s="24">
        <f>MAX(0,C455-E455)</f>
        <v>0</v>
      </c>
      <c r="H455" s="24">
        <f>MAX(0,E455-C455)</f>
        <v>0</v>
      </c>
      <c r="I455">
        <f>MIN(MATCH(MEDIAN(MinStable,F455,1),FC_L,1),3)</f>
        <v>3</v>
      </c>
      <c r="J455" s="25">
        <f>INDEX(FC_E1,$I455)+(MEDIAN(MinStable,$F455,1)-INDEX(FC_L,$I455))*(INDEX(FC_E1,$I455+1)-INDEX(FC_E1,$I455))/(INDEX(FC_L,$I455+1)-INDEX(FC_L,$I455))</f>
        <v>0.42246105882352941</v>
      </c>
      <c r="K455" s="25">
        <f>INDEX(FC_E2,$I455)+(MEDIAN(MinStable,$F455,1)-INDEX(FC_L,$I455))*(INDEX(FC_E2,$I455+1)-INDEX(FC_E2,$I455))/(INDEX(FC_L,$I455+1)-INDEX(FC_L,$I455))</f>
        <v>0.4167018823529412</v>
      </c>
      <c r="L455" s="25">
        <f>INDEX(FC_E3,$I455)+(MEDIAN(MinStable,$F455,1)-INDEX(FC_L,$I455))*(INDEX(FC_E3,$I455+1)-INDEX(FC_E3,$I455))/(INDEX(FC_L,$I455+1)-INDEX(FC_L,$I455))</f>
        <v>0.40970188235294119</v>
      </c>
      <c r="M455" s="26">
        <f>(Cap_1*F455/J455+IF(N_base&gt;=2,Cap_2*F455/K455,0)+IF(N_base&gt;=3,Cap_3*F455/L455,0))*dt/60</f>
        <v>0.12789273507178081</v>
      </c>
    </row>
    <row r="456" spans="1:13" x14ac:dyDescent="0.2">
      <c r="A456">
        <v>454</v>
      </c>
      <c r="B456" s="22">
        <f>A456/1440</f>
        <v>0.31527777777777777</v>
      </c>
      <c r="C456" s="27">
        <f>Sim!C456</f>
        <v>3.1404000000000001</v>
      </c>
      <c r="D456" s="24">
        <f>Cap_base</f>
        <v>3.4</v>
      </c>
      <c r="E456" s="24">
        <f>MEDIAN(MinStable*D456,C456,D456)</f>
        <v>3.1404000000000001</v>
      </c>
      <c r="F456" s="25">
        <f>E456/D456</f>
        <v>0.92364705882352949</v>
      </c>
      <c r="G456" s="24">
        <f>MAX(0,C456-E456)</f>
        <v>0</v>
      </c>
      <c r="H456" s="24">
        <f>MAX(0,E456-C456)</f>
        <v>0</v>
      </c>
      <c r="I456">
        <f>MIN(MATCH(MEDIAN(MinStable,F456,1),FC_L,1),3)</f>
        <v>3</v>
      </c>
      <c r="J456" s="25">
        <f>INDEX(FC_E1,$I456)+(MEDIAN(MinStable,$F456,1)-INDEX(FC_L,$I456))*(INDEX(FC_E1,$I456+1)-INDEX(FC_E1,$I456))/(INDEX(FC_L,$I456+1)-INDEX(FC_L,$I456))</f>
        <v>0.42097552941176469</v>
      </c>
      <c r="K456" s="25">
        <f>INDEX(FC_E2,$I456)+(MEDIAN(MinStable,$F456,1)-INDEX(FC_L,$I456))*(INDEX(FC_E2,$I456+1)-INDEX(FC_E2,$I456))/(INDEX(FC_L,$I456+1)-INDEX(FC_L,$I456))</f>
        <v>0.41528094117647057</v>
      </c>
      <c r="L456" s="25">
        <f>INDEX(FC_E3,$I456)+(MEDIAN(MinStable,$F456,1)-INDEX(FC_L,$I456))*(INDEX(FC_E3,$I456+1)-INDEX(FC_E3,$I456))/(INDEX(FC_L,$I456+1)-INDEX(FC_L,$I456))</f>
        <v>0.40828094117647057</v>
      </c>
      <c r="M456" s="26">
        <f>(Cap_1*F456/J456+IF(N_base&gt;=2,Cap_2*F456/K456,0)+IF(N_base&gt;=3,Cap_3*F456/L456,0))*dt/60</f>
        <v>0.12613254152764328</v>
      </c>
    </row>
    <row r="457" spans="1:13" x14ac:dyDescent="0.2">
      <c r="A457">
        <v>455</v>
      </c>
      <c r="B457" s="22">
        <f>A457/1440</f>
        <v>0.31597222222222221</v>
      </c>
      <c r="C457" s="27">
        <f>Sim!C457</f>
        <v>3.1848000000000001</v>
      </c>
      <c r="D457" s="24">
        <f>Cap_base</f>
        <v>3.4</v>
      </c>
      <c r="E457" s="24">
        <f>MEDIAN(MinStable*D457,C457,D457)</f>
        <v>3.1848000000000001</v>
      </c>
      <c r="F457" s="25">
        <f>E457/D457</f>
        <v>0.93670588235294128</v>
      </c>
      <c r="G457" s="24">
        <f>MAX(0,C457-E457)</f>
        <v>0</v>
      </c>
      <c r="H457" s="24">
        <f>MAX(0,E457-C457)</f>
        <v>0</v>
      </c>
      <c r="I457">
        <f>MIN(MATCH(MEDIAN(MinStable,F457,1),FC_L,1),3)</f>
        <v>3</v>
      </c>
      <c r="J457" s="25">
        <f>INDEX(FC_E1,$I457)+(MEDIAN(MinStable,$F457,1)-INDEX(FC_L,$I457))*(INDEX(FC_E1,$I457+1)-INDEX(FC_E1,$I457))/(INDEX(FC_L,$I457+1)-INDEX(FC_L,$I457))</f>
        <v>0.42217694117647059</v>
      </c>
      <c r="K457" s="25">
        <f>INDEX(FC_E2,$I457)+(MEDIAN(MinStable,$F457,1)-INDEX(FC_L,$I457))*(INDEX(FC_E2,$I457+1)-INDEX(FC_E2,$I457))/(INDEX(FC_L,$I457+1)-INDEX(FC_L,$I457))</f>
        <v>0.41643011764705884</v>
      </c>
      <c r="L457" s="25">
        <f>INDEX(FC_E3,$I457)+(MEDIAN(MinStable,$F457,1)-INDEX(FC_L,$I457))*(INDEX(FC_E3,$I457+1)-INDEX(FC_E3,$I457))/(INDEX(FC_L,$I457+1)-INDEX(FC_L,$I457))</f>
        <v>0.40943011764705883</v>
      </c>
      <c r="M457" s="26">
        <f>(Cap_1*F457/J457+IF(N_base&gt;=2,Cap_2*F457/K457,0)+IF(N_base&gt;=3,Cap_3*F457/L457,0))*dt/60</f>
        <v>0.12755703032317708</v>
      </c>
    </row>
    <row r="458" spans="1:13" x14ac:dyDescent="0.2">
      <c r="A458">
        <v>456</v>
      </c>
      <c r="B458" s="22">
        <f>A458/1440</f>
        <v>0.31666666666666665</v>
      </c>
      <c r="C458" s="27">
        <f>Sim!C458</f>
        <v>3.0724999999999998</v>
      </c>
      <c r="D458" s="24">
        <f>Cap_base</f>
        <v>3.4</v>
      </c>
      <c r="E458" s="24">
        <f>MEDIAN(MinStable*D458,C458,D458)</f>
        <v>3.0724999999999998</v>
      </c>
      <c r="F458" s="25">
        <f>E458/D458</f>
        <v>0.9036764705882353</v>
      </c>
      <c r="G458" s="24">
        <f>MAX(0,C458-E458)</f>
        <v>0</v>
      </c>
      <c r="H458" s="24">
        <f>MAX(0,E458-C458)</f>
        <v>0</v>
      </c>
      <c r="I458">
        <f>MIN(MATCH(MEDIAN(MinStable,F458,1),FC_L,1),3)</f>
        <v>3</v>
      </c>
      <c r="J458" s="25">
        <f>INDEX(FC_E1,$I458)+(MEDIAN(MinStable,$F458,1)-INDEX(FC_L,$I458))*(INDEX(FC_E1,$I458+1)-INDEX(FC_E1,$I458))/(INDEX(FC_L,$I458+1)-INDEX(FC_L,$I458))</f>
        <v>0.41913823529411764</v>
      </c>
      <c r="K458" s="25">
        <f>INDEX(FC_E2,$I458)+(MEDIAN(MinStable,$F458,1)-INDEX(FC_L,$I458))*(INDEX(FC_E2,$I458+1)-INDEX(FC_E2,$I458))/(INDEX(FC_L,$I458+1)-INDEX(FC_L,$I458))</f>
        <v>0.41352352941176473</v>
      </c>
      <c r="L458" s="25">
        <f>INDEX(FC_E3,$I458)+(MEDIAN(MinStable,$F458,1)-INDEX(FC_L,$I458))*(INDEX(FC_E3,$I458+1)-INDEX(FC_E3,$I458))/(INDEX(FC_L,$I458+1)-INDEX(FC_L,$I458))</f>
        <v>0.40652352941176473</v>
      </c>
      <c r="M458" s="26">
        <f>(Cap_1*F458/J458+IF(N_base&gt;=2,Cap_2*F458/K458,0)+IF(N_base&gt;=3,Cap_3*F458/L458,0))*dt/60</f>
        <v>0.12393853482331722</v>
      </c>
    </row>
    <row r="459" spans="1:13" x14ac:dyDescent="0.2">
      <c r="A459">
        <v>457</v>
      </c>
      <c r="B459" s="22">
        <f>A459/1440</f>
        <v>0.31736111111111109</v>
      </c>
      <c r="C459" s="27">
        <f>Sim!C459</f>
        <v>3.2768000000000002</v>
      </c>
      <c r="D459" s="24">
        <f>Cap_base</f>
        <v>3.4</v>
      </c>
      <c r="E459" s="24">
        <f>MEDIAN(MinStable*D459,C459,D459)</f>
        <v>3.2768000000000002</v>
      </c>
      <c r="F459" s="25">
        <f>E459/D459</f>
        <v>0.96376470588235297</v>
      </c>
      <c r="G459" s="24">
        <f>MAX(0,C459-E459)</f>
        <v>0</v>
      </c>
      <c r="H459" s="24">
        <f>MAX(0,E459-C459)</f>
        <v>0</v>
      </c>
      <c r="I459">
        <f>MIN(MATCH(MEDIAN(MinStable,F459,1),FC_L,1),3)</f>
        <v>3</v>
      </c>
      <c r="J459" s="25">
        <f>INDEX(FC_E1,$I459)+(MEDIAN(MinStable,$F459,1)-INDEX(FC_L,$I459))*(INDEX(FC_E1,$I459+1)-INDEX(FC_E1,$I459))/(INDEX(FC_L,$I459+1)-INDEX(FC_L,$I459))</f>
        <v>0.42466635294117649</v>
      </c>
      <c r="K459" s="25">
        <f>INDEX(FC_E2,$I459)+(MEDIAN(MinStable,$F459,1)-INDEX(FC_L,$I459))*(INDEX(FC_E2,$I459+1)-INDEX(FC_E2,$I459))/(INDEX(FC_L,$I459+1)-INDEX(FC_L,$I459))</f>
        <v>0.41881129411764706</v>
      </c>
      <c r="L459" s="25">
        <f>INDEX(FC_E3,$I459)+(MEDIAN(MinStable,$F459,1)-INDEX(FC_L,$I459))*(INDEX(FC_E3,$I459+1)-INDEX(FC_E3,$I459))/(INDEX(FC_L,$I459+1)-INDEX(FC_L,$I459))</f>
        <v>0.41181129411764705</v>
      </c>
      <c r="M459" s="26">
        <f>(Cap_1*F459/J459+IF(N_base&gt;=2,Cap_2*F459/K459,0)+IF(N_base&gt;=3,Cap_3*F459/L459,0))*dt/60</f>
        <v>0.13048338626419967</v>
      </c>
    </row>
    <row r="460" spans="1:13" x14ac:dyDescent="0.2">
      <c r="A460">
        <v>458</v>
      </c>
      <c r="B460" s="22">
        <f>A460/1440</f>
        <v>0.31805555555555554</v>
      </c>
      <c r="C460" s="27">
        <f>Sim!C460</f>
        <v>3.0840000000000001</v>
      </c>
      <c r="D460" s="24">
        <f>Cap_base</f>
        <v>3.4</v>
      </c>
      <c r="E460" s="24">
        <f>MEDIAN(MinStable*D460,C460,D460)</f>
        <v>3.0840000000000001</v>
      </c>
      <c r="F460" s="25">
        <f>E460/D460</f>
        <v>0.90705882352941181</v>
      </c>
      <c r="G460" s="24">
        <f>MAX(0,C460-E460)</f>
        <v>0</v>
      </c>
      <c r="H460" s="24">
        <f>MAX(0,E460-C460)</f>
        <v>0</v>
      </c>
      <c r="I460">
        <f>MIN(MATCH(MEDIAN(MinStable,F460,1),FC_L,1),3)</f>
        <v>3</v>
      </c>
      <c r="J460" s="25">
        <f>INDEX(FC_E1,$I460)+(MEDIAN(MinStable,$F460,1)-INDEX(FC_L,$I460))*(INDEX(FC_E1,$I460+1)-INDEX(FC_E1,$I460))/(INDEX(FC_L,$I460+1)-INDEX(FC_L,$I460))</f>
        <v>0.4194494117647059</v>
      </c>
      <c r="K460" s="25">
        <f>INDEX(FC_E2,$I460)+(MEDIAN(MinStable,$F460,1)-INDEX(FC_L,$I460))*(INDEX(FC_E2,$I460+1)-INDEX(FC_E2,$I460))/(INDEX(FC_L,$I460+1)-INDEX(FC_L,$I460))</f>
        <v>0.41382117647058825</v>
      </c>
      <c r="L460" s="25">
        <f>INDEX(FC_E3,$I460)+(MEDIAN(MinStable,$F460,1)-INDEX(FC_L,$I460))*(INDEX(FC_E3,$I460+1)-INDEX(FC_E3,$I460))/(INDEX(FC_L,$I460+1)-INDEX(FC_L,$I460))</f>
        <v>0.40682117647058824</v>
      </c>
      <c r="M460" s="26">
        <f>(Cap_1*F460/J460+IF(N_base&gt;=2,Cap_2*F460/K460,0)+IF(N_base&gt;=3,Cap_3*F460/L460,0))*dt/60</f>
        <v>0.12431145902804387</v>
      </c>
    </row>
    <row r="461" spans="1:13" x14ac:dyDescent="0.2">
      <c r="A461">
        <v>459</v>
      </c>
      <c r="B461" s="22">
        <f>A461/1440</f>
        <v>0.31874999999999998</v>
      </c>
      <c r="C461" s="27">
        <f>Sim!C461</f>
        <v>3.1743000000000001</v>
      </c>
      <c r="D461" s="24">
        <f>Cap_base</f>
        <v>3.4</v>
      </c>
      <c r="E461" s="24">
        <f>MEDIAN(MinStable*D461,C461,D461)</f>
        <v>3.1743000000000001</v>
      </c>
      <c r="F461" s="25">
        <f>E461/D461</f>
        <v>0.93361764705882355</v>
      </c>
      <c r="G461" s="24">
        <f>MAX(0,C461-E461)</f>
        <v>0</v>
      </c>
      <c r="H461" s="24">
        <f>MAX(0,E461-C461)</f>
        <v>0</v>
      </c>
      <c r="I461">
        <f>MIN(MATCH(MEDIAN(MinStable,F461,1),FC_L,1),3)</f>
        <v>3</v>
      </c>
      <c r="J461" s="25">
        <f>INDEX(FC_E1,$I461)+(MEDIAN(MinStable,$F461,1)-INDEX(FC_L,$I461))*(INDEX(FC_E1,$I461+1)-INDEX(FC_E1,$I461))/(INDEX(FC_L,$I461+1)-INDEX(FC_L,$I461))</f>
        <v>0.42189282352941176</v>
      </c>
      <c r="K461" s="25">
        <f>INDEX(FC_E2,$I461)+(MEDIAN(MinStable,$F461,1)-INDEX(FC_L,$I461))*(INDEX(FC_E2,$I461+1)-INDEX(FC_E2,$I461))/(INDEX(FC_L,$I461+1)-INDEX(FC_L,$I461))</f>
        <v>0.41615835294117648</v>
      </c>
      <c r="L461" s="25">
        <f>INDEX(FC_E3,$I461)+(MEDIAN(MinStable,$F461,1)-INDEX(FC_L,$I461))*(INDEX(FC_E3,$I461+1)-INDEX(FC_E3,$I461))/(INDEX(FC_L,$I461+1)-INDEX(FC_L,$I461))</f>
        <v>0.40915835294117647</v>
      </c>
      <c r="M461" s="26">
        <f>(Cap_1*F461/J461+IF(N_base&gt;=2,Cap_2*F461/K461,0)+IF(N_base&gt;=3,Cap_3*F461/L461,0))*dt/60</f>
        <v>0.12722087990826528</v>
      </c>
    </row>
    <row r="462" spans="1:13" x14ac:dyDescent="0.2">
      <c r="A462">
        <v>460</v>
      </c>
      <c r="B462" s="22">
        <f>A462/1440</f>
        <v>0.31944444444444442</v>
      </c>
      <c r="C462" s="27">
        <f>Sim!C462</f>
        <v>3.1899000000000002</v>
      </c>
      <c r="D462" s="24">
        <f>Cap_base</f>
        <v>3.4</v>
      </c>
      <c r="E462" s="24">
        <f>MEDIAN(MinStable*D462,C462,D462)</f>
        <v>3.1899000000000002</v>
      </c>
      <c r="F462" s="25">
        <f>E462/D462</f>
        <v>0.93820588235294122</v>
      </c>
      <c r="G462" s="24">
        <f>MAX(0,C462-E462)</f>
        <v>0</v>
      </c>
      <c r="H462" s="24">
        <f>MAX(0,E462-C462)</f>
        <v>0</v>
      </c>
      <c r="I462">
        <f>MIN(MATCH(MEDIAN(MinStable,F462,1),FC_L,1),3)</f>
        <v>3</v>
      </c>
      <c r="J462" s="25">
        <f>INDEX(FC_E1,$I462)+(MEDIAN(MinStable,$F462,1)-INDEX(FC_L,$I462))*(INDEX(FC_E1,$I462+1)-INDEX(FC_E1,$I462))/(INDEX(FC_L,$I462+1)-INDEX(FC_L,$I462))</f>
        <v>0.42231494117647062</v>
      </c>
      <c r="K462" s="25">
        <f>INDEX(FC_E2,$I462)+(MEDIAN(MinStable,$F462,1)-INDEX(FC_L,$I462))*(INDEX(FC_E2,$I462+1)-INDEX(FC_E2,$I462))/(INDEX(FC_L,$I462+1)-INDEX(FC_L,$I462))</f>
        <v>0.4165621176470588</v>
      </c>
      <c r="L462" s="25">
        <f>INDEX(FC_E3,$I462)+(MEDIAN(MinStable,$F462,1)-INDEX(FC_L,$I462))*(INDEX(FC_E3,$I462+1)-INDEX(FC_E3,$I462))/(INDEX(FC_L,$I462+1)-INDEX(FC_L,$I462))</f>
        <v>0.4095621176470588</v>
      </c>
      <c r="M462" s="26">
        <f>(Cap_1*F462/J462+IF(N_base&gt;=2,Cap_2*F462/K462,0)+IF(N_base&gt;=3,Cap_3*F462/L462,0))*dt/60</f>
        <v>0.12772014252332003</v>
      </c>
    </row>
    <row r="463" spans="1:13" x14ac:dyDescent="0.2">
      <c r="A463">
        <v>461</v>
      </c>
      <c r="B463" s="22">
        <f>A463/1440</f>
        <v>0.32013888888888886</v>
      </c>
      <c r="C463" s="27">
        <f>Sim!C463</f>
        <v>3.1656</v>
      </c>
      <c r="D463" s="24">
        <f>Cap_base</f>
        <v>3.4</v>
      </c>
      <c r="E463" s="24">
        <f>MEDIAN(MinStable*D463,C463,D463)</f>
        <v>3.1656</v>
      </c>
      <c r="F463" s="25">
        <f>E463/D463</f>
        <v>0.93105882352941183</v>
      </c>
      <c r="G463" s="24">
        <f>MAX(0,C463-E463)</f>
        <v>0</v>
      </c>
      <c r="H463" s="24">
        <f>MAX(0,E463-C463)</f>
        <v>0</v>
      </c>
      <c r="I463">
        <f>MIN(MATCH(MEDIAN(MinStable,F463,1),FC_L,1),3)</f>
        <v>3</v>
      </c>
      <c r="J463" s="25">
        <f>INDEX(FC_E1,$I463)+(MEDIAN(MinStable,$F463,1)-INDEX(FC_L,$I463))*(INDEX(FC_E1,$I463+1)-INDEX(FC_E1,$I463))/(INDEX(FC_L,$I463+1)-INDEX(FC_L,$I463))</f>
        <v>0.42165741176470589</v>
      </c>
      <c r="K463" s="25">
        <f>INDEX(FC_E2,$I463)+(MEDIAN(MinStable,$F463,1)-INDEX(FC_L,$I463))*(INDEX(FC_E2,$I463+1)-INDEX(FC_E2,$I463))/(INDEX(FC_L,$I463+1)-INDEX(FC_L,$I463))</f>
        <v>0.41593317647058825</v>
      </c>
      <c r="L463" s="25">
        <f>INDEX(FC_E3,$I463)+(MEDIAN(MinStable,$F463,1)-INDEX(FC_L,$I463))*(INDEX(FC_E3,$I463+1)-INDEX(FC_E3,$I463))/(INDEX(FC_L,$I463+1)-INDEX(FC_L,$I463))</f>
        <v>0.40893317647058824</v>
      </c>
      <c r="M463" s="26">
        <f>(Cap_1*F463/J463+IF(N_base&gt;=2,Cap_2*F463/K463,0)+IF(N_base&gt;=3,Cap_3*F463/L463,0))*dt/60</f>
        <v>0.12694201702946498</v>
      </c>
    </row>
    <row r="464" spans="1:13" x14ac:dyDescent="0.2">
      <c r="A464">
        <v>462</v>
      </c>
      <c r="B464" s="22">
        <f>A464/1440</f>
        <v>0.32083333333333336</v>
      </c>
      <c r="C464" s="27">
        <f>Sim!C464</f>
        <v>3.0949</v>
      </c>
      <c r="D464" s="24">
        <f>Cap_base</f>
        <v>3.4</v>
      </c>
      <c r="E464" s="24">
        <f>MEDIAN(MinStable*D464,C464,D464)</f>
        <v>3.0949</v>
      </c>
      <c r="F464" s="25">
        <f>E464/D464</f>
        <v>0.91026470588235298</v>
      </c>
      <c r="G464" s="24">
        <f>MAX(0,C464-E464)</f>
        <v>0</v>
      </c>
      <c r="H464" s="24">
        <f>MAX(0,E464-C464)</f>
        <v>0</v>
      </c>
      <c r="I464">
        <f>MIN(MATCH(MEDIAN(MinStable,F464,1),FC_L,1),3)</f>
        <v>3</v>
      </c>
      <c r="J464" s="25">
        <f>INDEX(FC_E1,$I464)+(MEDIAN(MinStable,$F464,1)-INDEX(FC_L,$I464))*(INDEX(FC_E1,$I464+1)-INDEX(FC_E1,$I464))/(INDEX(FC_L,$I464+1)-INDEX(FC_L,$I464))</f>
        <v>0.41974435294117646</v>
      </c>
      <c r="K464" s="25">
        <f>INDEX(FC_E2,$I464)+(MEDIAN(MinStable,$F464,1)-INDEX(FC_L,$I464))*(INDEX(FC_E2,$I464+1)-INDEX(FC_E2,$I464))/(INDEX(FC_L,$I464+1)-INDEX(FC_L,$I464))</f>
        <v>0.41410329411764707</v>
      </c>
      <c r="L464" s="25">
        <f>INDEX(FC_E3,$I464)+(MEDIAN(MinStable,$F464,1)-INDEX(FC_L,$I464))*(INDEX(FC_E3,$I464+1)-INDEX(FC_E3,$I464))/(INDEX(FC_L,$I464+1)-INDEX(FC_L,$I464))</f>
        <v>0.40710329411764706</v>
      </c>
      <c r="M464" s="26">
        <f>(Cap_1*F464/J464+IF(N_base&gt;=2,Cap_2*F464/K464,0)+IF(N_base&gt;=3,Cap_3*F464/L464,0))*dt/60</f>
        <v>0.12466442326096855</v>
      </c>
    </row>
    <row r="465" spans="1:13" x14ac:dyDescent="0.2">
      <c r="A465">
        <v>463</v>
      </c>
      <c r="B465" s="22">
        <f>A465/1440</f>
        <v>0.3215277777777778</v>
      </c>
      <c r="C465" s="27">
        <f>Sim!C465</f>
        <v>3.113</v>
      </c>
      <c r="D465" s="24">
        <f>Cap_base</f>
        <v>3.4</v>
      </c>
      <c r="E465" s="24">
        <f>MEDIAN(MinStable*D465,C465,D465)</f>
        <v>3.113</v>
      </c>
      <c r="F465" s="25">
        <f>E465/D465</f>
        <v>0.9155882352941177</v>
      </c>
      <c r="G465" s="24">
        <f>MAX(0,C465-E465)</f>
        <v>0</v>
      </c>
      <c r="H465" s="24">
        <f>MAX(0,E465-C465)</f>
        <v>0</v>
      </c>
      <c r="I465">
        <f>MIN(MATCH(MEDIAN(MinStable,F465,1),FC_L,1),3)</f>
        <v>3</v>
      </c>
      <c r="J465" s="25">
        <f>INDEX(FC_E1,$I465)+(MEDIAN(MinStable,$F465,1)-INDEX(FC_L,$I465))*(INDEX(FC_E1,$I465+1)-INDEX(FC_E1,$I465))/(INDEX(FC_L,$I465+1)-INDEX(FC_L,$I465))</f>
        <v>0.42023411764705881</v>
      </c>
      <c r="K465" s="25">
        <f>INDEX(FC_E2,$I465)+(MEDIAN(MinStable,$F465,1)-INDEX(FC_L,$I465))*(INDEX(FC_E2,$I465+1)-INDEX(FC_E2,$I465))/(INDEX(FC_L,$I465+1)-INDEX(FC_L,$I465))</f>
        <v>0.41457176470588236</v>
      </c>
      <c r="L465" s="25">
        <f>INDEX(FC_E3,$I465)+(MEDIAN(MinStable,$F465,1)-INDEX(FC_L,$I465))*(INDEX(FC_E3,$I465+1)-INDEX(FC_E3,$I465))/(INDEX(FC_L,$I465+1)-INDEX(FC_L,$I465))</f>
        <v>0.40757176470588236</v>
      </c>
      <c r="M465" s="26">
        <f>(Cap_1*F465/J465+IF(N_base&gt;=2,Cap_2*F465/K465,0)+IF(N_base&gt;=3,Cap_3*F465/L465,0))*dt/60</f>
        <v>0.12524945947857949</v>
      </c>
    </row>
    <row r="466" spans="1:13" x14ac:dyDescent="0.2">
      <c r="A466">
        <v>464</v>
      </c>
      <c r="B466" s="22">
        <f>A466/1440</f>
        <v>0.32222222222222224</v>
      </c>
      <c r="C466" s="27">
        <f>Sim!C466</f>
        <v>3.1545000000000001</v>
      </c>
      <c r="D466" s="24">
        <f>Cap_base</f>
        <v>3.4</v>
      </c>
      <c r="E466" s="24">
        <f>MEDIAN(MinStable*D466,C466,D466)</f>
        <v>3.1545000000000001</v>
      </c>
      <c r="F466" s="25">
        <f>E466/D466</f>
        <v>0.92779411764705888</v>
      </c>
      <c r="G466" s="24">
        <f>MAX(0,C466-E466)</f>
        <v>0</v>
      </c>
      <c r="H466" s="24">
        <f>MAX(0,E466-C466)</f>
        <v>0</v>
      </c>
      <c r="I466">
        <f>MIN(MATCH(MEDIAN(MinStable,F466,1),FC_L,1),3)</f>
        <v>3</v>
      </c>
      <c r="J466" s="25">
        <f>INDEX(FC_E1,$I466)+(MEDIAN(MinStable,$F466,1)-INDEX(FC_L,$I466))*(INDEX(FC_E1,$I466+1)-INDEX(FC_E1,$I466))/(INDEX(FC_L,$I466+1)-INDEX(FC_L,$I466))</f>
        <v>0.42135705882352942</v>
      </c>
      <c r="K466" s="25">
        <f>INDEX(FC_E2,$I466)+(MEDIAN(MinStable,$F466,1)-INDEX(FC_L,$I466))*(INDEX(FC_E2,$I466+1)-INDEX(FC_E2,$I466))/(INDEX(FC_L,$I466+1)-INDEX(FC_L,$I466))</f>
        <v>0.4156458823529412</v>
      </c>
      <c r="L466" s="25">
        <f>INDEX(FC_E3,$I466)+(MEDIAN(MinStable,$F466,1)-INDEX(FC_L,$I466))*(INDEX(FC_E3,$I466+1)-INDEX(FC_E3,$I466))/(INDEX(FC_L,$I466+1)-INDEX(FC_L,$I466))</f>
        <v>0.40864588235294119</v>
      </c>
      <c r="M466" s="26">
        <f>(Cap_1*F466/J466+IF(N_base&gt;=2,Cap_2*F466/K466,0)+IF(N_base&gt;=3,Cap_3*F466/L466,0))*dt/60</f>
        <v>0.12658578056059736</v>
      </c>
    </row>
    <row r="467" spans="1:13" x14ac:dyDescent="0.2">
      <c r="A467">
        <v>465</v>
      </c>
      <c r="B467" s="22">
        <f>A467/1440</f>
        <v>0.32291666666666669</v>
      </c>
      <c r="C467" s="27">
        <f>Sim!C467</f>
        <v>3.0609999999999999</v>
      </c>
      <c r="D467" s="24">
        <f>Cap_base</f>
        <v>3.4</v>
      </c>
      <c r="E467" s="24">
        <f>MEDIAN(MinStable*D467,C467,D467)</f>
        <v>3.0609999999999999</v>
      </c>
      <c r="F467" s="25">
        <f>E467/D467</f>
        <v>0.9002941176470588</v>
      </c>
      <c r="G467" s="24">
        <f>MAX(0,C467-E467)</f>
        <v>0</v>
      </c>
      <c r="H467" s="24">
        <f>MAX(0,E467-C467)</f>
        <v>0</v>
      </c>
      <c r="I467">
        <f>MIN(MATCH(MEDIAN(MinStable,F467,1),FC_L,1),3)</f>
        <v>3</v>
      </c>
      <c r="J467" s="25">
        <f>INDEX(FC_E1,$I467)+(MEDIAN(MinStable,$F467,1)-INDEX(FC_L,$I467))*(INDEX(FC_E1,$I467+1)-INDEX(FC_E1,$I467))/(INDEX(FC_L,$I467+1)-INDEX(FC_L,$I467))</f>
        <v>0.41882705882352944</v>
      </c>
      <c r="K467" s="25">
        <f>INDEX(FC_E2,$I467)+(MEDIAN(MinStable,$F467,1)-INDEX(FC_L,$I467))*(INDEX(FC_E2,$I467+1)-INDEX(FC_E2,$I467))/(INDEX(FC_L,$I467+1)-INDEX(FC_L,$I467))</f>
        <v>0.41322588235294117</v>
      </c>
      <c r="L467" s="25">
        <f>INDEX(FC_E3,$I467)+(MEDIAN(MinStable,$F467,1)-INDEX(FC_L,$I467))*(INDEX(FC_E3,$I467+1)-INDEX(FC_E3,$I467))/(INDEX(FC_L,$I467+1)-INDEX(FC_L,$I467))</f>
        <v>0.40622588235294116</v>
      </c>
      <c r="M467" s="26">
        <f>(Cap_1*F467/J467+IF(N_base&gt;=2,Cap_2*F467/K467,0)+IF(N_base&gt;=3,Cap_3*F467/L467,0))*dt/60</f>
        <v>0.12356506447765045</v>
      </c>
    </row>
    <row r="468" spans="1:13" x14ac:dyDescent="0.2">
      <c r="A468">
        <v>466</v>
      </c>
      <c r="B468" s="22">
        <f>A468/1440</f>
        <v>0.32361111111111113</v>
      </c>
      <c r="C468" s="27">
        <f>Sim!C468</f>
        <v>3.0606</v>
      </c>
      <c r="D468" s="24">
        <f>Cap_base</f>
        <v>3.4</v>
      </c>
      <c r="E468" s="24">
        <f>MEDIAN(MinStable*D468,C468,D468)</f>
        <v>3.0606</v>
      </c>
      <c r="F468" s="25">
        <f>E468/D468</f>
        <v>0.90017647058823536</v>
      </c>
      <c r="G468" s="24">
        <f>MAX(0,C468-E468)</f>
        <v>0</v>
      </c>
      <c r="H468" s="24">
        <f>MAX(0,E468-C468)</f>
        <v>0</v>
      </c>
      <c r="I468">
        <f>MIN(MATCH(MEDIAN(MinStable,F468,1),FC_L,1),3)</f>
        <v>3</v>
      </c>
      <c r="J468" s="25">
        <f>INDEX(FC_E1,$I468)+(MEDIAN(MinStable,$F468,1)-INDEX(FC_L,$I468))*(INDEX(FC_E1,$I468+1)-INDEX(FC_E1,$I468))/(INDEX(FC_L,$I468+1)-INDEX(FC_L,$I468))</f>
        <v>0.41881623529411766</v>
      </c>
      <c r="K468" s="25">
        <f>INDEX(FC_E2,$I468)+(MEDIAN(MinStable,$F468,1)-INDEX(FC_L,$I468))*(INDEX(FC_E2,$I468+1)-INDEX(FC_E2,$I468))/(INDEX(FC_L,$I468+1)-INDEX(FC_L,$I468))</f>
        <v>0.4132155294117647</v>
      </c>
      <c r="L468" s="25">
        <f>INDEX(FC_E3,$I468)+(MEDIAN(MinStable,$F468,1)-INDEX(FC_L,$I468))*(INDEX(FC_E3,$I468+1)-INDEX(FC_E3,$I468))/(INDEX(FC_L,$I468+1)-INDEX(FC_L,$I468))</f>
        <v>0.4062155294117647</v>
      </c>
      <c r="M468" s="26">
        <f>(Cap_1*F468/J468+IF(N_base&gt;=2,Cap_2*F468/K468,0)+IF(N_base&gt;=3,Cap_3*F468/L468,0))*dt/60</f>
        <v>0.12355206436163894</v>
      </c>
    </row>
    <row r="469" spans="1:13" x14ac:dyDescent="0.2">
      <c r="A469">
        <v>467</v>
      </c>
      <c r="B469" s="22">
        <f>A469/1440</f>
        <v>0.32430555555555557</v>
      </c>
      <c r="C469" s="27">
        <f>Sim!C469</f>
        <v>3.1454</v>
      </c>
      <c r="D469" s="24">
        <f>Cap_base</f>
        <v>3.4</v>
      </c>
      <c r="E469" s="24">
        <f>MEDIAN(MinStable*D469,C469,D469)</f>
        <v>3.1454</v>
      </c>
      <c r="F469" s="25">
        <f>E469/D469</f>
        <v>0.9251176470588236</v>
      </c>
      <c r="G469" s="24">
        <f>MAX(0,C469-E469)</f>
        <v>0</v>
      </c>
      <c r="H469" s="24">
        <f>MAX(0,E469-C469)</f>
        <v>0</v>
      </c>
      <c r="I469">
        <f>MIN(MATCH(MEDIAN(MinStable,F469,1),FC_L,1),3)</f>
        <v>3</v>
      </c>
      <c r="J469" s="25">
        <f>INDEX(FC_E1,$I469)+(MEDIAN(MinStable,$F469,1)-INDEX(FC_L,$I469))*(INDEX(FC_E1,$I469+1)-INDEX(FC_E1,$I469))/(INDEX(FC_L,$I469+1)-INDEX(FC_L,$I469))</f>
        <v>0.42111082352941176</v>
      </c>
      <c r="K469" s="25">
        <f>INDEX(FC_E2,$I469)+(MEDIAN(MinStable,$F469,1)-INDEX(FC_L,$I469))*(INDEX(FC_E2,$I469+1)-INDEX(FC_E2,$I469))/(INDEX(FC_L,$I469+1)-INDEX(FC_L,$I469))</f>
        <v>0.41541035294117645</v>
      </c>
      <c r="L469" s="25">
        <f>INDEX(FC_E3,$I469)+(MEDIAN(MinStable,$F469,1)-INDEX(FC_L,$I469))*(INDEX(FC_E3,$I469+1)-INDEX(FC_E3,$I469))/(INDEX(FC_L,$I469+1)-INDEX(FC_L,$I469))</f>
        <v>0.40841035294117645</v>
      </c>
      <c r="M469" s="26">
        <f>(Cap_1*F469/J469+IF(N_base&gt;=2,Cap_2*F469/K469,0)+IF(N_base&gt;=3,Cap_3*F469/L469,0))*dt/60</f>
        <v>0.126293357218039</v>
      </c>
    </row>
    <row r="470" spans="1:13" x14ac:dyDescent="0.2">
      <c r="A470">
        <v>468</v>
      </c>
      <c r="B470" s="22">
        <f>A470/1440</f>
        <v>0.32500000000000001</v>
      </c>
      <c r="C470" s="27">
        <f>Sim!C470</f>
        <v>3.0724999999999998</v>
      </c>
      <c r="D470" s="24">
        <f>Cap_base</f>
        <v>3.4</v>
      </c>
      <c r="E470" s="24">
        <f>MEDIAN(MinStable*D470,C470,D470)</f>
        <v>3.0724999999999998</v>
      </c>
      <c r="F470" s="25">
        <f>E470/D470</f>
        <v>0.9036764705882353</v>
      </c>
      <c r="G470" s="24">
        <f>MAX(0,C470-E470)</f>
        <v>0</v>
      </c>
      <c r="H470" s="24">
        <f>MAX(0,E470-C470)</f>
        <v>0</v>
      </c>
      <c r="I470">
        <f>MIN(MATCH(MEDIAN(MinStable,F470,1),FC_L,1),3)</f>
        <v>3</v>
      </c>
      <c r="J470" s="25">
        <f>INDEX(FC_E1,$I470)+(MEDIAN(MinStable,$F470,1)-INDEX(FC_L,$I470))*(INDEX(FC_E1,$I470+1)-INDEX(FC_E1,$I470))/(INDEX(FC_L,$I470+1)-INDEX(FC_L,$I470))</f>
        <v>0.41913823529411764</v>
      </c>
      <c r="K470" s="25">
        <f>INDEX(FC_E2,$I470)+(MEDIAN(MinStable,$F470,1)-INDEX(FC_L,$I470))*(INDEX(FC_E2,$I470+1)-INDEX(FC_E2,$I470))/(INDEX(FC_L,$I470+1)-INDEX(FC_L,$I470))</f>
        <v>0.41352352941176473</v>
      </c>
      <c r="L470" s="25">
        <f>INDEX(FC_E3,$I470)+(MEDIAN(MinStable,$F470,1)-INDEX(FC_L,$I470))*(INDEX(FC_E3,$I470+1)-INDEX(FC_E3,$I470))/(INDEX(FC_L,$I470+1)-INDEX(FC_L,$I470))</f>
        <v>0.40652352941176473</v>
      </c>
      <c r="M470" s="26">
        <f>(Cap_1*F470/J470+IF(N_base&gt;=2,Cap_2*F470/K470,0)+IF(N_base&gt;=3,Cap_3*F470/L470,0))*dt/60</f>
        <v>0.12393853482331722</v>
      </c>
    </row>
    <row r="471" spans="1:13" x14ac:dyDescent="0.2">
      <c r="A471">
        <v>469</v>
      </c>
      <c r="B471" s="22">
        <f>A471/1440</f>
        <v>0.32569444444444445</v>
      </c>
      <c r="C471" s="27">
        <f>Sim!C471</f>
        <v>3.1492</v>
      </c>
      <c r="D471" s="24">
        <f>Cap_base</f>
        <v>3.4</v>
      </c>
      <c r="E471" s="24">
        <f>MEDIAN(MinStable*D471,C471,D471)</f>
        <v>3.1492</v>
      </c>
      <c r="F471" s="25">
        <f>E471/D471</f>
        <v>0.92623529411764705</v>
      </c>
      <c r="G471" s="24">
        <f>MAX(0,C471-E471)</f>
        <v>0</v>
      </c>
      <c r="H471" s="24">
        <f>MAX(0,E471-C471)</f>
        <v>0</v>
      </c>
      <c r="I471">
        <f>MIN(MATCH(MEDIAN(MinStable,F471,1),FC_L,1),3)</f>
        <v>3</v>
      </c>
      <c r="J471" s="25">
        <f>INDEX(FC_E1,$I471)+(MEDIAN(MinStable,$F471,1)-INDEX(FC_L,$I471))*(INDEX(FC_E1,$I471+1)-INDEX(FC_E1,$I471))/(INDEX(FC_L,$I471+1)-INDEX(FC_L,$I471))</f>
        <v>0.42121364705882353</v>
      </c>
      <c r="K471" s="25">
        <f>INDEX(FC_E2,$I471)+(MEDIAN(MinStable,$F471,1)-INDEX(FC_L,$I471))*(INDEX(FC_E2,$I471+1)-INDEX(FC_E2,$I471))/(INDEX(FC_L,$I471+1)-INDEX(FC_L,$I471))</f>
        <v>0.41550870588235295</v>
      </c>
      <c r="L471" s="25">
        <f>INDEX(FC_E3,$I471)+(MEDIAN(MinStable,$F471,1)-INDEX(FC_L,$I471))*(INDEX(FC_E3,$I471+1)-INDEX(FC_E3,$I471))/(INDEX(FC_L,$I471+1)-INDEX(FC_L,$I471))</f>
        <v>0.40850870588235294</v>
      </c>
      <c r="M471" s="26">
        <f>(Cap_1*F471/J471+IF(N_base&gt;=2,Cap_2*F471/K471,0)+IF(N_base&gt;=3,Cap_3*F471/L471,0))*dt/60</f>
        <v>0.1264155090426177</v>
      </c>
    </row>
    <row r="472" spans="1:13" x14ac:dyDescent="0.2">
      <c r="A472">
        <v>470</v>
      </c>
      <c r="B472" s="22">
        <f>A472/1440</f>
        <v>0.3263888888888889</v>
      </c>
      <c r="C472" s="27">
        <f>Sim!C472</f>
        <v>3.1511</v>
      </c>
      <c r="D472" s="24">
        <f>Cap_base</f>
        <v>3.4</v>
      </c>
      <c r="E472" s="24">
        <f>MEDIAN(MinStable*D472,C472,D472)</f>
        <v>3.1511</v>
      </c>
      <c r="F472" s="25">
        <f>E472/D472</f>
        <v>0.92679411764705888</v>
      </c>
      <c r="G472" s="24">
        <f>MAX(0,C472-E472)</f>
        <v>0</v>
      </c>
      <c r="H472" s="24">
        <f>MAX(0,E472-C472)</f>
        <v>0</v>
      </c>
      <c r="I472">
        <f>MIN(MATCH(MEDIAN(MinStable,F472,1),FC_L,1),3)</f>
        <v>3</v>
      </c>
      <c r="J472" s="25">
        <f>INDEX(FC_E1,$I472)+(MEDIAN(MinStable,$F472,1)-INDEX(FC_L,$I472))*(INDEX(FC_E1,$I472+1)-INDEX(FC_E1,$I472))/(INDEX(FC_L,$I472+1)-INDEX(FC_L,$I472))</f>
        <v>0.42126505882352944</v>
      </c>
      <c r="K472" s="25">
        <f>INDEX(FC_E2,$I472)+(MEDIAN(MinStable,$F472,1)-INDEX(FC_L,$I472))*(INDEX(FC_E2,$I472+1)-INDEX(FC_E2,$I472))/(INDEX(FC_L,$I472+1)-INDEX(FC_L,$I472))</f>
        <v>0.41555788235294117</v>
      </c>
      <c r="L472" s="25">
        <f>INDEX(FC_E3,$I472)+(MEDIAN(MinStable,$F472,1)-INDEX(FC_L,$I472))*(INDEX(FC_E3,$I472+1)-INDEX(FC_E3,$I472))/(INDEX(FC_L,$I472+1)-INDEX(FC_L,$I472))</f>
        <v>0.40855788235294116</v>
      </c>
      <c r="M472" s="26">
        <f>(Cap_1*F472/J472+IF(N_base&gt;=2,Cap_2*F472/K472,0)+IF(N_base&gt;=3,Cap_3*F472/L472,0))*dt/60</f>
        <v>0.12647656291469678</v>
      </c>
    </row>
    <row r="473" spans="1:13" x14ac:dyDescent="0.2">
      <c r="A473">
        <v>471</v>
      </c>
      <c r="B473" s="22">
        <f>A473/1440</f>
        <v>0.32708333333333334</v>
      </c>
      <c r="C473" s="27">
        <f>Sim!C473</f>
        <v>3.2254</v>
      </c>
      <c r="D473" s="24">
        <f>Cap_base</f>
        <v>3.4</v>
      </c>
      <c r="E473" s="24">
        <f>MEDIAN(MinStable*D473,C473,D473)</f>
        <v>3.2254</v>
      </c>
      <c r="F473" s="25">
        <f>E473/D473</f>
        <v>0.9486470588235294</v>
      </c>
      <c r="G473" s="24">
        <f>MAX(0,C473-E473)</f>
        <v>0</v>
      </c>
      <c r="H473" s="24">
        <f>MAX(0,E473-C473)</f>
        <v>0</v>
      </c>
      <c r="I473">
        <f>MIN(MATCH(MEDIAN(MinStable,F473,1),FC_L,1),3)</f>
        <v>3</v>
      </c>
      <c r="J473" s="25">
        <f>INDEX(FC_E1,$I473)+(MEDIAN(MinStable,$F473,1)-INDEX(FC_L,$I473))*(INDEX(FC_E1,$I473+1)-INDEX(FC_E1,$I473))/(INDEX(FC_L,$I473+1)-INDEX(FC_L,$I473))</f>
        <v>0.42327552941176472</v>
      </c>
      <c r="K473" s="25">
        <f>INDEX(FC_E2,$I473)+(MEDIAN(MinStable,$F473,1)-INDEX(FC_L,$I473))*(INDEX(FC_E2,$I473+1)-INDEX(FC_E2,$I473))/(INDEX(FC_L,$I473+1)-INDEX(FC_L,$I473))</f>
        <v>0.41748094117647061</v>
      </c>
      <c r="L473" s="25">
        <f>INDEX(FC_E3,$I473)+(MEDIAN(MinStable,$F473,1)-INDEX(FC_L,$I473))*(INDEX(FC_E3,$I473+1)-INDEX(FC_E3,$I473))/(INDEX(FC_L,$I473+1)-INDEX(FC_L,$I473))</f>
        <v>0.4104809411764706</v>
      </c>
      <c r="M473" s="26">
        <f>(Cap_1*F473/J473+IF(N_base&gt;=2,Cap_2*F473/K473,0)+IF(N_base&gt;=3,Cap_3*F473/L473,0))*dt/60</f>
        <v>0.1288526266572747</v>
      </c>
    </row>
    <row r="474" spans="1:13" x14ac:dyDescent="0.2">
      <c r="A474">
        <v>472</v>
      </c>
      <c r="B474" s="22">
        <f>A474/1440</f>
        <v>0.32777777777777778</v>
      </c>
      <c r="C474" s="27">
        <f>Sim!C474</f>
        <v>3.0764999999999998</v>
      </c>
      <c r="D474" s="24">
        <f>Cap_base</f>
        <v>3.4</v>
      </c>
      <c r="E474" s="24">
        <f>MEDIAN(MinStable*D474,C474,D474)</f>
        <v>3.0764999999999998</v>
      </c>
      <c r="F474" s="25">
        <f>E474/D474</f>
        <v>0.90485294117647053</v>
      </c>
      <c r="G474" s="24">
        <f>MAX(0,C474-E474)</f>
        <v>0</v>
      </c>
      <c r="H474" s="24">
        <f>MAX(0,E474-C474)</f>
        <v>0</v>
      </c>
      <c r="I474">
        <f>MIN(MATCH(MEDIAN(MinStable,F474,1),FC_L,1),3)</f>
        <v>3</v>
      </c>
      <c r="J474" s="25">
        <f>INDEX(FC_E1,$I474)+(MEDIAN(MinStable,$F474,1)-INDEX(FC_L,$I474))*(INDEX(FC_E1,$I474+1)-INDEX(FC_E1,$I474))/(INDEX(FC_L,$I474+1)-INDEX(FC_L,$I474))</f>
        <v>0.41924647058823528</v>
      </c>
      <c r="K474" s="25">
        <f>INDEX(FC_E2,$I474)+(MEDIAN(MinStable,$F474,1)-INDEX(FC_L,$I474))*(INDEX(FC_E2,$I474+1)-INDEX(FC_E2,$I474))/(INDEX(FC_L,$I474+1)-INDEX(FC_L,$I474))</f>
        <v>0.4136270588235294</v>
      </c>
      <c r="L474" s="25">
        <f>INDEX(FC_E3,$I474)+(MEDIAN(MinStable,$F474,1)-INDEX(FC_L,$I474))*(INDEX(FC_E3,$I474+1)-INDEX(FC_E3,$I474))/(INDEX(FC_L,$I474+1)-INDEX(FC_L,$I474))</f>
        <v>0.4066270588235294</v>
      </c>
      <c r="M474" s="26">
        <f>(Cap_1*F474/J474+IF(N_base&gt;=2,Cap_2*F474/K474,0)+IF(N_base&gt;=3,Cap_3*F474/L474,0))*dt/60</f>
        <v>0.12406830947324635</v>
      </c>
    </row>
    <row r="475" spans="1:13" x14ac:dyDescent="0.2">
      <c r="A475">
        <v>473</v>
      </c>
      <c r="B475" s="22">
        <f>A475/1440</f>
        <v>0.32847222222222222</v>
      </c>
      <c r="C475" s="27">
        <f>Sim!C475</f>
        <v>3.1109</v>
      </c>
      <c r="D475" s="24">
        <f>Cap_base</f>
        <v>3.4</v>
      </c>
      <c r="E475" s="24">
        <f>MEDIAN(MinStable*D475,C475,D475)</f>
        <v>3.1109</v>
      </c>
      <c r="F475" s="25">
        <f>E475/D475</f>
        <v>0.91497058823529409</v>
      </c>
      <c r="G475" s="24">
        <f>MAX(0,C475-E475)</f>
        <v>0</v>
      </c>
      <c r="H475" s="24">
        <f>MAX(0,E475-C475)</f>
        <v>0</v>
      </c>
      <c r="I475">
        <f>MIN(MATCH(MEDIAN(MinStable,F475,1),FC_L,1),3)</f>
        <v>3</v>
      </c>
      <c r="J475" s="25">
        <f>INDEX(FC_E1,$I475)+(MEDIAN(MinStable,$F475,1)-INDEX(FC_L,$I475))*(INDEX(FC_E1,$I475+1)-INDEX(FC_E1,$I475))/(INDEX(FC_L,$I475+1)-INDEX(FC_L,$I475))</f>
        <v>0.42017729411764704</v>
      </c>
      <c r="K475" s="25">
        <f>INDEX(FC_E2,$I475)+(MEDIAN(MinStable,$F475,1)-INDEX(FC_L,$I475))*(INDEX(FC_E2,$I475+1)-INDEX(FC_E2,$I475))/(INDEX(FC_L,$I475+1)-INDEX(FC_L,$I475))</f>
        <v>0.41451741176470586</v>
      </c>
      <c r="L475" s="25">
        <f>INDEX(FC_E3,$I475)+(MEDIAN(MinStable,$F475,1)-INDEX(FC_L,$I475))*(INDEX(FC_E3,$I475+1)-INDEX(FC_E3,$I475))/(INDEX(FC_L,$I475+1)-INDEX(FC_L,$I475))</f>
        <v>0.40751741176470585</v>
      </c>
      <c r="M475" s="26">
        <f>(Cap_1*F475/J475+IF(N_base&gt;=2,Cap_2*F475/K475,0)+IF(N_base&gt;=3,Cap_3*F475/L475,0))*dt/60</f>
        <v>0.12518165128048031</v>
      </c>
    </row>
    <row r="476" spans="1:13" x14ac:dyDescent="0.2">
      <c r="A476">
        <v>474</v>
      </c>
      <c r="B476" s="22">
        <f>A476/1440</f>
        <v>0.32916666666666666</v>
      </c>
      <c r="C476" s="27">
        <f>Sim!C476</f>
        <v>3.1953999999999998</v>
      </c>
      <c r="D476" s="24">
        <f>Cap_base</f>
        <v>3.4</v>
      </c>
      <c r="E476" s="24">
        <f>MEDIAN(MinStable*D476,C476,D476)</f>
        <v>3.1953999999999998</v>
      </c>
      <c r="F476" s="25">
        <f>E476/D476</f>
        <v>0.93982352941176472</v>
      </c>
      <c r="G476" s="24">
        <f>MAX(0,C476-E476)</f>
        <v>0</v>
      </c>
      <c r="H476" s="24">
        <f>MAX(0,E476-C476)</f>
        <v>0</v>
      </c>
      <c r="I476">
        <f>MIN(MATCH(MEDIAN(MinStable,F476,1),FC_L,1),3)</f>
        <v>3</v>
      </c>
      <c r="J476" s="25">
        <f>INDEX(FC_E1,$I476)+(MEDIAN(MinStable,$F476,1)-INDEX(FC_L,$I476))*(INDEX(FC_E1,$I476+1)-INDEX(FC_E1,$I476))/(INDEX(FC_L,$I476+1)-INDEX(FC_L,$I476))</f>
        <v>0.42246376470588237</v>
      </c>
      <c r="K476" s="25">
        <f>INDEX(FC_E2,$I476)+(MEDIAN(MinStable,$F476,1)-INDEX(FC_L,$I476))*(INDEX(FC_E2,$I476+1)-INDEX(FC_E2,$I476))/(INDEX(FC_L,$I476+1)-INDEX(FC_L,$I476))</f>
        <v>0.41670447058823529</v>
      </c>
      <c r="L476" s="25">
        <f>INDEX(FC_E3,$I476)+(MEDIAN(MinStable,$F476,1)-INDEX(FC_L,$I476))*(INDEX(FC_E3,$I476+1)-INDEX(FC_E3,$I476))/(INDEX(FC_L,$I476+1)-INDEX(FC_L,$I476))</f>
        <v>0.40970447058823528</v>
      </c>
      <c r="M476" s="26">
        <f>(Cap_1*F476/J476+IF(N_base&gt;=2,Cap_2*F476/K476,0)+IF(N_base&gt;=3,Cap_3*F476/L476,0))*dt/60</f>
        <v>0.12789593012028497</v>
      </c>
    </row>
    <row r="477" spans="1:13" x14ac:dyDescent="0.2">
      <c r="A477">
        <v>475</v>
      </c>
      <c r="B477" s="22">
        <f>A477/1440</f>
        <v>0.3298611111111111</v>
      </c>
      <c r="C477" s="27">
        <f>Sim!C477</f>
        <v>3.2509000000000001</v>
      </c>
      <c r="D477" s="24">
        <f>Cap_base</f>
        <v>3.4</v>
      </c>
      <c r="E477" s="24">
        <f>MEDIAN(MinStable*D477,C477,D477)</f>
        <v>3.2509000000000001</v>
      </c>
      <c r="F477" s="25">
        <f>E477/D477</f>
        <v>0.95614705882352946</v>
      </c>
      <c r="G477" s="24">
        <f>MAX(0,C477-E477)</f>
        <v>0</v>
      </c>
      <c r="H477" s="24">
        <f>MAX(0,E477-C477)</f>
        <v>0</v>
      </c>
      <c r="I477">
        <f>MIN(MATCH(MEDIAN(MinStable,F477,1),FC_L,1),3)</f>
        <v>3</v>
      </c>
      <c r="J477" s="25">
        <f>INDEX(FC_E1,$I477)+(MEDIAN(MinStable,$F477,1)-INDEX(FC_L,$I477))*(INDEX(FC_E1,$I477+1)-INDEX(FC_E1,$I477))/(INDEX(FC_L,$I477+1)-INDEX(FC_L,$I477))</f>
        <v>0.42396552941176469</v>
      </c>
      <c r="K477" s="25">
        <f>INDEX(FC_E2,$I477)+(MEDIAN(MinStable,$F477,1)-INDEX(FC_L,$I477))*(INDEX(FC_E2,$I477+1)-INDEX(FC_E2,$I477))/(INDEX(FC_L,$I477+1)-INDEX(FC_L,$I477))</f>
        <v>0.4181409411764706</v>
      </c>
      <c r="L477" s="25">
        <f>INDEX(FC_E3,$I477)+(MEDIAN(MinStable,$F477,1)-INDEX(FC_L,$I477))*(INDEX(FC_E3,$I477+1)-INDEX(FC_E3,$I477))/(INDEX(FC_L,$I477+1)-INDEX(FC_L,$I477))</f>
        <v>0.4111409411764706</v>
      </c>
      <c r="M477" s="26">
        <f>(Cap_1*F477/J477+IF(N_base&gt;=2,Cap_2*F477/K477,0)+IF(N_base&gt;=3,Cap_3*F477/L477,0))*dt/60</f>
        <v>0.12966297935233481</v>
      </c>
    </row>
    <row r="478" spans="1:13" x14ac:dyDescent="0.2">
      <c r="A478">
        <v>476</v>
      </c>
      <c r="B478" s="22">
        <f>A478/1440</f>
        <v>0.33055555555555555</v>
      </c>
      <c r="C478" s="27">
        <f>Sim!C478</f>
        <v>3.2023000000000001</v>
      </c>
      <c r="D478" s="24">
        <f>Cap_base</f>
        <v>3.4</v>
      </c>
      <c r="E478" s="24">
        <f>MEDIAN(MinStable*D478,C478,D478)</f>
        <v>3.2023000000000001</v>
      </c>
      <c r="F478" s="25">
        <f>E478/D478</f>
        <v>0.94185294117647067</v>
      </c>
      <c r="G478" s="24">
        <f>MAX(0,C478-E478)</f>
        <v>0</v>
      </c>
      <c r="H478" s="24">
        <f>MAX(0,E478-C478)</f>
        <v>0</v>
      </c>
      <c r="I478">
        <f>MIN(MATCH(MEDIAN(MinStable,F478,1),FC_L,1),3)</f>
        <v>3</v>
      </c>
      <c r="J478" s="25">
        <f>INDEX(FC_E1,$I478)+(MEDIAN(MinStable,$F478,1)-INDEX(FC_L,$I478))*(INDEX(FC_E1,$I478+1)-INDEX(FC_E1,$I478))/(INDEX(FC_L,$I478+1)-INDEX(FC_L,$I478))</f>
        <v>0.42265047058823529</v>
      </c>
      <c r="K478" s="25">
        <f>INDEX(FC_E2,$I478)+(MEDIAN(MinStable,$F478,1)-INDEX(FC_L,$I478))*(INDEX(FC_E2,$I478+1)-INDEX(FC_E2,$I478))/(INDEX(FC_L,$I478+1)-INDEX(FC_L,$I478))</f>
        <v>0.41688305882352938</v>
      </c>
      <c r="L478" s="25">
        <f>INDEX(FC_E3,$I478)+(MEDIAN(MinStable,$F478,1)-INDEX(FC_L,$I478))*(INDEX(FC_E3,$I478+1)-INDEX(FC_E3,$I478))/(INDEX(FC_L,$I478+1)-INDEX(FC_L,$I478))</f>
        <v>0.40988305882352938</v>
      </c>
      <c r="M478" s="26">
        <f>(Cap_1*F478/J478+IF(N_base&gt;=2,Cap_2*F478/K478,0)+IF(N_base&gt;=3,Cap_3*F478/L478,0))*dt/60</f>
        <v>0.12811629108267447</v>
      </c>
    </row>
    <row r="479" spans="1:13" x14ac:dyDescent="0.2">
      <c r="A479">
        <v>477</v>
      </c>
      <c r="B479" s="22">
        <f>A479/1440</f>
        <v>0.33124999999999999</v>
      </c>
      <c r="C479" s="27">
        <f>Sim!C479</f>
        <v>3.0834999999999999</v>
      </c>
      <c r="D479" s="24">
        <f>Cap_base</f>
        <v>3.4</v>
      </c>
      <c r="E479" s="24">
        <f>MEDIAN(MinStable*D479,C479,D479)</f>
        <v>3.0834999999999999</v>
      </c>
      <c r="F479" s="25">
        <f>E479/D479</f>
        <v>0.90691176470588231</v>
      </c>
      <c r="G479" s="24">
        <f>MAX(0,C479-E479)</f>
        <v>0</v>
      </c>
      <c r="H479" s="24">
        <f>MAX(0,E479-C479)</f>
        <v>0</v>
      </c>
      <c r="I479">
        <f>MIN(MATCH(MEDIAN(MinStable,F479,1),FC_L,1),3)</f>
        <v>3</v>
      </c>
      <c r="J479" s="25">
        <f>INDEX(FC_E1,$I479)+(MEDIAN(MinStable,$F479,1)-INDEX(FC_L,$I479))*(INDEX(FC_E1,$I479+1)-INDEX(FC_E1,$I479))/(INDEX(FC_L,$I479+1)-INDEX(FC_L,$I479))</f>
        <v>0.41943588235294116</v>
      </c>
      <c r="K479" s="25">
        <f>INDEX(FC_E2,$I479)+(MEDIAN(MinStable,$F479,1)-INDEX(FC_L,$I479))*(INDEX(FC_E2,$I479+1)-INDEX(FC_E2,$I479))/(INDEX(FC_L,$I479+1)-INDEX(FC_L,$I479))</f>
        <v>0.41380823529411764</v>
      </c>
      <c r="L479" s="25">
        <f>INDEX(FC_E3,$I479)+(MEDIAN(MinStable,$F479,1)-INDEX(FC_L,$I479))*(INDEX(FC_E3,$I479+1)-INDEX(FC_E3,$I479))/(INDEX(FC_L,$I479+1)-INDEX(FC_L,$I479))</f>
        <v>0.40680823529411764</v>
      </c>
      <c r="M479" s="26">
        <f>(Cap_1*F479/J479+IF(N_base&gt;=2,Cap_2*F479/K479,0)+IF(N_base&gt;=3,Cap_3*F479/L479,0))*dt/60</f>
        <v>0.12429525627236497</v>
      </c>
    </row>
    <row r="480" spans="1:13" x14ac:dyDescent="0.2">
      <c r="A480">
        <v>478</v>
      </c>
      <c r="B480" s="22">
        <f>A480/1440</f>
        <v>0.33194444444444443</v>
      </c>
      <c r="C480" s="27">
        <f>Sim!C480</f>
        <v>3.1686999999999999</v>
      </c>
      <c r="D480" s="24">
        <f>Cap_base</f>
        <v>3.4</v>
      </c>
      <c r="E480" s="24">
        <f>MEDIAN(MinStable*D480,C480,D480)</f>
        <v>3.1686999999999999</v>
      </c>
      <c r="F480" s="25">
        <f>E480/D480</f>
        <v>0.93197058823529411</v>
      </c>
      <c r="G480" s="24">
        <f>MAX(0,C480-E480)</f>
        <v>0</v>
      </c>
      <c r="H480" s="24">
        <f>MAX(0,E480-C480)</f>
        <v>0</v>
      </c>
      <c r="I480">
        <f>MIN(MATCH(MEDIAN(MinStable,F480,1),FC_L,1),3)</f>
        <v>3</v>
      </c>
      <c r="J480" s="25">
        <f>INDEX(FC_E1,$I480)+(MEDIAN(MinStable,$F480,1)-INDEX(FC_L,$I480))*(INDEX(FC_E1,$I480+1)-INDEX(FC_E1,$I480))/(INDEX(FC_L,$I480+1)-INDEX(FC_L,$I480))</f>
        <v>0.42174129411764705</v>
      </c>
      <c r="K480" s="25">
        <f>INDEX(FC_E2,$I480)+(MEDIAN(MinStable,$F480,1)-INDEX(FC_L,$I480))*(INDEX(FC_E2,$I480+1)-INDEX(FC_E2,$I480))/(INDEX(FC_L,$I480+1)-INDEX(FC_L,$I480))</f>
        <v>0.41601341176470585</v>
      </c>
      <c r="L480" s="25">
        <f>INDEX(FC_E3,$I480)+(MEDIAN(MinStable,$F480,1)-INDEX(FC_L,$I480))*(INDEX(FC_E3,$I480+1)-INDEX(FC_E3,$I480))/(INDEX(FC_L,$I480+1)-INDEX(FC_L,$I480))</f>
        <v>0.40901341176470585</v>
      </c>
      <c r="M480" s="26">
        <f>(Cap_1*F480/J480+IF(N_base&gt;=2,Cap_2*F480/K480,0)+IF(N_base&gt;=3,Cap_3*F480/L480,0))*dt/60</f>
        <v>0.12704141715239137</v>
      </c>
    </row>
    <row r="481" spans="1:13" x14ac:dyDescent="0.2">
      <c r="A481">
        <v>479</v>
      </c>
      <c r="B481" s="22">
        <f>A481/1440</f>
        <v>0.33263888888888887</v>
      </c>
      <c r="C481" s="27">
        <f>Sim!C481</f>
        <v>3.1494</v>
      </c>
      <c r="D481" s="24">
        <f>Cap_base</f>
        <v>3.4</v>
      </c>
      <c r="E481" s="24">
        <f>MEDIAN(MinStable*D481,C481,D481)</f>
        <v>3.1494</v>
      </c>
      <c r="F481" s="25">
        <f>E481/D481</f>
        <v>0.92629411764705882</v>
      </c>
      <c r="G481" s="24">
        <f>MAX(0,C481-E481)</f>
        <v>0</v>
      </c>
      <c r="H481" s="24">
        <f>MAX(0,E481-C481)</f>
        <v>0</v>
      </c>
      <c r="I481">
        <f>MIN(MATCH(MEDIAN(MinStable,F481,1),FC_L,1),3)</f>
        <v>3</v>
      </c>
      <c r="J481" s="25">
        <f>INDEX(FC_E1,$I481)+(MEDIAN(MinStable,$F481,1)-INDEX(FC_L,$I481))*(INDEX(FC_E1,$I481+1)-INDEX(FC_E1,$I481))/(INDEX(FC_L,$I481+1)-INDEX(FC_L,$I481))</f>
        <v>0.42121905882352939</v>
      </c>
      <c r="K481" s="25">
        <f>INDEX(FC_E2,$I481)+(MEDIAN(MinStable,$F481,1)-INDEX(FC_L,$I481))*(INDEX(FC_E2,$I481+1)-INDEX(FC_E2,$I481))/(INDEX(FC_L,$I481+1)-INDEX(FC_L,$I481))</f>
        <v>0.41551388235294118</v>
      </c>
      <c r="L481" s="25">
        <f>INDEX(FC_E3,$I481)+(MEDIAN(MinStable,$F481,1)-INDEX(FC_L,$I481))*(INDEX(FC_E3,$I481+1)-INDEX(FC_E3,$I481))/(INDEX(FC_L,$I481+1)-INDEX(FC_L,$I481))</f>
        <v>0.40851388235294117</v>
      </c>
      <c r="M481" s="26">
        <f>(Cap_1*F481/J481+IF(N_base&gt;=2,Cap_2*F481/K481,0)+IF(N_base&gt;=3,Cap_3*F481/L481,0))*dt/60</f>
        <v>0.12642193645775562</v>
      </c>
    </row>
    <row r="482" spans="1:13" x14ac:dyDescent="0.2">
      <c r="A482">
        <v>480</v>
      </c>
      <c r="B482" s="22">
        <f>A482/1440</f>
        <v>0.33333333333333331</v>
      </c>
      <c r="C482" s="27">
        <f>Sim!C482</f>
        <v>3.1211000000000002</v>
      </c>
      <c r="D482" s="24">
        <f>Cap_base</f>
        <v>3.4</v>
      </c>
      <c r="E482" s="24">
        <f>MEDIAN(MinStable*D482,C482,D482)</f>
        <v>3.1211000000000002</v>
      </c>
      <c r="F482" s="25">
        <f>E482/D482</f>
        <v>0.9179705882352942</v>
      </c>
      <c r="G482" s="24">
        <f>MAX(0,C482-E482)</f>
        <v>0</v>
      </c>
      <c r="H482" s="24">
        <f>MAX(0,E482-C482)</f>
        <v>0</v>
      </c>
      <c r="I482">
        <f>MIN(MATCH(MEDIAN(MinStable,F482,1),FC_L,1),3)</f>
        <v>3</v>
      </c>
      <c r="J482" s="25">
        <f>INDEX(FC_E1,$I482)+(MEDIAN(MinStable,$F482,1)-INDEX(FC_L,$I482))*(INDEX(FC_E1,$I482+1)-INDEX(FC_E1,$I482))/(INDEX(FC_L,$I482+1)-INDEX(FC_L,$I482))</f>
        <v>0.42045329411764709</v>
      </c>
      <c r="K482" s="25">
        <f>INDEX(FC_E2,$I482)+(MEDIAN(MinStable,$F482,1)-INDEX(FC_L,$I482))*(INDEX(FC_E2,$I482+1)-INDEX(FC_E2,$I482))/(INDEX(FC_L,$I482+1)-INDEX(FC_L,$I482))</f>
        <v>0.4147814117647059</v>
      </c>
      <c r="L482" s="25">
        <f>INDEX(FC_E3,$I482)+(MEDIAN(MinStable,$F482,1)-INDEX(FC_L,$I482))*(INDEX(FC_E3,$I482+1)-INDEX(FC_E3,$I482))/(INDEX(FC_L,$I482+1)-INDEX(FC_L,$I482))</f>
        <v>0.40778141176470589</v>
      </c>
      <c r="M482" s="26">
        <f>(Cap_1*F482/J482+IF(N_base&gt;=2,Cap_2*F482/K482,0)+IF(N_base&gt;=3,Cap_3*F482/L482,0))*dt/60</f>
        <v>0.12551083616810355</v>
      </c>
    </row>
    <row r="483" spans="1:13" x14ac:dyDescent="0.2">
      <c r="A483">
        <v>481</v>
      </c>
      <c r="B483" s="22">
        <f>A483/1440</f>
        <v>0.33402777777777776</v>
      </c>
      <c r="C483" s="27">
        <f>Sim!C483</f>
        <v>3.1280000000000001</v>
      </c>
      <c r="D483" s="24">
        <f>Cap_base</f>
        <v>3.4</v>
      </c>
      <c r="E483" s="24">
        <f>MEDIAN(MinStable*D483,C483,D483)</f>
        <v>3.1280000000000001</v>
      </c>
      <c r="F483" s="25">
        <f>E483/D483</f>
        <v>0.92</v>
      </c>
      <c r="G483" s="24">
        <f>MAX(0,C483-E483)</f>
        <v>0</v>
      </c>
      <c r="H483" s="24">
        <f>MAX(0,E483-C483)</f>
        <v>0</v>
      </c>
      <c r="I483">
        <f>MIN(MATCH(MEDIAN(MinStable,F483,1),FC_L,1),3)</f>
        <v>3</v>
      </c>
      <c r="J483" s="25">
        <f>INDEX(FC_E1,$I483)+(MEDIAN(MinStable,$F483,1)-INDEX(FC_L,$I483))*(INDEX(FC_E1,$I483+1)-INDEX(FC_E1,$I483))/(INDEX(FC_L,$I483+1)-INDEX(FC_L,$I483))</f>
        <v>0.42064000000000001</v>
      </c>
      <c r="K483" s="25">
        <f>INDEX(FC_E2,$I483)+(MEDIAN(MinStable,$F483,1)-INDEX(FC_L,$I483))*(INDEX(FC_E2,$I483+1)-INDEX(FC_E2,$I483))/(INDEX(FC_L,$I483+1)-INDEX(FC_L,$I483))</f>
        <v>0.41496</v>
      </c>
      <c r="L483" s="25">
        <f>INDEX(FC_E3,$I483)+(MEDIAN(MinStable,$F483,1)-INDEX(FC_L,$I483))*(INDEX(FC_E3,$I483+1)-INDEX(FC_E3,$I483))/(INDEX(FC_L,$I483+1)-INDEX(FC_L,$I483))</f>
        <v>0.40795999999999999</v>
      </c>
      <c r="M483" s="26">
        <f>(Cap_1*F483/J483+IF(N_base&gt;=2,Cap_2*F483/K483,0)+IF(N_base&gt;=3,Cap_3*F483/L483,0))*dt/60</f>
        <v>0.12573327863235104</v>
      </c>
    </row>
    <row r="484" spans="1:13" x14ac:dyDescent="0.2">
      <c r="A484">
        <v>482</v>
      </c>
      <c r="B484" s="22">
        <f>A484/1440</f>
        <v>0.3347222222222222</v>
      </c>
      <c r="C484" s="27">
        <f>Sim!C484</f>
        <v>3.1583999999999999</v>
      </c>
      <c r="D484" s="24">
        <f>Cap_base</f>
        <v>3.4</v>
      </c>
      <c r="E484" s="24">
        <f>MEDIAN(MinStable*D484,C484,D484)</f>
        <v>3.1583999999999999</v>
      </c>
      <c r="F484" s="25">
        <f>E484/D484</f>
        <v>0.92894117647058827</v>
      </c>
      <c r="G484" s="24">
        <f>MAX(0,C484-E484)</f>
        <v>0</v>
      </c>
      <c r="H484" s="24">
        <f>MAX(0,E484-C484)</f>
        <v>0</v>
      </c>
      <c r="I484">
        <f>MIN(MATCH(MEDIAN(MinStable,F484,1),FC_L,1),3)</f>
        <v>3</v>
      </c>
      <c r="J484" s="25">
        <f>INDEX(FC_E1,$I484)+(MEDIAN(MinStable,$F484,1)-INDEX(FC_L,$I484))*(INDEX(FC_E1,$I484+1)-INDEX(FC_E1,$I484))/(INDEX(FC_L,$I484+1)-INDEX(FC_L,$I484))</f>
        <v>0.42146258823529414</v>
      </c>
      <c r="K484" s="25">
        <f>INDEX(FC_E2,$I484)+(MEDIAN(MinStable,$F484,1)-INDEX(FC_L,$I484))*(INDEX(FC_E2,$I484+1)-INDEX(FC_E2,$I484))/(INDEX(FC_L,$I484+1)-INDEX(FC_L,$I484))</f>
        <v>0.41574682352941178</v>
      </c>
      <c r="L484" s="25">
        <f>INDEX(FC_E3,$I484)+(MEDIAN(MinStable,$F484,1)-INDEX(FC_L,$I484))*(INDEX(FC_E3,$I484+1)-INDEX(FC_E3,$I484))/(INDEX(FC_L,$I484+1)-INDEX(FC_L,$I484))</f>
        <v>0.40874682352941177</v>
      </c>
      <c r="M484" s="26">
        <f>(Cap_1*F484/J484+IF(N_base&gt;=2,Cap_2*F484/K484,0)+IF(N_base&gt;=3,Cap_3*F484/L484,0))*dt/60</f>
        <v>0.12671100175260791</v>
      </c>
    </row>
    <row r="485" spans="1:13" x14ac:dyDescent="0.2">
      <c r="A485">
        <v>483</v>
      </c>
      <c r="B485" s="22">
        <f>A485/1440</f>
        <v>0.33541666666666664</v>
      </c>
      <c r="C485" s="27">
        <f>Sim!C485</f>
        <v>3.206</v>
      </c>
      <c r="D485" s="24">
        <f>Cap_base</f>
        <v>3.4</v>
      </c>
      <c r="E485" s="24">
        <f>MEDIAN(MinStable*D485,C485,D485)</f>
        <v>3.206</v>
      </c>
      <c r="F485" s="25">
        <f>E485/D485</f>
        <v>0.94294117647058828</v>
      </c>
      <c r="G485" s="24">
        <f>MAX(0,C485-E485)</f>
        <v>0</v>
      </c>
      <c r="H485" s="24">
        <f>MAX(0,E485-C485)</f>
        <v>0</v>
      </c>
      <c r="I485">
        <f>MIN(MATCH(MEDIAN(MinStable,F485,1),FC_L,1),3)</f>
        <v>3</v>
      </c>
      <c r="J485" s="25">
        <f>INDEX(FC_E1,$I485)+(MEDIAN(MinStable,$F485,1)-INDEX(FC_L,$I485))*(INDEX(FC_E1,$I485+1)-INDEX(FC_E1,$I485))/(INDEX(FC_L,$I485+1)-INDEX(FC_L,$I485))</f>
        <v>0.4227505882352941</v>
      </c>
      <c r="K485" s="25">
        <f>INDEX(FC_E2,$I485)+(MEDIAN(MinStable,$F485,1)-INDEX(FC_L,$I485))*(INDEX(FC_E2,$I485+1)-INDEX(FC_E2,$I485))/(INDEX(FC_L,$I485+1)-INDEX(FC_L,$I485))</f>
        <v>0.41697882352941174</v>
      </c>
      <c r="L485" s="25">
        <f>INDEX(FC_E3,$I485)+(MEDIAN(MinStable,$F485,1)-INDEX(FC_L,$I485))*(INDEX(FC_E3,$I485+1)-INDEX(FC_E3,$I485))/(INDEX(FC_L,$I485+1)-INDEX(FC_L,$I485))</f>
        <v>0.40997882352941173</v>
      </c>
      <c r="M485" s="26">
        <f>(Cap_1*F485/J485+IF(N_base&gt;=2,Cap_2*F485/K485,0)+IF(N_base&gt;=3,Cap_3*F485/L485,0))*dt/60</f>
        <v>0.12823437663316142</v>
      </c>
    </row>
    <row r="486" spans="1:13" x14ac:dyDescent="0.2">
      <c r="A486">
        <v>484</v>
      </c>
      <c r="B486" s="22">
        <f>A486/1440</f>
        <v>0.33611111111111114</v>
      </c>
      <c r="C486" s="27">
        <f>Sim!C486</f>
        <v>3.1444000000000001</v>
      </c>
      <c r="D486" s="24">
        <f>Cap_base</f>
        <v>3.4</v>
      </c>
      <c r="E486" s="24">
        <f>MEDIAN(MinStable*D486,C486,D486)</f>
        <v>3.1444000000000001</v>
      </c>
      <c r="F486" s="25">
        <f>E486/D486</f>
        <v>0.92482352941176471</v>
      </c>
      <c r="G486" s="24">
        <f>MAX(0,C486-E486)</f>
        <v>0</v>
      </c>
      <c r="H486" s="24">
        <f>MAX(0,E486-C486)</f>
        <v>0</v>
      </c>
      <c r="I486">
        <f>MIN(MATCH(MEDIAN(MinStable,F486,1),FC_L,1),3)</f>
        <v>3</v>
      </c>
      <c r="J486" s="25">
        <f>INDEX(FC_E1,$I486)+(MEDIAN(MinStable,$F486,1)-INDEX(FC_L,$I486))*(INDEX(FC_E1,$I486+1)-INDEX(FC_E1,$I486))/(INDEX(FC_L,$I486+1)-INDEX(FC_L,$I486))</f>
        <v>0.42108376470588238</v>
      </c>
      <c r="K486" s="25">
        <f>INDEX(FC_E2,$I486)+(MEDIAN(MinStable,$F486,1)-INDEX(FC_L,$I486))*(INDEX(FC_E2,$I486+1)-INDEX(FC_E2,$I486))/(INDEX(FC_L,$I486+1)-INDEX(FC_L,$I486))</f>
        <v>0.4153844705882353</v>
      </c>
      <c r="L486" s="25">
        <f>INDEX(FC_E3,$I486)+(MEDIAN(MinStable,$F486,1)-INDEX(FC_L,$I486))*(INDEX(FC_E3,$I486+1)-INDEX(FC_E3,$I486))/(INDEX(FC_L,$I486+1)-INDEX(FC_L,$I486))</f>
        <v>0.40838447058823529</v>
      </c>
      <c r="M486" s="26">
        <f>(Cap_1*F486/J486+IF(N_base&gt;=2,Cap_2*F486/K486,0)+IF(N_base&gt;=3,Cap_3*F486/L486,0))*dt/60</f>
        <v>0.12626120222838436</v>
      </c>
    </row>
    <row r="487" spans="1:13" x14ac:dyDescent="0.2">
      <c r="A487">
        <v>485</v>
      </c>
      <c r="B487" s="22">
        <f>A487/1440</f>
        <v>0.33680555555555558</v>
      </c>
      <c r="C487" s="27">
        <f>Sim!C487</f>
        <v>3.2343999999999999</v>
      </c>
      <c r="D487" s="24">
        <f>Cap_base</f>
        <v>3.4</v>
      </c>
      <c r="E487" s="24">
        <f>MEDIAN(MinStable*D487,C487,D487)</f>
        <v>3.2343999999999999</v>
      </c>
      <c r="F487" s="25">
        <f>E487/D487</f>
        <v>0.95129411764705885</v>
      </c>
      <c r="G487" s="24">
        <f>MAX(0,C487-E487)</f>
        <v>0</v>
      </c>
      <c r="H487" s="24">
        <f>MAX(0,E487-C487)</f>
        <v>0</v>
      </c>
      <c r="I487">
        <f>MIN(MATCH(MEDIAN(MinStable,F487,1),FC_L,1),3)</f>
        <v>3</v>
      </c>
      <c r="J487" s="25">
        <f>INDEX(FC_E1,$I487)+(MEDIAN(MinStable,$F487,1)-INDEX(FC_L,$I487))*(INDEX(FC_E1,$I487+1)-INDEX(FC_E1,$I487))/(INDEX(FC_L,$I487+1)-INDEX(FC_L,$I487))</f>
        <v>0.42351905882352942</v>
      </c>
      <c r="K487" s="25">
        <f>INDEX(FC_E2,$I487)+(MEDIAN(MinStable,$F487,1)-INDEX(FC_L,$I487))*(INDEX(FC_E2,$I487+1)-INDEX(FC_E2,$I487))/(INDEX(FC_L,$I487+1)-INDEX(FC_L,$I487))</f>
        <v>0.41771388235294116</v>
      </c>
      <c r="L487" s="25">
        <f>INDEX(FC_E3,$I487)+(MEDIAN(MinStable,$F487,1)-INDEX(FC_L,$I487))*(INDEX(FC_E3,$I487+1)-INDEX(FC_E3,$I487))/(INDEX(FC_L,$I487+1)-INDEX(FC_L,$I487))</f>
        <v>0.41071388235294115</v>
      </c>
      <c r="M487" s="26">
        <f>(Cap_1*F487/J487+IF(N_base&gt;=2,Cap_2*F487/K487,0)+IF(N_base&gt;=3,Cap_3*F487/L487,0))*dt/60</f>
        <v>0.12913893068876878</v>
      </c>
    </row>
    <row r="488" spans="1:13" x14ac:dyDescent="0.2">
      <c r="A488">
        <v>486</v>
      </c>
      <c r="B488" s="22">
        <f>A488/1440</f>
        <v>0.33750000000000002</v>
      </c>
      <c r="C488" s="27">
        <f>Sim!C488</f>
        <v>3.1455000000000002</v>
      </c>
      <c r="D488" s="24">
        <f>Cap_base</f>
        <v>3.4</v>
      </c>
      <c r="E488" s="24">
        <f>MEDIAN(MinStable*D488,C488,D488)</f>
        <v>3.1455000000000002</v>
      </c>
      <c r="F488" s="25">
        <f>E488/D488</f>
        <v>0.92514705882352954</v>
      </c>
      <c r="G488" s="24">
        <f>MAX(0,C488-E488)</f>
        <v>0</v>
      </c>
      <c r="H488" s="24">
        <f>MAX(0,E488-C488)</f>
        <v>0</v>
      </c>
      <c r="I488">
        <f>MIN(MATCH(MEDIAN(MinStable,F488,1),FC_L,1),3)</f>
        <v>3</v>
      </c>
      <c r="J488" s="25">
        <f>INDEX(FC_E1,$I488)+(MEDIAN(MinStable,$F488,1)-INDEX(FC_L,$I488))*(INDEX(FC_E1,$I488+1)-INDEX(FC_E1,$I488))/(INDEX(FC_L,$I488+1)-INDEX(FC_L,$I488))</f>
        <v>0.42111352941176472</v>
      </c>
      <c r="K488" s="25">
        <f>INDEX(FC_E2,$I488)+(MEDIAN(MinStable,$F488,1)-INDEX(FC_L,$I488))*(INDEX(FC_E2,$I488+1)-INDEX(FC_E2,$I488))/(INDEX(FC_L,$I488+1)-INDEX(FC_L,$I488))</f>
        <v>0.4154129411764706</v>
      </c>
      <c r="L488" s="25">
        <f>INDEX(FC_E3,$I488)+(MEDIAN(MinStable,$F488,1)-INDEX(FC_L,$I488))*(INDEX(FC_E3,$I488+1)-INDEX(FC_E3,$I488))/(INDEX(FC_L,$I488+1)-INDEX(FC_L,$I488))</f>
        <v>0.40841294117647059</v>
      </c>
      <c r="M488" s="26">
        <f>(Cap_1*F488/J488+IF(N_base&gt;=2,Cap_2*F488/K488,0)+IF(N_base&gt;=3,Cap_3*F488/L488,0))*dt/60</f>
        <v>0.1262965724929952</v>
      </c>
    </row>
    <row r="489" spans="1:13" x14ac:dyDescent="0.2">
      <c r="A489">
        <v>487</v>
      </c>
      <c r="B489" s="22">
        <f>A489/1440</f>
        <v>0.33819444444444446</v>
      </c>
      <c r="C489" s="27">
        <f>Sim!C489</f>
        <v>3.0659000000000001</v>
      </c>
      <c r="D489" s="24">
        <f>Cap_base</f>
        <v>3.4</v>
      </c>
      <c r="E489" s="24">
        <f>MEDIAN(MinStable*D489,C489,D489)</f>
        <v>3.0659000000000001</v>
      </c>
      <c r="F489" s="25">
        <f>E489/D489</f>
        <v>0.90173529411764708</v>
      </c>
      <c r="G489" s="24">
        <f>MAX(0,C489-E489)</f>
        <v>0</v>
      </c>
      <c r="H489" s="24">
        <f>MAX(0,E489-C489)</f>
        <v>0</v>
      </c>
      <c r="I489">
        <f>MIN(MATCH(MEDIAN(MinStable,F489,1),FC_L,1),3)</f>
        <v>3</v>
      </c>
      <c r="J489" s="25">
        <f>INDEX(FC_E1,$I489)+(MEDIAN(MinStable,$F489,1)-INDEX(FC_L,$I489))*(INDEX(FC_E1,$I489+1)-INDEX(FC_E1,$I489))/(INDEX(FC_L,$I489+1)-INDEX(FC_L,$I489))</f>
        <v>0.41895964705882355</v>
      </c>
      <c r="K489" s="25">
        <f>INDEX(FC_E2,$I489)+(MEDIAN(MinStable,$F489,1)-INDEX(FC_L,$I489))*(INDEX(FC_E2,$I489+1)-INDEX(FC_E2,$I489))/(INDEX(FC_L,$I489+1)-INDEX(FC_L,$I489))</f>
        <v>0.41335270588235296</v>
      </c>
      <c r="L489" s="25">
        <f>INDEX(FC_E3,$I489)+(MEDIAN(MinStable,$F489,1)-INDEX(FC_L,$I489))*(INDEX(FC_E3,$I489+1)-INDEX(FC_E3,$I489))/(INDEX(FC_L,$I489+1)-INDEX(FC_L,$I489))</f>
        <v>0.40635270588235295</v>
      </c>
      <c r="M489" s="26">
        <f>(Cap_1*F489/J489+IF(N_base&gt;=2,Cap_2*F489/K489,0)+IF(N_base&gt;=3,Cap_3*F489/L489,0))*dt/60</f>
        <v>0.12372426217332899</v>
      </c>
    </row>
    <row r="490" spans="1:13" x14ac:dyDescent="0.2">
      <c r="A490">
        <v>488</v>
      </c>
      <c r="B490" s="22">
        <f>A490/1440</f>
        <v>0.33888888888888891</v>
      </c>
      <c r="C490" s="27">
        <f>Sim!C490</f>
        <v>3.0848</v>
      </c>
      <c r="D490" s="24">
        <f>Cap_base</f>
        <v>3.4</v>
      </c>
      <c r="E490" s="24">
        <f>MEDIAN(MinStable*D490,C490,D490)</f>
        <v>3.0848</v>
      </c>
      <c r="F490" s="25">
        <f>E490/D490</f>
        <v>0.90729411764705881</v>
      </c>
      <c r="G490" s="24">
        <f>MAX(0,C490-E490)</f>
        <v>0</v>
      </c>
      <c r="H490" s="24">
        <f>MAX(0,E490-C490)</f>
        <v>0</v>
      </c>
      <c r="I490">
        <f>MIN(MATCH(MEDIAN(MinStable,F490,1),FC_L,1),3)</f>
        <v>3</v>
      </c>
      <c r="J490" s="25">
        <f>INDEX(FC_E1,$I490)+(MEDIAN(MinStable,$F490,1)-INDEX(FC_L,$I490))*(INDEX(FC_E1,$I490+1)-INDEX(FC_E1,$I490))/(INDEX(FC_L,$I490+1)-INDEX(FC_L,$I490))</f>
        <v>0.41947105882352942</v>
      </c>
      <c r="K490" s="25">
        <f>INDEX(FC_E2,$I490)+(MEDIAN(MinStable,$F490,1)-INDEX(FC_L,$I490))*(INDEX(FC_E2,$I490+1)-INDEX(FC_E2,$I490))/(INDEX(FC_L,$I490+1)-INDEX(FC_L,$I490))</f>
        <v>0.41384188235294117</v>
      </c>
      <c r="L490" s="25">
        <f>INDEX(FC_E3,$I490)+(MEDIAN(MinStable,$F490,1)-INDEX(FC_L,$I490))*(INDEX(FC_E3,$I490+1)-INDEX(FC_E3,$I490))/(INDEX(FC_L,$I490+1)-INDEX(FC_L,$I490))</f>
        <v>0.40684188235294116</v>
      </c>
      <c r="M490" s="26">
        <f>(Cap_1*F490/J490+IF(N_base&gt;=2,Cap_2*F490/K490,0)+IF(N_base&gt;=3,Cap_3*F490/L490,0))*dt/60</f>
        <v>0.1243373812944825</v>
      </c>
    </row>
    <row r="491" spans="1:13" x14ac:dyDescent="0.2">
      <c r="A491">
        <v>489</v>
      </c>
      <c r="B491" s="22">
        <f>A491/1440</f>
        <v>0.33958333333333335</v>
      </c>
      <c r="C491" s="27">
        <f>Sim!C491</f>
        <v>3.1598000000000002</v>
      </c>
      <c r="D491" s="24">
        <f>Cap_base</f>
        <v>3.4</v>
      </c>
      <c r="E491" s="24">
        <f>MEDIAN(MinStable*D491,C491,D491)</f>
        <v>3.1598000000000002</v>
      </c>
      <c r="F491" s="25">
        <f>E491/D491</f>
        <v>0.92935294117647071</v>
      </c>
      <c r="G491" s="24">
        <f>MAX(0,C491-E491)</f>
        <v>0</v>
      </c>
      <c r="H491" s="24">
        <f>MAX(0,E491-C491)</f>
        <v>0</v>
      </c>
      <c r="I491">
        <f>MIN(MATCH(MEDIAN(MinStable,F491,1),FC_L,1),3)</f>
        <v>3</v>
      </c>
      <c r="J491" s="25">
        <f>INDEX(FC_E1,$I491)+(MEDIAN(MinStable,$F491,1)-INDEX(FC_L,$I491))*(INDEX(FC_E1,$I491+1)-INDEX(FC_E1,$I491))/(INDEX(FC_L,$I491+1)-INDEX(FC_L,$I491))</f>
        <v>0.42150047058823531</v>
      </c>
      <c r="K491" s="25">
        <f>INDEX(FC_E2,$I491)+(MEDIAN(MinStable,$F491,1)-INDEX(FC_L,$I491))*(INDEX(FC_E2,$I491+1)-INDEX(FC_E2,$I491))/(INDEX(FC_L,$I491+1)-INDEX(FC_L,$I491))</f>
        <v>0.41578305882352939</v>
      </c>
      <c r="L491" s="25">
        <f>INDEX(FC_E3,$I491)+(MEDIAN(MinStable,$F491,1)-INDEX(FC_L,$I491))*(INDEX(FC_E3,$I491+1)-INDEX(FC_E3,$I491))/(INDEX(FC_L,$I491+1)-INDEX(FC_L,$I491))</f>
        <v>0.40878305882352939</v>
      </c>
      <c r="M491" s="26">
        <f>(Cap_1*F491/J491+IF(N_base&gt;=2,Cap_2*F491/K491,0)+IF(N_base&gt;=3,Cap_3*F491/L491,0))*dt/60</f>
        <v>0.12675593787503608</v>
      </c>
    </row>
    <row r="492" spans="1:13" x14ac:dyDescent="0.2">
      <c r="A492">
        <v>490</v>
      </c>
      <c r="B492" s="22">
        <f>A492/1440</f>
        <v>0.34027777777777779</v>
      </c>
      <c r="C492" s="27">
        <f>Sim!C492</f>
        <v>3.1337999999999999</v>
      </c>
      <c r="D492" s="24">
        <f>Cap_base</f>
        <v>3.4</v>
      </c>
      <c r="E492" s="24">
        <f>MEDIAN(MinStable*D492,C492,D492)</f>
        <v>3.1337999999999999</v>
      </c>
      <c r="F492" s="25">
        <f>E492/D492</f>
        <v>0.92170588235294115</v>
      </c>
      <c r="G492" s="24">
        <f>MAX(0,C492-E492)</f>
        <v>0</v>
      </c>
      <c r="H492" s="24">
        <f>MAX(0,E492-C492)</f>
        <v>0</v>
      </c>
      <c r="I492">
        <f>MIN(MATCH(MEDIAN(MinStable,F492,1),FC_L,1),3)</f>
        <v>3</v>
      </c>
      <c r="J492" s="25">
        <f>INDEX(FC_E1,$I492)+(MEDIAN(MinStable,$F492,1)-INDEX(FC_L,$I492))*(INDEX(FC_E1,$I492+1)-INDEX(FC_E1,$I492))/(INDEX(FC_L,$I492+1)-INDEX(FC_L,$I492))</f>
        <v>0.4207969411764706</v>
      </c>
      <c r="K492" s="25">
        <f>INDEX(FC_E2,$I492)+(MEDIAN(MinStable,$F492,1)-INDEX(FC_L,$I492))*(INDEX(FC_E2,$I492+1)-INDEX(FC_E2,$I492))/(INDEX(FC_L,$I492+1)-INDEX(FC_L,$I492))</f>
        <v>0.4151101176470588</v>
      </c>
      <c r="L492" s="25">
        <f>INDEX(FC_E3,$I492)+(MEDIAN(MinStable,$F492,1)-INDEX(FC_L,$I492))*(INDEX(FC_E3,$I492+1)-INDEX(FC_E3,$I492))/(INDEX(FC_L,$I492+1)-INDEX(FC_L,$I492))</f>
        <v>0.40811011764705879</v>
      </c>
      <c r="M492" s="26">
        <f>(Cap_1*F492/J492+IF(N_base&gt;=2,Cap_2*F492/K492,0)+IF(N_base&gt;=3,Cap_3*F492/L492,0))*dt/60</f>
        <v>0.12592010875068146</v>
      </c>
    </row>
    <row r="493" spans="1:13" x14ac:dyDescent="0.2">
      <c r="A493">
        <v>491</v>
      </c>
      <c r="B493" s="22">
        <f>A493/1440</f>
        <v>0.34097222222222223</v>
      </c>
      <c r="C493" s="27">
        <f>Sim!C493</f>
        <v>3.1242000000000001</v>
      </c>
      <c r="D493" s="24">
        <f>Cap_base</f>
        <v>3.4</v>
      </c>
      <c r="E493" s="24">
        <f>MEDIAN(MinStable*D493,C493,D493)</f>
        <v>3.1242000000000001</v>
      </c>
      <c r="F493" s="25">
        <f>E493/D493</f>
        <v>0.91888235294117648</v>
      </c>
      <c r="G493" s="24">
        <f>MAX(0,C493-E493)</f>
        <v>0</v>
      </c>
      <c r="H493" s="24">
        <f>MAX(0,E493-C493)</f>
        <v>0</v>
      </c>
      <c r="I493">
        <f>MIN(MATCH(MEDIAN(MinStable,F493,1),FC_L,1),3)</f>
        <v>3</v>
      </c>
      <c r="J493" s="25">
        <f>INDEX(FC_E1,$I493)+(MEDIAN(MinStable,$F493,1)-INDEX(FC_L,$I493))*(INDEX(FC_E1,$I493+1)-INDEX(FC_E1,$I493))/(INDEX(FC_L,$I493+1)-INDEX(FC_L,$I493))</f>
        <v>0.42053717647058825</v>
      </c>
      <c r="K493" s="25">
        <f>INDEX(FC_E2,$I493)+(MEDIAN(MinStable,$F493,1)-INDEX(FC_L,$I493))*(INDEX(FC_E2,$I493+1)-INDEX(FC_E2,$I493))/(INDEX(FC_L,$I493+1)-INDEX(FC_L,$I493))</f>
        <v>0.4148616470588235</v>
      </c>
      <c r="L493" s="25">
        <f>INDEX(FC_E3,$I493)+(MEDIAN(MinStable,$F493,1)-INDEX(FC_L,$I493))*(INDEX(FC_E3,$I493+1)-INDEX(FC_E3,$I493))/(INDEX(FC_L,$I493+1)-INDEX(FC_L,$I493))</f>
        <v>0.4078616470588235</v>
      </c>
      <c r="M493" s="26">
        <f>(Cap_1*F493/J493+IF(N_base&gt;=2,Cap_2*F493/K493,0)+IF(N_base&gt;=3,Cap_3*F493/L493,0))*dt/60</f>
        <v>0.1256107981706438</v>
      </c>
    </row>
    <row r="494" spans="1:13" x14ac:dyDescent="0.2">
      <c r="A494">
        <v>492</v>
      </c>
      <c r="B494" s="22">
        <f>A494/1440</f>
        <v>0.34166666666666667</v>
      </c>
      <c r="C494" s="27">
        <f>Sim!C494</f>
        <v>3.1669</v>
      </c>
      <c r="D494" s="24">
        <f>Cap_base</f>
        <v>3.4</v>
      </c>
      <c r="E494" s="24">
        <f>MEDIAN(MinStable*D494,C494,D494)</f>
        <v>3.1669</v>
      </c>
      <c r="F494" s="25">
        <f>E494/D494</f>
        <v>0.93144117647058833</v>
      </c>
      <c r="G494" s="24">
        <f>MAX(0,C494-E494)</f>
        <v>0</v>
      </c>
      <c r="H494" s="24">
        <f>MAX(0,E494-C494)</f>
        <v>0</v>
      </c>
      <c r="I494">
        <f>MIN(MATCH(MEDIAN(MinStable,F494,1),FC_L,1),3)</f>
        <v>3</v>
      </c>
      <c r="J494" s="25">
        <f>INDEX(FC_E1,$I494)+(MEDIAN(MinStable,$F494,1)-INDEX(FC_L,$I494))*(INDEX(FC_E1,$I494+1)-INDEX(FC_E1,$I494))/(INDEX(FC_L,$I494+1)-INDEX(FC_L,$I494))</f>
        <v>0.42169258823529415</v>
      </c>
      <c r="K494" s="25">
        <f>INDEX(FC_E2,$I494)+(MEDIAN(MinStable,$F494,1)-INDEX(FC_L,$I494))*(INDEX(FC_E2,$I494+1)-INDEX(FC_E2,$I494))/(INDEX(FC_L,$I494+1)-INDEX(FC_L,$I494))</f>
        <v>0.41596682352941178</v>
      </c>
      <c r="L494" s="25">
        <f>INDEX(FC_E3,$I494)+(MEDIAN(MinStable,$F494,1)-INDEX(FC_L,$I494))*(INDEX(FC_E3,$I494+1)-INDEX(FC_E3,$I494))/(INDEX(FC_L,$I494+1)-INDEX(FC_L,$I494))</f>
        <v>0.40896682352941177</v>
      </c>
      <c r="M494" s="26">
        <f>(Cap_1*F494/J494+IF(N_base&gt;=2,Cap_2*F494/K494,0)+IF(N_base&gt;=3,Cap_3*F494/L494,0))*dt/60</f>
        <v>0.12698370569743414</v>
      </c>
    </row>
    <row r="495" spans="1:13" x14ac:dyDescent="0.2">
      <c r="A495">
        <v>493</v>
      </c>
      <c r="B495" s="22">
        <f>A495/1440</f>
        <v>0.34236111111111112</v>
      </c>
      <c r="C495" s="27">
        <f>Sim!C495</f>
        <v>3.1616</v>
      </c>
      <c r="D495" s="24">
        <f>Cap_base</f>
        <v>3.4</v>
      </c>
      <c r="E495" s="24">
        <f>MEDIAN(MinStable*D495,C495,D495)</f>
        <v>3.1616</v>
      </c>
      <c r="F495" s="25">
        <f>E495/D495</f>
        <v>0.92988235294117649</v>
      </c>
      <c r="G495" s="24">
        <f>MAX(0,C495-E495)</f>
        <v>0</v>
      </c>
      <c r="H495" s="24">
        <f>MAX(0,E495-C495)</f>
        <v>0</v>
      </c>
      <c r="I495">
        <f>MIN(MATCH(MEDIAN(MinStable,F495,1),FC_L,1),3)</f>
        <v>3</v>
      </c>
      <c r="J495" s="25">
        <f>INDEX(FC_E1,$I495)+(MEDIAN(MinStable,$F495,1)-INDEX(FC_L,$I495))*(INDEX(FC_E1,$I495+1)-INDEX(FC_E1,$I495))/(INDEX(FC_L,$I495+1)-INDEX(FC_L,$I495))</f>
        <v>0.42154917647058826</v>
      </c>
      <c r="K495" s="25">
        <f>INDEX(FC_E2,$I495)+(MEDIAN(MinStable,$F495,1)-INDEX(FC_L,$I495))*(INDEX(FC_E2,$I495+1)-INDEX(FC_E2,$I495))/(INDEX(FC_L,$I495+1)-INDEX(FC_L,$I495))</f>
        <v>0.41582964705882353</v>
      </c>
      <c r="L495" s="25">
        <f>INDEX(FC_E3,$I495)+(MEDIAN(MinStable,$F495,1)-INDEX(FC_L,$I495))*(INDEX(FC_E3,$I495+1)-INDEX(FC_E3,$I495))/(INDEX(FC_L,$I495+1)-INDEX(FC_L,$I495))</f>
        <v>0.40882964705882352</v>
      </c>
      <c r="M495" s="26">
        <f>(Cap_1*F495/J495+IF(N_base&gt;=2,Cap_2*F495/K495,0)+IF(N_base&gt;=3,Cap_3*F495/L495,0))*dt/60</f>
        <v>0.12681370119264809</v>
      </c>
    </row>
    <row r="496" spans="1:13" x14ac:dyDescent="0.2">
      <c r="A496">
        <v>494</v>
      </c>
      <c r="B496" s="22">
        <f>A496/1440</f>
        <v>0.34305555555555556</v>
      </c>
      <c r="C496" s="27">
        <f>Sim!C496</f>
        <v>3.1229</v>
      </c>
      <c r="D496" s="24">
        <f>Cap_base</f>
        <v>3.4</v>
      </c>
      <c r="E496" s="24">
        <f>MEDIAN(MinStable*D496,C496,D496)</f>
        <v>3.1229</v>
      </c>
      <c r="F496" s="25">
        <f>E496/D496</f>
        <v>0.91849999999999998</v>
      </c>
      <c r="G496" s="24">
        <f>MAX(0,C496-E496)</f>
        <v>0</v>
      </c>
      <c r="H496" s="24">
        <f>MAX(0,E496-C496)</f>
        <v>0</v>
      </c>
      <c r="I496">
        <f>MIN(MATCH(MEDIAN(MinStable,F496,1),FC_L,1),3)</f>
        <v>3</v>
      </c>
      <c r="J496" s="25">
        <f>INDEX(FC_E1,$I496)+(MEDIAN(MinStable,$F496,1)-INDEX(FC_L,$I496))*(INDEX(FC_E1,$I496+1)-INDEX(FC_E1,$I496))/(INDEX(FC_L,$I496+1)-INDEX(FC_L,$I496))</f>
        <v>0.42050199999999999</v>
      </c>
      <c r="K496" s="25">
        <f>INDEX(FC_E2,$I496)+(MEDIAN(MinStable,$F496,1)-INDEX(FC_L,$I496))*(INDEX(FC_E2,$I496+1)-INDEX(FC_E2,$I496))/(INDEX(FC_L,$I496+1)-INDEX(FC_L,$I496))</f>
        <v>0.41482799999999997</v>
      </c>
      <c r="L496" s="25">
        <f>INDEX(FC_E3,$I496)+(MEDIAN(MinStable,$F496,1)-INDEX(FC_L,$I496))*(INDEX(FC_E3,$I496+1)-INDEX(FC_E3,$I496))/(INDEX(FC_L,$I496+1)-INDEX(FC_L,$I496))</f>
        <v>0.40782799999999997</v>
      </c>
      <c r="M496" s="26">
        <f>(Cap_1*F496/J496+IF(N_base&gt;=2,Cap_2*F496/K496,0)+IF(N_base&gt;=3,Cap_3*F496/L496,0))*dt/60</f>
        <v>0.1255688834067917</v>
      </c>
    </row>
    <row r="497" spans="1:13" x14ac:dyDescent="0.2">
      <c r="A497">
        <v>495</v>
      </c>
      <c r="B497" s="22">
        <f>A497/1440</f>
        <v>0.34375</v>
      </c>
      <c r="C497" s="27">
        <f>Sim!C497</f>
        <v>3.0499000000000001</v>
      </c>
      <c r="D497" s="24">
        <f>Cap_base</f>
        <v>3.4</v>
      </c>
      <c r="E497" s="24">
        <f>MEDIAN(MinStable*D497,C497,D497)</f>
        <v>3.0499000000000001</v>
      </c>
      <c r="F497" s="25">
        <f>E497/D497</f>
        <v>0.89702941176470596</v>
      </c>
      <c r="G497" s="24">
        <f>MAX(0,C497-E497)</f>
        <v>0</v>
      </c>
      <c r="H497" s="24">
        <f>MAX(0,E497-C497)</f>
        <v>0</v>
      </c>
      <c r="I497">
        <f>MIN(MATCH(MEDIAN(MinStable,F497,1),FC_L,1),3)</f>
        <v>3</v>
      </c>
      <c r="J497" s="25">
        <f>INDEX(FC_E1,$I497)+(MEDIAN(MinStable,$F497,1)-INDEX(FC_L,$I497))*(INDEX(FC_E1,$I497+1)-INDEX(FC_E1,$I497))/(INDEX(FC_L,$I497+1)-INDEX(FC_L,$I497))</f>
        <v>0.41852670588235297</v>
      </c>
      <c r="K497" s="25">
        <f>INDEX(FC_E2,$I497)+(MEDIAN(MinStable,$F497,1)-INDEX(FC_L,$I497))*(INDEX(FC_E2,$I497+1)-INDEX(FC_E2,$I497))/(INDEX(FC_L,$I497+1)-INDEX(FC_L,$I497))</f>
        <v>0.41293858823529411</v>
      </c>
      <c r="L497" s="25">
        <f>INDEX(FC_E3,$I497)+(MEDIAN(MinStable,$F497,1)-INDEX(FC_L,$I497))*(INDEX(FC_E3,$I497+1)-INDEX(FC_E3,$I497))/(INDEX(FC_L,$I497+1)-INDEX(FC_L,$I497))</f>
        <v>0.40593858823529411</v>
      </c>
      <c r="M497" s="26">
        <f>(Cap_1*F497/J497+IF(N_base&gt;=2,Cap_2*F497/K497,0)+IF(N_base&gt;=3,Cap_3*F497/L497,0))*dt/60</f>
        <v>0.1232040653022409</v>
      </c>
    </row>
    <row r="498" spans="1:13" x14ac:dyDescent="0.2">
      <c r="A498">
        <v>496</v>
      </c>
      <c r="B498" s="22">
        <f>A498/1440</f>
        <v>0.34444444444444444</v>
      </c>
      <c r="C498" s="27">
        <f>Sim!C498</f>
        <v>3.1795</v>
      </c>
      <c r="D498" s="24">
        <f>Cap_base</f>
        <v>3.4</v>
      </c>
      <c r="E498" s="24">
        <f>MEDIAN(MinStable*D498,C498,D498)</f>
        <v>3.1795</v>
      </c>
      <c r="F498" s="25">
        <f>E498/D498</f>
        <v>0.93514705882352944</v>
      </c>
      <c r="G498" s="24">
        <f>MAX(0,C498-E498)</f>
        <v>0</v>
      </c>
      <c r="H498" s="24">
        <f>MAX(0,E498-C498)</f>
        <v>0</v>
      </c>
      <c r="I498">
        <f>MIN(MATCH(MEDIAN(MinStable,F498,1),FC_L,1),3)</f>
        <v>3</v>
      </c>
      <c r="J498" s="25">
        <f>INDEX(FC_E1,$I498)+(MEDIAN(MinStable,$F498,1)-INDEX(FC_L,$I498))*(INDEX(FC_E1,$I498+1)-INDEX(FC_E1,$I498))/(INDEX(FC_L,$I498+1)-INDEX(FC_L,$I498))</f>
        <v>0.4220335294117647</v>
      </c>
      <c r="K498" s="25">
        <f>INDEX(FC_E2,$I498)+(MEDIAN(MinStable,$F498,1)-INDEX(FC_L,$I498))*(INDEX(FC_E2,$I498+1)-INDEX(FC_E2,$I498))/(INDEX(FC_L,$I498+1)-INDEX(FC_L,$I498))</f>
        <v>0.41629294117647059</v>
      </c>
      <c r="L498" s="25">
        <f>INDEX(FC_E3,$I498)+(MEDIAN(MinStable,$F498,1)-INDEX(FC_L,$I498))*(INDEX(FC_E3,$I498+1)-INDEX(FC_E3,$I498))/(INDEX(FC_L,$I498+1)-INDEX(FC_L,$I498))</f>
        <v>0.40929294117647058</v>
      </c>
      <c r="M498" s="26">
        <f>(Cap_1*F498/J498+IF(N_base&gt;=2,Cap_2*F498/K498,0)+IF(N_base&gt;=3,Cap_3*F498/L498,0))*dt/60</f>
        <v>0.12738741015832372</v>
      </c>
    </row>
    <row r="499" spans="1:13" x14ac:dyDescent="0.2">
      <c r="A499">
        <v>497</v>
      </c>
      <c r="B499" s="22">
        <f>A499/1440</f>
        <v>0.34513888888888888</v>
      </c>
      <c r="C499" s="27">
        <f>Sim!C499</f>
        <v>3.1084999999999998</v>
      </c>
      <c r="D499" s="24">
        <f>Cap_base</f>
        <v>3.4</v>
      </c>
      <c r="E499" s="24">
        <f>MEDIAN(MinStable*D499,C499,D499)</f>
        <v>3.1084999999999998</v>
      </c>
      <c r="F499" s="25">
        <f>E499/D499</f>
        <v>0.91426470588235287</v>
      </c>
      <c r="G499" s="24">
        <f>MAX(0,C499-E499)</f>
        <v>0</v>
      </c>
      <c r="H499" s="24">
        <f>MAX(0,E499-C499)</f>
        <v>0</v>
      </c>
      <c r="I499">
        <f>MIN(MATCH(MEDIAN(MinStable,F499,1),FC_L,1),3)</f>
        <v>3</v>
      </c>
      <c r="J499" s="25">
        <f>INDEX(FC_E1,$I499)+(MEDIAN(MinStable,$F499,1)-INDEX(FC_L,$I499))*(INDEX(FC_E1,$I499+1)-INDEX(FC_E1,$I499))/(INDEX(FC_L,$I499+1)-INDEX(FC_L,$I499))</f>
        <v>0.42011235294117649</v>
      </c>
      <c r="K499" s="25">
        <f>INDEX(FC_E2,$I499)+(MEDIAN(MinStable,$F499,1)-INDEX(FC_L,$I499))*(INDEX(FC_E2,$I499+1)-INDEX(FC_E2,$I499))/(INDEX(FC_L,$I499+1)-INDEX(FC_L,$I499))</f>
        <v>0.41445529411764703</v>
      </c>
      <c r="L499" s="25">
        <f>INDEX(FC_E3,$I499)+(MEDIAN(MinStable,$F499,1)-INDEX(FC_L,$I499))*(INDEX(FC_E3,$I499+1)-INDEX(FC_E3,$I499))/(INDEX(FC_L,$I499+1)-INDEX(FC_L,$I499))</f>
        <v>0.40745529411764703</v>
      </c>
      <c r="M499" s="26">
        <f>(Cap_1*F499/J499+IF(N_base&gt;=2,Cap_2*F499/K499,0)+IF(N_base&gt;=3,Cap_3*F499/L499,0))*dt/60</f>
        <v>0.12510413405931714</v>
      </c>
    </row>
    <row r="500" spans="1:13" x14ac:dyDescent="0.2">
      <c r="A500">
        <v>498</v>
      </c>
      <c r="B500" s="22">
        <f>A500/1440</f>
        <v>0.34583333333333333</v>
      </c>
      <c r="C500" s="27">
        <f>Sim!C500</f>
        <v>3.2109000000000001</v>
      </c>
      <c r="D500" s="24">
        <f>Cap_base</f>
        <v>3.4</v>
      </c>
      <c r="E500" s="24">
        <f>MEDIAN(MinStable*D500,C500,D500)</f>
        <v>3.2109000000000001</v>
      </c>
      <c r="F500" s="25">
        <f>E500/D500</f>
        <v>0.94438235294117656</v>
      </c>
      <c r="G500" s="24">
        <f>MAX(0,C500-E500)</f>
        <v>0</v>
      </c>
      <c r="H500" s="24">
        <f>MAX(0,E500-C500)</f>
        <v>0</v>
      </c>
      <c r="I500">
        <f>MIN(MATCH(MEDIAN(MinStable,F500,1),FC_L,1),3)</f>
        <v>3</v>
      </c>
      <c r="J500" s="25">
        <f>INDEX(FC_E1,$I500)+(MEDIAN(MinStable,$F500,1)-INDEX(FC_L,$I500))*(INDEX(FC_E1,$I500+1)-INDEX(FC_E1,$I500))/(INDEX(FC_L,$I500+1)-INDEX(FC_L,$I500))</f>
        <v>0.42288317647058826</v>
      </c>
      <c r="K500" s="25">
        <f>INDEX(FC_E2,$I500)+(MEDIAN(MinStable,$F500,1)-INDEX(FC_L,$I500))*(INDEX(FC_E2,$I500+1)-INDEX(FC_E2,$I500))/(INDEX(FC_L,$I500+1)-INDEX(FC_L,$I500))</f>
        <v>0.41710564705882353</v>
      </c>
      <c r="L500" s="25">
        <f>INDEX(FC_E3,$I500)+(MEDIAN(MinStable,$F500,1)-INDEX(FC_L,$I500))*(INDEX(FC_E3,$I500+1)-INDEX(FC_E3,$I500))/(INDEX(FC_L,$I500+1)-INDEX(FC_L,$I500))</f>
        <v>0.41010564705882352</v>
      </c>
      <c r="M500" s="26">
        <f>(Cap_1*F500/J500+IF(N_base&gt;=2,Cap_2*F500/K500,0)+IF(N_base&gt;=3,Cap_3*F500/L500,0))*dt/60</f>
        <v>0.1283906753760464</v>
      </c>
    </row>
    <row r="501" spans="1:13" x14ac:dyDescent="0.2">
      <c r="A501">
        <v>499</v>
      </c>
      <c r="B501" s="22">
        <f>A501/1440</f>
        <v>0.34652777777777777</v>
      </c>
      <c r="C501" s="27">
        <f>Sim!C501</f>
        <v>3.1505000000000001</v>
      </c>
      <c r="D501" s="24">
        <f>Cap_base</f>
        <v>3.4</v>
      </c>
      <c r="E501" s="24">
        <f>MEDIAN(MinStable*D501,C501,D501)</f>
        <v>3.1505000000000001</v>
      </c>
      <c r="F501" s="25">
        <f>E501/D501</f>
        <v>0.92661764705882355</v>
      </c>
      <c r="G501" s="24">
        <f>MAX(0,C501-E501)</f>
        <v>0</v>
      </c>
      <c r="H501" s="24">
        <f>MAX(0,E501-C501)</f>
        <v>0</v>
      </c>
      <c r="I501">
        <f>MIN(MATCH(MEDIAN(MinStable,F501,1),FC_L,1),3)</f>
        <v>3</v>
      </c>
      <c r="J501" s="25">
        <f>INDEX(FC_E1,$I501)+(MEDIAN(MinStable,$F501,1)-INDEX(FC_L,$I501))*(INDEX(FC_E1,$I501+1)-INDEX(FC_E1,$I501))/(INDEX(FC_L,$I501+1)-INDEX(FC_L,$I501))</f>
        <v>0.42124882352941179</v>
      </c>
      <c r="K501" s="25">
        <f>INDEX(FC_E2,$I501)+(MEDIAN(MinStable,$F501,1)-INDEX(FC_L,$I501))*(INDEX(FC_E2,$I501+1)-INDEX(FC_E2,$I501))/(INDEX(FC_L,$I501+1)-INDEX(FC_L,$I501))</f>
        <v>0.41554235294117647</v>
      </c>
      <c r="L501" s="25">
        <f>INDEX(FC_E3,$I501)+(MEDIAN(MinStable,$F501,1)-INDEX(FC_L,$I501))*(INDEX(FC_E3,$I501+1)-INDEX(FC_E3,$I501))/(INDEX(FC_L,$I501+1)-INDEX(FC_L,$I501))</f>
        <v>0.40854235294117647</v>
      </c>
      <c r="M501" s="26">
        <f>(Cap_1*F501/J501+IF(N_base&gt;=2,Cap_2*F501/K501,0)+IF(N_base&gt;=3,Cap_3*F501/L501,0))*dt/60</f>
        <v>0.12645728433143746</v>
      </c>
    </row>
    <row r="502" spans="1:13" x14ac:dyDescent="0.2">
      <c r="A502">
        <v>500</v>
      </c>
      <c r="B502" s="22">
        <f>A502/1440</f>
        <v>0.34722222222222221</v>
      </c>
      <c r="C502" s="27">
        <f>Sim!C502</f>
        <v>3.1475</v>
      </c>
      <c r="D502" s="24">
        <f>Cap_base</f>
        <v>3.4</v>
      </c>
      <c r="E502" s="24">
        <f>MEDIAN(MinStable*D502,C502,D502)</f>
        <v>3.1475</v>
      </c>
      <c r="F502" s="25">
        <f>E502/D502</f>
        <v>0.9257352941176471</v>
      </c>
      <c r="G502" s="24">
        <f>MAX(0,C502-E502)</f>
        <v>0</v>
      </c>
      <c r="H502" s="24">
        <f>MAX(0,E502-C502)</f>
        <v>0</v>
      </c>
      <c r="I502">
        <f>MIN(MATCH(MEDIAN(MinStable,F502,1),FC_L,1),3)</f>
        <v>3</v>
      </c>
      <c r="J502" s="25">
        <f>INDEX(FC_E1,$I502)+(MEDIAN(MinStable,$F502,1)-INDEX(FC_L,$I502))*(INDEX(FC_E1,$I502+1)-INDEX(FC_E1,$I502))/(INDEX(FC_L,$I502+1)-INDEX(FC_L,$I502))</f>
        <v>0.42116764705882354</v>
      </c>
      <c r="K502" s="25">
        <f>INDEX(FC_E2,$I502)+(MEDIAN(MinStable,$F502,1)-INDEX(FC_L,$I502))*(INDEX(FC_E2,$I502+1)-INDEX(FC_E2,$I502))/(INDEX(FC_L,$I502+1)-INDEX(FC_L,$I502))</f>
        <v>0.41546470588235296</v>
      </c>
      <c r="L502" s="25">
        <f>INDEX(FC_E3,$I502)+(MEDIAN(MinStable,$F502,1)-INDEX(FC_L,$I502))*(INDEX(FC_E3,$I502+1)-INDEX(FC_E3,$I502))/(INDEX(FC_L,$I502+1)-INDEX(FC_L,$I502))</f>
        <v>0.40846470588235295</v>
      </c>
      <c r="M502" s="26">
        <f>(Cap_1*F502/J502+IF(N_base&gt;=2,Cap_2*F502/K502,0)+IF(N_base&gt;=3,Cap_3*F502/L502,0))*dt/60</f>
        <v>0.12636086944071626</v>
      </c>
    </row>
    <row r="503" spans="1:13" x14ac:dyDescent="0.2">
      <c r="A503">
        <v>501</v>
      </c>
      <c r="B503" s="22">
        <f>A503/1440</f>
        <v>0.34791666666666665</v>
      </c>
      <c r="C503" s="27">
        <f>Sim!C503</f>
        <v>3.1267999999999998</v>
      </c>
      <c r="D503" s="24">
        <f>Cap_base</f>
        <v>3.4</v>
      </c>
      <c r="E503" s="24">
        <f>MEDIAN(MinStable*D503,C503,D503)</f>
        <v>3.1267999999999998</v>
      </c>
      <c r="F503" s="25">
        <f>E503/D503</f>
        <v>0.91964705882352937</v>
      </c>
      <c r="G503" s="24">
        <f>MAX(0,C503-E503)</f>
        <v>0</v>
      </c>
      <c r="H503" s="24">
        <f>MAX(0,E503-C503)</f>
        <v>0</v>
      </c>
      <c r="I503">
        <f>MIN(MATCH(MEDIAN(MinStable,F503,1),FC_L,1),3)</f>
        <v>3</v>
      </c>
      <c r="J503" s="25">
        <f>INDEX(FC_E1,$I503)+(MEDIAN(MinStable,$F503,1)-INDEX(FC_L,$I503))*(INDEX(FC_E1,$I503+1)-INDEX(FC_E1,$I503))/(INDEX(FC_L,$I503+1)-INDEX(FC_L,$I503))</f>
        <v>0.42060752941176471</v>
      </c>
      <c r="K503" s="25">
        <f>INDEX(FC_E2,$I503)+(MEDIAN(MinStable,$F503,1)-INDEX(FC_L,$I503))*(INDEX(FC_E2,$I503+1)-INDEX(FC_E2,$I503))/(INDEX(FC_L,$I503+1)-INDEX(FC_L,$I503))</f>
        <v>0.41492894117647056</v>
      </c>
      <c r="L503" s="25">
        <f>INDEX(FC_E3,$I503)+(MEDIAN(MinStable,$F503,1)-INDEX(FC_L,$I503))*(INDEX(FC_E3,$I503+1)-INDEX(FC_E3,$I503))/(INDEX(FC_L,$I503+1)-INDEX(FC_L,$I503))</f>
        <v>0.40792894117647055</v>
      </c>
      <c r="M503" s="26">
        <f>(Cap_1*F503/J503+IF(N_base&gt;=2,Cap_2*F503/K503,0)+IF(N_base&gt;=3,Cap_3*F503/L503,0))*dt/60</f>
        <v>0.12569460696824292</v>
      </c>
    </row>
    <row r="504" spans="1:13" x14ac:dyDescent="0.2">
      <c r="A504">
        <v>502</v>
      </c>
      <c r="B504" s="22">
        <f>A504/1440</f>
        <v>0.34861111111111109</v>
      </c>
      <c r="C504" s="27">
        <f>Sim!C504</f>
        <v>2.9998999999999998</v>
      </c>
      <c r="D504" s="24">
        <f>Cap_base</f>
        <v>3.4</v>
      </c>
      <c r="E504" s="24">
        <f>MEDIAN(MinStable*D504,C504,D504)</f>
        <v>2.9998999999999998</v>
      </c>
      <c r="F504" s="25">
        <f>E504/D504</f>
        <v>0.88232352941176462</v>
      </c>
      <c r="G504" s="24">
        <f>MAX(0,C504-E504)</f>
        <v>0</v>
      </c>
      <c r="H504" s="24">
        <f>MAX(0,E504-C504)</f>
        <v>0</v>
      </c>
      <c r="I504">
        <f>MIN(MATCH(MEDIAN(MinStable,F504,1),FC_L,1),3)</f>
        <v>3</v>
      </c>
      <c r="J504" s="25">
        <f>INDEX(FC_E1,$I504)+(MEDIAN(MinStable,$F504,1)-INDEX(FC_L,$I504))*(INDEX(FC_E1,$I504+1)-INDEX(FC_E1,$I504))/(INDEX(FC_L,$I504+1)-INDEX(FC_L,$I504))</f>
        <v>0.41717376470588236</v>
      </c>
      <c r="K504" s="25">
        <f>INDEX(FC_E2,$I504)+(MEDIAN(MinStable,$F504,1)-INDEX(FC_L,$I504))*(INDEX(FC_E2,$I504+1)-INDEX(FC_E2,$I504))/(INDEX(FC_L,$I504+1)-INDEX(FC_L,$I504))</f>
        <v>0.41164447058823528</v>
      </c>
      <c r="L504" s="25">
        <f>INDEX(FC_E3,$I504)+(MEDIAN(MinStable,$F504,1)-INDEX(FC_L,$I504))*(INDEX(FC_E3,$I504+1)-INDEX(FC_E3,$I504))/(INDEX(FC_L,$I504+1)-INDEX(FC_L,$I504))</f>
        <v>0.40464447058823527</v>
      </c>
      <c r="M504" s="26">
        <f>(Cap_1*F504/J504+IF(N_base&gt;=2,Cap_2*F504/K504,0)+IF(N_base&gt;=3,Cap_3*F504/L504,0))*dt/60</f>
        <v>0.12157159186090434</v>
      </c>
    </row>
    <row r="505" spans="1:13" x14ac:dyDescent="0.2">
      <c r="A505">
        <v>503</v>
      </c>
      <c r="B505" s="22">
        <f>A505/1440</f>
        <v>0.34930555555555554</v>
      </c>
      <c r="C505" s="27">
        <f>Sim!C505</f>
        <v>3.1724000000000001</v>
      </c>
      <c r="D505" s="24">
        <f>Cap_base</f>
        <v>3.4</v>
      </c>
      <c r="E505" s="24">
        <f>MEDIAN(MinStable*D505,C505,D505)</f>
        <v>3.1724000000000001</v>
      </c>
      <c r="F505" s="25">
        <f>E505/D505</f>
        <v>0.93305882352941183</v>
      </c>
      <c r="G505" s="24">
        <f>MAX(0,C505-E505)</f>
        <v>0</v>
      </c>
      <c r="H505" s="24">
        <f>MAX(0,E505-C505)</f>
        <v>0</v>
      </c>
      <c r="I505">
        <f>MIN(MATCH(MEDIAN(MinStable,F505,1),FC_L,1),3)</f>
        <v>3</v>
      </c>
      <c r="J505" s="25">
        <f>INDEX(FC_E1,$I505)+(MEDIAN(MinStable,$F505,1)-INDEX(FC_L,$I505))*(INDEX(FC_E1,$I505+1)-INDEX(FC_E1,$I505))/(INDEX(FC_L,$I505+1)-INDEX(FC_L,$I505))</f>
        <v>0.42184141176470591</v>
      </c>
      <c r="K505" s="25">
        <f>INDEX(FC_E2,$I505)+(MEDIAN(MinStable,$F505,1)-INDEX(FC_L,$I505))*(INDEX(FC_E2,$I505+1)-INDEX(FC_E2,$I505))/(INDEX(FC_L,$I505+1)-INDEX(FC_L,$I505))</f>
        <v>0.41610917647058826</v>
      </c>
      <c r="L505" s="25">
        <f>INDEX(FC_E3,$I505)+(MEDIAN(MinStable,$F505,1)-INDEX(FC_L,$I505))*(INDEX(FC_E3,$I505+1)-INDEX(FC_E3,$I505))/(INDEX(FC_L,$I505+1)-INDEX(FC_L,$I505))</f>
        <v>0.40910917647058825</v>
      </c>
      <c r="M505" s="26">
        <f>(Cap_1*F505/J505+IF(N_base&gt;=2,Cap_2*F505/K505,0)+IF(N_base&gt;=3,Cap_3*F505/L505,0))*dt/60</f>
        <v>0.12716000500278779</v>
      </c>
    </row>
    <row r="506" spans="1:13" x14ac:dyDescent="0.2">
      <c r="A506">
        <v>504</v>
      </c>
      <c r="B506" s="22">
        <f>A506/1440</f>
        <v>0.35</v>
      </c>
      <c r="C506" s="27">
        <f>Sim!C506</f>
        <v>3.1537999999999999</v>
      </c>
      <c r="D506" s="24">
        <f>Cap_base</f>
        <v>3.4</v>
      </c>
      <c r="E506" s="24">
        <f>MEDIAN(MinStable*D506,C506,D506)</f>
        <v>3.1537999999999999</v>
      </c>
      <c r="F506" s="25">
        <f>E506/D506</f>
        <v>0.9275882352941176</v>
      </c>
      <c r="G506" s="24">
        <f>MAX(0,C506-E506)</f>
        <v>0</v>
      </c>
      <c r="H506" s="24">
        <f>MAX(0,E506-C506)</f>
        <v>0</v>
      </c>
      <c r="I506">
        <f>MIN(MATCH(MEDIAN(MinStable,F506,1),FC_L,1),3)</f>
        <v>3</v>
      </c>
      <c r="J506" s="25">
        <f>INDEX(FC_E1,$I506)+(MEDIAN(MinStable,$F506,1)-INDEX(FC_L,$I506))*(INDEX(FC_E1,$I506+1)-INDEX(FC_E1,$I506))/(INDEX(FC_L,$I506+1)-INDEX(FC_L,$I506))</f>
        <v>0.42133811764705881</v>
      </c>
      <c r="K506" s="25">
        <f>INDEX(FC_E2,$I506)+(MEDIAN(MinStable,$F506,1)-INDEX(FC_L,$I506))*(INDEX(FC_E2,$I506+1)-INDEX(FC_E2,$I506))/(INDEX(FC_L,$I506+1)-INDEX(FC_L,$I506))</f>
        <v>0.41562776470588236</v>
      </c>
      <c r="L506" s="25">
        <f>INDEX(FC_E3,$I506)+(MEDIAN(MinStable,$F506,1)-INDEX(FC_L,$I506))*(INDEX(FC_E3,$I506+1)-INDEX(FC_E3,$I506))/(INDEX(FC_L,$I506+1)-INDEX(FC_L,$I506))</f>
        <v>0.40862776470588236</v>
      </c>
      <c r="M506" s="26">
        <f>(Cap_1*F506/J506+IF(N_base&gt;=2,Cap_2*F506/K506,0)+IF(N_base&gt;=3,Cap_3*F506/L506,0))*dt/60</f>
        <v>0.12656329841769379</v>
      </c>
    </row>
    <row r="507" spans="1:13" x14ac:dyDescent="0.2">
      <c r="A507">
        <v>505</v>
      </c>
      <c r="B507" s="22">
        <f>A507/1440</f>
        <v>0.35069444444444442</v>
      </c>
      <c r="C507" s="27">
        <f>Sim!C507</f>
        <v>3.1181000000000001</v>
      </c>
      <c r="D507" s="24">
        <f>Cap_base</f>
        <v>3.4</v>
      </c>
      <c r="E507" s="24">
        <f>MEDIAN(MinStable*D507,C507,D507)</f>
        <v>3.1181000000000001</v>
      </c>
      <c r="F507" s="25">
        <f>E507/D507</f>
        <v>0.91708823529411765</v>
      </c>
      <c r="G507" s="24">
        <f>MAX(0,C507-E507)</f>
        <v>0</v>
      </c>
      <c r="H507" s="24">
        <f>MAX(0,E507-C507)</f>
        <v>0</v>
      </c>
      <c r="I507">
        <f>MIN(MATCH(MEDIAN(MinStable,F507,1),FC_L,1),3)</f>
        <v>3</v>
      </c>
      <c r="J507" s="25">
        <f>INDEX(FC_E1,$I507)+(MEDIAN(MinStable,$F507,1)-INDEX(FC_L,$I507))*(INDEX(FC_E1,$I507+1)-INDEX(FC_E1,$I507))/(INDEX(FC_L,$I507+1)-INDEX(FC_L,$I507))</f>
        <v>0.42037211764705884</v>
      </c>
      <c r="K507" s="25">
        <f>INDEX(FC_E2,$I507)+(MEDIAN(MinStable,$F507,1)-INDEX(FC_L,$I507))*(INDEX(FC_E2,$I507+1)-INDEX(FC_E2,$I507))/(INDEX(FC_L,$I507+1)-INDEX(FC_L,$I507))</f>
        <v>0.41470376470588233</v>
      </c>
      <c r="L507" s="25">
        <f>INDEX(FC_E3,$I507)+(MEDIAN(MinStable,$F507,1)-INDEX(FC_L,$I507))*(INDEX(FC_E3,$I507+1)-INDEX(FC_E3,$I507))/(INDEX(FC_L,$I507+1)-INDEX(FC_L,$I507))</f>
        <v>0.40770376470588232</v>
      </c>
      <c r="M507" s="26">
        <f>(Cap_1*F507/J507+IF(N_base&gt;=2,Cap_2*F507/K507,0)+IF(N_base&gt;=3,Cap_3*F507/L507,0))*dt/60</f>
        <v>0.12541406130904309</v>
      </c>
    </row>
    <row r="508" spans="1:13" x14ac:dyDescent="0.2">
      <c r="A508">
        <v>506</v>
      </c>
      <c r="B508" s="22">
        <f>A508/1440</f>
        <v>0.35138888888888886</v>
      </c>
      <c r="C508" s="27">
        <f>Sim!C508</f>
        <v>3.5344000000000002</v>
      </c>
      <c r="D508" s="24">
        <f>Cap_base</f>
        <v>3.4</v>
      </c>
      <c r="E508" s="24">
        <f>MEDIAN(MinStable*D508,C508,D508)</f>
        <v>3.4</v>
      </c>
      <c r="F508" s="25">
        <f>E508/D508</f>
        <v>1</v>
      </c>
      <c r="G508" s="24">
        <f>MAX(0,C508-E508)</f>
        <v>0.1344000000000003</v>
      </c>
      <c r="H508" s="24">
        <f>MAX(0,E508-C508)</f>
        <v>0</v>
      </c>
      <c r="I508">
        <f>MIN(MATCH(MEDIAN(MinStable,F508,1),FC_L,1),3)</f>
        <v>3</v>
      </c>
      <c r="J508" s="25">
        <f>INDEX(FC_E1,$I508)+(MEDIAN(MinStable,$F508,1)-INDEX(FC_L,$I508))*(INDEX(FC_E1,$I508+1)-INDEX(FC_E1,$I508))/(INDEX(FC_L,$I508+1)-INDEX(FC_L,$I508))</f>
        <v>0.42799999999999999</v>
      </c>
      <c r="K508" s="25">
        <f>INDEX(FC_E2,$I508)+(MEDIAN(MinStable,$F508,1)-INDEX(FC_L,$I508))*(INDEX(FC_E2,$I508+1)-INDEX(FC_E2,$I508))/(INDEX(FC_L,$I508+1)-INDEX(FC_L,$I508))</f>
        <v>0.42199999999999999</v>
      </c>
      <c r="L508" s="25">
        <f>INDEX(FC_E3,$I508)+(MEDIAN(MinStable,$F508,1)-INDEX(FC_L,$I508))*(INDEX(FC_E3,$I508+1)-INDEX(FC_E3,$I508))/(INDEX(FC_L,$I508+1)-INDEX(FC_L,$I508))</f>
        <v>0.41499999999999998</v>
      </c>
      <c r="M508" s="26">
        <f>(Cap_1*F508/J508+IF(N_base&gt;=2,Cap_2*F508/K508,0)+IF(N_base&gt;=3,Cap_3*F508/L508,0))*dt/60</f>
        <v>0.13434959664142687</v>
      </c>
    </row>
    <row r="509" spans="1:13" x14ac:dyDescent="0.2">
      <c r="A509">
        <v>507</v>
      </c>
      <c r="B509" s="22">
        <f>A509/1440</f>
        <v>0.35208333333333336</v>
      </c>
      <c r="C509" s="27">
        <f>Sim!C509</f>
        <v>3.6787999999999998</v>
      </c>
      <c r="D509" s="24">
        <f>Cap_base</f>
        <v>3.4</v>
      </c>
      <c r="E509" s="24">
        <f>MEDIAN(MinStable*D509,C509,D509)</f>
        <v>3.4</v>
      </c>
      <c r="F509" s="25">
        <f>E509/D509</f>
        <v>1</v>
      </c>
      <c r="G509" s="24">
        <f>MAX(0,C509-E509)</f>
        <v>0.27879999999999994</v>
      </c>
      <c r="H509" s="24">
        <f>MAX(0,E509-C509)</f>
        <v>0</v>
      </c>
      <c r="I509">
        <f>MIN(MATCH(MEDIAN(MinStable,F509,1),FC_L,1),3)</f>
        <v>3</v>
      </c>
      <c r="J509" s="25">
        <f>INDEX(FC_E1,$I509)+(MEDIAN(MinStable,$F509,1)-INDEX(FC_L,$I509))*(INDEX(FC_E1,$I509+1)-INDEX(FC_E1,$I509))/(INDEX(FC_L,$I509+1)-INDEX(FC_L,$I509))</f>
        <v>0.42799999999999999</v>
      </c>
      <c r="K509" s="25">
        <f>INDEX(FC_E2,$I509)+(MEDIAN(MinStable,$F509,1)-INDEX(FC_L,$I509))*(INDEX(FC_E2,$I509+1)-INDEX(FC_E2,$I509))/(INDEX(FC_L,$I509+1)-INDEX(FC_L,$I509))</f>
        <v>0.42199999999999999</v>
      </c>
      <c r="L509" s="25">
        <f>INDEX(FC_E3,$I509)+(MEDIAN(MinStable,$F509,1)-INDEX(FC_L,$I509))*(INDEX(FC_E3,$I509+1)-INDEX(FC_E3,$I509))/(INDEX(FC_L,$I509+1)-INDEX(FC_L,$I509))</f>
        <v>0.41499999999999998</v>
      </c>
      <c r="M509" s="26">
        <f>(Cap_1*F509/J509+IF(N_base&gt;=2,Cap_2*F509/K509,0)+IF(N_base&gt;=3,Cap_3*F509/L509,0))*dt/60</f>
        <v>0.13434959664142687</v>
      </c>
    </row>
    <row r="510" spans="1:13" x14ac:dyDescent="0.2">
      <c r="A510">
        <v>508</v>
      </c>
      <c r="B510" s="22">
        <f>A510/1440</f>
        <v>0.3527777777777778</v>
      </c>
      <c r="C510" s="27">
        <f>Sim!C510</f>
        <v>3.6103000000000001</v>
      </c>
      <c r="D510" s="24">
        <f>Cap_base</f>
        <v>3.4</v>
      </c>
      <c r="E510" s="24">
        <f>MEDIAN(MinStable*D510,C510,D510)</f>
        <v>3.4</v>
      </c>
      <c r="F510" s="25">
        <f>E510/D510</f>
        <v>1</v>
      </c>
      <c r="G510" s="24">
        <f>MAX(0,C510-E510)</f>
        <v>0.21030000000000015</v>
      </c>
      <c r="H510" s="24">
        <f>MAX(0,E510-C510)</f>
        <v>0</v>
      </c>
      <c r="I510">
        <f>MIN(MATCH(MEDIAN(MinStable,F510,1),FC_L,1),3)</f>
        <v>3</v>
      </c>
      <c r="J510" s="25">
        <f>INDEX(FC_E1,$I510)+(MEDIAN(MinStable,$F510,1)-INDEX(FC_L,$I510))*(INDEX(FC_E1,$I510+1)-INDEX(FC_E1,$I510))/(INDEX(FC_L,$I510+1)-INDEX(FC_L,$I510))</f>
        <v>0.42799999999999999</v>
      </c>
      <c r="K510" s="25">
        <f>INDEX(FC_E2,$I510)+(MEDIAN(MinStable,$F510,1)-INDEX(FC_L,$I510))*(INDEX(FC_E2,$I510+1)-INDEX(FC_E2,$I510))/(INDEX(FC_L,$I510+1)-INDEX(FC_L,$I510))</f>
        <v>0.42199999999999999</v>
      </c>
      <c r="L510" s="25">
        <f>INDEX(FC_E3,$I510)+(MEDIAN(MinStable,$F510,1)-INDEX(FC_L,$I510))*(INDEX(FC_E3,$I510+1)-INDEX(FC_E3,$I510))/(INDEX(FC_L,$I510+1)-INDEX(FC_L,$I510))</f>
        <v>0.41499999999999998</v>
      </c>
      <c r="M510" s="26">
        <f>(Cap_1*F510/J510+IF(N_base&gt;=2,Cap_2*F510/K510,0)+IF(N_base&gt;=3,Cap_3*F510/L510,0))*dt/60</f>
        <v>0.13434959664142687</v>
      </c>
    </row>
    <row r="511" spans="1:13" x14ac:dyDescent="0.2">
      <c r="A511">
        <v>509</v>
      </c>
      <c r="B511" s="22">
        <f>A511/1440</f>
        <v>0.35347222222222224</v>
      </c>
      <c r="C511" s="27">
        <f>Sim!C511</f>
        <v>3.6694</v>
      </c>
      <c r="D511" s="24">
        <f>Cap_base</f>
        <v>3.4</v>
      </c>
      <c r="E511" s="24">
        <f>MEDIAN(MinStable*D511,C511,D511)</f>
        <v>3.4</v>
      </c>
      <c r="F511" s="25">
        <f>E511/D511</f>
        <v>1</v>
      </c>
      <c r="G511" s="24">
        <f>MAX(0,C511-E511)</f>
        <v>0.26940000000000008</v>
      </c>
      <c r="H511" s="24">
        <f>MAX(0,E511-C511)</f>
        <v>0</v>
      </c>
      <c r="I511">
        <f>MIN(MATCH(MEDIAN(MinStable,F511,1),FC_L,1),3)</f>
        <v>3</v>
      </c>
      <c r="J511" s="25">
        <f>INDEX(FC_E1,$I511)+(MEDIAN(MinStable,$F511,1)-INDEX(FC_L,$I511))*(INDEX(FC_E1,$I511+1)-INDEX(FC_E1,$I511))/(INDEX(FC_L,$I511+1)-INDEX(FC_L,$I511))</f>
        <v>0.42799999999999999</v>
      </c>
      <c r="K511" s="25">
        <f>INDEX(FC_E2,$I511)+(MEDIAN(MinStable,$F511,1)-INDEX(FC_L,$I511))*(INDEX(FC_E2,$I511+1)-INDEX(FC_E2,$I511))/(INDEX(FC_L,$I511+1)-INDEX(FC_L,$I511))</f>
        <v>0.42199999999999999</v>
      </c>
      <c r="L511" s="25">
        <f>INDEX(FC_E3,$I511)+(MEDIAN(MinStable,$F511,1)-INDEX(FC_L,$I511))*(INDEX(FC_E3,$I511+1)-INDEX(FC_E3,$I511))/(INDEX(FC_L,$I511+1)-INDEX(FC_L,$I511))</f>
        <v>0.41499999999999998</v>
      </c>
      <c r="M511" s="26">
        <f>(Cap_1*F511/J511+IF(N_base&gt;=2,Cap_2*F511/K511,0)+IF(N_base&gt;=3,Cap_3*F511/L511,0))*dt/60</f>
        <v>0.13434959664142687</v>
      </c>
    </row>
    <row r="512" spans="1:13" x14ac:dyDescent="0.2">
      <c r="A512">
        <v>510</v>
      </c>
      <c r="B512" s="22">
        <f>A512/1440</f>
        <v>0.35416666666666669</v>
      </c>
      <c r="C512" s="27">
        <f>Sim!C512</f>
        <v>3.1486000000000001</v>
      </c>
      <c r="D512" s="24">
        <f>Cap_base</f>
        <v>3.4</v>
      </c>
      <c r="E512" s="24">
        <f>MEDIAN(MinStable*D512,C512,D512)</f>
        <v>3.1486000000000001</v>
      </c>
      <c r="F512" s="25">
        <f>E512/D512</f>
        <v>0.92605882352941182</v>
      </c>
      <c r="G512" s="24">
        <f>MAX(0,C512-E512)</f>
        <v>0</v>
      </c>
      <c r="H512" s="24">
        <f>MAX(0,E512-C512)</f>
        <v>0</v>
      </c>
      <c r="I512">
        <f>MIN(MATCH(MEDIAN(MinStable,F512,1),FC_L,1),3)</f>
        <v>3</v>
      </c>
      <c r="J512" s="25">
        <f>INDEX(FC_E1,$I512)+(MEDIAN(MinStable,$F512,1)-INDEX(FC_L,$I512))*(INDEX(FC_E1,$I512+1)-INDEX(FC_E1,$I512))/(INDEX(FC_L,$I512+1)-INDEX(FC_L,$I512))</f>
        <v>0.42119741176470588</v>
      </c>
      <c r="K512" s="25">
        <f>INDEX(FC_E2,$I512)+(MEDIAN(MinStable,$F512,1)-INDEX(FC_L,$I512))*(INDEX(FC_E2,$I512+1)-INDEX(FC_E2,$I512))/(INDEX(FC_L,$I512+1)-INDEX(FC_L,$I512))</f>
        <v>0.41549317647058825</v>
      </c>
      <c r="L512" s="25">
        <f>INDEX(FC_E3,$I512)+(MEDIAN(MinStable,$F512,1)-INDEX(FC_L,$I512))*(INDEX(FC_E3,$I512+1)-INDEX(FC_E3,$I512))/(INDEX(FC_L,$I512+1)-INDEX(FC_L,$I512))</f>
        <v>0.40849317647058825</v>
      </c>
      <c r="M512" s="26">
        <f>(Cap_1*F512/J512+IF(N_base&gt;=2,Cap_2*F512/K512,0)+IF(N_base&gt;=3,Cap_3*F512/L512,0))*dt/60</f>
        <v>0.12639622582044543</v>
      </c>
    </row>
    <row r="513" spans="1:13" x14ac:dyDescent="0.2">
      <c r="A513">
        <v>511</v>
      </c>
      <c r="B513" s="22">
        <f>A513/1440</f>
        <v>0.35486111111111113</v>
      </c>
      <c r="C513" s="27">
        <f>Sim!C513</f>
        <v>3.1667999999999998</v>
      </c>
      <c r="D513" s="24">
        <f>Cap_base</f>
        <v>3.4</v>
      </c>
      <c r="E513" s="24">
        <f>MEDIAN(MinStable*D513,C513,D513)</f>
        <v>3.1667999999999998</v>
      </c>
      <c r="F513" s="25">
        <f>E513/D513</f>
        <v>0.93141176470588238</v>
      </c>
      <c r="G513" s="24">
        <f>MAX(0,C513-E513)</f>
        <v>0</v>
      </c>
      <c r="H513" s="24">
        <f>MAX(0,E513-C513)</f>
        <v>0</v>
      </c>
      <c r="I513">
        <f>MIN(MATCH(MEDIAN(MinStable,F513,1),FC_L,1),3)</f>
        <v>3</v>
      </c>
      <c r="J513" s="25">
        <f>INDEX(FC_E1,$I513)+(MEDIAN(MinStable,$F513,1)-INDEX(FC_L,$I513))*(INDEX(FC_E1,$I513+1)-INDEX(FC_E1,$I513))/(INDEX(FC_L,$I513+1)-INDEX(FC_L,$I513))</f>
        <v>0.42168988235294119</v>
      </c>
      <c r="K513" s="25">
        <f>INDEX(FC_E2,$I513)+(MEDIAN(MinStable,$F513,1)-INDEX(FC_L,$I513))*(INDEX(FC_E2,$I513+1)-INDEX(FC_E2,$I513))/(INDEX(FC_L,$I513+1)-INDEX(FC_L,$I513))</f>
        <v>0.41596423529411763</v>
      </c>
      <c r="L513" s="25">
        <f>INDEX(FC_E3,$I513)+(MEDIAN(MinStable,$F513,1)-INDEX(FC_L,$I513))*(INDEX(FC_E3,$I513+1)-INDEX(FC_E3,$I513))/(INDEX(FC_L,$I513+1)-INDEX(FC_L,$I513))</f>
        <v>0.40896423529411763</v>
      </c>
      <c r="M513" s="26">
        <f>(Cap_1*F513/J513+IF(N_base&gt;=2,Cap_2*F513/K513,0)+IF(N_base&gt;=3,Cap_3*F513/L513,0))*dt/60</f>
        <v>0.12698049912020687</v>
      </c>
    </row>
    <row r="514" spans="1:13" x14ac:dyDescent="0.2">
      <c r="A514">
        <v>512</v>
      </c>
      <c r="B514" s="22">
        <f>A514/1440</f>
        <v>0.35555555555555557</v>
      </c>
      <c r="C514" s="27">
        <f>Sim!C514</f>
        <v>3.1747000000000001</v>
      </c>
      <c r="D514" s="24">
        <f>Cap_base</f>
        <v>3.4</v>
      </c>
      <c r="E514" s="24">
        <f>MEDIAN(MinStable*D514,C514,D514)</f>
        <v>3.1747000000000001</v>
      </c>
      <c r="F514" s="25">
        <f>E514/D514</f>
        <v>0.93373529411764711</v>
      </c>
      <c r="G514" s="24">
        <f>MAX(0,C514-E514)</f>
        <v>0</v>
      </c>
      <c r="H514" s="24">
        <f>MAX(0,E514-C514)</f>
        <v>0</v>
      </c>
      <c r="I514">
        <f>MIN(MATCH(MEDIAN(MinStable,F514,1),FC_L,1),3)</f>
        <v>3</v>
      </c>
      <c r="J514" s="25">
        <f>INDEX(FC_E1,$I514)+(MEDIAN(MinStable,$F514,1)-INDEX(FC_L,$I514))*(INDEX(FC_E1,$I514+1)-INDEX(FC_E1,$I514))/(INDEX(FC_L,$I514+1)-INDEX(FC_L,$I514))</f>
        <v>0.42190364705882355</v>
      </c>
      <c r="K514" s="25">
        <f>INDEX(FC_E2,$I514)+(MEDIAN(MinStable,$F514,1)-INDEX(FC_L,$I514))*(INDEX(FC_E2,$I514+1)-INDEX(FC_E2,$I514))/(INDEX(FC_L,$I514+1)-INDEX(FC_L,$I514))</f>
        <v>0.41616870588235294</v>
      </c>
      <c r="L514" s="25">
        <f>INDEX(FC_E3,$I514)+(MEDIAN(MinStable,$F514,1)-INDEX(FC_L,$I514))*(INDEX(FC_E3,$I514+1)-INDEX(FC_E3,$I514))/(INDEX(FC_L,$I514+1)-INDEX(FC_L,$I514))</f>
        <v>0.40916870588235293</v>
      </c>
      <c r="M514" s="26">
        <f>(Cap_1*F514/J514+IF(N_base&gt;=2,Cap_2*F514/K514,0)+IF(N_base&gt;=3,Cap_3*F514/L514,0))*dt/60</f>
        <v>0.12723369381448832</v>
      </c>
    </row>
    <row r="515" spans="1:13" x14ac:dyDescent="0.2">
      <c r="A515">
        <v>513</v>
      </c>
      <c r="B515" s="22">
        <f>A515/1440</f>
        <v>0.35625000000000001</v>
      </c>
      <c r="C515" s="27">
        <f>Sim!C515</f>
        <v>3.1145</v>
      </c>
      <c r="D515" s="24">
        <f>Cap_base</f>
        <v>3.4</v>
      </c>
      <c r="E515" s="24">
        <f>MEDIAN(MinStable*D515,C515,D515)</f>
        <v>3.1145</v>
      </c>
      <c r="F515" s="25">
        <f>E515/D515</f>
        <v>0.91602941176470587</v>
      </c>
      <c r="G515" s="24">
        <f>MAX(0,C515-E515)</f>
        <v>0</v>
      </c>
      <c r="H515" s="24">
        <f>MAX(0,E515-C515)</f>
        <v>0</v>
      </c>
      <c r="I515">
        <f>MIN(MATCH(MEDIAN(MinStable,F515,1),FC_L,1),3)</f>
        <v>3</v>
      </c>
      <c r="J515" s="25">
        <f>INDEX(FC_E1,$I515)+(MEDIAN(MinStable,$F515,1)-INDEX(FC_L,$I515))*(INDEX(FC_E1,$I515+1)-INDEX(FC_E1,$I515))/(INDEX(FC_L,$I515+1)-INDEX(FC_L,$I515))</f>
        <v>0.42027470588235294</v>
      </c>
      <c r="K515" s="25">
        <f>INDEX(FC_E2,$I515)+(MEDIAN(MinStable,$F515,1)-INDEX(FC_L,$I515))*(INDEX(FC_E2,$I515+1)-INDEX(FC_E2,$I515))/(INDEX(FC_L,$I515+1)-INDEX(FC_L,$I515))</f>
        <v>0.41461058823529412</v>
      </c>
      <c r="L515" s="25">
        <f>INDEX(FC_E3,$I515)+(MEDIAN(MinStable,$F515,1)-INDEX(FC_L,$I515))*(INDEX(FC_E3,$I515+1)-INDEX(FC_E3,$I515))/(INDEX(FC_L,$I515+1)-INDEX(FC_L,$I515))</f>
        <v>0.40761058823529411</v>
      </c>
      <c r="M515" s="26">
        <f>(Cap_1*F515/J515+IF(N_base&gt;=2,Cap_2*F515/K515,0)+IF(N_base&gt;=3,Cap_3*F515/L515,0))*dt/60</f>
        <v>0.12529788284119764</v>
      </c>
    </row>
    <row r="516" spans="1:13" x14ac:dyDescent="0.2">
      <c r="A516">
        <v>514</v>
      </c>
      <c r="B516" s="22">
        <f>A516/1440</f>
        <v>0.35694444444444445</v>
      </c>
      <c r="C516" s="27">
        <f>Sim!C516</f>
        <v>3.2479</v>
      </c>
      <c r="D516" s="24">
        <f>Cap_base</f>
        <v>3.4</v>
      </c>
      <c r="E516" s="24">
        <f>MEDIAN(MinStable*D516,C516,D516)</f>
        <v>3.2479</v>
      </c>
      <c r="F516" s="25">
        <f>E516/D516</f>
        <v>0.95526470588235302</v>
      </c>
      <c r="G516" s="24">
        <f>MAX(0,C516-E516)</f>
        <v>0</v>
      </c>
      <c r="H516" s="24">
        <f>MAX(0,E516-C516)</f>
        <v>0</v>
      </c>
      <c r="I516">
        <f>MIN(MATCH(MEDIAN(MinStable,F516,1),FC_L,1),3)</f>
        <v>3</v>
      </c>
      <c r="J516" s="25">
        <f>INDEX(FC_E1,$I516)+(MEDIAN(MinStable,$F516,1)-INDEX(FC_L,$I516))*(INDEX(FC_E1,$I516+1)-INDEX(FC_E1,$I516))/(INDEX(FC_L,$I516+1)-INDEX(FC_L,$I516))</f>
        <v>0.42388435294117649</v>
      </c>
      <c r="K516" s="25">
        <f>INDEX(FC_E2,$I516)+(MEDIAN(MinStable,$F516,1)-INDEX(FC_L,$I516))*(INDEX(FC_E2,$I516+1)-INDEX(FC_E2,$I516))/(INDEX(FC_L,$I516+1)-INDEX(FC_L,$I516))</f>
        <v>0.41806329411764703</v>
      </c>
      <c r="L516" s="25">
        <f>INDEX(FC_E3,$I516)+(MEDIAN(MinStable,$F516,1)-INDEX(FC_L,$I516))*(INDEX(FC_E3,$I516+1)-INDEX(FC_E3,$I516))/(INDEX(FC_L,$I516+1)-INDEX(FC_L,$I516))</f>
        <v>0.41106329411764703</v>
      </c>
      <c r="M516" s="26">
        <f>(Cap_1*F516/J516+IF(N_base&gt;=2,Cap_2*F516/K516,0)+IF(N_base&gt;=3,Cap_3*F516/L516,0))*dt/60</f>
        <v>0.12956777871635208</v>
      </c>
    </row>
    <row r="517" spans="1:13" x14ac:dyDescent="0.2">
      <c r="A517">
        <v>515</v>
      </c>
      <c r="B517" s="22">
        <f>A517/1440</f>
        <v>0.3576388888888889</v>
      </c>
      <c r="C517" s="27">
        <f>Sim!C517</f>
        <v>3.2431000000000001</v>
      </c>
      <c r="D517" s="24">
        <f>Cap_base</f>
        <v>3.4</v>
      </c>
      <c r="E517" s="24">
        <f>MEDIAN(MinStable*D517,C517,D517)</f>
        <v>3.2431000000000001</v>
      </c>
      <c r="F517" s="25">
        <f>E517/D517</f>
        <v>0.95385294117647068</v>
      </c>
      <c r="G517" s="24">
        <f>MAX(0,C517-E517)</f>
        <v>0</v>
      </c>
      <c r="H517" s="24">
        <f>MAX(0,E517-C517)</f>
        <v>0</v>
      </c>
      <c r="I517">
        <f>MIN(MATCH(MEDIAN(MinStable,F517,1),FC_L,1),3)</f>
        <v>3</v>
      </c>
      <c r="J517" s="25">
        <f>INDEX(FC_E1,$I517)+(MEDIAN(MinStable,$F517,1)-INDEX(FC_L,$I517))*(INDEX(FC_E1,$I517+1)-INDEX(FC_E1,$I517))/(INDEX(FC_L,$I517+1)-INDEX(FC_L,$I517))</f>
        <v>0.42375447058823529</v>
      </c>
      <c r="K517" s="25">
        <f>INDEX(FC_E2,$I517)+(MEDIAN(MinStable,$F517,1)-INDEX(FC_L,$I517))*(INDEX(FC_E2,$I517+1)-INDEX(FC_E2,$I517))/(INDEX(FC_L,$I517+1)-INDEX(FC_L,$I517))</f>
        <v>0.41793905882352944</v>
      </c>
      <c r="L517" s="25">
        <f>INDEX(FC_E3,$I517)+(MEDIAN(MinStable,$F517,1)-INDEX(FC_L,$I517))*(INDEX(FC_E3,$I517+1)-INDEX(FC_E3,$I517))/(INDEX(FC_L,$I517+1)-INDEX(FC_L,$I517))</f>
        <v>0.41093905882352944</v>
      </c>
      <c r="M517" s="26">
        <f>(Cap_1*F517/J517+IF(N_base&gt;=2,Cap_2*F517/K517,0)+IF(N_base&gt;=3,Cap_3*F517/L517,0))*dt/60</f>
        <v>0.12941538291595597</v>
      </c>
    </row>
    <row r="518" spans="1:13" x14ac:dyDescent="0.2">
      <c r="A518">
        <v>516</v>
      </c>
      <c r="B518" s="22">
        <f>A518/1440</f>
        <v>0.35833333333333334</v>
      </c>
      <c r="C518" s="27">
        <f>Sim!C518</f>
        <v>3.1701999999999999</v>
      </c>
      <c r="D518" s="24">
        <f>Cap_base</f>
        <v>3.4</v>
      </c>
      <c r="E518" s="24">
        <f>MEDIAN(MinStable*D518,C518,D518)</f>
        <v>3.1701999999999999</v>
      </c>
      <c r="F518" s="25">
        <f>E518/D518</f>
        <v>0.93241176470588238</v>
      </c>
      <c r="G518" s="24">
        <f>MAX(0,C518-E518)</f>
        <v>0</v>
      </c>
      <c r="H518" s="24">
        <f>MAX(0,E518-C518)</f>
        <v>0</v>
      </c>
      <c r="I518">
        <f>MIN(MATCH(MEDIAN(MinStable,F518,1),FC_L,1),3)</f>
        <v>3</v>
      </c>
      <c r="J518" s="25">
        <f>INDEX(FC_E1,$I518)+(MEDIAN(MinStable,$F518,1)-INDEX(FC_L,$I518))*(INDEX(FC_E1,$I518+1)-INDEX(FC_E1,$I518))/(INDEX(FC_L,$I518+1)-INDEX(FC_L,$I518))</f>
        <v>0.42178188235294117</v>
      </c>
      <c r="K518" s="25">
        <f>INDEX(FC_E2,$I518)+(MEDIAN(MinStable,$F518,1)-INDEX(FC_L,$I518))*(INDEX(FC_E2,$I518+1)-INDEX(FC_E2,$I518))/(INDEX(FC_L,$I518+1)-INDEX(FC_L,$I518))</f>
        <v>0.41605223529411767</v>
      </c>
      <c r="L518" s="25">
        <f>INDEX(FC_E3,$I518)+(MEDIAN(MinStable,$F518,1)-INDEX(FC_L,$I518))*(INDEX(FC_E3,$I518+1)-INDEX(FC_E3,$I518))/(INDEX(FC_L,$I518+1)-INDEX(FC_L,$I518))</f>
        <v>0.40905223529411766</v>
      </c>
      <c r="M518" s="26">
        <f>(Cap_1*F518/J518+IF(N_base&gt;=2,Cap_2*F518/K518,0)+IF(N_base&gt;=3,Cap_3*F518/L518,0))*dt/60</f>
        <v>0.12708949999598734</v>
      </c>
    </row>
    <row r="519" spans="1:13" x14ac:dyDescent="0.2">
      <c r="A519">
        <v>517</v>
      </c>
      <c r="B519" s="22">
        <f>A519/1440</f>
        <v>0.35902777777777778</v>
      </c>
      <c r="C519" s="27">
        <f>Sim!C519</f>
        <v>3.1852</v>
      </c>
      <c r="D519" s="24">
        <f>Cap_base</f>
        <v>3.4</v>
      </c>
      <c r="E519" s="24">
        <f>MEDIAN(MinStable*D519,C519,D519)</f>
        <v>3.1852</v>
      </c>
      <c r="F519" s="25">
        <f>E519/D519</f>
        <v>0.93682352941176472</v>
      </c>
      <c r="G519" s="24">
        <f>MAX(0,C519-E519)</f>
        <v>0</v>
      </c>
      <c r="H519" s="24">
        <f>MAX(0,E519-C519)</f>
        <v>0</v>
      </c>
      <c r="I519">
        <f>MIN(MATCH(MEDIAN(MinStable,F519,1),FC_L,1),3)</f>
        <v>3</v>
      </c>
      <c r="J519" s="25">
        <f>INDEX(FC_E1,$I519)+(MEDIAN(MinStable,$F519,1)-INDEX(FC_L,$I519))*(INDEX(FC_E1,$I519+1)-INDEX(FC_E1,$I519))/(INDEX(FC_L,$I519+1)-INDEX(FC_L,$I519))</f>
        <v>0.42218776470588237</v>
      </c>
      <c r="K519" s="25">
        <f>INDEX(FC_E2,$I519)+(MEDIAN(MinStable,$F519,1)-INDEX(FC_L,$I519))*(INDEX(FC_E2,$I519+1)-INDEX(FC_E2,$I519))/(INDEX(FC_L,$I519+1)-INDEX(FC_L,$I519))</f>
        <v>0.4164404705882353</v>
      </c>
      <c r="L519" s="25">
        <f>INDEX(FC_E3,$I519)+(MEDIAN(MinStable,$F519,1)-INDEX(FC_L,$I519))*(INDEX(FC_E3,$I519+1)-INDEX(FC_E3,$I519))/(INDEX(FC_L,$I519+1)-INDEX(FC_L,$I519))</f>
        <v>0.40944047058823529</v>
      </c>
      <c r="M519" s="26">
        <f>(Cap_1*F519/J519+IF(N_base&gt;=2,Cap_2*F519/K519,0)+IF(N_base&gt;=3,Cap_3*F519/L519,0))*dt/60</f>
        <v>0.12756982723537735</v>
      </c>
    </row>
    <row r="520" spans="1:13" x14ac:dyDescent="0.2">
      <c r="A520">
        <v>518</v>
      </c>
      <c r="B520" s="22">
        <f>A520/1440</f>
        <v>0.35972222222222222</v>
      </c>
      <c r="C520" s="27">
        <f>Sim!C520</f>
        <v>3.1829000000000001</v>
      </c>
      <c r="D520" s="24">
        <f>Cap_base</f>
        <v>3.4</v>
      </c>
      <c r="E520" s="24">
        <f>MEDIAN(MinStable*D520,C520,D520)</f>
        <v>3.1829000000000001</v>
      </c>
      <c r="F520" s="25">
        <f>E520/D520</f>
        <v>0.93614705882352944</v>
      </c>
      <c r="G520" s="24">
        <f>MAX(0,C520-E520)</f>
        <v>0</v>
      </c>
      <c r="H520" s="24">
        <f>MAX(0,E520-C520)</f>
        <v>0</v>
      </c>
      <c r="I520">
        <f>MIN(MATCH(MEDIAN(MinStable,F520,1),FC_L,1),3)</f>
        <v>3</v>
      </c>
      <c r="J520" s="25">
        <f>INDEX(FC_E1,$I520)+(MEDIAN(MinStable,$F520,1)-INDEX(FC_L,$I520))*(INDEX(FC_E1,$I520+1)-INDEX(FC_E1,$I520))/(INDEX(FC_L,$I520+1)-INDEX(FC_L,$I520))</f>
        <v>0.42212552941176473</v>
      </c>
      <c r="K520" s="25">
        <f>INDEX(FC_E2,$I520)+(MEDIAN(MinStable,$F520,1)-INDEX(FC_L,$I520))*(INDEX(FC_E2,$I520+1)-INDEX(FC_E2,$I520))/(INDEX(FC_L,$I520+1)-INDEX(FC_L,$I520))</f>
        <v>0.41638094117647056</v>
      </c>
      <c r="L520" s="25">
        <f>INDEX(FC_E3,$I520)+(MEDIAN(MinStable,$F520,1)-INDEX(FC_L,$I520))*(INDEX(FC_E3,$I520+1)-INDEX(FC_E3,$I520))/(INDEX(FC_L,$I520+1)-INDEX(FC_L,$I520))</f>
        <v>0.40938094117647056</v>
      </c>
      <c r="M520" s="26">
        <f>(Cap_1*F520/J520+IF(N_base&gt;=2,Cap_2*F520/K520,0)+IF(N_base&gt;=3,Cap_3*F520/L520,0))*dt/60</f>
        <v>0.1274962361569128</v>
      </c>
    </row>
    <row r="521" spans="1:13" x14ac:dyDescent="0.2">
      <c r="A521">
        <v>519</v>
      </c>
      <c r="B521" s="22">
        <f>A521/1440</f>
        <v>0.36041666666666666</v>
      </c>
      <c r="C521" s="27">
        <f>Sim!C521</f>
        <v>3.1596000000000002</v>
      </c>
      <c r="D521" s="24">
        <f>Cap_base</f>
        <v>3.4</v>
      </c>
      <c r="E521" s="24">
        <f>MEDIAN(MinStable*D521,C521,D521)</f>
        <v>3.1596000000000002</v>
      </c>
      <c r="F521" s="25">
        <f>E521/D521</f>
        <v>0.92929411764705894</v>
      </c>
      <c r="G521" s="24">
        <f>MAX(0,C521-E521)</f>
        <v>0</v>
      </c>
      <c r="H521" s="24">
        <f>MAX(0,E521-C521)</f>
        <v>0</v>
      </c>
      <c r="I521">
        <f>MIN(MATCH(MEDIAN(MinStable,F521,1),FC_L,1),3)</f>
        <v>3</v>
      </c>
      <c r="J521" s="25">
        <f>INDEX(FC_E1,$I521)+(MEDIAN(MinStable,$F521,1)-INDEX(FC_L,$I521))*(INDEX(FC_E1,$I521+1)-INDEX(FC_E1,$I521))/(INDEX(FC_L,$I521+1)-INDEX(FC_L,$I521))</f>
        <v>0.42149505882352944</v>
      </c>
      <c r="K521" s="25">
        <f>INDEX(FC_E2,$I521)+(MEDIAN(MinStable,$F521,1)-INDEX(FC_L,$I521))*(INDEX(FC_E2,$I521+1)-INDEX(FC_E2,$I521))/(INDEX(FC_L,$I521+1)-INDEX(FC_L,$I521))</f>
        <v>0.41577788235294116</v>
      </c>
      <c r="L521" s="25">
        <f>INDEX(FC_E3,$I521)+(MEDIAN(MinStable,$F521,1)-INDEX(FC_L,$I521))*(INDEX(FC_E3,$I521+1)-INDEX(FC_E3,$I521))/(INDEX(FC_L,$I521+1)-INDEX(FC_L,$I521))</f>
        <v>0.40877788235294116</v>
      </c>
      <c r="M521" s="26">
        <f>(Cap_1*F521/J521+IF(N_base&gt;=2,Cap_2*F521/K521,0)+IF(N_base&gt;=3,Cap_3*F521/L521,0))*dt/60</f>
        <v>0.12674951891640907</v>
      </c>
    </row>
    <row r="522" spans="1:13" x14ac:dyDescent="0.2">
      <c r="A522">
        <v>520</v>
      </c>
      <c r="B522" s="22">
        <f>A522/1440</f>
        <v>0.3611111111111111</v>
      </c>
      <c r="C522" s="27">
        <f>Sim!C522</f>
        <v>3.2888999999999999</v>
      </c>
      <c r="D522" s="24">
        <f>Cap_base</f>
        <v>3.4</v>
      </c>
      <c r="E522" s="24">
        <f>MEDIAN(MinStable*D522,C522,D522)</f>
        <v>3.2888999999999999</v>
      </c>
      <c r="F522" s="25">
        <f>E522/D522</f>
        <v>0.96732352941176469</v>
      </c>
      <c r="G522" s="24">
        <f>MAX(0,C522-E522)</f>
        <v>0</v>
      </c>
      <c r="H522" s="24">
        <f>MAX(0,E522-C522)</f>
        <v>0</v>
      </c>
      <c r="I522">
        <f>MIN(MATCH(MEDIAN(MinStable,F522,1),FC_L,1),3)</f>
        <v>3</v>
      </c>
      <c r="J522" s="25">
        <f>INDEX(FC_E1,$I522)+(MEDIAN(MinStable,$F522,1)-INDEX(FC_L,$I522))*(INDEX(FC_E1,$I522+1)-INDEX(FC_E1,$I522))/(INDEX(FC_L,$I522+1)-INDEX(FC_L,$I522))</f>
        <v>0.42499376470588235</v>
      </c>
      <c r="K522" s="25">
        <f>INDEX(FC_E2,$I522)+(MEDIAN(MinStable,$F522,1)-INDEX(FC_L,$I522))*(INDEX(FC_E2,$I522+1)-INDEX(FC_E2,$I522))/(INDEX(FC_L,$I522+1)-INDEX(FC_L,$I522))</f>
        <v>0.41912447058823527</v>
      </c>
      <c r="L522" s="25">
        <f>INDEX(FC_E3,$I522)+(MEDIAN(MinStable,$F522,1)-INDEX(FC_L,$I522))*(INDEX(FC_E3,$I522+1)-INDEX(FC_E3,$I522))/(INDEX(FC_L,$I522+1)-INDEX(FC_L,$I522))</f>
        <v>0.41212447058823526</v>
      </c>
      <c r="M522" s="26">
        <f>(Cap_1*F522/J522+IF(N_base&gt;=2,Cap_2*F522/K522,0)+IF(N_base&gt;=3,Cap_3*F522/L522,0))*dt/60</f>
        <v>0.1308657510653253</v>
      </c>
    </row>
    <row r="523" spans="1:13" x14ac:dyDescent="0.2">
      <c r="A523">
        <v>521</v>
      </c>
      <c r="B523" s="22">
        <f>A523/1440</f>
        <v>0.36180555555555555</v>
      </c>
      <c r="C523" s="27">
        <f>Sim!C523</f>
        <v>3.1221000000000001</v>
      </c>
      <c r="D523" s="24">
        <f>Cap_base</f>
        <v>3.4</v>
      </c>
      <c r="E523" s="24">
        <f>MEDIAN(MinStable*D523,C523,D523)</f>
        <v>3.1221000000000001</v>
      </c>
      <c r="F523" s="25">
        <f>E523/D523</f>
        <v>0.91826470588235298</v>
      </c>
      <c r="G523" s="24">
        <f>MAX(0,C523-E523)</f>
        <v>0</v>
      </c>
      <c r="H523" s="24">
        <f>MAX(0,E523-C523)</f>
        <v>0</v>
      </c>
      <c r="I523">
        <f>MIN(MATCH(MEDIAN(MinStable,F523,1),FC_L,1),3)</f>
        <v>3</v>
      </c>
      <c r="J523" s="25">
        <f>INDEX(FC_E1,$I523)+(MEDIAN(MinStable,$F523,1)-INDEX(FC_L,$I523))*(INDEX(FC_E1,$I523+1)-INDEX(FC_E1,$I523))/(INDEX(FC_L,$I523+1)-INDEX(FC_L,$I523))</f>
        <v>0.42048035294117647</v>
      </c>
      <c r="K523" s="25">
        <f>INDEX(FC_E2,$I523)+(MEDIAN(MinStable,$F523,1)-INDEX(FC_L,$I523))*(INDEX(FC_E2,$I523+1)-INDEX(FC_E2,$I523))/(INDEX(FC_L,$I523+1)-INDEX(FC_L,$I523))</f>
        <v>0.41480729411764705</v>
      </c>
      <c r="L523" s="25">
        <f>INDEX(FC_E3,$I523)+(MEDIAN(MinStable,$F523,1)-INDEX(FC_L,$I523))*(INDEX(FC_E3,$I523+1)-INDEX(FC_E3,$I523))/(INDEX(FC_L,$I523+1)-INDEX(FC_L,$I523))</f>
        <v>0.40780729411764705</v>
      </c>
      <c r="M523" s="26">
        <f>(Cap_1*F523/J523+IF(N_base&gt;=2,Cap_2*F523/K523,0)+IF(N_base&gt;=3,Cap_3*F523/L523,0))*dt/60</f>
        <v>0.12554308627036204</v>
      </c>
    </row>
    <row r="524" spans="1:13" x14ac:dyDescent="0.2">
      <c r="A524">
        <v>522</v>
      </c>
      <c r="B524" s="22">
        <f>A524/1440</f>
        <v>0.36249999999999999</v>
      </c>
      <c r="C524" s="27">
        <f>Sim!C524</f>
        <v>3.1663000000000001</v>
      </c>
      <c r="D524" s="24">
        <f>Cap_base</f>
        <v>3.4</v>
      </c>
      <c r="E524" s="24">
        <f>MEDIAN(MinStable*D524,C524,D524)</f>
        <v>3.1663000000000001</v>
      </c>
      <c r="F524" s="25">
        <f>E524/D524</f>
        <v>0.93126470588235299</v>
      </c>
      <c r="G524" s="24">
        <f>MAX(0,C524-E524)</f>
        <v>0</v>
      </c>
      <c r="H524" s="24">
        <f>MAX(0,E524-C524)</f>
        <v>0</v>
      </c>
      <c r="I524">
        <f>MIN(MATCH(MEDIAN(MinStable,F524,1),FC_L,1),3)</f>
        <v>3</v>
      </c>
      <c r="J524" s="25">
        <f>INDEX(FC_E1,$I524)+(MEDIAN(MinStable,$F524,1)-INDEX(FC_L,$I524))*(INDEX(FC_E1,$I524+1)-INDEX(FC_E1,$I524))/(INDEX(FC_L,$I524+1)-INDEX(FC_L,$I524))</f>
        <v>0.4216763529411765</v>
      </c>
      <c r="K524" s="25">
        <f>INDEX(FC_E2,$I524)+(MEDIAN(MinStable,$F524,1)-INDEX(FC_L,$I524))*(INDEX(FC_E2,$I524+1)-INDEX(FC_E2,$I524))/(INDEX(FC_L,$I524+1)-INDEX(FC_L,$I524))</f>
        <v>0.41595129411764709</v>
      </c>
      <c r="L524" s="25">
        <f>INDEX(FC_E3,$I524)+(MEDIAN(MinStable,$F524,1)-INDEX(FC_L,$I524))*(INDEX(FC_E3,$I524+1)-INDEX(FC_E3,$I524))/(INDEX(FC_L,$I524+1)-INDEX(FC_L,$I524))</f>
        <v>0.40895129411764708</v>
      </c>
      <c r="M524" s="26">
        <f>(Cap_1*F524/J524+IF(N_base&gt;=2,Cap_2*F524/K524,0)+IF(N_base&gt;=3,Cap_3*F524/L524,0))*dt/60</f>
        <v>0.12696446562563313</v>
      </c>
    </row>
    <row r="525" spans="1:13" x14ac:dyDescent="0.2">
      <c r="A525">
        <v>523</v>
      </c>
      <c r="B525" s="22">
        <f>A525/1440</f>
        <v>0.36319444444444443</v>
      </c>
      <c r="C525" s="27">
        <f>Sim!C525</f>
        <v>3.1318999999999999</v>
      </c>
      <c r="D525" s="24">
        <f>Cap_base</f>
        <v>3.4</v>
      </c>
      <c r="E525" s="24">
        <f>MEDIAN(MinStable*D525,C525,D525)</f>
        <v>3.1318999999999999</v>
      </c>
      <c r="F525" s="25">
        <f>E525/D525</f>
        <v>0.92114705882352943</v>
      </c>
      <c r="G525" s="24">
        <f>MAX(0,C525-E525)</f>
        <v>0</v>
      </c>
      <c r="H525" s="24">
        <f>MAX(0,E525-C525)</f>
        <v>0</v>
      </c>
      <c r="I525">
        <f>MIN(MATCH(MEDIAN(MinStable,F525,1),FC_L,1),3)</f>
        <v>3</v>
      </c>
      <c r="J525" s="25">
        <f>INDEX(FC_E1,$I525)+(MEDIAN(MinStable,$F525,1)-INDEX(FC_L,$I525))*(INDEX(FC_E1,$I525+1)-INDEX(FC_E1,$I525))/(INDEX(FC_L,$I525+1)-INDEX(FC_L,$I525))</f>
        <v>0.42074552941176468</v>
      </c>
      <c r="K525" s="25">
        <f>INDEX(FC_E2,$I525)+(MEDIAN(MinStable,$F525,1)-INDEX(FC_L,$I525))*(INDEX(FC_E2,$I525+1)-INDEX(FC_E2,$I525))/(INDEX(FC_L,$I525+1)-INDEX(FC_L,$I525))</f>
        <v>0.41506094117647058</v>
      </c>
      <c r="L525" s="25">
        <f>INDEX(FC_E3,$I525)+(MEDIAN(MinStable,$F525,1)-INDEX(FC_L,$I525))*(INDEX(FC_E3,$I525+1)-INDEX(FC_E3,$I525))/(INDEX(FC_L,$I525+1)-INDEX(FC_L,$I525))</f>
        <v>0.40806094117647057</v>
      </c>
      <c r="M525" s="26">
        <f>(Cap_1*F525/J525+IF(N_base&gt;=2,Cap_2*F525/K525,0)+IF(N_base&gt;=3,Cap_3*F525/L525,0))*dt/60</f>
        <v>0.12585892091079806</v>
      </c>
    </row>
    <row r="526" spans="1:13" x14ac:dyDescent="0.2">
      <c r="A526">
        <v>524</v>
      </c>
      <c r="B526" s="22">
        <f>A526/1440</f>
        <v>0.36388888888888887</v>
      </c>
      <c r="C526" s="27">
        <f>Sim!C526</f>
        <v>3.1478000000000002</v>
      </c>
      <c r="D526" s="24">
        <f>Cap_base</f>
        <v>3.4</v>
      </c>
      <c r="E526" s="24">
        <f>MEDIAN(MinStable*D526,C526,D526)</f>
        <v>3.1478000000000002</v>
      </c>
      <c r="F526" s="25">
        <f>E526/D526</f>
        <v>0.92582352941176482</v>
      </c>
      <c r="G526" s="24">
        <f>MAX(0,C526-E526)</f>
        <v>0</v>
      </c>
      <c r="H526" s="24">
        <f>MAX(0,E526-C526)</f>
        <v>0</v>
      </c>
      <c r="I526">
        <f>MIN(MATCH(MEDIAN(MinStable,F526,1),FC_L,1),3)</f>
        <v>3</v>
      </c>
      <c r="J526" s="25">
        <f>INDEX(FC_E1,$I526)+(MEDIAN(MinStable,$F526,1)-INDEX(FC_L,$I526))*(INDEX(FC_E1,$I526+1)-INDEX(FC_E1,$I526))/(INDEX(FC_L,$I526+1)-INDEX(FC_L,$I526))</f>
        <v>0.42117576470588236</v>
      </c>
      <c r="K526" s="25">
        <f>INDEX(FC_E2,$I526)+(MEDIAN(MinStable,$F526,1)-INDEX(FC_L,$I526))*(INDEX(FC_E2,$I526+1)-INDEX(FC_E2,$I526))/(INDEX(FC_L,$I526+1)-INDEX(FC_L,$I526))</f>
        <v>0.41547247058823528</v>
      </c>
      <c r="L526" s="25">
        <f>INDEX(FC_E3,$I526)+(MEDIAN(MinStable,$F526,1)-INDEX(FC_L,$I526))*(INDEX(FC_E3,$I526+1)-INDEX(FC_E3,$I526))/(INDEX(FC_L,$I526+1)-INDEX(FC_L,$I526))</f>
        <v>0.40847247058823527</v>
      </c>
      <c r="M526" s="26">
        <f>(Cap_1*F526/J526+IF(N_base&gt;=2,Cap_2*F526/K526,0)+IF(N_base&gt;=3,Cap_3*F526/L526,0))*dt/60</f>
        <v>0.12637051257821469</v>
      </c>
    </row>
    <row r="527" spans="1:13" x14ac:dyDescent="0.2">
      <c r="A527">
        <v>525</v>
      </c>
      <c r="B527" s="22">
        <f>A527/1440</f>
        <v>0.36458333333333331</v>
      </c>
      <c r="C527" s="27">
        <f>Sim!C527</f>
        <v>3.1101999999999999</v>
      </c>
      <c r="D527" s="24">
        <f>Cap_base</f>
        <v>3.4</v>
      </c>
      <c r="E527" s="24">
        <f>MEDIAN(MinStable*D527,C527,D527)</f>
        <v>3.1101999999999999</v>
      </c>
      <c r="F527" s="25">
        <f>E527/D527</f>
        <v>0.91476470588235292</v>
      </c>
      <c r="G527" s="24">
        <f>MAX(0,C527-E527)</f>
        <v>0</v>
      </c>
      <c r="H527" s="24">
        <f>MAX(0,E527-C527)</f>
        <v>0</v>
      </c>
      <c r="I527">
        <f>MIN(MATCH(MEDIAN(MinStable,F527,1),FC_L,1),3)</f>
        <v>3</v>
      </c>
      <c r="J527" s="25">
        <f>INDEX(FC_E1,$I527)+(MEDIAN(MinStable,$F527,1)-INDEX(FC_L,$I527))*(INDEX(FC_E1,$I527+1)-INDEX(FC_E1,$I527))/(INDEX(FC_L,$I527+1)-INDEX(FC_L,$I527))</f>
        <v>0.42015835294117648</v>
      </c>
      <c r="K527" s="25">
        <f>INDEX(FC_E2,$I527)+(MEDIAN(MinStable,$F527,1)-INDEX(FC_L,$I527))*(INDEX(FC_E2,$I527+1)-INDEX(FC_E2,$I527))/(INDEX(FC_L,$I527+1)-INDEX(FC_L,$I527))</f>
        <v>0.41449929411764708</v>
      </c>
      <c r="L527" s="25">
        <f>INDEX(FC_E3,$I527)+(MEDIAN(MinStable,$F527,1)-INDEX(FC_L,$I527))*(INDEX(FC_E3,$I527+1)-INDEX(FC_E3,$I527))/(INDEX(FC_L,$I527+1)-INDEX(FC_L,$I527))</f>
        <v>0.40749929411764707</v>
      </c>
      <c r="M527" s="26">
        <f>(Cap_1*F527/J527+IF(N_base&gt;=2,Cap_2*F527/K527,0)+IF(N_base&gt;=3,Cap_3*F527/L527,0))*dt/60</f>
        <v>0.12515904453064583</v>
      </c>
    </row>
    <row r="528" spans="1:13" x14ac:dyDescent="0.2">
      <c r="A528">
        <v>526</v>
      </c>
      <c r="B528" s="22">
        <f>A528/1440</f>
        <v>0.36527777777777776</v>
      </c>
      <c r="C528" s="27">
        <f>Sim!C528</f>
        <v>3.1086</v>
      </c>
      <c r="D528" s="24">
        <f>Cap_base</f>
        <v>3.4</v>
      </c>
      <c r="E528" s="24">
        <f>MEDIAN(MinStable*D528,C528,D528)</f>
        <v>3.1086</v>
      </c>
      <c r="F528" s="25">
        <f>E528/D528</f>
        <v>0.91429411764705881</v>
      </c>
      <c r="G528" s="24">
        <f>MAX(0,C528-E528)</f>
        <v>0</v>
      </c>
      <c r="H528" s="24">
        <f>MAX(0,E528-C528)</f>
        <v>0</v>
      </c>
      <c r="I528">
        <f>MIN(MATCH(MEDIAN(MinStable,F528,1),FC_L,1),3)</f>
        <v>3</v>
      </c>
      <c r="J528" s="25">
        <f>INDEX(FC_E1,$I528)+(MEDIAN(MinStable,$F528,1)-INDEX(FC_L,$I528))*(INDEX(FC_E1,$I528+1)-INDEX(FC_E1,$I528))/(INDEX(FC_L,$I528+1)-INDEX(FC_L,$I528))</f>
        <v>0.4201150588235294</v>
      </c>
      <c r="K528" s="25">
        <f>INDEX(FC_E2,$I528)+(MEDIAN(MinStable,$F528,1)-INDEX(FC_L,$I528))*(INDEX(FC_E2,$I528+1)-INDEX(FC_E2,$I528))/(INDEX(FC_L,$I528+1)-INDEX(FC_L,$I528))</f>
        <v>0.41445788235294118</v>
      </c>
      <c r="L528" s="25">
        <f>INDEX(FC_E3,$I528)+(MEDIAN(MinStable,$F528,1)-INDEX(FC_L,$I528))*(INDEX(FC_E3,$I528+1)-INDEX(FC_E3,$I528))/(INDEX(FC_L,$I528+1)-INDEX(FC_L,$I528))</f>
        <v>0.40745788235294117</v>
      </c>
      <c r="M528" s="26">
        <f>(Cap_1*F528/J528+IF(N_base&gt;=2,Cap_2*F528/K528,0)+IF(N_base&gt;=3,Cap_3*F528/L528,0))*dt/60</f>
        <v>0.12510736441511333</v>
      </c>
    </row>
    <row r="529" spans="1:13" x14ac:dyDescent="0.2">
      <c r="A529">
        <v>527</v>
      </c>
      <c r="B529" s="22">
        <f>A529/1440</f>
        <v>0.3659722222222222</v>
      </c>
      <c r="C529" s="27">
        <f>Sim!C529</f>
        <v>3.1486999999999998</v>
      </c>
      <c r="D529" s="24">
        <f>Cap_base</f>
        <v>3.4</v>
      </c>
      <c r="E529" s="24">
        <f>MEDIAN(MinStable*D529,C529,D529)</f>
        <v>3.1486999999999998</v>
      </c>
      <c r="F529" s="25">
        <f>E529/D529</f>
        <v>0.92608823529411766</v>
      </c>
      <c r="G529" s="24">
        <f>MAX(0,C529-E529)</f>
        <v>0</v>
      </c>
      <c r="H529" s="24">
        <f>MAX(0,E529-C529)</f>
        <v>0</v>
      </c>
      <c r="I529">
        <f>MIN(MATCH(MEDIAN(MinStable,F529,1),FC_L,1),3)</f>
        <v>3</v>
      </c>
      <c r="J529" s="25">
        <f>INDEX(FC_E1,$I529)+(MEDIAN(MinStable,$F529,1)-INDEX(FC_L,$I529))*(INDEX(FC_E1,$I529+1)-INDEX(FC_E1,$I529))/(INDEX(FC_L,$I529+1)-INDEX(FC_L,$I529))</f>
        <v>0.42120011764705884</v>
      </c>
      <c r="K529" s="25">
        <f>INDEX(FC_E2,$I529)+(MEDIAN(MinStable,$F529,1)-INDEX(FC_L,$I529))*(INDEX(FC_E2,$I529+1)-INDEX(FC_E2,$I529))/(INDEX(FC_L,$I529+1)-INDEX(FC_L,$I529))</f>
        <v>0.41549576470588234</v>
      </c>
      <c r="L529" s="25">
        <f>INDEX(FC_E3,$I529)+(MEDIAN(MinStable,$F529,1)-INDEX(FC_L,$I529))*(INDEX(FC_E3,$I529+1)-INDEX(FC_E3,$I529))/(INDEX(FC_L,$I529+1)-INDEX(FC_L,$I529))</f>
        <v>0.40849576470588234</v>
      </c>
      <c r="M529" s="26">
        <f>(Cap_1*F529/J529+IF(N_base&gt;=2,Cap_2*F529/K529,0)+IF(N_base&gt;=3,Cap_3*F529/L529,0))*dt/60</f>
        <v>0.12639943979255769</v>
      </c>
    </row>
    <row r="530" spans="1:13" x14ac:dyDescent="0.2">
      <c r="A530">
        <v>528</v>
      </c>
      <c r="B530" s="22">
        <f>A530/1440</f>
        <v>0.36666666666666664</v>
      </c>
      <c r="C530" s="27">
        <f>Sim!C530</f>
        <v>3.1223000000000001</v>
      </c>
      <c r="D530" s="24">
        <f>Cap_base</f>
        <v>3.4</v>
      </c>
      <c r="E530" s="24">
        <f>MEDIAN(MinStable*D530,C530,D530)</f>
        <v>3.1223000000000001</v>
      </c>
      <c r="F530" s="25">
        <f>E530/D530</f>
        <v>0.91832352941176476</v>
      </c>
      <c r="G530" s="24">
        <f>MAX(0,C530-E530)</f>
        <v>0</v>
      </c>
      <c r="H530" s="24">
        <f>MAX(0,E530-C530)</f>
        <v>0</v>
      </c>
      <c r="I530">
        <f>MIN(MATCH(MEDIAN(MinStable,F530,1),FC_L,1),3)</f>
        <v>3</v>
      </c>
      <c r="J530" s="25">
        <f>INDEX(FC_E1,$I530)+(MEDIAN(MinStable,$F530,1)-INDEX(FC_L,$I530))*(INDEX(FC_E1,$I530+1)-INDEX(FC_E1,$I530))/(INDEX(FC_L,$I530+1)-INDEX(FC_L,$I530))</f>
        <v>0.42048576470588234</v>
      </c>
      <c r="K530" s="25">
        <f>INDEX(FC_E2,$I530)+(MEDIAN(MinStable,$F530,1)-INDEX(FC_L,$I530))*(INDEX(FC_E2,$I530+1)-INDEX(FC_E2,$I530))/(INDEX(FC_L,$I530+1)-INDEX(FC_L,$I530))</f>
        <v>0.41481247058823528</v>
      </c>
      <c r="L530" s="25">
        <f>INDEX(FC_E3,$I530)+(MEDIAN(MinStable,$F530,1)-INDEX(FC_L,$I530))*(INDEX(FC_E3,$I530+1)-INDEX(FC_E3,$I530))/(INDEX(FC_L,$I530+1)-INDEX(FC_L,$I530))</f>
        <v>0.40781247058823528</v>
      </c>
      <c r="M530" s="26">
        <f>(Cap_1*F530/J530+IF(N_base&gt;=2,Cap_2*F530/K530,0)+IF(N_base&gt;=3,Cap_3*F530/L530,0))*dt/60</f>
        <v>0.12554953579989889</v>
      </c>
    </row>
    <row r="531" spans="1:13" x14ac:dyDescent="0.2">
      <c r="A531">
        <v>529</v>
      </c>
      <c r="B531" s="22">
        <f>A531/1440</f>
        <v>0.36736111111111114</v>
      </c>
      <c r="C531" s="27">
        <f>Sim!C531</f>
        <v>3.1196999999999999</v>
      </c>
      <c r="D531" s="24">
        <f>Cap_base</f>
        <v>3.4</v>
      </c>
      <c r="E531" s="24">
        <f>MEDIAN(MinStable*D531,C531,D531)</f>
        <v>3.1196999999999999</v>
      </c>
      <c r="F531" s="25">
        <f>E531/D531</f>
        <v>0.91755882352941176</v>
      </c>
      <c r="G531" s="24">
        <f>MAX(0,C531-E531)</f>
        <v>0</v>
      </c>
      <c r="H531" s="24">
        <f>MAX(0,E531-C531)</f>
        <v>0</v>
      </c>
      <c r="I531">
        <f>MIN(MATCH(MEDIAN(MinStable,F531,1),FC_L,1),3)</f>
        <v>3</v>
      </c>
      <c r="J531" s="25">
        <f>INDEX(FC_E1,$I531)+(MEDIAN(MinStable,$F531,1)-INDEX(FC_L,$I531))*(INDEX(FC_E1,$I531+1)-INDEX(FC_E1,$I531))/(INDEX(FC_L,$I531+1)-INDEX(FC_L,$I531))</f>
        <v>0.42041541176470587</v>
      </c>
      <c r="K531" s="25">
        <f>INDEX(FC_E2,$I531)+(MEDIAN(MinStable,$F531,1)-INDEX(FC_L,$I531))*(INDEX(FC_E2,$I531+1)-INDEX(FC_E2,$I531))/(INDEX(FC_L,$I531+1)-INDEX(FC_L,$I531))</f>
        <v>0.41474517647058823</v>
      </c>
      <c r="L531" s="25">
        <f>INDEX(FC_E3,$I531)+(MEDIAN(MinStable,$F531,1)-INDEX(FC_L,$I531))*(INDEX(FC_E3,$I531+1)-INDEX(FC_E3,$I531))/(INDEX(FC_L,$I531+1)-INDEX(FC_L,$I531))</f>
        <v>0.40774517647058822</v>
      </c>
      <c r="M531" s="26">
        <f>(Cap_1*F531/J531+IF(N_base&gt;=2,Cap_2*F531/K531,0)+IF(N_base&gt;=3,Cap_3*F531/L531,0))*dt/60</f>
        <v>0.12546567915099971</v>
      </c>
    </row>
    <row r="532" spans="1:13" x14ac:dyDescent="0.2">
      <c r="A532">
        <v>530</v>
      </c>
      <c r="B532" s="22">
        <f>A532/1440</f>
        <v>0.36805555555555558</v>
      </c>
      <c r="C532" s="27">
        <f>Sim!C532</f>
        <v>3.1355</v>
      </c>
      <c r="D532" s="24">
        <f>Cap_base</f>
        <v>3.4</v>
      </c>
      <c r="E532" s="24">
        <f>MEDIAN(MinStable*D532,C532,D532)</f>
        <v>3.1355</v>
      </c>
      <c r="F532" s="25">
        <f>E532/D532</f>
        <v>0.92220588235294121</v>
      </c>
      <c r="G532" s="24">
        <f>MAX(0,C532-E532)</f>
        <v>0</v>
      </c>
      <c r="H532" s="24">
        <f>MAX(0,E532-C532)</f>
        <v>0</v>
      </c>
      <c r="I532">
        <f>MIN(MATCH(MEDIAN(MinStable,F532,1),FC_L,1),3)</f>
        <v>3</v>
      </c>
      <c r="J532" s="25">
        <f>INDEX(FC_E1,$I532)+(MEDIAN(MinStable,$F532,1)-INDEX(FC_L,$I532))*(INDEX(FC_E1,$I532+1)-INDEX(FC_E1,$I532))/(INDEX(FC_L,$I532+1)-INDEX(FC_L,$I532))</f>
        <v>0.42084294117647059</v>
      </c>
      <c r="K532" s="25">
        <f>INDEX(FC_E2,$I532)+(MEDIAN(MinStable,$F532,1)-INDEX(FC_L,$I532))*(INDEX(FC_E2,$I532+1)-INDEX(FC_E2,$I532))/(INDEX(FC_L,$I532+1)-INDEX(FC_L,$I532))</f>
        <v>0.41515411764705884</v>
      </c>
      <c r="L532" s="25">
        <f>INDEX(FC_E3,$I532)+(MEDIAN(MinStable,$F532,1)-INDEX(FC_L,$I532))*(INDEX(FC_E3,$I532+1)-INDEX(FC_E3,$I532))/(INDEX(FC_L,$I532+1)-INDEX(FC_L,$I532))</f>
        <v>0.40815411764705883</v>
      </c>
      <c r="M532" s="26">
        <f>(Cap_1*F532/J532+IF(N_base&gt;=2,Cap_2*F532/K532,0)+IF(N_base&gt;=3,Cap_3*F532/L532,0))*dt/60</f>
        <v>0.12597484327529238</v>
      </c>
    </row>
    <row r="533" spans="1:13" x14ac:dyDescent="0.2">
      <c r="A533">
        <v>531</v>
      </c>
      <c r="B533" s="22">
        <f>A533/1440</f>
        <v>0.36875000000000002</v>
      </c>
      <c r="C533" s="27">
        <f>Sim!C533</f>
        <v>3.1831999999999998</v>
      </c>
      <c r="D533" s="24">
        <f>Cap_base</f>
        <v>3.4</v>
      </c>
      <c r="E533" s="24">
        <f>MEDIAN(MinStable*D533,C533,D533)</f>
        <v>3.1831999999999998</v>
      </c>
      <c r="F533" s="25">
        <f>E533/D533</f>
        <v>0.93623529411764705</v>
      </c>
      <c r="G533" s="24">
        <f>MAX(0,C533-E533)</f>
        <v>0</v>
      </c>
      <c r="H533" s="24">
        <f>MAX(0,E533-C533)</f>
        <v>0</v>
      </c>
      <c r="I533">
        <f>MIN(MATCH(MEDIAN(MinStable,F533,1),FC_L,1),3)</f>
        <v>3</v>
      </c>
      <c r="J533" s="25">
        <f>INDEX(FC_E1,$I533)+(MEDIAN(MinStable,$F533,1)-INDEX(FC_L,$I533))*(INDEX(FC_E1,$I533+1)-INDEX(FC_E1,$I533))/(INDEX(FC_L,$I533+1)-INDEX(FC_L,$I533))</f>
        <v>0.4221336470588235</v>
      </c>
      <c r="K533" s="25">
        <f>INDEX(FC_E2,$I533)+(MEDIAN(MinStable,$F533,1)-INDEX(FC_L,$I533))*(INDEX(FC_E2,$I533+1)-INDEX(FC_E2,$I533))/(INDEX(FC_L,$I533+1)-INDEX(FC_L,$I533))</f>
        <v>0.41638870588235294</v>
      </c>
      <c r="L533" s="25">
        <f>INDEX(FC_E3,$I533)+(MEDIAN(MinStable,$F533,1)-INDEX(FC_L,$I533))*(INDEX(FC_E3,$I533+1)-INDEX(FC_E3,$I533))/(INDEX(FC_L,$I533+1)-INDEX(FC_L,$I533))</f>
        <v>0.40938870588235293</v>
      </c>
      <c r="M533" s="26">
        <f>(Cap_1*F533/J533+IF(N_base&gt;=2,Cap_2*F533/K533,0)+IF(N_base&gt;=3,Cap_3*F533/L533,0))*dt/60</f>
        <v>0.12750583620616873</v>
      </c>
    </row>
    <row r="534" spans="1:13" x14ac:dyDescent="0.2">
      <c r="A534">
        <v>532</v>
      </c>
      <c r="B534" s="22">
        <f>A534/1440</f>
        <v>0.36944444444444446</v>
      </c>
      <c r="C534" s="27">
        <f>Sim!C534</f>
        <v>3.0198999999999998</v>
      </c>
      <c r="D534" s="24">
        <f>Cap_base</f>
        <v>3.4</v>
      </c>
      <c r="E534" s="24">
        <f>MEDIAN(MinStable*D534,C534,D534)</f>
        <v>3.0198999999999998</v>
      </c>
      <c r="F534" s="25">
        <f>E534/D534</f>
        <v>0.88820588235294118</v>
      </c>
      <c r="G534" s="24">
        <f>MAX(0,C534-E534)</f>
        <v>0</v>
      </c>
      <c r="H534" s="24">
        <f>MAX(0,E534-C534)</f>
        <v>0</v>
      </c>
      <c r="I534">
        <f>MIN(MATCH(MEDIAN(MinStable,F534,1),FC_L,1),3)</f>
        <v>3</v>
      </c>
      <c r="J534" s="25">
        <f>INDEX(FC_E1,$I534)+(MEDIAN(MinStable,$F534,1)-INDEX(FC_L,$I534))*(INDEX(FC_E1,$I534+1)-INDEX(FC_E1,$I534))/(INDEX(FC_L,$I534+1)-INDEX(FC_L,$I534))</f>
        <v>0.41771494117647062</v>
      </c>
      <c r="K534" s="25">
        <f>INDEX(FC_E2,$I534)+(MEDIAN(MinStable,$F534,1)-INDEX(FC_L,$I534))*(INDEX(FC_E2,$I534+1)-INDEX(FC_E2,$I534))/(INDEX(FC_L,$I534+1)-INDEX(FC_L,$I534))</f>
        <v>0.41216211764705885</v>
      </c>
      <c r="L534" s="25">
        <f>INDEX(FC_E3,$I534)+(MEDIAN(MinStable,$F534,1)-INDEX(FC_L,$I534))*(INDEX(FC_E3,$I534+1)-INDEX(FC_E3,$I534))/(INDEX(FC_L,$I534+1)-INDEX(FC_L,$I534))</f>
        <v>0.40516211764705884</v>
      </c>
      <c r="M534" s="26">
        <f>(Cap_1*F534/J534+IF(N_base&gt;=2,Cap_2*F534/K534,0)+IF(N_base&gt;=3,Cap_3*F534/L534,0))*dt/60</f>
        <v>0.12222583184883049</v>
      </c>
    </row>
    <row r="535" spans="1:13" x14ac:dyDescent="0.2">
      <c r="A535">
        <v>533</v>
      </c>
      <c r="B535" s="22">
        <f>A535/1440</f>
        <v>0.37013888888888891</v>
      </c>
      <c r="C535" s="27">
        <f>Sim!C535</f>
        <v>3.1951000000000001</v>
      </c>
      <c r="D535" s="24">
        <f>Cap_base</f>
        <v>3.4</v>
      </c>
      <c r="E535" s="24">
        <f>MEDIAN(MinStable*D535,C535,D535)</f>
        <v>3.1951000000000001</v>
      </c>
      <c r="F535" s="25">
        <f>E535/D535</f>
        <v>0.93973529411764711</v>
      </c>
      <c r="G535" s="24">
        <f>MAX(0,C535-E535)</f>
        <v>0</v>
      </c>
      <c r="H535" s="24">
        <f>MAX(0,E535-C535)</f>
        <v>0</v>
      </c>
      <c r="I535">
        <f>MIN(MATCH(MEDIAN(MinStable,F535,1),FC_L,1),3)</f>
        <v>3</v>
      </c>
      <c r="J535" s="25">
        <f>INDEX(FC_E1,$I535)+(MEDIAN(MinStable,$F535,1)-INDEX(FC_L,$I535))*(INDEX(FC_E1,$I535+1)-INDEX(FC_E1,$I535))/(INDEX(FC_L,$I535+1)-INDEX(FC_L,$I535))</f>
        <v>0.42245564705882355</v>
      </c>
      <c r="K535" s="25">
        <f>INDEX(FC_E2,$I535)+(MEDIAN(MinStable,$F535,1)-INDEX(FC_L,$I535))*(INDEX(FC_E2,$I535+1)-INDEX(FC_E2,$I535))/(INDEX(FC_L,$I535+1)-INDEX(FC_L,$I535))</f>
        <v>0.41669670588235297</v>
      </c>
      <c r="L535" s="25">
        <f>INDEX(FC_E3,$I535)+(MEDIAN(MinStable,$F535,1)-INDEX(FC_L,$I535))*(INDEX(FC_E3,$I535+1)-INDEX(FC_E3,$I535))/(INDEX(FC_L,$I535+1)-INDEX(FC_L,$I535))</f>
        <v>0.40969670588235296</v>
      </c>
      <c r="M535" s="26">
        <f>(Cap_1*F535/J535+IF(N_base&gt;=2,Cap_2*F535/K535,0)+IF(N_base&gt;=3,Cap_3*F535/L535,0))*dt/60</f>
        <v>0.12788634485374301</v>
      </c>
    </row>
    <row r="536" spans="1:13" x14ac:dyDescent="0.2">
      <c r="A536">
        <v>534</v>
      </c>
      <c r="B536" s="22">
        <f>A536/1440</f>
        <v>0.37083333333333335</v>
      </c>
      <c r="C536" s="27">
        <f>Sim!C536</f>
        <v>3.2412000000000001</v>
      </c>
      <c r="D536" s="24">
        <f>Cap_base</f>
        <v>3.4</v>
      </c>
      <c r="E536" s="24">
        <f>MEDIAN(MinStable*D536,C536,D536)</f>
        <v>3.2412000000000001</v>
      </c>
      <c r="F536" s="25">
        <f>E536/D536</f>
        <v>0.95329411764705885</v>
      </c>
      <c r="G536" s="24">
        <f>MAX(0,C536-E536)</f>
        <v>0</v>
      </c>
      <c r="H536" s="24">
        <f>MAX(0,E536-C536)</f>
        <v>0</v>
      </c>
      <c r="I536">
        <f>MIN(MATCH(MEDIAN(MinStable,F536,1),FC_L,1),3)</f>
        <v>3</v>
      </c>
      <c r="J536" s="25">
        <f>INDEX(FC_E1,$I536)+(MEDIAN(MinStable,$F536,1)-INDEX(FC_L,$I536))*(INDEX(FC_E1,$I536+1)-INDEX(FC_E1,$I536))/(INDEX(FC_L,$I536+1)-INDEX(FC_L,$I536))</f>
        <v>0.42370305882352943</v>
      </c>
      <c r="K536" s="25">
        <f>INDEX(FC_E2,$I536)+(MEDIAN(MinStable,$F536,1)-INDEX(FC_L,$I536))*(INDEX(FC_E2,$I536+1)-INDEX(FC_E2,$I536))/(INDEX(FC_L,$I536+1)-INDEX(FC_L,$I536))</f>
        <v>0.41788988235294117</v>
      </c>
      <c r="L536" s="25">
        <f>INDEX(FC_E3,$I536)+(MEDIAN(MinStable,$F536,1)-INDEX(FC_L,$I536))*(INDEX(FC_E3,$I536+1)-INDEX(FC_E3,$I536))/(INDEX(FC_L,$I536+1)-INDEX(FC_L,$I536))</f>
        <v>0.41088988235294116</v>
      </c>
      <c r="M536" s="26">
        <f>(Cap_1*F536/J536+IF(N_base&gt;=2,Cap_2*F536/K536,0)+IF(N_base&gt;=3,Cap_3*F536/L536,0))*dt/60</f>
        <v>0.12935503413581145</v>
      </c>
    </row>
    <row r="537" spans="1:13" x14ac:dyDescent="0.2">
      <c r="A537">
        <v>535</v>
      </c>
      <c r="B537" s="22">
        <f>A537/1440</f>
        <v>0.37152777777777779</v>
      </c>
      <c r="C537" s="27">
        <f>Sim!C537</f>
        <v>3.1753999999999998</v>
      </c>
      <c r="D537" s="24">
        <f>Cap_base</f>
        <v>3.4</v>
      </c>
      <c r="E537" s="24">
        <f>MEDIAN(MinStable*D537,C537,D537)</f>
        <v>3.1753999999999998</v>
      </c>
      <c r="F537" s="25">
        <f>E537/D537</f>
        <v>0.93394117647058816</v>
      </c>
      <c r="G537" s="24">
        <f>MAX(0,C537-E537)</f>
        <v>0</v>
      </c>
      <c r="H537" s="24">
        <f>MAX(0,E537-C537)</f>
        <v>0</v>
      </c>
      <c r="I537">
        <f>MIN(MATCH(MEDIAN(MinStable,F537,1),FC_L,1),3)</f>
        <v>3</v>
      </c>
      <c r="J537" s="25">
        <f>INDEX(FC_E1,$I537)+(MEDIAN(MinStable,$F537,1)-INDEX(FC_L,$I537))*(INDEX(FC_E1,$I537+1)-INDEX(FC_E1,$I537))/(INDEX(FC_L,$I537+1)-INDEX(FC_L,$I537))</f>
        <v>0.4219225882352941</v>
      </c>
      <c r="K537" s="25">
        <f>INDEX(FC_E2,$I537)+(MEDIAN(MinStable,$F537,1)-INDEX(FC_L,$I537))*(INDEX(FC_E2,$I537+1)-INDEX(FC_E2,$I537))/(INDEX(FC_L,$I537+1)-INDEX(FC_L,$I537))</f>
        <v>0.41618682352941178</v>
      </c>
      <c r="L537" s="25">
        <f>INDEX(FC_E3,$I537)+(MEDIAN(MinStable,$F537,1)-INDEX(FC_L,$I537))*(INDEX(FC_E3,$I537+1)-INDEX(FC_E3,$I537))/(INDEX(FC_L,$I537+1)-INDEX(FC_L,$I537))</f>
        <v>0.40918682352941177</v>
      </c>
      <c r="M537" s="26">
        <f>(Cap_1*F537/J537+IF(N_base&gt;=2,Cap_2*F537/K537,0)+IF(N_base&gt;=3,Cap_3*F537/L537,0))*dt/60</f>
        <v>0.12725611659113048</v>
      </c>
    </row>
    <row r="538" spans="1:13" x14ac:dyDescent="0.2">
      <c r="A538">
        <v>536</v>
      </c>
      <c r="B538" s="22">
        <f>A538/1440</f>
        <v>0.37222222222222223</v>
      </c>
      <c r="C538" s="27">
        <f>Sim!C538</f>
        <v>3.1421000000000001</v>
      </c>
      <c r="D538" s="24">
        <f>Cap_base</f>
        <v>3.4</v>
      </c>
      <c r="E538" s="24">
        <f>MEDIAN(MinStable*D538,C538,D538)</f>
        <v>3.1421000000000001</v>
      </c>
      <c r="F538" s="25">
        <f>E538/D538</f>
        <v>0.92414705882352943</v>
      </c>
      <c r="G538" s="24">
        <f>MAX(0,C538-E538)</f>
        <v>0</v>
      </c>
      <c r="H538" s="24">
        <f>MAX(0,E538-C538)</f>
        <v>0</v>
      </c>
      <c r="I538">
        <f>MIN(MATCH(MEDIAN(MinStable,F538,1),FC_L,1),3)</f>
        <v>3</v>
      </c>
      <c r="J538" s="25">
        <f>INDEX(FC_E1,$I538)+(MEDIAN(MinStable,$F538,1)-INDEX(FC_L,$I538))*(INDEX(FC_E1,$I538+1)-INDEX(FC_E1,$I538))/(INDEX(FC_L,$I538+1)-INDEX(FC_L,$I538))</f>
        <v>0.42102152941176474</v>
      </c>
      <c r="K538" s="25">
        <f>INDEX(FC_E2,$I538)+(MEDIAN(MinStable,$F538,1)-INDEX(FC_L,$I538))*(INDEX(FC_E2,$I538+1)-INDEX(FC_E2,$I538))/(INDEX(FC_L,$I538+1)-INDEX(FC_L,$I538))</f>
        <v>0.41532494117647056</v>
      </c>
      <c r="L538" s="25">
        <f>INDEX(FC_E3,$I538)+(MEDIAN(MinStable,$F538,1)-INDEX(FC_L,$I538))*(INDEX(FC_E3,$I538+1)-INDEX(FC_E3,$I538))/(INDEX(FC_L,$I538+1)-INDEX(FC_L,$I538))</f>
        <v>0.40832494117647056</v>
      </c>
      <c r="M538" s="26">
        <f>(Cap_1*F538/J538+IF(N_base&gt;=2,Cap_2*F538/K538,0)+IF(N_base&gt;=3,Cap_3*F538/L538,0))*dt/60</f>
        <v>0.12618723029220849</v>
      </c>
    </row>
    <row r="539" spans="1:13" x14ac:dyDescent="0.2">
      <c r="A539">
        <v>537</v>
      </c>
      <c r="B539" s="22">
        <f>A539/1440</f>
        <v>0.37291666666666667</v>
      </c>
      <c r="C539" s="27">
        <f>Sim!C539</f>
        <v>3.246</v>
      </c>
      <c r="D539" s="24">
        <f>Cap_base</f>
        <v>3.4</v>
      </c>
      <c r="E539" s="24">
        <f>MEDIAN(MinStable*D539,C539,D539)</f>
        <v>3.246</v>
      </c>
      <c r="F539" s="25">
        <f>E539/D539</f>
        <v>0.95470588235294118</v>
      </c>
      <c r="G539" s="24">
        <f>MAX(0,C539-E539)</f>
        <v>0</v>
      </c>
      <c r="H539" s="24">
        <f>MAX(0,E539-C539)</f>
        <v>0</v>
      </c>
      <c r="I539">
        <f>MIN(MATCH(MEDIAN(MinStable,F539,1),FC_L,1),3)</f>
        <v>3</v>
      </c>
      <c r="J539" s="25">
        <f>INDEX(FC_E1,$I539)+(MEDIAN(MinStable,$F539,1)-INDEX(FC_L,$I539))*(INDEX(FC_E1,$I539+1)-INDEX(FC_E1,$I539))/(INDEX(FC_L,$I539+1)-INDEX(FC_L,$I539))</f>
        <v>0.42383294117647058</v>
      </c>
      <c r="K539" s="25">
        <f>INDEX(FC_E2,$I539)+(MEDIAN(MinStable,$F539,1)-INDEX(FC_L,$I539))*(INDEX(FC_E2,$I539+1)-INDEX(FC_E2,$I539))/(INDEX(FC_L,$I539+1)-INDEX(FC_L,$I539))</f>
        <v>0.41801411764705881</v>
      </c>
      <c r="L539" s="25">
        <f>INDEX(FC_E3,$I539)+(MEDIAN(MinStable,$F539,1)-INDEX(FC_L,$I539))*(INDEX(FC_E3,$I539+1)-INDEX(FC_E3,$I539))/(INDEX(FC_L,$I539+1)-INDEX(FC_L,$I539))</f>
        <v>0.41101411764705881</v>
      </c>
      <c r="M539" s="26">
        <f>(Cap_1*F539/J539+IF(N_base&gt;=2,Cap_2*F539/K539,0)+IF(N_base&gt;=3,Cap_3*F539/L539,0))*dt/60</f>
        <v>0.12950746638778829</v>
      </c>
    </row>
    <row r="540" spans="1:13" x14ac:dyDescent="0.2">
      <c r="A540">
        <v>538</v>
      </c>
      <c r="B540" s="22">
        <f>A540/1440</f>
        <v>0.37361111111111112</v>
      </c>
      <c r="C540" s="27">
        <f>Sim!C540</f>
        <v>3.0733999999999999</v>
      </c>
      <c r="D540" s="24">
        <f>Cap_base</f>
        <v>3.4</v>
      </c>
      <c r="E540" s="24">
        <f>MEDIAN(MinStable*D540,C540,D540)</f>
        <v>3.0733999999999999</v>
      </c>
      <c r="F540" s="25">
        <f>E540/D540</f>
        <v>0.90394117647058825</v>
      </c>
      <c r="G540" s="24">
        <f>MAX(0,C540-E540)</f>
        <v>0</v>
      </c>
      <c r="H540" s="24">
        <f>MAX(0,E540-C540)</f>
        <v>0</v>
      </c>
      <c r="I540">
        <f>MIN(MATCH(MEDIAN(MinStable,F540,1),FC_L,1),3)</f>
        <v>3</v>
      </c>
      <c r="J540" s="25">
        <f>INDEX(FC_E1,$I540)+(MEDIAN(MinStable,$F540,1)-INDEX(FC_L,$I540))*(INDEX(FC_E1,$I540+1)-INDEX(FC_E1,$I540))/(INDEX(FC_L,$I540+1)-INDEX(FC_L,$I540))</f>
        <v>0.41916258823529412</v>
      </c>
      <c r="K540" s="25">
        <f>INDEX(FC_E2,$I540)+(MEDIAN(MinStable,$F540,1)-INDEX(FC_L,$I540))*(INDEX(FC_E2,$I540+1)-INDEX(FC_E2,$I540))/(INDEX(FC_L,$I540+1)-INDEX(FC_L,$I540))</f>
        <v>0.41354682352941174</v>
      </c>
      <c r="L540" s="25">
        <f>INDEX(FC_E3,$I540)+(MEDIAN(MinStable,$F540,1)-INDEX(FC_L,$I540))*(INDEX(FC_E3,$I540+1)-INDEX(FC_E3,$I540))/(INDEX(FC_L,$I540+1)-INDEX(FC_L,$I540))</f>
        <v>0.40654682352941174</v>
      </c>
      <c r="M540" s="26">
        <f>(Cap_1*F540/J540+IF(N_base&gt;=2,Cap_2*F540/K540,0)+IF(N_base&gt;=3,Cap_3*F540/L540,0))*dt/60</f>
        <v>0.12396773987855848</v>
      </c>
    </row>
    <row r="541" spans="1:13" x14ac:dyDescent="0.2">
      <c r="A541">
        <v>539</v>
      </c>
      <c r="B541" s="22">
        <f>A541/1440</f>
        <v>0.37430555555555556</v>
      </c>
      <c r="C541" s="27">
        <f>Sim!C541</f>
        <v>3.0489000000000002</v>
      </c>
      <c r="D541" s="24">
        <f>Cap_base</f>
        <v>3.4</v>
      </c>
      <c r="E541" s="24">
        <f>MEDIAN(MinStable*D541,C541,D541)</f>
        <v>3.0489000000000002</v>
      </c>
      <c r="F541" s="25">
        <f>E541/D541</f>
        <v>0.89673529411764719</v>
      </c>
      <c r="G541" s="24">
        <f>MAX(0,C541-E541)</f>
        <v>0</v>
      </c>
      <c r="H541" s="24">
        <f>MAX(0,E541-C541)</f>
        <v>0</v>
      </c>
      <c r="I541">
        <f>MIN(MATCH(MEDIAN(MinStable,F541,1),FC_L,1),3)</f>
        <v>3</v>
      </c>
      <c r="J541" s="25">
        <f>INDEX(FC_E1,$I541)+(MEDIAN(MinStable,$F541,1)-INDEX(FC_L,$I541))*(INDEX(FC_E1,$I541+1)-INDEX(FC_E1,$I541))/(INDEX(FC_L,$I541+1)-INDEX(FC_L,$I541))</f>
        <v>0.41849964705882353</v>
      </c>
      <c r="K541" s="25">
        <f>INDEX(FC_E2,$I541)+(MEDIAN(MinStable,$F541,1)-INDEX(FC_L,$I541))*(INDEX(FC_E2,$I541+1)-INDEX(FC_E2,$I541))/(INDEX(FC_L,$I541+1)-INDEX(FC_L,$I541))</f>
        <v>0.41291270588235296</v>
      </c>
      <c r="L541" s="25">
        <f>INDEX(FC_E3,$I541)+(MEDIAN(MinStable,$F541,1)-INDEX(FC_L,$I541))*(INDEX(FC_E3,$I541+1)-INDEX(FC_E3,$I541))/(INDEX(FC_L,$I541+1)-INDEX(FC_L,$I541))</f>
        <v>0.40591270588235295</v>
      </c>
      <c r="M541" s="26">
        <f>(Cap_1*F541/J541+IF(N_base&gt;=2,Cap_2*F541/K541,0)+IF(N_base&gt;=3,Cap_3*F541/L541,0))*dt/60</f>
        <v>0.12317151777791047</v>
      </c>
    </row>
    <row r="542" spans="1:13" x14ac:dyDescent="0.2">
      <c r="A542">
        <v>540</v>
      </c>
      <c r="B542" s="22">
        <f>A542/1440</f>
        <v>0.375</v>
      </c>
      <c r="C542" s="27">
        <f>Sim!C542</f>
        <v>3.1326000000000001</v>
      </c>
      <c r="D542" s="24">
        <f>Cap_base</f>
        <v>3.4</v>
      </c>
      <c r="E542" s="24">
        <f>MEDIAN(MinStable*D542,C542,D542)</f>
        <v>3.1326000000000001</v>
      </c>
      <c r="F542" s="25">
        <f>E542/D542</f>
        <v>0.9213529411764706</v>
      </c>
      <c r="G542" s="24">
        <f>MAX(0,C542-E542)</f>
        <v>0</v>
      </c>
      <c r="H542" s="24">
        <f>MAX(0,E542-C542)</f>
        <v>0</v>
      </c>
      <c r="I542">
        <f>MIN(MATCH(MEDIAN(MinStable,F542,1),FC_L,1),3)</f>
        <v>3</v>
      </c>
      <c r="J542" s="25">
        <f>INDEX(FC_E1,$I542)+(MEDIAN(MinStable,$F542,1)-INDEX(FC_L,$I542))*(INDEX(FC_E1,$I542+1)-INDEX(FC_E1,$I542))/(INDEX(FC_L,$I542+1)-INDEX(FC_L,$I542))</f>
        <v>0.4207644705882353</v>
      </c>
      <c r="K542" s="25">
        <f>INDEX(FC_E2,$I542)+(MEDIAN(MinStable,$F542,1)-INDEX(FC_L,$I542))*(INDEX(FC_E2,$I542+1)-INDEX(FC_E2,$I542))/(INDEX(FC_L,$I542+1)-INDEX(FC_L,$I542))</f>
        <v>0.41507905882352941</v>
      </c>
      <c r="L542" s="25">
        <f>INDEX(FC_E3,$I542)+(MEDIAN(MinStable,$F542,1)-INDEX(FC_L,$I542))*(INDEX(FC_E3,$I542+1)-INDEX(FC_E3,$I542))/(INDEX(FC_L,$I542+1)-INDEX(FC_L,$I542))</f>
        <v>0.40807905882352941</v>
      </c>
      <c r="M542" s="26">
        <f>(Cap_1*F542/J542+IF(N_base&gt;=2,Cap_2*F542/K542,0)+IF(N_base&gt;=3,Cap_3*F542/L542,0))*dt/60</f>
        <v>0.12588146551380802</v>
      </c>
    </row>
    <row r="543" spans="1:13" x14ac:dyDescent="0.2">
      <c r="A543">
        <v>541</v>
      </c>
      <c r="B543" s="22">
        <f>A543/1440</f>
        <v>0.37569444444444444</v>
      </c>
      <c r="C543" s="27">
        <f>Sim!C543</f>
        <v>3.0947</v>
      </c>
      <c r="D543" s="24">
        <f>Cap_base</f>
        <v>3.4</v>
      </c>
      <c r="E543" s="24">
        <f>MEDIAN(MinStable*D543,C543,D543)</f>
        <v>3.0947</v>
      </c>
      <c r="F543" s="25">
        <f>E543/D543</f>
        <v>0.9102058823529412</v>
      </c>
      <c r="G543" s="24">
        <f>MAX(0,C543-E543)</f>
        <v>0</v>
      </c>
      <c r="H543" s="24">
        <f>MAX(0,E543-C543)</f>
        <v>0</v>
      </c>
      <c r="I543">
        <f>MIN(MATCH(MEDIAN(MinStable,F543,1),FC_L,1),3)</f>
        <v>3</v>
      </c>
      <c r="J543" s="25">
        <f>INDEX(FC_E1,$I543)+(MEDIAN(MinStable,$F543,1)-INDEX(FC_L,$I543))*(INDEX(FC_E1,$I543+1)-INDEX(FC_E1,$I543))/(INDEX(FC_L,$I543+1)-INDEX(FC_L,$I543))</f>
        <v>0.41973894117647059</v>
      </c>
      <c r="K543" s="25">
        <f>INDEX(FC_E2,$I543)+(MEDIAN(MinStable,$F543,1)-INDEX(FC_L,$I543))*(INDEX(FC_E2,$I543+1)-INDEX(FC_E2,$I543))/(INDEX(FC_L,$I543+1)-INDEX(FC_L,$I543))</f>
        <v>0.41409811764705884</v>
      </c>
      <c r="L543" s="25">
        <f>INDEX(FC_E3,$I543)+(MEDIAN(MinStable,$F543,1)-INDEX(FC_L,$I543))*(INDEX(FC_E3,$I543+1)-INDEX(FC_E3,$I543))/(INDEX(FC_L,$I543+1)-INDEX(FC_L,$I543))</f>
        <v>0.40709811764705883</v>
      </c>
      <c r="M543" s="26">
        <f>(Cap_1*F543/J543+IF(N_base&gt;=2,Cap_2*F543/K543,0)+IF(N_base&gt;=3,Cap_3*F543/L543,0))*dt/60</f>
        <v>0.12465795125596883</v>
      </c>
    </row>
    <row r="544" spans="1:13" x14ac:dyDescent="0.2">
      <c r="A544">
        <v>542</v>
      </c>
      <c r="B544" s="22">
        <f>A544/1440</f>
        <v>0.37638888888888888</v>
      </c>
      <c r="C544" s="27">
        <f>Sim!C544</f>
        <v>3.1480999999999999</v>
      </c>
      <c r="D544" s="24">
        <f>Cap_base</f>
        <v>3.4</v>
      </c>
      <c r="E544" s="24">
        <f>MEDIAN(MinStable*D544,C544,D544)</f>
        <v>3.1480999999999999</v>
      </c>
      <c r="F544" s="25">
        <f>E544/D544</f>
        <v>0.92591176470588232</v>
      </c>
      <c r="G544" s="24">
        <f>MAX(0,C544-E544)</f>
        <v>0</v>
      </c>
      <c r="H544" s="24">
        <f>MAX(0,E544-C544)</f>
        <v>0</v>
      </c>
      <c r="I544">
        <f>MIN(MATCH(MEDIAN(MinStable,F544,1),FC_L,1),3)</f>
        <v>3</v>
      </c>
      <c r="J544" s="25">
        <f>INDEX(FC_E1,$I544)+(MEDIAN(MinStable,$F544,1)-INDEX(FC_L,$I544))*(INDEX(FC_E1,$I544+1)-INDEX(FC_E1,$I544))/(INDEX(FC_L,$I544+1)-INDEX(FC_L,$I544))</f>
        <v>0.42118388235294119</v>
      </c>
      <c r="K544" s="25">
        <f>INDEX(FC_E2,$I544)+(MEDIAN(MinStable,$F544,1)-INDEX(FC_L,$I544))*(INDEX(FC_E2,$I544+1)-INDEX(FC_E2,$I544))/(INDEX(FC_L,$I544+1)-INDEX(FC_L,$I544))</f>
        <v>0.41548023529411765</v>
      </c>
      <c r="L544" s="25">
        <f>INDEX(FC_E3,$I544)+(MEDIAN(MinStable,$F544,1)-INDEX(FC_L,$I544))*(INDEX(FC_E3,$I544+1)-INDEX(FC_E3,$I544))/(INDEX(FC_L,$I544+1)-INDEX(FC_L,$I544))</f>
        <v>0.40848023529411764</v>
      </c>
      <c r="M544" s="26">
        <f>(Cap_1*F544/J544+IF(N_base&gt;=2,Cap_2*F544/K544,0)+IF(N_base&gt;=3,Cap_3*F544/L544,0))*dt/60</f>
        <v>0.12638015534934047</v>
      </c>
    </row>
    <row r="545" spans="1:13" x14ac:dyDescent="0.2">
      <c r="A545">
        <v>543</v>
      </c>
      <c r="B545" s="22">
        <f>A545/1440</f>
        <v>0.37708333333333333</v>
      </c>
      <c r="C545" s="27">
        <f>Sim!C545</f>
        <v>3.1928999999999998</v>
      </c>
      <c r="D545" s="24">
        <f>Cap_base</f>
        <v>3.4</v>
      </c>
      <c r="E545" s="24">
        <f>MEDIAN(MinStable*D545,C545,D545)</f>
        <v>3.1928999999999998</v>
      </c>
      <c r="F545" s="25">
        <f>E545/D545</f>
        <v>0.93908823529411767</v>
      </c>
      <c r="G545" s="24">
        <f>MAX(0,C545-E545)</f>
        <v>0</v>
      </c>
      <c r="H545" s="24">
        <f>MAX(0,E545-C545)</f>
        <v>0</v>
      </c>
      <c r="I545">
        <f>MIN(MATCH(MEDIAN(MinStable,F545,1),FC_L,1),3)</f>
        <v>3</v>
      </c>
      <c r="J545" s="25">
        <f>INDEX(FC_E1,$I545)+(MEDIAN(MinStable,$F545,1)-INDEX(FC_L,$I545))*(INDEX(FC_E1,$I545+1)-INDEX(FC_E1,$I545))/(INDEX(FC_L,$I545+1)-INDEX(FC_L,$I545))</f>
        <v>0.42239611764705881</v>
      </c>
      <c r="K545" s="25">
        <f>INDEX(FC_E2,$I545)+(MEDIAN(MinStable,$F545,1)-INDEX(FC_L,$I545))*(INDEX(FC_E2,$I545+1)-INDEX(FC_E2,$I545))/(INDEX(FC_L,$I545+1)-INDEX(FC_L,$I545))</f>
        <v>0.41663976470588238</v>
      </c>
      <c r="L545" s="25">
        <f>INDEX(FC_E3,$I545)+(MEDIAN(MinStable,$F545,1)-INDEX(FC_L,$I545))*(INDEX(FC_E3,$I545+1)-INDEX(FC_E3,$I545))/(INDEX(FC_L,$I545+1)-INDEX(FC_L,$I545))</f>
        <v>0.40963976470588237</v>
      </c>
      <c r="M545" s="26">
        <f>(Cap_1*F545/J545+IF(N_base&gt;=2,Cap_2*F545/K545,0)+IF(N_base&gt;=3,Cap_3*F545/L545,0))*dt/60</f>
        <v>0.127816041803058</v>
      </c>
    </row>
    <row r="546" spans="1:13" x14ac:dyDescent="0.2">
      <c r="A546">
        <v>544</v>
      </c>
      <c r="B546" s="22">
        <f>A546/1440</f>
        <v>0.37777777777777777</v>
      </c>
      <c r="C546" s="27">
        <f>Sim!C546</f>
        <v>3.1173000000000002</v>
      </c>
      <c r="D546" s="24">
        <f>Cap_base</f>
        <v>3.4</v>
      </c>
      <c r="E546" s="24">
        <f>MEDIAN(MinStable*D546,C546,D546)</f>
        <v>3.1173000000000002</v>
      </c>
      <c r="F546" s="25">
        <f>E546/D546</f>
        <v>0.91685294117647065</v>
      </c>
      <c r="G546" s="24">
        <f>MAX(0,C546-E546)</f>
        <v>0</v>
      </c>
      <c r="H546" s="24">
        <f>MAX(0,E546-C546)</f>
        <v>0</v>
      </c>
      <c r="I546">
        <f>MIN(MATCH(MEDIAN(MinStable,F546,1),FC_L,1),3)</f>
        <v>3</v>
      </c>
      <c r="J546" s="25">
        <f>INDEX(FC_E1,$I546)+(MEDIAN(MinStable,$F546,1)-INDEX(FC_L,$I546))*(INDEX(FC_E1,$I546+1)-INDEX(FC_E1,$I546))/(INDEX(FC_L,$I546+1)-INDEX(FC_L,$I546))</f>
        <v>0.42035047058823533</v>
      </c>
      <c r="K546" s="25">
        <f>INDEX(FC_E2,$I546)+(MEDIAN(MinStable,$F546,1)-INDEX(FC_L,$I546))*(INDEX(FC_E2,$I546+1)-INDEX(FC_E2,$I546))/(INDEX(FC_L,$I546+1)-INDEX(FC_L,$I546))</f>
        <v>0.4146830588235294</v>
      </c>
      <c r="L546" s="25">
        <f>INDEX(FC_E3,$I546)+(MEDIAN(MinStable,$F546,1)-INDEX(FC_L,$I546))*(INDEX(FC_E3,$I546+1)-INDEX(FC_E3,$I546))/(INDEX(FC_L,$I546+1)-INDEX(FC_L,$I546))</f>
        <v>0.4076830588235294</v>
      </c>
      <c r="M546" s="26">
        <f>(Cap_1*F546/J546+IF(N_base&gt;=2,Cap_2*F546/K546,0)+IF(N_base&gt;=3,Cap_3*F546/L546,0))*dt/60</f>
        <v>0.12538824845815361</v>
      </c>
    </row>
    <row r="547" spans="1:13" x14ac:dyDescent="0.2">
      <c r="A547">
        <v>545</v>
      </c>
      <c r="B547" s="22">
        <f>A547/1440</f>
        <v>0.37847222222222221</v>
      </c>
      <c r="C547" s="27">
        <f>Sim!C547</f>
        <v>3.1680000000000001</v>
      </c>
      <c r="D547" s="24">
        <f>Cap_base</f>
        <v>3.4</v>
      </c>
      <c r="E547" s="24">
        <f>MEDIAN(MinStable*D547,C547,D547)</f>
        <v>3.1680000000000001</v>
      </c>
      <c r="F547" s="25">
        <f>E547/D547</f>
        <v>0.93176470588235305</v>
      </c>
      <c r="G547" s="24">
        <f>MAX(0,C547-E547)</f>
        <v>0</v>
      </c>
      <c r="H547" s="24">
        <f>MAX(0,E547-C547)</f>
        <v>0</v>
      </c>
      <c r="I547">
        <f>MIN(MATCH(MEDIAN(MinStable,F547,1),FC_L,1),3)</f>
        <v>3</v>
      </c>
      <c r="J547" s="25">
        <f>INDEX(FC_E1,$I547)+(MEDIAN(MinStable,$F547,1)-INDEX(FC_L,$I547))*(INDEX(FC_E1,$I547+1)-INDEX(FC_E1,$I547))/(INDEX(FC_L,$I547+1)-INDEX(FC_L,$I547))</f>
        <v>0.42172235294117649</v>
      </c>
      <c r="K547" s="25">
        <f>INDEX(FC_E2,$I547)+(MEDIAN(MinStable,$F547,1)-INDEX(FC_L,$I547))*(INDEX(FC_E2,$I547+1)-INDEX(FC_E2,$I547))/(INDEX(FC_L,$I547+1)-INDEX(FC_L,$I547))</f>
        <v>0.41599529411764707</v>
      </c>
      <c r="L547" s="25">
        <f>INDEX(FC_E3,$I547)+(MEDIAN(MinStable,$F547,1)-INDEX(FC_L,$I547))*(INDEX(FC_E3,$I547+1)-INDEX(FC_E3,$I547))/(INDEX(FC_L,$I547+1)-INDEX(FC_L,$I547))</f>
        <v>0.40899529411764707</v>
      </c>
      <c r="M547" s="26">
        <f>(Cap_1*F547/J547+IF(N_base&gt;=2,Cap_2*F547/K547,0)+IF(N_base&gt;=3,Cap_3*F547/L547,0))*dt/60</f>
        <v>0.12701897537009735</v>
      </c>
    </row>
    <row r="548" spans="1:13" x14ac:dyDescent="0.2">
      <c r="A548">
        <v>546</v>
      </c>
      <c r="B548" s="22">
        <f>A548/1440</f>
        <v>0.37916666666666665</v>
      </c>
      <c r="C548" s="27">
        <f>Sim!C548</f>
        <v>3.0224000000000002</v>
      </c>
      <c r="D548" s="24">
        <f>Cap_base</f>
        <v>3.4</v>
      </c>
      <c r="E548" s="24">
        <f>MEDIAN(MinStable*D548,C548,D548)</f>
        <v>3.0224000000000002</v>
      </c>
      <c r="F548" s="25">
        <f>E548/D548</f>
        <v>0.88894117647058835</v>
      </c>
      <c r="G548" s="24">
        <f>MAX(0,C548-E548)</f>
        <v>0</v>
      </c>
      <c r="H548" s="24">
        <f>MAX(0,E548-C548)</f>
        <v>0</v>
      </c>
      <c r="I548">
        <f>MIN(MATCH(MEDIAN(MinStable,F548,1),FC_L,1),3)</f>
        <v>3</v>
      </c>
      <c r="J548" s="25">
        <f>INDEX(FC_E1,$I548)+(MEDIAN(MinStable,$F548,1)-INDEX(FC_L,$I548))*(INDEX(FC_E1,$I548+1)-INDEX(FC_E1,$I548))/(INDEX(FC_L,$I548+1)-INDEX(FC_L,$I548))</f>
        <v>0.41778258823529413</v>
      </c>
      <c r="K548" s="25">
        <f>INDEX(FC_E2,$I548)+(MEDIAN(MinStable,$F548,1)-INDEX(FC_L,$I548))*(INDEX(FC_E2,$I548+1)-INDEX(FC_E2,$I548))/(INDEX(FC_L,$I548+1)-INDEX(FC_L,$I548))</f>
        <v>0.41222682352941176</v>
      </c>
      <c r="L548" s="25">
        <f>INDEX(FC_E3,$I548)+(MEDIAN(MinStable,$F548,1)-INDEX(FC_L,$I548))*(INDEX(FC_E3,$I548+1)-INDEX(FC_E3,$I548))/(INDEX(FC_L,$I548+1)-INDEX(FC_L,$I548))</f>
        <v>0.40522682352941175</v>
      </c>
      <c r="M548" s="26">
        <f>(Cap_1*F548/J548+IF(N_base&gt;=2,Cap_2*F548/K548,0)+IF(N_base&gt;=3,Cap_3*F548/L548,0))*dt/60</f>
        <v>0.12230749439666685</v>
      </c>
    </row>
    <row r="549" spans="1:13" x14ac:dyDescent="0.2">
      <c r="A549">
        <v>547</v>
      </c>
      <c r="B549" s="22">
        <f>A549/1440</f>
        <v>0.37986111111111109</v>
      </c>
      <c r="C549" s="27">
        <f>Sim!C549</f>
        <v>3.1625999999999999</v>
      </c>
      <c r="D549" s="24">
        <f>Cap_base</f>
        <v>3.4</v>
      </c>
      <c r="E549" s="24">
        <f>MEDIAN(MinStable*D549,C549,D549)</f>
        <v>3.1625999999999999</v>
      </c>
      <c r="F549" s="25">
        <f>E549/D549</f>
        <v>0.93017647058823527</v>
      </c>
      <c r="G549" s="24">
        <f>MAX(0,C549-E549)</f>
        <v>0</v>
      </c>
      <c r="H549" s="24">
        <f>MAX(0,E549-C549)</f>
        <v>0</v>
      </c>
      <c r="I549">
        <f>MIN(MATCH(MEDIAN(MinStable,F549,1),FC_L,1),3)</f>
        <v>3</v>
      </c>
      <c r="J549" s="25">
        <f>INDEX(FC_E1,$I549)+(MEDIAN(MinStable,$F549,1)-INDEX(FC_L,$I549))*(INDEX(FC_E1,$I549+1)-INDEX(FC_E1,$I549))/(INDEX(FC_L,$I549+1)-INDEX(FC_L,$I549))</f>
        <v>0.42157623529411764</v>
      </c>
      <c r="K549" s="25">
        <f>INDEX(FC_E2,$I549)+(MEDIAN(MinStable,$F549,1)-INDEX(FC_L,$I549))*(INDEX(FC_E2,$I549+1)-INDEX(FC_E2,$I549))/(INDEX(FC_L,$I549+1)-INDEX(FC_L,$I549))</f>
        <v>0.41585552941176468</v>
      </c>
      <c r="L549" s="25">
        <f>INDEX(FC_E3,$I549)+(MEDIAN(MinStable,$F549,1)-INDEX(FC_L,$I549))*(INDEX(FC_E3,$I549+1)-INDEX(FC_E3,$I549))/(INDEX(FC_L,$I549+1)-INDEX(FC_L,$I549))</f>
        <v>0.40885552941176467</v>
      </c>
      <c r="M549" s="26">
        <f>(Cap_1*F549/J549+IF(N_base&gt;=2,Cap_2*F549/K549,0)+IF(N_base&gt;=3,Cap_3*F549/L549,0))*dt/60</f>
        <v>0.12684578624015405</v>
      </c>
    </row>
    <row r="550" spans="1:13" x14ac:dyDescent="0.2">
      <c r="A550">
        <v>548</v>
      </c>
      <c r="B550" s="22">
        <f>A550/1440</f>
        <v>0.38055555555555554</v>
      </c>
      <c r="C550" s="27">
        <f>Sim!C550</f>
        <v>3.1907000000000001</v>
      </c>
      <c r="D550" s="24">
        <f>Cap_base</f>
        <v>3.4</v>
      </c>
      <c r="E550" s="24">
        <f>MEDIAN(MinStable*D550,C550,D550)</f>
        <v>3.1907000000000001</v>
      </c>
      <c r="F550" s="25">
        <f>E550/D550</f>
        <v>0.93844117647058833</v>
      </c>
      <c r="G550" s="24">
        <f>MAX(0,C550-E550)</f>
        <v>0</v>
      </c>
      <c r="H550" s="24">
        <f>MAX(0,E550-C550)</f>
        <v>0</v>
      </c>
      <c r="I550">
        <f>MIN(MATCH(MEDIAN(MinStable,F550,1),FC_L,1),3)</f>
        <v>3</v>
      </c>
      <c r="J550" s="25">
        <f>INDEX(FC_E1,$I550)+(MEDIAN(MinStable,$F550,1)-INDEX(FC_L,$I550))*(INDEX(FC_E1,$I550+1)-INDEX(FC_E1,$I550))/(INDEX(FC_L,$I550+1)-INDEX(FC_L,$I550))</f>
        <v>0.42233658823529413</v>
      </c>
      <c r="K550" s="25">
        <f>INDEX(FC_E2,$I550)+(MEDIAN(MinStable,$F550,1)-INDEX(FC_L,$I550))*(INDEX(FC_E2,$I550+1)-INDEX(FC_E2,$I550))/(INDEX(FC_L,$I550+1)-INDEX(FC_L,$I550))</f>
        <v>0.41658282352941178</v>
      </c>
      <c r="L550" s="25">
        <f>INDEX(FC_E3,$I550)+(MEDIAN(MinStable,$F550,1)-INDEX(FC_L,$I550))*(INDEX(FC_E3,$I550+1)-INDEX(FC_E3,$I550))/(INDEX(FC_L,$I550+1)-INDEX(FC_L,$I550))</f>
        <v>0.40958282352941178</v>
      </c>
      <c r="M550" s="26">
        <f>(Cap_1*F550/J550+IF(N_base&gt;=2,Cap_2*F550/K550,0)+IF(N_base&gt;=3,Cap_3*F550/L550,0))*dt/60</f>
        <v>0.12774571921753824</v>
      </c>
    </row>
    <row r="551" spans="1:13" x14ac:dyDescent="0.2">
      <c r="A551">
        <v>549</v>
      </c>
      <c r="B551" s="22">
        <f>A551/1440</f>
        <v>0.38124999999999998</v>
      </c>
      <c r="C551" s="27">
        <f>Sim!C551</f>
        <v>3.2073</v>
      </c>
      <c r="D551" s="24">
        <f>Cap_base</f>
        <v>3.4</v>
      </c>
      <c r="E551" s="24">
        <f>MEDIAN(MinStable*D551,C551,D551)</f>
        <v>3.2073</v>
      </c>
      <c r="F551" s="25">
        <f>E551/D551</f>
        <v>0.94332352941176478</v>
      </c>
      <c r="G551" s="24">
        <f>MAX(0,C551-E551)</f>
        <v>0</v>
      </c>
      <c r="H551" s="24">
        <f>MAX(0,E551-C551)</f>
        <v>0</v>
      </c>
      <c r="I551">
        <f>MIN(MATCH(MEDIAN(MinStable,F551,1),FC_L,1),3)</f>
        <v>3</v>
      </c>
      <c r="J551" s="25">
        <f>INDEX(FC_E1,$I551)+(MEDIAN(MinStable,$F551,1)-INDEX(FC_L,$I551))*(INDEX(FC_E1,$I551+1)-INDEX(FC_E1,$I551))/(INDEX(FC_L,$I551+1)-INDEX(FC_L,$I551))</f>
        <v>0.42278576470588236</v>
      </c>
      <c r="K551" s="25">
        <f>INDEX(FC_E2,$I551)+(MEDIAN(MinStable,$F551,1)-INDEX(FC_L,$I551))*(INDEX(FC_E2,$I551+1)-INDEX(FC_E2,$I551))/(INDEX(FC_L,$I551+1)-INDEX(FC_L,$I551))</f>
        <v>0.41701247058823532</v>
      </c>
      <c r="L551" s="25">
        <f>INDEX(FC_E3,$I551)+(MEDIAN(MinStable,$F551,1)-INDEX(FC_L,$I551))*(INDEX(FC_E3,$I551+1)-INDEX(FC_E3,$I551))/(INDEX(FC_L,$I551+1)-INDEX(FC_L,$I551))</f>
        <v>0.41001247058823531</v>
      </c>
      <c r="M551" s="26">
        <f>(Cap_1*F551/J551+IF(N_base&gt;=2,Cap_2*F551/K551,0)+IF(N_base&gt;=3,Cap_3*F551/L551,0))*dt/60</f>
        <v>0.12827585306402106</v>
      </c>
    </row>
    <row r="552" spans="1:13" x14ac:dyDescent="0.2">
      <c r="A552">
        <v>550</v>
      </c>
      <c r="B552" s="22">
        <f>A552/1440</f>
        <v>0.38194444444444442</v>
      </c>
      <c r="C552" s="27">
        <f>Sim!C552</f>
        <v>3.1305000000000001</v>
      </c>
      <c r="D552" s="24">
        <f>Cap_base</f>
        <v>3.4</v>
      </c>
      <c r="E552" s="24">
        <f>MEDIAN(MinStable*D552,C552,D552)</f>
        <v>3.1305000000000001</v>
      </c>
      <c r="F552" s="25">
        <f>E552/D552</f>
        <v>0.9207352941176471</v>
      </c>
      <c r="G552" s="24">
        <f>MAX(0,C552-E552)</f>
        <v>0</v>
      </c>
      <c r="H552" s="24">
        <f>MAX(0,E552-C552)</f>
        <v>0</v>
      </c>
      <c r="I552">
        <f>MIN(MATCH(MEDIAN(MinStable,F552,1),FC_L,1),3)</f>
        <v>3</v>
      </c>
      <c r="J552" s="25">
        <f>INDEX(FC_E1,$I552)+(MEDIAN(MinStable,$F552,1)-INDEX(FC_L,$I552))*(INDEX(FC_E1,$I552+1)-INDEX(FC_E1,$I552))/(INDEX(FC_L,$I552+1)-INDEX(FC_L,$I552))</f>
        <v>0.42070764705882352</v>
      </c>
      <c r="K552" s="25">
        <f>INDEX(FC_E2,$I552)+(MEDIAN(MinStable,$F552,1)-INDEX(FC_L,$I552))*(INDEX(FC_E2,$I552+1)-INDEX(FC_E2,$I552))/(INDEX(FC_L,$I552+1)-INDEX(FC_L,$I552))</f>
        <v>0.41502470588235296</v>
      </c>
      <c r="L552" s="25">
        <f>INDEX(FC_E3,$I552)+(MEDIAN(MinStable,$F552,1)-INDEX(FC_L,$I552))*(INDEX(FC_E3,$I552+1)-INDEX(FC_E3,$I552))/(INDEX(FC_L,$I552+1)-INDEX(FC_L,$I552))</f>
        <v>0.40802470588235296</v>
      </c>
      <c r="M552" s="26">
        <f>(Cap_1*F552/J552+IF(N_base&gt;=2,Cap_2*F552/K552,0)+IF(N_base&gt;=3,Cap_3*F552/L552,0))*dt/60</f>
        <v>0.12581382570231106</v>
      </c>
    </row>
    <row r="553" spans="1:13" x14ac:dyDescent="0.2">
      <c r="A553">
        <v>551</v>
      </c>
      <c r="B553" s="22">
        <f>A553/1440</f>
        <v>0.38263888888888886</v>
      </c>
      <c r="C553" s="27">
        <f>Sim!C553</f>
        <v>3.1490999999999998</v>
      </c>
      <c r="D553" s="24">
        <f>Cap_base</f>
        <v>3.4</v>
      </c>
      <c r="E553" s="24">
        <f>MEDIAN(MinStable*D553,C553,D553)</f>
        <v>3.1490999999999998</v>
      </c>
      <c r="F553" s="25">
        <f>E553/D553</f>
        <v>0.9262058823529411</v>
      </c>
      <c r="G553" s="24">
        <f>MAX(0,C553-E553)</f>
        <v>0</v>
      </c>
      <c r="H553" s="24">
        <f>MAX(0,E553-C553)</f>
        <v>0</v>
      </c>
      <c r="I553">
        <f>MIN(MATCH(MEDIAN(MinStable,F553,1),FC_L,1),3)</f>
        <v>3</v>
      </c>
      <c r="J553" s="25">
        <f>INDEX(FC_E1,$I553)+(MEDIAN(MinStable,$F553,1)-INDEX(FC_L,$I553))*(INDEX(FC_E1,$I553+1)-INDEX(FC_E1,$I553))/(INDEX(FC_L,$I553+1)-INDEX(FC_L,$I553))</f>
        <v>0.42121094117647057</v>
      </c>
      <c r="K553" s="25">
        <f>INDEX(FC_E2,$I553)+(MEDIAN(MinStable,$F553,1)-INDEX(FC_L,$I553))*(INDEX(FC_E2,$I553+1)-INDEX(FC_E2,$I553))/(INDEX(FC_L,$I553+1)-INDEX(FC_L,$I553))</f>
        <v>0.4155061176470588</v>
      </c>
      <c r="L553" s="25">
        <f>INDEX(FC_E3,$I553)+(MEDIAN(MinStable,$F553,1)-INDEX(FC_L,$I553))*(INDEX(FC_E3,$I553+1)-INDEX(FC_E3,$I553))/(INDEX(FC_L,$I553+1)-INDEX(FC_L,$I553))</f>
        <v>0.4085061176470588</v>
      </c>
      <c r="M553" s="26">
        <f>(Cap_1*F553/J553+IF(N_base&gt;=2,Cap_2*F553/K553,0)+IF(N_base&gt;=3,Cap_3*F553/L553,0))*dt/60</f>
        <v>0.12641229527400327</v>
      </c>
    </row>
    <row r="554" spans="1:13" x14ac:dyDescent="0.2">
      <c r="A554">
        <v>552</v>
      </c>
      <c r="B554" s="22">
        <f>A554/1440</f>
        <v>0.38333333333333336</v>
      </c>
      <c r="C554" s="27">
        <f>Sim!C554</f>
        <v>3.0914000000000001</v>
      </c>
      <c r="D554" s="24">
        <f>Cap_base</f>
        <v>3.4</v>
      </c>
      <c r="E554" s="24">
        <f>MEDIAN(MinStable*D554,C554,D554)</f>
        <v>3.0914000000000001</v>
      </c>
      <c r="F554" s="25">
        <f>E554/D554</f>
        <v>0.90923529411764714</v>
      </c>
      <c r="G554" s="24">
        <f>MAX(0,C554-E554)</f>
        <v>0</v>
      </c>
      <c r="H554" s="24">
        <f>MAX(0,E554-C554)</f>
        <v>0</v>
      </c>
      <c r="I554">
        <f>MIN(MATCH(MEDIAN(MinStable,F554,1),FC_L,1),3)</f>
        <v>3</v>
      </c>
      <c r="J554" s="25">
        <f>INDEX(FC_E1,$I554)+(MEDIAN(MinStable,$F554,1)-INDEX(FC_L,$I554))*(INDEX(FC_E1,$I554+1)-INDEX(FC_E1,$I554))/(INDEX(FC_L,$I554+1)-INDEX(FC_L,$I554))</f>
        <v>0.41964964705882352</v>
      </c>
      <c r="K554" s="25">
        <f>INDEX(FC_E2,$I554)+(MEDIAN(MinStable,$F554,1)-INDEX(FC_L,$I554))*(INDEX(FC_E2,$I554+1)-INDEX(FC_E2,$I554))/(INDEX(FC_L,$I554+1)-INDEX(FC_L,$I554))</f>
        <v>0.41401270588235295</v>
      </c>
      <c r="L554" s="25">
        <f>INDEX(FC_E3,$I554)+(MEDIAN(MinStable,$F554,1)-INDEX(FC_L,$I554))*(INDEX(FC_E3,$I554+1)-INDEX(FC_E3,$I554))/(INDEX(FC_L,$I554+1)-INDEX(FC_L,$I554))</f>
        <v>0.40701270588235294</v>
      </c>
      <c r="M554" s="26">
        <f>(Cap_1*F554/J554+IF(N_base&gt;=2,Cap_2*F554/K554,0)+IF(N_base&gt;=3,Cap_3*F554/L554,0))*dt/60</f>
        <v>0.12455113942109844</v>
      </c>
    </row>
    <row r="555" spans="1:13" x14ac:dyDescent="0.2">
      <c r="A555">
        <v>553</v>
      </c>
      <c r="B555" s="22">
        <f>A555/1440</f>
        <v>0.3840277777777778</v>
      </c>
      <c r="C555" s="27">
        <f>Sim!C555</f>
        <v>3.1112000000000002</v>
      </c>
      <c r="D555" s="24">
        <f>Cap_base</f>
        <v>3.4</v>
      </c>
      <c r="E555" s="24">
        <f>MEDIAN(MinStable*D555,C555,D555)</f>
        <v>3.1112000000000002</v>
      </c>
      <c r="F555" s="25">
        <f>E555/D555</f>
        <v>0.91505882352941181</v>
      </c>
      <c r="G555" s="24">
        <f>MAX(0,C555-E555)</f>
        <v>0</v>
      </c>
      <c r="H555" s="24">
        <f>MAX(0,E555-C555)</f>
        <v>0</v>
      </c>
      <c r="I555">
        <f>MIN(MATCH(MEDIAN(MinStable,F555,1),FC_L,1),3)</f>
        <v>3</v>
      </c>
      <c r="J555" s="25">
        <f>INDEX(FC_E1,$I555)+(MEDIAN(MinStable,$F555,1)-INDEX(FC_L,$I555))*(INDEX(FC_E1,$I555+1)-INDEX(FC_E1,$I555))/(INDEX(FC_L,$I555+1)-INDEX(FC_L,$I555))</f>
        <v>0.42018541176470592</v>
      </c>
      <c r="K555" s="25">
        <f>INDEX(FC_E2,$I555)+(MEDIAN(MinStable,$F555,1)-INDEX(FC_L,$I555))*(INDEX(FC_E2,$I555+1)-INDEX(FC_E2,$I555))/(INDEX(FC_L,$I555+1)-INDEX(FC_L,$I555))</f>
        <v>0.41452517647058823</v>
      </c>
      <c r="L555" s="25">
        <f>INDEX(FC_E3,$I555)+(MEDIAN(MinStable,$F555,1)-INDEX(FC_L,$I555))*(INDEX(FC_E3,$I555+1)-INDEX(FC_E3,$I555))/(INDEX(FC_L,$I555+1)-INDEX(FC_L,$I555))</f>
        <v>0.40752517647058822</v>
      </c>
      <c r="M555" s="26">
        <f>(Cap_1*F555/J555+IF(N_base&gt;=2,Cap_2*F555/K555,0)+IF(N_base&gt;=3,Cap_3*F555/L555,0))*dt/60</f>
        <v>0.12519133927261439</v>
      </c>
    </row>
    <row r="556" spans="1:13" x14ac:dyDescent="0.2">
      <c r="A556">
        <v>554</v>
      </c>
      <c r="B556" s="22">
        <f>A556/1440</f>
        <v>0.38472222222222224</v>
      </c>
      <c r="C556" s="27">
        <f>Sim!C556</f>
        <v>3.1877</v>
      </c>
      <c r="D556" s="24">
        <f>Cap_base</f>
        <v>3.4</v>
      </c>
      <c r="E556" s="24">
        <f>MEDIAN(MinStable*D556,C556,D556)</f>
        <v>3.1877</v>
      </c>
      <c r="F556" s="25">
        <f>E556/D556</f>
        <v>0.93755882352941178</v>
      </c>
      <c r="G556" s="24">
        <f>MAX(0,C556-E556)</f>
        <v>0</v>
      </c>
      <c r="H556" s="24">
        <f>MAX(0,E556-C556)</f>
        <v>0</v>
      </c>
      <c r="I556">
        <f>MIN(MATCH(MEDIAN(MinStable,F556,1),FC_L,1),3)</f>
        <v>3</v>
      </c>
      <c r="J556" s="25">
        <f>INDEX(FC_E1,$I556)+(MEDIAN(MinStable,$F556,1)-INDEX(FC_L,$I556))*(INDEX(FC_E1,$I556+1)-INDEX(FC_E1,$I556))/(INDEX(FC_L,$I556+1)-INDEX(FC_L,$I556))</f>
        <v>0.42225541176470588</v>
      </c>
      <c r="K556" s="25">
        <f>INDEX(FC_E2,$I556)+(MEDIAN(MinStable,$F556,1)-INDEX(FC_L,$I556))*(INDEX(FC_E2,$I556+1)-INDEX(FC_E2,$I556))/(INDEX(FC_L,$I556+1)-INDEX(FC_L,$I556))</f>
        <v>0.41650517647058821</v>
      </c>
      <c r="L556" s="25">
        <f>INDEX(FC_E3,$I556)+(MEDIAN(MinStable,$F556,1)-INDEX(FC_L,$I556))*(INDEX(FC_E3,$I556+1)-INDEX(FC_E3,$I556))/(INDEX(FC_L,$I556+1)-INDEX(FC_L,$I556))</f>
        <v>0.40950517647058821</v>
      </c>
      <c r="M556" s="26">
        <f>(Cap_1*F556/J556+IF(N_base&gt;=2,Cap_2*F556/K556,0)+IF(N_base&gt;=3,Cap_3*F556/L556,0))*dt/60</f>
        <v>0.12764979328626294</v>
      </c>
    </row>
    <row r="557" spans="1:13" x14ac:dyDescent="0.2">
      <c r="A557">
        <v>555</v>
      </c>
      <c r="B557" s="22">
        <f>A557/1440</f>
        <v>0.38541666666666669</v>
      </c>
      <c r="C557" s="27">
        <f>Sim!C557</f>
        <v>3.0722999999999998</v>
      </c>
      <c r="D557" s="24">
        <f>Cap_base</f>
        <v>3.4</v>
      </c>
      <c r="E557" s="24">
        <f>MEDIAN(MinStable*D557,C557,D557)</f>
        <v>3.0722999999999998</v>
      </c>
      <c r="F557" s="25">
        <f>E557/D557</f>
        <v>0.90361764705882353</v>
      </c>
      <c r="G557" s="24">
        <f>MAX(0,C557-E557)</f>
        <v>0</v>
      </c>
      <c r="H557" s="24">
        <f>MAX(0,E557-C557)</f>
        <v>0</v>
      </c>
      <c r="I557">
        <f>MIN(MATCH(MEDIAN(MinStable,F557,1),FC_L,1),3)</f>
        <v>3</v>
      </c>
      <c r="J557" s="25">
        <f>INDEX(FC_E1,$I557)+(MEDIAN(MinStable,$F557,1)-INDEX(FC_L,$I557))*(INDEX(FC_E1,$I557+1)-INDEX(FC_E1,$I557))/(INDEX(FC_L,$I557+1)-INDEX(FC_L,$I557))</f>
        <v>0.41913282352941178</v>
      </c>
      <c r="K557" s="25">
        <f>INDEX(FC_E2,$I557)+(MEDIAN(MinStable,$F557,1)-INDEX(FC_L,$I557))*(INDEX(FC_E2,$I557+1)-INDEX(FC_E2,$I557))/(INDEX(FC_L,$I557+1)-INDEX(FC_L,$I557))</f>
        <v>0.41351835294117645</v>
      </c>
      <c r="L557" s="25">
        <f>INDEX(FC_E3,$I557)+(MEDIAN(MinStable,$F557,1)-INDEX(FC_L,$I557))*(INDEX(FC_E3,$I557+1)-INDEX(FC_E3,$I557))/(INDEX(FC_L,$I557+1)-INDEX(FC_L,$I557))</f>
        <v>0.40651835294117644</v>
      </c>
      <c r="M557" s="26">
        <f>(Cap_1*F557/J557+IF(N_base&gt;=2,Cap_2*F557/K557,0)+IF(N_base&gt;=3,Cap_3*F557/L557,0))*dt/60</f>
        <v>0.12393204435680477</v>
      </c>
    </row>
    <row r="558" spans="1:13" x14ac:dyDescent="0.2">
      <c r="A558">
        <v>556</v>
      </c>
      <c r="B558" s="22">
        <f>A558/1440</f>
        <v>0.38611111111111113</v>
      </c>
      <c r="C558" s="27">
        <f>Sim!C558</f>
        <v>3.0461999999999998</v>
      </c>
      <c r="D558" s="24">
        <f>Cap_base</f>
        <v>3.4</v>
      </c>
      <c r="E558" s="24">
        <f>MEDIAN(MinStable*D558,C558,D558)</f>
        <v>3.0461999999999998</v>
      </c>
      <c r="F558" s="25">
        <f>E558/D558</f>
        <v>0.89594117647058824</v>
      </c>
      <c r="G558" s="24">
        <f>MAX(0,C558-E558)</f>
        <v>0</v>
      </c>
      <c r="H558" s="24">
        <f>MAX(0,E558-C558)</f>
        <v>0</v>
      </c>
      <c r="I558">
        <f>MIN(MATCH(MEDIAN(MinStable,F558,1),FC_L,1),3)</f>
        <v>3</v>
      </c>
      <c r="J558" s="25">
        <f>INDEX(FC_E1,$I558)+(MEDIAN(MinStable,$F558,1)-INDEX(FC_L,$I558))*(INDEX(FC_E1,$I558+1)-INDEX(FC_E1,$I558))/(INDEX(FC_L,$I558+1)-INDEX(FC_L,$I558))</f>
        <v>0.41842658823529411</v>
      </c>
      <c r="K558" s="25">
        <f>INDEX(FC_E2,$I558)+(MEDIAN(MinStable,$F558,1)-INDEX(FC_L,$I558))*(INDEX(FC_E2,$I558+1)-INDEX(FC_E2,$I558))/(INDEX(FC_L,$I558+1)-INDEX(FC_L,$I558))</f>
        <v>0.41284282352941176</v>
      </c>
      <c r="L558" s="25">
        <f>INDEX(FC_E3,$I558)+(MEDIAN(MinStable,$F558,1)-INDEX(FC_L,$I558))*(INDEX(FC_E3,$I558+1)-INDEX(FC_E3,$I558))/(INDEX(FC_L,$I558+1)-INDEX(FC_L,$I558))</f>
        <v>0.40584282352941176</v>
      </c>
      <c r="M558" s="26">
        <f>(Cap_1*F558/J558+IF(N_base&gt;=2,Cap_2*F558/K558,0)+IF(N_base&gt;=3,Cap_3*F558/L558,0))*dt/60</f>
        <v>0.12308361873936496</v>
      </c>
    </row>
    <row r="559" spans="1:13" x14ac:dyDescent="0.2">
      <c r="A559">
        <v>557</v>
      </c>
      <c r="B559" s="22">
        <f>A559/1440</f>
        <v>0.38680555555555557</v>
      </c>
      <c r="C559" s="27">
        <f>Sim!C559</f>
        <v>3.2058</v>
      </c>
      <c r="D559" s="24">
        <f>Cap_base</f>
        <v>3.4</v>
      </c>
      <c r="E559" s="24">
        <f>MEDIAN(MinStable*D559,C559,D559)</f>
        <v>3.2058</v>
      </c>
      <c r="F559" s="25">
        <f>E559/D559</f>
        <v>0.9428823529411765</v>
      </c>
      <c r="G559" s="24">
        <f>MAX(0,C559-E559)</f>
        <v>0</v>
      </c>
      <c r="H559" s="24">
        <f>MAX(0,E559-C559)</f>
        <v>0</v>
      </c>
      <c r="I559">
        <f>MIN(MATCH(MEDIAN(MinStable,F559,1),FC_L,1),3)</f>
        <v>3</v>
      </c>
      <c r="J559" s="25">
        <f>INDEX(FC_E1,$I559)+(MEDIAN(MinStable,$F559,1)-INDEX(FC_L,$I559))*(INDEX(FC_E1,$I559+1)-INDEX(FC_E1,$I559))/(INDEX(FC_L,$I559+1)-INDEX(FC_L,$I559))</f>
        <v>0.42274517647058824</v>
      </c>
      <c r="K559" s="25">
        <f>INDEX(FC_E2,$I559)+(MEDIAN(MinStable,$F559,1)-INDEX(FC_L,$I559))*(INDEX(FC_E2,$I559+1)-INDEX(FC_E2,$I559))/(INDEX(FC_L,$I559+1)-INDEX(FC_L,$I559))</f>
        <v>0.4169736470588235</v>
      </c>
      <c r="L559" s="25">
        <f>INDEX(FC_E3,$I559)+(MEDIAN(MinStable,$F559,1)-INDEX(FC_L,$I559))*(INDEX(FC_E3,$I559+1)-INDEX(FC_E3,$I559))/(INDEX(FC_L,$I559+1)-INDEX(FC_L,$I559))</f>
        <v>0.4099736470588235</v>
      </c>
      <c r="M559" s="26">
        <f>(Cap_1*F559/J559+IF(N_base&gt;=2,Cap_2*F559/K559,0)+IF(N_base&gt;=3,Cap_3*F559/L559,0))*dt/60</f>
        <v>0.12822799503992199</v>
      </c>
    </row>
    <row r="560" spans="1:13" x14ac:dyDescent="0.2">
      <c r="A560">
        <v>558</v>
      </c>
      <c r="B560" s="22">
        <f>A560/1440</f>
        <v>0.38750000000000001</v>
      </c>
      <c r="C560" s="27">
        <f>Sim!C560</f>
        <v>3.1993999999999998</v>
      </c>
      <c r="D560" s="24">
        <f>Cap_base</f>
        <v>3.4</v>
      </c>
      <c r="E560" s="24">
        <f>MEDIAN(MinStable*D560,C560,D560)</f>
        <v>3.1993999999999998</v>
      </c>
      <c r="F560" s="25">
        <f>E560/D560</f>
        <v>0.94099999999999995</v>
      </c>
      <c r="G560" s="24">
        <f>MAX(0,C560-E560)</f>
        <v>0</v>
      </c>
      <c r="H560" s="24">
        <f>MAX(0,E560-C560)</f>
        <v>0</v>
      </c>
      <c r="I560">
        <f>MIN(MATCH(MEDIAN(MinStable,F560,1),FC_L,1),3)</f>
        <v>3</v>
      </c>
      <c r="J560" s="25">
        <f>INDEX(FC_E1,$I560)+(MEDIAN(MinStable,$F560,1)-INDEX(FC_L,$I560))*(INDEX(FC_E1,$I560+1)-INDEX(FC_E1,$I560))/(INDEX(FC_L,$I560+1)-INDEX(FC_L,$I560))</f>
        <v>0.422572</v>
      </c>
      <c r="K560" s="25">
        <f>INDEX(FC_E2,$I560)+(MEDIAN(MinStable,$F560,1)-INDEX(FC_L,$I560))*(INDEX(FC_E2,$I560+1)-INDEX(FC_E2,$I560))/(INDEX(FC_L,$I560+1)-INDEX(FC_L,$I560))</f>
        <v>0.41680800000000001</v>
      </c>
      <c r="L560" s="25">
        <f>INDEX(FC_E3,$I560)+(MEDIAN(MinStable,$F560,1)-INDEX(FC_L,$I560))*(INDEX(FC_E3,$I560+1)-INDEX(FC_E3,$I560))/(INDEX(FC_L,$I560+1)-INDEX(FC_L,$I560))</f>
        <v>0.40980800000000001</v>
      </c>
      <c r="M560" s="26">
        <f>(Cap_1*F560/J560+IF(N_base&gt;=2,Cap_2*F560/K560,0)+IF(N_base&gt;=3,Cap_3*F560/L560,0))*dt/60</f>
        <v>0.12802369898806054</v>
      </c>
    </row>
    <row r="561" spans="1:13" x14ac:dyDescent="0.2">
      <c r="A561">
        <v>559</v>
      </c>
      <c r="B561" s="22">
        <f>A561/1440</f>
        <v>0.38819444444444445</v>
      </c>
      <c r="C561" s="27">
        <f>Sim!C561</f>
        <v>3.1768999999999998</v>
      </c>
      <c r="D561" s="24">
        <f>Cap_base</f>
        <v>3.4</v>
      </c>
      <c r="E561" s="24">
        <f>MEDIAN(MinStable*D561,C561,D561)</f>
        <v>3.1768999999999998</v>
      </c>
      <c r="F561" s="25">
        <f>E561/D561</f>
        <v>0.93438235294117644</v>
      </c>
      <c r="G561" s="24">
        <f>MAX(0,C561-E561)</f>
        <v>0</v>
      </c>
      <c r="H561" s="24">
        <f>MAX(0,E561-C561)</f>
        <v>0</v>
      </c>
      <c r="I561">
        <f>MIN(MATCH(MEDIAN(MinStable,F561,1),FC_L,1),3)</f>
        <v>3</v>
      </c>
      <c r="J561" s="25">
        <f>INDEX(FC_E1,$I561)+(MEDIAN(MinStable,$F561,1)-INDEX(FC_L,$I561))*(INDEX(FC_E1,$I561+1)-INDEX(FC_E1,$I561))/(INDEX(FC_L,$I561+1)-INDEX(FC_L,$I561))</f>
        <v>0.42196317647058823</v>
      </c>
      <c r="K561" s="25">
        <f>INDEX(FC_E2,$I561)+(MEDIAN(MinStable,$F561,1)-INDEX(FC_L,$I561))*(INDEX(FC_E2,$I561+1)-INDEX(FC_E2,$I561))/(INDEX(FC_L,$I561+1)-INDEX(FC_L,$I561))</f>
        <v>0.41622564705882353</v>
      </c>
      <c r="L561" s="25">
        <f>INDEX(FC_E3,$I561)+(MEDIAN(MinStable,$F561,1)-INDEX(FC_L,$I561))*(INDEX(FC_E3,$I561+1)-INDEX(FC_E3,$I561))/(INDEX(FC_L,$I561+1)-INDEX(FC_L,$I561))</f>
        <v>0.40922564705882353</v>
      </c>
      <c r="M561" s="26">
        <f>(Cap_1*F561/J561+IF(N_base&gt;=2,Cap_2*F561/K561,0)+IF(N_base&gt;=3,Cap_3*F561/L561,0))*dt/60</f>
        <v>0.12730415871682726</v>
      </c>
    </row>
    <row r="562" spans="1:13" x14ac:dyDescent="0.2">
      <c r="A562">
        <v>560</v>
      </c>
      <c r="B562" s="22">
        <f>A562/1440</f>
        <v>0.3888888888888889</v>
      </c>
      <c r="C562" s="27">
        <f>Sim!C562</f>
        <v>3.1766000000000001</v>
      </c>
      <c r="D562" s="24">
        <f>Cap_base</f>
        <v>3.4</v>
      </c>
      <c r="E562" s="24">
        <f>MEDIAN(MinStable*D562,C562,D562)</f>
        <v>3.1766000000000001</v>
      </c>
      <c r="F562" s="25">
        <f>E562/D562</f>
        <v>0.93429411764705883</v>
      </c>
      <c r="G562" s="24">
        <f>MAX(0,C562-E562)</f>
        <v>0</v>
      </c>
      <c r="H562" s="24">
        <f>MAX(0,E562-C562)</f>
        <v>0</v>
      </c>
      <c r="I562">
        <f>MIN(MATCH(MEDIAN(MinStable,F562,1),FC_L,1),3)</f>
        <v>3</v>
      </c>
      <c r="J562" s="25">
        <f>INDEX(FC_E1,$I562)+(MEDIAN(MinStable,$F562,1)-INDEX(FC_L,$I562))*(INDEX(FC_E1,$I562+1)-INDEX(FC_E1,$I562))/(INDEX(FC_L,$I562+1)-INDEX(FC_L,$I562))</f>
        <v>0.42195505882352941</v>
      </c>
      <c r="K562" s="25">
        <f>INDEX(FC_E2,$I562)+(MEDIAN(MinStable,$F562,1)-INDEX(FC_L,$I562))*(INDEX(FC_E2,$I562+1)-INDEX(FC_E2,$I562))/(INDEX(FC_L,$I562+1)-INDEX(FC_L,$I562))</f>
        <v>0.41621788235294116</v>
      </c>
      <c r="L562" s="25">
        <f>INDEX(FC_E3,$I562)+(MEDIAN(MinStable,$F562,1)-INDEX(FC_L,$I562))*(INDEX(FC_E3,$I562+1)-INDEX(FC_E3,$I562))/(INDEX(FC_L,$I562+1)-INDEX(FC_L,$I562))</f>
        <v>0.40921788235294115</v>
      </c>
      <c r="M562" s="26">
        <f>(Cap_1*F562/J562+IF(N_base&gt;=2,Cap_2*F562/K562,0)+IF(N_base&gt;=3,Cap_3*F562/L562,0))*dt/60</f>
        <v>0.12729455102047968</v>
      </c>
    </row>
    <row r="563" spans="1:13" x14ac:dyDescent="0.2">
      <c r="A563">
        <v>561</v>
      </c>
      <c r="B563" s="22">
        <f>A563/1440</f>
        <v>0.38958333333333334</v>
      </c>
      <c r="C563" s="27">
        <f>Sim!C563</f>
        <v>3.1871</v>
      </c>
      <c r="D563" s="24">
        <f>Cap_base</f>
        <v>3.4</v>
      </c>
      <c r="E563" s="24">
        <f>MEDIAN(MinStable*D563,C563,D563)</f>
        <v>3.1871</v>
      </c>
      <c r="F563" s="25">
        <f>E563/D563</f>
        <v>0.93738235294117656</v>
      </c>
      <c r="G563" s="24">
        <f>MAX(0,C563-E563)</f>
        <v>0</v>
      </c>
      <c r="H563" s="24">
        <f>MAX(0,E563-C563)</f>
        <v>0</v>
      </c>
      <c r="I563">
        <f>MIN(MATCH(MEDIAN(MinStable,F563,1),FC_L,1),3)</f>
        <v>3</v>
      </c>
      <c r="J563" s="25">
        <f>INDEX(FC_E1,$I563)+(MEDIAN(MinStable,$F563,1)-INDEX(FC_L,$I563))*(INDEX(FC_E1,$I563+1)-INDEX(FC_E1,$I563))/(INDEX(FC_L,$I563+1)-INDEX(FC_L,$I563))</f>
        <v>0.42223917647058823</v>
      </c>
      <c r="K563" s="25">
        <f>INDEX(FC_E2,$I563)+(MEDIAN(MinStable,$F563,1)-INDEX(FC_L,$I563))*(INDEX(FC_E2,$I563+1)-INDEX(FC_E2,$I563))/(INDEX(FC_L,$I563+1)-INDEX(FC_L,$I563))</f>
        <v>0.41648964705882352</v>
      </c>
      <c r="L563" s="25">
        <f>INDEX(FC_E3,$I563)+(MEDIAN(MinStable,$F563,1)-INDEX(FC_L,$I563))*(INDEX(FC_E3,$I563+1)-INDEX(FC_E3,$I563))/(INDEX(FC_L,$I563+1)-INDEX(FC_L,$I563))</f>
        <v>0.40948964705882351</v>
      </c>
      <c r="M563" s="26">
        <f>(Cap_1*F563/J563+IF(N_base&gt;=2,Cap_2*F563/K563,0)+IF(N_base&gt;=3,Cap_3*F563/L563,0))*dt/60</f>
        <v>0.12763060373735946</v>
      </c>
    </row>
    <row r="564" spans="1:13" x14ac:dyDescent="0.2">
      <c r="A564">
        <v>562</v>
      </c>
      <c r="B564" s="22">
        <f>A564/1440</f>
        <v>0.39027777777777778</v>
      </c>
      <c r="C564" s="27">
        <f>Sim!C564</f>
        <v>3.1320000000000001</v>
      </c>
      <c r="D564" s="24">
        <f>Cap_base</f>
        <v>3.4</v>
      </c>
      <c r="E564" s="24">
        <f>MEDIAN(MinStable*D564,C564,D564)</f>
        <v>3.1320000000000001</v>
      </c>
      <c r="F564" s="25">
        <f>E564/D564</f>
        <v>0.92117647058823537</v>
      </c>
      <c r="G564" s="24">
        <f>MAX(0,C564-E564)</f>
        <v>0</v>
      </c>
      <c r="H564" s="24">
        <f>MAX(0,E564-C564)</f>
        <v>0</v>
      </c>
      <c r="I564">
        <f>MIN(MATCH(MEDIAN(MinStable,F564,1),FC_L,1),3)</f>
        <v>3</v>
      </c>
      <c r="J564" s="25">
        <f>INDEX(FC_E1,$I564)+(MEDIAN(MinStable,$F564,1)-INDEX(FC_L,$I564))*(INDEX(FC_E1,$I564+1)-INDEX(FC_E1,$I564))/(INDEX(FC_L,$I564+1)-INDEX(FC_L,$I564))</f>
        <v>0.42074823529411765</v>
      </c>
      <c r="K564" s="25">
        <f>INDEX(FC_E2,$I564)+(MEDIAN(MinStable,$F564,1)-INDEX(FC_L,$I564))*(INDEX(FC_E2,$I564+1)-INDEX(FC_E2,$I564))/(INDEX(FC_L,$I564+1)-INDEX(FC_L,$I564))</f>
        <v>0.41506352941176472</v>
      </c>
      <c r="L564" s="25">
        <f>INDEX(FC_E3,$I564)+(MEDIAN(MinStable,$F564,1)-INDEX(FC_L,$I564))*(INDEX(FC_E3,$I564+1)-INDEX(FC_E3,$I564))/(INDEX(FC_L,$I564+1)-INDEX(FC_L,$I564))</f>
        <v>0.40806352941176471</v>
      </c>
      <c r="M564" s="26">
        <f>(Cap_1*F564/J564+IF(N_base&gt;=2,Cap_2*F564/K564,0)+IF(N_base&gt;=3,Cap_3*F564/L564,0))*dt/60</f>
        <v>0.1258621416908586</v>
      </c>
    </row>
    <row r="565" spans="1:13" x14ac:dyDescent="0.2">
      <c r="A565">
        <v>563</v>
      </c>
      <c r="B565" s="22">
        <f>A565/1440</f>
        <v>0.39097222222222222</v>
      </c>
      <c r="C565" s="27">
        <f>Sim!C565</f>
        <v>3.1291000000000002</v>
      </c>
      <c r="D565" s="24">
        <f>Cap_base</f>
        <v>3.4</v>
      </c>
      <c r="E565" s="24">
        <f>MEDIAN(MinStable*D565,C565,D565)</f>
        <v>3.1291000000000002</v>
      </c>
      <c r="F565" s="25">
        <f>E565/D565</f>
        <v>0.92032352941176476</v>
      </c>
      <c r="G565" s="24">
        <f>MAX(0,C565-E565)</f>
        <v>0</v>
      </c>
      <c r="H565" s="24">
        <f>MAX(0,E565-C565)</f>
        <v>0</v>
      </c>
      <c r="I565">
        <f>MIN(MATCH(MEDIAN(MinStable,F565,1),FC_L,1),3)</f>
        <v>3</v>
      </c>
      <c r="J565" s="25">
        <f>INDEX(FC_E1,$I565)+(MEDIAN(MinStable,$F565,1)-INDEX(FC_L,$I565))*(INDEX(FC_E1,$I565+1)-INDEX(FC_E1,$I565))/(INDEX(FC_L,$I565+1)-INDEX(FC_L,$I565))</f>
        <v>0.42066976470588235</v>
      </c>
      <c r="K565" s="25">
        <f>INDEX(FC_E2,$I565)+(MEDIAN(MinStable,$F565,1)-INDEX(FC_L,$I565))*(INDEX(FC_E2,$I565+1)-INDEX(FC_E2,$I565))/(INDEX(FC_L,$I565+1)-INDEX(FC_L,$I565))</f>
        <v>0.41498847058823529</v>
      </c>
      <c r="L565" s="25">
        <f>INDEX(FC_E3,$I565)+(MEDIAN(MinStable,$F565,1)-INDEX(FC_L,$I565))*(INDEX(FC_E3,$I565+1)-INDEX(FC_E3,$I565))/(INDEX(FC_L,$I565+1)-INDEX(FC_L,$I565))</f>
        <v>0.40798847058823529</v>
      </c>
      <c r="M565" s="26">
        <f>(Cap_1*F565/J565+IF(N_base&gt;=2,Cap_2*F565/K565,0)+IF(N_base&gt;=3,Cap_3*F565/L565,0))*dt/60</f>
        <v>0.12576872248875842</v>
      </c>
    </row>
    <row r="566" spans="1:13" x14ac:dyDescent="0.2">
      <c r="A566">
        <v>564</v>
      </c>
      <c r="B566" s="22">
        <f>A566/1440</f>
        <v>0.39166666666666666</v>
      </c>
      <c r="C566" s="27">
        <f>Sim!C566</f>
        <v>3.1511</v>
      </c>
      <c r="D566" s="24">
        <f>Cap_base</f>
        <v>3.4</v>
      </c>
      <c r="E566" s="24">
        <f>MEDIAN(MinStable*D566,C566,D566)</f>
        <v>3.1511</v>
      </c>
      <c r="F566" s="25">
        <f>E566/D566</f>
        <v>0.92679411764705888</v>
      </c>
      <c r="G566" s="24">
        <f>MAX(0,C566-E566)</f>
        <v>0</v>
      </c>
      <c r="H566" s="24">
        <f>MAX(0,E566-C566)</f>
        <v>0</v>
      </c>
      <c r="I566">
        <f>MIN(MATCH(MEDIAN(MinStable,F566,1),FC_L,1),3)</f>
        <v>3</v>
      </c>
      <c r="J566" s="25">
        <f>INDEX(FC_E1,$I566)+(MEDIAN(MinStable,$F566,1)-INDEX(FC_L,$I566))*(INDEX(FC_E1,$I566+1)-INDEX(FC_E1,$I566))/(INDEX(FC_L,$I566+1)-INDEX(FC_L,$I566))</f>
        <v>0.42126505882352944</v>
      </c>
      <c r="K566" s="25">
        <f>INDEX(FC_E2,$I566)+(MEDIAN(MinStable,$F566,1)-INDEX(FC_L,$I566))*(INDEX(FC_E2,$I566+1)-INDEX(FC_E2,$I566))/(INDEX(FC_L,$I566+1)-INDEX(FC_L,$I566))</f>
        <v>0.41555788235294117</v>
      </c>
      <c r="L566" s="25">
        <f>INDEX(FC_E3,$I566)+(MEDIAN(MinStable,$F566,1)-INDEX(FC_L,$I566))*(INDEX(FC_E3,$I566+1)-INDEX(FC_E3,$I566))/(INDEX(FC_L,$I566+1)-INDEX(FC_L,$I566))</f>
        <v>0.40855788235294116</v>
      </c>
      <c r="M566" s="26">
        <f>(Cap_1*F566/J566+IF(N_base&gt;=2,Cap_2*F566/K566,0)+IF(N_base&gt;=3,Cap_3*F566/L566,0))*dt/60</f>
        <v>0.12647656291469678</v>
      </c>
    </row>
    <row r="567" spans="1:13" x14ac:dyDescent="0.2">
      <c r="A567">
        <v>565</v>
      </c>
      <c r="B567" s="22">
        <f>A567/1440</f>
        <v>0.3923611111111111</v>
      </c>
      <c r="C567" s="27">
        <f>Sim!C567</f>
        <v>3.0981000000000001</v>
      </c>
      <c r="D567" s="24">
        <f>Cap_base</f>
        <v>3.4</v>
      </c>
      <c r="E567" s="24">
        <f>MEDIAN(MinStable*D567,C567,D567)</f>
        <v>3.0981000000000001</v>
      </c>
      <c r="F567" s="25">
        <f>E567/D567</f>
        <v>0.9112058823529412</v>
      </c>
      <c r="G567" s="24">
        <f>MAX(0,C567-E567)</f>
        <v>0</v>
      </c>
      <c r="H567" s="24">
        <f>MAX(0,E567-C567)</f>
        <v>0</v>
      </c>
      <c r="I567">
        <f>MIN(MATCH(MEDIAN(MinStable,F567,1),FC_L,1),3)</f>
        <v>3</v>
      </c>
      <c r="J567" s="25">
        <f>INDEX(FC_E1,$I567)+(MEDIAN(MinStable,$F567,1)-INDEX(FC_L,$I567))*(INDEX(FC_E1,$I567+1)-INDEX(FC_E1,$I567))/(INDEX(FC_L,$I567+1)-INDEX(FC_L,$I567))</f>
        <v>0.41983094117647057</v>
      </c>
      <c r="K567" s="25">
        <f>INDEX(FC_E2,$I567)+(MEDIAN(MinStable,$F567,1)-INDEX(FC_L,$I567))*(INDEX(FC_E2,$I567+1)-INDEX(FC_E2,$I567))/(INDEX(FC_L,$I567+1)-INDEX(FC_L,$I567))</f>
        <v>0.41418611764705882</v>
      </c>
      <c r="L567" s="25">
        <f>INDEX(FC_E3,$I567)+(MEDIAN(MinStable,$F567,1)-INDEX(FC_L,$I567))*(INDEX(FC_E3,$I567+1)-INDEX(FC_E3,$I567))/(INDEX(FC_L,$I567+1)-INDEX(FC_L,$I567))</f>
        <v>0.40718611764705881</v>
      </c>
      <c r="M567" s="26">
        <f>(Cap_1*F567/J567+IF(N_base&gt;=2,Cap_2*F567/K567,0)+IF(N_base&gt;=3,Cap_3*F567/L567,0))*dt/60</f>
        <v>0.12476795297595669</v>
      </c>
    </row>
    <row r="568" spans="1:13" x14ac:dyDescent="0.2">
      <c r="A568">
        <v>566</v>
      </c>
      <c r="B568" s="22">
        <f>A568/1440</f>
        <v>0.39305555555555555</v>
      </c>
      <c r="C568" s="27">
        <f>Sim!C568</f>
        <v>3.1720000000000002</v>
      </c>
      <c r="D568" s="24">
        <f>Cap_base</f>
        <v>3.4</v>
      </c>
      <c r="E568" s="24">
        <f>MEDIAN(MinStable*D568,C568,D568)</f>
        <v>3.1720000000000002</v>
      </c>
      <c r="F568" s="25">
        <f>E568/D568</f>
        <v>0.93294117647058827</v>
      </c>
      <c r="G568" s="24">
        <f>MAX(0,C568-E568)</f>
        <v>0</v>
      </c>
      <c r="H568" s="24">
        <f>MAX(0,E568-C568)</f>
        <v>0</v>
      </c>
      <c r="I568">
        <f>MIN(MATCH(MEDIAN(MinStable,F568,1),FC_L,1),3)</f>
        <v>3</v>
      </c>
      <c r="J568" s="25">
        <f>INDEX(FC_E1,$I568)+(MEDIAN(MinStable,$F568,1)-INDEX(FC_L,$I568))*(INDEX(FC_E1,$I568+1)-INDEX(FC_E1,$I568))/(INDEX(FC_L,$I568+1)-INDEX(FC_L,$I568))</f>
        <v>0.42183058823529412</v>
      </c>
      <c r="K568" s="25">
        <f>INDEX(FC_E2,$I568)+(MEDIAN(MinStable,$F568,1)-INDEX(FC_L,$I568))*(INDEX(FC_E2,$I568+1)-INDEX(FC_E2,$I568))/(INDEX(FC_L,$I568+1)-INDEX(FC_L,$I568))</f>
        <v>0.41609882352941174</v>
      </c>
      <c r="L568" s="25">
        <f>INDEX(FC_E3,$I568)+(MEDIAN(MinStable,$F568,1)-INDEX(FC_L,$I568))*(INDEX(FC_E3,$I568+1)-INDEX(FC_E3,$I568))/(INDEX(FC_L,$I568+1)-INDEX(FC_L,$I568))</f>
        <v>0.40909882352941174</v>
      </c>
      <c r="M568" s="26">
        <f>(Cap_1*F568/J568+IF(N_base&gt;=2,Cap_2*F568/K568,0)+IF(N_base&gt;=3,Cap_3*F568/L568,0))*dt/60</f>
        <v>0.12714718736954425</v>
      </c>
    </row>
    <row r="569" spans="1:13" x14ac:dyDescent="0.2">
      <c r="A569">
        <v>567</v>
      </c>
      <c r="B569" s="22">
        <f>A569/1440</f>
        <v>0.39374999999999999</v>
      </c>
      <c r="C569" s="27">
        <f>Sim!C569</f>
        <v>3.1053000000000002</v>
      </c>
      <c r="D569" s="24">
        <f>Cap_base</f>
        <v>3.4</v>
      </c>
      <c r="E569" s="24">
        <f>MEDIAN(MinStable*D569,C569,D569)</f>
        <v>3.1053000000000002</v>
      </c>
      <c r="F569" s="25">
        <f>E569/D569</f>
        <v>0.91332352941176476</v>
      </c>
      <c r="G569" s="24">
        <f>MAX(0,C569-E569)</f>
        <v>0</v>
      </c>
      <c r="H569" s="24">
        <f>MAX(0,E569-C569)</f>
        <v>0</v>
      </c>
      <c r="I569">
        <f>MIN(MATCH(MEDIAN(MinStable,F569,1),FC_L,1),3)</f>
        <v>3</v>
      </c>
      <c r="J569" s="25">
        <f>INDEX(FC_E1,$I569)+(MEDIAN(MinStable,$F569,1)-INDEX(FC_L,$I569))*(INDEX(FC_E1,$I569+1)-INDEX(FC_E1,$I569))/(INDEX(FC_L,$I569+1)-INDEX(FC_L,$I569))</f>
        <v>0.42002576470588238</v>
      </c>
      <c r="K569" s="25">
        <f>INDEX(FC_E2,$I569)+(MEDIAN(MinStable,$F569,1)-INDEX(FC_L,$I569))*(INDEX(FC_E2,$I569+1)-INDEX(FC_E2,$I569))/(INDEX(FC_L,$I569+1)-INDEX(FC_L,$I569))</f>
        <v>0.41437247058823529</v>
      </c>
      <c r="L569" s="25">
        <f>INDEX(FC_E3,$I569)+(MEDIAN(MinStable,$F569,1)-INDEX(FC_L,$I569))*(INDEX(FC_E3,$I569+1)-INDEX(FC_E3,$I569))/(INDEX(FC_L,$I569+1)-INDEX(FC_L,$I569))</f>
        <v>0.40737247058823528</v>
      </c>
      <c r="M569" s="26">
        <f>(Cap_1*F569/J569+IF(N_base&gt;=2,Cap_2*F569/K569,0)+IF(N_base&gt;=3,Cap_3*F569/L569,0))*dt/60</f>
        <v>0.12500074101441869</v>
      </c>
    </row>
    <row r="570" spans="1:13" x14ac:dyDescent="0.2">
      <c r="A570">
        <v>568</v>
      </c>
      <c r="B570" s="22">
        <f>A570/1440</f>
        <v>0.39444444444444443</v>
      </c>
      <c r="C570" s="27">
        <f>Sim!C570</f>
        <v>3.173</v>
      </c>
      <c r="D570" s="24">
        <f>Cap_base</f>
        <v>3.4</v>
      </c>
      <c r="E570" s="24">
        <f>MEDIAN(MinStable*D570,C570,D570)</f>
        <v>3.173</v>
      </c>
      <c r="F570" s="25">
        <f>E570/D570</f>
        <v>0.93323529411764705</v>
      </c>
      <c r="G570" s="24">
        <f>MAX(0,C570-E570)</f>
        <v>0</v>
      </c>
      <c r="H570" s="24">
        <f>MAX(0,E570-C570)</f>
        <v>0</v>
      </c>
      <c r="I570">
        <f>MIN(MATCH(MEDIAN(MinStable,F570,1),FC_L,1),3)</f>
        <v>3</v>
      </c>
      <c r="J570" s="25">
        <f>INDEX(FC_E1,$I570)+(MEDIAN(MinStable,$F570,1)-INDEX(FC_L,$I570))*(INDEX(FC_E1,$I570+1)-INDEX(FC_E1,$I570))/(INDEX(FC_L,$I570+1)-INDEX(FC_L,$I570))</f>
        <v>0.4218576470588235</v>
      </c>
      <c r="K570" s="25">
        <f>INDEX(FC_E2,$I570)+(MEDIAN(MinStable,$F570,1)-INDEX(FC_L,$I570))*(INDEX(FC_E2,$I570+1)-INDEX(FC_E2,$I570))/(INDEX(FC_L,$I570+1)-INDEX(FC_L,$I570))</f>
        <v>0.41612470588235295</v>
      </c>
      <c r="L570" s="25">
        <f>INDEX(FC_E3,$I570)+(MEDIAN(MinStable,$F570,1)-INDEX(FC_L,$I570))*(INDEX(FC_E3,$I570+1)-INDEX(FC_E3,$I570))/(INDEX(FC_L,$I570+1)-INDEX(FC_L,$I570))</f>
        <v>0.40912470588235295</v>
      </c>
      <c r="M570" s="26">
        <f>(Cap_1*F570/J570+IF(N_base&gt;=2,Cap_2*F570/K570,0)+IF(N_base&gt;=3,Cap_3*F570/L570,0))*dt/60</f>
        <v>0.12717923023711666</v>
      </c>
    </row>
    <row r="571" spans="1:13" x14ac:dyDescent="0.2">
      <c r="A571">
        <v>569</v>
      </c>
      <c r="B571" s="22">
        <f>A571/1440</f>
        <v>0.39513888888888887</v>
      </c>
      <c r="C571" s="27">
        <f>Sim!C571</f>
        <v>3.1385000000000001</v>
      </c>
      <c r="D571" s="24">
        <f>Cap_base</f>
        <v>3.4</v>
      </c>
      <c r="E571" s="24">
        <f>MEDIAN(MinStable*D571,C571,D571)</f>
        <v>3.1385000000000001</v>
      </c>
      <c r="F571" s="25">
        <f>E571/D571</f>
        <v>0.92308823529411765</v>
      </c>
      <c r="G571" s="24">
        <f>MAX(0,C571-E571)</f>
        <v>0</v>
      </c>
      <c r="H571" s="24">
        <f>MAX(0,E571-C571)</f>
        <v>0</v>
      </c>
      <c r="I571">
        <f>MIN(MATCH(MEDIAN(MinStable,F571,1),FC_L,1),3)</f>
        <v>3</v>
      </c>
      <c r="J571" s="25">
        <f>INDEX(FC_E1,$I571)+(MEDIAN(MinStable,$F571,1)-INDEX(FC_L,$I571))*(INDEX(FC_E1,$I571+1)-INDEX(FC_E1,$I571))/(INDEX(FC_L,$I571+1)-INDEX(FC_L,$I571))</f>
        <v>0.42092411764705884</v>
      </c>
      <c r="K571" s="25">
        <f>INDEX(FC_E2,$I571)+(MEDIAN(MinStable,$F571,1)-INDEX(FC_L,$I571))*(INDEX(FC_E2,$I571+1)-INDEX(FC_E2,$I571))/(INDEX(FC_L,$I571+1)-INDEX(FC_L,$I571))</f>
        <v>0.41523176470588236</v>
      </c>
      <c r="L571" s="25">
        <f>INDEX(FC_E3,$I571)+(MEDIAN(MinStable,$F571,1)-INDEX(FC_L,$I571))*(INDEX(FC_E3,$I571+1)-INDEX(FC_E3,$I571))/(INDEX(FC_L,$I571+1)-INDEX(FC_L,$I571))</f>
        <v>0.40823176470588235</v>
      </c>
      <c r="M571" s="26">
        <f>(Cap_1*F571/J571+IF(N_base&gt;=2,Cap_2*F571/K571,0)+IF(N_base&gt;=3,Cap_3*F571/L571,0))*dt/60</f>
        <v>0.12607140484884635</v>
      </c>
    </row>
    <row r="572" spans="1:13" x14ac:dyDescent="0.2">
      <c r="A572">
        <v>570</v>
      </c>
      <c r="B572" s="22">
        <f>A572/1440</f>
        <v>0.39583333333333331</v>
      </c>
      <c r="C572" s="27">
        <f>Sim!C572</f>
        <v>3.2507999999999999</v>
      </c>
      <c r="D572" s="24">
        <f>Cap_base</f>
        <v>3.4</v>
      </c>
      <c r="E572" s="24">
        <f>MEDIAN(MinStable*D572,C572,D572)</f>
        <v>3.2507999999999999</v>
      </c>
      <c r="F572" s="25">
        <f>E572/D572</f>
        <v>0.95611764705882352</v>
      </c>
      <c r="G572" s="24">
        <f>MAX(0,C572-E572)</f>
        <v>0</v>
      </c>
      <c r="H572" s="24">
        <f>MAX(0,E572-C572)</f>
        <v>0</v>
      </c>
      <c r="I572">
        <f>MIN(MATCH(MEDIAN(MinStable,F572,1),FC_L,1),3)</f>
        <v>3</v>
      </c>
      <c r="J572" s="25">
        <f>INDEX(FC_E1,$I572)+(MEDIAN(MinStable,$F572,1)-INDEX(FC_L,$I572))*(INDEX(FC_E1,$I572+1)-INDEX(FC_E1,$I572))/(INDEX(FC_L,$I572+1)-INDEX(FC_L,$I572))</f>
        <v>0.42396282352941178</v>
      </c>
      <c r="K572" s="25">
        <f>INDEX(FC_E2,$I572)+(MEDIAN(MinStable,$F572,1)-INDEX(FC_L,$I572))*(INDEX(FC_E2,$I572+1)-INDEX(FC_E2,$I572))/(INDEX(FC_L,$I572+1)-INDEX(FC_L,$I572))</f>
        <v>0.41813835294117646</v>
      </c>
      <c r="L572" s="25">
        <f>INDEX(FC_E3,$I572)+(MEDIAN(MinStable,$F572,1)-INDEX(FC_L,$I572))*(INDEX(FC_E3,$I572+1)-INDEX(FC_E3,$I572))/(INDEX(FC_L,$I572+1)-INDEX(FC_L,$I572))</f>
        <v>0.41113835294117645</v>
      </c>
      <c r="M572" s="26">
        <f>(Cap_1*F572/J572+IF(N_base&gt;=2,Cap_2*F572/K572,0)+IF(N_base&gt;=3,Cap_3*F572/L572,0))*dt/60</f>
        <v>0.12965980657676868</v>
      </c>
    </row>
    <row r="573" spans="1:13" x14ac:dyDescent="0.2">
      <c r="A573">
        <v>571</v>
      </c>
      <c r="B573" s="22">
        <f>A573/1440</f>
        <v>0.39652777777777776</v>
      </c>
      <c r="C573" s="27">
        <f>Sim!C573</f>
        <v>3.6333000000000002</v>
      </c>
      <c r="D573" s="24">
        <f>Cap_base</f>
        <v>3.4</v>
      </c>
      <c r="E573" s="24">
        <f>MEDIAN(MinStable*D573,C573,D573)</f>
        <v>3.4</v>
      </c>
      <c r="F573" s="25">
        <f>E573/D573</f>
        <v>1</v>
      </c>
      <c r="G573" s="24">
        <f>MAX(0,C573-E573)</f>
        <v>0.23330000000000028</v>
      </c>
      <c r="H573" s="24">
        <f>MAX(0,E573-C573)</f>
        <v>0</v>
      </c>
      <c r="I573">
        <f>MIN(MATCH(MEDIAN(MinStable,F573,1),FC_L,1),3)</f>
        <v>3</v>
      </c>
      <c r="J573" s="25">
        <f>INDEX(FC_E1,$I573)+(MEDIAN(MinStable,$F573,1)-INDEX(FC_L,$I573))*(INDEX(FC_E1,$I573+1)-INDEX(FC_E1,$I573))/(INDEX(FC_L,$I573+1)-INDEX(FC_L,$I573))</f>
        <v>0.42799999999999999</v>
      </c>
      <c r="K573" s="25">
        <f>INDEX(FC_E2,$I573)+(MEDIAN(MinStable,$F573,1)-INDEX(FC_L,$I573))*(INDEX(FC_E2,$I573+1)-INDEX(FC_E2,$I573))/(INDEX(FC_L,$I573+1)-INDEX(FC_L,$I573))</f>
        <v>0.42199999999999999</v>
      </c>
      <c r="L573" s="25">
        <f>INDEX(FC_E3,$I573)+(MEDIAN(MinStable,$F573,1)-INDEX(FC_L,$I573))*(INDEX(FC_E3,$I573+1)-INDEX(FC_E3,$I573))/(INDEX(FC_L,$I573+1)-INDEX(FC_L,$I573))</f>
        <v>0.41499999999999998</v>
      </c>
      <c r="M573" s="26">
        <f>(Cap_1*F573/J573+IF(N_base&gt;=2,Cap_2*F573/K573,0)+IF(N_base&gt;=3,Cap_3*F573/L573,0))*dt/60</f>
        <v>0.13434959664142687</v>
      </c>
    </row>
    <row r="574" spans="1:13" x14ac:dyDescent="0.2">
      <c r="A574">
        <v>572</v>
      </c>
      <c r="B574" s="22">
        <f>A574/1440</f>
        <v>0.3972222222222222</v>
      </c>
      <c r="C574" s="27">
        <f>Sim!C574</f>
        <v>3.6494</v>
      </c>
      <c r="D574" s="24">
        <f>Cap_base</f>
        <v>3.4</v>
      </c>
      <c r="E574" s="24">
        <f>MEDIAN(MinStable*D574,C574,D574)</f>
        <v>3.4</v>
      </c>
      <c r="F574" s="25">
        <f>E574/D574</f>
        <v>1</v>
      </c>
      <c r="G574" s="24">
        <f>MAX(0,C574-E574)</f>
        <v>0.24940000000000007</v>
      </c>
      <c r="H574" s="24">
        <f>MAX(0,E574-C574)</f>
        <v>0</v>
      </c>
      <c r="I574">
        <f>MIN(MATCH(MEDIAN(MinStable,F574,1),FC_L,1),3)</f>
        <v>3</v>
      </c>
      <c r="J574" s="25">
        <f>INDEX(FC_E1,$I574)+(MEDIAN(MinStable,$F574,1)-INDEX(FC_L,$I574))*(INDEX(FC_E1,$I574+1)-INDEX(FC_E1,$I574))/(INDEX(FC_L,$I574+1)-INDEX(FC_L,$I574))</f>
        <v>0.42799999999999999</v>
      </c>
      <c r="K574" s="25">
        <f>INDEX(FC_E2,$I574)+(MEDIAN(MinStable,$F574,1)-INDEX(FC_L,$I574))*(INDEX(FC_E2,$I574+1)-INDEX(FC_E2,$I574))/(INDEX(FC_L,$I574+1)-INDEX(FC_L,$I574))</f>
        <v>0.42199999999999999</v>
      </c>
      <c r="L574" s="25">
        <f>INDEX(FC_E3,$I574)+(MEDIAN(MinStable,$F574,1)-INDEX(FC_L,$I574))*(INDEX(FC_E3,$I574+1)-INDEX(FC_E3,$I574))/(INDEX(FC_L,$I574+1)-INDEX(FC_L,$I574))</f>
        <v>0.41499999999999998</v>
      </c>
      <c r="M574" s="26">
        <f>(Cap_1*F574/J574+IF(N_base&gt;=2,Cap_2*F574/K574,0)+IF(N_base&gt;=3,Cap_3*F574/L574,0))*dt/60</f>
        <v>0.13434959664142687</v>
      </c>
    </row>
    <row r="575" spans="1:13" x14ac:dyDescent="0.2">
      <c r="A575">
        <v>573</v>
      </c>
      <c r="B575" s="22">
        <f>A575/1440</f>
        <v>0.39791666666666664</v>
      </c>
      <c r="C575" s="27">
        <f>Sim!C575</f>
        <v>3.6913999999999998</v>
      </c>
      <c r="D575" s="24">
        <f>Cap_base</f>
        <v>3.4</v>
      </c>
      <c r="E575" s="24">
        <f>MEDIAN(MinStable*D575,C575,D575)</f>
        <v>3.4</v>
      </c>
      <c r="F575" s="25">
        <f>E575/D575</f>
        <v>1</v>
      </c>
      <c r="G575" s="24">
        <f>MAX(0,C575-E575)</f>
        <v>0.29139999999999988</v>
      </c>
      <c r="H575" s="24">
        <f>MAX(0,E575-C575)</f>
        <v>0</v>
      </c>
      <c r="I575">
        <f>MIN(MATCH(MEDIAN(MinStable,F575,1),FC_L,1),3)</f>
        <v>3</v>
      </c>
      <c r="J575" s="25">
        <f>INDEX(FC_E1,$I575)+(MEDIAN(MinStable,$F575,1)-INDEX(FC_L,$I575))*(INDEX(FC_E1,$I575+1)-INDEX(FC_E1,$I575))/(INDEX(FC_L,$I575+1)-INDEX(FC_L,$I575))</f>
        <v>0.42799999999999999</v>
      </c>
      <c r="K575" s="25">
        <f>INDEX(FC_E2,$I575)+(MEDIAN(MinStable,$F575,1)-INDEX(FC_L,$I575))*(INDEX(FC_E2,$I575+1)-INDEX(FC_E2,$I575))/(INDEX(FC_L,$I575+1)-INDEX(FC_L,$I575))</f>
        <v>0.42199999999999999</v>
      </c>
      <c r="L575" s="25">
        <f>INDEX(FC_E3,$I575)+(MEDIAN(MinStable,$F575,1)-INDEX(FC_L,$I575))*(INDEX(FC_E3,$I575+1)-INDEX(FC_E3,$I575))/(INDEX(FC_L,$I575+1)-INDEX(FC_L,$I575))</f>
        <v>0.41499999999999998</v>
      </c>
      <c r="M575" s="26">
        <f>(Cap_1*F575/J575+IF(N_base&gt;=2,Cap_2*F575/K575,0)+IF(N_base&gt;=3,Cap_3*F575/L575,0))*dt/60</f>
        <v>0.13434959664142687</v>
      </c>
    </row>
    <row r="576" spans="1:13" x14ac:dyDescent="0.2">
      <c r="A576">
        <v>574</v>
      </c>
      <c r="B576" s="22">
        <f>A576/1440</f>
        <v>0.39861111111111114</v>
      </c>
      <c r="C576" s="27">
        <f>Sim!C576</f>
        <v>3.1000999999999999</v>
      </c>
      <c r="D576" s="24">
        <f>Cap_base</f>
        <v>3.4</v>
      </c>
      <c r="E576" s="24">
        <f>MEDIAN(MinStable*D576,C576,D576)</f>
        <v>3.1000999999999999</v>
      </c>
      <c r="F576" s="25">
        <f>E576/D576</f>
        <v>0.91179411764705875</v>
      </c>
      <c r="G576" s="24">
        <f>MAX(0,C576-E576)</f>
        <v>0</v>
      </c>
      <c r="H576" s="24">
        <f>MAX(0,E576-C576)</f>
        <v>0</v>
      </c>
      <c r="I576">
        <f>MIN(MATCH(MEDIAN(MinStable,F576,1),FC_L,1),3)</f>
        <v>3</v>
      </c>
      <c r="J576" s="25">
        <f>INDEX(FC_E1,$I576)+(MEDIAN(MinStable,$F576,1)-INDEX(FC_L,$I576))*(INDEX(FC_E1,$I576+1)-INDEX(FC_E1,$I576))/(INDEX(FC_L,$I576+1)-INDEX(FC_L,$I576))</f>
        <v>0.41988505882352939</v>
      </c>
      <c r="K576" s="25">
        <f>INDEX(FC_E2,$I576)+(MEDIAN(MinStable,$F576,1)-INDEX(FC_L,$I576))*(INDEX(FC_E2,$I576+1)-INDEX(FC_E2,$I576))/(INDEX(FC_L,$I576+1)-INDEX(FC_L,$I576))</f>
        <v>0.41423788235294118</v>
      </c>
      <c r="L576" s="25">
        <f>INDEX(FC_E3,$I576)+(MEDIAN(MinStable,$F576,1)-INDEX(FC_L,$I576))*(INDEX(FC_E3,$I576+1)-INDEX(FC_E3,$I576))/(INDEX(FC_L,$I576+1)-INDEX(FC_L,$I576))</f>
        <v>0.40723788235294117</v>
      </c>
      <c r="M576" s="26">
        <f>(Cap_1*F576/J576+IF(N_base&gt;=2,Cap_2*F576/K576,0)+IF(N_base&gt;=3,Cap_3*F576/L576,0))*dt/60</f>
        <v>0.12483263767684193</v>
      </c>
    </row>
    <row r="577" spans="1:13" x14ac:dyDescent="0.2">
      <c r="A577">
        <v>575</v>
      </c>
      <c r="B577" s="22">
        <f>A577/1440</f>
        <v>0.39930555555555558</v>
      </c>
      <c r="C577" s="27">
        <f>Sim!C577</f>
        <v>3.2080000000000002</v>
      </c>
      <c r="D577" s="24">
        <f>Cap_base</f>
        <v>3.4</v>
      </c>
      <c r="E577" s="24">
        <f>MEDIAN(MinStable*D577,C577,D577)</f>
        <v>3.2080000000000002</v>
      </c>
      <c r="F577" s="25">
        <f>E577/D577</f>
        <v>0.94352941176470595</v>
      </c>
      <c r="G577" s="24">
        <f>MAX(0,C577-E577)</f>
        <v>0</v>
      </c>
      <c r="H577" s="24">
        <f>MAX(0,E577-C577)</f>
        <v>0</v>
      </c>
      <c r="I577">
        <f>MIN(MATCH(MEDIAN(MinStable,F577,1),FC_L,1),3)</f>
        <v>3</v>
      </c>
      <c r="J577" s="25">
        <f>INDEX(FC_E1,$I577)+(MEDIAN(MinStable,$F577,1)-INDEX(FC_L,$I577))*(INDEX(FC_E1,$I577+1)-INDEX(FC_E1,$I577))/(INDEX(FC_L,$I577+1)-INDEX(FC_L,$I577))</f>
        <v>0.42280470588235297</v>
      </c>
      <c r="K577" s="25">
        <f>INDEX(FC_E2,$I577)+(MEDIAN(MinStable,$F577,1)-INDEX(FC_L,$I577))*(INDEX(FC_E2,$I577+1)-INDEX(FC_E2,$I577))/(INDEX(FC_L,$I577+1)-INDEX(FC_L,$I577))</f>
        <v>0.4170305882352941</v>
      </c>
      <c r="L577" s="25">
        <f>INDEX(FC_E3,$I577)+(MEDIAN(MinStable,$F577,1)-INDEX(FC_L,$I577))*(INDEX(FC_E3,$I577+1)-INDEX(FC_E3,$I577))/(INDEX(FC_L,$I577+1)-INDEX(FC_L,$I577))</f>
        <v>0.41003058823529409</v>
      </c>
      <c r="M577" s="26">
        <f>(Cap_1*F577/J577+IF(N_base&gt;=2,Cap_2*F577/K577,0)+IF(N_base&gt;=3,Cap_3*F577/L577,0))*dt/60</f>
        <v>0.12829818370909293</v>
      </c>
    </row>
    <row r="578" spans="1:13" x14ac:dyDescent="0.2">
      <c r="A578">
        <v>576</v>
      </c>
      <c r="B578" s="22">
        <f>A578/1440</f>
        <v>0.4</v>
      </c>
      <c r="C578" s="27">
        <f>Sim!C578</f>
        <v>3.1494</v>
      </c>
      <c r="D578" s="24">
        <f>Cap_base</f>
        <v>3.4</v>
      </c>
      <c r="E578" s="24">
        <f>MEDIAN(MinStable*D578,C578,D578)</f>
        <v>3.1494</v>
      </c>
      <c r="F578" s="25">
        <f>E578/D578</f>
        <v>0.92629411764705882</v>
      </c>
      <c r="G578" s="24">
        <f>MAX(0,C578-E578)</f>
        <v>0</v>
      </c>
      <c r="H578" s="24">
        <f>MAX(0,E578-C578)</f>
        <v>0</v>
      </c>
      <c r="I578">
        <f>MIN(MATCH(MEDIAN(MinStable,F578,1),FC_L,1),3)</f>
        <v>3</v>
      </c>
      <c r="J578" s="25">
        <f>INDEX(FC_E1,$I578)+(MEDIAN(MinStable,$F578,1)-INDEX(FC_L,$I578))*(INDEX(FC_E1,$I578+1)-INDEX(FC_E1,$I578))/(INDEX(FC_L,$I578+1)-INDEX(FC_L,$I578))</f>
        <v>0.42121905882352939</v>
      </c>
      <c r="K578" s="25">
        <f>INDEX(FC_E2,$I578)+(MEDIAN(MinStable,$F578,1)-INDEX(FC_L,$I578))*(INDEX(FC_E2,$I578+1)-INDEX(FC_E2,$I578))/(INDEX(FC_L,$I578+1)-INDEX(FC_L,$I578))</f>
        <v>0.41551388235294118</v>
      </c>
      <c r="L578" s="25">
        <f>INDEX(FC_E3,$I578)+(MEDIAN(MinStable,$F578,1)-INDEX(FC_L,$I578))*(INDEX(FC_E3,$I578+1)-INDEX(FC_E3,$I578))/(INDEX(FC_L,$I578+1)-INDEX(FC_L,$I578))</f>
        <v>0.40851388235294117</v>
      </c>
      <c r="M578" s="26">
        <f>(Cap_1*F578/J578+IF(N_base&gt;=2,Cap_2*F578/K578,0)+IF(N_base&gt;=3,Cap_3*F578/L578,0))*dt/60</f>
        <v>0.12642193645775562</v>
      </c>
    </row>
    <row r="579" spans="1:13" x14ac:dyDescent="0.2">
      <c r="A579">
        <v>577</v>
      </c>
      <c r="B579" s="22">
        <f>A579/1440</f>
        <v>0.40069444444444446</v>
      </c>
      <c r="C579" s="27">
        <f>Sim!C579</f>
        <v>3.2027999999999999</v>
      </c>
      <c r="D579" s="24">
        <f>Cap_base</f>
        <v>3.4</v>
      </c>
      <c r="E579" s="24">
        <f>MEDIAN(MinStable*D579,C579,D579)</f>
        <v>3.2027999999999999</v>
      </c>
      <c r="F579" s="25">
        <f>E579/D579</f>
        <v>0.94199999999999995</v>
      </c>
      <c r="G579" s="24">
        <f>MAX(0,C579-E579)</f>
        <v>0</v>
      </c>
      <c r="H579" s="24">
        <f>MAX(0,E579-C579)</f>
        <v>0</v>
      </c>
      <c r="I579">
        <f>MIN(MATCH(MEDIAN(MinStable,F579,1),FC_L,1),3)</f>
        <v>3</v>
      </c>
      <c r="J579" s="25">
        <f>INDEX(FC_E1,$I579)+(MEDIAN(MinStable,$F579,1)-INDEX(FC_L,$I579))*(INDEX(FC_E1,$I579+1)-INDEX(FC_E1,$I579))/(INDEX(FC_L,$I579+1)-INDEX(FC_L,$I579))</f>
        <v>0.42266399999999998</v>
      </c>
      <c r="K579" s="25">
        <f>INDEX(FC_E2,$I579)+(MEDIAN(MinStable,$F579,1)-INDEX(FC_L,$I579))*(INDEX(FC_E2,$I579+1)-INDEX(FC_E2,$I579))/(INDEX(FC_L,$I579+1)-INDEX(FC_L,$I579))</f>
        <v>0.41689599999999999</v>
      </c>
      <c r="L579" s="25">
        <f>INDEX(FC_E3,$I579)+(MEDIAN(MinStable,$F579,1)-INDEX(FC_L,$I579))*(INDEX(FC_E3,$I579+1)-INDEX(FC_E3,$I579))/(INDEX(FC_L,$I579+1)-INDEX(FC_L,$I579))</f>
        <v>0.40989599999999998</v>
      </c>
      <c r="M579" s="26">
        <f>(Cap_1*F579/J579+IF(N_base&gt;=2,Cap_2*F579/K579,0)+IF(N_base&gt;=3,Cap_3*F579/L579,0))*dt/60</f>
        <v>0.12813225181179752</v>
      </c>
    </row>
    <row r="580" spans="1:13" x14ac:dyDescent="0.2">
      <c r="A580">
        <v>578</v>
      </c>
      <c r="B580" s="22">
        <f>A580/1440</f>
        <v>0.40138888888888891</v>
      </c>
      <c r="C580" s="27">
        <f>Sim!C580</f>
        <v>3.1873999999999998</v>
      </c>
      <c r="D580" s="24">
        <f>Cap_base</f>
        <v>3.4</v>
      </c>
      <c r="E580" s="24">
        <f>MEDIAN(MinStable*D580,C580,D580)</f>
        <v>3.1873999999999998</v>
      </c>
      <c r="F580" s="25">
        <f>E580/D580</f>
        <v>0.93747058823529406</v>
      </c>
      <c r="G580" s="24">
        <f>MAX(0,C580-E580)</f>
        <v>0</v>
      </c>
      <c r="H580" s="24">
        <f>MAX(0,E580-C580)</f>
        <v>0</v>
      </c>
      <c r="I580">
        <f>MIN(MATCH(MEDIAN(MinStable,F580,1),FC_L,1),3)</f>
        <v>3</v>
      </c>
      <c r="J580" s="25">
        <f>INDEX(FC_E1,$I580)+(MEDIAN(MinStable,$F580,1)-INDEX(FC_L,$I580))*(INDEX(FC_E1,$I580+1)-INDEX(FC_E1,$I580))/(INDEX(FC_L,$I580+1)-INDEX(FC_L,$I580))</f>
        <v>0.42224729411764705</v>
      </c>
      <c r="K580" s="25">
        <f>INDEX(FC_E2,$I580)+(MEDIAN(MinStable,$F580,1)-INDEX(FC_L,$I580))*(INDEX(FC_E2,$I580+1)-INDEX(FC_E2,$I580))/(INDEX(FC_L,$I580+1)-INDEX(FC_L,$I580))</f>
        <v>0.41649741176470589</v>
      </c>
      <c r="L580" s="25">
        <f>INDEX(FC_E3,$I580)+(MEDIAN(MinStable,$F580,1)-INDEX(FC_L,$I580))*(INDEX(FC_E3,$I580+1)-INDEX(FC_E3,$I580))/(INDEX(FC_L,$I580+1)-INDEX(FC_L,$I580))</f>
        <v>0.40949741176470589</v>
      </c>
      <c r="M580" s="26">
        <f>(Cap_1*F580/J580+IF(N_base&gt;=2,Cap_2*F580/K580,0)+IF(N_base&gt;=3,Cap_3*F580/L580,0))*dt/60</f>
        <v>0.12764019869362608</v>
      </c>
    </row>
    <row r="581" spans="1:13" x14ac:dyDescent="0.2">
      <c r="A581">
        <v>579</v>
      </c>
      <c r="B581" s="22">
        <f>A581/1440</f>
        <v>0.40208333333333335</v>
      </c>
      <c r="C581" s="27">
        <f>Sim!C581</f>
        <v>3.1198999999999999</v>
      </c>
      <c r="D581" s="24">
        <f>Cap_base</f>
        <v>3.4</v>
      </c>
      <c r="E581" s="24">
        <f>MEDIAN(MinStable*D581,C581,D581)</f>
        <v>3.1198999999999999</v>
      </c>
      <c r="F581" s="25">
        <f>E581/D581</f>
        <v>0.91761764705882354</v>
      </c>
      <c r="G581" s="24">
        <f>MAX(0,C581-E581)</f>
        <v>0</v>
      </c>
      <c r="H581" s="24">
        <f>MAX(0,E581-C581)</f>
        <v>0</v>
      </c>
      <c r="I581">
        <f>MIN(MATCH(MEDIAN(MinStable,F581,1),FC_L,1),3)</f>
        <v>3</v>
      </c>
      <c r="J581" s="25">
        <f>INDEX(FC_E1,$I581)+(MEDIAN(MinStable,$F581,1)-INDEX(FC_L,$I581))*(INDEX(FC_E1,$I581+1)-INDEX(FC_E1,$I581))/(INDEX(FC_L,$I581+1)-INDEX(FC_L,$I581))</f>
        <v>0.42042082352941179</v>
      </c>
      <c r="K581" s="25">
        <f>INDEX(FC_E2,$I581)+(MEDIAN(MinStable,$F581,1)-INDEX(FC_L,$I581))*(INDEX(FC_E2,$I581+1)-INDEX(FC_E2,$I581))/(INDEX(FC_L,$I581+1)-INDEX(FC_L,$I581))</f>
        <v>0.41475035294117646</v>
      </c>
      <c r="L581" s="25">
        <f>INDEX(FC_E3,$I581)+(MEDIAN(MinStable,$F581,1)-INDEX(FC_L,$I581))*(INDEX(FC_E3,$I581+1)-INDEX(FC_E3,$I581))/(INDEX(FC_L,$I581+1)-INDEX(FC_L,$I581))</f>
        <v>0.40775035294117645</v>
      </c>
      <c r="M581" s="26">
        <f>(Cap_1*F581/J581+IF(N_base&gt;=2,Cap_2*F581/K581,0)+IF(N_base&gt;=3,Cap_3*F581/L581,0))*dt/60</f>
        <v>0.12547213064450749</v>
      </c>
    </row>
    <row r="582" spans="1:13" x14ac:dyDescent="0.2">
      <c r="A582">
        <v>580</v>
      </c>
      <c r="B582" s="22">
        <f>A582/1440</f>
        <v>0.40277777777777779</v>
      </c>
      <c r="C582" s="27">
        <f>Sim!C582</f>
        <v>3.1518999999999999</v>
      </c>
      <c r="D582" s="24">
        <f>Cap_base</f>
        <v>3.4</v>
      </c>
      <c r="E582" s="24">
        <f>MEDIAN(MinStable*D582,C582,D582)</f>
        <v>3.1518999999999999</v>
      </c>
      <c r="F582" s="25">
        <f>E582/D582</f>
        <v>0.92702941176470588</v>
      </c>
      <c r="G582" s="24">
        <f>MAX(0,C582-E582)</f>
        <v>0</v>
      </c>
      <c r="H582" s="24">
        <f>MAX(0,E582-C582)</f>
        <v>0</v>
      </c>
      <c r="I582">
        <f>MIN(MATCH(MEDIAN(MinStable,F582,1),FC_L,1),3)</f>
        <v>3</v>
      </c>
      <c r="J582" s="25">
        <f>INDEX(FC_E1,$I582)+(MEDIAN(MinStable,$F582,1)-INDEX(FC_L,$I582))*(INDEX(FC_E1,$I582+1)-INDEX(FC_E1,$I582))/(INDEX(FC_L,$I582+1)-INDEX(FC_L,$I582))</f>
        <v>0.42128670588235295</v>
      </c>
      <c r="K582" s="25">
        <f>INDEX(FC_E2,$I582)+(MEDIAN(MinStable,$F582,1)-INDEX(FC_L,$I582))*(INDEX(FC_E2,$I582+1)-INDEX(FC_E2,$I582))/(INDEX(FC_L,$I582+1)-INDEX(FC_L,$I582))</f>
        <v>0.41557858823529409</v>
      </c>
      <c r="L582" s="25">
        <f>INDEX(FC_E3,$I582)+(MEDIAN(MinStable,$F582,1)-INDEX(FC_L,$I582))*(INDEX(FC_E3,$I582+1)-INDEX(FC_E3,$I582))/(INDEX(FC_L,$I582+1)-INDEX(FC_L,$I582))</f>
        <v>0.40857858823529408</v>
      </c>
      <c r="M582" s="26">
        <f>(Cap_1*F582/J582+IF(N_base&gt;=2,Cap_2*F582/K582,0)+IF(N_base&gt;=3,Cap_3*F582/L582,0))*dt/60</f>
        <v>0.12650226541418147</v>
      </c>
    </row>
    <row r="583" spans="1:13" x14ac:dyDescent="0.2">
      <c r="A583">
        <v>581</v>
      </c>
      <c r="B583" s="22">
        <f>A583/1440</f>
        <v>0.40347222222222223</v>
      </c>
      <c r="C583" s="27">
        <f>Sim!C583</f>
        <v>3.1665999999999999</v>
      </c>
      <c r="D583" s="24">
        <f>Cap_base</f>
        <v>3.4</v>
      </c>
      <c r="E583" s="24">
        <f>MEDIAN(MinStable*D583,C583,D583)</f>
        <v>3.1665999999999999</v>
      </c>
      <c r="F583" s="25">
        <f>E583/D583</f>
        <v>0.93135294117647061</v>
      </c>
      <c r="G583" s="24">
        <f>MAX(0,C583-E583)</f>
        <v>0</v>
      </c>
      <c r="H583" s="24">
        <f>MAX(0,E583-C583)</f>
        <v>0</v>
      </c>
      <c r="I583">
        <f>MIN(MATCH(MEDIAN(MinStable,F583,1),FC_L,1),3)</f>
        <v>3</v>
      </c>
      <c r="J583" s="25">
        <f>INDEX(FC_E1,$I583)+(MEDIAN(MinStable,$F583,1)-INDEX(FC_L,$I583))*(INDEX(FC_E1,$I583+1)-INDEX(FC_E1,$I583))/(INDEX(FC_L,$I583+1)-INDEX(FC_L,$I583))</f>
        <v>0.42168447058823527</v>
      </c>
      <c r="K583" s="25">
        <f>INDEX(FC_E2,$I583)+(MEDIAN(MinStable,$F583,1)-INDEX(FC_L,$I583))*(INDEX(FC_E2,$I583+1)-INDEX(FC_E2,$I583))/(INDEX(FC_L,$I583+1)-INDEX(FC_L,$I583))</f>
        <v>0.4159590588235294</v>
      </c>
      <c r="L583" s="25">
        <f>INDEX(FC_E3,$I583)+(MEDIAN(MinStable,$F583,1)-INDEX(FC_L,$I583))*(INDEX(FC_E3,$I583+1)-INDEX(FC_E3,$I583))/(INDEX(FC_L,$I583+1)-INDEX(FC_L,$I583))</f>
        <v>0.4089590588235294</v>
      </c>
      <c r="M583" s="26">
        <f>(Cap_1*F583/J583+IF(N_base&gt;=2,Cap_2*F583/K583,0)+IF(N_base&gt;=3,Cap_3*F583/L583,0))*dt/60</f>
        <v>0.12697408584406716</v>
      </c>
    </row>
    <row r="584" spans="1:13" x14ac:dyDescent="0.2">
      <c r="A584">
        <v>582</v>
      </c>
      <c r="B584" s="22">
        <f>A584/1440</f>
        <v>0.40416666666666667</v>
      </c>
      <c r="C584" s="27">
        <f>Sim!C584</f>
        <v>3.0956999999999999</v>
      </c>
      <c r="D584" s="24">
        <f>Cap_base</f>
        <v>3.4</v>
      </c>
      <c r="E584" s="24">
        <f>MEDIAN(MinStable*D584,C584,D584)</f>
        <v>3.0956999999999999</v>
      </c>
      <c r="F584" s="25">
        <f>E584/D584</f>
        <v>0.91049999999999998</v>
      </c>
      <c r="G584" s="24">
        <f>MAX(0,C584-E584)</f>
        <v>0</v>
      </c>
      <c r="H584" s="24">
        <f>MAX(0,E584-C584)</f>
        <v>0</v>
      </c>
      <c r="I584">
        <f>MIN(MATCH(MEDIAN(MinStable,F584,1),FC_L,1),3)</f>
        <v>3</v>
      </c>
      <c r="J584" s="25">
        <f>INDEX(FC_E1,$I584)+(MEDIAN(MinStable,$F584,1)-INDEX(FC_L,$I584))*(INDEX(FC_E1,$I584+1)-INDEX(FC_E1,$I584))/(INDEX(FC_L,$I584+1)-INDEX(FC_L,$I584))</f>
        <v>0.41976600000000003</v>
      </c>
      <c r="K584" s="25">
        <f>INDEX(FC_E2,$I584)+(MEDIAN(MinStable,$F584,1)-INDEX(FC_L,$I584))*(INDEX(FC_E2,$I584+1)-INDEX(FC_E2,$I584))/(INDEX(FC_L,$I584+1)-INDEX(FC_L,$I584))</f>
        <v>0.41412399999999999</v>
      </c>
      <c r="L584" s="25">
        <f>INDEX(FC_E3,$I584)+(MEDIAN(MinStable,$F584,1)-INDEX(FC_L,$I584))*(INDEX(FC_E3,$I584+1)-INDEX(FC_E3,$I584))/(INDEX(FC_L,$I584+1)-INDEX(FC_L,$I584))</f>
        <v>0.40712399999999999</v>
      </c>
      <c r="M584" s="26">
        <f>(Cap_1*F584/J584+IF(N_base&gt;=2,Cap_2*F584/K584,0)+IF(N_base&gt;=3,Cap_3*F584/L584,0))*dt/60</f>
        <v>0.1246903096362308</v>
      </c>
    </row>
    <row r="585" spans="1:13" x14ac:dyDescent="0.2">
      <c r="A585">
        <v>583</v>
      </c>
      <c r="B585" s="22">
        <f>A585/1440</f>
        <v>0.40486111111111112</v>
      </c>
      <c r="C585" s="27">
        <f>Sim!C585</f>
        <v>3.0949</v>
      </c>
      <c r="D585" s="24">
        <f>Cap_base</f>
        <v>3.4</v>
      </c>
      <c r="E585" s="24">
        <f>MEDIAN(MinStable*D585,C585,D585)</f>
        <v>3.0949</v>
      </c>
      <c r="F585" s="25">
        <f>E585/D585</f>
        <v>0.91026470588235298</v>
      </c>
      <c r="G585" s="24">
        <f>MAX(0,C585-E585)</f>
        <v>0</v>
      </c>
      <c r="H585" s="24">
        <f>MAX(0,E585-C585)</f>
        <v>0</v>
      </c>
      <c r="I585">
        <f>MIN(MATCH(MEDIAN(MinStable,F585,1),FC_L,1),3)</f>
        <v>3</v>
      </c>
      <c r="J585" s="25">
        <f>INDEX(FC_E1,$I585)+(MEDIAN(MinStable,$F585,1)-INDEX(FC_L,$I585))*(INDEX(FC_E1,$I585+1)-INDEX(FC_E1,$I585))/(INDEX(FC_L,$I585+1)-INDEX(FC_L,$I585))</f>
        <v>0.41974435294117646</v>
      </c>
      <c r="K585" s="25">
        <f>INDEX(FC_E2,$I585)+(MEDIAN(MinStable,$F585,1)-INDEX(FC_L,$I585))*(INDEX(FC_E2,$I585+1)-INDEX(FC_E2,$I585))/(INDEX(FC_L,$I585+1)-INDEX(FC_L,$I585))</f>
        <v>0.41410329411764707</v>
      </c>
      <c r="L585" s="25">
        <f>INDEX(FC_E3,$I585)+(MEDIAN(MinStable,$F585,1)-INDEX(FC_L,$I585))*(INDEX(FC_E3,$I585+1)-INDEX(FC_E3,$I585))/(INDEX(FC_L,$I585+1)-INDEX(FC_L,$I585))</f>
        <v>0.40710329411764706</v>
      </c>
      <c r="M585" s="26">
        <f>(Cap_1*F585/J585+IF(N_base&gt;=2,Cap_2*F585/K585,0)+IF(N_base&gt;=3,Cap_3*F585/L585,0))*dt/60</f>
        <v>0.12466442326096855</v>
      </c>
    </row>
    <row r="586" spans="1:13" x14ac:dyDescent="0.2">
      <c r="A586">
        <v>584</v>
      </c>
      <c r="B586" s="22">
        <f>A586/1440</f>
        <v>0.40555555555555556</v>
      </c>
      <c r="C586" s="27">
        <f>Sim!C586</f>
        <v>3.0764</v>
      </c>
      <c r="D586" s="24">
        <f>Cap_base</f>
        <v>3.4</v>
      </c>
      <c r="E586" s="24">
        <f>MEDIAN(MinStable*D586,C586,D586)</f>
        <v>3.0764</v>
      </c>
      <c r="F586" s="25">
        <f>E586/D586</f>
        <v>0.90482352941176469</v>
      </c>
      <c r="G586" s="24">
        <f>MAX(0,C586-E586)</f>
        <v>0</v>
      </c>
      <c r="H586" s="24">
        <f>MAX(0,E586-C586)</f>
        <v>0</v>
      </c>
      <c r="I586">
        <f>MIN(MATCH(MEDIAN(MinStable,F586,1),FC_L,1),3)</f>
        <v>3</v>
      </c>
      <c r="J586" s="25">
        <f>INDEX(FC_E1,$I586)+(MEDIAN(MinStable,$F586,1)-INDEX(FC_L,$I586))*(INDEX(FC_E1,$I586+1)-INDEX(FC_E1,$I586))/(INDEX(FC_L,$I586+1)-INDEX(FC_L,$I586))</f>
        <v>0.41924376470588237</v>
      </c>
      <c r="K586" s="25">
        <f>INDEX(FC_E2,$I586)+(MEDIAN(MinStable,$F586,1)-INDEX(FC_L,$I586))*(INDEX(FC_E2,$I586+1)-INDEX(FC_E2,$I586))/(INDEX(FC_L,$I586+1)-INDEX(FC_L,$I586))</f>
        <v>0.41362447058823532</v>
      </c>
      <c r="L586" s="25">
        <f>INDEX(FC_E3,$I586)+(MEDIAN(MinStable,$F586,1)-INDEX(FC_L,$I586))*(INDEX(FC_E3,$I586+1)-INDEX(FC_E3,$I586))/(INDEX(FC_L,$I586+1)-INDEX(FC_L,$I586))</f>
        <v>0.40662447058823531</v>
      </c>
      <c r="M586" s="26">
        <f>(Cap_1*F586/J586+IF(N_base&gt;=2,Cap_2*F586/K586,0)+IF(N_base&gt;=3,Cap_3*F586/L586,0))*dt/60</f>
        <v>0.12406506591186697</v>
      </c>
    </row>
    <row r="587" spans="1:13" x14ac:dyDescent="0.2">
      <c r="A587">
        <v>585</v>
      </c>
      <c r="B587" s="22">
        <f>A587/1440</f>
        <v>0.40625</v>
      </c>
      <c r="C587" s="27">
        <f>Sim!C587</f>
        <v>3.1473</v>
      </c>
      <c r="D587" s="24">
        <f>Cap_base</f>
        <v>3.4</v>
      </c>
      <c r="E587" s="24">
        <f>MEDIAN(MinStable*D587,C587,D587)</f>
        <v>3.1473</v>
      </c>
      <c r="F587" s="25">
        <f>E587/D587</f>
        <v>0.92567647058823532</v>
      </c>
      <c r="G587" s="24">
        <f>MAX(0,C587-E587)</f>
        <v>0</v>
      </c>
      <c r="H587" s="24">
        <f>MAX(0,E587-C587)</f>
        <v>0</v>
      </c>
      <c r="I587">
        <f>MIN(MATCH(MEDIAN(MinStable,F587,1),FC_L,1),3)</f>
        <v>3</v>
      </c>
      <c r="J587" s="25">
        <f>INDEX(FC_E1,$I587)+(MEDIAN(MinStable,$F587,1)-INDEX(FC_L,$I587))*(INDEX(FC_E1,$I587+1)-INDEX(FC_E1,$I587))/(INDEX(FC_L,$I587+1)-INDEX(FC_L,$I587))</f>
        <v>0.42116223529411767</v>
      </c>
      <c r="K587" s="25">
        <f>INDEX(FC_E2,$I587)+(MEDIAN(MinStable,$F587,1)-INDEX(FC_L,$I587))*(INDEX(FC_E2,$I587+1)-INDEX(FC_E2,$I587))/(INDEX(FC_L,$I587+1)-INDEX(FC_L,$I587))</f>
        <v>0.41545952941176473</v>
      </c>
      <c r="L587" s="25">
        <f>INDEX(FC_E3,$I587)+(MEDIAN(MinStable,$F587,1)-INDEX(FC_L,$I587))*(INDEX(FC_E3,$I587+1)-INDEX(FC_E3,$I587))/(INDEX(FC_L,$I587+1)-INDEX(FC_L,$I587))</f>
        <v>0.40845952941176472</v>
      </c>
      <c r="M587" s="26">
        <f>(Cap_1*F587/J587+IF(N_base&gt;=2,Cap_2*F587/K587,0)+IF(N_base&gt;=3,Cap_3*F587/L587,0))*dt/60</f>
        <v>0.12635444047883329</v>
      </c>
    </row>
    <row r="588" spans="1:13" x14ac:dyDescent="0.2">
      <c r="A588">
        <v>586</v>
      </c>
      <c r="B588" s="22">
        <f>A588/1440</f>
        <v>0.40694444444444444</v>
      </c>
      <c r="C588" s="27">
        <f>Sim!C588</f>
        <v>3.0297999999999998</v>
      </c>
      <c r="D588" s="24">
        <f>Cap_base</f>
        <v>3.4</v>
      </c>
      <c r="E588" s="24">
        <f>MEDIAN(MinStable*D588,C588,D588)</f>
        <v>3.0297999999999998</v>
      </c>
      <c r="F588" s="25">
        <f>E588/D588</f>
        <v>0.89111764705882346</v>
      </c>
      <c r="G588" s="24">
        <f>MAX(0,C588-E588)</f>
        <v>0</v>
      </c>
      <c r="H588" s="24">
        <f>MAX(0,E588-C588)</f>
        <v>0</v>
      </c>
      <c r="I588">
        <f>MIN(MATCH(MEDIAN(MinStable,F588,1),FC_L,1),3)</f>
        <v>3</v>
      </c>
      <c r="J588" s="25">
        <f>INDEX(FC_E1,$I588)+(MEDIAN(MinStable,$F588,1)-INDEX(FC_L,$I588))*(INDEX(FC_E1,$I588+1)-INDEX(FC_E1,$I588))/(INDEX(FC_L,$I588+1)-INDEX(FC_L,$I588))</f>
        <v>0.41798282352941174</v>
      </c>
      <c r="K588" s="25">
        <f>INDEX(FC_E2,$I588)+(MEDIAN(MinStable,$F588,1)-INDEX(FC_L,$I588))*(INDEX(FC_E2,$I588+1)-INDEX(FC_E2,$I588))/(INDEX(FC_L,$I588+1)-INDEX(FC_L,$I588))</f>
        <v>0.41241835294117646</v>
      </c>
      <c r="L588" s="25">
        <f>INDEX(FC_E3,$I588)+(MEDIAN(MinStable,$F588,1)-INDEX(FC_L,$I588))*(INDEX(FC_E3,$I588+1)-INDEX(FC_E3,$I588))/(INDEX(FC_L,$I588+1)-INDEX(FC_L,$I588))</f>
        <v>0.40541835294117645</v>
      </c>
      <c r="M588" s="26">
        <f>(Cap_1*F588/J588+IF(N_base&gt;=2,Cap_2*F588/K588,0)+IF(N_base&gt;=3,Cap_3*F588/L588,0))*dt/60</f>
        <v>0.12254906286238172</v>
      </c>
    </row>
    <row r="589" spans="1:13" x14ac:dyDescent="0.2">
      <c r="A589">
        <v>587</v>
      </c>
      <c r="B589" s="22">
        <f>A589/1440</f>
        <v>0.40763888888888888</v>
      </c>
      <c r="C589" s="27">
        <f>Sim!C589</f>
        <v>3.2385999999999999</v>
      </c>
      <c r="D589" s="24">
        <f>Cap_base</f>
        <v>3.4</v>
      </c>
      <c r="E589" s="24">
        <f>MEDIAN(MinStable*D589,C589,D589)</f>
        <v>3.2385999999999999</v>
      </c>
      <c r="F589" s="25">
        <f>E589/D589</f>
        <v>0.95252941176470585</v>
      </c>
      <c r="G589" s="24">
        <f>MAX(0,C589-E589)</f>
        <v>0</v>
      </c>
      <c r="H589" s="24">
        <f>MAX(0,E589-C589)</f>
        <v>0</v>
      </c>
      <c r="I589">
        <f>MIN(MATCH(MEDIAN(MinStable,F589,1),FC_L,1),3)</f>
        <v>3</v>
      </c>
      <c r="J589" s="25">
        <f>INDEX(FC_E1,$I589)+(MEDIAN(MinStable,$F589,1)-INDEX(FC_L,$I589))*(INDEX(FC_E1,$I589+1)-INDEX(FC_E1,$I589))/(INDEX(FC_L,$I589+1)-INDEX(FC_L,$I589))</f>
        <v>0.42363270588235291</v>
      </c>
      <c r="K589" s="25">
        <f>INDEX(FC_E2,$I589)+(MEDIAN(MinStable,$F589,1)-INDEX(FC_L,$I589))*(INDEX(FC_E2,$I589+1)-INDEX(FC_E2,$I589))/(INDEX(FC_L,$I589+1)-INDEX(FC_L,$I589))</f>
        <v>0.41782258823529411</v>
      </c>
      <c r="L589" s="25">
        <f>INDEX(FC_E3,$I589)+(MEDIAN(MinStable,$F589,1)-INDEX(FC_L,$I589))*(INDEX(FC_E3,$I589+1)-INDEX(FC_E3,$I589))/(INDEX(FC_L,$I589+1)-INDEX(FC_L,$I589))</f>
        <v>0.41082258823529411</v>
      </c>
      <c r="M589" s="26">
        <f>(Cap_1*F589/J589+IF(N_base&gt;=2,Cap_2*F589/K589,0)+IF(N_base&gt;=3,Cap_3*F589/L589,0))*dt/60</f>
        <v>0.12927242819696219</v>
      </c>
    </row>
    <row r="590" spans="1:13" x14ac:dyDescent="0.2">
      <c r="A590">
        <v>588</v>
      </c>
      <c r="B590" s="22">
        <f>A590/1440</f>
        <v>0.40833333333333333</v>
      </c>
      <c r="C590" s="27">
        <f>Sim!C590</f>
        <v>3.1469999999999998</v>
      </c>
      <c r="D590" s="24">
        <f>Cap_base</f>
        <v>3.4</v>
      </c>
      <c r="E590" s="24">
        <f>MEDIAN(MinStable*D590,C590,D590)</f>
        <v>3.1469999999999998</v>
      </c>
      <c r="F590" s="25">
        <f>E590/D590</f>
        <v>0.9255882352941176</v>
      </c>
      <c r="G590" s="24">
        <f>MAX(0,C590-E590)</f>
        <v>0</v>
      </c>
      <c r="H590" s="24">
        <f>MAX(0,E590-C590)</f>
        <v>0</v>
      </c>
      <c r="I590">
        <f>MIN(MATCH(MEDIAN(MinStable,F590,1),FC_L,1),3)</f>
        <v>3</v>
      </c>
      <c r="J590" s="25">
        <f>INDEX(FC_E1,$I590)+(MEDIAN(MinStable,$F590,1)-INDEX(FC_L,$I590))*(INDEX(FC_E1,$I590+1)-INDEX(FC_E1,$I590))/(INDEX(FC_L,$I590+1)-INDEX(FC_L,$I590))</f>
        <v>0.42115411764705885</v>
      </c>
      <c r="K590" s="25">
        <f>INDEX(FC_E2,$I590)+(MEDIAN(MinStable,$F590,1)-INDEX(FC_L,$I590))*(INDEX(FC_E2,$I590+1)-INDEX(FC_E2,$I590))/(INDEX(FC_L,$I590+1)-INDEX(FC_L,$I590))</f>
        <v>0.41545176470588235</v>
      </c>
      <c r="L590" s="25">
        <f>INDEX(FC_E3,$I590)+(MEDIAN(MinStable,$F590,1)-INDEX(FC_L,$I590))*(INDEX(FC_E3,$I590+1)-INDEX(FC_E3,$I590))/(INDEX(FC_L,$I590+1)-INDEX(FC_L,$I590))</f>
        <v>0.40845176470588235</v>
      </c>
      <c r="M590" s="26">
        <f>(Cap_1*F590/J590+IF(N_base&gt;=2,Cap_2*F590/K590,0)+IF(N_base&gt;=3,Cap_3*F590/L590,0))*dt/60</f>
        <v>0.12634479673066737</v>
      </c>
    </row>
    <row r="591" spans="1:13" x14ac:dyDescent="0.2">
      <c r="A591">
        <v>589</v>
      </c>
      <c r="B591" s="22">
        <f>A591/1440</f>
        <v>0.40902777777777777</v>
      </c>
      <c r="C591" s="27">
        <f>Sim!C591</f>
        <v>3.2475999999999998</v>
      </c>
      <c r="D591" s="24">
        <f>Cap_base</f>
        <v>3.4</v>
      </c>
      <c r="E591" s="24">
        <f>MEDIAN(MinStable*D591,C591,D591)</f>
        <v>3.2475999999999998</v>
      </c>
      <c r="F591" s="25">
        <f>E591/D591</f>
        <v>0.95517647058823529</v>
      </c>
      <c r="G591" s="24">
        <f>MAX(0,C591-E591)</f>
        <v>0</v>
      </c>
      <c r="H591" s="24">
        <f>MAX(0,E591-C591)</f>
        <v>0</v>
      </c>
      <c r="I591">
        <f>MIN(MATCH(MEDIAN(MinStable,F591,1),FC_L,1),3)</f>
        <v>3</v>
      </c>
      <c r="J591" s="25">
        <f>INDEX(FC_E1,$I591)+(MEDIAN(MinStable,$F591,1)-INDEX(FC_L,$I591))*(INDEX(FC_E1,$I591+1)-INDEX(FC_E1,$I591))/(INDEX(FC_L,$I591+1)-INDEX(FC_L,$I591))</f>
        <v>0.42387623529411766</v>
      </c>
      <c r="K591" s="25">
        <f>INDEX(FC_E2,$I591)+(MEDIAN(MinStable,$F591,1)-INDEX(FC_L,$I591))*(INDEX(FC_E2,$I591+1)-INDEX(FC_E2,$I591))/(INDEX(FC_L,$I591+1)-INDEX(FC_L,$I591))</f>
        <v>0.41805552941176471</v>
      </c>
      <c r="L591" s="25">
        <f>INDEX(FC_E3,$I591)+(MEDIAN(MinStable,$F591,1)-INDEX(FC_L,$I591))*(INDEX(FC_E3,$I591+1)-INDEX(FC_E3,$I591))/(INDEX(FC_L,$I591+1)-INDEX(FC_L,$I591))</f>
        <v>0.41105552941176471</v>
      </c>
      <c r="M591" s="26">
        <f>(Cap_1*F591/J591+IF(N_base&gt;=2,Cap_2*F591/K591,0)+IF(N_base&gt;=3,Cap_3*F591/L591,0))*dt/60</f>
        <v>0.12955825667588342</v>
      </c>
    </row>
    <row r="592" spans="1:13" x14ac:dyDescent="0.2">
      <c r="A592">
        <v>590</v>
      </c>
      <c r="B592" s="22">
        <f>A592/1440</f>
        <v>0.40972222222222221</v>
      </c>
      <c r="C592" s="27">
        <f>Sim!C592</f>
        <v>3.1017999999999999</v>
      </c>
      <c r="D592" s="24">
        <f>Cap_base</f>
        <v>3.4</v>
      </c>
      <c r="E592" s="24">
        <f>MEDIAN(MinStable*D592,C592,D592)</f>
        <v>3.1017999999999999</v>
      </c>
      <c r="F592" s="25">
        <f>E592/D592</f>
        <v>0.91229411764705881</v>
      </c>
      <c r="G592" s="24">
        <f>MAX(0,C592-E592)</f>
        <v>0</v>
      </c>
      <c r="H592" s="24">
        <f>MAX(0,E592-C592)</f>
        <v>0</v>
      </c>
      <c r="I592">
        <f>MIN(MATCH(MEDIAN(MinStable,F592,1),FC_L,1),3)</f>
        <v>3</v>
      </c>
      <c r="J592" s="25">
        <f>INDEX(FC_E1,$I592)+(MEDIAN(MinStable,$F592,1)-INDEX(FC_L,$I592))*(INDEX(FC_E1,$I592+1)-INDEX(FC_E1,$I592))/(INDEX(FC_L,$I592+1)-INDEX(FC_L,$I592))</f>
        <v>0.41993105882352944</v>
      </c>
      <c r="K592" s="25">
        <f>INDEX(FC_E2,$I592)+(MEDIAN(MinStable,$F592,1)-INDEX(FC_L,$I592))*(INDEX(FC_E2,$I592+1)-INDEX(FC_E2,$I592))/(INDEX(FC_L,$I592+1)-INDEX(FC_L,$I592))</f>
        <v>0.41428188235294117</v>
      </c>
      <c r="L592" s="25">
        <f>INDEX(FC_E3,$I592)+(MEDIAN(MinStable,$F592,1)-INDEX(FC_L,$I592))*(INDEX(FC_E3,$I592+1)-INDEX(FC_E3,$I592))/(INDEX(FC_L,$I592+1)-INDEX(FC_L,$I592))</f>
        <v>0.40728188235294116</v>
      </c>
      <c r="M592" s="26">
        <f>(Cap_1*F592/J592+IF(N_base&gt;=2,Cap_2*F592/K592,0)+IF(N_base&gt;=3,Cap_3*F592/L592,0))*dt/60</f>
        <v>0.12488760675292475</v>
      </c>
    </row>
    <row r="593" spans="1:13" x14ac:dyDescent="0.2">
      <c r="A593">
        <v>591</v>
      </c>
      <c r="B593" s="22">
        <f>A593/1440</f>
        <v>0.41041666666666665</v>
      </c>
      <c r="C593" s="27">
        <f>Sim!C593</f>
        <v>3.1423000000000001</v>
      </c>
      <c r="D593" s="24">
        <f>Cap_base</f>
        <v>3.4</v>
      </c>
      <c r="E593" s="24">
        <f>MEDIAN(MinStable*D593,C593,D593)</f>
        <v>3.1423000000000001</v>
      </c>
      <c r="F593" s="25">
        <f>E593/D593</f>
        <v>0.92420588235294121</v>
      </c>
      <c r="G593" s="24">
        <f>MAX(0,C593-E593)</f>
        <v>0</v>
      </c>
      <c r="H593" s="24">
        <f>MAX(0,E593-C593)</f>
        <v>0</v>
      </c>
      <c r="I593">
        <f>MIN(MATCH(MEDIAN(MinStable,F593,1),FC_L,1),3)</f>
        <v>3</v>
      </c>
      <c r="J593" s="25">
        <f>INDEX(FC_E1,$I593)+(MEDIAN(MinStable,$F593,1)-INDEX(FC_L,$I593))*(INDEX(FC_E1,$I593+1)-INDEX(FC_E1,$I593))/(INDEX(FC_L,$I593+1)-INDEX(FC_L,$I593))</f>
        <v>0.4210269411764706</v>
      </c>
      <c r="K593" s="25">
        <f>INDEX(FC_E2,$I593)+(MEDIAN(MinStable,$F593,1)-INDEX(FC_L,$I593))*(INDEX(FC_E2,$I593+1)-INDEX(FC_E2,$I593))/(INDEX(FC_L,$I593+1)-INDEX(FC_L,$I593))</f>
        <v>0.41533011764705885</v>
      </c>
      <c r="L593" s="25">
        <f>INDEX(FC_E3,$I593)+(MEDIAN(MinStable,$F593,1)-INDEX(FC_L,$I593))*(INDEX(FC_E3,$I593+1)-INDEX(FC_E3,$I593))/(INDEX(FC_L,$I593+1)-INDEX(FC_L,$I593))</f>
        <v>0.40833011764705884</v>
      </c>
      <c r="M593" s="26">
        <f>(Cap_1*F593/J593+IF(N_base&gt;=2,Cap_2*F593/K593,0)+IF(N_base&gt;=3,Cap_3*F593/L593,0))*dt/60</f>
        <v>0.1261936634901451</v>
      </c>
    </row>
    <row r="594" spans="1:13" x14ac:dyDescent="0.2">
      <c r="A594">
        <v>592</v>
      </c>
      <c r="B594" s="22">
        <f>A594/1440</f>
        <v>0.41111111111111109</v>
      </c>
      <c r="C594" s="27">
        <f>Sim!C594</f>
        <v>3.1349999999999998</v>
      </c>
      <c r="D594" s="24">
        <f>Cap_base</f>
        <v>3.4</v>
      </c>
      <c r="E594" s="24">
        <f>MEDIAN(MinStable*D594,C594,D594)</f>
        <v>3.1349999999999998</v>
      </c>
      <c r="F594" s="25">
        <f>E594/D594</f>
        <v>0.92205882352941171</v>
      </c>
      <c r="G594" s="24">
        <f>MAX(0,C594-E594)</f>
        <v>0</v>
      </c>
      <c r="H594" s="24">
        <f>MAX(0,E594-C594)</f>
        <v>0</v>
      </c>
      <c r="I594">
        <f>MIN(MATCH(MEDIAN(MinStable,F594,1),FC_L,1),3)</f>
        <v>3</v>
      </c>
      <c r="J594" s="25">
        <f>INDEX(FC_E1,$I594)+(MEDIAN(MinStable,$F594,1)-INDEX(FC_L,$I594))*(INDEX(FC_E1,$I594+1)-INDEX(FC_E1,$I594))/(INDEX(FC_L,$I594+1)-INDEX(FC_L,$I594))</f>
        <v>0.4208294117647059</v>
      </c>
      <c r="K594" s="25">
        <f>INDEX(FC_E2,$I594)+(MEDIAN(MinStable,$F594,1)-INDEX(FC_L,$I594))*(INDEX(FC_E2,$I594+1)-INDEX(FC_E2,$I594))/(INDEX(FC_L,$I594+1)-INDEX(FC_L,$I594))</f>
        <v>0.41514117647058824</v>
      </c>
      <c r="L594" s="25">
        <f>INDEX(FC_E3,$I594)+(MEDIAN(MinStable,$F594,1)-INDEX(FC_L,$I594))*(INDEX(FC_E3,$I594+1)-INDEX(FC_E3,$I594))/(INDEX(FC_L,$I594+1)-INDEX(FC_L,$I594))</f>
        <v>0.40814117647058823</v>
      </c>
      <c r="M594" s="26">
        <f>(Cap_1*F594/J594+IF(N_base&gt;=2,Cap_2*F594/K594,0)+IF(N_base&gt;=3,Cap_3*F594/L594,0))*dt/60</f>
        <v>0.12595874610997226</v>
      </c>
    </row>
    <row r="595" spans="1:13" x14ac:dyDescent="0.2">
      <c r="A595">
        <v>593</v>
      </c>
      <c r="B595" s="22">
        <f>A595/1440</f>
        <v>0.41180555555555554</v>
      </c>
      <c r="C595" s="27">
        <f>Sim!C595</f>
        <v>3.0884</v>
      </c>
      <c r="D595" s="24">
        <f>Cap_base</f>
        <v>3.4</v>
      </c>
      <c r="E595" s="24">
        <f>MEDIAN(MinStable*D595,C595,D595)</f>
        <v>3.0884</v>
      </c>
      <c r="F595" s="25">
        <f>E595/D595</f>
        <v>0.90835294117647059</v>
      </c>
      <c r="G595" s="24">
        <f>MAX(0,C595-E595)</f>
        <v>0</v>
      </c>
      <c r="H595" s="24">
        <f>MAX(0,E595-C595)</f>
        <v>0</v>
      </c>
      <c r="I595">
        <f>MIN(MATCH(MEDIAN(MinStable,F595,1),FC_L,1),3)</f>
        <v>3</v>
      </c>
      <c r="J595" s="25">
        <f>INDEX(FC_E1,$I595)+(MEDIAN(MinStable,$F595,1)-INDEX(FC_L,$I595))*(INDEX(FC_E1,$I595+1)-INDEX(FC_E1,$I595))/(INDEX(FC_L,$I595+1)-INDEX(FC_L,$I595))</f>
        <v>0.41956847058823532</v>
      </c>
      <c r="K595" s="25">
        <f>INDEX(FC_E2,$I595)+(MEDIAN(MinStable,$F595,1)-INDEX(FC_L,$I595))*(INDEX(FC_E2,$I595+1)-INDEX(FC_E2,$I595))/(INDEX(FC_L,$I595+1)-INDEX(FC_L,$I595))</f>
        <v>0.41393505882352943</v>
      </c>
      <c r="L595" s="25">
        <f>INDEX(FC_E3,$I595)+(MEDIAN(MinStable,$F595,1)-INDEX(FC_L,$I595))*(INDEX(FC_E3,$I595+1)-INDEX(FC_E3,$I595))/(INDEX(FC_L,$I595+1)-INDEX(FC_L,$I595))</f>
        <v>0.40693505882352943</v>
      </c>
      <c r="M595" s="26">
        <f>(Cap_1*F595/J595+IF(N_base&gt;=2,Cap_2*F595/K595,0)+IF(N_base&gt;=3,Cap_3*F595/L595,0))*dt/60</f>
        <v>0.12445399886945084</v>
      </c>
    </row>
    <row r="596" spans="1:13" x14ac:dyDescent="0.2">
      <c r="A596">
        <v>594</v>
      </c>
      <c r="B596" s="22">
        <f>A596/1440</f>
        <v>0.41249999999999998</v>
      </c>
      <c r="C596" s="27">
        <f>Sim!C596</f>
        <v>3.2166999999999999</v>
      </c>
      <c r="D596" s="24">
        <f>Cap_base</f>
        <v>3.4</v>
      </c>
      <c r="E596" s="24">
        <f>MEDIAN(MinStable*D596,C596,D596)</f>
        <v>3.2166999999999999</v>
      </c>
      <c r="F596" s="25">
        <f>E596/D596</f>
        <v>0.94608823529411767</v>
      </c>
      <c r="G596" s="24">
        <f>MAX(0,C596-E596)</f>
        <v>0</v>
      </c>
      <c r="H596" s="24">
        <f>MAX(0,E596-C596)</f>
        <v>0</v>
      </c>
      <c r="I596">
        <f>MIN(MATCH(MEDIAN(MinStable,F596,1),FC_L,1),3)</f>
        <v>3</v>
      </c>
      <c r="J596" s="25">
        <f>INDEX(FC_E1,$I596)+(MEDIAN(MinStable,$F596,1)-INDEX(FC_L,$I596))*(INDEX(FC_E1,$I596+1)-INDEX(FC_E1,$I596))/(INDEX(FC_L,$I596+1)-INDEX(FC_L,$I596))</f>
        <v>0.42304011764705884</v>
      </c>
      <c r="K596" s="25">
        <f>INDEX(FC_E2,$I596)+(MEDIAN(MinStable,$F596,1)-INDEX(FC_L,$I596))*(INDEX(FC_E2,$I596+1)-INDEX(FC_E2,$I596))/(INDEX(FC_L,$I596+1)-INDEX(FC_L,$I596))</f>
        <v>0.41725576470588233</v>
      </c>
      <c r="L596" s="25">
        <f>INDEX(FC_E3,$I596)+(MEDIAN(MinStable,$F596,1)-INDEX(FC_L,$I596))*(INDEX(FC_E3,$I596+1)-INDEX(FC_E3,$I596))/(INDEX(FC_L,$I596+1)-INDEX(FC_L,$I596))</f>
        <v>0.41025576470588232</v>
      </c>
      <c r="M596" s="26">
        <f>(Cap_1*F596/J596+IF(N_base&gt;=2,Cap_2*F596/K596,0)+IF(N_base&gt;=3,Cap_3*F596/L596,0))*dt/60</f>
        <v>0.12857555724361136</v>
      </c>
    </row>
    <row r="597" spans="1:13" x14ac:dyDescent="0.2">
      <c r="A597">
        <v>595</v>
      </c>
      <c r="B597" s="22">
        <f>A597/1440</f>
        <v>0.41319444444444442</v>
      </c>
      <c r="C597" s="27">
        <f>Sim!C597</f>
        <v>3.117</v>
      </c>
      <c r="D597" s="24">
        <f>Cap_base</f>
        <v>3.4</v>
      </c>
      <c r="E597" s="24">
        <f>MEDIAN(MinStable*D597,C597,D597)</f>
        <v>3.117</v>
      </c>
      <c r="F597" s="25">
        <f>E597/D597</f>
        <v>0.91676470588235293</v>
      </c>
      <c r="G597" s="24">
        <f>MAX(0,C597-E597)</f>
        <v>0</v>
      </c>
      <c r="H597" s="24">
        <f>MAX(0,E597-C597)</f>
        <v>0</v>
      </c>
      <c r="I597">
        <f>MIN(MATCH(MEDIAN(MinStable,F597,1),FC_L,1),3)</f>
        <v>3</v>
      </c>
      <c r="J597" s="25">
        <f>INDEX(FC_E1,$I597)+(MEDIAN(MinStable,$F597,1)-INDEX(FC_L,$I597))*(INDEX(FC_E1,$I597+1)-INDEX(FC_E1,$I597))/(INDEX(FC_L,$I597+1)-INDEX(FC_L,$I597))</f>
        <v>0.4203423529411765</v>
      </c>
      <c r="K597" s="25">
        <f>INDEX(FC_E2,$I597)+(MEDIAN(MinStable,$F597,1)-INDEX(FC_L,$I597))*(INDEX(FC_E2,$I597+1)-INDEX(FC_E2,$I597))/(INDEX(FC_L,$I597+1)-INDEX(FC_L,$I597))</f>
        <v>0.41467529411764703</v>
      </c>
      <c r="L597" s="25">
        <f>INDEX(FC_E3,$I597)+(MEDIAN(MinStable,$F597,1)-INDEX(FC_L,$I597))*(INDEX(FC_E3,$I597+1)-INDEX(FC_E3,$I597))/(INDEX(FC_L,$I597+1)-INDEX(FC_L,$I597))</f>
        <v>0.40767529411764702</v>
      </c>
      <c r="M597" s="26">
        <f>(Cap_1*F597/J597+IF(N_base&gt;=2,Cap_2*F597/K597,0)+IF(N_base&gt;=3,Cap_3*F597/L597,0))*dt/60</f>
        <v>0.12537856796350083</v>
      </c>
    </row>
    <row r="598" spans="1:13" x14ac:dyDescent="0.2">
      <c r="A598">
        <v>596</v>
      </c>
      <c r="B598" s="22">
        <f>A598/1440</f>
        <v>0.41388888888888886</v>
      </c>
      <c r="C598" s="27">
        <f>Sim!C598</f>
        <v>3.177</v>
      </c>
      <c r="D598" s="24">
        <f>Cap_base</f>
        <v>3.4</v>
      </c>
      <c r="E598" s="24">
        <f>MEDIAN(MinStable*D598,C598,D598)</f>
        <v>3.177</v>
      </c>
      <c r="F598" s="25">
        <f>E598/D598</f>
        <v>0.93441176470588239</v>
      </c>
      <c r="G598" s="24">
        <f>MAX(0,C598-E598)</f>
        <v>0</v>
      </c>
      <c r="H598" s="24">
        <f>MAX(0,E598-C598)</f>
        <v>0</v>
      </c>
      <c r="I598">
        <f>MIN(MATCH(MEDIAN(MinStable,F598,1),FC_L,1),3)</f>
        <v>3</v>
      </c>
      <c r="J598" s="25">
        <f>INDEX(FC_E1,$I598)+(MEDIAN(MinStable,$F598,1)-INDEX(FC_L,$I598))*(INDEX(FC_E1,$I598+1)-INDEX(FC_E1,$I598))/(INDEX(FC_L,$I598+1)-INDEX(FC_L,$I598))</f>
        <v>0.42196588235294119</v>
      </c>
      <c r="K598" s="25">
        <f>INDEX(FC_E2,$I598)+(MEDIAN(MinStable,$F598,1)-INDEX(FC_L,$I598))*(INDEX(FC_E2,$I598+1)-INDEX(FC_E2,$I598))/(INDEX(FC_L,$I598+1)-INDEX(FC_L,$I598))</f>
        <v>0.41622823529411762</v>
      </c>
      <c r="L598" s="25">
        <f>INDEX(FC_E3,$I598)+(MEDIAN(MinStable,$F598,1)-INDEX(FC_L,$I598))*(INDEX(FC_E3,$I598+1)-INDEX(FC_E3,$I598))/(INDEX(FC_L,$I598+1)-INDEX(FC_L,$I598))</f>
        <v>0.40922823529411761</v>
      </c>
      <c r="M598" s="26">
        <f>(Cap_1*F598/J598+IF(N_base&gt;=2,Cap_2*F598/K598,0)+IF(N_base&gt;=3,Cap_3*F598/L598,0))*dt/60</f>
        <v>0.12730736120130784</v>
      </c>
    </row>
    <row r="599" spans="1:13" x14ac:dyDescent="0.2">
      <c r="A599">
        <v>597</v>
      </c>
      <c r="B599" s="22">
        <f>A599/1440</f>
        <v>0.41458333333333336</v>
      </c>
      <c r="C599" s="27">
        <f>Sim!C599</f>
        <v>3.1534</v>
      </c>
      <c r="D599" s="24">
        <f>Cap_base</f>
        <v>3.4</v>
      </c>
      <c r="E599" s="24">
        <f>MEDIAN(MinStable*D599,C599,D599)</f>
        <v>3.1534</v>
      </c>
      <c r="F599" s="25">
        <f>E599/D599</f>
        <v>0.92747058823529416</v>
      </c>
      <c r="G599" s="24">
        <f>MAX(0,C599-E599)</f>
        <v>0</v>
      </c>
      <c r="H599" s="24">
        <f>MAX(0,E599-C599)</f>
        <v>0</v>
      </c>
      <c r="I599">
        <f>MIN(MATCH(MEDIAN(MinStable,F599,1),FC_L,1),3)</f>
        <v>3</v>
      </c>
      <c r="J599" s="25">
        <f>INDEX(FC_E1,$I599)+(MEDIAN(MinStable,$F599,1)-INDEX(FC_L,$I599))*(INDEX(FC_E1,$I599+1)-INDEX(FC_E1,$I599))/(INDEX(FC_L,$I599+1)-INDEX(FC_L,$I599))</f>
        <v>0.42132729411764708</v>
      </c>
      <c r="K599" s="25">
        <f>INDEX(FC_E2,$I599)+(MEDIAN(MinStable,$F599,1)-INDEX(FC_L,$I599))*(INDEX(FC_E2,$I599+1)-INDEX(FC_E2,$I599))/(INDEX(FC_L,$I599+1)-INDEX(FC_L,$I599))</f>
        <v>0.4156174117647059</v>
      </c>
      <c r="L599" s="25">
        <f>INDEX(FC_E3,$I599)+(MEDIAN(MinStable,$F599,1)-INDEX(FC_L,$I599))*(INDEX(FC_E3,$I599+1)-INDEX(FC_E3,$I599))/(INDEX(FC_L,$I599+1)-INDEX(FC_L,$I599))</f>
        <v>0.4086174117647059</v>
      </c>
      <c r="M599" s="26">
        <f>(Cap_1*F599/J599+IF(N_base&gt;=2,Cap_2*F599/K599,0)+IF(N_base&gt;=3,Cap_3*F599/L599,0))*dt/60</f>
        <v>0.12655045058435141</v>
      </c>
    </row>
    <row r="600" spans="1:13" x14ac:dyDescent="0.2">
      <c r="A600">
        <v>598</v>
      </c>
      <c r="B600" s="22">
        <f>A600/1440</f>
        <v>0.4152777777777778</v>
      </c>
      <c r="C600" s="27">
        <f>Sim!C600</f>
        <v>3.2004000000000001</v>
      </c>
      <c r="D600" s="24">
        <f>Cap_base</f>
        <v>3.4</v>
      </c>
      <c r="E600" s="24">
        <f>MEDIAN(MinStable*D600,C600,D600)</f>
        <v>3.2004000000000001</v>
      </c>
      <c r="F600" s="25">
        <f>E600/D600</f>
        <v>0.94129411764705884</v>
      </c>
      <c r="G600" s="24">
        <f>MAX(0,C600-E600)</f>
        <v>0</v>
      </c>
      <c r="H600" s="24">
        <f>MAX(0,E600-C600)</f>
        <v>0</v>
      </c>
      <c r="I600">
        <f>MIN(MATCH(MEDIAN(MinStable,F600,1),FC_L,1),3)</f>
        <v>3</v>
      </c>
      <c r="J600" s="25">
        <f>INDEX(FC_E1,$I600)+(MEDIAN(MinStable,$F600,1)-INDEX(FC_L,$I600))*(INDEX(FC_E1,$I600+1)-INDEX(FC_E1,$I600))/(INDEX(FC_L,$I600+1)-INDEX(FC_L,$I600))</f>
        <v>0.42259905882352944</v>
      </c>
      <c r="K600" s="25">
        <f>INDEX(FC_E2,$I600)+(MEDIAN(MinStable,$F600,1)-INDEX(FC_L,$I600))*(INDEX(FC_E2,$I600+1)-INDEX(FC_E2,$I600))/(INDEX(FC_L,$I600+1)-INDEX(FC_L,$I600))</f>
        <v>0.41683388235294117</v>
      </c>
      <c r="L600" s="25">
        <f>INDEX(FC_E3,$I600)+(MEDIAN(MinStable,$F600,1)-INDEX(FC_L,$I600))*(INDEX(FC_E3,$I600+1)-INDEX(FC_E3,$I600))/(INDEX(FC_L,$I600+1)-INDEX(FC_L,$I600))</f>
        <v>0.40983388235294116</v>
      </c>
      <c r="M600" s="26">
        <f>(Cap_1*F600/J600+IF(N_base&gt;=2,Cap_2*F600/K600,0)+IF(N_base&gt;=3,Cap_3*F600/L600,0))*dt/60</f>
        <v>0.12805563112520416</v>
      </c>
    </row>
    <row r="601" spans="1:13" x14ac:dyDescent="0.2">
      <c r="A601">
        <v>599</v>
      </c>
      <c r="B601" s="22">
        <f>A601/1440</f>
        <v>0.41597222222222224</v>
      </c>
      <c r="C601" s="27">
        <f>Sim!C601</f>
        <v>3.2109999999999999</v>
      </c>
      <c r="D601" s="24">
        <f>Cap_base</f>
        <v>3.4</v>
      </c>
      <c r="E601" s="24">
        <f>MEDIAN(MinStable*D601,C601,D601)</f>
        <v>3.2109999999999999</v>
      </c>
      <c r="F601" s="25">
        <f>E601/D601</f>
        <v>0.94441176470588228</v>
      </c>
      <c r="G601" s="24">
        <f>MAX(0,C601-E601)</f>
        <v>0</v>
      </c>
      <c r="H601" s="24">
        <f>MAX(0,E601-C601)</f>
        <v>0</v>
      </c>
      <c r="I601">
        <f>MIN(MATCH(MEDIAN(MinStable,F601,1),FC_L,1),3)</f>
        <v>3</v>
      </c>
      <c r="J601" s="25">
        <f>INDEX(FC_E1,$I601)+(MEDIAN(MinStable,$F601,1)-INDEX(FC_L,$I601))*(INDEX(FC_E1,$I601+1)-INDEX(FC_E1,$I601))/(INDEX(FC_L,$I601+1)-INDEX(FC_L,$I601))</f>
        <v>0.42288588235294117</v>
      </c>
      <c r="K601" s="25">
        <f>INDEX(FC_E2,$I601)+(MEDIAN(MinStable,$F601,1)-INDEX(FC_L,$I601))*(INDEX(FC_E2,$I601+1)-INDEX(FC_E2,$I601))/(INDEX(FC_L,$I601+1)-INDEX(FC_L,$I601))</f>
        <v>0.41710823529411761</v>
      </c>
      <c r="L601" s="25">
        <f>INDEX(FC_E3,$I601)+(MEDIAN(MinStable,$F601,1)-INDEX(FC_L,$I601))*(INDEX(FC_E3,$I601+1)-INDEX(FC_E3,$I601))/(INDEX(FC_L,$I601+1)-INDEX(FC_L,$I601))</f>
        <v>0.41010823529411761</v>
      </c>
      <c r="M601" s="26">
        <f>(Cap_1*F601/J601+IF(N_base&gt;=2,Cap_2*F601/K601,0)+IF(N_base&gt;=3,Cap_3*F601/L601,0))*dt/60</f>
        <v>0.12839386414040729</v>
      </c>
    </row>
    <row r="602" spans="1:13" x14ac:dyDescent="0.2">
      <c r="A602">
        <v>600</v>
      </c>
      <c r="B602" s="22">
        <f>A602/1440</f>
        <v>0.41666666666666669</v>
      </c>
      <c r="C602" s="27">
        <f>Sim!C602</f>
        <v>3.1366999999999998</v>
      </c>
      <c r="D602" s="24">
        <f>Cap_base</f>
        <v>3.4</v>
      </c>
      <c r="E602" s="24">
        <f>MEDIAN(MinStable*D602,C602,D602)</f>
        <v>3.1366999999999998</v>
      </c>
      <c r="F602" s="25">
        <f>E602/D602</f>
        <v>0.92255882352941176</v>
      </c>
      <c r="G602" s="24">
        <f>MAX(0,C602-E602)</f>
        <v>0</v>
      </c>
      <c r="H602" s="24">
        <f>MAX(0,E602-C602)</f>
        <v>0</v>
      </c>
      <c r="I602">
        <f>MIN(MATCH(MEDIAN(MinStable,F602,1),FC_L,1),3)</f>
        <v>3</v>
      </c>
      <c r="J602" s="25">
        <f>INDEX(FC_E1,$I602)+(MEDIAN(MinStable,$F602,1)-INDEX(FC_L,$I602))*(INDEX(FC_E1,$I602+1)-INDEX(FC_E1,$I602))/(INDEX(FC_L,$I602+1)-INDEX(FC_L,$I602))</f>
        <v>0.42087541176470589</v>
      </c>
      <c r="K602" s="25">
        <f>INDEX(FC_E2,$I602)+(MEDIAN(MinStable,$F602,1)-INDEX(FC_L,$I602))*(INDEX(FC_E2,$I602+1)-INDEX(FC_E2,$I602))/(INDEX(FC_L,$I602+1)-INDEX(FC_L,$I602))</f>
        <v>0.41518517647058822</v>
      </c>
      <c r="L602" s="25">
        <f>INDEX(FC_E3,$I602)+(MEDIAN(MinStable,$F602,1)-INDEX(FC_L,$I602))*(INDEX(FC_E3,$I602+1)-INDEX(FC_E3,$I602))/(INDEX(FC_L,$I602+1)-INDEX(FC_L,$I602))</f>
        <v>0.40818517647058822</v>
      </c>
      <c r="M602" s="26">
        <f>(Cap_1*F602/J602+IF(N_base&gt;=2,Cap_2*F602/K602,0)+IF(N_base&gt;=3,Cap_3*F602/L602,0))*dt/60</f>
        <v>0.1260134723103033</v>
      </c>
    </row>
    <row r="603" spans="1:13" x14ac:dyDescent="0.2">
      <c r="A603">
        <v>601</v>
      </c>
      <c r="B603" s="22">
        <f>A603/1440</f>
        <v>0.41736111111111113</v>
      </c>
      <c r="C603" s="27">
        <f>Sim!C603</f>
        <v>3.0939999999999999</v>
      </c>
      <c r="D603" s="24">
        <f>Cap_base</f>
        <v>3.4</v>
      </c>
      <c r="E603" s="24">
        <f>MEDIAN(MinStable*D603,C603,D603)</f>
        <v>3.0939999999999999</v>
      </c>
      <c r="F603" s="25">
        <f>E603/D603</f>
        <v>0.91</v>
      </c>
      <c r="G603" s="24">
        <f>MAX(0,C603-E603)</f>
        <v>0</v>
      </c>
      <c r="H603" s="24">
        <f>MAX(0,E603-C603)</f>
        <v>0</v>
      </c>
      <c r="I603">
        <f>MIN(MATCH(MEDIAN(MinStable,F603,1),FC_L,1),3)</f>
        <v>3</v>
      </c>
      <c r="J603" s="25">
        <f>INDEX(FC_E1,$I603)+(MEDIAN(MinStable,$F603,1)-INDEX(FC_L,$I603))*(INDEX(FC_E1,$I603+1)-INDEX(FC_E1,$I603))/(INDEX(FC_L,$I603+1)-INDEX(FC_L,$I603))</f>
        <v>0.41971999999999998</v>
      </c>
      <c r="K603" s="25">
        <f>INDEX(FC_E2,$I603)+(MEDIAN(MinStable,$F603,1)-INDEX(FC_L,$I603))*(INDEX(FC_E2,$I603+1)-INDEX(FC_E2,$I603))/(INDEX(FC_L,$I603+1)-INDEX(FC_L,$I603))</f>
        <v>0.41408</v>
      </c>
      <c r="L603" s="25">
        <f>INDEX(FC_E3,$I603)+(MEDIAN(MinStable,$F603,1)-INDEX(FC_L,$I603))*(INDEX(FC_E3,$I603+1)-INDEX(FC_E3,$I603))/(INDEX(FC_L,$I603+1)-INDEX(FC_L,$I603))</f>
        <v>0.40708</v>
      </c>
      <c r="M603" s="26">
        <f>(Cap_1*F603/J603+IF(N_base&gt;=2,Cap_2*F603/K603,0)+IF(N_base&gt;=3,Cap_3*F603/L603,0))*dt/60</f>
        <v>0.12463529794309978</v>
      </c>
    </row>
    <row r="604" spans="1:13" x14ac:dyDescent="0.2">
      <c r="A604">
        <v>602</v>
      </c>
      <c r="B604" s="22">
        <f>A604/1440</f>
        <v>0.41805555555555557</v>
      </c>
      <c r="C604" s="27">
        <f>Sim!C604</f>
        <v>3.1993999999999998</v>
      </c>
      <c r="D604" s="24">
        <f>Cap_base</f>
        <v>3.4</v>
      </c>
      <c r="E604" s="24">
        <f>MEDIAN(MinStable*D604,C604,D604)</f>
        <v>3.1993999999999998</v>
      </c>
      <c r="F604" s="25">
        <f>E604/D604</f>
        <v>0.94099999999999995</v>
      </c>
      <c r="G604" s="24">
        <f>MAX(0,C604-E604)</f>
        <v>0</v>
      </c>
      <c r="H604" s="24">
        <f>MAX(0,E604-C604)</f>
        <v>0</v>
      </c>
      <c r="I604">
        <f>MIN(MATCH(MEDIAN(MinStable,F604,1),FC_L,1),3)</f>
        <v>3</v>
      </c>
      <c r="J604" s="25">
        <f>INDEX(FC_E1,$I604)+(MEDIAN(MinStable,$F604,1)-INDEX(FC_L,$I604))*(INDEX(FC_E1,$I604+1)-INDEX(FC_E1,$I604))/(INDEX(FC_L,$I604+1)-INDEX(FC_L,$I604))</f>
        <v>0.422572</v>
      </c>
      <c r="K604" s="25">
        <f>INDEX(FC_E2,$I604)+(MEDIAN(MinStable,$F604,1)-INDEX(FC_L,$I604))*(INDEX(FC_E2,$I604+1)-INDEX(FC_E2,$I604))/(INDEX(FC_L,$I604+1)-INDEX(FC_L,$I604))</f>
        <v>0.41680800000000001</v>
      </c>
      <c r="L604" s="25">
        <f>INDEX(FC_E3,$I604)+(MEDIAN(MinStable,$F604,1)-INDEX(FC_L,$I604))*(INDEX(FC_E3,$I604+1)-INDEX(FC_E3,$I604))/(INDEX(FC_L,$I604+1)-INDEX(FC_L,$I604))</f>
        <v>0.40980800000000001</v>
      </c>
      <c r="M604" s="26">
        <f>(Cap_1*F604/J604+IF(N_base&gt;=2,Cap_2*F604/K604,0)+IF(N_base&gt;=3,Cap_3*F604/L604,0))*dt/60</f>
        <v>0.12802369898806054</v>
      </c>
    </row>
    <row r="605" spans="1:13" x14ac:dyDescent="0.2">
      <c r="A605">
        <v>603</v>
      </c>
      <c r="B605" s="22">
        <f>A605/1440</f>
        <v>0.41875000000000001</v>
      </c>
      <c r="C605" s="27">
        <f>Sim!C605</f>
        <v>3.0409999999999999</v>
      </c>
      <c r="D605" s="24">
        <f>Cap_base</f>
        <v>3.4</v>
      </c>
      <c r="E605" s="24">
        <f>MEDIAN(MinStable*D605,C605,D605)</f>
        <v>3.0409999999999999</v>
      </c>
      <c r="F605" s="25">
        <f>E605/D605</f>
        <v>0.89441176470588235</v>
      </c>
      <c r="G605" s="24">
        <f>MAX(0,C605-E605)</f>
        <v>0</v>
      </c>
      <c r="H605" s="24">
        <f>MAX(0,E605-C605)</f>
        <v>0</v>
      </c>
      <c r="I605">
        <f>MIN(MATCH(MEDIAN(MinStable,F605,1),FC_L,1),3)</f>
        <v>3</v>
      </c>
      <c r="J605" s="25">
        <f>INDEX(FC_E1,$I605)+(MEDIAN(MinStable,$F605,1)-INDEX(FC_L,$I605))*(INDEX(FC_E1,$I605+1)-INDEX(FC_E1,$I605))/(INDEX(FC_L,$I605+1)-INDEX(FC_L,$I605))</f>
        <v>0.41828588235294117</v>
      </c>
      <c r="K605" s="25">
        <f>INDEX(FC_E2,$I605)+(MEDIAN(MinStable,$F605,1)-INDEX(FC_L,$I605))*(INDEX(FC_E2,$I605+1)-INDEX(FC_E2,$I605))/(INDEX(FC_L,$I605+1)-INDEX(FC_L,$I605))</f>
        <v>0.41270823529411765</v>
      </c>
      <c r="L605" s="25">
        <f>INDEX(FC_E3,$I605)+(MEDIAN(MinStable,$F605,1)-INDEX(FC_L,$I605))*(INDEX(FC_E3,$I605+1)-INDEX(FC_E3,$I605))/(INDEX(FC_L,$I605+1)-INDEX(FC_L,$I605))</f>
        <v>0.40570823529411765</v>
      </c>
      <c r="M605" s="26">
        <f>(Cap_1*F605/J605+IF(N_base&gt;=2,Cap_2*F605/K605,0)+IF(N_base&gt;=3,Cap_3*F605/L605,0))*dt/60</f>
        <v>0.12291424643911039</v>
      </c>
    </row>
    <row r="606" spans="1:13" x14ac:dyDescent="0.2">
      <c r="A606">
        <v>604</v>
      </c>
      <c r="B606" s="22">
        <f>A606/1440</f>
        <v>0.41944444444444445</v>
      </c>
      <c r="C606" s="27">
        <f>Sim!C606</f>
        <v>3.1617999999999999</v>
      </c>
      <c r="D606" s="24">
        <f>Cap_base</f>
        <v>3.4</v>
      </c>
      <c r="E606" s="24">
        <f>MEDIAN(MinStable*D606,C606,D606)</f>
        <v>3.1617999999999999</v>
      </c>
      <c r="F606" s="25">
        <f>E606/D606</f>
        <v>0.92994117647058827</v>
      </c>
      <c r="G606" s="24">
        <f>MAX(0,C606-E606)</f>
        <v>0</v>
      </c>
      <c r="H606" s="24">
        <f>MAX(0,E606-C606)</f>
        <v>0</v>
      </c>
      <c r="I606">
        <f>MIN(MATCH(MEDIAN(MinStable,F606,1),FC_L,1),3)</f>
        <v>3</v>
      </c>
      <c r="J606" s="25">
        <f>INDEX(FC_E1,$I606)+(MEDIAN(MinStable,$F606,1)-INDEX(FC_L,$I606))*(INDEX(FC_E1,$I606+1)-INDEX(FC_E1,$I606))/(INDEX(FC_L,$I606+1)-INDEX(FC_L,$I606))</f>
        <v>0.42155458823529413</v>
      </c>
      <c r="K606" s="25">
        <f>INDEX(FC_E2,$I606)+(MEDIAN(MinStable,$F606,1)-INDEX(FC_L,$I606))*(INDEX(FC_E2,$I606+1)-INDEX(FC_E2,$I606))/(INDEX(FC_L,$I606+1)-INDEX(FC_L,$I606))</f>
        <v>0.41583482352941176</v>
      </c>
      <c r="L606" s="25">
        <f>INDEX(FC_E3,$I606)+(MEDIAN(MinStable,$F606,1)-INDEX(FC_L,$I606))*(INDEX(FC_E3,$I606+1)-INDEX(FC_E3,$I606))/(INDEX(FC_L,$I606+1)-INDEX(FC_L,$I606))</f>
        <v>0.40883482352941175</v>
      </c>
      <c r="M606" s="26">
        <f>(Cap_1*F606/J606+IF(N_base&gt;=2,Cap_2*F606/K606,0)+IF(N_base&gt;=3,Cap_3*F606/L606,0))*dt/60</f>
        <v>0.12682011852693678</v>
      </c>
    </row>
    <row r="607" spans="1:13" x14ac:dyDescent="0.2">
      <c r="A607">
        <v>605</v>
      </c>
      <c r="B607" s="22">
        <f>A607/1440</f>
        <v>0.4201388888888889</v>
      </c>
      <c r="C607" s="27">
        <f>Sim!C607</f>
        <v>3.0701999999999998</v>
      </c>
      <c r="D607" s="24">
        <f>Cap_base</f>
        <v>3.4</v>
      </c>
      <c r="E607" s="24">
        <f>MEDIAN(MinStable*D607,C607,D607)</f>
        <v>3.0701999999999998</v>
      </c>
      <c r="F607" s="25">
        <f>E607/D607</f>
        <v>0.90300000000000002</v>
      </c>
      <c r="G607" s="24">
        <f>MAX(0,C607-E607)</f>
        <v>0</v>
      </c>
      <c r="H607" s="24">
        <f>MAX(0,E607-C607)</f>
        <v>0</v>
      </c>
      <c r="I607">
        <f>MIN(MATCH(MEDIAN(MinStable,F607,1),FC_L,1),3)</f>
        <v>3</v>
      </c>
      <c r="J607" s="25">
        <f>INDEX(FC_E1,$I607)+(MEDIAN(MinStable,$F607,1)-INDEX(FC_L,$I607))*(INDEX(FC_E1,$I607+1)-INDEX(FC_E1,$I607))/(INDEX(FC_L,$I607+1)-INDEX(FC_L,$I607))</f>
        <v>0.419076</v>
      </c>
      <c r="K607" s="25">
        <f>INDEX(FC_E2,$I607)+(MEDIAN(MinStable,$F607,1)-INDEX(FC_L,$I607))*(INDEX(FC_E2,$I607+1)-INDEX(FC_E2,$I607))/(INDEX(FC_L,$I607+1)-INDEX(FC_L,$I607))</f>
        <v>0.413464</v>
      </c>
      <c r="L607" s="25">
        <f>INDEX(FC_E3,$I607)+(MEDIAN(MinStable,$F607,1)-INDEX(FC_L,$I607))*(INDEX(FC_E3,$I607+1)-INDEX(FC_E3,$I607))/(INDEX(FC_L,$I607+1)-INDEX(FC_L,$I607))</f>
        <v>0.40646399999999999</v>
      </c>
      <c r="M607" s="26">
        <f>(Cap_1*F607/J607+IF(N_base&gt;=2,Cap_2*F607/K607,0)+IF(N_base&gt;=3,Cap_3*F607/L607,0))*dt/60</f>
        <v>0.12386388448383384</v>
      </c>
    </row>
    <row r="608" spans="1:13" x14ac:dyDescent="0.2">
      <c r="A608">
        <v>606</v>
      </c>
      <c r="B608" s="22">
        <f>A608/1440</f>
        <v>0.42083333333333334</v>
      </c>
      <c r="C608" s="27">
        <f>Sim!C608</f>
        <v>3.1347999999999998</v>
      </c>
      <c r="D608" s="24">
        <f>Cap_base</f>
        <v>3.4</v>
      </c>
      <c r="E608" s="24">
        <f>MEDIAN(MinStable*D608,C608,D608)</f>
        <v>3.1347999999999998</v>
      </c>
      <c r="F608" s="25">
        <f>E608/D608</f>
        <v>0.92199999999999993</v>
      </c>
      <c r="G608" s="24">
        <f>MAX(0,C608-E608)</f>
        <v>0</v>
      </c>
      <c r="H608" s="24">
        <f>MAX(0,E608-C608)</f>
        <v>0</v>
      </c>
      <c r="I608">
        <f>MIN(MATCH(MEDIAN(MinStable,F608,1),FC_L,1),3)</f>
        <v>3</v>
      </c>
      <c r="J608" s="25">
        <f>INDEX(FC_E1,$I608)+(MEDIAN(MinStable,$F608,1)-INDEX(FC_L,$I608))*(INDEX(FC_E1,$I608+1)-INDEX(FC_E1,$I608))/(INDEX(FC_L,$I608+1)-INDEX(FC_L,$I608))</f>
        <v>0.42082399999999998</v>
      </c>
      <c r="K608" s="25">
        <f>INDEX(FC_E2,$I608)+(MEDIAN(MinStable,$F608,1)-INDEX(FC_L,$I608))*(INDEX(FC_E2,$I608+1)-INDEX(FC_E2,$I608))/(INDEX(FC_L,$I608+1)-INDEX(FC_L,$I608))</f>
        <v>0.41513600000000001</v>
      </c>
      <c r="L608" s="25">
        <f>INDEX(FC_E3,$I608)+(MEDIAN(MinStable,$F608,1)-INDEX(FC_L,$I608))*(INDEX(FC_E3,$I608+1)-INDEX(FC_E3,$I608))/(INDEX(FC_L,$I608+1)-INDEX(FC_L,$I608))</f>
        <v>0.408136</v>
      </c>
      <c r="M608" s="26">
        <f>(Cap_1*F608/J608+IF(N_base&gt;=2,Cap_2*F608/K608,0)+IF(N_base&gt;=3,Cap_3*F608/L608,0))*dt/60</f>
        <v>0.12595230695819898</v>
      </c>
    </row>
    <row r="609" spans="1:13" x14ac:dyDescent="0.2">
      <c r="A609">
        <v>607</v>
      </c>
      <c r="B609" s="22">
        <f>A609/1440</f>
        <v>0.42152777777777778</v>
      </c>
      <c r="C609" s="27">
        <f>Sim!C609</f>
        <v>3.0634000000000001</v>
      </c>
      <c r="D609" s="24">
        <f>Cap_base</f>
        <v>3.4</v>
      </c>
      <c r="E609" s="24">
        <f>MEDIAN(MinStable*D609,C609,D609)</f>
        <v>3.0634000000000001</v>
      </c>
      <c r="F609" s="25">
        <f>E609/D609</f>
        <v>0.90100000000000002</v>
      </c>
      <c r="G609" s="24">
        <f>MAX(0,C609-E609)</f>
        <v>0</v>
      </c>
      <c r="H609" s="24">
        <f>MAX(0,E609-C609)</f>
        <v>0</v>
      </c>
      <c r="I609">
        <f>MIN(MATCH(MEDIAN(MinStable,F609,1),FC_L,1),3)</f>
        <v>3</v>
      </c>
      <c r="J609" s="25">
        <f>INDEX(FC_E1,$I609)+(MEDIAN(MinStable,$F609,1)-INDEX(FC_L,$I609))*(INDEX(FC_E1,$I609+1)-INDEX(FC_E1,$I609))/(INDEX(FC_L,$I609+1)-INDEX(FC_L,$I609))</f>
        <v>0.41889199999999999</v>
      </c>
      <c r="K609" s="25">
        <f>INDEX(FC_E2,$I609)+(MEDIAN(MinStable,$F609,1)-INDEX(FC_L,$I609))*(INDEX(FC_E2,$I609+1)-INDEX(FC_E2,$I609))/(INDEX(FC_L,$I609+1)-INDEX(FC_L,$I609))</f>
        <v>0.41328799999999999</v>
      </c>
      <c r="L609" s="25">
        <f>INDEX(FC_E3,$I609)+(MEDIAN(MinStable,$F609,1)-INDEX(FC_L,$I609))*(INDEX(FC_E3,$I609+1)-INDEX(FC_E3,$I609))/(INDEX(FC_L,$I609+1)-INDEX(FC_L,$I609))</f>
        <v>0.40628799999999998</v>
      </c>
      <c r="M609" s="26">
        <f>(Cap_1*F609/J609+IF(N_base&gt;=2,Cap_2*F609/K609,0)+IF(N_base&gt;=3,Cap_3*F609/L609,0))*dt/60</f>
        <v>0.1236430512695002</v>
      </c>
    </row>
    <row r="610" spans="1:13" x14ac:dyDescent="0.2">
      <c r="A610">
        <v>608</v>
      </c>
      <c r="B610" s="22">
        <f>A610/1440</f>
        <v>0.42222222222222222</v>
      </c>
      <c r="C610" s="27">
        <f>Sim!C610</f>
        <v>3.2164000000000001</v>
      </c>
      <c r="D610" s="24">
        <f>Cap_base</f>
        <v>3.4</v>
      </c>
      <c r="E610" s="24">
        <f>MEDIAN(MinStable*D610,C610,D610)</f>
        <v>3.2164000000000001</v>
      </c>
      <c r="F610" s="25">
        <f>E610/D610</f>
        <v>0.94600000000000006</v>
      </c>
      <c r="G610" s="24">
        <f>MAX(0,C610-E610)</f>
        <v>0</v>
      </c>
      <c r="H610" s="24">
        <f>MAX(0,E610-C610)</f>
        <v>0</v>
      </c>
      <c r="I610">
        <f>MIN(MATCH(MEDIAN(MinStable,F610,1),FC_L,1),3)</f>
        <v>3</v>
      </c>
      <c r="J610" s="25">
        <f>INDEX(FC_E1,$I610)+(MEDIAN(MinStable,$F610,1)-INDEX(FC_L,$I610))*(INDEX(FC_E1,$I610+1)-INDEX(FC_E1,$I610))/(INDEX(FC_L,$I610+1)-INDEX(FC_L,$I610))</f>
        <v>0.42303200000000002</v>
      </c>
      <c r="K610" s="25">
        <f>INDEX(FC_E2,$I610)+(MEDIAN(MinStable,$F610,1)-INDEX(FC_L,$I610))*(INDEX(FC_E2,$I610+1)-INDEX(FC_E2,$I610))/(INDEX(FC_L,$I610+1)-INDEX(FC_L,$I610))</f>
        <v>0.41724800000000001</v>
      </c>
      <c r="L610" s="25">
        <f>INDEX(FC_E3,$I610)+(MEDIAN(MinStable,$F610,1)-INDEX(FC_L,$I610))*(INDEX(FC_E3,$I610+1)-INDEX(FC_E3,$I610))/(INDEX(FC_L,$I610+1)-INDEX(FC_L,$I610))</f>
        <v>0.410248</v>
      </c>
      <c r="M610" s="26">
        <f>(Cap_1*F610/J610+IF(N_base&gt;=2,Cap_2*F610/K610,0)+IF(N_base&gt;=3,Cap_3*F610/L610,0))*dt/60</f>
        <v>0.12856599770449992</v>
      </c>
    </row>
    <row r="611" spans="1:13" x14ac:dyDescent="0.2">
      <c r="A611">
        <v>609</v>
      </c>
      <c r="B611" s="22">
        <f>A611/1440</f>
        <v>0.42291666666666666</v>
      </c>
      <c r="C611" s="27">
        <f>Sim!C611</f>
        <v>3.1804000000000001</v>
      </c>
      <c r="D611" s="24">
        <f>Cap_base</f>
        <v>3.4</v>
      </c>
      <c r="E611" s="24">
        <f>MEDIAN(MinStable*D611,C611,D611)</f>
        <v>3.1804000000000001</v>
      </c>
      <c r="F611" s="25">
        <f>E611/D611</f>
        <v>0.93541176470588239</v>
      </c>
      <c r="G611" s="24">
        <f>MAX(0,C611-E611)</f>
        <v>0</v>
      </c>
      <c r="H611" s="24">
        <f>MAX(0,E611-C611)</f>
        <v>0</v>
      </c>
      <c r="I611">
        <f>MIN(MATCH(MEDIAN(MinStable,F611,1),FC_L,1),3)</f>
        <v>3</v>
      </c>
      <c r="J611" s="25">
        <f>INDEX(FC_E1,$I611)+(MEDIAN(MinStable,$F611,1)-INDEX(FC_L,$I611))*(INDEX(FC_E1,$I611+1)-INDEX(FC_E1,$I611))/(INDEX(FC_L,$I611+1)-INDEX(FC_L,$I611))</f>
        <v>0.42205788235294117</v>
      </c>
      <c r="K611" s="25">
        <f>INDEX(FC_E2,$I611)+(MEDIAN(MinStable,$F611,1)-INDEX(FC_L,$I611))*(INDEX(FC_E2,$I611+1)-INDEX(FC_E2,$I611))/(INDEX(FC_L,$I611+1)-INDEX(FC_L,$I611))</f>
        <v>0.41631623529411765</v>
      </c>
      <c r="L611" s="25">
        <f>INDEX(FC_E3,$I611)+(MEDIAN(MinStable,$F611,1)-INDEX(FC_L,$I611))*(INDEX(FC_E3,$I611+1)-INDEX(FC_E3,$I611))/(INDEX(FC_L,$I611+1)-INDEX(FC_L,$I611))</f>
        <v>0.40931623529411765</v>
      </c>
      <c r="M611" s="26">
        <f>(Cap_1*F611/J611+IF(N_base&gt;=2,Cap_2*F611/K611,0)+IF(N_base&gt;=3,Cap_3*F611/L611,0))*dt/60</f>
        <v>0.12741622159125138</v>
      </c>
    </row>
    <row r="612" spans="1:13" x14ac:dyDescent="0.2">
      <c r="A612">
        <v>610</v>
      </c>
      <c r="B612" s="22">
        <f>A612/1440</f>
        <v>0.4236111111111111</v>
      </c>
      <c r="C612" s="27">
        <f>Sim!C612</f>
        <v>3.1928999999999998</v>
      </c>
      <c r="D612" s="24">
        <f>Cap_base</f>
        <v>3.4</v>
      </c>
      <c r="E612" s="24">
        <f>MEDIAN(MinStable*D612,C612,D612)</f>
        <v>3.1928999999999998</v>
      </c>
      <c r="F612" s="25">
        <f>E612/D612</f>
        <v>0.93908823529411767</v>
      </c>
      <c r="G612" s="24">
        <f>MAX(0,C612-E612)</f>
        <v>0</v>
      </c>
      <c r="H612" s="24">
        <f>MAX(0,E612-C612)</f>
        <v>0</v>
      </c>
      <c r="I612">
        <f>MIN(MATCH(MEDIAN(MinStable,F612,1),FC_L,1),3)</f>
        <v>3</v>
      </c>
      <c r="J612" s="25">
        <f>INDEX(FC_E1,$I612)+(MEDIAN(MinStable,$F612,1)-INDEX(FC_L,$I612))*(INDEX(FC_E1,$I612+1)-INDEX(FC_E1,$I612))/(INDEX(FC_L,$I612+1)-INDEX(FC_L,$I612))</f>
        <v>0.42239611764705881</v>
      </c>
      <c r="K612" s="25">
        <f>INDEX(FC_E2,$I612)+(MEDIAN(MinStable,$F612,1)-INDEX(FC_L,$I612))*(INDEX(FC_E2,$I612+1)-INDEX(FC_E2,$I612))/(INDEX(FC_L,$I612+1)-INDEX(FC_L,$I612))</f>
        <v>0.41663976470588238</v>
      </c>
      <c r="L612" s="25">
        <f>INDEX(FC_E3,$I612)+(MEDIAN(MinStable,$F612,1)-INDEX(FC_L,$I612))*(INDEX(FC_E3,$I612+1)-INDEX(FC_E3,$I612))/(INDEX(FC_L,$I612+1)-INDEX(FC_L,$I612))</f>
        <v>0.40963976470588237</v>
      </c>
      <c r="M612" s="26">
        <f>(Cap_1*F612/J612+IF(N_base&gt;=2,Cap_2*F612/K612,0)+IF(N_base&gt;=3,Cap_3*F612/L612,0))*dt/60</f>
        <v>0.127816041803058</v>
      </c>
    </row>
    <row r="613" spans="1:13" x14ac:dyDescent="0.2">
      <c r="A613">
        <v>611</v>
      </c>
      <c r="B613" s="22">
        <f>A613/1440</f>
        <v>0.42430555555555555</v>
      </c>
      <c r="C613" s="27">
        <f>Sim!C613</f>
        <v>3.1888999999999998</v>
      </c>
      <c r="D613" s="24">
        <f>Cap_base</f>
        <v>3.4</v>
      </c>
      <c r="E613" s="24">
        <f>MEDIAN(MinStable*D613,C613,D613)</f>
        <v>3.1888999999999998</v>
      </c>
      <c r="F613" s="25">
        <f>E613/D613</f>
        <v>0.93791176470588233</v>
      </c>
      <c r="G613" s="24">
        <f>MAX(0,C613-E613)</f>
        <v>0</v>
      </c>
      <c r="H613" s="24">
        <f>MAX(0,E613-C613)</f>
        <v>0</v>
      </c>
      <c r="I613">
        <f>MIN(MATCH(MEDIAN(MinStable,F613,1),FC_L,1),3)</f>
        <v>3</v>
      </c>
      <c r="J613" s="25">
        <f>INDEX(FC_E1,$I613)+(MEDIAN(MinStable,$F613,1)-INDEX(FC_L,$I613))*(INDEX(FC_E1,$I613+1)-INDEX(FC_E1,$I613))/(INDEX(FC_L,$I613+1)-INDEX(FC_L,$I613))</f>
        <v>0.42228788235294118</v>
      </c>
      <c r="K613" s="25">
        <f>INDEX(FC_E2,$I613)+(MEDIAN(MinStable,$F613,1)-INDEX(FC_L,$I613))*(INDEX(FC_E2,$I613+1)-INDEX(FC_E2,$I613))/(INDEX(FC_L,$I613+1)-INDEX(FC_L,$I613))</f>
        <v>0.41653623529411765</v>
      </c>
      <c r="L613" s="25">
        <f>INDEX(FC_E3,$I613)+(MEDIAN(MinStable,$F613,1)-INDEX(FC_L,$I613))*(INDEX(FC_E3,$I613+1)-INDEX(FC_E3,$I613))/(INDEX(FC_L,$I613+1)-INDEX(FC_L,$I613))</f>
        <v>0.40953623529411765</v>
      </c>
      <c r="M613" s="26">
        <f>(Cap_1*F613/J613+IF(N_base&gt;=2,Cap_2*F613/K613,0)+IF(N_base&gt;=3,Cap_3*F613/L613,0))*dt/60</f>
        <v>0.12768816802092547</v>
      </c>
    </row>
    <row r="614" spans="1:13" x14ac:dyDescent="0.2">
      <c r="A614">
        <v>612</v>
      </c>
      <c r="B614" s="22">
        <f>A614/1440</f>
        <v>0.42499999999999999</v>
      </c>
      <c r="C614" s="27">
        <f>Sim!C614</f>
        <v>3.1716000000000002</v>
      </c>
      <c r="D614" s="24">
        <f>Cap_base</f>
        <v>3.4</v>
      </c>
      <c r="E614" s="24">
        <f>MEDIAN(MinStable*D614,C614,D614)</f>
        <v>3.1716000000000002</v>
      </c>
      <c r="F614" s="25">
        <f>E614/D614</f>
        <v>0.93282352941176483</v>
      </c>
      <c r="G614" s="24">
        <f>MAX(0,C614-E614)</f>
        <v>0</v>
      </c>
      <c r="H614" s="24">
        <f>MAX(0,E614-C614)</f>
        <v>0</v>
      </c>
      <c r="I614">
        <f>MIN(MATCH(MEDIAN(MinStable,F614,1),FC_L,1),3)</f>
        <v>3</v>
      </c>
      <c r="J614" s="25">
        <f>INDEX(FC_E1,$I614)+(MEDIAN(MinStable,$F614,1)-INDEX(FC_L,$I614))*(INDEX(FC_E1,$I614+1)-INDEX(FC_E1,$I614))/(INDEX(FC_L,$I614+1)-INDEX(FC_L,$I614))</f>
        <v>0.42181976470588234</v>
      </c>
      <c r="K614" s="25">
        <f>INDEX(FC_E2,$I614)+(MEDIAN(MinStable,$F614,1)-INDEX(FC_L,$I614))*(INDEX(FC_E2,$I614+1)-INDEX(FC_E2,$I614))/(INDEX(FC_L,$I614+1)-INDEX(FC_L,$I614))</f>
        <v>0.41608847058823528</v>
      </c>
      <c r="L614" s="25">
        <f>INDEX(FC_E3,$I614)+(MEDIAN(MinStable,$F614,1)-INDEX(FC_L,$I614))*(INDEX(FC_E3,$I614+1)-INDEX(FC_E3,$I614))/(INDEX(FC_L,$I614+1)-INDEX(FC_L,$I614))</f>
        <v>0.40908847058823528</v>
      </c>
      <c r="M614" s="26">
        <f>(Cap_1*F614/J614+IF(N_base&gt;=2,Cap_2*F614/K614,0)+IF(N_base&gt;=3,Cap_3*F614/L614,0))*dt/60</f>
        <v>0.12713436908795728</v>
      </c>
    </row>
    <row r="615" spans="1:13" x14ac:dyDescent="0.2">
      <c r="A615">
        <v>613</v>
      </c>
      <c r="B615" s="22">
        <f>A615/1440</f>
        <v>0.42569444444444443</v>
      </c>
      <c r="C615" s="27">
        <f>Sim!C615</f>
        <v>3.0752000000000002</v>
      </c>
      <c r="D615" s="24">
        <f>Cap_base</f>
        <v>3.4</v>
      </c>
      <c r="E615" s="24">
        <f>MEDIAN(MinStable*D615,C615,D615)</f>
        <v>3.0752000000000002</v>
      </c>
      <c r="F615" s="25">
        <f>E615/D615</f>
        <v>0.90447058823529414</v>
      </c>
      <c r="G615" s="24">
        <f>MAX(0,C615-E615)</f>
        <v>0</v>
      </c>
      <c r="H615" s="24">
        <f>MAX(0,E615-C615)</f>
        <v>0</v>
      </c>
      <c r="I615">
        <f>MIN(MATCH(MEDIAN(MinStable,F615,1),FC_L,1),3)</f>
        <v>3</v>
      </c>
      <c r="J615" s="25">
        <f>INDEX(FC_E1,$I615)+(MEDIAN(MinStable,$F615,1)-INDEX(FC_L,$I615))*(INDEX(FC_E1,$I615+1)-INDEX(FC_E1,$I615))/(INDEX(FC_L,$I615+1)-INDEX(FC_L,$I615))</f>
        <v>0.41921129411764707</v>
      </c>
      <c r="K615" s="25">
        <f>INDEX(FC_E2,$I615)+(MEDIAN(MinStable,$F615,1)-INDEX(FC_L,$I615))*(INDEX(FC_E2,$I615+1)-INDEX(FC_E2,$I615))/(INDEX(FC_L,$I615+1)-INDEX(FC_L,$I615))</f>
        <v>0.41359341176470588</v>
      </c>
      <c r="L615" s="25">
        <f>INDEX(FC_E3,$I615)+(MEDIAN(MinStable,$F615,1)-INDEX(FC_L,$I615))*(INDEX(FC_E3,$I615+1)-INDEX(FC_E3,$I615))/(INDEX(FC_L,$I615+1)-INDEX(FC_L,$I615))</f>
        <v>0.40659341176470587</v>
      </c>
      <c r="M615" s="26">
        <f>(Cap_1*F615/J615+IF(N_base&gt;=2,Cap_2*F615/K615,0)+IF(N_base&gt;=3,Cap_3*F615/L615,0))*dt/60</f>
        <v>0.12402613995639224</v>
      </c>
    </row>
    <row r="616" spans="1:13" x14ac:dyDescent="0.2">
      <c r="A616">
        <v>614</v>
      </c>
      <c r="B616" s="22">
        <f>A616/1440</f>
        <v>0.42638888888888887</v>
      </c>
      <c r="C616" s="27">
        <f>Sim!C616</f>
        <v>3.1315</v>
      </c>
      <c r="D616" s="24">
        <f>Cap_base</f>
        <v>3.4</v>
      </c>
      <c r="E616" s="24">
        <f>MEDIAN(MinStable*D616,C616,D616)</f>
        <v>3.1315</v>
      </c>
      <c r="F616" s="25">
        <f>E616/D616</f>
        <v>0.92102941176470587</v>
      </c>
      <c r="G616" s="24">
        <f>MAX(0,C616-E616)</f>
        <v>0</v>
      </c>
      <c r="H616" s="24">
        <f>MAX(0,E616-C616)</f>
        <v>0</v>
      </c>
      <c r="I616">
        <f>MIN(MATCH(MEDIAN(MinStable,F616,1),FC_L,1),3)</f>
        <v>3</v>
      </c>
      <c r="J616" s="25">
        <f>INDEX(FC_E1,$I616)+(MEDIAN(MinStable,$F616,1)-INDEX(FC_L,$I616))*(INDEX(FC_E1,$I616+1)-INDEX(FC_E1,$I616))/(INDEX(FC_L,$I616+1)-INDEX(FC_L,$I616))</f>
        <v>0.42073470588235296</v>
      </c>
      <c r="K616" s="25">
        <f>INDEX(FC_E2,$I616)+(MEDIAN(MinStable,$F616,1)-INDEX(FC_L,$I616))*(INDEX(FC_E2,$I616+1)-INDEX(FC_E2,$I616))/(INDEX(FC_L,$I616+1)-INDEX(FC_L,$I616))</f>
        <v>0.41505058823529412</v>
      </c>
      <c r="L616" s="25">
        <f>INDEX(FC_E3,$I616)+(MEDIAN(MinStable,$F616,1)-INDEX(FC_L,$I616))*(INDEX(FC_E3,$I616+1)-INDEX(FC_E3,$I616))/(INDEX(FC_L,$I616+1)-INDEX(FC_L,$I616))</f>
        <v>0.40805058823529411</v>
      </c>
      <c r="M616" s="26">
        <f>(Cap_1*F616/J616+IF(N_base&gt;=2,Cap_2*F616/K616,0)+IF(N_base&gt;=3,Cap_3*F616/L616,0))*dt/60</f>
        <v>0.12584603738223521</v>
      </c>
    </row>
    <row r="617" spans="1:13" x14ac:dyDescent="0.2">
      <c r="A617">
        <v>615</v>
      </c>
      <c r="B617" s="22">
        <f>A617/1440</f>
        <v>0.42708333333333331</v>
      </c>
      <c r="C617" s="27">
        <f>Sim!C617</f>
        <v>3.1688999999999998</v>
      </c>
      <c r="D617" s="24">
        <f>Cap_base</f>
        <v>3.4</v>
      </c>
      <c r="E617" s="24">
        <f>MEDIAN(MinStable*D617,C617,D617)</f>
        <v>3.1688999999999998</v>
      </c>
      <c r="F617" s="25">
        <f>E617/D617</f>
        <v>0.93202941176470588</v>
      </c>
      <c r="G617" s="24">
        <f>MAX(0,C617-E617)</f>
        <v>0</v>
      </c>
      <c r="H617" s="24">
        <f>MAX(0,E617-C617)</f>
        <v>0</v>
      </c>
      <c r="I617">
        <f>MIN(MATCH(MEDIAN(MinStable,F617,1),FC_L,1),3)</f>
        <v>3</v>
      </c>
      <c r="J617" s="25">
        <f>INDEX(FC_E1,$I617)+(MEDIAN(MinStable,$F617,1)-INDEX(FC_L,$I617))*(INDEX(FC_E1,$I617+1)-INDEX(FC_E1,$I617))/(INDEX(FC_L,$I617+1)-INDEX(FC_L,$I617))</f>
        <v>0.42174670588235297</v>
      </c>
      <c r="K617" s="25">
        <f>INDEX(FC_E2,$I617)+(MEDIAN(MinStable,$F617,1)-INDEX(FC_L,$I617))*(INDEX(FC_E2,$I617+1)-INDEX(FC_E2,$I617))/(INDEX(FC_L,$I617+1)-INDEX(FC_L,$I617))</f>
        <v>0.41601858823529414</v>
      </c>
      <c r="L617" s="25">
        <f>INDEX(FC_E3,$I617)+(MEDIAN(MinStable,$F617,1)-INDEX(FC_L,$I617))*(INDEX(FC_E3,$I617+1)-INDEX(FC_E3,$I617))/(INDEX(FC_L,$I617+1)-INDEX(FC_L,$I617))</f>
        <v>0.40901858823529413</v>
      </c>
      <c r="M617" s="26">
        <f>(Cap_1*F617/J617+IF(N_base&gt;=2,Cap_2*F617/K617,0)+IF(N_base&gt;=3,Cap_3*F617/L617,0))*dt/60</f>
        <v>0.12704782872525647</v>
      </c>
    </row>
    <row r="618" spans="1:13" x14ac:dyDescent="0.2">
      <c r="A618">
        <v>616</v>
      </c>
      <c r="B618" s="22">
        <f>A618/1440</f>
        <v>0.42777777777777776</v>
      </c>
      <c r="C618" s="27">
        <f>Sim!C618</f>
        <v>3.2120000000000002</v>
      </c>
      <c r="D618" s="24">
        <f>Cap_base</f>
        <v>3.4</v>
      </c>
      <c r="E618" s="24">
        <f>MEDIAN(MinStable*D618,C618,D618)</f>
        <v>3.2120000000000002</v>
      </c>
      <c r="F618" s="25">
        <f>E618/D618</f>
        <v>0.94470588235294128</v>
      </c>
      <c r="G618" s="24">
        <f>MAX(0,C618-E618)</f>
        <v>0</v>
      </c>
      <c r="H618" s="24">
        <f>MAX(0,E618-C618)</f>
        <v>0</v>
      </c>
      <c r="I618">
        <f>MIN(MATCH(MEDIAN(MinStable,F618,1),FC_L,1),3)</f>
        <v>3</v>
      </c>
      <c r="J618" s="25">
        <f>INDEX(FC_E1,$I618)+(MEDIAN(MinStable,$F618,1)-INDEX(FC_L,$I618))*(INDEX(FC_E1,$I618+1)-INDEX(FC_E1,$I618))/(INDEX(FC_L,$I618+1)-INDEX(FC_L,$I618))</f>
        <v>0.4229129411764706</v>
      </c>
      <c r="K618" s="25">
        <f>INDEX(FC_E2,$I618)+(MEDIAN(MinStable,$F618,1)-INDEX(FC_L,$I618))*(INDEX(FC_E2,$I618+1)-INDEX(FC_E2,$I618))/(INDEX(FC_L,$I618+1)-INDEX(FC_L,$I618))</f>
        <v>0.41713411764705882</v>
      </c>
      <c r="L618" s="25">
        <f>INDEX(FC_E3,$I618)+(MEDIAN(MinStable,$F618,1)-INDEX(FC_L,$I618))*(INDEX(FC_E3,$I618+1)-INDEX(FC_E3,$I618))/(INDEX(FC_L,$I618+1)-INDEX(FC_L,$I618))</f>
        <v>0.41013411764705882</v>
      </c>
      <c r="M618" s="26">
        <f>(Cap_1*F618/J618+IF(N_base&gt;=2,Cap_2*F618/K618,0)+IF(N_base&gt;=3,Cap_3*F618/L618,0))*dt/60</f>
        <v>0.12842574957186942</v>
      </c>
    </row>
    <row r="619" spans="1:13" x14ac:dyDescent="0.2">
      <c r="A619">
        <v>617</v>
      </c>
      <c r="B619" s="22">
        <f>A619/1440</f>
        <v>0.4284722222222222</v>
      </c>
      <c r="C619" s="27">
        <f>Sim!C619</f>
        <v>3.1478000000000002</v>
      </c>
      <c r="D619" s="24">
        <f>Cap_base</f>
        <v>3.4</v>
      </c>
      <c r="E619" s="24">
        <f>MEDIAN(MinStable*D619,C619,D619)</f>
        <v>3.1478000000000002</v>
      </c>
      <c r="F619" s="25">
        <f>E619/D619</f>
        <v>0.92582352941176482</v>
      </c>
      <c r="G619" s="24">
        <f>MAX(0,C619-E619)</f>
        <v>0</v>
      </c>
      <c r="H619" s="24">
        <f>MAX(0,E619-C619)</f>
        <v>0</v>
      </c>
      <c r="I619">
        <f>MIN(MATCH(MEDIAN(MinStable,F619,1),FC_L,1),3)</f>
        <v>3</v>
      </c>
      <c r="J619" s="25">
        <f>INDEX(FC_E1,$I619)+(MEDIAN(MinStable,$F619,1)-INDEX(FC_L,$I619))*(INDEX(FC_E1,$I619+1)-INDEX(FC_E1,$I619))/(INDEX(FC_L,$I619+1)-INDEX(FC_L,$I619))</f>
        <v>0.42117576470588236</v>
      </c>
      <c r="K619" s="25">
        <f>INDEX(FC_E2,$I619)+(MEDIAN(MinStable,$F619,1)-INDEX(FC_L,$I619))*(INDEX(FC_E2,$I619+1)-INDEX(FC_E2,$I619))/(INDEX(FC_L,$I619+1)-INDEX(FC_L,$I619))</f>
        <v>0.41547247058823528</v>
      </c>
      <c r="L619" s="25">
        <f>INDEX(FC_E3,$I619)+(MEDIAN(MinStable,$F619,1)-INDEX(FC_L,$I619))*(INDEX(FC_E3,$I619+1)-INDEX(FC_E3,$I619))/(INDEX(FC_L,$I619+1)-INDEX(FC_L,$I619))</f>
        <v>0.40847247058823527</v>
      </c>
      <c r="M619" s="26">
        <f>(Cap_1*F619/J619+IF(N_base&gt;=2,Cap_2*F619/K619,0)+IF(N_base&gt;=3,Cap_3*F619/L619,0))*dt/60</f>
        <v>0.12637051257821469</v>
      </c>
    </row>
    <row r="620" spans="1:13" x14ac:dyDescent="0.2">
      <c r="A620">
        <v>618</v>
      </c>
      <c r="B620" s="22">
        <f>A620/1440</f>
        <v>0.42916666666666664</v>
      </c>
      <c r="C620" s="27">
        <f>Sim!C620</f>
        <v>3.2610000000000001</v>
      </c>
      <c r="D620" s="24">
        <f>Cap_base</f>
        <v>3.4</v>
      </c>
      <c r="E620" s="24">
        <f>MEDIAN(MinStable*D620,C620,D620)</f>
        <v>3.2610000000000001</v>
      </c>
      <c r="F620" s="25">
        <f>E620/D620</f>
        <v>0.95911764705882363</v>
      </c>
      <c r="G620" s="24">
        <f>MAX(0,C620-E620)</f>
        <v>0</v>
      </c>
      <c r="H620" s="24">
        <f>MAX(0,E620-C620)</f>
        <v>0</v>
      </c>
      <c r="I620">
        <f>MIN(MATCH(MEDIAN(MinStable,F620,1),FC_L,1),3)</f>
        <v>3</v>
      </c>
      <c r="J620" s="25">
        <f>INDEX(FC_E1,$I620)+(MEDIAN(MinStable,$F620,1)-INDEX(FC_L,$I620))*(INDEX(FC_E1,$I620+1)-INDEX(FC_E1,$I620))/(INDEX(FC_L,$I620+1)-INDEX(FC_L,$I620))</f>
        <v>0.42423882352941178</v>
      </c>
      <c r="K620" s="25">
        <f>INDEX(FC_E2,$I620)+(MEDIAN(MinStable,$F620,1)-INDEX(FC_L,$I620))*(INDEX(FC_E2,$I620+1)-INDEX(FC_E2,$I620))/(INDEX(FC_L,$I620+1)-INDEX(FC_L,$I620))</f>
        <v>0.41840235294117645</v>
      </c>
      <c r="L620" s="25">
        <f>INDEX(FC_E3,$I620)+(MEDIAN(MinStable,$F620,1)-INDEX(FC_L,$I620))*(INDEX(FC_E3,$I620+1)-INDEX(FC_E3,$I620))/(INDEX(FC_L,$I620+1)-INDEX(FC_L,$I620))</f>
        <v>0.41140235294117644</v>
      </c>
      <c r="M620" s="26">
        <f>(Cap_1*F620/J620+IF(N_base&gt;=2,Cap_2*F620/K620,0)+IF(N_base&gt;=3,Cap_3*F620/L620,0))*dt/60</f>
        <v>0.12998322418102293</v>
      </c>
    </row>
    <row r="621" spans="1:13" x14ac:dyDescent="0.2">
      <c r="A621">
        <v>619</v>
      </c>
      <c r="B621" s="22">
        <f>A621/1440</f>
        <v>0.42986111111111114</v>
      </c>
      <c r="C621" s="27">
        <f>Sim!C621</f>
        <v>3.1953</v>
      </c>
      <c r="D621" s="24">
        <f>Cap_base</f>
        <v>3.4</v>
      </c>
      <c r="E621" s="24">
        <f>MEDIAN(MinStable*D621,C621,D621)</f>
        <v>3.1953</v>
      </c>
      <c r="F621" s="25">
        <f>E621/D621</f>
        <v>0.93979411764705889</v>
      </c>
      <c r="G621" s="24">
        <f>MAX(0,C621-E621)</f>
        <v>0</v>
      </c>
      <c r="H621" s="24">
        <f>MAX(0,E621-C621)</f>
        <v>0</v>
      </c>
      <c r="I621">
        <f>MIN(MATCH(MEDIAN(MinStable,F621,1),FC_L,1),3)</f>
        <v>3</v>
      </c>
      <c r="J621" s="25">
        <f>INDEX(FC_E1,$I621)+(MEDIAN(MinStable,$F621,1)-INDEX(FC_L,$I621))*(INDEX(FC_E1,$I621+1)-INDEX(FC_E1,$I621))/(INDEX(FC_L,$I621+1)-INDEX(FC_L,$I621))</f>
        <v>0.42246105882352941</v>
      </c>
      <c r="K621" s="25">
        <f>INDEX(FC_E2,$I621)+(MEDIAN(MinStable,$F621,1)-INDEX(FC_L,$I621))*(INDEX(FC_E2,$I621+1)-INDEX(FC_E2,$I621))/(INDEX(FC_L,$I621+1)-INDEX(FC_L,$I621))</f>
        <v>0.4167018823529412</v>
      </c>
      <c r="L621" s="25">
        <f>INDEX(FC_E3,$I621)+(MEDIAN(MinStable,$F621,1)-INDEX(FC_L,$I621))*(INDEX(FC_E3,$I621+1)-INDEX(FC_E3,$I621))/(INDEX(FC_L,$I621+1)-INDEX(FC_L,$I621))</f>
        <v>0.40970188235294119</v>
      </c>
      <c r="M621" s="26">
        <f>(Cap_1*F621/J621+IF(N_base&gt;=2,Cap_2*F621/K621,0)+IF(N_base&gt;=3,Cap_3*F621/L621,0))*dt/60</f>
        <v>0.12789273507178081</v>
      </c>
    </row>
    <row r="622" spans="1:13" x14ac:dyDescent="0.2">
      <c r="A622">
        <v>620</v>
      </c>
      <c r="B622" s="22">
        <f>A622/1440</f>
        <v>0.43055555555555558</v>
      </c>
      <c r="C622" s="27">
        <f>Sim!C622</f>
        <v>3.1446000000000001</v>
      </c>
      <c r="D622" s="24">
        <f>Cap_base</f>
        <v>3.4</v>
      </c>
      <c r="E622" s="24">
        <f>MEDIAN(MinStable*D622,C622,D622)</f>
        <v>3.1446000000000001</v>
      </c>
      <c r="F622" s="25">
        <f>E622/D622</f>
        <v>0.92488235294117649</v>
      </c>
      <c r="G622" s="24">
        <f>MAX(0,C622-E622)</f>
        <v>0</v>
      </c>
      <c r="H622" s="24">
        <f>MAX(0,E622-C622)</f>
        <v>0</v>
      </c>
      <c r="I622">
        <f>MIN(MATCH(MEDIAN(MinStable,F622,1),FC_L,1),3)</f>
        <v>3</v>
      </c>
      <c r="J622" s="25">
        <f>INDEX(FC_E1,$I622)+(MEDIAN(MinStable,$F622,1)-INDEX(FC_L,$I622))*(INDEX(FC_E1,$I622+1)-INDEX(FC_E1,$I622))/(INDEX(FC_L,$I622+1)-INDEX(FC_L,$I622))</f>
        <v>0.42108917647058824</v>
      </c>
      <c r="K622" s="25">
        <f>INDEX(FC_E2,$I622)+(MEDIAN(MinStable,$F622,1)-INDEX(FC_L,$I622))*(INDEX(FC_E2,$I622+1)-INDEX(FC_E2,$I622))/(INDEX(FC_L,$I622+1)-INDEX(FC_L,$I622))</f>
        <v>0.41538964705882353</v>
      </c>
      <c r="L622" s="25">
        <f>INDEX(FC_E3,$I622)+(MEDIAN(MinStable,$F622,1)-INDEX(FC_L,$I622))*(INDEX(FC_E3,$I622+1)-INDEX(FC_E3,$I622))/(INDEX(FC_L,$I622+1)-INDEX(FC_L,$I622))</f>
        <v>0.40838964705882352</v>
      </c>
      <c r="M622" s="26">
        <f>(Cap_1*F622/J622+IF(N_base&gt;=2,Cap_2*F622/K622,0)+IF(N_base&gt;=3,Cap_3*F622/L622,0))*dt/60</f>
        <v>0.12626763355216555</v>
      </c>
    </row>
    <row r="623" spans="1:13" x14ac:dyDescent="0.2">
      <c r="A623">
        <v>621</v>
      </c>
      <c r="B623" s="22">
        <f>A623/1440</f>
        <v>0.43125000000000002</v>
      </c>
      <c r="C623" s="27">
        <f>Sim!C623</f>
        <v>3.08</v>
      </c>
      <c r="D623" s="24">
        <f>Cap_base</f>
        <v>3.4</v>
      </c>
      <c r="E623" s="24">
        <f>MEDIAN(MinStable*D623,C623,D623)</f>
        <v>3.08</v>
      </c>
      <c r="F623" s="25">
        <f>E623/D623</f>
        <v>0.90588235294117647</v>
      </c>
      <c r="G623" s="24">
        <f>MAX(0,C623-E623)</f>
        <v>0</v>
      </c>
      <c r="H623" s="24">
        <f>MAX(0,E623-C623)</f>
        <v>0</v>
      </c>
      <c r="I623">
        <f>MIN(MATCH(MEDIAN(MinStable,F623,1),FC_L,1),3)</f>
        <v>3</v>
      </c>
      <c r="J623" s="25">
        <f>INDEX(FC_E1,$I623)+(MEDIAN(MinStable,$F623,1)-INDEX(FC_L,$I623))*(INDEX(FC_E1,$I623+1)-INDEX(FC_E1,$I623))/(INDEX(FC_L,$I623+1)-INDEX(FC_L,$I623))</f>
        <v>0.41934117647058822</v>
      </c>
      <c r="K623" s="25">
        <f>INDEX(FC_E2,$I623)+(MEDIAN(MinStable,$F623,1)-INDEX(FC_L,$I623))*(INDEX(FC_E2,$I623+1)-INDEX(FC_E2,$I623))/(INDEX(FC_L,$I623+1)-INDEX(FC_L,$I623))</f>
        <v>0.41371764705882352</v>
      </c>
      <c r="L623" s="25">
        <f>INDEX(FC_E3,$I623)+(MEDIAN(MinStable,$F623,1)-INDEX(FC_L,$I623))*(INDEX(FC_E3,$I623+1)-INDEX(FC_E3,$I623))/(INDEX(FC_L,$I623+1)-INDEX(FC_L,$I623))</f>
        <v>0.40671764705882352</v>
      </c>
      <c r="M623" s="26">
        <f>(Cap_1*F623/J623+IF(N_base&gt;=2,Cap_2*F623/K623,0)+IF(N_base&gt;=3,Cap_3*F623/L623,0))*dt/60</f>
        <v>0.12418180813047357</v>
      </c>
    </row>
    <row r="624" spans="1:13" x14ac:dyDescent="0.2">
      <c r="A624">
        <v>622</v>
      </c>
      <c r="B624" s="22">
        <f>A624/1440</f>
        <v>0.43194444444444446</v>
      </c>
      <c r="C624" s="27">
        <f>Sim!C624</f>
        <v>3.2231000000000001</v>
      </c>
      <c r="D624" s="24">
        <f>Cap_base</f>
        <v>3.4</v>
      </c>
      <c r="E624" s="24">
        <f>MEDIAN(MinStable*D624,C624,D624)</f>
        <v>3.2231000000000001</v>
      </c>
      <c r="F624" s="25">
        <f>E624/D624</f>
        <v>0.94797058823529412</v>
      </c>
      <c r="G624" s="24">
        <f>MAX(0,C624-E624)</f>
        <v>0</v>
      </c>
      <c r="H624" s="24">
        <f>MAX(0,E624-C624)</f>
        <v>0</v>
      </c>
      <c r="I624">
        <f>MIN(MATCH(MEDIAN(MinStable,F624,1),FC_L,1),3)</f>
        <v>3</v>
      </c>
      <c r="J624" s="25">
        <f>INDEX(FC_E1,$I624)+(MEDIAN(MinStable,$F624,1)-INDEX(FC_L,$I624))*(INDEX(FC_E1,$I624+1)-INDEX(FC_E1,$I624))/(INDEX(FC_L,$I624+1)-INDEX(FC_L,$I624))</f>
        <v>0.42321329411764708</v>
      </c>
      <c r="K624" s="25">
        <f>INDEX(FC_E2,$I624)+(MEDIAN(MinStable,$F624,1)-INDEX(FC_L,$I624))*(INDEX(FC_E2,$I624+1)-INDEX(FC_E2,$I624))/(INDEX(FC_L,$I624+1)-INDEX(FC_L,$I624))</f>
        <v>0.41742141176470587</v>
      </c>
      <c r="L624" s="25">
        <f>INDEX(FC_E3,$I624)+(MEDIAN(MinStable,$F624,1)-INDEX(FC_L,$I624))*(INDEX(FC_E3,$I624+1)-INDEX(FC_E3,$I624))/(INDEX(FC_L,$I624+1)-INDEX(FC_L,$I624))</f>
        <v>0.41042141176470587</v>
      </c>
      <c r="M624" s="26">
        <f>(Cap_1*F624/J624+IF(N_base&gt;=2,Cap_2*F624/K624,0)+IF(N_base&gt;=3,Cap_3*F624/L624,0))*dt/60</f>
        <v>0.12877940796565987</v>
      </c>
    </row>
    <row r="625" spans="1:13" x14ac:dyDescent="0.2">
      <c r="A625">
        <v>623</v>
      </c>
      <c r="B625" s="22">
        <f>A625/1440</f>
        <v>0.43263888888888891</v>
      </c>
      <c r="C625" s="27">
        <f>Sim!C625</f>
        <v>3.0074000000000001</v>
      </c>
      <c r="D625" s="24">
        <f>Cap_base</f>
        <v>3.4</v>
      </c>
      <c r="E625" s="24">
        <f>MEDIAN(MinStable*D625,C625,D625)</f>
        <v>3.0074000000000001</v>
      </c>
      <c r="F625" s="25">
        <f>E625/D625</f>
        <v>0.8845294117647059</v>
      </c>
      <c r="G625" s="24">
        <f>MAX(0,C625-E625)</f>
        <v>0</v>
      </c>
      <c r="H625" s="24">
        <f>MAX(0,E625-C625)</f>
        <v>0</v>
      </c>
      <c r="I625">
        <f>MIN(MATCH(MEDIAN(MinStable,F625,1),FC_L,1),3)</f>
        <v>3</v>
      </c>
      <c r="J625" s="25">
        <f>INDEX(FC_E1,$I625)+(MEDIAN(MinStable,$F625,1)-INDEX(FC_L,$I625))*(INDEX(FC_E1,$I625+1)-INDEX(FC_E1,$I625))/(INDEX(FC_L,$I625+1)-INDEX(FC_L,$I625))</f>
        <v>0.41737670588235293</v>
      </c>
      <c r="K625" s="25">
        <f>INDEX(FC_E2,$I625)+(MEDIAN(MinStable,$F625,1)-INDEX(FC_L,$I625))*(INDEX(FC_E2,$I625+1)-INDEX(FC_E2,$I625))/(INDEX(FC_L,$I625+1)-INDEX(FC_L,$I625))</f>
        <v>0.41183858823529412</v>
      </c>
      <c r="L625" s="25">
        <f>INDEX(FC_E3,$I625)+(MEDIAN(MinStable,$F625,1)-INDEX(FC_L,$I625))*(INDEX(FC_E3,$I625+1)-INDEX(FC_E3,$I625))/(INDEX(FC_L,$I625+1)-INDEX(FC_L,$I625))</f>
        <v>0.40483858823529412</v>
      </c>
      <c r="M625" s="26">
        <f>(Cap_1*F625/J625+IF(N_base&gt;=2,Cap_2*F625/K625,0)+IF(N_base&gt;=3,Cap_3*F625/L625,0))*dt/60</f>
        <v>0.12181712779509961</v>
      </c>
    </row>
    <row r="626" spans="1:13" x14ac:dyDescent="0.2">
      <c r="A626">
        <v>624</v>
      </c>
      <c r="B626" s="22">
        <f>A626/1440</f>
        <v>0.43333333333333335</v>
      </c>
      <c r="C626" s="27">
        <f>Sim!C626</f>
        <v>3.1852</v>
      </c>
      <c r="D626" s="24">
        <f>Cap_base</f>
        <v>3.4</v>
      </c>
      <c r="E626" s="24">
        <f>MEDIAN(MinStable*D626,C626,D626)</f>
        <v>3.1852</v>
      </c>
      <c r="F626" s="25">
        <f>E626/D626</f>
        <v>0.93682352941176472</v>
      </c>
      <c r="G626" s="24">
        <f>MAX(0,C626-E626)</f>
        <v>0</v>
      </c>
      <c r="H626" s="24">
        <f>MAX(0,E626-C626)</f>
        <v>0</v>
      </c>
      <c r="I626">
        <f>MIN(MATCH(MEDIAN(MinStable,F626,1),FC_L,1),3)</f>
        <v>3</v>
      </c>
      <c r="J626" s="25">
        <f>INDEX(FC_E1,$I626)+(MEDIAN(MinStable,$F626,1)-INDEX(FC_L,$I626))*(INDEX(FC_E1,$I626+1)-INDEX(FC_E1,$I626))/(INDEX(FC_L,$I626+1)-INDEX(FC_L,$I626))</f>
        <v>0.42218776470588237</v>
      </c>
      <c r="K626" s="25">
        <f>INDEX(FC_E2,$I626)+(MEDIAN(MinStable,$F626,1)-INDEX(FC_L,$I626))*(INDEX(FC_E2,$I626+1)-INDEX(FC_E2,$I626))/(INDEX(FC_L,$I626+1)-INDEX(FC_L,$I626))</f>
        <v>0.4164404705882353</v>
      </c>
      <c r="L626" s="25">
        <f>INDEX(FC_E3,$I626)+(MEDIAN(MinStable,$F626,1)-INDEX(FC_L,$I626))*(INDEX(FC_E3,$I626+1)-INDEX(FC_E3,$I626))/(INDEX(FC_L,$I626+1)-INDEX(FC_L,$I626))</f>
        <v>0.40944047058823529</v>
      </c>
      <c r="M626" s="26">
        <f>(Cap_1*F626/J626+IF(N_base&gt;=2,Cap_2*F626/K626,0)+IF(N_base&gt;=3,Cap_3*F626/L626,0))*dt/60</f>
        <v>0.12756982723537735</v>
      </c>
    </row>
    <row r="627" spans="1:13" x14ac:dyDescent="0.2">
      <c r="A627">
        <v>625</v>
      </c>
      <c r="B627" s="22">
        <f>A627/1440</f>
        <v>0.43402777777777779</v>
      </c>
      <c r="C627" s="27">
        <f>Sim!C627</f>
        <v>3.1345999999999998</v>
      </c>
      <c r="D627" s="24">
        <f>Cap_base</f>
        <v>3.4</v>
      </c>
      <c r="E627" s="24">
        <f>MEDIAN(MinStable*D627,C627,D627)</f>
        <v>3.1345999999999998</v>
      </c>
      <c r="F627" s="25">
        <f>E627/D627</f>
        <v>0.92194117647058826</v>
      </c>
      <c r="G627" s="24">
        <f>MAX(0,C627-E627)</f>
        <v>0</v>
      </c>
      <c r="H627" s="24">
        <f>MAX(0,E627-C627)</f>
        <v>0</v>
      </c>
      <c r="I627">
        <f>MIN(MATCH(MEDIAN(MinStable,F627,1),FC_L,1),3)</f>
        <v>3</v>
      </c>
      <c r="J627" s="25">
        <f>INDEX(FC_E1,$I627)+(MEDIAN(MinStable,$F627,1)-INDEX(FC_L,$I627))*(INDEX(FC_E1,$I627+1)-INDEX(FC_E1,$I627))/(INDEX(FC_L,$I627+1)-INDEX(FC_L,$I627))</f>
        <v>0.42081858823529411</v>
      </c>
      <c r="K627" s="25">
        <f>INDEX(FC_E2,$I627)+(MEDIAN(MinStable,$F627,1)-INDEX(FC_L,$I627))*(INDEX(FC_E2,$I627+1)-INDEX(FC_E2,$I627))/(INDEX(FC_L,$I627+1)-INDEX(FC_L,$I627))</f>
        <v>0.41513082352941177</v>
      </c>
      <c r="L627" s="25">
        <f>INDEX(FC_E3,$I627)+(MEDIAN(MinStable,$F627,1)-INDEX(FC_L,$I627))*(INDEX(FC_E3,$I627+1)-INDEX(FC_E3,$I627))/(INDEX(FC_L,$I627+1)-INDEX(FC_L,$I627))</f>
        <v>0.40813082352941177</v>
      </c>
      <c r="M627" s="26">
        <f>(Cap_1*F627/J627+IF(N_base&gt;=2,Cap_2*F627/K627,0)+IF(N_base&gt;=3,Cap_3*F627/L627,0))*dt/60</f>
        <v>0.12594586764319057</v>
      </c>
    </row>
    <row r="628" spans="1:13" x14ac:dyDescent="0.2">
      <c r="A628">
        <v>626</v>
      </c>
      <c r="B628" s="22">
        <f>A628/1440</f>
        <v>0.43472222222222223</v>
      </c>
      <c r="C628" s="27">
        <f>Sim!C628</f>
        <v>3.2176999999999998</v>
      </c>
      <c r="D628" s="24">
        <f>Cap_base</f>
        <v>3.4</v>
      </c>
      <c r="E628" s="24">
        <f>MEDIAN(MinStable*D628,C628,D628)</f>
        <v>3.2176999999999998</v>
      </c>
      <c r="F628" s="25">
        <f>E628/D628</f>
        <v>0.94638235294117645</v>
      </c>
      <c r="G628" s="24">
        <f>MAX(0,C628-E628)</f>
        <v>0</v>
      </c>
      <c r="H628" s="24">
        <f>MAX(0,E628-C628)</f>
        <v>0</v>
      </c>
      <c r="I628">
        <f>MIN(MATCH(MEDIAN(MinStable,F628,1),FC_L,1),3)</f>
        <v>3</v>
      </c>
      <c r="J628" s="25">
        <f>INDEX(FC_E1,$I628)+(MEDIAN(MinStable,$F628,1)-INDEX(FC_L,$I628))*(INDEX(FC_E1,$I628+1)-INDEX(FC_E1,$I628))/(INDEX(FC_L,$I628+1)-INDEX(FC_L,$I628))</f>
        <v>0.42306717647058822</v>
      </c>
      <c r="K628" s="25">
        <f>INDEX(FC_E2,$I628)+(MEDIAN(MinStable,$F628,1)-INDEX(FC_L,$I628))*(INDEX(FC_E2,$I628+1)-INDEX(FC_E2,$I628))/(INDEX(FC_L,$I628+1)-INDEX(FC_L,$I628))</f>
        <v>0.41728164705882353</v>
      </c>
      <c r="L628" s="25">
        <f>INDEX(FC_E3,$I628)+(MEDIAN(MinStable,$F628,1)-INDEX(FC_L,$I628))*(INDEX(FC_E3,$I628+1)-INDEX(FC_E3,$I628))/(INDEX(FC_L,$I628+1)-INDEX(FC_L,$I628))</f>
        <v>0.41028164705882353</v>
      </c>
      <c r="M628" s="26">
        <f>(Cap_1*F628/J628+IF(N_base&gt;=2,Cap_2*F628/K628,0)+IF(N_base&gt;=3,Cap_3*F628/L628,0))*dt/60</f>
        <v>0.12860741976241219</v>
      </c>
    </row>
    <row r="629" spans="1:13" x14ac:dyDescent="0.2">
      <c r="A629">
        <v>627</v>
      </c>
      <c r="B629" s="22">
        <f>A629/1440</f>
        <v>0.43541666666666667</v>
      </c>
      <c r="C629" s="27">
        <f>Sim!C629</f>
        <v>3.1387</v>
      </c>
      <c r="D629" s="24">
        <f>Cap_base</f>
        <v>3.4</v>
      </c>
      <c r="E629" s="24">
        <f>MEDIAN(MinStable*D629,C629,D629)</f>
        <v>3.1387</v>
      </c>
      <c r="F629" s="25">
        <f>E629/D629</f>
        <v>0.92314705882352943</v>
      </c>
      <c r="G629" s="24">
        <f>MAX(0,C629-E629)</f>
        <v>0</v>
      </c>
      <c r="H629" s="24">
        <f>MAX(0,E629-C629)</f>
        <v>0</v>
      </c>
      <c r="I629">
        <f>MIN(MATCH(MEDIAN(MinStable,F629,1),FC_L,1),3)</f>
        <v>3</v>
      </c>
      <c r="J629" s="25">
        <f>INDEX(FC_E1,$I629)+(MEDIAN(MinStable,$F629,1)-INDEX(FC_L,$I629))*(INDEX(FC_E1,$I629+1)-INDEX(FC_E1,$I629))/(INDEX(FC_L,$I629+1)-INDEX(FC_L,$I629))</f>
        <v>0.4209295294117647</v>
      </c>
      <c r="K629" s="25">
        <f>INDEX(FC_E2,$I629)+(MEDIAN(MinStable,$F629,1)-INDEX(FC_L,$I629))*(INDEX(FC_E2,$I629+1)-INDEX(FC_E2,$I629))/(INDEX(FC_L,$I629+1)-INDEX(FC_L,$I629))</f>
        <v>0.41523694117647059</v>
      </c>
      <c r="L629" s="25">
        <f>INDEX(FC_E3,$I629)+(MEDIAN(MinStable,$F629,1)-INDEX(FC_L,$I629))*(INDEX(FC_E3,$I629+1)-INDEX(FC_E3,$I629))/(INDEX(FC_L,$I629+1)-INDEX(FC_L,$I629))</f>
        <v>0.40823694117647058</v>
      </c>
      <c r="M629" s="26">
        <f>(Cap_1*F629/J629+IF(N_base&gt;=2,Cap_2*F629/K629,0)+IF(N_base&gt;=3,Cap_3*F629/L629,0))*dt/60</f>
        <v>0.12607784098188896</v>
      </c>
    </row>
    <row r="630" spans="1:13" x14ac:dyDescent="0.2">
      <c r="A630">
        <v>628</v>
      </c>
      <c r="B630" s="22">
        <f>A630/1440</f>
        <v>0.43611111111111112</v>
      </c>
      <c r="C630" s="27">
        <f>Sim!C630</f>
        <v>3.1655000000000002</v>
      </c>
      <c r="D630" s="24">
        <f>Cap_base</f>
        <v>3.4</v>
      </c>
      <c r="E630" s="24">
        <f>MEDIAN(MinStable*D630,C630,D630)</f>
        <v>3.1655000000000002</v>
      </c>
      <c r="F630" s="25">
        <f>E630/D630</f>
        <v>0.93102941176470599</v>
      </c>
      <c r="G630" s="24">
        <f>MAX(0,C630-E630)</f>
        <v>0</v>
      </c>
      <c r="H630" s="24">
        <f>MAX(0,E630-C630)</f>
        <v>0</v>
      </c>
      <c r="I630">
        <f>MIN(MATCH(MEDIAN(MinStable,F630,1),FC_L,1),3)</f>
        <v>3</v>
      </c>
      <c r="J630" s="25">
        <f>INDEX(FC_E1,$I630)+(MEDIAN(MinStable,$F630,1)-INDEX(FC_L,$I630))*(INDEX(FC_E1,$I630+1)-INDEX(FC_E1,$I630))/(INDEX(FC_L,$I630+1)-INDEX(FC_L,$I630))</f>
        <v>0.42165470588235293</v>
      </c>
      <c r="K630" s="25">
        <f>INDEX(FC_E2,$I630)+(MEDIAN(MinStable,$F630,1)-INDEX(FC_L,$I630))*(INDEX(FC_E2,$I630+1)-INDEX(FC_E2,$I630))/(INDEX(FC_L,$I630+1)-INDEX(FC_L,$I630))</f>
        <v>0.41593058823529411</v>
      </c>
      <c r="L630" s="25">
        <f>INDEX(FC_E3,$I630)+(MEDIAN(MinStable,$F630,1)-INDEX(FC_L,$I630))*(INDEX(FC_E3,$I630+1)-INDEX(FC_E3,$I630))/(INDEX(FC_L,$I630+1)-INDEX(FC_L,$I630))</f>
        <v>0.4089305882352941</v>
      </c>
      <c r="M630" s="26">
        <f>(Cap_1*F630/J630+IF(N_base&gt;=2,Cap_2*F630/K630,0)+IF(N_base&gt;=3,Cap_3*F630/L630,0))*dt/60</f>
        <v>0.12693880992487858</v>
      </c>
    </row>
    <row r="631" spans="1:13" x14ac:dyDescent="0.2">
      <c r="A631">
        <v>629</v>
      </c>
      <c r="B631" s="22">
        <f>A631/1440</f>
        <v>0.43680555555555556</v>
      </c>
      <c r="C631" s="27">
        <f>Sim!C631</f>
        <v>3.0306000000000002</v>
      </c>
      <c r="D631" s="24">
        <f>Cap_base</f>
        <v>3.4</v>
      </c>
      <c r="E631" s="24">
        <f>MEDIAN(MinStable*D631,C631,D631)</f>
        <v>3.0306000000000002</v>
      </c>
      <c r="F631" s="25">
        <f>E631/D631</f>
        <v>0.89135294117647068</v>
      </c>
      <c r="G631" s="24">
        <f>MAX(0,C631-E631)</f>
        <v>0</v>
      </c>
      <c r="H631" s="24">
        <f>MAX(0,E631-C631)</f>
        <v>0</v>
      </c>
      <c r="I631">
        <f>MIN(MATCH(MEDIAN(MinStable,F631,1),FC_L,1),3)</f>
        <v>3</v>
      </c>
      <c r="J631" s="25">
        <f>INDEX(FC_E1,$I631)+(MEDIAN(MinStable,$F631,1)-INDEX(FC_L,$I631))*(INDEX(FC_E1,$I631+1)-INDEX(FC_E1,$I631))/(INDEX(FC_L,$I631+1)-INDEX(FC_L,$I631))</f>
        <v>0.41800447058823531</v>
      </c>
      <c r="K631" s="25">
        <f>INDEX(FC_E2,$I631)+(MEDIAN(MinStable,$F631,1)-INDEX(FC_L,$I631))*(INDEX(FC_E2,$I631+1)-INDEX(FC_E2,$I631))/(INDEX(FC_L,$I631+1)-INDEX(FC_L,$I631))</f>
        <v>0.41243905882352944</v>
      </c>
      <c r="L631" s="25">
        <f>INDEX(FC_E3,$I631)+(MEDIAN(MinStable,$F631,1)-INDEX(FC_L,$I631))*(INDEX(FC_E3,$I631+1)-INDEX(FC_E3,$I631))/(INDEX(FC_L,$I631+1)-INDEX(FC_L,$I631))</f>
        <v>0.40543905882352943</v>
      </c>
      <c r="M631" s="26">
        <f>(Cap_1*F631/J631+IF(N_base&gt;=2,Cap_2*F631/K631,0)+IF(N_base&gt;=3,Cap_3*F631/L631,0))*dt/60</f>
        <v>0.12257516471029982</v>
      </c>
    </row>
    <row r="632" spans="1:13" x14ac:dyDescent="0.2">
      <c r="A632">
        <v>630</v>
      </c>
      <c r="B632" s="22">
        <f>A632/1440</f>
        <v>0.4375</v>
      </c>
      <c r="C632" s="27">
        <f>Sim!C632</f>
        <v>3.1880999999999999</v>
      </c>
      <c r="D632" s="24">
        <f>Cap_base</f>
        <v>3.4</v>
      </c>
      <c r="E632" s="24">
        <f>MEDIAN(MinStable*D632,C632,D632)</f>
        <v>3.1880999999999999</v>
      </c>
      <c r="F632" s="25">
        <f>E632/D632</f>
        <v>0.93767647058823533</v>
      </c>
      <c r="G632" s="24">
        <f>MAX(0,C632-E632)</f>
        <v>0</v>
      </c>
      <c r="H632" s="24">
        <f>MAX(0,E632-C632)</f>
        <v>0</v>
      </c>
      <c r="I632">
        <f>MIN(MATCH(MEDIAN(MinStable,F632,1),FC_L,1),3)</f>
        <v>3</v>
      </c>
      <c r="J632" s="25">
        <f>INDEX(FC_E1,$I632)+(MEDIAN(MinStable,$F632,1)-INDEX(FC_L,$I632))*(INDEX(FC_E1,$I632+1)-INDEX(FC_E1,$I632))/(INDEX(FC_L,$I632+1)-INDEX(FC_L,$I632))</f>
        <v>0.42226623529411766</v>
      </c>
      <c r="K632" s="25">
        <f>INDEX(FC_E2,$I632)+(MEDIAN(MinStable,$F632,1)-INDEX(FC_L,$I632))*(INDEX(FC_E2,$I632+1)-INDEX(FC_E2,$I632))/(INDEX(FC_L,$I632+1)-INDEX(FC_L,$I632))</f>
        <v>0.41651552941176473</v>
      </c>
      <c r="L632" s="25">
        <f>INDEX(FC_E3,$I632)+(MEDIAN(MinStable,$F632,1)-INDEX(FC_L,$I632))*(INDEX(FC_E3,$I632+1)-INDEX(FC_E3,$I632))/(INDEX(FC_L,$I632+1)-INDEX(FC_L,$I632))</f>
        <v>0.40951552941176472</v>
      </c>
      <c r="M632" s="26">
        <f>(Cap_1*F632/J632+IF(N_base&gt;=2,Cap_2*F632/K632,0)+IF(N_base&gt;=3,Cap_3*F632/L632,0))*dt/60</f>
        <v>0.12766258551083473</v>
      </c>
    </row>
    <row r="633" spans="1:13" x14ac:dyDescent="0.2">
      <c r="A633">
        <v>631</v>
      </c>
      <c r="B633" s="22">
        <f>A633/1440</f>
        <v>0.43819444444444444</v>
      </c>
      <c r="C633" s="27">
        <f>Sim!C633</f>
        <v>3.1189</v>
      </c>
      <c r="D633" s="24">
        <f>Cap_base</f>
        <v>3.4</v>
      </c>
      <c r="E633" s="24">
        <f>MEDIAN(MinStable*D633,C633,D633)</f>
        <v>3.1189</v>
      </c>
      <c r="F633" s="25">
        <f>E633/D633</f>
        <v>0.91732352941176476</v>
      </c>
      <c r="G633" s="24">
        <f>MAX(0,C633-E633)</f>
        <v>0</v>
      </c>
      <c r="H633" s="24">
        <f>MAX(0,E633-C633)</f>
        <v>0</v>
      </c>
      <c r="I633">
        <f>MIN(MATCH(MEDIAN(MinStable,F633,1),FC_L,1),3)</f>
        <v>3</v>
      </c>
      <c r="J633" s="25">
        <f>INDEX(FC_E1,$I633)+(MEDIAN(MinStable,$F633,1)-INDEX(FC_L,$I633))*(INDEX(FC_E1,$I633+1)-INDEX(FC_E1,$I633))/(INDEX(FC_L,$I633+1)-INDEX(FC_L,$I633))</f>
        <v>0.42039376470588236</v>
      </c>
      <c r="K633" s="25">
        <f>INDEX(FC_E2,$I633)+(MEDIAN(MinStable,$F633,1)-INDEX(FC_L,$I633))*(INDEX(FC_E2,$I633+1)-INDEX(FC_E2,$I633))/(INDEX(FC_L,$I633+1)-INDEX(FC_L,$I633))</f>
        <v>0.41472447058823531</v>
      </c>
      <c r="L633" s="25">
        <f>INDEX(FC_E3,$I633)+(MEDIAN(MinStable,$F633,1)-INDEX(FC_L,$I633))*(INDEX(FC_E3,$I633+1)-INDEX(FC_E3,$I633))/(INDEX(FC_L,$I633+1)-INDEX(FC_L,$I633))</f>
        <v>0.4077244705882353</v>
      </c>
      <c r="M633" s="26">
        <f>(Cap_1*F633/J633+IF(N_base&gt;=2,Cap_2*F633/K633,0)+IF(N_base&gt;=3,Cap_3*F633/L633,0))*dt/60</f>
        <v>0.12543987153985878</v>
      </c>
    </row>
    <row r="634" spans="1:13" x14ac:dyDescent="0.2">
      <c r="A634">
        <v>632</v>
      </c>
      <c r="B634" s="22">
        <f>A634/1440</f>
        <v>0.43888888888888888</v>
      </c>
      <c r="C634" s="27">
        <f>Sim!C634</f>
        <v>3.0516999999999999</v>
      </c>
      <c r="D634" s="24">
        <f>Cap_base</f>
        <v>3.4</v>
      </c>
      <c r="E634" s="24">
        <f>MEDIAN(MinStable*D634,C634,D634)</f>
        <v>3.0516999999999999</v>
      </c>
      <c r="F634" s="25">
        <f>E634/D634</f>
        <v>0.89755882352941174</v>
      </c>
      <c r="G634" s="24">
        <f>MAX(0,C634-E634)</f>
        <v>0</v>
      </c>
      <c r="H634" s="24">
        <f>MAX(0,E634-C634)</f>
        <v>0</v>
      </c>
      <c r="I634">
        <f>MIN(MATCH(MEDIAN(MinStable,F634,1),FC_L,1),3)</f>
        <v>3</v>
      </c>
      <c r="J634" s="25">
        <f>INDEX(FC_E1,$I634)+(MEDIAN(MinStable,$F634,1)-INDEX(FC_L,$I634))*(INDEX(FC_E1,$I634+1)-INDEX(FC_E1,$I634))/(INDEX(FC_L,$I634+1)-INDEX(FC_L,$I634))</f>
        <v>0.41857541176470586</v>
      </c>
      <c r="K634" s="25">
        <f>INDEX(FC_E2,$I634)+(MEDIAN(MinStable,$F634,1)-INDEX(FC_L,$I634))*(INDEX(FC_E2,$I634+1)-INDEX(FC_E2,$I634))/(INDEX(FC_L,$I634+1)-INDEX(FC_L,$I634))</f>
        <v>0.41298517647058824</v>
      </c>
      <c r="L634" s="25">
        <f>INDEX(FC_E3,$I634)+(MEDIAN(MinStable,$F634,1)-INDEX(FC_L,$I634))*(INDEX(FC_E3,$I634+1)-INDEX(FC_E3,$I634))/(INDEX(FC_L,$I634+1)-INDEX(FC_L,$I634))</f>
        <v>0.40598517647058824</v>
      </c>
      <c r="M634" s="26">
        <f>(Cap_1*F634/J634+IF(N_base&gt;=2,Cap_2*F634/K634,0)+IF(N_base&gt;=3,Cap_3*F634/L634,0))*dt/60</f>
        <v>0.1232626403949269</v>
      </c>
    </row>
    <row r="635" spans="1:13" x14ac:dyDescent="0.2">
      <c r="A635">
        <v>633</v>
      </c>
      <c r="B635" s="22">
        <f>A635/1440</f>
        <v>0.43958333333333333</v>
      </c>
      <c r="C635" s="27">
        <f>Sim!C635</f>
        <v>3.1753</v>
      </c>
      <c r="D635" s="24">
        <f>Cap_base</f>
        <v>3.4</v>
      </c>
      <c r="E635" s="24">
        <f>MEDIAN(MinStable*D635,C635,D635)</f>
        <v>3.1753</v>
      </c>
      <c r="F635" s="25">
        <f>E635/D635</f>
        <v>0.93391176470588233</v>
      </c>
      <c r="G635" s="24">
        <f>MAX(0,C635-E635)</f>
        <v>0</v>
      </c>
      <c r="H635" s="24">
        <f>MAX(0,E635-C635)</f>
        <v>0</v>
      </c>
      <c r="I635">
        <f>MIN(MATCH(MEDIAN(MinStable,F635,1),FC_L,1),3)</f>
        <v>3</v>
      </c>
      <c r="J635" s="25">
        <f>INDEX(FC_E1,$I635)+(MEDIAN(MinStable,$F635,1)-INDEX(FC_L,$I635))*(INDEX(FC_E1,$I635+1)-INDEX(FC_E1,$I635))/(INDEX(FC_L,$I635+1)-INDEX(FC_L,$I635))</f>
        <v>0.4219198823529412</v>
      </c>
      <c r="K635" s="25">
        <f>INDEX(FC_E2,$I635)+(MEDIAN(MinStable,$F635,1)-INDEX(FC_L,$I635))*(INDEX(FC_E2,$I635+1)-INDEX(FC_E2,$I635))/(INDEX(FC_L,$I635+1)-INDEX(FC_L,$I635))</f>
        <v>0.41618423529411763</v>
      </c>
      <c r="L635" s="25">
        <f>INDEX(FC_E3,$I635)+(MEDIAN(MinStable,$F635,1)-INDEX(FC_L,$I635))*(INDEX(FC_E3,$I635+1)-INDEX(FC_E3,$I635))/(INDEX(FC_L,$I635+1)-INDEX(FC_L,$I635))</f>
        <v>0.40918423529411763</v>
      </c>
      <c r="M635" s="26">
        <f>(Cap_1*F635/J635+IF(N_base&gt;=2,Cap_2*F635/K635,0)+IF(N_base&gt;=3,Cap_3*F635/L635,0))*dt/60</f>
        <v>0.12725291345881665</v>
      </c>
    </row>
    <row r="636" spans="1:13" x14ac:dyDescent="0.2">
      <c r="A636">
        <v>634</v>
      </c>
      <c r="B636" s="22">
        <f>A636/1440</f>
        <v>0.44027777777777777</v>
      </c>
      <c r="C636" s="27">
        <f>Sim!C636</f>
        <v>3.0466000000000002</v>
      </c>
      <c r="D636" s="24">
        <f>Cap_base</f>
        <v>3.4</v>
      </c>
      <c r="E636" s="24">
        <f>MEDIAN(MinStable*D636,C636,D636)</f>
        <v>3.0466000000000002</v>
      </c>
      <c r="F636" s="25">
        <f>E636/D636</f>
        <v>0.8960588235294118</v>
      </c>
      <c r="G636" s="24">
        <f>MAX(0,C636-E636)</f>
        <v>0</v>
      </c>
      <c r="H636" s="24">
        <f>MAX(0,E636-C636)</f>
        <v>0</v>
      </c>
      <c r="I636">
        <f>MIN(MATCH(MEDIAN(MinStable,F636,1),FC_L,1),3)</f>
        <v>3</v>
      </c>
      <c r="J636" s="25">
        <f>INDEX(FC_E1,$I636)+(MEDIAN(MinStable,$F636,1)-INDEX(FC_L,$I636))*(INDEX(FC_E1,$I636+1)-INDEX(FC_E1,$I636))/(INDEX(FC_L,$I636+1)-INDEX(FC_L,$I636))</f>
        <v>0.41843741176470589</v>
      </c>
      <c r="K636" s="25">
        <f>INDEX(FC_E2,$I636)+(MEDIAN(MinStable,$F636,1)-INDEX(FC_L,$I636))*(INDEX(FC_E2,$I636+1)-INDEX(FC_E2,$I636))/(INDEX(FC_L,$I636+1)-INDEX(FC_L,$I636))</f>
        <v>0.41285317647058822</v>
      </c>
      <c r="L636" s="25">
        <f>INDEX(FC_E3,$I636)+(MEDIAN(MinStable,$F636,1)-INDEX(FC_L,$I636))*(INDEX(FC_E3,$I636+1)-INDEX(FC_E3,$I636))/(INDEX(FC_L,$I636+1)-INDEX(FC_L,$I636))</f>
        <v>0.40585317647058822</v>
      </c>
      <c r="M636" s="26">
        <f>(Cap_1*F636/J636+IF(N_base&gt;=2,Cap_2*F636/K636,0)+IF(N_base&gt;=3,Cap_3*F636/L636,0))*dt/60</f>
        <v>0.12309664272796184</v>
      </c>
    </row>
    <row r="637" spans="1:13" x14ac:dyDescent="0.2">
      <c r="A637">
        <v>635</v>
      </c>
      <c r="B637" s="22">
        <f>A637/1440</f>
        <v>0.44097222222222221</v>
      </c>
      <c r="C637" s="27">
        <f>Sim!C637</f>
        <v>3.2292000000000001</v>
      </c>
      <c r="D637" s="24">
        <f>Cap_base</f>
        <v>3.4</v>
      </c>
      <c r="E637" s="24">
        <f>MEDIAN(MinStable*D637,C637,D637)</f>
        <v>3.2292000000000001</v>
      </c>
      <c r="F637" s="25">
        <f>E637/D637</f>
        <v>0.94976470588235296</v>
      </c>
      <c r="G637" s="24">
        <f>MAX(0,C637-E637)</f>
        <v>0</v>
      </c>
      <c r="H637" s="24">
        <f>MAX(0,E637-C637)</f>
        <v>0</v>
      </c>
      <c r="I637">
        <f>MIN(MATCH(MEDIAN(MinStable,F637,1),FC_L,1),3)</f>
        <v>3</v>
      </c>
      <c r="J637" s="25">
        <f>INDEX(FC_E1,$I637)+(MEDIAN(MinStable,$F637,1)-INDEX(FC_L,$I637))*(INDEX(FC_E1,$I637+1)-INDEX(FC_E1,$I637))/(INDEX(FC_L,$I637+1)-INDEX(FC_L,$I637))</f>
        <v>0.42337835294117648</v>
      </c>
      <c r="K637" s="25">
        <f>INDEX(FC_E2,$I637)+(MEDIAN(MinStable,$F637,1)-INDEX(FC_L,$I637))*(INDEX(FC_E2,$I637+1)-INDEX(FC_E2,$I637))/(INDEX(FC_L,$I637+1)-INDEX(FC_L,$I637))</f>
        <v>0.41757929411764705</v>
      </c>
      <c r="L637" s="25">
        <f>INDEX(FC_E3,$I637)+(MEDIAN(MinStable,$F637,1)-INDEX(FC_L,$I637))*(INDEX(FC_E3,$I637+1)-INDEX(FC_E3,$I637))/(INDEX(FC_L,$I637+1)-INDEX(FC_L,$I637))</f>
        <v>0.41057929411764704</v>
      </c>
      <c r="M637" s="26">
        <f>(Cap_1*F637/J637+IF(N_base&gt;=2,Cap_2*F637/K637,0)+IF(N_base&gt;=3,Cap_3*F637/L637,0))*dt/60</f>
        <v>0.12897355018209317</v>
      </c>
    </row>
    <row r="638" spans="1:13" x14ac:dyDescent="0.2">
      <c r="A638">
        <v>636</v>
      </c>
      <c r="B638" s="22">
        <f>A638/1440</f>
        <v>0.44166666666666665</v>
      </c>
      <c r="C638" s="27">
        <f>Sim!C638</f>
        <v>3.1547000000000001</v>
      </c>
      <c r="D638" s="24">
        <f>Cap_base</f>
        <v>3.4</v>
      </c>
      <c r="E638" s="24">
        <f>MEDIAN(MinStable*D638,C638,D638)</f>
        <v>3.1547000000000001</v>
      </c>
      <c r="F638" s="25">
        <f>E638/D638</f>
        <v>0.92785294117647066</v>
      </c>
      <c r="G638" s="24">
        <f>MAX(0,C638-E638)</f>
        <v>0</v>
      </c>
      <c r="H638" s="24">
        <f>MAX(0,E638-C638)</f>
        <v>0</v>
      </c>
      <c r="I638">
        <f>MIN(MATCH(MEDIAN(MinStable,F638,1),FC_L,1),3)</f>
        <v>3</v>
      </c>
      <c r="J638" s="25">
        <f>INDEX(FC_E1,$I638)+(MEDIAN(MinStable,$F638,1)-INDEX(FC_L,$I638))*(INDEX(FC_E1,$I638+1)-INDEX(FC_E1,$I638))/(INDEX(FC_L,$I638+1)-INDEX(FC_L,$I638))</f>
        <v>0.42136247058823528</v>
      </c>
      <c r="K638" s="25">
        <f>INDEX(FC_E2,$I638)+(MEDIAN(MinStable,$F638,1)-INDEX(FC_L,$I638))*(INDEX(FC_E2,$I638+1)-INDEX(FC_E2,$I638))/(INDEX(FC_L,$I638+1)-INDEX(FC_L,$I638))</f>
        <v>0.41565105882352943</v>
      </c>
      <c r="L638" s="25">
        <f>INDEX(FC_E3,$I638)+(MEDIAN(MinStable,$F638,1)-INDEX(FC_L,$I638))*(INDEX(FC_E3,$I638+1)-INDEX(FC_E3,$I638))/(INDEX(FC_L,$I638+1)-INDEX(FC_L,$I638))</f>
        <v>0.40865105882352942</v>
      </c>
      <c r="M638" s="26">
        <f>(Cap_1*F638/J638+IF(N_base&gt;=2,Cap_2*F638/K638,0)+IF(N_base&gt;=3,Cap_3*F638/L638,0))*dt/60</f>
        <v>0.12659220366408017</v>
      </c>
    </row>
    <row r="639" spans="1:13" x14ac:dyDescent="0.2">
      <c r="A639">
        <v>637</v>
      </c>
      <c r="B639" s="22">
        <f>A639/1440</f>
        <v>0.44236111111111109</v>
      </c>
      <c r="C639" s="27">
        <f>Sim!C639</f>
        <v>3.1993</v>
      </c>
      <c r="D639" s="24">
        <f>Cap_base</f>
        <v>3.4</v>
      </c>
      <c r="E639" s="24">
        <f>MEDIAN(MinStable*D639,C639,D639)</f>
        <v>3.1993</v>
      </c>
      <c r="F639" s="25">
        <f>E639/D639</f>
        <v>0.94097058823529411</v>
      </c>
      <c r="G639" s="24">
        <f>MAX(0,C639-E639)</f>
        <v>0</v>
      </c>
      <c r="H639" s="24">
        <f>MAX(0,E639-C639)</f>
        <v>0</v>
      </c>
      <c r="I639">
        <f>MIN(MATCH(MEDIAN(MinStable,F639,1),FC_L,1),3)</f>
        <v>3</v>
      </c>
      <c r="J639" s="25">
        <f>INDEX(FC_E1,$I639)+(MEDIAN(MinStable,$F639,1)-INDEX(FC_L,$I639))*(INDEX(FC_E1,$I639+1)-INDEX(FC_E1,$I639))/(INDEX(FC_L,$I639+1)-INDEX(FC_L,$I639))</f>
        <v>0.42256929411764704</v>
      </c>
      <c r="K639" s="25">
        <f>INDEX(FC_E2,$I639)+(MEDIAN(MinStable,$F639,1)-INDEX(FC_L,$I639))*(INDEX(FC_E2,$I639+1)-INDEX(FC_E2,$I639))/(INDEX(FC_L,$I639+1)-INDEX(FC_L,$I639))</f>
        <v>0.41680541176470587</v>
      </c>
      <c r="L639" s="25">
        <f>INDEX(FC_E3,$I639)+(MEDIAN(MinStable,$F639,1)-INDEX(FC_L,$I639))*(INDEX(FC_E3,$I639+1)-INDEX(FC_E3,$I639))/(INDEX(FC_L,$I639+1)-INDEX(FC_L,$I639))</f>
        <v>0.40980541176470586</v>
      </c>
      <c r="M639" s="26">
        <f>(Cap_1*F639/J639+IF(N_base&gt;=2,Cap_2*F639/K639,0)+IF(N_base&gt;=3,Cap_3*F639/L639,0))*dt/60</f>
        <v>0.12802050555264519</v>
      </c>
    </row>
    <row r="640" spans="1:13" x14ac:dyDescent="0.2">
      <c r="A640">
        <v>638</v>
      </c>
      <c r="B640" s="22">
        <f>A640/1440</f>
        <v>0.44305555555555554</v>
      </c>
      <c r="C640" s="27">
        <f>Sim!C640</f>
        <v>3.1619999999999999</v>
      </c>
      <c r="D640" s="24">
        <f>Cap_base</f>
        <v>3.4</v>
      </c>
      <c r="E640" s="24">
        <f>MEDIAN(MinStable*D640,C640,D640)</f>
        <v>3.1619999999999999</v>
      </c>
      <c r="F640" s="25">
        <f>E640/D640</f>
        <v>0.93</v>
      </c>
      <c r="G640" s="24">
        <f>MAX(0,C640-E640)</f>
        <v>0</v>
      </c>
      <c r="H640" s="24">
        <f>MAX(0,E640-C640)</f>
        <v>0</v>
      </c>
      <c r="I640">
        <f>MIN(MATCH(MEDIAN(MinStable,F640,1),FC_L,1),3)</f>
        <v>3</v>
      </c>
      <c r="J640" s="25">
        <f>INDEX(FC_E1,$I640)+(MEDIAN(MinStable,$F640,1)-INDEX(FC_L,$I640))*(INDEX(FC_E1,$I640+1)-INDEX(FC_E1,$I640))/(INDEX(FC_L,$I640+1)-INDEX(FC_L,$I640))</f>
        <v>0.42155999999999999</v>
      </c>
      <c r="K640" s="25">
        <f>INDEX(FC_E2,$I640)+(MEDIAN(MinStable,$F640,1)-INDEX(FC_L,$I640))*(INDEX(FC_E2,$I640+1)-INDEX(FC_E2,$I640))/(INDEX(FC_L,$I640+1)-INDEX(FC_L,$I640))</f>
        <v>0.41583999999999999</v>
      </c>
      <c r="L640" s="25">
        <f>INDEX(FC_E3,$I640)+(MEDIAN(MinStable,$F640,1)-INDEX(FC_L,$I640))*(INDEX(FC_E3,$I640+1)-INDEX(FC_E3,$I640))/(INDEX(FC_L,$I640+1)-INDEX(FC_L,$I640))</f>
        <v>0.40883999999999998</v>
      </c>
      <c r="M640" s="26">
        <f>(Cap_1*F640/J640+IF(N_base&gt;=2,Cap_2*F640/K640,0)+IF(N_base&gt;=3,Cap_3*F640/L640,0))*dt/60</f>
        <v>0.12682653569882557</v>
      </c>
    </row>
    <row r="641" spans="1:13" x14ac:dyDescent="0.2">
      <c r="A641">
        <v>639</v>
      </c>
      <c r="B641" s="22">
        <f>A641/1440</f>
        <v>0.44374999999999998</v>
      </c>
      <c r="C641" s="27">
        <f>Sim!C641</f>
        <v>3.1726000000000001</v>
      </c>
      <c r="D641" s="24">
        <f>Cap_base</f>
        <v>3.4</v>
      </c>
      <c r="E641" s="24">
        <f>MEDIAN(MinStable*D641,C641,D641)</f>
        <v>3.1726000000000001</v>
      </c>
      <c r="F641" s="25">
        <f>E641/D641</f>
        <v>0.93311764705882361</v>
      </c>
      <c r="G641" s="24">
        <f>MAX(0,C641-E641)</f>
        <v>0</v>
      </c>
      <c r="H641" s="24">
        <f>MAX(0,E641-C641)</f>
        <v>0</v>
      </c>
      <c r="I641">
        <f>MIN(MATCH(MEDIAN(MinStable,F641,1),FC_L,1),3)</f>
        <v>3</v>
      </c>
      <c r="J641" s="25">
        <f>INDEX(FC_E1,$I641)+(MEDIAN(MinStable,$F641,1)-INDEX(FC_L,$I641))*(INDEX(FC_E1,$I641+1)-INDEX(FC_E1,$I641))/(INDEX(FC_L,$I641+1)-INDEX(FC_L,$I641))</f>
        <v>0.42184682352941177</v>
      </c>
      <c r="K641" s="25">
        <f>INDEX(FC_E2,$I641)+(MEDIAN(MinStable,$F641,1)-INDEX(FC_L,$I641))*(INDEX(FC_E2,$I641+1)-INDEX(FC_E2,$I641))/(INDEX(FC_L,$I641+1)-INDEX(FC_L,$I641))</f>
        <v>0.41611435294117649</v>
      </c>
      <c r="L641" s="25">
        <f>INDEX(FC_E3,$I641)+(MEDIAN(MinStable,$F641,1)-INDEX(FC_L,$I641))*(INDEX(FC_E3,$I641+1)-INDEX(FC_E3,$I641))/(INDEX(FC_L,$I641+1)-INDEX(FC_L,$I641))</f>
        <v>0.40911435294117648</v>
      </c>
      <c r="M641" s="26">
        <f>(Cap_1*F641/J641+IF(N_base&gt;=2,Cap_2*F641/K641,0)+IF(N_base&gt;=3,Cap_3*F641/L641,0))*dt/60</f>
        <v>0.12716641357629613</v>
      </c>
    </row>
    <row r="642" spans="1:13" x14ac:dyDescent="0.2">
      <c r="A642">
        <v>640</v>
      </c>
      <c r="B642" s="22">
        <f>A642/1440</f>
        <v>0.44444444444444442</v>
      </c>
      <c r="C642" s="27">
        <f>Sim!C642</f>
        <v>3.129</v>
      </c>
      <c r="D642" s="24">
        <f>Cap_base</f>
        <v>3.4</v>
      </c>
      <c r="E642" s="24">
        <f>MEDIAN(MinStable*D642,C642,D642)</f>
        <v>3.129</v>
      </c>
      <c r="F642" s="25">
        <f>E642/D642</f>
        <v>0.92029411764705882</v>
      </c>
      <c r="G642" s="24">
        <f>MAX(0,C642-E642)</f>
        <v>0</v>
      </c>
      <c r="H642" s="24">
        <f>MAX(0,E642-C642)</f>
        <v>0</v>
      </c>
      <c r="I642">
        <f>MIN(MATCH(MEDIAN(MinStable,F642,1),FC_L,1),3)</f>
        <v>3</v>
      </c>
      <c r="J642" s="25">
        <f>INDEX(FC_E1,$I642)+(MEDIAN(MinStable,$F642,1)-INDEX(FC_L,$I642))*(INDEX(FC_E1,$I642+1)-INDEX(FC_E1,$I642))/(INDEX(FC_L,$I642+1)-INDEX(FC_L,$I642))</f>
        <v>0.42066705882352939</v>
      </c>
      <c r="K642" s="25">
        <f>INDEX(FC_E2,$I642)+(MEDIAN(MinStable,$F642,1)-INDEX(FC_L,$I642))*(INDEX(FC_E2,$I642+1)-INDEX(FC_E2,$I642))/(INDEX(FC_L,$I642+1)-INDEX(FC_L,$I642))</f>
        <v>0.41498588235294115</v>
      </c>
      <c r="L642" s="25">
        <f>INDEX(FC_E3,$I642)+(MEDIAN(MinStable,$F642,1)-INDEX(FC_L,$I642))*(INDEX(FC_E3,$I642+1)-INDEX(FC_E3,$I642))/(INDEX(FC_L,$I642+1)-INDEX(FC_L,$I642))</f>
        <v>0.40798588235294114</v>
      </c>
      <c r="M642" s="26">
        <f>(Cap_1*F642/J642+IF(N_base&gt;=2,Cap_2*F642/K642,0)+IF(N_base&gt;=3,Cap_3*F642/L642,0))*dt/60</f>
        <v>0.12576550052427488</v>
      </c>
    </row>
    <row r="643" spans="1:13" x14ac:dyDescent="0.2">
      <c r="A643">
        <v>641</v>
      </c>
      <c r="B643" s="22">
        <f>A643/1440</f>
        <v>0.44513888888888886</v>
      </c>
      <c r="C643" s="27">
        <f>Sim!C643</f>
        <v>3.1032999999999999</v>
      </c>
      <c r="D643" s="24">
        <f>Cap_base</f>
        <v>3.4</v>
      </c>
      <c r="E643" s="24">
        <f>MEDIAN(MinStable*D643,C643,D643)</f>
        <v>3.1032999999999999</v>
      </c>
      <c r="F643" s="25">
        <f>E643/D643</f>
        <v>0.91273529411764709</v>
      </c>
      <c r="G643" s="24">
        <f>MAX(0,C643-E643)</f>
        <v>0</v>
      </c>
      <c r="H643" s="24">
        <f>MAX(0,E643-C643)</f>
        <v>0</v>
      </c>
      <c r="I643">
        <f>MIN(MATCH(MEDIAN(MinStable,F643,1),FC_L,1),3)</f>
        <v>3</v>
      </c>
      <c r="J643" s="25">
        <f>INDEX(FC_E1,$I643)+(MEDIAN(MinStable,$F643,1)-INDEX(FC_L,$I643))*(INDEX(FC_E1,$I643+1)-INDEX(FC_E1,$I643))/(INDEX(FC_L,$I643+1)-INDEX(FC_L,$I643))</f>
        <v>0.41997164705882356</v>
      </c>
      <c r="K643" s="25">
        <f>INDEX(FC_E2,$I643)+(MEDIAN(MinStable,$F643,1)-INDEX(FC_L,$I643))*(INDEX(FC_E2,$I643+1)-INDEX(FC_E2,$I643))/(INDEX(FC_L,$I643+1)-INDEX(FC_L,$I643))</f>
        <v>0.41432070588235292</v>
      </c>
      <c r="L643" s="25">
        <f>INDEX(FC_E3,$I643)+(MEDIAN(MinStable,$F643,1)-INDEX(FC_L,$I643))*(INDEX(FC_E3,$I643+1)-INDEX(FC_E3,$I643))/(INDEX(FC_L,$I643+1)-INDEX(FC_L,$I643))</f>
        <v>0.40732070588235292</v>
      </c>
      <c r="M643" s="26">
        <f>(Cap_1*F643/J643+IF(N_base&gt;=2,Cap_2*F643/K643,0)+IF(N_base&gt;=3,Cap_3*F643/L643,0))*dt/60</f>
        <v>0.12493609902292893</v>
      </c>
    </row>
    <row r="644" spans="1:13" x14ac:dyDescent="0.2">
      <c r="A644">
        <v>642</v>
      </c>
      <c r="B644" s="22">
        <f>A644/1440</f>
        <v>0.44583333333333336</v>
      </c>
      <c r="C644" s="27">
        <f>Sim!C644</f>
        <v>3.1795</v>
      </c>
      <c r="D644" s="24">
        <f>Cap_base</f>
        <v>3.4</v>
      </c>
      <c r="E644" s="24">
        <f>MEDIAN(MinStable*D644,C644,D644)</f>
        <v>3.1795</v>
      </c>
      <c r="F644" s="25">
        <f>E644/D644</f>
        <v>0.93514705882352944</v>
      </c>
      <c r="G644" s="24">
        <f>MAX(0,C644-E644)</f>
        <v>0</v>
      </c>
      <c r="H644" s="24">
        <f>MAX(0,E644-C644)</f>
        <v>0</v>
      </c>
      <c r="I644">
        <f>MIN(MATCH(MEDIAN(MinStable,F644,1),FC_L,1),3)</f>
        <v>3</v>
      </c>
      <c r="J644" s="25">
        <f>INDEX(FC_E1,$I644)+(MEDIAN(MinStable,$F644,1)-INDEX(FC_L,$I644))*(INDEX(FC_E1,$I644+1)-INDEX(FC_E1,$I644))/(INDEX(FC_L,$I644+1)-INDEX(FC_L,$I644))</f>
        <v>0.4220335294117647</v>
      </c>
      <c r="K644" s="25">
        <f>INDEX(FC_E2,$I644)+(MEDIAN(MinStable,$F644,1)-INDEX(FC_L,$I644))*(INDEX(FC_E2,$I644+1)-INDEX(FC_E2,$I644))/(INDEX(FC_L,$I644+1)-INDEX(FC_L,$I644))</f>
        <v>0.41629294117647059</v>
      </c>
      <c r="L644" s="25">
        <f>INDEX(FC_E3,$I644)+(MEDIAN(MinStable,$F644,1)-INDEX(FC_L,$I644))*(INDEX(FC_E3,$I644+1)-INDEX(FC_E3,$I644))/(INDEX(FC_L,$I644+1)-INDEX(FC_L,$I644))</f>
        <v>0.40929294117647058</v>
      </c>
      <c r="M644" s="26">
        <f>(Cap_1*F644/J644+IF(N_base&gt;=2,Cap_2*F644/K644,0)+IF(N_base&gt;=3,Cap_3*F644/L644,0))*dt/60</f>
        <v>0.12738741015832372</v>
      </c>
    </row>
    <row r="645" spans="1:13" x14ac:dyDescent="0.2">
      <c r="A645">
        <v>643</v>
      </c>
      <c r="B645" s="22">
        <f>A645/1440</f>
        <v>0.4465277777777778</v>
      </c>
      <c r="C645" s="27">
        <f>Sim!C645</f>
        <v>3.1919</v>
      </c>
      <c r="D645" s="24">
        <f>Cap_base</f>
        <v>3.4</v>
      </c>
      <c r="E645" s="24">
        <f>MEDIAN(MinStable*D645,C645,D645)</f>
        <v>3.1919</v>
      </c>
      <c r="F645" s="25">
        <f>E645/D645</f>
        <v>0.93879411764705889</v>
      </c>
      <c r="G645" s="24">
        <f>MAX(0,C645-E645)</f>
        <v>0</v>
      </c>
      <c r="H645" s="24">
        <f>MAX(0,E645-C645)</f>
        <v>0</v>
      </c>
      <c r="I645">
        <f>MIN(MATCH(MEDIAN(MinStable,F645,1),FC_L,1),3)</f>
        <v>3</v>
      </c>
      <c r="J645" s="25">
        <f>INDEX(FC_E1,$I645)+(MEDIAN(MinStable,$F645,1)-INDEX(FC_L,$I645))*(INDEX(FC_E1,$I645+1)-INDEX(FC_E1,$I645))/(INDEX(FC_L,$I645+1)-INDEX(FC_L,$I645))</f>
        <v>0.42236905882352943</v>
      </c>
      <c r="K645" s="25">
        <f>INDEX(FC_E2,$I645)+(MEDIAN(MinStable,$F645,1)-INDEX(FC_L,$I645))*(INDEX(FC_E2,$I645+1)-INDEX(FC_E2,$I645))/(INDEX(FC_L,$I645+1)-INDEX(FC_L,$I645))</f>
        <v>0.41661388235294117</v>
      </c>
      <c r="L645" s="25">
        <f>INDEX(FC_E3,$I645)+(MEDIAN(MinStable,$F645,1)-INDEX(FC_L,$I645))*(INDEX(FC_E3,$I645+1)-INDEX(FC_E3,$I645))/(INDEX(FC_L,$I645+1)-INDEX(FC_L,$I645))</f>
        <v>0.40961388235294116</v>
      </c>
      <c r="M645" s="26">
        <f>(Cap_1*F645/J645+IF(N_base&gt;=2,Cap_2*F645/K645,0)+IF(N_base&gt;=3,Cap_3*F645/L645,0))*dt/60</f>
        <v>0.12778407941362124</v>
      </c>
    </row>
    <row r="646" spans="1:13" x14ac:dyDescent="0.2">
      <c r="A646">
        <v>644</v>
      </c>
      <c r="B646" s="22">
        <f>A646/1440</f>
        <v>0.44722222222222224</v>
      </c>
      <c r="C646" s="27">
        <f>Sim!C646</f>
        <v>3.2033</v>
      </c>
      <c r="D646" s="24">
        <f>Cap_base</f>
        <v>3.4</v>
      </c>
      <c r="E646" s="24">
        <f>MEDIAN(MinStable*D646,C646,D646)</f>
        <v>3.2033</v>
      </c>
      <c r="F646" s="25">
        <f>E646/D646</f>
        <v>0.94214705882352945</v>
      </c>
      <c r="G646" s="24">
        <f>MAX(0,C646-E646)</f>
        <v>0</v>
      </c>
      <c r="H646" s="24">
        <f>MAX(0,E646-C646)</f>
        <v>0</v>
      </c>
      <c r="I646">
        <f>MIN(MATCH(MEDIAN(MinStable,F646,1),FC_L,1),3)</f>
        <v>3</v>
      </c>
      <c r="J646" s="25">
        <f>INDEX(FC_E1,$I646)+(MEDIAN(MinStable,$F646,1)-INDEX(FC_L,$I646))*(INDEX(FC_E1,$I646+1)-INDEX(FC_E1,$I646))/(INDEX(FC_L,$I646+1)-INDEX(FC_L,$I646))</f>
        <v>0.42267752941176473</v>
      </c>
      <c r="K646" s="25">
        <f>INDEX(FC_E2,$I646)+(MEDIAN(MinStable,$F646,1)-INDEX(FC_L,$I646))*(INDEX(FC_E2,$I646+1)-INDEX(FC_E2,$I646))/(INDEX(FC_L,$I646+1)-INDEX(FC_L,$I646))</f>
        <v>0.41690894117647059</v>
      </c>
      <c r="L646" s="25">
        <f>INDEX(FC_E3,$I646)+(MEDIAN(MinStable,$F646,1)-INDEX(FC_L,$I646))*(INDEX(FC_E3,$I646+1)-INDEX(FC_E3,$I646))/(INDEX(FC_L,$I646+1)-INDEX(FC_L,$I646))</f>
        <v>0.40990894117647059</v>
      </c>
      <c r="M646" s="26">
        <f>(Cap_1*F646/J646+IF(N_base&gt;=2,Cap_2*F646/K646,0)+IF(N_base&gt;=3,Cap_3*F646/L646,0))*dt/60</f>
        <v>0.12814821153378009</v>
      </c>
    </row>
    <row r="647" spans="1:13" x14ac:dyDescent="0.2">
      <c r="A647">
        <v>645</v>
      </c>
      <c r="B647" s="22">
        <f>A647/1440</f>
        <v>0.44791666666666669</v>
      </c>
      <c r="C647" s="27">
        <f>Sim!C647</f>
        <v>3.1505999999999998</v>
      </c>
      <c r="D647" s="24">
        <f>Cap_base</f>
        <v>3.4</v>
      </c>
      <c r="E647" s="24">
        <f>MEDIAN(MinStable*D647,C647,D647)</f>
        <v>3.1505999999999998</v>
      </c>
      <c r="F647" s="25">
        <f>E647/D647</f>
        <v>0.92664705882352938</v>
      </c>
      <c r="G647" s="24">
        <f>MAX(0,C647-E647)</f>
        <v>0</v>
      </c>
      <c r="H647" s="24">
        <f>MAX(0,E647-C647)</f>
        <v>0</v>
      </c>
      <c r="I647">
        <f>MIN(MATCH(MEDIAN(MinStable,F647,1),FC_L,1),3)</f>
        <v>3</v>
      </c>
      <c r="J647" s="25">
        <f>INDEX(FC_E1,$I647)+(MEDIAN(MinStable,$F647,1)-INDEX(FC_L,$I647))*(INDEX(FC_E1,$I647+1)-INDEX(FC_E1,$I647))/(INDEX(FC_L,$I647+1)-INDEX(FC_L,$I647))</f>
        <v>0.42125152941176469</v>
      </c>
      <c r="K647" s="25">
        <f>INDEX(FC_E2,$I647)+(MEDIAN(MinStable,$F647,1)-INDEX(FC_L,$I647))*(INDEX(FC_E2,$I647+1)-INDEX(FC_E2,$I647))/(INDEX(FC_L,$I647+1)-INDEX(FC_L,$I647))</f>
        <v>0.41554494117647056</v>
      </c>
      <c r="L647" s="25">
        <f>INDEX(FC_E3,$I647)+(MEDIAN(MinStable,$F647,1)-INDEX(FC_L,$I647))*(INDEX(FC_E3,$I647+1)-INDEX(FC_E3,$I647))/(INDEX(FC_L,$I647+1)-INDEX(FC_L,$I647))</f>
        <v>0.40854494117647056</v>
      </c>
      <c r="M647" s="26">
        <f>(Cap_1*F647/J647+IF(N_base&gt;=2,Cap_2*F647/K647,0)+IF(N_base&gt;=3,Cap_3*F647/L647,0))*dt/60</f>
        <v>0.12646049753036082</v>
      </c>
    </row>
    <row r="648" spans="1:13" x14ac:dyDescent="0.2">
      <c r="A648">
        <v>646</v>
      </c>
      <c r="B648" s="22">
        <f>A648/1440</f>
        <v>0.44861111111111113</v>
      </c>
      <c r="C648" s="27">
        <f>Sim!C648</f>
        <v>3.1431</v>
      </c>
      <c r="D648" s="24">
        <f>Cap_base</f>
        <v>3.4</v>
      </c>
      <c r="E648" s="24">
        <f>MEDIAN(MinStable*D648,C648,D648)</f>
        <v>3.1431</v>
      </c>
      <c r="F648" s="25">
        <f>E648/D648</f>
        <v>0.92444117647058821</v>
      </c>
      <c r="G648" s="24">
        <f>MAX(0,C648-E648)</f>
        <v>0</v>
      </c>
      <c r="H648" s="24">
        <f>MAX(0,E648-C648)</f>
        <v>0</v>
      </c>
      <c r="I648">
        <f>MIN(MATCH(MEDIAN(MinStable,F648,1),FC_L,1),3)</f>
        <v>3</v>
      </c>
      <c r="J648" s="25">
        <f>INDEX(FC_E1,$I648)+(MEDIAN(MinStable,$F648,1)-INDEX(FC_L,$I648))*(INDEX(FC_E1,$I648+1)-INDEX(FC_E1,$I648))/(INDEX(FC_L,$I648+1)-INDEX(FC_L,$I648))</f>
        <v>0.42104858823529412</v>
      </c>
      <c r="K648" s="25">
        <f>INDEX(FC_E2,$I648)+(MEDIAN(MinStable,$F648,1)-INDEX(FC_L,$I648))*(INDEX(FC_E2,$I648+1)-INDEX(FC_E2,$I648))/(INDEX(FC_L,$I648+1)-INDEX(FC_L,$I648))</f>
        <v>0.41535082352941177</v>
      </c>
      <c r="L648" s="25">
        <f>INDEX(FC_E3,$I648)+(MEDIAN(MinStable,$F648,1)-INDEX(FC_L,$I648))*(INDEX(FC_E3,$I648+1)-INDEX(FC_E3,$I648))/(INDEX(FC_L,$I648+1)-INDEX(FC_L,$I648))</f>
        <v>0.40835082352941177</v>
      </c>
      <c r="M648" s="26">
        <f>(Cap_1*F648/J648+IF(N_base&gt;=2,Cap_2*F648/K648,0)+IF(N_base&gt;=3,Cap_3*F648/L648,0))*dt/60</f>
        <v>0.12621939465192789</v>
      </c>
    </row>
    <row r="649" spans="1:13" x14ac:dyDescent="0.2">
      <c r="A649">
        <v>647</v>
      </c>
      <c r="B649" s="22">
        <f>A649/1440</f>
        <v>0.44930555555555557</v>
      </c>
      <c r="C649" s="27">
        <f>Sim!C649</f>
        <v>3.1728999999999998</v>
      </c>
      <c r="D649" s="24">
        <f>Cap_base</f>
        <v>3.4</v>
      </c>
      <c r="E649" s="24">
        <f>MEDIAN(MinStable*D649,C649,D649)</f>
        <v>3.1728999999999998</v>
      </c>
      <c r="F649" s="25">
        <f>E649/D649</f>
        <v>0.93320588235294111</v>
      </c>
      <c r="G649" s="24">
        <f>MAX(0,C649-E649)</f>
        <v>0</v>
      </c>
      <c r="H649" s="24">
        <f>MAX(0,E649-C649)</f>
        <v>0</v>
      </c>
      <c r="I649">
        <f>MIN(MATCH(MEDIAN(MinStable,F649,1),FC_L,1),3)</f>
        <v>3</v>
      </c>
      <c r="J649" s="25">
        <f>INDEX(FC_E1,$I649)+(MEDIAN(MinStable,$F649,1)-INDEX(FC_L,$I649))*(INDEX(FC_E1,$I649+1)-INDEX(FC_E1,$I649))/(INDEX(FC_L,$I649+1)-INDEX(FC_L,$I649))</f>
        <v>0.4218549411764706</v>
      </c>
      <c r="K649" s="25">
        <f>INDEX(FC_E2,$I649)+(MEDIAN(MinStable,$F649,1)-INDEX(FC_L,$I649))*(INDEX(FC_E2,$I649+1)-INDEX(FC_E2,$I649))/(INDEX(FC_L,$I649+1)-INDEX(FC_L,$I649))</f>
        <v>0.41612211764705881</v>
      </c>
      <c r="L649" s="25">
        <f>INDEX(FC_E3,$I649)+(MEDIAN(MinStable,$F649,1)-INDEX(FC_L,$I649))*(INDEX(FC_E3,$I649+1)-INDEX(FC_E3,$I649))/(INDEX(FC_L,$I649+1)-INDEX(FC_L,$I649))</f>
        <v>0.4091221176470588</v>
      </c>
      <c r="M649" s="26">
        <f>(Cap_1*F649/J649+IF(N_base&gt;=2,Cap_2*F649/K649,0)+IF(N_base&gt;=3,Cap_3*F649/L649,0))*dt/60</f>
        <v>0.12717602613268408</v>
      </c>
    </row>
    <row r="650" spans="1:13" x14ac:dyDescent="0.2">
      <c r="A650">
        <v>648</v>
      </c>
      <c r="B650" s="22">
        <f>A650/1440</f>
        <v>0.45</v>
      </c>
      <c r="C650" s="27">
        <f>Sim!C650</f>
        <v>3.097</v>
      </c>
      <c r="D650" s="24">
        <f>Cap_base</f>
        <v>3.4</v>
      </c>
      <c r="E650" s="24">
        <f>MEDIAN(MinStable*D650,C650,D650)</f>
        <v>3.097</v>
      </c>
      <c r="F650" s="25">
        <f>E650/D650</f>
        <v>0.91088235294117648</v>
      </c>
      <c r="G650" s="24">
        <f>MAX(0,C650-E650)</f>
        <v>0</v>
      </c>
      <c r="H650" s="24">
        <f>MAX(0,E650-C650)</f>
        <v>0</v>
      </c>
      <c r="I650">
        <f>MIN(MATCH(MEDIAN(MinStable,F650,1),FC_L,1),3)</f>
        <v>3</v>
      </c>
      <c r="J650" s="25">
        <f>INDEX(FC_E1,$I650)+(MEDIAN(MinStable,$F650,1)-INDEX(FC_L,$I650))*(INDEX(FC_E1,$I650+1)-INDEX(FC_E1,$I650))/(INDEX(FC_L,$I650+1)-INDEX(FC_L,$I650))</f>
        <v>0.41980117647058823</v>
      </c>
      <c r="K650" s="25">
        <f>INDEX(FC_E2,$I650)+(MEDIAN(MinStable,$F650,1)-INDEX(FC_L,$I650))*(INDEX(FC_E2,$I650+1)-INDEX(FC_E2,$I650))/(INDEX(FC_L,$I650+1)-INDEX(FC_L,$I650))</f>
        <v>0.41415764705882352</v>
      </c>
      <c r="L650" s="25">
        <f>INDEX(FC_E3,$I650)+(MEDIAN(MinStable,$F650,1)-INDEX(FC_L,$I650))*(INDEX(FC_E3,$I650+1)-INDEX(FC_E3,$I650))/(INDEX(FC_L,$I650+1)-INDEX(FC_L,$I650))</f>
        <v>0.40715764705882351</v>
      </c>
      <c r="M650" s="26">
        <f>(Cap_1*F650/J650+IF(N_base&gt;=2,Cap_2*F650/K650,0)+IF(N_base&gt;=3,Cap_3*F650/L650,0))*dt/60</f>
        <v>0.12473236938418844</v>
      </c>
    </row>
    <row r="651" spans="1:13" x14ac:dyDescent="0.2">
      <c r="A651">
        <v>649</v>
      </c>
      <c r="B651" s="22">
        <f>A651/1440</f>
        <v>0.45069444444444445</v>
      </c>
      <c r="C651" s="27">
        <f>Sim!C651</f>
        <v>3.1797</v>
      </c>
      <c r="D651" s="24">
        <f>Cap_base</f>
        <v>3.4</v>
      </c>
      <c r="E651" s="24">
        <f>MEDIAN(MinStable*D651,C651,D651)</f>
        <v>3.1797</v>
      </c>
      <c r="F651" s="25">
        <f>E651/D651</f>
        <v>0.93520588235294122</v>
      </c>
      <c r="G651" s="24">
        <f>MAX(0,C651-E651)</f>
        <v>0</v>
      </c>
      <c r="H651" s="24">
        <f>MAX(0,E651-C651)</f>
        <v>0</v>
      </c>
      <c r="I651">
        <f>MIN(MATCH(MEDIAN(MinStable,F651,1),FC_L,1),3)</f>
        <v>3</v>
      </c>
      <c r="J651" s="25">
        <f>INDEX(FC_E1,$I651)+(MEDIAN(MinStable,$F651,1)-INDEX(FC_L,$I651))*(INDEX(FC_E1,$I651+1)-INDEX(FC_E1,$I651))/(INDEX(FC_L,$I651+1)-INDEX(FC_L,$I651))</f>
        <v>0.42203894117647062</v>
      </c>
      <c r="K651" s="25">
        <f>INDEX(FC_E2,$I651)+(MEDIAN(MinStable,$F651,1)-INDEX(FC_L,$I651))*(INDEX(FC_E2,$I651+1)-INDEX(FC_E2,$I651))/(INDEX(FC_L,$I651+1)-INDEX(FC_L,$I651))</f>
        <v>0.41629811764705882</v>
      </c>
      <c r="L651" s="25">
        <f>INDEX(FC_E3,$I651)+(MEDIAN(MinStable,$F651,1)-INDEX(FC_L,$I651))*(INDEX(FC_E3,$I651+1)-INDEX(FC_E3,$I651))/(INDEX(FC_L,$I651+1)-INDEX(FC_L,$I651))</f>
        <v>0.40929811764705881</v>
      </c>
      <c r="M651" s="26">
        <f>(Cap_1*F651/J651+IF(N_base&gt;=2,Cap_2*F651/K651,0)+IF(N_base&gt;=3,Cap_3*F651/L651,0))*dt/60</f>
        <v>0.1273938129822017</v>
      </c>
    </row>
    <row r="652" spans="1:13" x14ac:dyDescent="0.2">
      <c r="A652">
        <v>650</v>
      </c>
      <c r="B652" s="22">
        <f>A652/1440</f>
        <v>0.4513888888888889</v>
      </c>
      <c r="C652" s="27">
        <f>Sim!C652</f>
        <v>3.1324000000000001</v>
      </c>
      <c r="D652" s="24">
        <f>Cap_base</f>
        <v>3.4</v>
      </c>
      <c r="E652" s="24">
        <f>MEDIAN(MinStable*D652,C652,D652)</f>
        <v>3.1324000000000001</v>
      </c>
      <c r="F652" s="25">
        <f>E652/D652</f>
        <v>0.92129411764705882</v>
      </c>
      <c r="G652" s="24">
        <f>MAX(0,C652-E652)</f>
        <v>0</v>
      </c>
      <c r="H652" s="24">
        <f>MAX(0,E652-C652)</f>
        <v>0</v>
      </c>
      <c r="I652">
        <f>MIN(MATCH(MEDIAN(MinStable,F652,1),FC_L,1),3)</f>
        <v>3</v>
      </c>
      <c r="J652" s="25">
        <f>INDEX(FC_E1,$I652)+(MEDIAN(MinStable,$F652,1)-INDEX(FC_L,$I652))*(INDEX(FC_E1,$I652+1)-INDEX(FC_E1,$I652))/(INDEX(FC_L,$I652+1)-INDEX(FC_L,$I652))</f>
        <v>0.42075905882352943</v>
      </c>
      <c r="K652" s="25">
        <f>INDEX(FC_E2,$I652)+(MEDIAN(MinStable,$F652,1)-INDEX(FC_L,$I652))*(INDEX(FC_E2,$I652+1)-INDEX(FC_E2,$I652))/(INDEX(FC_L,$I652+1)-INDEX(FC_L,$I652))</f>
        <v>0.41507388235294118</v>
      </c>
      <c r="L652" s="25">
        <f>INDEX(FC_E3,$I652)+(MEDIAN(MinStable,$F652,1)-INDEX(FC_L,$I652))*(INDEX(FC_E3,$I652+1)-INDEX(FC_E3,$I652))/(INDEX(FC_L,$I652+1)-INDEX(FC_L,$I652))</f>
        <v>0.40807388235294118</v>
      </c>
      <c r="M652" s="26">
        <f>(Cap_1*F652/J652+IF(N_base&gt;=2,Cap_2*F652/K652,0)+IF(N_base&gt;=3,Cap_3*F652/L652,0))*dt/60</f>
        <v>0.12587502440280326</v>
      </c>
    </row>
    <row r="653" spans="1:13" x14ac:dyDescent="0.2">
      <c r="A653">
        <v>651</v>
      </c>
      <c r="B653" s="22">
        <f>A653/1440</f>
        <v>0.45208333333333334</v>
      </c>
      <c r="C653" s="27">
        <f>Sim!C653</f>
        <v>3.0623999999999998</v>
      </c>
      <c r="D653" s="24">
        <f>Cap_base</f>
        <v>3.4</v>
      </c>
      <c r="E653" s="24">
        <f>MEDIAN(MinStable*D653,C653,D653)</f>
        <v>3.0623999999999998</v>
      </c>
      <c r="F653" s="25">
        <f>E653/D653</f>
        <v>0.90070588235294113</v>
      </c>
      <c r="G653" s="24">
        <f>MAX(0,C653-E653)</f>
        <v>0</v>
      </c>
      <c r="H653" s="24">
        <f>MAX(0,E653-C653)</f>
        <v>0</v>
      </c>
      <c r="I653">
        <f>MIN(MATCH(MEDIAN(MinStable,F653,1),FC_L,1),3)</f>
        <v>3</v>
      </c>
      <c r="J653" s="25">
        <f>INDEX(FC_E1,$I653)+(MEDIAN(MinStable,$F653,1)-INDEX(FC_L,$I653))*(INDEX(FC_E1,$I653+1)-INDEX(FC_E1,$I653))/(INDEX(FC_L,$I653+1)-INDEX(FC_L,$I653))</f>
        <v>0.41886494117647061</v>
      </c>
      <c r="K653" s="25">
        <f>INDEX(FC_E2,$I653)+(MEDIAN(MinStable,$F653,1)-INDEX(FC_L,$I653))*(INDEX(FC_E2,$I653+1)-INDEX(FC_E2,$I653))/(INDEX(FC_L,$I653+1)-INDEX(FC_L,$I653))</f>
        <v>0.41326211764705884</v>
      </c>
      <c r="L653" s="25">
        <f>INDEX(FC_E3,$I653)+(MEDIAN(MinStable,$F653,1)-INDEX(FC_L,$I653))*(INDEX(FC_E3,$I653+1)-INDEX(FC_E3,$I653))/(INDEX(FC_L,$I653+1)-INDEX(FC_L,$I653))</f>
        <v>0.40626211764705883</v>
      </c>
      <c r="M653" s="26">
        <f>(Cap_1*F653/J653+IF(N_base&gt;=2,Cap_2*F653/K653,0)+IF(N_base&gt;=3,Cap_3*F653/L653,0))*dt/60</f>
        <v>0.12361055966927653</v>
      </c>
    </row>
    <row r="654" spans="1:13" x14ac:dyDescent="0.2">
      <c r="A654">
        <v>652</v>
      </c>
      <c r="B654" s="22">
        <f>A654/1440</f>
        <v>0.45277777777777778</v>
      </c>
      <c r="C654" s="27">
        <f>Sim!C654</f>
        <v>3.2031999999999998</v>
      </c>
      <c r="D654" s="24">
        <f>Cap_base</f>
        <v>3.4</v>
      </c>
      <c r="E654" s="24">
        <f>MEDIAN(MinStable*D654,C654,D654)</f>
        <v>3.2031999999999998</v>
      </c>
      <c r="F654" s="25">
        <f>E654/D654</f>
        <v>0.9421176470588235</v>
      </c>
      <c r="G654" s="24">
        <f>MAX(0,C654-E654)</f>
        <v>0</v>
      </c>
      <c r="H654" s="24">
        <f>MAX(0,E654-C654)</f>
        <v>0</v>
      </c>
      <c r="I654">
        <f>MIN(MATCH(MEDIAN(MinStable,F654,1),FC_L,1),3)</f>
        <v>3</v>
      </c>
      <c r="J654" s="25">
        <f>INDEX(FC_E1,$I654)+(MEDIAN(MinStable,$F654,1)-INDEX(FC_L,$I654))*(INDEX(FC_E1,$I654+1)-INDEX(FC_E1,$I654))/(INDEX(FC_L,$I654+1)-INDEX(FC_L,$I654))</f>
        <v>0.42267482352941177</v>
      </c>
      <c r="K654" s="25">
        <f>INDEX(FC_E2,$I654)+(MEDIAN(MinStable,$F654,1)-INDEX(FC_L,$I654))*(INDEX(FC_E2,$I654+1)-INDEX(FC_E2,$I654))/(INDEX(FC_L,$I654+1)-INDEX(FC_L,$I654))</f>
        <v>0.41690635294117645</v>
      </c>
      <c r="L654" s="25">
        <f>INDEX(FC_E3,$I654)+(MEDIAN(MinStable,$F654,1)-INDEX(FC_L,$I654))*(INDEX(FC_E3,$I654+1)-INDEX(FC_E3,$I654))/(INDEX(FC_L,$I654+1)-INDEX(FC_L,$I654))</f>
        <v>0.40990635294117644</v>
      </c>
      <c r="M654" s="26">
        <f>(Cap_1*F654/J654+IF(N_base&gt;=2,Cap_2*F654/K654,0)+IF(N_base&gt;=3,Cap_3*F654/L654,0))*dt/60</f>
        <v>0.12814501966995023</v>
      </c>
    </row>
    <row r="655" spans="1:13" x14ac:dyDescent="0.2">
      <c r="A655">
        <v>653</v>
      </c>
      <c r="B655" s="22">
        <f>A655/1440</f>
        <v>0.45347222222222222</v>
      </c>
      <c r="C655" s="27">
        <f>Sim!C655</f>
        <v>3.0848</v>
      </c>
      <c r="D655" s="24">
        <f>Cap_base</f>
        <v>3.4</v>
      </c>
      <c r="E655" s="24">
        <f>MEDIAN(MinStable*D655,C655,D655)</f>
        <v>3.0848</v>
      </c>
      <c r="F655" s="25">
        <f>E655/D655</f>
        <v>0.90729411764705881</v>
      </c>
      <c r="G655" s="24">
        <f>MAX(0,C655-E655)</f>
        <v>0</v>
      </c>
      <c r="H655" s="24">
        <f>MAX(0,E655-C655)</f>
        <v>0</v>
      </c>
      <c r="I655">
        <f>MIN(MATCH(MEDIAN(MinStable,F655,1),FC_L,1),3)</f>
        <v>3</v>
      </c>
      <c r="J655" s="25">
        <f>INDEX(FC_E1,$I655)+(MEDIAN(MinStable,$F655,1)-INDEX(FC_L,$I655))*(INDEX(FC_E1,$I655+1)-INDEX(FC_E1,$I655))/(INDEX(FC_L,$I655+1)-INDEX(FC_L,$I655))</f>
        <v>0.41947105882352942</v>
      </c>
      <c r="K655" s="25">
        <f>INDEX(FC_E2,$I655)+(MEDIAN(MinStable,$F655,1)-INDEX(FC_L,$I655))*(INDEX(FC_E2,$I655+1)-INDEX(FC_E2,$I655))/(INDEX(FC_L,$I655+1)-INDEX(FC_L,$I655))</f>
        <v>0.41384188235294117</v>
      </c>
      <c r="L655" s="25">
        <f>INDEX(FC_E3,$I655)+(MEDIAN(MinStable,$F655,1)-INDEX(FC_L,$I655))*(INDEX(FC_E3,$I655+1)-INDEX(FC_E3,$I655))/(INDEX(FC_L,$I655+1)-INDEX(FC_L,$I655))</f>
        <v>0.40684188235294116</v>
      </c>
      <c r="M655" s="26">
        <f>(Cap_1*F655/J655+IF(N_base&gt;=2,Cap_2*F655/K655,0)+IF(N_base&gt;=3,Cap_3*F655/L655,0))*dt/60</f>
        <v>0.1243373812944825</v>
      </c>
    </row>
    <row r="656" spans="1:13" x14ac:dyDescent="0.2">
      <c r="A656">
        <v>654</v>
      </c>
      <c r="B656" s="22">
        <f>A656/1440</f>
        <v>0.45416666666666666</v>
      </c>
      <c r="C656" s="27">
        <f>Sim!C656</f>
        <v>3.1655000000000002</v>
      </c>
      <c r="D656" s="24">
        <f>Cap_base</f>
        <v>3.4</v>
      </c>
      <c r="E656" s="24">
        <f>MEDIAN(MinStable*D656,C656,D656)</f>
        <v>3.1655000000000002</v>
      </c>
      <c r="F656" s="25">
        <f>E656/D656</f>
        <v>0.93102941176470599</v>
      </c>
      <c r="G656" s="24">
        <f>MAX(0,C656-E656)</f>
        <v>0</v>
      </c>
      <c r="H656" s="24">
        <f>MAX(0,E656-C656)</f>
        <v>0</v>
      </c>
      <c r="I656">
        <f>MIN(MATCH(MEDIAN(MinStable,F656,1),FC_L,1),3)</f>
        <v>3</v>
      </c>
      <c r="J656" s="25">
        <f>INDEX(FC_E1,$I656)+(MEDIAN(MinStable,$F656,1)-INDEX(FC_L,$I656))*(INDEX(FC_E1,$I656+1)-INDEX(FC_E1,$I656))/(INDEX(FC_L,$I656+1)-INDEX(FC_L,$I656))</f>
        <v>0.42165470588235293</v>
      </c>
      <c r="K656" s="25">
        <f>INDEX(FC_E2,$I656)+(MEDIAN(MinStable,$F656,1)-INDEX(FC_L,$I656))*(INDEX(FC_E2,$I656+1)-INDEX(FC_E2,$I656))/(INDEX(FC_L,$I656+1)-INDEX(FC_L,$I656))</f>
        <v>0.41593058823529411</v>
      </c>
      <c r="L656" s="25">
        <f>INDEX(FC_E3,$I656)+(MEDIAN(MinStable,$F656,1)-INDEX(FC_L,$I656))*(INDEX(FC_E3,$I656+1)-INDEX(FC_E3,$I656))/(INDEX(FC_L,$I656+1)-INDEX(FC_L,$I656))</f>
        <v>0.4089305882352941</v>
      </c>
      <c r="M656" s="26">
        <f>(Cap_1*F656/J656+IF(N_base&gt;=2,Cap_2*F656/K656,0)+IF(N_base&gt;=3,Cap_3*F656/L656,0))*dt/60</f>
        <v>0.12693880992487858</v>
      </c>
    </row>
    <row r="657" spans="1:13" x14ac:dyDescent="0.2">
      <c r="A657">
        <v>655</v>
      </c>
      <c r="B657" s="22">
        <f>A657/1440</f>
        <v>0.4548611111111111</v>
      </c>
      <c r="C657" s="27">
        <f>Sim!C657</f>
        <v>3.1598000000000002</v>
      </c>
      <c r="D657" s="24">
        <f>Cap_base</f>
        <v>3.4</v>
      </c>
      <c r="E657" s="24">
        <f>MEDIAN(MinStable*D657,C657,D657)</f>
        <v>3.1598000000000002</v>
      </c>
      <c r="F657" s="25">
        <f>E657/D657</f>
        <v>0.92935294117647071</v>
      </c>
      <c r="G657" s="24">
        <f>MAX(0,C657-E657)</f>
        <v>0</v>
      </c>
      <c r="H657" s="24">
        <f>MAX(0,E657-C657)</f>
        <v>0</v>
      </c>
      <c r="I657">
        <f>MIN(MATCH(MEDIAN(MinStable,F657,1),FC_L,1),3)</f>
        <v>3</v>
      </c>
      <c r="J657" s="25">
        <f>INDEX(FC_E1,$I657)+(MEDIAN(MinStable,$F657,1)-INDEX(FC_L,$I657))*(INDEX(FC_E1,$I657+1)-INDEX(FC_E1,$I657))/(INDEX(FC_L,$I657+1)-INDEX(FC_L,$I657))</f>
        <v>0.42150047058823531</v>
      </c>
      <c r="K657" s="25">
        <f>INDEX(FC_E2,$I657)+(MEDIAN(MinStable,$F657,1)-INDEX(FC_L,$I657))*(INDEX(FC_E2,$I657+1)-INDEX(FC_E2,$I657))/(INDEX(FC_L,$I657+1)-INDEX(FC_L,$I657))</f>
        <v>0.41578305882352939</v>
      </c>
      <c r="L657" s="25">
        <f>INDEX(FC_E3,$I657)+(MEDIAN(MinStable,$F657,1)-INDEX(FC_L,$I657))*(INDEX(FC_E3,$I657+1)-INDEX(FC_E3,$I657))/(INDEX(FC_L,$I657+1)-INDEX(FC_L,$I657))</f>
        <v>0.40878305882352939</v>
      </c>
      <c r="M657" s="26">
        <f>(Cap_1*F657/J657+IF(N_base&gt;=2,Cap_2*F657/K657,0)+IF(N_base&gt;=3,Cap_3*F657/L657,0))*dt/60</f>
        <v>0.12675593787503608</v>
      </c>
    </row>
    <row r="658" spans="1:13" x14ac:dyDescent="0.2">
      <c r="A658">
        <v>656</v>
      </c>
      <c r="B658" s="22">
        <f>A658/1440</f>
        <v>0.45555555555555555</v>
      </c>
      <c r="C658" s="27">
        <f>Sim!C658</f>
        <v>3.2536</v>
      </c>
      <c r="D658" s="24">
        <f>Cap_base</f>
        <v>3.4</v>
      </c>
      <c r="E658" s="24">
        <f>MEDIAN(MinStable*D658,C658,D658)</f>
        <v>3.2536</v>
      </c>
      <c r="F658" s="25">
        <f>E658/D658</f>
        <v>0.9569411764705883</v>
      </c>
      <c r="G658" s="24">
        <f>MAX(0,C658-E658)</f>
        <v>0</v>
      </c>
      <c r="H658" s="24">
        <f>MAX(0,E658-C658)</f>
        <v>0</v>
      </c>
      <c r="I658">
        <f>MIN(MATCH(MEDIAN(MinStable,F658,1),FC_L,1),3)</f>
        <v>3</v>
      </c>
      <c r="J658" s="25">
        <f>INDEX(FC_E1,$I658)+(MEDIAN(MinStable,$F658,1)-INDEX(FC_L,$I658))*(INDEX(FC_E1,$I658+1)-INDEX(FC_E1,$I658))/(INDEX(FC_L,$I658+1)-INDEX(FC_L,$I658))</f>
        <v>0.42403858823529411</v>
      </c>
      <c r="K658" s="25">
        <f>INDEX(FC_E2,$I658)+(MEDIAN(MinStable,$F658,1)-INDEX(FC_L,$I658))*(INDEX(FC_E2,$I658+1)-INDEX(FC_E2,$I658))/(INDEX(FC_L,$I658+1)-INDEX(FC_L,$I658))</f>
        <v>0.41821082352941175</v>
      </c>
      <c r="L658" s="25">
        <f>INDEX(FC_E3,$I658)+(MEDIAN(MinStable,$F658,1)-INDEX(FC_L,$I658))*(INDEX(FC_E3,$I658+1)-INDEX(FC_E3,$I658))/(INDEX(FC_L,$I658+1)-INDEX(FC_L,$I658))</f>
        <v>0.41121082352941174</v>
      </c>
      <c r="M658" s="26">
        <f>(Cap_1*F658/J658+IF(N_base&gt;=2,Cap_2*F658/K658,0)+IF(N_base&gt;=3,Cap_3*F658/L658,0))*dt/60</f>
        <v>0.12974862920497018</v>
      </c>
    </row>
    <row r="659" spans="1:13" x14ac:dyDescent="0.2">
      <c r="A659">
        <v>657</v>
      </c>
      <c r="B659" s="22">
        <f>A659/1440</f>
        <v>0.45624999999999999</v>
      </c>
      <c r="C659" s="27">
        <f>Sim!C659</f>
        <v>3.1013999999999999</v>
      </c>
      <c r="D659" s="24">
        <f>Cap_base</f>
        <v>3.4</v>
      </c>
      <c r="E659" s="24">
        <f>MEDIAN(MinStable*D659,C659,D659)</f>
        <v>3.1013999999999999</v>
      </c>
      <c r="F659" s="25">
        <f>E659/D659</f>
        <v>0.91217647058823526</v>
      </c>
      <c r="G659" s="24">
        <f>MAX(0,C659-E659)</f>
        <v>0</v>
      </c>
      <c r="H659" s="24">
        <f>MAX(0,E659-C659)</f>
        <v>0</v>
      </c>
      <c r="I659">
        <f>MIN(MATCH(MEDIAN(MinStable,F659,1),FC_L,1),3)</f>
        <v>3</v>
      </c>
      <c r="J659" s="25">
        <f>INDEX(FC_E1,$I659)+(MEDIAN(MinStable,$F659,1)-INDEX(FC_L,$I659))*(INDEX(FC_E1,$I659+1)-INDEX(FC_E1,$I659))/(INDEX(FC_L,$I659+1)-INDEX(FC_L,$I659))</f>
        <v>0.41992023529411765</v>
      </c>
      <c r="K659" s="25">
        <f>INDEX(FC_E2,$I659)+(MEDIAN(MinStable,$F659,1)-INDEX(FC_L,$I659))*(INDEX(FC_E2,$I659+1)-INDEX(FC_E2,$I659))/(INDEX(FC_L,$I659+1)-INDEX(FC_L,$I659))</f>
        <v>0.41427152941176471</v>
      </c>
      <c r="L659" s="25">
        <f>INDEX(FC_E3,$I659)+(MEDIAN(MinStable,$F659,1)-INDEX(FC_L,$I659))*(INDEX(FC_E3,$I659+1)-INDEX(FC_E3,$I659))/(INDEX(FC_L,$I659+1)-INDEX(FC_L,$I659))</f>
        <v>0.4072715294117647</v>
      </c>
      <c r="M659" s="26">
        <f>(Cap_1*F659/J659+IF(N_base&gt;=2,Cap_2*F659/K659,0)+IF(N_base&gt;=3,Cap_3*F659/L659,0))*dt/60</f>
        <v>0.12487467392052687</v>
      </c>
    </row>
    <row r="660" spans="1:13" x14ac:dyDescent="0.2">
      <c r="A660">
        <v>658</v>
      </c>
      <c r="B660" s="22">
        <f>A660/1440</f>
        <v>0.45694444444444443</v>
      </c>
      <c r="C660" s="27">
        <f>Sim!C660</f>
        <v>3.1756000000000002</v>
      </c>
      <c r="D660" s="24">
        <f>Cap_base</f>
        <v>3.4</v>
      </c>
      <c r="E660" s="24">
        <f>MEDIAN(MinStable*D660,C660,D660)</f>
        <v>3.1756000000000002</v>
      </c>
      <c r="F660" s="25">
        <f>E660/D660</f>
        <v>0.93400000000000005</v>
      </c>
      <c r="G660" s="24">
        <f>MAX(0,C660-E660)</f>
        <v>0</v>
      </c>
      <c r="H660" s="24">
        <f>MAX(0,E660-C660)</f>
        <v>0</v>
      </c>
      <c r="I660">
        <f>MIN(MATCH(MEDIAN(MinStable,F660,1),FC_L,1),3)</f>
        <v>3</v>
      </c>
      <c r="J660" s="25">
        <f>INDEX(FC_E1,$I660)+(MEDIAN(MinStable,$F660,1)-INDEX(FC_L,$I660))*(INDEX(FC_E1,$I660+1)-INDEX(FC_E1,$I660))/(INDEX(FC_L,$I660+1)-INDEX(FC_L,$I660))</f>
        <v>0.42192800000000003</v>
      </c>
      <c r="K660" s="25">
        <f>INDEX(FC_E2,$I660)+(MEDIAN(MinStable,$F660,1)-INDEX(FC_L,$I660))*(INDEX(FC_E2,$I660+1)-INDEX(FC_E2,$I660))/(INDEX(FC_L,$I660+1)-INDEX(FC_L,$I660))</f>
        <v>0.41619200000000001</v>
      </c>
      <c r="L660" s="25">
        <f>INDEX(FC_E3,$I660)+(MEDIAN(MinStable,$F660,1)-INDEX(FC_L,$I660))*(INDEX(FC_E3,$I660+1)-INDEX(FC_E3,$I660))/(INDEX(FC_L,$I660+1)-INDEX(FC_L,$I660))</f>
        <v>0.409192</v>
      </c>
      <c r="M660" s="26">
        <f>(Cap_1*F660/J660+IF(N_base&gt;=2,Cap_2*F660/K660,0)+IF(N_base&gt;=3,Cap_3*F660/L660,0))*dt/60</f>
        <v>0.12726252273427294</v>
      </c>
    </row>
    <row r="661" spans="1:13" x14ac:dyDescent="0.2">
      <c r="A661">
        <v>659</v>
      </c>
      <c r="B661" s="22">
        <f>A661/1440</f>
        <v>0.45763888888888887</v>
      </c>
      <c r="C661" s="27">
        <f>Sim!C661</f>
        <v>3.1341000000000001</v>
      </c>
      <c r="D661" s="24">
        <f>Cap_base</f>
        <v>3.4</v>
      </c>
      <c r="E661" s="24">
        <f>MEDIAN(MinStable*D661,C661,D661)</f>
        <v>3.1341000000000001</v>
      </c>
      <c r="F661" s="25">
        <f>E661/D661</f>
        <v>0.92179411764705887</v>
      </c>
      <c r="G661" s="24">
        <f>MAX(0,C661-E661)</f>
        <v>0</v>
      </c>
      <c r="H661" s="24">
        <f>MAX(0,E661-C661)</f>
        <v>0</v>
      </c>
      <c r="I661">
        <f>MIN(MATCH(MEDIAN(MinStable,F661,1),FC_L,1),3)</f>
        <v>3</v>
      </c>
      <c r="J661" s="25">
        <f>INDEX(FC_E1,$I661)+(MEDIAN(MinStable,$F661,1)-INDEX(FC_L,$I661))*(INDEX(FC_E1,$I661+1)-INDEX(FC_E1,$I661))/(INDEX(FC_L,$I661+1)-INDEX(FC_L,$I661))</f>
        <v>0.42080505882352942</v>
      </c>
      <c r="K661" s="25">
        <f>INDEX(FC_E2,$I661)+(MEDIAN(MinStable,$F661,1)-INDEX(FC_L,$I661))*(INDEX(FC_E2,$I661+1)-INDEX(FC_E2,$I661))/(INDEX(FC_L,$I661+1)-INDEX(FC_L,$I661))</f>
        <v>0.41511788235294117</v>
      </c>
      <c r="L661" s="25">
        <f>INDEX(FC_E3,$I661)+(MEDIAN(MinStable,$F661,1)-INDEX(FC_L,$I661))*(INDEX(FC_E3,$I661+1)-INDEX(FC_E3,$I661))/(INDEX(FC_L,$I661+1)-INDEX(FC_L,$I661))</f>
        <v>0.40811788235294116</v>
      </c>
      <c r="M661" s="26">
        <f>(Cap_1*F661/J661+IF(N_base&gt;=2,Cap_2*F661/K661,0)+IF(N_base&gt;=3,Cap_3*F661/L661,0))*dt/60</f>
        <v>0.12592976864147515</v>
      </c>
    </row>
    <row r="662" spans="1:13" x14ac:dyDescent="0.2">
      <c r="A662">
        <v>660</v>
      </c>
      <c r="B662" s="22">
        <f>A662/1440</f>
        <v>0.45833333333333331</v>
      </c>
      <c r="C662" s="27">
        <f>Sim!C662</f>
        <v>1.8722000000000001</v>
      </c>
      <c r="D662" s="24">
        <f>Cap_base</f>
        <v>3.4</v>
      </c>
      <c r="E662" s="24">
        <f>MEDIAN(MinStable*D662,C662,D662)</f>
        <v>1.8722000000000001</v>
      </c>
      <c r="F662" s="25">
        <f>E662/D662</f>
        <v>0.55064705882352949</v>
      </c>
      <c r="G662" s="24">
        <f>MAX(0,C662-E662)</f>
        <v>0</v>
      </c>
      <c r="H662" s="24">
        <f>MAX(0,E662-C662)</f>
        <v>0</v>
      </c>
      <c r="I662">
        <f>MIN(MATCH(MEDIAN(MinStable,F662,1),FC_L,1),3)</f>
        <v>2</v>
      </c>
      <c r="J662" s="25">
        <f>INDEX(FC_E1,$I662)+(MEDIAN(MinStable,$F662,1)-INDEX(FC_L,$I662))*(INDEX(FC_E1,$I662+1)-INDEX(FC_E1,$I662))/(INDEX(FC_L,$I662+1)-INDEX(FC_L,$I662))</f>
        <v>0.37310352941176472</v>
      </c>
      <c r="K662" s="25">
        <f>INDEX(FC_E2,$I662)+(MEDIAN(MinStable,$F662,1)-INDEX(FC_L,$I662))*(INDEX(FC_E2,$I662+1)-INDEX(FC_E2,$I662))/(INDEX(FC_L,$I662+1)-INDEX(FC_L,$I662))</f>
        <v>0.36810352941176472</v>
      </c>
      <c r="L662" s="25">
        <f>INDEX(FC_E3,$I662)+(MEDIAN(MinStable,$F662,1)-INDEX(FC_L,$I662))*(INDEX(FC_E3,$I662+1)-INDEX(FC_E3,$I662))/(INDEX(FC_L,$I662+1)-INDEX(FC_L,$I662))</f>
        <v>0.36190094117647059</v>
      </c>
      <c r="M662" s="26">
        <f>(Cap_1*F662/J662+IF(N_base&gt;=2,Cap_2*F662/K662,0)+IF(N_base&gt;=3,Cap_3*F662/L662,0))*dt/60</f>
        <v>8.4836916567085974E-2</v>
      </c>
    </row>
    <row r="663" spans="1:13" x14ac:dyDescent="0.2">
      <c r="A663">
        <v>661</v>
      </c>
      <c r="B663" s="22">
        <f>A663/1440</f>
        <v>0.45902777777777776</v>
      </c>
      <c r="C663" s="27">
        <f>Sim!C663</f>
        <v>1.8286</v>
      </c>
      <c r="D663" s="24">
        <f>Cap_base</f>
        <v>3.4</v>
      </c>
      <c r="E663" s="24">
        <f>MEDIAN(MinStable*D663,C663,D663)</f>
        <v>1.8286</v>
      </c>
      <c r="F663" s="25">
        <f>E663/D663</f>
        <v>0.5378235294117647</v>
      </c>
      <c r="G663" s="24">
        <f>MAX(0,C663-E663)</f>
        <v>0</v>
      </c>
      <c r="H663" s="24">
        <f>MAX(0,E663-C663)</f>
        <v>0</v>
      </c>
      <c r="I663">
        <f>MIN(MATCH(MEDIAN(MinStable,F663,1),FC_L,1),3)</f>
        <v>2</v>
      </c>
      <c r="J663" s="25">
        <f>INDEX(FC_E1,$I663)+(MEDIAN(MinStable,$F663,1)-INDEX(FC_L,$I663))*(INDEX(FC_E1,$I663+1)-INDEX(FC_E1,$I663))/(INDEX(FC_L,$I663+1)-INDEX(FC_L,$I663))</f>
        <v>0.37105176470588236</v>
      </c>
      <c r="K663" s="25">
        <f>INDEX(FC_E2,$I663)+(MEDIAN(MinStable,$F663,1)-INDEX(FC_L,$I663))*(INDEX(FC_E2,$I663+1)-INDEX(FC_E2,$I663))/(INDEX(FC_L,$I663+1)-INDEX(FC_L,$I663))</f>
        <v>0.36605176470588235</v>
      </c>
      <c r="L663" s="25">
        <f>INDEX(FC_E3,$I663)+(MEDIAN(MinStable,$F663,1)-INDEX(FC_L,$I663))*(INDEX(FC_E3,$I663+1)-INDEX(FC_E3,$I663))/(INDEX(FC_L,$I663+1)-INDEX(FC_L,$I663))</f>
        <v>0.35990047058823527</v>
      </c>
      <c r="M663" s="26">
        <f>(Cap_1*F663/J663+IF(N_base&gt;=2,Cap_2*F663/K663,0)+IF(N_base&gt;=3,Cap_3*F663/L663,0))*dt/60</f>
        <v>8.3322221879743988E-2</v>
      </c>
    </row>
    <row r="664" spans="1:13" x14ac:dyDescent="0.2">
      <c r="A664">
        <v>662</v>
      </c>
      <c r="B664" s="22">
        <f>A664/1440</f>
        <v>0.4597222222222222</v>
      </c>
      <c r="C664" s="27">
        <f>Sim!C664</f>
        <v>1.8327</v>
      </c>
      <c r="D664" s="24">
        <f>Cap_base</f>
        <v>3.4</v>
      </c>
      <c r="E664" s="24">
        <f>MEDIAN(MinStable*D664,C664,D664)</f>
        <v>1.8327</v>
      </c>
      <c r="F664" s="25">
        <f>E664/D664</f>
        <v>0.53902941176470587</v>
      </c>
      <c r="G664" s="24">
        <f>MAX(0,C664-E664)</f>
        <v>0</v>
      </c>
      <c r="H664" s="24">
        <f>MAX(0,E664-C664)</f>
        <v>0</v>
      </c>
      <c r="I664">
        <f>MIN(MATCH(MEDIAN(MinStable,F664,1),FC_L,1),3)</f>
        <v>2</v>
      </c>
      <c r="J664" s="25">
        <f>INDEX(FC_E1,$I664)+(MEDIAN(MinStable,$F664,1)-INDEX(FC_L,$I664))*(INDEX(FC_E1,$I664+1)-INDEX(FC_E1,$I664))/(INDEX(FC_L,$I664+1)-INDEX(FC_L,$I664))</f>
        <v>0.37124470588235292</v>
      </c>
      <c r="K664" s="25">
        <f>INDEX(FC_E2,$I664)+(MEDIAN(MinStable,$F664,1)-INDEX(FC_L,$I664))*(INDEX(FC_E2,$I664+1)-INDEX(FC_E2,$I664))/(INDEX(FC_L,$I664+1)-INDEX(FC_L,$I664))</f>
        <v>0.36624470588235292</v>
      </c>
      <c r="L664" s="25">
        <f>INDEX(FC_E3,$I664)+(MEDIAN(MinStable,$F664,1)-INDEX(FC_L,$I664))*(INDEX(FC_E3,$I664+1)-INDEX(FC_E3,$I664))/(INDEX(FC_L,$I664+1)-INDEX(FC_L,$I664))</f>
        <v>0.3600885882352941</v>
      </c>
      <c r="M664" s="26">
        <f>(Cap_1*F664/J664+IF(N_base&gt;=2,Cap_2*F664/K664,0)+IF(N_base&gt;=3,Cap_3*F664/L664,0))*dt/60</f>
        <v>8.3465376309128161E-2</v>
      </c>
    </row>
    <row r="665" spans="1:13" x14ac:dyDescent="0.2">
      <c r="A665">
        <v>663</v>
      </c>
      <c r="B665" s="22">
        <f>A665/1440</f>
        <v>0.46041666666666664</v>
      </c>
      <c r="C665" s="27">
        <f>Sim!C665</f>
        <v>1.9500999999999999</v>
      </c>
      <c r="D665" s="24">
        <f>Cap_base</f>
        <v>3.4</v>
      </c>
      <c r="E665" s="24">
        <f>MEDIAN(MinStable*D665,C665,D665)</f>
        <v>1.9500999999999999</v>
      </c>
      <c r="F665" s="25">
        <f>E665/D665</f>
        <v>0.57355882352941179</v>
      </c>
      <c r="G665" s="24">
        <f>MAX(0,C665-E665)</f>
        <v>0</v>
      </c>
      <c r="H665" s="24">
        <f>MAX(0,E665-C665)</f>
        <v>0</v>
      </c>
      <c r="I665">
        <f>MIN(MATCH(MEDIAN(MinStable,F665,1),FC_L,1),3)</f>
        <v>2</v>
      </c>
      <c r="J665" s="25">
        <f>INDEX(FC_E1,$I665)+(MEDIAN(MinStable,$F665,1)-INDEX(FC_L,$I665))*(INDEX(FC_E1,$I665+1)-INDEX(FC_E1,$I665))/(INDEX(FC_L,$I665+1)-INDEX(FC_L,$I665))</f>
        <v>0.37676941176470591</v>
      </c>
      <c r="K665" s="25">
        <f>INDEX(FC_E2,$I665)+(MEDIAN(MinStable,$F665,1)-INDEX(FC_L,$I665))*(INDEX(FC_E2,$I665+1)-INDEX(FC_E2,$I665))/(INDEX(FC_L,$I665+1)-INDEX(FC_L,$I665))</f>
        <v>0.3717694117647059</v>
      </c>
      <c r="L665" s="25">
        <f>INDEX(FC_E3,$I665)+(MEDIAN(MinStable,$F665,1)-INDEX(FC_L,$I665))*(INDEX(FC_E3,$I665+1)-INDEX(FC_E3,$I665))/(INDEX(FC_L,$I665+1)-INDEX(FC_L,$I665))</f>
        <v>0.36547517647058825</v>
      </c>
      <c r="M665" s="26">
        <f>(Cap_1*F665/J665+IF(N_base&gt;=2,Cap_2*F665/K665,0)+IF(N_base&gt;=3,Cap_3*F665/L665,0))*dt/60</f>
        <v>8.7501900603739413E-2</v>
      </c>
    </row>
    <row r="666" spans="1:13" x14ac:dyDescent="0.2">
      <c r="A666">
        <v>664</v>
      </c>
      <c r="B666" s="22">
        <f>A666/1440</f>
        <v>0.46111111111111114</v>
      </c>
      <c r="C666" s="27">
        <f>Sim!C666</f>
        <v>1.8521000000000001</v>
      </c>
      <c r="D666" s="24">
        <f>Cap_base</f>
        <v>3.4</v>
      </c>
      <c r="E666" s="24">
        <f>MEDIAN(MinStable*D666,C666,D666)</f>
        <v>1.8521000000000001</v>
      </c>
      <c r="F666" s="25">
        <f>E666/D666</f>
        <v>0.5447352941176471</v>
      </c>
      <c r="G666" s="24">
        <f>MAX(0,C666-E666)</f>
        <v>0</v>
      </c>
      <c r="H666" s="24">
        <f>MAX(0,E666-C666)</f>
        <v>0</v>
      </c>
      <c r="I666">
        <f>MIN(MATCH(MEDIAN(MinStable,F666,1),FC_L,1),3)</f>
        <v>2</v>
      </c>
      <c r="J666" s="25">
        <f>INDEX(FC_E1,$I666)+(MEDIAN(MinStable,$F666,1)-INDEX(FC_L,$I666))*(INDEX(FC_E1,$I666+1)-INDEX(FC_E1,$I666))/(INDEX(FC_L,$I666+1)-INDEX(FC_L,$I666))</f>
        <v>0.37215764705882354</v>
      </c>
      <c r="K666" s="25">
        <f>INDEX(FC_E2,$I666)+(MEDIAN(MinStable,$F666,1)-INDEX(FC_L,$I666))*(INDEX(FC_E2,$I666+1)-INDEX(FC_E2,$I666))/(INDEX(FC_L,$I666+1)-INDEX(FC_L,$I666))</f>
        <v>0.36715764705882353</v>
      </c>
      <c r="L666" s="25">
        <f>INDEX(FC_E3,$I666)+(MEDIAN(MinStable,$F666,1)-INDEX(FC_L,$I666))*(INDEX(FC_E3,$I666+1)-INDEX(FC_E3,$I666))/(INDEX(FC_L,$I666+1)-INDEX(FC_L,$I666))</f>
        <v>0.36097870588235292</v>
      </c>
      <c r="M666" s="26">
        <f>(Cap_1*F666/J666+IF(N_base&gt;=2,Cap_2*F666/K666,0)+IF(N_base&gt;=3,Cap_3*F666/L666,0))*dt/60</f>
        <v>8.4140716071740618E-2</v>
      </c>
    </row>
    <row r="667" spans="1:13" x14ac:dyDescent="0.2">
      <c r="A667">
        <v>665</v>
      </c>
      <c r="B667" s="22">
        <f>A667/1440</f>
        <v>0.46180555555555558</v>
      </c>
      <c r="C667" s="27">
        <f>Sim!C667</f>
        <v>1.9363999999999999</v>
      </c>
      <c r="D667" s="24">
        <f>Cap_base</f>
        <v>3.4</v>
      </c>
      <c r="E667" s="24">
        <f>MEDIAN(MinStable*D667,C667,D667)</f>
        <v>1.9363999999999999</v>
      </c>
      <c r="F667" s="25">
        <f>E667/D667</f>
        <v>0.56952941176470584</v>
      </c>
      <c r="G667" s="24">
        <f>MAX(0,C667-E667)</f>
        <v>0</v>
      </c>
      <c r="H667" s="24">
        <f>MAX(0,E667-C667)</f>
        <v>0</v>
      </c>
      <c r="I667">
        <f>MIN(MATCH(MEDIAN(MinStable,F667,1),FC_L,1),3)</f>
        <v>2</v>
      </c>
      <c r="J667" s="25">
        <f>INDEX(FC_E1,$I667)+(MEDIAN(MinStable,$F667,1)-INDEX(FC_L,$I667))*(INDEX(FC_E1,$I667+1)-INDEX(FC_E1,$I667))/(INDEX(FC_L,$I667+1)-INDEX(FC_L,$I667))</f>
        <v>0.37612470588235292</v>
      </c>
      <c r="K667" s="25">
        <f>INDEX(FC_E2,$I667)+(MEDIAN(MinStable,$F667,1)-INDEX(FC_L,$I667))*(INDEX(FC_E2,$I667+1)-INDEX(FC_E2,$I667))/(INDEX(FC_L,$I667+1)-INDEX(FC_L,$I667))</f>
        <v>0.37112470588235291</v>
      </c>
      <c r="L667" s="25">
        <f>INDEX(FC_E3,$I667)+(MEDIAN(MinStable,$F667,1)-INDEX(FC_L,$I667))*(INDEX(FC_E3,$I667+1)-INDEX(FC_E3,$I667))/(INDEX(FC_L,$I667+1)-INDEX(FC_L,$I667))</f>
        <v>0.36484658823529409</v>
      </c>
      <c r="M667" s="26">
        <f>(Cap_1*F667/J667+IF(N_base&gt;=2,Cap_2*F667/K667,0)+IF(N_base&gt;=3,Cap_3*F667/L667,0))*dt/60</f>
        <v>8.7037006547459106E-2</v>
      </c>
    </row>
    <row r="668" spans="1:13" x14ac:dyDescent="0.2">
      <c r="A668">
        <v>666</v>
      </c>
      <c r="B668" s="22">
        <f>A668/1440</f>
        <v>0.46250000000000002</v>
      </c>
      <c r="C668" s="27">
        <f>Sim!C668</f>
        <v>1.8480000000000001</v>
      </c>
      <c r="D668" s="24">
        <f>Cap_base</f>
        <v>3.4</v>
      </c>
      <c r="E668" s="24">
        <f>MEDIAN(MinStable*D668,C668,D668)</f>
        <v>1.8480000000000001</v>
      </c>
      <c r="F668" s="25">
        <f>E668/D668</f>
        <v>0.54352941176470593</v>
      </c>
      <c r="G668" s="24">
        <f>MAX(0,C668-E668)</f>
        <v>0</v>
      </c>
      <c r="H668" s="24">
        <f>MAX(0,E668-C668)</f>
        <v>0</v>
      </c>
      <c r="I668">
        <f>MIN(MATCH(MEDIAN(MinStable,F668,1),FC_L,1),3)</f>
        <v>2</v>
      </c>
      <c r="J668" s="25">
        <f>INDEX(FC_E1,$I668)+(MEDIAN(MinStable,$F668,1)-INDEX(FC_L,$I668))*(INDEX(FC_E1,$I668+1)-INDEX(FC_E1,$I668))/(INDEX(FC_L,$I668+1)-INDEX(FC_L,$I668))</f>
        <v>0.37196470588235292</v>
      </c>
      <c r="K668" s="25">
        <f>INDEX(FC_E2,$I668)+(MEDIAN(MinStable,$F668,1)-INDEX(FC_L,$I668))*(INDEX(FC_E2,$I668+1)-INDEX(FC_E2,$I668))/(INDEX(FC_L,$I668+1)-INDEX(FC_L,$I668))</f>
        <v>0.36696470588235292</v>
      </c>
      <c r="L668" s="25">
        <f>INDEX(FC_E3,$I668)+(MEDIAN(MinStable,$F668,1)-INDEX(FC_L,$I668))*(INDEX(FC_E3,$I668+1)-INDEX(FC_E3,$I668))/(INDEX(FC_L,$I668+1)-INDEX(FC_L,$I668))</f>
        <v>0.36079058823529409</v>
      </c>
      <c r="M668" s="26">
        <f>(Cap_1*F668/J668+IF(N_base&gt;=2,Cap_2*F668/K668,0)+IF(N_base&gt;=3,Cap_3*F668/L668,0))*dt/60</f>
        <v>8.3998267584331751E-2</v>
      </c>
    </row>
    <row r="669" spans="1:13" x14ac:dyDescent="0.2">
      <c r="A669">
        <v>667</v>
      </c>
      <c r="B669" s="22">
        <f>A669/1440</f>
        <v>0.46319444444444446</v>
      </c>
      <c r="C669" s="27">
        <f>Sim!C669</f>
        <v>1.8864000000000001</v>
      </c>
      <c r="D669" s="24">
        <f>Cap_base</f>
        <v>3.4</v>
      </c>
      <c r="E669" s="24">
        <f>MEDIAN(MinStable*D669,C669,D669)</f>
        <v>1.8864000000000001</v>
      </c>
      <c r="F669" s="25">
        <f>E669/D669</f>
        <v>0.55482352941176472</v>
      </c>
      <c r="G669" s="24">
        <f>MAX(0,C669-E669)</f>
        <v>0</v>
      </c>
      <c r="H669" s="24">
        <f>MAX(0,E669-C669)</f>
        <v>0</v>
      </c>
      <c r="I669">
        <f>MIN(MATCH(MEDIAN(MinStable,F669,1),FC_L,1),3)</f>
        <v>2</v>
      </c>
      <c r="J669" s="25">
        <f>INDEX(FC_E1,$I669)+(MEDIAN(MinStable,$F669,1)-INDEX(FC_L,$I669))*(INDEX(FC_E1,$I669+1)-INDEX(FC_E1,$I669))/(INDEX(FC_L,$I669+1)-INDEX(FC_L,$I669))</f>
        <v>0.37377176470588236</v>
      </c>
      <c r="K669" s="25">
        <f>INDEX(FC_E2,$I669)+(MEDIAN(MinStable,$F669,1)-INDEX(FC_L,$I669))*(INDEX(FC_E2,$I669+1)-INDEX(FC_E2,$I669))/(INDEX(FC_L,$I669+1)-INDEX(FC_L,$I669))</f>
        <v>0.36877176470588235</v>
      </c>
      <c r="L669" s="25">
        <f>INDEX(FC_E3,$I669)+(MEDIAN(MinStable,$F669,1)-INDEX(FC_L,$I669))*(INDEX(FC_E3,$I669+1)-INDEX(FC_E3,$I669))/(INDEX(FC_L,$I669+1)-INDEX(FC_L,$I669))</f>
        <v>0.36255247058823531</v>
      </c>
      <c r="M669" s="26">
        <f>(Cap_1*F669/J669+IF(N_base&gt;=2,Cap_2*F669/K669,0)+IF(N_base&gt;=3,Cap_3*F669/L669,0))*dt/60</f>
        <v>8.5326622798260185E-2</v>
      </c>
    </row>
    <row r="670" spans="1:13" x14ac:dyDescent="0.2">
      <c r="A670">
        <v>668</v>
      </c>
      <c r="B670" s="22">
        <f>A670/1440</f>
        <v>0.46388888888888891</v>
      </c>
      <c r="C670" s="27">
        <f>Sim!C670</f>
        <v>1.9071</v>
      </c>
      <c r="D670" s="24">
        <f>Cap_base</f>
        <v>3.4</v>
      </c>
      <c r="E670" s="24">
        <f>MEDIAN(MinStable*D670,C670,D670)</f>
        <v>1.9071</v>
      </c>
      <c r="F670" s="25">
        <f>E670/D670</f>
        <v>0.56091176470588233</v>
      </c>
      <c r="G670" s="24">
        <f>MAX(0,C670-E670)</f>
        <v>0</v>
      </c>
      <c r="H670" s="24">
        <f>MAX(0,E670-C670)</f>
        <v>0</v>
      </c>
      <c r="I670">
        <f>MIN(MATCH(MEDIAN(MinStable,F670,1),FC_L,1),3)</f>
        <v>2</v>
      </c>
      <c r="J670" s="25">
        <f>INDEX(FC_E1,$I670)+(MEDIAN(MinStable,$F670,1)-INDEX(FC_L,$I670))*(INDEX(FC_E1,$I670+1)-INDEX(FC_E1,$I670))/(INDEX(FC_L,$I670+1)-INDEX(FC_L,$I670))</f>
        <v>0.37474588235294115</v>
      </c>
      <c r="K670" s="25">
        <f>INDEX(FC_E2,$I670)+(MEDIAN(MinStable,$F670,1)-INDEX(FC_L,$I670))*(INDEX(FC_E2,$I670+1)-INDEX(FC_E2,$I670))/(INDEX(FC_L,$I670+1)-INDEX(FC_L,$I670))</f>
        <v>0.36974588235294115</v>
      </c>
      <c r="L670" s="25">
        <f>INDEX(FC_E3,$I670)+(MEDIAN(MinStable,$F670,1)-INDEX(FC_L,$I670))*(INDEX(FC_E3,$I670+1)-INDEX(FC_E3,$I670))/(INDEX(FC_L,$I670+1)-INDEX(FC_L,$I670))</f>
        <v>0.36350223529411763</v>
      </c>
      <c r="M670" s="26">
        <f>(Cap_1*F670/J670+IF(N_base&gt;=2,Cap_2*F670/K670,0)+IF(N_base&gt;=3,Cap_3*F670/L670,0))*dt/60</f>
        <v>8.6037342800266758E-2</v>
      </c>
    </row>
    <row r="671" spans="1:13" x14ac:dyDescent="0.2">
      <c r="A671">
        <v>669</v>
      </c>
      <c r="B671" s="22">
        <f>A671/1440</f>
        <v>0.46458333333333335</v>
      </c>
      <c r="C671" s="27">
        <f>Sim!C671</f>
        <v>1.9327000000000001</v>
      </c>
      <c r="D671" s="24">
        <f>Cap_base</f>
        <v>3.4</v>
      </c>
      <c r="E671" s="24">
        <f>MEDIAN(MinStable*D671,C671,D671)</f>
        <v>1.9327000000000001</v>
      </c>
      <c r="F671" s="25">
        <f>E671/D671</f>
        <v>0.56844117647058823</v>
      </c>
      <c r="G671" s="24">
        <f>MAX(0,C671-E671)</f>
        <v>0</v>
      </c>
      <c r="H671" s="24">
        <f>MAX(0,E671-C671)</f>
        <v>0</v>
      </c>
      <c r="I671">
        <f>MIN(MATCH(MEDIAN(MinStable,F671,1),FC_L,1),3)</f>
        <v>2</v>
      </c>
      <c r="J671" s="25">
        <f>INDEX(FC_E1,$I671)+(MEDIAN(MinStable,$F671,1)-INDEX(FC_L,$I671))*(INDEX(FC_E1,$I671+1)-INDEX(FC_E1,$I671))/(INDEX(FC_L,$I671+1)-INDEX(FC_L,$I671))</f>
        <v>0.37595058823529409</v>
      </c>
      <c r="K671" s="25">
        <f>INDEX(FC_E2,$I671)+(MEDIAN(MinStable,$F671,1)-INDEX(FC_L,$I671))*(INDEX(FC_E2,$I671+1)-INDEX(FC_E2,$I671))/(INDEX(FC_L,$I671+1)-INDEX(FC_L,$I671))</f>
        <v>0.37095058823529409</v>
      </c>
      <c r="L671" s="25">
        <f>INDEX(FC_E3,$I671)+(MEDIAN(MinStable,$F671,1)-INDEX(FC_L,$I671))*(INDEX(FC_E3,$I671+1)-INDEX(FC_E3,$I671))/(INDEX(FC_L,$I671+1)-INDEX(FC_L,$I671))</f>
        <v>0.36467682352941178</v>
      </c>
      <c r="M671" s="26">
        <f>(Cap_1*F671/J671+IF(N_base&gt;=2,Cap_2*F671/K671,0)+IF(N_base&gt;=3,Cap_3*F671/L671,0))*dt/60</f>
        <v>8.6911176106772195E-2</v>
      </c>
    </row>
    <row r="672" spans="1:13" x14ac:dyDescent="0.2">
      <c r="A672">
        <v>670</v>
      </c>
      <c r="B672" s="22">
        <f>A672/1440</f>
        <v>0.46527777777777779</v>
      </c>
      <c r="C672" s="27">
        <f>Sim!C672</f>
        <v>1.9342999999999999</v>
      </c>
      <c r="D672" s="24">
        <f>Cap_base</f>
        <v>3.4</v>
      </c>
      <c r="E672" s="24">
        <f>MEDIAN(MinStable*D672,C672,D672)</f>
        <v>1.9342999999999999</v>
      </c>
      <c r="F672" s="25">
        <f>E672/D672</f>
        <v>0.56891176470588234</v>
      </c>
      <c r="G672" s="24">
        <f>MAX(0,C672-E672)</f>
        <v>0</v>
      </c>
      <c r="H672" s="24">
        <f>MAX(0,E672-C672)</f>
        <v>0</v>
      </c>
      <c r="I672">
        <f>MIN(MATCH(MEDIAN(MinStable,F672,1),FC_L,1),3)</f>
        <v>2</v>
      </c>
      <c r="J672" s="25">
        <f>INDEX(FC_E1,$I672)+(MEDIAN(MinStable,$F672,1)-INDEX(FC_L,$I672))*(INDEX(FC_E1,$I672+1)-INDEX(FC_E1,$I672))/(INDEX(FC_L,$I672+1)-INDEX(FC_L,$I672))</f>
        <v>0.37602588235294115</v>
      </c>
      <c r="K672" s="25">
        <f>INDEX(FC_E2,$I672)+(MEDIAN(MinStable,$F672,1)-INDEX(FC_L,$I672))*(INDEX(FC_E2,$I672+1)-INDEX(FC_E2,$I672))/(INDEX(FC_L,$I672+1)-INDEX(FC_L,$I672))</f>
        <v>0.37102588235294115</v>
      </c>
      <c r="L672" s="25">
        <f>INDEX(FC_E3,$I672)+(MEDIAN(MinStable,$F672,1)-INDEX(FC_L,$I672))*(INDEX(FC_E3,$I672+1)-INDEX(FC_E3,$I672))/(INDEX(FC_L,$I672+1)-INDEX(FC_L,$I672))</f>
        <v>0.36475023529411765</v>
      </c>
      <c r="M672" s="26">
        <f>(Cap_1*F672/J672+IF(N_base&gt;=2,Cap_2*F672/K672,0)+IF(N_base&gt;=3,Cap_3*F672/L672,0))*dt/60</f>
        <v>8.6965603656984219E-2</v>
      </c>
    </row>
    <row r="673" spans="1:13" x14ac:dyDescent="0.2">
      <c r="A673">
        <v>671</v>
      </c>
      <c r="B673" s="22">
        <f>A673/1440</f>
        <v>0.46597222222222223</v>
      </c>
      <c r="C673" s="27">
        <f>Sim!C673</f>
        <v>1.8625</v>
      </c>
      <c r="D673" s="24">
        <f>Cap_base</f>
        <v>3.4</v>
      </c>
      <c r="E673" s="24">
        <f>MEDIAN(MinStable*D673,C673,D673)</f>
        <v>1.8625</v>
      </c>
      <c r="F673" s="25">
        <f>E673/D673</f>
        <v>0.54779411764705888</v>
      </c>
      <c r="G673" s="24">
        <f>MAX(0,C673-E673)</f>
        <v>0</v>
      </c>
      <c r="H673" s="24">
        <f>MAX(0,E673-C673)</f>
        <v>0</v>
      </c>
      <c r="I673">
        <f>MIN(MATCH(MEDIAN(MinStable,F673,1),FC_L,1),3)</f>
        <v>2</v>
      </c>
      <c r="J673" s="25">
        <f>INDEX(FC_E1,$I673)+(MEDIAN(MinStable,$F673,1)-INDEX(FC_L,$I673))*(INDEX(FC_E1,$I673+1)-INDEX(FC_E1,$I673))/(INDEX(FC_L,$I673+1)-INDEX(FC_L,$I673))</f>
        <v>0.37264705882352944</v>
      </c>
      <c r="K673" s="25">
        <f>INDEX(FC_E2,$I673)+(MEDIAN(MinStable,$F673,1)-INDEX(FC_L,$I673))*(INDEX(FC_E2,$I673+1)-INDEX(FC_E2,$I673))/(INDEX(FC_L,$I673+1)-INDEX(FC_L,$I673))</f>
        <v>0.36764705882352944</v>
      </c>
      <c r="L673" s="25">
        <f>INDEX(FC_E3,$I673)+(MEDIAN(MinStable,$F673,1)-INDEX(FC_L,$I673))*(INDEX(FC_E3,$I673+1)-INDEX(FC_E3,$I673))/(INDEX(FC_L,$I673+1)-INDEX(FC_L,$I673))</f>
        <v>0.36145588235294118</v>
      </c>
      <c r="M673" s="26">
        <f>(Cap_1*F673/J673+IF(N_base&gt;=2,Cap_2*F673/K673,0)+IF(N_base&gt;=3,Cap_3*F673/L673,0))*dt/60</f>
        <v>8.4501383153927495E-2</v>
      </c>
    </row>
    <row r="674" spans="1:13" x14ac:dyDescent="0.2">
      <c r="A674">
        <v>672</v>
      </c>
      <c r="B674" s="22">
        <f>A674/1440</f>
        <v>0.46666666666666667</v>
      </c>
      <c r="C674" s="27">
        <f>Sim!C674</f>
        <v>1.8281000000000001</v>
      </c>
      <c r="D674" s="24">
        <f>Cap_base</f>
        <v>3.4</v>
      </c>
      <c r="E674" s="24">
        <f>MEDIAN(MinStable*D674,C674,D674)</f>
        <v>1.8281000000000001</v>
      </c>
      <c r="F674" s="25">
        <f>E674/D674</f>
        <v>0.53767647058823531</v>
      </c>
      <c r="G674" s="24">
        <f>MAX(0,C674-E674)</f>
        <v>0</v>
      </c>
      <c r="H674" s="24">
        <f>MAX(0,E674-C674)</f>
        <v>0</v>
      </c>
      <c r="I674">
        <f>MIN(MATCH(MEDIAN(MinStable,F674,1),FC_L,1),3)</f>
        <v>2</v>
      </c>
      <c r="J674" s="25">
        <f>INDEX(FC_E1,$I674)+(MEDIAN(MinStable,$F674,1)-INDEX(FC_L,$I674))*(INDEX(FC_E1,$I674+1)-INDEX(FC_E1,$I674))/(INDEX(FC_L,$I674+1)-INDEX(FC_L,$I674))</f>
        <v>0.37102823529411766</v>
      </c>
      <c r="K674" s="25">
        <f>INDEX(FC_E2,$I674)+(MEDIAN(MinStable,$F674,1)-INDEX(FC_L,$I674))*(INDEX(FC_E2,$I674+1)-INDEX(FC_E2,$I674))/(INDEX(FC_L,$I674+1)-INDEX(FC_L,$I674))</f>
        <v>0.36602823529411765</v>
      </c>
      <c r="L674" s="25">
        <f>INDEX(FC_E3,$I674)+(MEDIAN(MinStable,$F674,1)-INDEX(FC_L,$I674))*(INDEX(FC_E3,$I674+1)-INDEX(FC_E3,$I674))/(INDEX(FC_L,$I674+1)-INDEX(FC_L,$I674))</f>
        <v>0.35987752941176471</v>
      </c>
      <c r="M674" s="26">
        <f>(Cap_1*F674/J674+IF(N_base&gt;=2,Cap_2*F674/K674,0)+IF(N_base&gt;=3,Cap_3*F674/L674,0))*dt/60</f>
        <v>8.3304753774659027E-2</v>
      </c>
    </row>
    <row r="675" spans="1:13" x14ac:dyDescent="0.2">
      <c r="A675">
        <v>673</v>
      </c>
      <c r="B675" s="22">
        <f>A675/1440</f>
        <v>0.46736111111111112</v>
      </c>
      <c r="C675" s="27">
        <f>Sim!C675</f>
        <v>1.9619</v>
      </c>
      <c r="D675" s="24">
        <f>Cap_base</f>
        <v>3.4</v>
      </c>
      <c r="E675" s="24">
        <f>MEDIAN(MinStable*D675,C675,D675)</f>
        <v>1.9619</v>
      </c>
      <c r="F675" s="25">
        <f>E675/D675</f>
        <v>0.5770294117647059</v>
      </c>
      <c r="G675" s="24">
        <f>MAX(0,C675-E675)</f>
        <v>0</v>
      </c>
      <c r="H675" s="24">
        <f>MAX(0,E675-C675)</f>
        <v>0</v>
      </c>
      <c r="I675">
        <f>MIN(MATCH(MEDIAN(MinStable,F675,1),FC_L,1),3)</f>
        <v>2</v>
      </c>
      <c r="J675" s="25">
        <f>INDEX(FC_E1,$I675)+(MEDIAN(MinStable,$F675,1)-INDEX(FC_L,$I675))*(INDEX(FC_E1,$I675+1)-INDEX(FC_E1,$I675))/(INDEX(FC_L,$I675+1)-INDEX(FC_L,$I675))</f>
        <v>0.37732470588235295</v>
      </c>
      <c r="K675" s="25">
        <f>INDEX(FC_E2,$I675)+(MEDIAN(MinStable,$F675,1)-INDEX(FC_L,$I675))*(INDEX(FC_E2,$I675+1)-INDEX(FC_E2,$I675))/(INDEX(FC_L,$I675+1)-INDEX(FC_L,$I675))</f>
        <v>0.37232470588235295</v>
      </c>
      <c r="L675" s="25">
        <f>INDEX(FC_E3,$I675)+(MEDIAN(MinStable,$F675,1)-INDEX(FC_L,$I675))*(INDEX(FC_E3,$I675+1)-INDEX(FC_E3,$I675))/(INDEX(FC_L,$I675+1)-INDEX(FC_L,$I675))</f>
        <v>0.36601658823529409</v>
      </c>
      <c r="M675" s="26">
        <f>(Cap_1*F675/J675+IF(N_base&gt;=2,Cap_2*F675/K675,0)+IF(N_base&gt;=3,Cap_3*F675/L675,0))*dt/60</f>
        <v>8.7901039192866195E-2</v>
      </c>
    </row>
    <row r="676" spans="1:13" x14ac:dyDescent="0.2">
      <c r="A676">
        <v>674</v>
      </c>
      <c r="B676" s="22">
        <f>A676/1440</f>
        <v>0.46805555555555556</v>
      </c>
      <c r="C676" s="27">
        <f>Sim!C676</f>
        <v>2.0004</v>
      </c>
      <c r="D676" s="24">
        <f>Cap_base</f>
        <v>3.4</v>
      </c>
      <c r="E676" s="24">
        <f>MEDIAN(MinStable*D676,C676,D676)</f>
        <v>2.0004</v>
      </c>
      <c r="F676" s="25">
        <f>E676/D676</f>
        <v>0.58835294117647063</v>
      </c>
      <c r="G676" s="24">
        <f>MAX(0,C676-E676)</f>
        <v>0</v>
      </c>
      <c r="H676" s="24">
        <f>MAX(0,E676-C676)</f>
        <v>0</v>
      </c>
      <c r="I676">
        <f>MIN(MATCH(MEDIAN(MinStable,F676,1),FC_L,1),3)</f>
        <v>2</v>
      </c>
      <c r="J676" s="25">
        <f>INDEX(FC_E1,$I676)+(MEDIAN(MinStable,$F676,1)-INDEX(FC_L,$I676))*(INDEX(FC_E1,$I676+1)-INDEX(FC_E1,$I676))/(INDEX(FC_L,$I676+1)-INDEX(FC_L,$I676))</f>
        <v>0.3791364705882353</v>
      </c>
      <c r="K676" s="25">
        <f>INDEX(FC_E2,$I676)+(MEDIAN(MinStable,$F676,1)-INDEX(FC_L,$I676))*(INDEX(FC_E2,$I676+1)-INDEX(FC_E2,$I676))/(INDEX(FC_L,$I676+1)-INDEX(FC_L,$I676))</f>
        <v>0.37413647058823529</v>
      </c>
      <c r="L676" s="25">
        <f>INDEX(FC_E3,$I676)+(MEDIAN(MinStable,$F676,1)-INDEX(FC_L,$I676))*(INDEX(FC_E3,$I676+1)-INDEX(FC_E3,$I676))/(INDEX(FC_L,$I676+1)-INDEX(FC_L,$I676))</f>
        <v>0.36778305882352941</v>
      </c>
      <c r="M676" s="26">
        <f>(Cap_1*F676/J676+IF(N_base&gt;=2,Cap_2*F676/K676,0)+IF(N_base&gt;=3,Cap_3*F676/L676,0))*dt/60</f>
        <v>8.9195134256824446E-2</v>
      </c>
    </row>
    <row r="677" spans="1:13" x14ac:dyDescent="0.2">
      <c r="A677">
        <v>675</v>
      </c>
      <c r="B677" s="22">
        <f>A677/1440</f>
        <v>0.46875</v>
      </c>
      <c r="C677" s="27">
        <f>Sim!C677</f>
        <v>1.8945000000000001</v>
      </c>
      <c r="D677" s="24">
        <f>Cap_base</f>
        <v>3.4</v>
      </c>
      <c r="E677" s="24">
        <f>MEDIAN(MinStable*D677,C677,D677)</f>
        <v>1.8945000000000001</v>
      </c>
      <c r="F677" s="25">
        <f>E677/D677</f>
        <v>0.55720588235294122</v>
      </c>
      <c r="G677" s="24">
        <f>MAX(0,C677-E677)</f>
        <v>0</v>
      </c>
      <c r="H677" s="24">
        <f>MAX(0,E677-C677)</f>
        <v>0</v>
      </c>
      <c r="I677">
        <f>MIN(MATCH(MEDIAN(MinStable,F677,1),FC_L,1),3)</f>
        <v>2</v>
      </c>
      <c r="J677" s="25">
        <f>INDEX(FC_E1,$I677)+(MEDIAN(MinStable,$F677,1)-INDEX(FC_L,$I677))*(INDEX(FC_E1,$I677+1)-INDEX(FC_E1,$I677))/(INDEX(FC_L,$I677+1)-INDEX(FC_L,$I677))</f>
        <v>0.37415294117647058</v>
      </c>
      <c r="K677" s="25">
        <f>INDEX(FC_E2,$I677)+(MEDIAN(MinStable,$F677,1)-INDEX(FC_L,$I677))*(INDEX(FC_E2,$I677+1)-INDEX(FC_E2,$I677))/(INDEX(FC_L,$I677+1)-INDEX(FC_L,$I677))</f>
        <v>0.36915294117647057</v>
      </c>
      <c r="L677" s="25">
        <f>INDEX(FC_E3,$I677)+(MEDIAN(MinStable,$F677,1)-INDEX(FC_L,$I677))*(INDEX(FC_E3,$I677+1)-INDEX(FC_E3,$I677))/(INDEX(FC_L,$I677+1)-INDEX(FC_L,$I677))</f>
        <v>0.36292411764705884</v>
      </c>
      <c r="M677" s="26">
        <f>(Cap_1*F677/J677+IF(N_base&gt;=2,Cap_2*F677/K677,0)+IF(N_base&gt;=3,Cap_3*F677/L677,0))*dt/60</f>
        <v>8.5605174032304499E-2</v>
      </c>
    </row>
    <row r="678" spans="1:13" x14ac:dyDescent="0.2">
      <c r="A678">
        <v>676</v>
      </c>
      <c r="B678" s="22">
        <f>A678/1440</f>
        <v>0.46944444444444444</v>
      </c>
      <c r="C678" s="27">
        <f>Sim!C678</f>
        <v>1.8985000000000001</v>
      </c>
      <c r="D678" s="24">
        <f>Cap_base</f>
        <v>3.4</v>
      </c>
      <c r="E678" s="24">
        <f>MEDIAN(MinStable*D678,C678,D678)</f>
        <v>1.8985000000000001</v>
      </c>
      <c r="F678" s="25">
        <f>E678/D678</f>
        <v>0.55838235294117655</v>
      </c>
      <c r="G678" s="24">
        <f>MAX(0,C678-E678)</f>
        <v>0</v>
      </c>
      <c r="H678" s="24">
        <f>MAX(0,E678-C678)</f>
        <v>0</v>
      </c>
      <c r="I678">
        <f>MIN(MATCH(MEDIAN(MinStable,F678,1),FC_L,1),3)</f>
        <v>2</v>
      </c>
      <c r="J678" s="25">
        <f>INDEX(FC_E1,$I678)+(MEDIAN(MinStable,$F678,1)-INDEX(FC_L,$I678))*(INDEX(FC_E1,$I678+1)-INDEX(FC_E1,$I678))/(INDEX(FC_L,$I678+1)-INDEX(FC_L,$I678))</f>
        <v>0.37434117647058823</v>
      </c>
      <c r="K678" s="25">
        <f>INDEX(FC_E2,$I678)+(MEDIAN(MinStable,$F678,1)-INDEX(FC_L,$I678))*(INDEX(FC_E2,$I678+1)-INDEX(FC_E2,$I678))/(INDEX(FC_L,$I678+1)-INDEX(FC_L,$I678))</f>
        <v>0.36934117647058823</v>
      </c>
      <c r="L678" s="25">
        <f>INDEX(FC_E3,$I678)+(MEDIAN(MinStable,$F678,1)-INDEX(FC_L,$I678))*(INDEX(FC_E3,$I678+1)-INDEX(FC_E3,$I678))/(INDEX(FC_L,$I678+1)-INDEX(FC_L,$I678))</f>
        <v>0.36310764705882353</v>
      </c>
      <c r="M678" s="26">
        <f>(Cap_1*F678/J678+IF(N_base&gt;=2,Cap_2*F678/K678,0)+IF(N_base&gt;=3,Cap_3*F678/L678,0))*dt/60</f>
        <v>8.5742519691187222E-2</v>
      </c>
    </row>
    <row r="679" spans="1:13" x14ac:dyDescent="0.2">
      <c r="A679">
        <v>677</v>
      </c>
      <c r="B679" s="22">
        <f>A679/1440</f>
        <v>0.47013888888888888</v>
      </c>
      <c r="C679" s="27">
        <f>Sim!C679</f>
        <v>1.9683999999999999</v>
      </c>
      <c r="D679" s="24">
        <f>Cap_base</f>
        <v>3.4</v>
      </c>
      <c r="E679" s="24">
        <f>MEDIAN(MinStable*D679,C679,D679)</f>
        <v>1.9683999999999999</v>
      </c>
      <c r="F679" s="25">
        <f>E679/D679</f>
        <v>0.57894117647058818</v>
      </c>
      <c r="G679" s="24">
        <f>MAX(0,C679-E679)</f>
        <v>0</v>
      </c>
      <c r="H679" s="24">
        <f>MAX(0,E679-C679)</f>
        <v>0</v>
      </c>
      <c r="I679">
        <f>MIN(MATCH(MEDIAN(MinStable,F679,1),FC_L,1),3)</f>
        <v>2</v>
      </c>
      <c r="J679" s="25">
        <f>INDEX(FC_E1,$I679)+(MEDIAN(MinStable,$F679,1)-INDEX(FC_L,$I679))*(INDEX(FC_E1,$I679+1)-INDEX(FC_E1,$I679))/(INDEX(FC_L,$I679+1)-INDEX(FC_L,$I679))</f>
        <v>0.37763058823529411</v>
      </c>
      <c r="K679" s="25">
        <f>INDEX(FC_E2,$I679)+(MEDIAN(MinStable,$F679,1)-INDEX(FC_L,$I679))*(INDEX(FC_E2,$I679+1)-INDEX(FC_E2,$I679))/(INDEX(FC_L,$I679+1)-INDEX(FC_L,$I679))</f>
        <v>0.3726305882352941</v>
      </c>
      <c r="L679" s="25">
        <f>INDEX(FC_E3,$I679)+(MEDIAN(MinStable,$F679,1)-INDEX(FC_L,$I679))*(INDEX(FC_E3,$I679+1)-INDEX(FC_E3,$I679))/(INDEX(FC_L,$I679+1)-INDEX(FC_L,$I679))</f>
        <v>0.36631482352941175</v>
      </c>
      <c r="M679" s="26">
        <f>(Cap_1*F679/J679+IF(N_base&gt;=2,Cap_2*F679/K679,0)+IF(N_base&gt;=3,Cap_3*F679/L679,0))*dt/60</f>
        <v>8.8120399261275517E-2</v>
      </c>
    </row>
    <row r="680" spans="1:13" x14ac:dyDescent="0.2">
      <c r="A680">
        <v>678</v>
      </c>
      <c r="B680" s="22">
        <f>A680/1440</f>
        <v>0.47083333333333333</v>
      </c>
      <c r="C680" s="27">
        <f>Sim!C680</f>
        <v>1.9037999999999999</v>
      </c>
      <c r="D680" s="24">
        <f>Cap_base</f>
        <v>3.4</v>
      </c>
      <c r="E680" s="24">
        <f>MEDIAN(MinStable*D680,C680,D680)</f>
        <v>1.9037999999999999</v>
      </c>
      <c r="F680" s="25">
        <f>E680/D680</f>
        <v>0.55994117647058828</v>
      </c>
      <c r="G680" s="24">
        <f>MAX(0,C680-E680)</f>
        <v>0</v>
      </c>
      <c r="H680" s="24">
        <f>MAX(0,E680-C680)</f>
        <v>0</v>
      </c>
      <c r="I680">
        <f>MIN(MATCH(MEDIAN(MinStable,F680,1),FC_L,1),3)</f>
        <v>2</v>
      </c>
      <c r="J680" s="25">
        <f>INDEX(FC_E1,$I680)+(MEDIAN(MinStable,$F680,1)-INDEX(FC_L,$I680))*(INDEX(FC_E1,$I680+1)-INDEX(FC_E1,$I680))/(INDEX(FC_L,$I680+1)-INDEX(FC_L,$I680))</f>
        <v>0.37459058823529412</v>
      </c>
      <c r="K680" s="25">
        <f>INDEX(FC_E2,$I680)+(MEDIAN(MinStable,$F680,1)-INDEX(FC_L,$I680))*(INDEX(FC_E2,$I680+1)-INDEX(FC_E2,$I680))/(INDEX(FC_L,$I680+1)-INDEX(FC_L,$I680))</f>
        <v>0.36959058823529412</v>
      </c>
      <c r="L680" s="25">
        <f>INDEX(FC_E3,$I680)+(MEDIAN(MinStable,$F680,1)-INDEX(FC_L,$I680))*(INDEX(FC_E3,$I680+1)-INDEX(FC_E3,$I680))/(INDEX(FC_L,$I680+1)-INDEX(FC_L,$I680))</f>
        <v>0.36335082352941178</v>
      </c>
      <c r="M680" s="26">
        <f>(Cap_1*F680/J680+IF(N_base&gt;=2,Cap_2*F680/K680,0)+IF(N_base&gt;=3,Cap_3*F680/L680,0))*dt/60</f>
        <v>8.5924288783717565E-2</v>
      </c>
    </row>
    <row r="681" spans="1:13" x14ac:dyDescent="0.2">
      <c r="A681">
        <v>679</v>
      </c>
      <c r="B681" s="22">
        <f>A681/1440</f>
        <v>0.47152777777777777</v>
      </c>
      <c r="C681" s="27">
        <f>Sim!C681</f>
        <v>1.9031</v>
      </c>
      <c r="D681" s="24">
        <f>Cap_base</f>
        <v>3.4</v>
      </c>
      <c r="E681" s="24">
        <f>MEDIAN(MinStable*D681,C681,D681)</f>
        <v>1.9031</v>
      </c>
      <c r="F681" s="25">
        <f>E681/D681</f>
        <v>0.55973529411764711</v>
      </c>
      <c r="G681" s="24">
        <f>MAX(0,C681-E681)</f>
        <v>0</v>
      </c>
      <c r="H681" s="24">
        <f>MAX(0,E681-C681)</f>
        <v>0</v>
      </c>
      <c r="I681">
        <f>MIN(MATCH(MEDIAN(MinStable,F681,1),FC_L,1),3)</f>
        <v>2</v>
      </c>
      <c r="J681" s="25">
        <f>INDEX(FC_E1,$I681)+(MEDIAN(MinStable,$F681,1)-INDEX(FC_L,$I681))*(INDEX(FC_E1,$I681+1)-INDEX(FC_E1,$I681))/(INDEX(FC_L,$I681+1)-INDEX(FC_L,$I681))</f>
        <v>0.37455764705882355</v>
      </c>
      <c r="K681" s="25">
        <f>INDEX(FC_E2,$I681)+(MEDIAN(MinStable,$F681,1)-INDEX(FC_L,$I681))*(INDEX(FC_E2,$I681+1)-INDEX(FC_E2,$I681))/(INDEX(FC_L,$I681+1)-INDEX(FC_L,$I681))</f>
        <v>0.36955764705882355</v>
      </c>
      <c r="L681" s="25">
        <f>INDEX(FC_E3,$I681)+(MEDIAN(MinStable,$F681,1)-INDEX(FC_L,$I681))*(INDEX(FC_E3,$I681+1)-INDEX(FC_E3,$I681))/(INDEX(FC_L,$I681+1)-INDEX(FC_L,$I681))</f>
        <v>0.36331870588235293</v>
      </c>
      <c r="M681" s="26">
        <f>(Cap_1*F681/J681+IF(N_base&gt;=2,Cap_2*F681/K681,0)+IF(N_base&gt;=3,Cap_3*F681/L681,0))*dt/60</f>
        <v>8.5900295503834309E-2</v>
      </c>
    </row>
    <row r="682" spans="1:13" x14ac:dyDescent="0.2">
      <c r="A682">
        <v>680</v>
      </c>
      <c r="B682" s="22">
        <f>A682/1440</f>
        <v>0.47222222222222221</v>
      </c>
      <c r="C682" s="27">
        <f>Sim!C682</f>
        <v>1.7972999999999999</v>
      </c>
      <c r="D682" s="24">
        <f>Cap_base</f>
        <v>3.4</v>
      </c>
      <c r="E682" s="24">
        <f>MEDIAN(MinStable*D682,C682,D682)</f>
        <v>1.7972999999999999</v>
      </c>
      <c r="F682" s="25">
        <f>E682/D682</f>
        <v>0.52861764705882353</v>
      </c>
      <c r="G682" s="24">
        <f>MAX(0,C682-E682)</f>
        <v>0</v>
      </c>
      <c r="H682" s="24">
        <f>MAX(0,E682-C682)</f>
        <v>0</v>
      </c>
      <c r="I682">
        <f>MIN(MATCH(MEDIAN(MinStable,F682,1),FC_L,1),3)</f>
        <v>2</v>
      </c>
      <c r="J682" s="25">
        <f>INDEX(FC_E1,$I682)+(MEDIAN(MinStable,$F682,1)-INDEX(FC_L,$I682))*(INDEX(FC_E1,$I682+1)-INDEX(FC_E1,$I682))/(INDEX(FC_L,$I682+1)-INDEX(FC_L,$I682))</f>
        <v>0.36957882352941174</v>
      </c>
      <c r="K682" s="25">
        <f>INDEX(FC_E2,$I682)+(MEDIAN(MinStable,$F682,1)-INDEX(FC_L,$I682))*(INDEX(FC_E2,$I682+1)-INDEX(FC_E2,$I682))/(INDEX(FC_L,$I682+1)-INDEX(FC_L,$I682))</f>
        <v>0.36457882352941173</v>
      </c>
      <c r="L682" s="25">
        <f>INDEX(FC_E3,$I682)+(MEDIAN(MinStable,$F682,1)-INDEX(FC_L,$I682))*(INDEX(FC_E3,$I682+1)-INDEX(FC_E3,$I682))/(INDEX(FC_L,$I682+1)-INDEX(FC_L,$I682))</f>
        <v>0.35846435294117646</v>
      </c>
      <c r="M682" s="26">
        <f>(Cap_1*F682/J682+IF(N_base&gt;=2,Cap_2*F682/K682,0)+IF(N_base&gt;=3,Cap_3*F682/L682,0))*dt/60</f>
        <v>8.2224403659345843E-2</v>
      </c>
    </row>
    <row r="683" spans="1:13" x14ac:dyDescent="0.2">
      <c r="A683">
        <v>681</v>
      </c>
      <c r="B683" s="22">
        <f>A683/1440</f>
        <v>0.47291666666666665</v>
      </c>
      <c r="C683" s="27">
        <f>Sim!C683</f>
        <v>1.8319000000000001</v>
      </c>
      <c r="D683" s="24">
        <f>Cap_base</f>
        <v>3.4</v>
      </c>
      <c r="E683" s="24">
        <f>MEDIAN(MinStable*D683,C683,D683)</f>
        <v>1.8319000000000001</v>
      </c>
      <c r="F683" s="25">
        <f>E683/D683</f>
        <v>0.53879411764705887</v>
      </c>
      <c r="G683" s="24">
        <f>MAX(0,C683-E683)</f>
        <v>0</v>
      </c>
      <c r="H683" s="24">
        <f>MAX(0,E683-C683)</f>
        <v>0</v>
      </c>
      <c r="I683">
        <f>MIN(MATCH(MEDIAN(MinStable,F683,1),FC_L,1),3)</f>
        <v>2</v>
      </c>
      <c r="J683" s="25">
        <f>INDEX(FC_E1,$I683)+(MEDIAN(MinStable,$F683,1)-INDEX(FC_L,$I683))*(INDEX(FC_E1,$I683+1)-INDEX(FC_E1,$I683))/(INDEX(FC_L,$I683+1)-INDEX(FC_L,$I683))</f>
        <v>0.37120705882352939</v>
      </c>
      <c r="K683" s="25">
        <f>INDEX(FC_E2,$I683)+(MEDIAN(MinStable,$F683,1)-INDEX(FC_L,$I683))*(INDEX(FC_E2,$I683+1)-INDEX(FC_E2,$I683))/(INDEX(FC_L,$I683+1)-INDEX(FC_L,$I683))</f>
        <v>0.36620705882352939</v>
      </c>
      <c r="L683" s="25">
        <f>INDEX(FC_E3,$I683)+(MEDIAN(MinStable,$F683,1)-INDEX(FC_L,$I683))*(INDEX(FC_E3,$I683+1)-INDEX(FC_E3,$I683))/(INDEX(FC_L,$I683+1)-INDEX(FC_L,$I683))</f>
        <v>0.36005188235294117</v>
      </c>
      <c r="M683" s="26">
        <f>(Cap_1*F683/J683+IF(N_base&gt;=2,Cap_2*F683/K683,0)+IF(N_base&gt;=3,Cap_3*F683/L683,0))*dt/60</f>
        <v>8.3437455494581148E-2</v>
      </c>
    </row>
    <row r="684" spans="1:13" x14ac:dyDescent="0.2">
      <c r="A684">
        <v>682</v>
      </c>
      <c r="B684" s="22">
        <f>A684/1440</f>
        <v>0.47361111111111109</v>
      </c>
      <c r="C684" s="27">
        <f>Sim!C684</f>
        <v>1.8969</v>
      </c>
      <c r="D684" s="24">
        <f>Cap_base</f>
        <v>3.4</v>
      </c>
      <c r="E684" s="24">
        <f>MEDIAN(MinStable*D684,C684,D684)</f>
        <v>1.8969</v>
      </c>
      <c r="F684" s="25">
        <f>E684/D684</f>
        <v>0.55791176470588233</v>
      </c>
      <c r="G684" s="24">
        <f>MAX(0,C684-E684)</f>
        <v>0</v>
      </c>
      <c r="H684" s="24">
        <f>MAX(0,E684-C684)</f>
        <v>0</v>
      </c>
      <c r="I684">
        <f>MIN(MATCH(MEDIAN(MinStable,F684,1),FC_L,1),3)</f>
        <v>2</v>
      </c>
      <c r="J684" s="25">
        <f>INDEX(FC_E1,$I684)+(MEDIAN(MinStable,$F684,1)-INDEX(FC_L,$I684))*(INDEX(FC_E1,$I684+1)-INDEX(FC_E1,$I684))/(INDEX(FC_L,$I684+1)-INDEX(FC_L,$I684))</f>
        <v>0.37426588235294117</v>
      </c>
      <c r="K684" s="25">
        <f>INDEX(FC_E2,$I684)+(MEDIAN(MinStable,$F684,1)-INDEX(FC_L,$I684))*(INDEX(FC_E2,$I684+1)-INDEX(FC_E2,$I684))/(INDEX(FC_L,$I684+1)-INDEX(FC_L,$I684))</f>
        <v>0.36926588235294117</v>
      </c>
      <c r="L684" s="25">
        <f>INDEX(FC_E3,$I684)+(MEDIAN(MinStable,$F684,1)-INDEX(FC_L,$I684))*(INDEX(FC_E3,$I684+1)-INDEX(FC_E3,$I684))/(INDEX(FC_L,$I684+1)-INDEX(FC_L,$I684))</f>
        <v>0.36303423529411766</v>
      </c>
      <c r="M684" s="26">
        <f>(Cap_1*F684/J684+IF(N_base&gt;=2,Cap_2*F684/K684,0)+IF(N_base&gt;=3,Cap_3*F684/L684,0))*dt/60</f>
        <v>8.5687598106758731E-2</v>
      </c>
    </row>
    <row r="685" spans="1:13" x14ac:dyDescent="0.2">
      <c r="A685">
        <v>683</v>
      </c>
      <c r="B685" s="22">
        <f>A685/1440</f>
        <v>0.47430555555555554</v>
      </c>
      <c r="C685" s="27">
        <f>Sim!C685</f>
        <v>1.8387</v>
      </c>
      <c r="D685" s="24">
        <f>Cap_base</f>
        <v>3.4</v>
      </c>
      <c r="E685" s="24">
        <f>MEDIAN(MinStable*D685,C685,D685)</f>
        <v>1.8387</v>
      </c>
      <c r="F685" s="25">
        <f>E685/D685</f>
        <v>0.54079411764705887</v>
      </c>
      <c r="G685" s="24">
        <f>MAX(0,C685-E685)</f>
        <v>0</v>
      </c>
      <c r="H685" s="24">
        <f>MAX(0,E685-C685)</f>
        <v>0</v>
      </c>
      <c r="I685">
        <f>MIN(MATCH(MEDIAN(MinStable,F685,1),FC_L,1),3)</f>
        <v>2</v>
      </c>
      <c r="J685" s="25">
        <f>INDEX(FC_E1,$I685)+(MEDIAN(MinStable,$F685,1)-INDEX(FC_L,$I685))*(INDEX(FC_E1,$I685+1)-INDEX(FC_E1,$I685))/(INDEX(FC_L,$I685+1)-INDEX(FC_L,$I685))</f>
        <v>0.37152705882352943</v>
      </c>
      <c r="K685" s="25">
        <f>INDEX(FC_E2,$I685)+(MEDIAN(MinStable,$F685,1)-INDEX(FC_L,$I685))*(INDEX(FC_E2,$I685+1)-INDEX(FC_E2,$I685))/(INDEX(FC_L,$I685+1)-INDEX(FC_L,$I685))</f>
        <v>0.36652705882352943</v>
      </c>
      <c r="L685" s="25">
        <f>INDEX(FC_E3,$I685)+(MEDIAN(MinStable,$F685,1)-INDEX(FC_L,$I685))*(INDEX(FC_E3,$I685+1)-INDEX(FC_E3,$I685))/(INDEX(FC_L,$I685+1)-INDEX(FC_L,$I685))</f>
        <v>0.36036388235294115</v>
      </c>
      <c r="M685" s="26">
        <f>(Cap_1*F685/J685+IF(N_base&gt;=2,Cap_2*F685/K685,0)+IF(N_base&gt;=3,Cap_3*F685/L685,0))*dt/60</f>
        <v>8.3674600952395498E-2</v>
      </c>
    </row>
    <row r="686" spans="1:13" x14ac:dyDescent="0.2">
      <c r="A686">
        <v>684</v>
      </c>
      <c r="B686" s="22">
        <f>A686/1440</f>
        <v>0.47499999999999998</v>
      </c>
      <c r="C686" s="27">
        <f>Sim!C686</f>
        <v>1.9187000000000001</v>
      </c>
      <c r="D686" s="24">
        <f>Cap_base</f>
        <v>3.4</v>
      </c>
      <c r="E686" s="24">
        <f>MEDIAN(MinStable*D686,C686,D686)</f>
        <v>1.9187000000000001</v>
      </c>
      <c r="F686" s="25">
        <f>E686/D686</f>
        <v>0.56432352941176478</v>
      </c>
      <c r="G686" s="24">
        <f>MAX(0,C686-E686)</f>
        <v>0</v>
      </c>
      <c r="H686" s="24">
        <f>MAX(0,E686-C686)</f>
        <v>0</v>
      </c>
      <c r="I686">
        <f>MIN(MATCH(MEDIAN(MinStable,F686,1),FC_L,1),3)</f>
        <v>2</v>
      </c>
      <c r="J686" s="25">
        <f>INDEX(FC_E1,$I686)+(MEDIAN(MinStable,$F686,1)-INDEX(FC_L,$I686))*(INDEX(FC_E1,$I686+1)-INDEX(FC_E1,$I686))/(INDEX(FC_L,$I686+1)-INDEX(FC_L,$I686))</f>
        <v>0.37529176470588238</v>
      </c>
      <c r="K686" s="25">
        <f>INDEX(FC_E2,$I686)+(MEDIAN(MinStable,$F686,1)-INDEX(FC_L,$I686))*(INDEX(FC_E2,$I686+1)-INDEX(FC_E2,$I686))/(INDEX(FC_L,$I686+1)-INDEX(FC_L,$I686))</f>
        <v>0.37029176470588238</v>
      </c>
      <c r="L686" s="25">
        <f>INDEX(FC_E3,$I686)+(MEDIAN(MinStable,$F686,1)-INDEX(FC_L,$I686))*(INDEX(FC_E3,$I686+1)-INDEX(FC_E3,$I686))/(INDEX(FC_L,$I686+1)-INDEX(FC_L,$I686))</f>
        <v>0.36403447058823529</v>
      </c>
      <c r="M686" s="26">
        <f>(Cap_1*F686/J686+IF(N_base&gt;=2,Cap_2*F686/K686,0)+IF(N_base&gt;=3,Cap_3*F686/L686,0))*dt/60</f>
        <v>8.6433997820653793E-2</v>
      </c>
    </row>
    <row r="687" spans="1:13" x14ac:dyDescent="0.2">
      <c r="A687">
        <v>685</v>
      </c>
      <c r="B687" s="22">
        <f>A687/1440</f>
        <v>0.47569444444444442</v>
      </c>
      <c r="C687" s="27">
        <f>Sim!C687</f>
        <v>1.8875999999999999</v>
      </c>
      <c r="D687" s="24">
        <f>Cap_base</f>
        <v>3.4</v>
      </c>
      <c r="E687" s="24">
        <f>MEDIAN(MinStable*D687,C687,D687)</f>
        <v>1.8875999999999999</v>
      </c>
      <c r="F687" s="25">
        <f>E687/D687</f>
        <v>0.55517647058823527</v>
      </c>
      <c r="G687" s="24">
        <f>MAX(0,C687-E687)</f>
        <v>0</v>
      </c>
      <c r="H687" s="24">
        <f>MAX(0,E687-C687)</f>
        <v>0</v>
      </c>
      <c r="I687">
        <f>MIN(MATCH(MEDIAN(MinStable,F687,1),FC_L,1),3)</f>
        <v>2</v>
      </c>
      <c r="J687" s="25">
        <f>INDEX(FC_E1,$I687)+(MEDIAN(MinStable,$F687,1)-INDEX(FC_L,$I687))*(INDEX(FC_E1,$I687+1)-INDEX(FC_E1,$I687))/(INDEX(FC_L,$I687+1)-INDEX(FC_L,$I687))</f>
        <v>0.37382823529411763</v>
      </c>
      <c r="K687" s="25">
        <f>INDEX(FC_E2,$I687)+(MEDIAN(MinStable,$F687,1)-INDEX(FC_L,$I687))*(INDEX(FC_E2,$I687+1)-INDEX(FC_E2,$I687))/(INDEX(FC_L,$I687+1)-INDEX(FC_L,$I687))</f>
        <v>0.36882823529411762</v>
      </c>
      <c r="L687" s="25">
        <f>INDEX(FC_E3,$I687)+(MEDIAN(MinStable,$F687,1)-INDEX(FC_L,$I687))*(INDEX(FC_E3,$I687+1)-INDEX(FC_E3,$I687))/(INDEX(FC_L,$I687+1)-INDEX(FC_L,$I687))</f>
        <v>0.36260752941176472</v>
      </c>
      <c r="M687" s="26">
        <f>(Cap_1*F687/J687+IF(N_base&gt;=2,Cap_2*F687/K687,0)+IF(N_base&gt;=3,Cap_3*F687/L687,0))*dt/60</f>
        <v>8.5367925709659981E-2</v>
      </c>
    </row>
    <row r="688" spans="1:13" x14ac:dyDescent="0.2">
      <c r="A688">
        <v>686</v>
      </c>
      <c r="B688" s="22">
        <f>A688/1440</f>
        <v>0.47638888888888886</v>
      </c>
      <c r="C688" s="27">
        <f>Sim!C688</f>
        <v>1.919</v>
      </c>
      <c r="D688" s="24">
        <f>Cap_base</f>
        <v>3.4</v>
      </c>
      <c r="E688" s="24">
        <f>MEDIAN(MinStable*D688,C688,D688)</f>
        <v>1.919</v>
      </c>
      <c r="F688" s="25">
        <f>E688/D688</f>
        <v>0.56441176470588239</v>
      </c>
      <c r="G688" s="24">
        <f>MAX(0,C688-E688)</f>
        <v>0</v>
      </c>
      <c r="H688" s="24">
        <f>MAX(0,E688-C688)</f>
        <v>0</v>
      </c>
      <c r="I688">
        <f>MIN(MATCH(MEDIAN(MinStable,F688,1),FC_L,1),3)</f>
        <v>2</v>
      </c>
      <c r="J688" s="25">
        <f>INDEX(FC_E1,$I688)+(MEDIAN(MinStable,$F688,1)-INDEX(FC_L,$I688))*(INDEX(FC_E1,$I688+1)-INDEX(FC_E1,$I688))/(INDEX(FC_L,$I688+1)-INDEX(FC_L,$I688))</f>
        <v>0.37530588235294116</v>
      </c>
      <c r="K688" s="25">
        <f>INDEX(FC_E2,$I688)+(MEDIAN(MinStable,$F688,1)-INDEX(FC_L,$I688))*(INDEX(FC_E2,$I688+1)-INDEX(FC_E2,$I688))/(INDEX(FC_L,$I688+1)-INDEX(FC_L,$I688))</f>
        <v>0.37030588235294115</v>
      </c>
      <c r="L688" s="25">
        <f>INDEX(FC_E3,$I688)+(MEDIAN(MinStable,$F688,1)-INDEX(FC_L,$I688))*(INDEX(FC_E3,$I688+1)-INDEX(FC_E3,$I688))/(INDEX(FC_L,$I688+1)-INDEX(FC_L,$I688))</f>
        <v>0.36404823529411762</v>
      </c>
      <c r="M688" s="26">
        <f>(Cap_1*F688/J688+IF(N_base&gt;=2,Cap_2*F688/K688,0)+IF(N_base&gt;=3,Cap_3*F688/L688,0))*dt/60</f>
        <v>8.6444240740961381E-2</v>
      </c>
    </row>
    <row r="689" spans="1:13" x14ac:dyDescent="0.2">
      <c r="A689">
        <v>687</v>
      </c>
      <c r="B689" s="22">
        <f>A689/1440</f>
        <v>0.47708333333333336</v>
      </c>
      <c r="C689" s="27">
        <f>Sim!C689</f>
        <v>2.0030000000000001</v>
      </c>
      <c r="D689" s="24">
        <f>Cap_base</f>
        <v>3.4</v>
      </c>
      <c r="E689" s="24">
        <f>MEDIAN(MinStable*D689,C689,D689)</f>
        <v>2.0030000000000001</v>
      </c>
      <c r="F689" s="25">
        <f>E689/D689</f>
        <v>0.58911764705882352</v>
      </c>
      <c r="G689" s="24">
        <f>MAX(0,C689-E689)</f>
        <v>0</v>
      </c>
      <c r="H689" s="24">
        <f>MAX(0,E689-C689)</f>
        <v>0</v>
      </c>
      <c r="I689">
        <f>MIN(MATCH(MEDIAN(MinStable,F689,1),FC_L,1),3)</f>
        <v>2</v>
      </c>
      <c r="J689" s="25">
        <f>INDEX(FC_E1,$I689)+(MEDIAN(MinStable,$F689,1)-INDEX(FC_L,$I689))*(INDEX(FC_E1,$I689+1)-INDEX(FC_E1,$I689))/(INDEX(FC_L,$I689+1)-INDEX(FC_L,$I689))</f>
        <v>0.37925882352941176</v>
      </c>
      <c r="K689" s="25">
        <f>INDEX(FC_E2,$I689)+(MEDIAN(MinStable,$F689,1)-INDEX(FC_L,$I689))*(INDEX(FC_E2,$I689+1)-INDEX(FC_E2,$I689))/(INDEX(FC_L,$I689+1)-INDEX(FC_L,$I689))</f>
        <v>0.37425882352941175</v>
      </c>
      <c r="L689" s="25">
        <f>INDEX(FC_E3,$I689)+(MEDIAN(MinStable,$F689,1)-INDEX(FC_L,$I689))*(INDEX(FC_E3,$I689+1)-INDEX(FC_E3,$I689))/(INDEX(FC_L,$I689+1)-INDEX(FC_L,$I689))</f>
        <v>0.36790235294117646</v>
      </c>
      <c r="M689" s="26">
        <f>(Cap_1*F689/J689+IF(N_base&gt;=2,Cap_2*F689/K689,0)+IF(N_base&gt;=3,Cap_3*F689/L689,0))*dt/60</f>
        <v>8.9282079339772905E-2</v>
      </c>
    </row>
    <row r="690" spans="1:13" x14ac:dyDescent="0.2">
      <c r="A690">
        <v>688</v>
      </c>
      <c r="B690" s="22">
        <f>A690/1440</f>
        <v>0.4777777777777778</v>
      </c>
      <c r="C690" s="27">
        <f>Sim!C690</f>
        <v>1.9085000000000001</v>
      </c>
      <c r="D690" s="24">
        <f>Cap_base</f>
        <v>3.4</v>
      </c>
      <c r="E690" s="24">
        <f>MEDIAN(MinStable*D690,C690,D690)</f>
        <v>1.9085000000000001</v>
      </c>
      <c r="F690" s="25">
        <f>E690/D690</f>
        <v>0.56132352941176478</v>
      </c>
      <c r="G690" s="24">
        <f>MAX(0,C690-E690)</f>
        <v>0</v>
      </c>
      <c r="H690" s="24">
        <f>MAX(0,E690-C690)</f>
        <v>0</v>
      </c>
      <c r="I690">
        <f>MIN(MATCH(MEDIAN(MinStable,F690,1),FC_L,1),3)</f>
        <v>2</v>
      </c>
      <c r="J690" s="25">
        <f>INDEX(FC_E1,$I690)+(MEDIAN(MinStable,$F690,1)-INDEX(FC_L,$I690))*(INDEX(FC_E1,$I690+1)-INDEX(FC_E1,$I690))/(INDEX(FC_L,$I690+1)-INDEX(FC_L,$I690))</f>
        <v>0.37481176470588234</v>
      </c>
      <c r="K690" s="25">
        <f>INDEX(FC_E2,$I690)+(MEDIAN(MinStable,$F690,1)-INDEX(FC_L,$I690))*(INDEX(FC_E2,$I690+1)-INDEX(FC_E2,$I690))/(INDEX(FC_L,$I690+1)-INDEX(FC_L,$I690))</f>
        <v>0.36981176470588234</v>
      </c>
      <c r="L690" s="25">
        <f>INDEX(FC_E3,$I690)+(MEDIAN(MinStable,$F690,1)-INDEX(FC_L,$I690))*(INDEX(FC_E3,$I690+1)-INDEX(FC_E3,$I690))/(INDEX(FC_L,$I690+1)-INDEX(FC_L,$I690))</f>
        <v>0.36356647058823527</v>
      </c>
      <c r="M690" s="26">
        <f>(Cap_1*F690/J690+IF(N_base&gt;=2,Cap_2*F690/K690,0)+IF(N_base&gt;=3,Cap_3*F690/L690,0))*dt/60</f>
        <v>8.6085276636338207E-2</v>
      </c>
    </row>
    <row r="691" spans="1:13" x14ac:dyDescent="0.2">
      <c r="A691">
        <v>689</v>
      </c>
      <c r="B691" s="22">
        <f>A691/1440</f>
        <v>0.47847222222222224</v>
      </c>
      <c r="C691" s="27">
        <f>Sim!C691</f>
        <v>1.9109</v>
      </c>
      <c r="D691" s="24">
        <f>Cap_base</f>
        <v>3.4</v>
      </c>
      <c r="E691" s="24">
        <f>MEDIAN(MinStable*D691,C691,D691)</f>
        <v>1.9109</v>
      </c>
      <c r="F691" s="25">
        <f>E691/D691</f>
        <v>0.56202941176470589</v>
      </c>
      <c r="G691" s="24">
        <f>MAX(0,C691-E691)</f>
        <v>0</v>
      </c>
      <c r="H691" s="24">
        <f>MAX(0,E691-C691)</f>
        <v>0</v>
      </c>
      <c r="I691">
        <f>MIN(MATCH(MEDIAN(MinStable,F691,1),FC_L,1),3)</f>
        <v>2</v>
      </c>
      <c r="J691" s="25">
        <f>INDEX(FC_E1,$I691)+(MEDIAN(MinStable,$F691,1)-INDEX(FC_L,$I691))*(INDEX(FC_E1,$I691+1)-INDEX(FC_E1,$I691))/(INDEX(FC_L,$I691+1)-INDEX(FC_L,$I691))</f>
        <v>0.37492470588235294</v>
      </c>
      <c r="K691" s="25">
        <f>INDEX(FC_E2,$I691)+(MEDIAN(MinStable,$F691,1)-INDEX(FC_L,$I691))*(INDEX(FC_E2,$I691+1)-INDEX(FC_E2,$I691))/(INDEX(FC_L,$I691+1)-INDEX(FC_L,$I691))</f>
        <v>0.36992470588235293</v>
      </c>
      <c r="L691" s="25">
        <f>INDEX(FC_E3,$I691)+(MEDIAN(MinStable,$F691,1)-INDEX(FC_L,$I691))*(INDEX(FC_E3,$I691+1)-INDEX(FC_E3,$I691))/(INDEX(FC_L,$I691+1)-INDEX(FC_L,$I691))</f>
        <v>0.36367658823529408</v>
      </c>
      <c r="M691" s="26">
        <f>(Cap_1*F691/J691+IF(N_base&gt;=2,Cap_2*F691/K691,0)+IF(N_base&gt;=3,Cap_3*F691/L691,0))*dt/60</f>
        <v>8.616740949667516E-2</v>
      </c>
    </row>
    <row r="692" spans="1:13" x14ac:dyDescent="0.2">
      <c r="A692">
        <v>690</v>
      </c>
      <c r="B692" s="22">
        <f>A692/1440</f>
        <v>0.47916666666666669</v>
      </c>
      <c r="C692" s="27">
        <f>Sim!C692</f>
        <v>1.8965000000000001</v>
      </c>
      <c r="D692" s="24">
        <f>Cap_base</f>
        <v>3.4</v>
      </c>
      <c r="E692" s="24">
        <f>MEDIAN(MinStable*D692,C692,D692)</f>
        <v>1.8965000000000001</v>
      </c>
      <c r="F692" s="25">
        <f>E692/D692</f>
        <v>0.55779411764705888</v>
      </c>
      <c r="G692" s="24">
        <f>MAX(0,C692-E692)</f>
        <v>0</v>
      </c>
      <c r="H692" s="24">
        <f>MAX(0,E692-C692)</f>
        <v>0</v>
      </c>
      <c r="I692">
        <f>MIN(MATCH(MEDIAN(MinStable,F692,1),FC_L,1),3)</f>
        <v>2</v>
      </c>
      <c r="J692" s="25">
        <f>INDEX(FC_E1,$I692)+(MEDIAN(MinStable,$F692,1)-INDEX(FC_L,$I692))*(INDEX(FC_E1,$I692+1)-INDEX(FC_E1,$I692))/(INDEX(FC_L,$I692+1)-INDEX(FC_L,$I692))</f>
        <v>0.37424705882352943</v>
      </c>
      <c r="K692" s="25">
        <f>INDEX(FC_E2,$I692)+(MEDIAN(MinStable,$F692,1)-INDEX(FC_L,$I692))*(INDEX(FC_E2,$I692+1)-INDEX(FC_E2,$I692))/(INDEX(FC_L,$I692+1)-INDEX(FC_L,$I692))</f>
        <v>0.36924705882352943</v>
      </c>
      <c r="L692" s="25">
        <f>INDEX(FC_E3,$I692)+(MEDIAN(MinStable,$F692,1)-INDEX(FC_L,$I692))*(INDEX(FC_E3,$I692+1)-INDEX(FC_E3,$I692))/(INDEX(FC_L,$I692+1)-INDEX(FC_L,$I692))</f>
        <v>0.36301588235294119</v>
      </c>
      <c r="M692" s="26">
        <f>(Cap_1*F692/J692+IF(N_base&gt;=2,Cap_2*F692/K692,0)+IF(N_base&gt;=3,Cap_3*F692/L692,0))*dt/60</f>
        <v>8.5673864236713179E-2</v>
      </c>
    </row>
    <row r="693" spans="1:13" x14ac:dyDescent="0.2">
      <c r="A693">
        <v>691</v>
      </c>
      <c r="B693" s="22">
        <f>A693/1440</f>
        <v>0.47986111111111113</v>
      </c>
      <c r="C693" s="27">
        <f>Sim!C693</f>
        <v>1.8967000000000001</v>
      </c>
      <c r="D693" s="24">
        <f>Cap_base</f>
        <v>3.4</v>
      </c>
      <c r="E693" s="24">
        <f>MEDIAN(MinStable*D693,C693,D693)</f>
        <v>1.8967000000000001</v>
      </c>
      <c r="F693" s="25">
        <f>E693/D693</f>
        <v>0.55785294117647066</v>
      </c>
      <c r="G693" s="24">
        <f>MAX(0,C693-E693)</f>
        <v>0</v>
      </c>
      <c r="H693" s="24">
        <f>MAX(0,E693-C693)</f>
        <v>0</v>
      </c>
      <c r="I693">
        <f>MIN(MATCH(MEDIAN(MinStable,F693,1),FC_L,1),3)</f>
        <v>2</v>
      </c>
      <c r="J693" s="25">
        <f>INDEX(FC_E1,$I693)+(MEDIAN(MinStable,$F693,1)-INDEX(FC_L,$I693))*(INDEX(FC_E1,$I693+1)-INDEX(FC_E1,$I693))/(INDEX(FC_L,$I693+1)-INDEX(FC_L,$I693))</f>
        <v>0.3742564705882353</v>
      </c>
      <c r="K693" s="25">
        <f>INDEX(FC_E2,$I693)+(MEDIAN(MinStable,$F693,1)-INDEX(FC_L,$I693))*(INDEX(FC_E2,$I693+1)-INDEX(FC_E2,$I693))/(INDEX(FC_L,$I693+1)-INDEX(FC_L,$I693))</f>
        <v>0.3692564705882353</v>
      </c>
      <c r="L693" s="25">
        <f>INDEX(FC_E3,$I693)+(MEDIAN(MinStable,$F693,1)-INDEX(FC_L,$I693))*(INDEX(FC_E3,$I693+1)-INDEX(FC_E3,$I693))/(INDEX(FC_L,$I693+1)-INDEX(FC_L,$I693))</f>
        <v>0.36302505882352942</v>
      </c>
      <c r="M693" s="26">
        <f>(Cap_1*F693/J693+IF(N_base&gt;=2,Cap_2*F693/K693,0)+IF(N_base&gt;=3,Cap_3*F693/L693,0))*dt/60</f>
        <v>8.5680731345472438E-2</v>
      </c>
    </row>
    <row r="694" spans="1:13" x14ac:dyDescent="0.2">
      <c r="A694">
        <v>692</v>
      </c>
      <c r="B694" s="22">
        <f>A694/1440</f>
        <v>0.48055555555555557</v>
      </c>
      <c r="C694" s="27">
        <f>Sim!C694</f>
        <v>1.7699</v>
      </c>
      <c r="D694" s="24">
        <f>Cap_base</f>
        <v>3.4</v>
      </c>
      <c r="E694" s="24">
        <f>MEDIAN(MinStable*D694,C694,D694)</f>
        <v>1.7699</v>
      </c>
      <c r="F694" s="25">
        <f>E694/D694</f>
        <v>0.52055882352941174</v>
      </c>
      <c r="G694" s="24">
        <f>MAX(0,C694-E694)</f>
        <v>0</v>
      </c>
      <c r="H694" s="24">
        <f>MAX(0,E694-C694)</f>
        <v>0</v>
      </c>
      <c r="I694">
        <f>MIN(MATCH(MEDIAN(MinStable,F694,1),FC_L,1),3)</f>
        <v>2</v>
      </c>
      <c r="J694" s="25">
        <f>INDEX(FC_E1,$I694)+(MEDIAN(MinStable,$F694,1)-INDEX(FC_L,$I694))*(INDEX(FC_E1,$I694+1)-INDEX(FC_E1,$I694))/(INDEX(FC_L,$I694+1)-INDEX(FC_L,$I694))</f>
        <v>0.36828941176470587</v>
      </c>
      <c r="K694" s="25">
        <f>INDEX(FC_E2,$I694)+(MEDIAN(MinStable,$F694,1)-INDEX(FC_L,$I694))*(INDEX(FC_E2,$I694+1)-INDEX(FC_E2,$I694))/(INDEX(FC_L,$I694+1)-INDEX(FC_L,$I694))</f>
        <v>0.36328941176470586</v>
      </c>
      <c r="L694" s="25">
        <f>INDEX(FC_E3,$I694)+(MEDIAN(MinStable,$F694,1)-INDEX(FC_L,$I694))*(INDEX(FC_E3,$I694+1)-INDEX(FC_E3,$I694))/(INDEX(FC_L,$I694+1)-INDEX(FC_L,$I694))</f>
        <v>0.35720717647058819</v>
      </c>
      <c r="M694" s="26">
        <f>(Cap_1*F694/J694+IF(N_base&gt;=2,Cap_2*F694/K694,0)+IF(N_base&gt;=3,Cap_3*F694/L694,0))*dt/60</f>
        <v>8.125612165086249E-2</v>
      </c>
    </row>
    <row r="695" spans="1:13" x14ac:dyDescent="0.2">
      <c r="A695">
        <v>693</v>
      </c>
      <c r="B695" s="22">
        <f>A695/1440</f>
        <v>0.48125000000000001</v>
      </c>
      <c r="C695" s="27">
        <f>Sim!C695</f>
        <v>2.0219999999999998</v>
      </c>
      <c r="D695" s="24">
        <f>Cap_base</f>
        <v>3.4</v>
      </c>
      <c r="E695" s="24">
        <f>MEDIAN(MinStable*D695,C695,D695)</f>
        <v>2.0219999999999998</v>
      </c>
      <c r="F695" s="25">
        <f>E695/D695</f>
        <v>0.59470588235294108</v>
      </c>
      <c r="G695" s="24">
        <f>MAX(0,C695-E695)</f>
        <v>0</v>
      </c>
      <c r="H695" s="24">
        <f>MAX(0,E695-C695)</f>
        <v>0</v>
      </c>
      <c r="I695">
        <f>MIN(MATCH(MEDIAN(MinStable,F695,1),FC_L,1),3)</f>
        <v>2</v>
      </c>
      <c r="J695" s="25">
        <f>INDEX(FC_E1,$I695)+(MEDIAN(MinStable,$F695,1)-INDEX(FC_L,$I695))*(INDEX(FC_E1,$I695+1)-INDEX(FC_E1,$I695))/(INDEX(FC_L,$I695+1)-INDEX(FC_L,$I695))</f>
        <v>0.38015294117647058</v>
      </c>
      <c r="K695" s="25">
        <f>INDEX(FC_E2,$I695)+(MEDIAN(MinStable,$F695,1)-INDEX(FC_L,$I695))*(INDEX(FC_E2,$I695+1)-INDEX(FC_E2,$I695))/(INDEX(FC_L,$I695+1)-INDEX(FC_L,$I695))</f>
        <v>0.37515294117647058</v>
      </c>
      <c r="L695" s="25">
        <f>INDEX(FC_E3,$I695)+(MEDIAN(MinStable,$F695,1)-INDEX(FC_L,$I695))*(INDEX(FC_E3,$I695+1)-INDEX(FC_E3,$I695))/(INDEX(FC_L,$I695+1)-INDEX(FC_L,$I695))</f>
        <v>0.36877411764705881</v>
      </c>
      <c r="M695" s="26">
        <f>(Cap_1*F695/J695+IF(N_base&gt;=2,Cap_2*F695/K695,0)+IF(N_base&gt;=3,Cap_3*F695/L695,0))*dt/60</f>
        <v>8.9915738235551865E-2</v>
      </c>
    </row>
    <row r="696" spans="1:13" x14ac:dyDescent="0.2">
      <c r="A696">
        <v>694</v>
      </c>
      <c r="B696" s="22">
        <f>A696/1440</f>
        <v>0.48194444444444445</v>
      </c>
      <c r="C696" s="27">
        <f>Sim!C696</f>
        <v>1.9319999999999999</v>
      </c>
      <c r="D696" s="24">
        <f>Cap_base</f>
        <v>3.4</v>
      </c>
      <c r="E696" s="24">
        <f>MEDIAN(MinStable*D696,C696,D696)</f>
        <v>1.9319999999999999</v>
      </c>
      <c r="F696" s="25">
        <f>E696/D696</f>
        <v>0.56823529411764706</v>
      </c>
      <c r="G696" s="24">
        <f>MAX(0,C696-E696)</f>
        <v>0</v>
      </c>
      <c r="H696" s="24">
        <f>MAX(0,E696-C696)</f>
        <v>0</v>
      </c>
      <c r="I696">
        <f>MIN(MATCH(MEDIAN(MinStable,F696,1),FC_L,1),3)</f>
        <v>2</v>
      </c>
      <c r="J696" s="25">
        <f>INDEX(FC_E1,$I696)+(MEDIAN(MinStable,$F696,1)-INDEX(FC_L,$I696))*(INDEX(FC_E1,$I696+1)-INDEX(FC_E1,$I696))/(INDEX(FC_L,$I696+1)-INDEX(FC_L,$I696))</f>
        <v>0.37591764705882352</v>
      </c>
      <c r="K696" s="25">
        <f>INDEX(FC_E2,$I696)+(MEDIAN(MinStable,$F696,1)-INDEX(FC_L,$I696))*(INDEX(FC_E2,$I696+1)-INDEX(FC_E2,$I696))/(INDEX(FC_L,$I696+1)-INDEX(FC_L,$I696))</f>
        <v>0.37091764705882352</v>
      </c>
      <c r="L696" s="25">
        <f>INDEX(FC_E3,$I696)+(MEDIAN(MinStable,$F696,1)-INDEX(FC_L,$I696))*(INDEX(FC_E3,$I696+1)-INDEX(FC_E3,$I696))/(INDEX(FC_L,$I696+1)-INDEX(FC_L,$I696))</f>
        <v>0.36464470588235293</v>
      </c>
      <c r="M696" s="26">
        <f>(Cap_1*F696/J696+IF(N_base&gt;=2,Cap_2*F696/K696,0)+IF(N_base&gt;=3,Cap_3*F696/L696,0))*dt/60</f>
        <v>8.6887357156120767E-2</v>
      </c>
    </row>
    <row r="697" spans="1:13" x14ac:dyDescent="0.2">
      <c r="A697">
        <v>695</v>
      </c>
      <c r="B697" s="22">
        <f>A697/1440</f>
        <v>0.4826388888888889</v>
      </c>
      <c r="C697" s="27">
        <f>Sim!C697</f>
        <v>1.9407000000000001</v>
      </c>
      <c r="D697" s="24">
        <f>Cap_base</f>
        <v>3.4</v>
      </c>
      <c r="E697" s="24">
        <f>MEDIAN(MinStable*D697,C697,D697)</f>
        <v>1.9407000000000001</v>
      </c>
      <c r="F697" s="25">
        <f>E697/D697</f>
        <v>0.5707941176470589</v>
      </c>
      <c r="G697" s="24">
        <f>MAX(0,C697-E697)</f>
        <v>0</v>
      </c>
      <c r="H697" s="24">
        <f>MAX(0,E697-C697)</f>
        <v>0</v>
      </c>
      <c r="I697">
        <f>MIN(MATCH(MEDIAN(MinStable,F697,1),FC_L,1),3)</f>
        <v>2</v>
      </c>
      <c r="J697" s="25">
        <f>INDEX(FC_E1,$I697)+(MEDIAN(MinStable,$F697,1)-INDEX(FC_L,$I697))*(INDEX(FC_E1,$I697+1)-INDEX(FC_E1,$I697))/(INDEX(FC_L,$I697+1)-INDEX(FC_L,$I697))</f>
        <v>0.3763270588235294</v>
      </c>
      <c r="K697" s="25">
        <f>INDEX(FC_E2,$I697)+(MEDIAN(MinStable,$F697,1)-INDEX(FC_L,$I697))*(INDEX(FC_E2,$I697+1)-INDEX(FC_E2,$I697))/(INDEX(FC_L,$I697+1)-INDEX(FC_L,$I697))</f>
        <v>0.3713270588235294</v>
      </c>
      <c r="L697" s="25">
        <f>INDEX(FC_E3,$I697)+(MEDIAN(MinStable,$F697,1)-INDEX(FC_L,$I697))*(INDEX(FC_E3,$I697+1)-INDEX(FC_E3,$I697))/(INDEX(FC_L,$I697+1)-INDEX(FC_L,$I697))</f>
        <v>0.36504388235294116</v>
      </c>
      <c r="M697" s="26">
        <f>(Cap_1*F697/J697+IF(N_base&gt;=2,Cap_2*F697/K697,0)+IF(N_base&gt;=3,Cap_3*F697/L697,0))*dt/60</f>
        <v>8.7183094750951332E-2</v>
      </c>
    </row>
    <row r="698" spans="1:13" x14ac:dyDescent="0.2">
      <c r="A698">
        <v>696</v>
      </c>
      <c r="B698" s="22">
        <f>A698/1440</f>
        <v>0.48333333333333334</v>
      </c>
      <c r="C698" s="27">
        <f>Sim!C698</f>
        <v>1.9261999999999999</v>
      </c>
      <c r="D698" s="24">
        <f>Cap_base</f>
        <v>3.4</v>
      </c>
      <c r="E698" s="24">
        <f>MEDIAN(MinStable*D698,C698,D698)</f>
        <v>1.9261999999999999</v>
      </c>
      <c r="F698" s="25">
        <f>E698/D698</f>
        <v>0.56652941176470584</v>
      </c>
      <c r="G698" s="24">
        <f>MAX(0,C698-E698)</f>
        <v>0</v>
      </c>
      <c r="H698" s="24">
        <f>MAX(0,E698-C698)</f>
        <v>0</v>
      </c>
      <c r="I698">
        <f>MIN(MATCH(MEDIAN(MinStable,F698,1),FC_L,1),3)</f>
        <v>2</v>
      </c>
      <c r="J698" s="25">
        <f>INDEX(FC_E1,$I698)+(MEDIAN(MinStable,$F698,1)-INDEX(FC_L,$I698))*(INDEX(FC_E1,$I698+1)-INDEX(FC_E1,$I698))/(INDEX(FC_L,$I698+1)-INDEX(FC_L,$I698))</f>
        <v>0.37564470588235294</v>
      </c>
      <c r="K698" s="25">
        <f>INDEX(FC_E2,$I698)+(MEDIAN(MinStable,$F698,1)-INDEX(FC_L,$I698))*(INDEX(FC_E2,$I698+1)-INDEX(FC_E2,$I698))/(INDEX(FC_L,$I698+1)-INDEX(FC_L,$I698))</f>
        <v>0.37064470588235293</v>
      </c>
      <c r="L698" s="25">
        <f>INDEX(FC_E3,$I698)+(MEDIAN(MinStable,$F698,1)-INDEX(FC_L,$I698))*(INDEX(FC_E3,$I698+1)-INDEX(FC_E3,$I698))/(INDEX(FC_L,$I698+1)-INDEX(FC_L,$I698))</f>
        <v>0.36437858823529412</v>
      </c>
      <c r="M698" s="26">
        <f>(Cap_1*F698/J698+IF(N_base&gt;=2,Cap_2*F698/K698,0)+IF(N_base&gt;=3,Cap_3*F698/L698,0))*dt/60</f>
        <v>8.6689838460217744E-2</v>
      </c>
    </row>
    <row r="699" spans="1:13" x14ac:dyDescent="0.2">
      <c r="A699">
        <v>697</v>
      </c>
      <c r="B699" s="22">
        <f>A699/1440</f>
        <v>0.48402777777777778</v>
      </c>
      <c r="C699" s="27">
        <f>Sim!C699</f>
        <v>1.925</v>
      </c>
      <c r="D699" s="24">
        <f>Cap_base</f>
        <v>3.4</v>
      </c>
      <c r="E699" s="24">
        <f>MEDIAN(MinStable*D699,C699,D699)</f>
        <v>1.925</v>
      </c>
      <c r="F699" s="25">
        <f>E699/D699</f>
        <v>0.56617647058823528</v>
      </c>
      <c r="G699" s="24">
        <f>MAX(0,C699-E699)</f>
        <v>0</v>
      </c>
      <c r="H699" s="24">
        <f>MAX(0,E699-C699)</f>
        <v>0</v>
      </c>
      <c r="I699">
        <f>MIN(MATCH(MEDIAN(MinStable,F699,1),FC_L,1),3)</f>
        <v>2</v>
      </c>
      <c r="J699" s="25">
        <f>INDEX(FC_E1,$I699)+(MEDIAN(MinStable,$F699,1)-INDEX(FC_L,$I699))*(INDEX(FC_E1,$I699+1)-INDEX(FC_E1,$I699))/(INDEX(FC_L,$I699+1)-INDEX(FC_L,$I699))</f>
        <v>0.37558823529411767</v>
      </c>
      <c r="K699" s="25">
        <f>INDEX(FC_E2,$I699)+(MEDIAN(MinStable,$F699,1)-INDEX(FC_L,$I699))*(INDEX(FC_E2,$I699+1)-INDEX(FC_E2,$I699))/(INDEX(FC_L,$I699+1)-INDEX(FC_L,$I699))</f>
        <v>0.37058823529411766</v>
      </c>
      <c r="L699" s="25">
        <f>INDEX(FC_E3,$I699)+(MEDIAN(MinStable,$F699,1)-INDEX(FC_L,$I699))*(INDEX(FC_E3,$I699+1)-INDEX(FC_E3,$I699))/(INDEX(FC_L,$I699+1)-INDEX(FC_L,$I699))</f>
        <v>0.36432352941176471</v>
      </c>
      <c r="M699" s="26">
        <f>(Cap_1*F699/J699+IF(N_base&gt;=2,Cap_2*F699/K699,0)+IF(N_base&gt;=3,Cap_3*F699/L699,0))*dt/60</f>
        <v>8.6648936464820608E-2</v>
      </c>
    </row>
    <row r="700" spans="1:13" x14ac:dyDescent="0.2">
      <c r="A700">
        <v>698</v>
      </c>
      <c r="B700" s="22">
        <f>A700/1440</f>
        <v>0.48472222222222222</v>
      </c>
      <c r="C700" s="27">
        <f>Sim!C700</f>
        <v>1.9744999999999999</v>
      </c>
      <c r="D700" s="24">
        <f>Cap_base</f>
        <v>3.4</v>
      </c>
      <c r="E700" s="24">
        <f>MEDIAN(MinStable*D700,C700,D700)</f>
        <v>1.9744999999999999</v>
      </c>
      <c r="F700" s="25">
        <f>E700/D700</f>
        <v>0.58073529411764702</v>
      </c>
      <c r="G700" s="24">
        <f>MAX(0,C700-E700)</f>
        <v>0</v>
      </c>
      <c r="H700" s="24">
        <f>MAX(0,E700-C700)</f>
        <v>0</v>
      </c>
      <c r="I700">
        <f>MIN(MATCH(MEDIAN(MinStable,F700,1),FC_L,1),3)</f>
        <v>2</v>
      </c>
      <c r="J700" s="25">
        <f>INDEX(FC_E1,$I700)+(MEDIAN(MinStable,$F700,1)-INDEX(FC_L,$I700))*(INDEX(FC_E1,$I700+1)-INDEX(FC_E1,$I700))/(INDEX(FC_L,$I700+1)-INDEX(FC_L,$I700))</f>
        <v>0.37791764705882352</v>
      </c>
      <c r="K700" s="25">
        <f>INDEX(FC_E2,$I700)+(MEDIAN(MinStable,$F700,1)-INDEX(FC_L,$I700))*(INDEX(FC_E2,$I700+1)-INDEX(FC_E2,$I700))/(INDEX(FC_L,$I700+1)-INDEX(FC_L,$I700))</f>
        <v>0.37291764705882352</v>
      </c>
      <c r="L700" s="25">
        <f>INDEX(FC_E3,$I700)+(MEDIAN(MinStable,$F700,1)-INDEX(FC_L,$I700))*(INDEX(FC_E3,$I700+1)-INDEX(FC_E3,$I700))/(INDEX(FC_L,$I700+1)-INDEX(FC_L,$I700))</f>
        <v>0.36659470588235293</v>
      </c>
      <c r="M700" s="26">
        <f>(Cap_1*F700/J700+IF(N_base&gt;=2,Cap_2*F700/K700,0)+IF(N_base&gt;=3,Cap_3*F700/L700,0))*dt/60</f>
        <v>8.832593531920549E-2</v>
      </c>
    </row>
    <row r="701" spans="1:13" x14ac:dyDescent="0.2">
      <c r="A701">
        <v>699</v>
      </c>
      <c r="B701" s="22">
        <f>A701/1440</f>
        <v>0.48541666666666666</v>
      </c>
      <c r="C701" s="27">
        <f>Sim!C701</f>
        <v>1.8611</v>
      </c>
      <c r="D701" s="24">
        <f>Cap_base</f>
        <v>3.4</v>
      </c>
      <c r="E701" s="24">
        <f>MEDIAN(MinStable*D701,C701,D701)</f>
        <v>1.8611</v>
      </c>
      <c r="F701" s="25">
        <f>E701/D701</f>
        <v>0.54738235294117643</v>
      </c>
      <c r="G701" s="24">
        <f>MAX(0,C701-E701)</f>
        <v>0</v>
      </c>
      <c r="H701" s="24">
        <f>MAX(0,E701-C701)</f>
        <v>0</v>
      </c>
      <c r="I701">
        <f>MIN(MATCH(MEDIAN(MinStable,F701,1),FC_L,1),3)</f>
        <v>2</v>
      </c>
      <c r="J701" s="25">
        <f>INDEX(FC_E1,$I701)+(MEDIAN(MinStable,$F701,1)-INDEX(FC_L,$I701))*(INDEX(FC_E1,$I701+1)-INDEX(FC_E1,$I701))/(INDEX(FC_L,$I701+1)-INDEX(FC_L,$I701))</f>
        <v>0.37258117647058825</v>
      </c>
      <c r="K701" s="25">
        <f>INDEX(FC_E2,$I701)+(MEDIAN(MinStable,$F701,1)-INDEX(FC_L,$I701))*(INDEX(FC_E2,$I701+1)-INDEX(FC_E2,$I701))/(INDEX(FC_L,$I701+1)-INDEX(FC_L,$I701))</f>
        <v>0.36758117647058824</v>
      </c>
      <c r="L701" s="25">
        <f>INDEX(FC_E3,$I701)+(MEDIAN(MinStable,$F701,1)-INDEX(FC_L,$I701))*(INDEX(FC_E3,$I701+1)-INDEX(FC_E3,$I701))/(INDEX(FC_L,$I701+1)-INDEX(FC_L,$I701))</f>
        <v>0.36139164705882348</v>
      </c>
      <c r="M701" s="26">
        <f>(Cap_1*F701/J701+IF(N_base&gt;=2,Cap_2*F701/K701,0)+IF(N_base&gt;=3,Cap_3*F701/L701,0))*dt/60</f>
        <v>8.4452887342687716E-2</v>
      </c>
    </row>
    <row r="702" spans="1:13" x14ac:dyDescent="0.2">
      <c r="A702">
        <v>700</v>
      </c>
      <c r="B702" s="22">
        <f>A702/1440</f>
        <v>0.4861111111111111</v>
      </c>
      <c r="C702" s="27">
        <f>Sim!C702</f>
        <v>1.8823000000000001</v>
      </c>
      <c r="D702" s="24">
        <f>Cap_base</f>
        <v>3.4</v>
      </c>
      <c r="E702" s="24">
        <f>MEDIAN(MinStable*D702,C702,D702)</f>
        <v>1.8823000000000001</v>
      </c>
      <c r="F702" s="25">
        <f>E702/D702</f>
        <v>0.55361764705882355</v>
      </c>
      <c r="G702" s="24">
        <f>MAX(0,C702-E702)</f>
        <v>0</v>
      </c>
      <c r="H702" s="24">
        <f>MAX(0,E702-C702)</f>
        <v>0</v>
      </c>
      <c r="I702">
        <f>MIN(MATCH(MEDIAN(MinStable,F702,1),FC_L,1),3)</f>
        <v>2</v>
      </c>
      <c r="J702" s="25">
        <f>INDEX(FC_E1,$I702)+(MEDIAN(MinStable,$F702,1)-INDEX(FC_L,$I702))*(INDEX(FC_E1,$I702+1)-INDEX(FC_E1,$I702))/(INDEX(FC_L,$I702+1)-INDEX(FC_L,$I702))</f>
        <v>0.37357882352941174</v>
      </c>
      <c r="K702" s="25">
        <f>INDEX(FC_E2,$I702)+(MEDIAN(MinStable,$F702,1)-INDEX(FC_L,$I702))*(INDEX(FC_E2,$I702+1)-INDEX(FC_E2,$I702))/(INDEX(FC_L,$I702+1)-INDEX(FC_L,$I702))</f>
        <v>0.36857882352941174</v>
      </c>
      <c r="L702" s="25">
        <f>INDEX(FC_E3,$I702)+(MEDIAN(MinStable,$F702,1)-INDEX(FC_L,$I702))*(INDEX(FC_E3,$I702+1)-INDEX(FC_E3,$I702))/(INDEX(FC_L,$I702+1)-INDEX(FC_L,$I702))</f>
        <v>0.36236435294117647</v>
      </c>
      <c r="M702" s="26">
        <f>(Cap_1*F702/J702+IF(N_base&gt;=2,Cap_2*F702/K702,0)+IF(N_base&gt;=3,Cap_3*F702/L702,0))*dt/60</f>
        <v>8.5185409730569664E-2</v>
      </c>
    </row>
    <row r="703" spans="1:13" x14ac:dyDescent="0.2">
      <c r="A703">
        <v>701</v>
      </c>
      <c r="B703" s="22">
        <f>A703/1440</f>
        <v>0.48680555555555555</v>
      </c>
      <c r="C703" s="27">
        <f>Sim!C703</f>
        <v>2.0024000000000002</v>
      </c>
      <c r="D703" s="24">
        <f>Cap_base</f>
        <v>3.4</v>
      </c>
      <c r="E703" s="24">
        <f>MEDIAN(MinStable*D703,C703,D703)</f>
        <v>2.0024000000000002</v>
      </c>
      <c r="F703" s="25">
        <f>E703/D703</f>
        <v>0.5889411764705883</v>
      </c>
      <c r="G703" s="24">
        <f>MAX(0,C703-E703)</f>
        <v>0</v>
      </c>
      <c r="H703" s="24">
        <f>MAX(0,E703-C703)</f>
        <v>0</v>
      </c>
      <c r="I703">
        <f>MIN(MATCH(MEDIAN(MinStable,F703,1),FC_L,1),3)</f>
        <v>2</v>
      </c>
      <c r="J703" s="25">
        <f>INDEX(FC_E1,$I703)+(MEDIAN(MinStable,$F703,1)-INDEX(FC_L,$I703))*(INDEX(FC_E1,$I703+1)-INDEX(FC_E1,$I703))/(INDEX(FC_L,$I703+1)-INDEX(FC_L,$I703))</f>
        <v>0.37923058823529415</v>
      </c>
      <c r="K703" s="25">
        <f>INDEX(FC_E2,$I703)+(MEDIAN(MinStable,$F703,1)-INDEX(FC_L,$I703))*(INDEX(FC_E2,$I703+1)-INDEX(FC_E2,$I703))/(INDEX(FC_L,$I703+1)-INDEX(FC_L,$I703))</f>
        <v>0.37423058823529415</v>
      </c>
      <c r="L703" s="25">
        <f>INDEX(FC_E3,$I703)+(MEDIAN(MinStable,$F703,1)-INDEX(FC_L,$I703))*(INDEX(FC_E3,$I703+1)-INDEX(FC_E3,$I703))/(INDEX(FC_L,$I703+1)-INDEX(FC_L,$I703))</f>
        <v>0.36787482352941175</v>
      </c>
      <c r="M703" s="26">
        <f>(Cap_1*F703/J703+IF(N_base&gt;=2,Cap_2*F703/K703,0)+IF(N_base&gt;=3,Cap_3*F703/L703,0))*dt/60</f>
        <v>8.9262020099217562E-2</v>
      </c>
    </row>
    <row r="704" spans="1:13" x14ac:dyDescent="0.2">
      <c r="A704">
        <v>702</v>
      </c>
      <c r="B704" s="22">
        <f>A704/1440</f>
        <v>0.48749999999999999</v>
      </c>
      <c r="C704" s="27">
        <f>Sim!C704</f>
        <v>1.8151999999999999</v>
      </c>
      <c r="D704" s="24">
        <f>Cap_base</f>
        <v>3.4</v>
      </c>
      <c r="E704" s="24">
        <f>MEDIAN(MinStable*D704,C704,D704)</f>
        <v>1.8151999999999999</v>
      </c>
      <c r="F704" s="25">
        <f>E704/D704</f>
        <v>0.53388235294117647</v>
      </c>
      <c r="G704" s="24">
        <f>MAX(0,C704-E704)</f>
        <v>0</v>
      </c>
      <c r="H704" s="24">
        <f>MAX(0,E704-C704)</f>
        <v>0</v>
      </c>
      <c r="I704">
        <f>MIN(MATCH(MEDIAN(MinStable,F704,1),FC_L,1),3)</f>
        <v>2</v>
      </c>
      <c r="J704" s="25">
        <f>INDEX(FC_E1,$I704)+(MEDIAN(MinStable,$F704,1)-INDEX(FC_L,$I704))*(INDEX(FC_E1,$I704+1)-INDEX(FC_E1,$I704))/(INDEX(FC_L,$I704+1)-INDEX(FC_L,$I704))</f>
        <v>0.37042117647058825</v>
      </c>
      <c r="K704" s="25">
        <f>INDEX(FC_E2,$I704)+(MEDIAN(MinStable,$F704,1)-INDEX(FC_L,$I704))*(INDEX(FC_E2,$I704+1)-INDEX(FC_E2,$I704))/(INDEX(FC_L,$I704+1)-INDEX(FC_L,$I704))</f>
        <v>0.36542117647058825</v>
      </c>
      <c r="L704" s="25">
        <f>INDEX(FC_E3,$I704)+(MEDIAN(MinStable,$F704,1)-INDEX(FC_L,$I704))*(INDEX(FC_E3,$I704+1)-INDEX(FC_E3,$I704))/(INDEX(FC_L,$I704+1)-INDEX(FC_L,$I704))</f>
        <v>0.35928564705882354</v>
      </c>
      <c r="M704" s="26">
        <f>(Cap_1*F704/J704+IF(N_base&gt;=2,Cap_2*F704/K704,0)+IF(N_base&gt;=3,Cap_3*F704/L704,0))*dt/60</f>
        <v>8.2853304748373352E-2</v>
      </c>
    </row>
    <row r="705" spans="1:13" x14ac:dyDescent="0.2">
      <c r="A705">
        <v>703</v>
      </c>
      <c r="B705" s="22">
        <f>A705/1440</f>
        <v>0.48819444444444443</v>
      </c>
      <c r="C705" s="27">
        <f>Sim!C705</f>
        <v>1.9228000000000001</v>
      </c>
      <c r="D705" s="24">
        <f>Cap_base</f>
        <v>3.4</v>
      </c>
      <c r="E705" s="24">
        <f>MEDIAN(MinStable*D705,C705,D705)</f>
        <v>1.9228000000000001</v>
      </c>
      <c r="F705" s="25">
        <f>E705/D705</f>
        <v>0.56552941176470595</v>
      </c>
      <c r="G705" s="24">
        <f>MAX(0,C705-E705)</f>
        <v>0</v>
      </c>
      <c r="H705" s="24">
        <f>MAX(0,E705-C705)</f>
        <v>0</v>
      </c>
      <c r="I705">
        <f>MIN(MATCH(MEDIAN(MinStable,F705,1),FC_L,1),3)</f>
        <v>2</v>
      </c>
      <c r="J705" s="25">
        <f>INDEX(FC_E1,$I705)+(MEDIAN(MinStable,$F705,1)-INDEX(FC_L,$I705))*(INDEX(FC_E1,$I705+1)-INDEX(FC_E1,$I705))/(INDEX(FC_L,$I705+1)-INDEX(FC_L,$I705))</f>
        <v>0.37548470588235294</v>
      </c>
      <c r="K705" s="25">
        <f>INDEX(FC_E2,$I705)+(MEDIAN(MinStable,$F705,1)-INDEX(FC_L,$I705))*(INDEX(FC_E2,$I705+1)-INDEX(FC_E2,$I705))/(INDEX(FC_L,$I705+1)-INDEX(FC_L,$I705))</f>
        <v>0.37048470588235294</v>
      </c>
      <c r="L705" s="25">
        <f>INDEX(FC_E3,$I705)+(MEDIAN(MinStable,$F705,1)-INDEX(FC_L,$I705))*(INDEX(FC_E3,$I705+1)-INDEX(FC_E3,$I705))/(INDEX(FC_L,$I705+1)-INDEX(FC_L,$I705))</f>
        <v>0.36422258823529413</v>
      </c>
      <c r="M705" s="26">
        <f>(Cap_1*F705/J705+IF(N_base&gt;=2,Cap_2*F705/K705,0)+IF(N_base&gt;=3,Cap_3*F705/L705,0))*dt/60</f>
        <v>8.6573917326942029E-2</v>
      </c>
    </row>
    <row r="706" spans="1:13" x14ac:dyDescent="0.2">
      <c r="A706">
        <v>704</v>
      </c>
      <c r="B706" s="22">
        <f>A706/1440</f>
        <v>0.48888888888888887</v>
      </c>
      <c r="C706" s="27">
        <f>Sim!C706</f>
        <v>1.8954</v>
      </c>
      <c r="D706" s="24">
        <f>Cap_base</f>
        <v>3.4</v>
      </c>
      <c r="E706" s="24">
        <f>MEDIAN(MinStable*D706,C706,D706)</f>
        <v>1.8954</v>
      </c>
      <c r="F706" s="25">
        <f>E706/D706</f>
        <v>0.55747058823529416</v>
      </c>
      <c r="G706" s="24">
        <f>MAX(0,C706-E706)</f>
        <v>0</v>
      </c>
      <c r="H706" s="24">
        <f>MAX(0,E706-C706)</f>
        <v>0</v>
      </c>
      <c r="I706">
        <f>MIN(MATCH(MEDIAN(MinStable,F706,1),FC_L,1),3)</f>
        <v>2</v>
      </c>
      <c r="J706" s="25">
        <f>INDEX(FC_E1,$I706)+(MEDIAN(MinStable,$F706,1)-INDEX(FC_L,$I706))*(INDEX(FC_E1,$I706+1)-INDEX(FC_E1,$I706))/(INDEX(FC_L,$I706+1)-INDEX(FC_L,$I706))</f>
        <v>0.37419529411764707</v>
      </c>
      <c r="K706" s="25">
        <f>INDEX(FC_E2,$I706)+(MEDIAN(MinStable,$F706,1)-INDEX(FC_L,$I706))*(INDEX(FC_E2,$I706+1)-INDEX(FC_E2,$I706))/(INDEX(FC_L,$I706+1)-INDEX(FC_L,$I706))</f>
        <v>0.36919529411764707</v>
      </c>
      <c r="L706" s="25">
        <f>INDEX(FC_E3,$I706)+(MEDIAN(MinStable,$F706,1)-INDEX(FC_L,$I706))*(INDEX(FC_E3,$I706+1)-INDEX(FC_E3,$I706))/(INDEX(FC_L,$I706+1)-INDEX(FC_L,$I706))</f>
        <v>0.36296541176470587</v>
      </c>
      <c r="M706" s="26">
        <f>(Cap_1*F706/J706+IF(N_base&gt;=2,Cap_2*F706/K706,0)+IF(N_base&gt;=3,Cap_3*F706/L706,0))*dt/60</f>
        <v>8.5636088926279538E-2</v>
      </c>
    </row>
    <row r="707" spans="1:13" x14ac:dyDescent="0.2">
      <c r="A707">
        <v>705</v>
      </c>
      <c r="B707" s="22">
        <f>A707/1440</f>
        <v>0.48958333333333331</v>
      </c>
      <c r="C707" s="27">
        <f>Sim!C707</f>
        <v>1.8284</v>
      </c>
      <c r="D707" s="24">
        <f>Cap_base</f>
        <v>3.4</v>
      </c>
      <c r="E707" s="24">
        <f>MEDIAN(MinStable*D707,C707,D707)</f>
        <v>1.8284</v>
      </c>
      <c r="F707" s="25">
        <f>E707/D707</f>
        <v>0.53776470588235292</v>
      </c>
      <c r="G707" s="24">
        <f>MAX(0,C707-E707)</f>
        <v>0</v>
      </c>
      <c r="H707" s="24">
        <f>MAX(0,E707-C707)</f>
        <v>0</v>
      </c>
      <c r="I707">
        <f>MIN(MATCH(MEDIAN(MinStable,F707,1),FC_L,1),3)</f>
        <v>2</v>
      </c>
      <c r="J707" s="25">
        <f>INDEX(FC_E1,$I707)+(MEDIAN(MinStable,$F707,1)-INDEX(FC_L,$I707))*(INDEX(FC_E1,$I707+1)-INDEX(FC_E1,$I707))/(INDEX(FC_L,$I707+1)-INDEX(FC_L,$I707))</f>
        <v>0.37104235294117649</v>
      </c>
      <c r="K707" s="25">
        <f>INDEX(FC_E2,$I707)+(MEDIAN(MinStable,$F707,1)-INDEX(FC_L,$I707))*(INDEX(FC_E2,$I707+1)-INDEX(FC_E2,$I707))/(INDEX(FC_L,$I707+1)-INDEX(FC_L,$I707))</f>
        <v>0.36604235294117649</v>
      </c>
      <c r="L707" s="25">
        <f>INDEX(FC_E3,$I707)+(MEDIAN(MinStable,$F707,1)-INDEX(FC_L,$I707))*(INDEX(FC_E3,$I707+1)-INDEX(FC_E3,$I707))/(INDEX(FC_L,$I707+1)-INDEX(FC_L,$I707))</f>
        <v>0.35989129411764703</v>
      </c>
      <c r="M707" s="26">
        <f>(Cap_1*F707/J707+IF(N_base&gt;=2,Cap_2*F707/K707,0)+IF(N_base&gt;=3,Cap_3*F707/L707,0))*dt/60</f>
        <v>8.3315234905191729E-2</v>
      </c>
    </row>
    <row r="708" spans="1:13" x14ac:dyDescent="0.2">
      <c r="A708">
        <v>706</v>
      </c>
      <c r="B708" s="22">
        <f>A708/1440</f>
        <v>0.49027777777777776</v>
      </c>
      <c r="C708" s="27">
        <f>Sim!C708</f>
        <v>1.8903000000000001</v>
      </c>
      <c r="D708" s="24">
        <f>Cap_base</f>
        <v>3.4</v>
      </c>
      <c r="E708" s="24">
        <f>MEDIAN(MinStable*D708,C708,D708)</f>
        <v>1.8903000000000001</v>
      </c>
      <c r="F708" s="25">
        <f>E708/D708</f>
        <v>0.55597058823529411</v>
      </c>
      <c r="G708" s="24">
        <f>MAX(0,C708-E708)</f>
        <v>0</v>
      </c>
      <c r="H708" s="24">
        <f>MAX(0,E708-C708)</f>
        <v>0</v>
      </c>
      <c r="I708">
        <f>MIN(MATCH(MEDIAN(MinStable,F708,1),FC_L,1),3)</f>
        <v>2</v>
      </c>
      <c r="J708" s="25">
        <f>INDEX(FC_E1,$I708)+(MEDIAN(MinStable,$F708,1)-INDEX(FC_L,$I708))*(INDEX(FC_E1,$I708+1)-INDEX(FC_E1,$I708))/(INDEX(FC_L,$I708+1)-INDEX(FC_L,$I708))</f>
        <v>0.37395529411764705</v>
      </c>
      <c r="K708" s="25">
        <f>INDEX(FC_E2,$I708)+(MEDIAN(MinStable,$F708,1)-INDEX(FC_L,$I708))*(INDEX(FC_E2,$I708+1)-INDEX(FC_E2,$I708))/(INDEX(FC_L,$I708+1)-INDEX(FC_L,$I708))</f>
        <v>0.36895529411764705</v>
      </c>
      <c r="L708" s="25">
        <f>INDEX(FC_E3,$I708)+(MEDIAN(MinStable,$F708,1)-INDEX(FC_L,$I708))*(INDEX(FC_E3,$I708+1)-INDEX(FC_E3,$I708))/(INDEX(FC_L,$I708+1)-INDEX(FC_L,$I708))</f>
        <v>0.36273141176470586</v>
      </c>
      <c r="M708" s="26">
        <f>(Cap_1*F708/J708+IF(N_base&gt;=2,Cap_2*F708/K708,0)+IF(N_base&gt;=3,Cap_3*F708/L708,0))*dt/60</f>
        <v>8.5460811374578199E-2</v>
      </c>
    </row>
    <row r="709" spans="1:13" x14ac:dyDescent="0.2">
      <c r="A709">
        <v>707</v>
      </c>
      <c r="B709" s="22">
        <f>A709/1440</f>
        <v>0.4909722222222222</v>
      </c>
      <c r="C709" s="27">
        <f>Sim!C709</f>
        <v>1.8077000000000001</v>
      </c>
      <c r="D709" s="24">
        <f>Cap_base</f>
        <v>3.4</v>
      </c>
      <c r="E709" s="24">
        <f>MEDIAN(MinStable*D709,C709,D709)</f>
        <v>1.8077000000000001</v>
      </c>
      <c r="F709" s="25">
        <f>E709/D709</f>
        <v>0.53167647058823531</v>
      </c>
      <c r="G709" s="24">
        <f>MAX(0,C709-E709)</f>
        <v>0</v>
      </c>
      <c r="H709" s="24">
        <f>MAX(0,E709-C709)</f>
        <v>0</v>
      </c>
      <c r="I709">
        <f>MIN(MATCH(MEDIAN(MinStable,F709,1),FC_L,1),3)</f>
        <v>2</v>
      </c>
      <c r="J709" s="25">
        <f>INDEX(FC_E1,$I709)+(MEDIAN(MinStable,$F709,1)-INDEX(FC_L,$I709))*(INDEX(FC_E1,$I709+1)-INDEX(FC_E1,$I709))/(INDEX(FC_L,$I709+1)-INDEX(FC_L,$I709))</f>
        <v>0.37006823529411764</v>
      </c>
      <c r="K709" s="25">
        <f>INDEX(FC_E2,$I709)+(MEDIAN(MinStable,$F709,1)-INDEX(FC_L,$I709))*(INDEX(FC_E2,$I709+1)-INDEX(FC_E2,$I709))/(INDEX(FC_L,$I709+1)-INDEX(FC_L,$I709))</f>
        <v>0.36506823529411764</v>
      </c>
      <c r="L709" s="25">
        <f>INDEX(FC_E3,$I709)+(MEDIAN(MinStable,$F709,1)-INDEX(FC_L,$I709))*(INDEX(FC_E3,$I709+1)-INDEX(FC_E3,$I709))/(INDEX(FC_L,$I709+1)-INDEX(FC_L,$I709))</f>
        <v>0.35894152941176471</v>
      </c>
      <c r="M709" s="26">
        <f>(Cap_1*F709/J709+IF(N_base&gt;=2,Cap_2*F709/K709,0)+IF(N_base&gt;=3,Cap_3*F709/L709,0))*dt/60</f>
        <v>8.2590149327981546E-2</v>
      </c>
    </row>
    <row r="710" spans="1:13" x14ac:dyDescent="0.2">
      <c r="A710">
        <v>708</v>
      </c>
      <c r="B710" s="22">
        <f>A710/1440</f>
        <v>0.49166666666666664</v>
      </c>
      <c r="C710" s="27">
        <f>Sim!C710</f>
        <v>1.8723000000000001</v>
      </c>
      <c r="D710" s="24">
        <f>Cap_base</f>
        <v>3.4</v>
      </c>
      <c r="E710" s="24">
        <f>MEDIAN(MinStable*D710,C710,D710)</f>
        <v>1.8723000000000001</v>
      </c>
      <c r="F710" s="25">
        <f>E710/D710</f>
        <v>0.55067647058823532</v>
      </c>
      <c r="G710" s="24">
        <f>MAX(0,C710-E710)</f>
        <v>0</v>
      </c>
      <c r="H710" s="24">
        <f>MAX(0,E710-C710)</f>
        <v>0</v>
      </c>
      <c r="I710">
        <f>MIN(MATCH(MEDIAN(MinStable,F710,1),FC_L,1),3)</f>
        <v>2</v>
      </c>
      <c r="J710" s="25">
        <f>INDEX(FC_E1,$I710)+(MEDIAN(MinStable,$F710,1)-INDEX(FC_L,$I710))*(INDEX(FC_E1,$I710+1)-INDEX(FC_E1,$I710))/(INDEX(FC_L,$I710+1)-INDEX(FC_L,$I710))</f>
        <v>0.37310823529411763</v>
      </c>
      <c r="K710" s="25">
        <f>INDEX(FC_E2,$I710)+(MEDIAN(MinStable,$F710,1)-INDEX(FC_L,$I710))*(INDEX(FC_E2,$I710+1)-INDEX(FC_E2,$I710))/(INDEX(FC_L,$I710+1)-INDEX(FC_L,$I710))</f>
        <v>0.36810823529411763</v>
      </c>
      <c r="L710" s="25">
        <f>INDEX(FC_E3,$I710)+(MEDIAN(MinStable,$F710,1)-INDEX(FC_L,$I710))*(INDEX(FC_E3,$I710+1)-INDEX(FC_E3,$I710))/(INDEX(FC_L,$I710+1)-INDEX(FC_L,$I710))</f>
        <v>0.36190552941176468</v>
      </c>
      <c r="M710" s="26">
        <f>(Cap_1*F710/J710+IF(N_base&gt;=2,Cap_2*F710/K710,0)+IF(N_base&gt;=3,Cap_3*F710/L710,0))*dt/60</f>
        <v>8.4840371372829265E-2</v>
      </c>
    </row>
    <row r="711" spans="1:13" x14ac:dyDescent="0.2">
      <c r="A711">
        <v>709</v>
      </c>
      <c r="B711" s="22">
        <f>A711/1440</f>
        <v>0.49236111111111114</v>
      </c>
      <c r="C711" s="27">
        <f>Sim!C711</f>
        <v>1.9315</v>
      </c>
      <c r="D711" s="24">
        <f>Cap_base</f>
        <v>3.4</v>
      </c>
      <c r="E711" s="24">
        <f>MEDIAN(MinStable*D711,C711,D711)</f>
        <v>1.9315</v>
      </c>
      <c r="F711" s="25">
        <f>E711/D711</f>
        <v>0.56808823529411767</v>
      </c>
      <c r="G711" s="24">
        <f>MAX(0,C711-E711)</f>
        <v>0</v>
      </c>
      <c r="H711" s="24">
        <f>MAX(0,E711-C711)</f>
        <v>0</v>
      </c>
      <c r="I711">
        <f>MIN(MATCH(MEDIAN(MinStable,F711,1),FC_L,1),3)</f>
        <v>2</v>
      </c>
      <c r="J711" s="25">
        <f>INDEX(FC_E1,$I711)+(MEDIAN(MinStable,$F711,1)-INDEX(FC_L,$I711))*(INDEX(FC_E1,$I711+1)-INDEX(FC_E1,$I711))/(INDEX(FC_L,$I711+1)-INDEX(FC_L,$I711))</f>
        <v>0.37589411764705882</v>
      </c>
      <c r="K711" s="25">
        <f>INDEX(FC_E2,$I711)+(MEDIAN(MinStable,$F711,1)-INDEX(FC_L,$I711))*(INDEX(FC_E2,$I711+1)-INDEX(FC_E2,$I711))/(INDEX(FC_L,$I711+1)-INDEX(FC_L,$I711))</f>
        <v>0.37089411764705882</v>
      </c>
      <c r="L711" s="25">
        <f>INDEX(FC_E3,$I711)+(MEDIAN(MinStable,$F711,1)-INDEX(FC_L,$I711))*(INDEX(FC_E3,$I711+1)-INDEX(FC_E3,$I711))/(INDEX(FC_L,$I711+1)-INDEX(FC_L,$I711))</f>
        <v>0.36462176470588237</v>
      </c>
      <c r="M711" s="26">
        <f>(Cap_1*F711/J711+IF(N_base&gt;=2,Cap_2*F711/K711,0)+IF(N_base&gt;=3,Cap_3*F711/L711,0))*dt/60</f>
        <v>8.6870341048562491E-2</v>
      </c>
    </row>
    <row r="712" spans="1:13" x14ac:dyDescent="0.2">
      <c r="A712">
        <v>710</v>
      </c>
      <c r="B712" s="22">
        <f>A712/1440</f>
        <v>0.49305555555555558</v>
      </c>
      <c r="C712" s="27">
        <f>Sim!C712</f>
        <v>1.9157</v>
      </c>
      <c r="D712" s="24">
        <f>Cap_base</f>
        <v>3.4</v>
      </c>
      <c r="E712" s="24">
        <f>MEDIAN(MinStable*D712,C712,D712)</f>
        <v>1.9157</v>
      </c>
      <c r="F712" s="25">
        <f>E712/D712</f>
        <v>0.56344117647058822</v>
      </c>
      <c r="G712" s="24">
        <f>MAX(0,C712-E712)</f>
        <v>0</v>
      </c>
      <c r="H712" s="24">
        <f>MAX(0,E712-C712)</f>
        <v>0</v>
      </c>
      <c r="I712">
        <f>MIN(MATCH(MEDIAN(MinStable,F712,1),FC_L,1),3)</f>
        <v>2</v>
      </c>
      <c r="J712" s="25">
        <f>INDEX(FC_E1,$I712)+(MEDIAN(MinStable,$F712,1)-INDEX(FC_L,$I712))*(INDEX(FC_E1,$I712+1)-INDEX(FC_E1,$I712))/(INDEX(FC_L,$I712+1)-INDEX(FC_L,$I712))</f>
        <v>0.37515058823529412</v>
      </c>
      <c r="K712" s="25">
        <f>INDEX(FC_E2,$I712)+(MEDIAN(MinStable,$F712,1)-INDEX(FC_L,$I712))*(INDEX(FC_E2,$I712+1)-INDEX(FC_E2,$I712))/(INDEX(FC_L,$I712+1)-INDEX(FC_L,$I712))</f>
        <v>0.37015058823529412</v>
      </c>
      <c r="L712" s="25">
        <f>INDEX(FC_E3,$I712)+(MEDIAN(MinStable,$F712,1)-INDEX(FC_L,$I712))*(INDEX(FC_E3,$I712+1)-INDEX(FC_E3,$I712))/(INDEX(FC_L,$I712+1)-INDEX(FC_L,$I712))</f>
        <v>0.36389682352941177</v>
      </c>
      <c r="M712" s="26">
        <f>(Cap_1*F712/J712+IF(N_base&gt;=2,Cap_2*F712/K712,0)+IF(N_base&gt;=3,Cap_3*F712/L712,0))*dt/60</f>
        <v>8.6331525960303149E-2</v>
      </c>
    </row>
    <row r="713" spans="1:13" x14ac:dyDescent="0.2">
      <c r="A713">
        <v>711</v>
      </c>
      <c r="B713" s="22">
        <f>A713/1440</f>
        <v>0.49375000000000002</v>
      </c>
      <c r="C713" s="27">
        <f>Sim!C713</f>
        <v>1.8380000000000001</v>
      </c>
      <c r="D713" s="24">
        <f>Cap_base</f>
        <v>3.4</v>
      </c>
      <c r="E713" s="24">
        <f>MEDIAN(MinStable*D713,C713,D713)</f>
        <v>1.8380000000000001</v>
      </c>
      <c r="F713" s="25">
        <f>E713/D713</f>
        <v>0.5405882352941177</v>
      </c>
      <c r="G713" s="24">
        <f>MAX(0,C713-E713)</f>
        <v>0</v>
      </c>
      <c r="H713" s="24">
        <f>MAX(0,E713-C713)</f>
        <v>0</v>
      </c>
      <c r="I713">
        <f>MIN(MATCH(MEDIAN(MinStable,F713,1),FC_L,1),3)</f>
        <v>2</v>
      </c>
      <c r="J713" s="25">
        <f>INDEX(FC_E1,$I713)+(MEDIAN(MinStable,$F713,1)-INDEX(FC_L,$I713))*(INDEX(FC_E1,$I713+1)-INDEX(FC_E1,$I713))/(INDEX(FC_L,$I713+1)-INDEX(FC_L,$I713))</f>
        <v>0.37149411764705881</v>
      </c>
      <c r="K713" s="25">
        <f>INDEX(FC_E2,$I713)+(MEDIAN(MinStable,$F713,1)-INDEX(FC_L,$I713))*(INDEX(FC_E2,$I713+1)-INDEX(FC_E2,$I713))/(INDEX(FC_L,$I713+1)-INDEX(FC_L,$I713))</f>
        <v>0.3664941176470588</v>
      </c>
      <c r="L713" s="25">
        <f>INDEX(FC_E3,$I713)+(MEDIAN(MinStable,$F713,1)-INDEX(FC_L,$I713))*(INDEX(FC_E3,$I713+1)-INDEX(FC_E3,$I713))/(INDEX(FC_L,$I713+1)-INDEX(FC_L,$I713))</f>
        <v>0.36033176470588235</v>
      </c>
      <c r="M713" s="26">
        <f>(Cap_1*F713/J713+IF(N_base&gt;=2,Cap_2*F713/K713,0)+IF(N_base&gt;=3,Cap_3*F713/L713,0))*dt/60</f>
        <v>8.3650207898789616E-2</v>
      </c>
    </row>
    <row r="714" spans="1:13" x14ac:dyDescent="0.2">
      <c r="A714">
        <v>712</v>
      </c>
      <c r="B714" s="22">
        <f>A714/1440</f>
        <v>0.49444444444444446</v>
      </c>
      <c r="C714" s="27">
        <f>Sim!C714</f>
        <v>1.8544</v>
      </c>
      <c r="D714" s="24">
        <f>Cap_base</f>
        <v>3.4</v>
      </c>
      <c r="E714" s="24">
        <f>MEDIAN(MinStable*D714,C714,D714)</f>
        <v>1.8544</v>
      </c>
      <c r="F714" s="25">
        <f>E714/D714</f>
        <v>0.54541176470588237</v>
      </c>
      <c r="G714" s="24">
        <f>MAX(0,C714-E714)</f>
        <v>0</v>
      </c>
      <c r="H714" s="24">
        <f>MAX(0,E714-C714)</f>
        <v>0</v>
      </c>
      <c r="I714">
        <f>MIN(MATCH(MEDIAN(MinStable,F714,1),FC_L,1),3)</f>
        <v>2</v>
      </c>
      <c r="J714" s="25">
        <f>INDEX(FC_E1,$I714)+(MEDIAN(MinStable,$F714,1)-INDEX(FC_L,$I714))*(INDEX(FC_E1,$I714+1)-INDEX(FC_E1,$I714))/(INDEX(FC_L,$I714+1)-INDEX(FC_L,$I714))</f>
        <v>0.37226588235294117</v>
      </c>
      <c r="K714" s="25">
        <f>INDEX(FC_E2,$I714)+(MEDIAN(MinStable,$F714,1)-INDEX(FC_L,$I714))*(INDEX(FC_E2,$I714+1)-INDEX(FC_E2,$I714))/(INDEX(FC_L,$I714+1)-INDEX(FC_L,$I714))</f>
        <v>0.36726588235294116</v>
      </c>
      <c r="L714" s="25">
        <f>INDEX(FC_E3,$I714)+(MEDIAN(MinStable,$F714,1)-INDEX(FC_L,$I714))*(INDEX(FC_E3,$I714+1)-INDEX(FC_E3,$I714))/(INDEX(FC_L,$I714+1)-INDEX(FC_L,$I714))</f>
        <v>0.36108423529411765</v>
      </c>
      <c r="M714" s="26">
        <f>(Cap_1*F714/J714+IF(N_base&gt;=2,Cap_2*F714/K714,0)+IF(N_base&gt;=3,Cap_3*F714/L714,0))*dt/60</f>
        <v>8.4220561154370682E-2</v>
      </c>
    </row>
    <row r="715" spans="1:13" x14ac:dyDescent="0.2">
      <c r="A715">
        <v>713</v>
      </c>
      <c r="B715" s="22">
        <f>A715/1440</f>
        <v>0.49513888888888891</v>
      </c>
      <c r="C715" s="27">
        <f>Sim!C715</f>
        <v>1.9551000000000001</v>
      </c>
      <c r="D715" s="24">
        <f>Cap_base</f>
        <v>3.4</v>
      </c>
      <c r="E715" s="24">
        <f>MEDIAN(MinStable*D715,C715,D715)</f>
        <v>1.9551000000000001</v>
      </c>
      <c r="F715" s="25">
        <f>E715/D715</f>
        <v>0.5750294117647059</v>
      </c>
      <c r="G715" s="24">
        <f>MAX(0,C715-E715)</f>
        <v>0</v>
      </c>
      <c r="H715" s="24">
        <f>MAX(0,E715-C715)</f>
        <v>0</v>
      </c>
      <c r="I715">
        <f>MIN(MATCH(MEDIAN(MinStable,F715,1),FC_L,1),3)</f>
        <v>2</v>
      </c>
      <c r="J715" s="25">
        <f>INDEX(FC_E1,$I715)+(MEDIAN(MinStable,$F715,1)-INDEX(FC_L,$I715))*(INDEX(FC_E1,$I715+1)-INDEX(FC_E1,$I715))/(INDEX(FC_L,$I715+1)-INDEX(FC_L,$I715))</f>
        <v>0.37700470588235296</v>
      </c>
      <c r="K715" s="25">
        <f>INDEX(FC_E2,$I715)+(MEDIAN(MinStable,$F715,1)-INDEX(FC_L,$I715))*(INDEX(FC_E2,$I715+1)-INDEX(FC_E2,$I715))/(INDEX(FC_L,$I715+1)-INDEX(FC_L,$I715))</f>
        <v>0.37200470588235296</v>
      </c>
      <c r="L715" s="25">
        <f>INDEX(FC_E3,$I715)+(MEDIAN(MinStable,$F715,1)-INDEX(FC_L,$I715))*(INDEX(FC_E3,$I715+1)-INDEX(FC_E3,$I715))/(INDEX(FC_L,$I715+1)-INDEX(FC_L,$I715))</f>
        <v>0.36570458823529411</v>
      </c>
      <c r="M715" s="26">
        <f>(Cap_1*F715/J715+IF(N_base&gt;=2,Cap_2*F715/K715,0)+IF(N_base&gt;=3,Cap_3*F715/L715,0))*dt/60</f>
        <v>8.7671171542695825E-2</v>
      </c>
    </row>
    <row r="716" spans="1:13" x14ac:dyDescent="0.2">
      <c r="A716">
        <v>714</v>
      </c>
      <c r="B716" s="22">
        <f>A716/1440</f>
        <v>0.49583333333333335</v>
      </c>
      <c r="C716" s="27">
        <f>Sim!C716</f>
        <v>1.9308000000000001</v>
      </c>
      <c r="D716" s="24">
        <f>Cap_base</f>
        <v>3.4</v>
      </c>
      <c r="E716" s="24">
        <f>MEDIAN(MinStable*D716,C716,D716)</f>
        <v>1.9308000000000001</v>
      </c>
      <c r="F716" s="25">
        <f>E716/D716</f>
        <v>0.5678823529411765</v>
      </c>
      <c r="G716" s="24">
        <f>MAX(0,C716-E716)</f>
        <v>0</v>
      </c>
      <c r="H716" s="24">
        <f>MAX(0,E716-C716)</f>
        <v>0</v>
      </c>
      <c r="I716">
        <f>MIN(MATCH(MEDIAN(MinStable,F716,1),FC_L,1),3)</f>
        <v>2</v>
      </c>
      <c r="J716" s="25">
        <f>INDEX(FC_E1,$I716)+(MEDIAN(MinStable,$F716,1)-INDEX(FC_L,$I716))*(INDEX(FC_E1,$I716+1)-INDEX(FC_E1,$I716))/(INDEX(FC_L,$I716+1)-INDEX(FC_L,$I716))</f>
        <v>0.37586117647058825</v>
      </c>
      <c r="K716" s="25">
        <f>INDEX(FC_E2,$I716)+(MEDIAN(MinStable,$F716,1)-INDEX(FC_L,$I716))*(INDEX(FC_E2,$I716+1)-INDEX(FC_E2,$I716))/(INDEX(FC_L,$I716+1)-INDEX(FC_L,$I716))</f>
        <v>0.37086117647058825</v>
      </c>
      <c r="L716" s="25">
        <f>INDEX(FC_E3,$I716)+(MEDIAN(MinStable,$F716,1)-INDEX(FC_L,$I716))*(INDEX(FC_E3,$I716+1)-INDEX(FC_E3,$I716))/(INDEX(FC_L,$I716+1)-INDEX(FC_L,$I716))</f>
        <v>0.36458964705882352</v>
      </c>
      <c r="M716" s="26">
        <f>(Cap_1*F716/J716+IF(N_base&gt;=2,Cap_2*F716/K716,0)+IF(N_base&gt;=3,Cap_3*F716/L716,0))*dt/60</f>
        <v>8.6846514897189184E-2</v>
      </c>
    </row>
    <row r="717" spans="1:13" x14ac:dyDescent="0.2">
      <c r="A717">
        <v>715</v>
      </c>
      <c r="B717" s="22">
        <f>A717/1440</f>
        <v>0.49652777777777779</v>
      </c>
      <c r="C717" s="27">
        <f>Sim!C717</f>
        <v>1.8983000000000001</v>
      </c>
      <c r="D717" s="24">
        <f>Cap_base</f>
        <v>3.4</v>
      </c>
      <c r="E717" s="24">
        <f>MEDIAN(MinStable*D717,C717,D717)</f>
        <v>1.8983000000000001</v>
      </c>
      <c r="F717" s="25">
        <f>E717/D717</f>
        <v>0.55832352941176477</v>
      </c>
      <c r="G717" s="24">
        <f>MAX(0,C717-E717)</f>
        <v>0</v>
      </c>
      <c r="H717" s="24">
        <f>MAX(0,E717-C717)</f>
        <v>0</v>
      </c>
      <c r="I717">
        <f>MIN(MATCH(MEDIAN(MinStable,F717,1),FC_L,1),3)</f>
        <v>2</v>
      </c>
      <c r="J717" s="25">
        <f>INDEX(FC_E1,$I717)+(MEDIAN(MinStable,$F717,1)-INDEX(FC_L,$I717))*(INDEX(FC_E1,$I717+1)-INDEX(FC_E1,$I717))/(INDEX(FC_L,$I717+1)-INDEX(FC_L,$I717))</f>
        <v>0.37433176470588236</v>
      </c>
      <c r="K717" s="25">
        <f>INDEX(FC_E2,$I717)+(MEDIAN(MinStable,$F717,1)-INDEX(FC_L,$I717))*(INDEX(FC_E2,$I717+1)-INDEX(FC_E2,$I717))/(INDEX(FC_L,$I717+1)-INDEX(FC_L,$I717))</f>
        <v>0.36933176470588236</v>
      </c>
      <c r="L717" s="25">
        <f>INDEX(FC_E3,$I717)+(MEDIAN(MinStable,$F717,1)-INDEX(FC_L,$I717))*(INDEX(FC_E3,$I717+1)-INDEX(FC_E3,$I717))/(INDEX(FC_L,$I717+1)-INDEX(FC_L,$I717))</f>
        <v>0.3630984705882353</v>
      </c>
      <c r="M717" s="26">
        <f>(Cap_1*F717/J717+IF(N_base&gt;=2,Cap_2*F717/K717,0)+IF(N_base&gt;=3,Cap_3*F717/L717,0))*dt/60</f>
        <v>8.5735655708735301E-2</v>
      </c>
    </row>
    <row r="718" spans="1:13" x14ac:dyDescent="0.2">
      <c r="A718">
        <v>716</v>
      </c>
      <c r="B718" s="22">
        <f>A718/1440</f>
        <v>0.49722222222222223</v>
      </c>
      <c r="C718" s="27">
        <f>Sim!C718</f>
        <v>1.9392</v>
      </c>
      <c r="D718" s="24">
        <f>Cap_base</f>
        <v>3.4</v>
      </c>
      <c r="E718" s="24">
        <f>MEDIAN(MinStable*D718,C718,D718)</f>
        <v>1.9392</v>
      </c>
      <c r="F718" s="25">
        <f>E718/D718</f>
        <v>0.57035294117647062</v>
      </c>
      <c r="G718" s="24">
        <f>MAX(0,C718-E718)</f>
        <v>0</v>
      </c>
      <c r="H718" s="24">
        <f>MAX(0,E718-C718)</f>
        <v>0</v>
      </c>
      <c r="I718">
        <f>MIN(MATCH(MEDIAN(MinStable,F718,1),FC_L,1),3)</f>
        <v>2</v>
      </c>
      <c r="J718" s="25">
        <f>INDEX(FC_E1,$I718)+(MEDIAN(MinStable,$F718,1)-INDEX(FC_L,$I718))*(INDEX(FC_E1,$I718+1)-INDEX(FC_E1,$I718))/(INDEX(FC_L,$I718+1)-INDEX(FC_L,$I718))</f>
        <v>0.3762564705882353</v>
      </c>
      <c r="K718" s="25">
        <f>INDEX(FC_E2,$I718)+(MEDIAN(MinStable,$F718,1)-INDEX(FC_L,$I718))*(INDEX(FC_E2,$I718+1)-INDEX(FC_E2,$I718))/(INDEX(FC_L,$I718+1)-INDEX(FC_L,$I718))</f>
        <v>0.3712564705882353</v>
      </c>
      <c r="L718" s="25">
        <f>INDEX(FC_E3,$I718)+(MEDIAN(MinStable,$F718,1)-INDEX(FC_L,$I718))*(INDEX(FC_E3,$I718+1)-INDEX(FC_E3,$I718))/(INDEX(FC_L,$I718+1)-INDEX(FC_L,$I718))</f>
        <v>0.36497505882352943</v>
      </c>
      <c r="M718" s="26">
        <f>(Cap_1*F718/J718+IF(N_base&gt;=2,Cap_2*F718/K718,0)+IF(N_base&gt;=3,Cap_3*F718/L718,0))*dt/60</f>
        <v>8.7132151703896807E-2</v>
      </c>
    </row>
    <row r="719" spans="1:13" x14ac:dyDescent="0.2">
      <c r="A719">
        <v>717</v>
      </c>
      <c r="B719" s="22">
        <f>A719/1440</f>
        <v>0.49791666666666667</v>
      </c>
      <c r="C719" s="27">
        <f>Sim!C719</f>
        <v>1.8125</v>
      </c>
      <c r="D719" s="24">
        <f>Cap_base</f>
        <v>3.4</v>
      </c>
      <c r="E719" s="24">
        <f>MEDIAN(MinStable*D719,C719,D719)</f>
        <v>1.8125</v>
      </c>
      <c r="F719" s="25">
        <f>E719/D719</f>
        <v>0.53308823529411764</v>
      </c>
      <c r="G719" s="24">
        <f>MAX(0,C719-E719)</f>
        <v>0</v>
      </c>
      <c r="H719" s="24">
        <f>MAX(0,E719-C719)</f>
        <v>0</v>
      </c>
      <c r="I719">
        <f>MIN(MATCH(MEDIAN(MinStable,F719,1),FC_L,1),3)</f>
        <v>2</v>
      </c>
      <c r="J719" s="25">
        <f>INDEX(FC_E1,$I719)+(MEDIAN(MinStable,$F719,1)-INDEX(FC_L,$I719))*(INDEX(FC_E1,$I719+1)-INDEX(FC_E1,$I719))/(INDEX(FC_L,$I719+1)-INDEX(FC_L,$I719))</f>
        <v>0.37029411764705883</v>
      </c>
      <c r="K719" s="25">
        <f>INDEX(FC_E2,$I719)+(MEDIAN(MinStable,$F719,1)-INDEX(FC_L,$I719))*(INDEX(FC_E2,$I719+1)-INDEX(FC_E2,$I719))/(INDEX(FC_L,$I719+1)-INDEX(FC_L,$I719))</f>
        <v>0.36529411764705882</v>
      </c>
      <c r="L719" s="25">
        <f>INDEX(FC_E3,$I719)+(MEDIAN(MinStable,$F719,1)-INDEX(FC_L,$I719))*(INDEX(FC_E3,$I719+1)-INDEX(FC_E3,$I719))/(INDEX(FC_L,$I719+1)-INDEX(FC_L,$I719))</f>
        <v>0.35916176470588235</v>
      </c>
      <c r="M719" s="26">
        <f>(Cap_1*F719/J719+IF(N_base&gt;=2,Cap_2*F719/K719,0)+IF(N_base&gt;=3,Cap_3*F719/L719,0))*dt/60</f>
        <v>8.2758626941079966E-2</v>
      </c>
    </row>
    <row r="720" spans="1:13" x14ac:dyDescent="0.2">
      <c r="A720">
        <v>718</v>
      </c>
      <c r="B720" s="22">
        <f>A720/1440</f>
        <v>0.49861111111111112</v>
      </c>
      <c r="C720" s="27">
        <f>Sim!C720</f>
        <v>1.9666999999999999</v>
      </c>
      <c r="D720" s="24">
        <f>Cap_base</f>
        <v>3.4</v>
      </c>
      <c r="E720" s="24">
        <f>MEDIAN(MinStable*D720,C720,D720)</f>
        <v>1.9666999999999999</v>
      </c>
      <c r="F720" s="25">
        <f>E720/D720</f>
        <v>0.57844117647058824</v>
      </c>
      <c r="G720" s="24">
        <f>MAX(0,C720-E720)</f>
        <v>0</v>
      </c>
      <c r="H720" s="24">
        <f>MAX(0,E720-C720)</f>
        <v>0</v>
      </c>
      <c r="I720">
        <f>MIN(MATCH(MEDIAN(MinStable,F720,1),FC_L,1),3)</f>
        <v>2</v>
      </c>
      <c r="J720" s="25">
        <f>INDEX(FC_E1,$I720)+(MEDIAN(MinStable,$F720,1)-INDEX(FC_L,$I720))*(INDEX(FC_E1,$I720+1)-INDEX(FC_E1,$I720))/(INDEX(FC_L,$I720+1)-INDEX(FC_L,$I720))</f>
        <v>0.37755058823529414</v>
      </c>
      <c r="K720" s="25">
        <f>INDEX(FC_E2,$I720)+(MEDIAN(MinStable,$F720,1)-INDEX(FC_L,$I720))*(INDEX(FC_E2,$I720+1)-INDEX(FC_E2,$I720))/(INDEX(FC_L,$I720+1)-INDEX(FC_L,$I720))</f>
        <v>0.37255058823529413</v>
      </c>
      <c r="L720" s="25">
        <f>INDEX(FC_E3,$I720)+(MEDIAN(MinStable,$F720,1)-INDEX(FC_L,$I720))*(INDEX(FC_E3,$I720+1)-INDEX(FC_E3,$I720))/(INDEX(FC_L,$I720+1)-INDEX(FC_L,$I720))</f>
        <v>0.36623682352941178</v>
      </c>
      <c r="M720" s="26">
        <f>(Cap_1*F720/J720+IF(N_base&gt;=2,Cap_2*F720/K720,0)+IF(N_base&gt;=3,Cap_3*F720/L720,0))*dt/60</f>
        <v>8.8063062696994002E-2</v>
      </c>
    </row>
    <row r="721" spans="1:13" x14ac:dyDescent="0.2">
      <c r="A721">
        <v>719</v>
      </c>
      <c r="B721" s="22">
        <f>A721/1440</f>
        <v>0.49930555555555556</v>
      </c>
      <c r="C721" s="27">
        <f>Sim!C721</f>
        <v>1.9559</v>
      </c>
      <c r="D721" s="24">
        <f>Cap_base</f>
        <v>3.4</v>
      </c>
      <c r="E721" s="24">
        <f>MEDIAN(MinStable*D721,C721,D721)</f>
        <v>1.9559</v>
      </c>
      <c r="F721" s="25">
        <f>E721/D721</f>
        <v>0.5752647058823529</v>
      </c>
      <c r="G721" s="24">
        <f>MAX(0,C721-E721)</f>
        <v>0</v>
      </c>
      <c r="H721" s="24">
        <f>MAX(0,E721-C721)</f>
        <v>0</v>
      </c>
      <c r="I721">
        <f>MIN(MATCH(MEDIAN(MinStable,F721,1),FC_L,1),3)</f>
        <v>2</v>
      </c>
      <c r="J721" s="25">
        <f>INDEX(FC_E1,$I721)+(MEDIAN(MinStable,$F721,1)-INDEX(FC_L,$I721))*(INDEX(FC_E1,$I721+1)-INDEX(FC_E1,$I721))/(INDEX(FC_L,$I721+1)-INDEX(FC_L,$I721))</f>
        <v>0.37704235294117644</v>
      </c>
      <c r="K721" s="25">
        <f>INDEX(FC_E2,$I721)+(MEDIAN(MinStable,$F721,1)-INDEX(FC_L,$I721))*(INDEX(FC_E2,$I721+1)-INDEX(FC_E2,$I721))/(INDEX(FC_L,$I721+1)-INDEX(FC_L,$I721))</f>
        <v>0.37204235294117644</v>
      </c>
      <c r="L721" s="25">
        <f>INDEX(FC_E3,$I721)+(MEDIAN(MinStable,$F721,1)-INDEX(FC_L,$I721))*(INDEX(FC_E3,$I721+1)-INDEX(FC_E3,$I721))/(INDEX(FC_L,$I721+1)-INDEX(FC_L,$I721))</f>
        <v>0.36574129411764705</v>
      </c>
      <c r="M721" s="26">
        <f>(Cap_1*F721/J721+IF(N_base&gt;=2,Cap_2*F721/K721,0)+IF(N_base&gt;=3,Cap_3*F721/L721,0))*dt/60</f>
        <v>8.7698235169251834E-2</v>
      </c>
    </row>
    <row r="722" spans="1:13" x14ac:dyDescent="0.2">
      <c r="A722">
        <v>720</v>
      </c>
      <c r="B722" s="22">
        <f>A722/1440</f>
        <v>0.5</v>
      </c>
      <c r="C722" s="27">
        <f>Sim!C722</f>
        <v>3.3997000000000002</v>
      </c>
      <c r="D722" s="24">
        <f>Cap_base</f>
        <v>3.4</v>
      </c>
      <c r="E722" s="24">
        <f>MEDIAN(MinStable*D722,C722,D722)</f>
        <v>3.3997000000000002</v>
      </c>
      <c r="F722" s="25">
        <f>E722/D722</f>
        <v>0.99991176470588239</v>
      </c>
      <c r="G722" s="24">
        <f>MAX(0,C722-E722)</f>
        <v>0</v>
      </c>
      <c r="H722" s="24">
        <f>MAX(0,E722-C722)</f>
        <v>0</v>
      </c>
      <c r="I722">
        <f>MIN(MATCH(MEDIAN(MinStable,F722,1),FC_L,1),3)</f>
        <v>3</v>
      </c>
      <c r="J722" s="25">
        <f>INDEX(FC_E1,$I722)+(MEDIAN(MinStable,$F722,1)-INDEX(FC_L,$I722))*(INDEX(FC_E1,$I722+1)-INDEX(FC_E1,$I722))/(INDEX(FC_L,$I722+1)-INDEX(FC_L,$I722))</f>
        <v>0.42799188235294117</v>
      </c>
      <c r="K722" s="25">
        <f>INDEX(FC_E2,$I722)+(MEDIAN(MinStable,$F722,1)-INDEX(FC_L,$I722))*(INDEX(FC_E2,$I722+1)-INDEX(FC_E2,$I722))/(INDEX(FC_L,$I722+1)-INDEX(FC_L,$I722))</f>
        <v>0.42199223529411761</v>
      </c>
      <c r="L722" s="25">
        <f>INDEX(FC_E3,$I722)+(MEDIAN(MinStable,$F722,1)-INDEX(FC_L,$I722))*(INDEX(FC_E3,$I722+1)-INDEX(FC_E3,$I722))/(INDEX(FC_L,$I722+1)-INDEX(FC_L,$I722))</f>
        <v>0.41499223529411761</v>
      </c>
      <c r="M722" s="26">
        <f>(Cap_1*F722/J722+IF(N_base&gt;=2,Cap_2*F722/K722,0)+IF(N_base&gt;=3,Cap_3*F722/L722,0))*dt/60</f>
        <v>0.1343402542845159</v>
      </c>
    </row>
    <row r="723" spans="1:13" x14ac:dyDescent="0.2">
      <c r="A723">
        <v>721</v>
      </c>
      <c r="B723" s="22">
        <f>A723/1440</f>
        <v>0.50069444444444444</v>
      </c>
      <c r="C723" s="27">
        <f>Sim!C723</f>
        <v>3.3317999999999999</v>
      </c>
      <c r="D723" s="24">
        <f>Cap_base</f>
        <v>3.4</v>
      </c>
      <c r="E723" s="24">
        <f>MEDIAN(MinStable*D723,C723,D723)</f>
        <v>3.3317999999999999</v>
      </c>
      <c r="F723" s="25">
        <f>E723/D723</f>
        <v>0.9799411764705882</v>
      </c>
      <c r="G723" s="24">
        <f>MAX(0,C723-E723)</f>
        <v>0</v>
      </c>
      <c r="H723" s="24">
        <f>MAX(0,E723-C723)</f>
        <v>0</v>
      </c>
      <c r="I723">
        <f>MIN(MATCH(MEDIAN(MinStable,F723,1),FC_L,1),3)</f>
        <v>3</v>
      </c>
      <c r="J723" s="25">
        <f>INDEX(FC_E1,$I723)+(MEDIAN(MinStable,$F723,1)-INDEX(FC_L,$I723))*(INDEX(FC_E1,$I723+1)-INDEX(FC_E1,$I723))/(INDEX(FC_L,$I723+1)-INDEX(FC_L,$I723))</f>
        <v>0.42615458823529412</v>
      </c>
      <c r="K723" s="25">
        <f>INDEX(FC_E2,$I723)+(MEDIAN(MinStable,$F723,1)-INDEX(FC_L,$I723))*(INDEX(FC_E2,$I723+1)-INDEX(FC_E2,$I723))/(INDEX(FC_L,$I723+1)-INDEX(FC_L,$I723))</f>
        <v>0.42023482352941177</v>
      </c>
      <c r="L723" s="25">
        <f>INDEX(FC_E3,$I723)+(MEDIAN(MinStable,$F723,1)-INDEX(FC_L,$I723))*(INDEX(FC_E3,$I723+1)-INDEX(FC_E3,$I723))/(INDEX(FC_L,$I723+1)-INDEX(FC_L,$I723))</f>
        <v>0.41323482352941177</v>
      </c>
      <c r="M723" s="26">
        <f>(Cap_1*F723/J723+IF(N_base&gt;=2,Cap_2*F723/K723,0)+IF(N_base&gt;=3,Cap_3*F723/L723,0))*dt/60</f>
        <v>0.1322167410494797</v>
      </c>
    </row>
    <row r="724" spans="1:13" x14ac:dyDescent="0.2">
      <c r="A724">
        <v>722</v>
      </c>
      <c r="B724" s="22">
        <f>A724/1440</f>
        <v>0.50138888888888888</v>
      </c>
      <c r="C724" s="27">
        <f>Sim!C724</f>
        <v>3.3357999999999999</v>
      </c>
      <c r="D724" s="24">
        <f>Cap_base</f>
        <v>3.4</v>
      </c>
      <c r="E724" s="24">
        <f>MEDIAN(MinStable*D724,C724,D724)</f>
        <v>3.3357999999999999</v>
      </c>
      <c r="F724" s="25">
        <f>E724/D724</f>
        <v>0.98111764705882354</v>
      </c>
      <c r="G724" s="24">
        <f>MAX(0,C724-E724)</f>
        <v>0</v>
      </c>
      <c r="H724" s="24">
        <f>MAX(0,E724-C724)</f>
        <v>0</v>
      </c>
      <c r="I724">
        <f>MIN(MATCH(MEDIAN(MinStable,F724,1),FC_L,1),3)</f>
        <v>3</v>
      </c>
      <c r="J724" s="25">
        <f>INDEX(FC_E1,$I724)+(MEDIAN(MinStable,$F724,1)-INDEX(FC_L,$I724))*(INDEX(FC_E1,$I724+1)-INDEX(FC_E1,$I724))/(INDEX(FC_L,$I724+1)-INDEX(FC_L,$I724))</f>
        <v>0.42626282352941175</v>
      </c>
      <c r="K724" s="25">
        <f>INDEX(FC_E2,$I724)+(MEDIAN(MinStable,$F724,1)-INDEX(FC_L,$I724))*(INDEX(FC_E2,$I724+1)-INDEX(FC_E2,$I724))/(INDEX(FC_L,$I724+1)-INDEX(FC_L,$I724))</f>
        <v>0.42033835294117644</v>
      </c>
      <c r="L724" s="25">
        <f>INDEX(FC_E3,$I724)+(MEDIAN(MinStable,$F724,1)-INDEX(FC_L,$I724))*(INDEX(FC_E3,$I724+1)-INDEX(FC_E3,$I724))/(INDEX(FC_L,$I724+1)-INDEX(FC_L,$I724))</f>
        <v>0.41333835294117643</v>
      </c>
      <c r="M724" s="26">
        <f>(Cap_1*F724/J724+IF(N_base&gt;=2,Cap_2*F724/K724,0)+IF(N_base&gt;=3,Cap_3*F724/L724,0))*dt/60</f>
        <v>0.13234233778321219</v>
      </c>
    </row>
    <row r="725" spans="1:13" x14ac:dyDescent="0.2">
      <c r="A725">
        <v>723</v>
      </c>
      <c r="B725" s="22">
        <f>A725/1440</f>
        <v>0.50208333333333333</v>
      </c>
      <c r="C725" s="27">
        <f>Sim!C725</f>
        <v>3.3386999999999998</v>
      </c>
      <c r="D725" s="24">
        <f>Cap_base</f>
        <v>3.4</v>
      </c>
      <c r="E725" s="24">
        <f>MEDIAN(MinStable*D725,C725,D725)</f>
        <v>3.3386999999999998</v>
      </c>
      <c r="F725" s="25">
        <f>E725/D725</f>
        <v>0.98197058823529404</v>
      </c>
      <c r="G725" s="24">
        <f>MAX(0,C725-E725)</f>
        <v>0</v>
      </c>
      <c r="H725" s="24">
        <f>MAX(0,E725-C725)</f>
        <v>0</v>
      </c>
      <c r="I725">
        <f>MIN(MATCH(MEDIAN(MinStable,F725,1),FC_L,1),3)</f>
        <v>3</v>
      </c>
      <c r="J725" s="25">
        <f>INDEX(FC_E1,$I725)+(MEDIAN(MinStable,$F725,1)-INDEX(FC_L,$I725))*(INDEX(FC_E1,$I725+1)-INDEX(FC_E1,$I725))/(INDEX(FC_L,$I725+1)-INDEX(FC_L,$I725))</f>
        <v>0.42634129411764704</v>
      </c>
      <c r="K725" s="25">
        <f>INDEX(FC_E2,$I725)+(MEDIAN(MinStable,$F725,1)-INDEX(FC_L,$I725))*(INDEX(FC_E2,$I725+1)-INDEX(FC_E2,$I725))/(INDEX(FC_L,$I725+1)-INDEX(FC_L,$I725))</f>
        <v>0.42041341176470587</v>
      </c>
      <c r="L725" s="25">
        <f>INDEX(FC_E3,$I725)+(MEDIAN(MinStable,$F725,1)-INDEX(FC_L,$I725))*(INDEX(FC_E3,$I725+1)-INDEX(FC_E3,$I725))/(INDEX(FC_L,$I725+1)-INDEX(FC_L,$I725))</f>
        <v>0.41341341176470586</v>
      </c>
      <c r="M725" s="26">
        <f>(Cap_1*F725/J725+IF(N_base&gt;=2,Cap_2*F725/K725,0)+IF(N_base&gt;=3,Cap_3*F725/L725,0))*dt/60</f>
        <v>0.13243335610487589</v>
      </c>
    </row>
    <row r="726" spans="1:13" x14ac:dyDescent="0.2">
      <c r="A726">
        <v>724</v>
      </c>
      <c r="B726" s="22">
        <f>A726/1440</f>
        <v>0.50277777777777777</v>
      </c>
      <c r="C726" s="27">
        <f>Sim!C726</f>
        <v>3.3151000000000002</v>
      </c>
      <c r="D726" s="24">
        <f>Cap_base</f>
        <v>3.4</v>
      </c>
      <c r="E726" s="24">
        <f>MEDIAN(MinStable*D726,C726,D726)</f>
        <v>3.3151000000000002</v>
      </c>
      <c r="F726" s="25">
        <f>E726/D726</f>
        <v>0.97502941176470592</v>
      </c>
      <c r="G726" s="24">
        <f>MAX(0,C726-E726)</f>
        <v>0</v>
      </c>
      <c r="H726" s="24">
        <f>MAX(0,E726-C726)</f>
        <v>0</v>
      </c>
      <c r="I726">
        <f>MIN(MATCH(MEDIAN(MinStable,F726,1),FC_L,1),3)</f>
        <v>3</v>
      </c>
      <c r="J726" s="25">
        <f>INDEX(FC_E1,$I726)+(MEDIAN(MinStable,$F726,1)-INDEX(FC_L,$I726))*(INDEX(FC_E1,$I726+1)-INDEX(FC_E1,$I726))/(INDEX(FC_L,$I726+1)-INDEX(FC_L,$I726))</f>
        <v>0.42570270588235293</v>
      </c>
      <c r="K726" s="25">
        <f>INDEX(FC_E2,$I726)+(MEDIAN(MinStable,$F726,1)-INDEX(FC_L,$I726))*(INDEX(FC_E2,$I726+1)-INDEX(FC_E2,$I726))/(INDEX(FC_L,$I726+1)-INDEX(FC_L,$I726))</f>
        <v>0.41980258823529409</v>
      </c>
      <c r="L726" s="25">
        <f>INDEX(FC_E3,$I726)+(MEDIAN(MinStable,$F726,1)-INDEX(FC_L,$I726))*(INDEX(FC_E3,$I726+1)-INDEX(FC_E3,$I726))/(INDEX(FC_L,$I726+1)-INDEX(FC_L,$I726))</f>
        <v>0.41280258823529409</v>
      </c>
      <c r="M726" s="26">
        <f>(Cap_1*F726/J726+IF(N_base&gt;=2,Cap_2*F726/K726,0)+IF(N_base&gt;=3,Cap_3*F726/L726,0))*dt/60</f>
        <v>0.1316916945625542</v>
      </c>
    </row>
    <row r="727" spans="1:13" x14ac:dyDescent="0.2">
      <c r="A727">
        <v>725</v>
      </c>
      <c r="B727" s="22">
        <f>A727/1440</f>
        <v>0.50347222222222221</v>
      </c>
      <c r="C727" s="27">
        <f>Sim!C727</f>
        <v>3.3811</v>
      </c>
      <c r="D727" s="24">
        <f>Cap_base</f>
        <v>3.4</v>
      </c>
      <c r="E727" s="24">
        <f>MEDIAN(MinStable*D727,C727,D727)</f>
        <v>3.3811</v>
      </c>
      <c r="F727" s="25">
        <f>E727/D727</f>
        <v>0.99444117647058827</v>
      </c>
      <c r="G727" s="24">
        <f>MAX(0,C727-E727)</f>
        <v>0</v>
      </c>
      <c r="H727" s="24">
        <f>MAX(0,E727-C727)</f>
        <v>0</v>
      </c>
      <c r="I727">
        <f>MIN(MATCH(MEDIAN(MinStable,F727,1),FC_L,1),3)</f>
        <v>3</v>
      </c>
      <c r="J727" s="25">
        <f>INDEX(FC_E1,$I727)+(MEDIAN(MinStable,$F727,1)-INDEX(FC_L,$I727))*(INDEX(FC_E1,$I727+1)-INDEX(FC_E1,$I727))/(INDEX(FC_L,$I727+1)-INDEX(FC_L,$I727))</f>
        <v>0.42748858823529412</v>
      </c>
      <c r="K727" s="25">
        <f>INDEX(FC_E2,$I727)+(MEDIAN(MinStable,$F727,1)-INDEX(FC_L,$I727))*(INDEX(FC_E2,$I727+1)-INDEX(FC_E2,$I727))/(INDEX(FC_L,$I727+1)-INDEX(FC_L,$I727))</f>
        <v>0.42151082352941177</v>
      </c>
      <c r="L727" s="25">
        <f>INDEX(FC_E3,$I727)+(MEDIAN(MinStable,$F727,1)-INDEX(FC_L,$I727))*(INDEX(FC_E3,$I727+1)-INDEX(FC_E3,$I727))/(INDEX(FC_L,$I727+1)-INDEX(FC_L,$I727))</f>
        <v>0.41451082352941176</v>
      </c>
      <c r="M727" s="26">
        <f>(Cap_1*F727/J727+IF(N_base&gt;=2,Cap_2*F727/K727,0)+IF(N_base&gt;=3,Cap_3*F727/L727,0))*dt/60</f>
        <v>0.13376034503215067</v>
      </c>
    </row>
    <row r="728" spans="1:13" x14ac:dyDescent="0.2">
      <c r="A728">
        <v>726</v>
      </c>
      <c r="B728" s="22">
        <f>A728/1440</f>
        <v>0.50416666666666665</v>
      </c>
      <c r="C728" s="27">
        <f>Sim!C728</f>
        <v>3.3489</v>
      </c>
      <c r="D728" s="24">
        <f>Cap_base</f>
        <v>3.4</v>
      </c>
      <c r="E728" s="24">
        <f>MEDIAN(MinStable*D728,C728,D728)</f>
        <v>3.3489</v>
      </c>
      <c r="F728" s="25">
        <f>E728/D728</f>
        <v>0.98497058823529415</v>
      </c>
      <c r="G728" s="24">
        <f>MAX(0,C728-E728)</f>
        <v>0</v>
      </c>
      <c r="H728" s="24">
        <f>MAX(0,E728-C728)</f>
        <v>0</v>
      </c>
      <c r="I728">
        <f>MIN(MATCH(MEDIAN(MinStable,F728,1),FC_L,1),3)</f>
        <v>3</v>
      </c>
      <c r="J728" s="25">
        <f>INDEX(FC_E1,$I728)+(MEDIAN(MinStable,$F728,1)-INDEX(FC_L,$I728))*(INDEX(FC_E1,$I728+1)-INDEX(FC_E1,$I728))/(INDEX(FC_L,$I728+1)-INDEX(FC_L,$I728))</f>
        <v>0.42661729411764704</v>
      </c>
      <c r="K728" s="25">
        <f>INDEX(FC_E2,$I728)+(MEDIAN(MinStable,$F728,1)-INDEX(FC_L,$I728))*(INDEX(FC_E2,$I728+1)-INDEX(FC_E2,$I728))/(INDEX(FC_L,$I728+1)-INDEX(FC_L,$I728))</f>
        <v>0.42067741176470586</v>
      </c>
      <c r="L728" s="25">
        <f>INDEX(FC_E3,$I728)+(MEDIAN(MinStable,$F728,1)-INDEX(FC_L,$I728))*(INDEX(FC_E3,$I728+1)-INDEX(FC_E3,$I728))/(INDEX(FC_L,$I728+1)-INDEX(FC_L,$I728))</f>
        <v>0.41367741176470585</v>
      </c>
      <c r="M728" s="26">
        <f>(Cap_1*F728/J728+IF(N_base&gt;=2,Cap_2*F728/K728,0)+IF(N_base&gt;=3,Cap_3*F728/L728,0))*dt/60</f>
        <v>0.13275322729200395</v>
      </c>
    </row>
    <row r="729" spans="1:13" x14ac:dyDescent="0.2">
      <c r="A729">
        <v>727</v>
      </c>
      <c r="B729" s="22">
        <f>A729/1440</f>
        <v>0.50486111111111109</v>
      </c>
      <c r="C729" s="27">
        <f>Sim!C729</f>
        <v>3.3549000000000002</v>
      </c>
      <c r="D729" s="24">
        <f>Cap_base</f>
        <v>3.4</v>
      </c>
      <c r="E729" s="24">
        <f>MEDIAN(MinStable*D729,C729,D729)</f>
        <v>3.3549000000000002</v>
      </c>
      <c r="F729" s="25">
        <f>E729/D729</f>
        <v>0.98673529411764715</v>
      </c>
      <c r="G729" s="24">
        <f>MAX(0,C729-E729)</f>
        <v>0</v>
      </c>
      <c r="H729" s="24">
        <f>MAX(0,E729-C729)</f>
        <v>0</v>
      </c>
      <c r="I729">
        <f>MIN(MATCH(MEDIAN(MinStable,F729,1),FC_L,1),3)</f>
        <v>3</v>
      </c>
      <c r="J729" s="25">
        <f>INDEX(FC_E1,$I729)+(MEDIAN(MinStable,$F729,1)-INDEX(FC_L,$I729))*(INDEX(FC_E1,$I729+1)-INDEX(FC_E1,$I729))/(INDEX(FC_L,$I729+1)-INDEX(FC_L,$I729))</f>
        <v>0.42677964705882354</v>
      </c>
      <c r="K729" s="25">
        <f>INDEX(FC_E2,$I729)+(MEDIAN(MinStable,$F729,1)-INDEX(FC_L,$I729))*(INDEX(FC_E2,$I729+1)-INDEX(FC_E2,$I729))/(INDEX(FC_L,$I729+1)-INDEX(FC_L,$I729))</f>
        <v>0.42083270588235294</v>
      </c>
      <c r="L729" s="25">
        <f>INDEX(FC_E3,$I729)+(MEDIAN(MinStable,$F729,1)-INDEX(FC_L,$I729))*(INDEX(FC_E3,$I729+1)-INDEX(FC_E3,$I729))/(INDEX(FC_L,$I729+1)-INDEX(FC_L,$I729))</f>
        <v>0.41383270588235294</v>
      </c>
      <c r="M729" s="26">
        <f>(Cap_1*F729/J729+IF(N_base&gt;=2,Cap_2*F729/K729,0)+IF(N_base&gt;=3,Cap_3*F729/L729,0))*dt/60</f>
        <v>0.13294119629324996</v>
      </c>
    </row>
    <row r="730" spans="1:13" x14ac:dyDescent="0.2">
      <c r="A730">
        <v>728</v>
      </c>
      <c r="B730" s="22">
        <f>A730/1440</f>
        <v>0.50555555555555554</v>
      </c>
      <c r="C730" s="27">
        <f>Sim!C730</f>
        <v>3.2829000000000002</v>
      </c>
      <c r="D730" s="24">
        <f>Cap_base</f>
        <v>3.4</v>
      </c>
      <c r="E730" s="24">
        <f>MEDIAN(MinStable*D730,C730,D730)</f>
        <v>3.2829000000000002</v>
      </c>
      <c r="F730" s="25">
        <f>E730/D730</f>
        <v>0.9655588235294118</v>
      </c>
      <c r="G730" s="24">
        <f>MAX(0,C730-E730)</f>
        <v>0</v>
      </c>
      <c r="H730" s="24">
        <f>MAX(0,E730-C730)</f>
        <v>0</v>
      </c>
      <c r="I730">
        <f>MIN(MATCH(MEDIAN(MinStable,F730,1),FC_L,1),3)</f>
        <v>3</v>
      </c>
      <c r="J730" s="25">
        <f>INDEX(FC_E1,$I730)+(MEDIAN(MinStable,$F730,1)-INDEX(FC_L,$I730))*(INDEX(FC_E1,$I730+1)-INDEX(FC_E1,$I730))/(INDEX(FC_L,$I730+1)-INDEX(FC_L,$I730))</f>
        <v>0.4248314117647059</v>
      </c>
      <c r="K730" s="25">
        <f>INDEX(FC_E2,$I730)+(MEDIAN(MinStable,$F730,1)-INDEX(FC_L,$I730))*(INDEX(FC_E2,$I730+1)-INDEX(FC_E2,$I730))/(INDEX(FC_L,$I730+1)-INDEX(FC_L,$I730))</f>
        <v>0.41896917647058823</v>
      </c>
      <c r="L730" s="25">
        <f>INDEX(FC_E3,$I730)+(MEDIAN(MinStable,$F730,1)-INDEX(FC_L,$I730))*(INDEX(FC_E3,$I730+1)-INDEX(FC_E3,$I730))/(INDEX(FC_L,$I730+1)-INDEX(FC_L,$I730))</f>
        <v>0.41196917647058823</v>
      </c>
      <c r="M730" s="26">
        <f>(Cap_1*F730/J730+IF(N_base&gt;=2,Cap_2*F730/K730,0)+IF(N_base&gt;=3,Cap_3*F730/L730,0))*dt/60</f>
        <v>0.13067622130087997</v>
      </c>
    </row>
    <row r="731" spans="1:13" x14ac:dyDescent="0.2">
      <c r="A731">
        <v>729</v>
      </c>
      <c r="B731" s="22">
        <f>A731/1440</f>
        <v>0.50624999999999998</v>
      </c>
      <c r="C731" s="27">
        <f>Sim!C731</f>
        <v>3.3883000000000001</v>
      </c>
      <c r="D731" s="24">
        <f>Cap_base</f>
        <v>3.4</v>
      </c>
      <c r="E731" s="24">
        <f>MEDIAN(MinStable*D731,C731,D731)</f>
        <v>3.3883000000000001</v>
      </c>
      <c r="F731" s="25">
        <f>E731/D731</f>
        <v>0.99655882352941183</v>
      </c>
      <c r="G731" s="24">
        <f>MAX(0,C731-E731)</f>
        <v>0</v>
      </c>
      <c r="H731" s="24">
        <f>MAX(0,E731-C731)</f>
        <v>0</v>
      </c>
      <c r="I731">
        <f>MIN(MATCH(MEDIAN(MinStable,F731,1),FC_L,1),3)</f>
        <v>3</v>
      </c>
      <c r="J731" s="25">
        <f>INDEX(FC_E1,$I731)+(MEDIAN(MinStable,$F731,1)-INDEX(FC_L,$I731))*(INDEX(FC_E1,$I731+1)-INDEX(FC_E1,$I731))/(INDEX(FC_L,$I731+1)-INDEX(FC_L,$I731))</f>
        <v>0.42768341176470587</v>
      </c>
      <c r="K731" s="25">
        <f>INDEX(FC_E2,$I731)+(MEDIAN(MinStable,$F731,1)-INDEX(FC_L,$I731))*(INDEX(FC_E2,$I731+1)-INDEX(FC_E2,$I731))/(INDEX(FC_L,$I731+1)-INDEX(FC_L,$I731))</f>
        <v>0.42169717647058824</v>
      </c>
      <c r="L731" s="25">
        <f>INDEX(FC_E3,$I731)+(MEDIAN(MinStable,$F731,1)-INDEX(FC_L,$I731))*(INDEX(FC_E3,$I731+1)-INDEX(FC_E3,$I731))/(INDEX(FC_L,$I731+1)-INDEX(FC_L,$I731))</f>
        <v>0.41469717647058824</v>
      </c>
      <c r="M731" s="26">
        <f>(Cap_1*F731/J731+IF(N_base&gt;=2,Cap_2*F731/K731,0)+IF(N_base&gt;=3,Cap_3*F731/L731,0))*dt/60</f>
        <v>0.13398498564998923</v>
      </c>
    </row>
    <row r="732" spans="1:13" x14ac:dyDescent="0.2">
      <c r="A732">
        <v>730</v>
      </c>
      <c r="B732" s="22">
        <f>A732/1440</f>
        <v>0.50694444444444442</v>
      </c>
      <c r="C732" s="27">
        <f>Sim!C732</f>
        <v>3.3296000000000001</v>
      </c>
      <c r="D732" s="24">
        <f>Cap_base</f>
        <v>3.4</v>
      </c>
      <c r="E732" s="24">
        <f>MEDIAN(MinStable*D732,C732,D732)</f>
        <v>3.3296000000000001</v>
      </c>
      <c r="F732" s="25">
        <f>E732/D732</f>
        <v>0.97929411764705887</v>
      </c>
      <c r="G732" s="24">
        <f>MAX(0,C732-E732)</f>
        <v>0</v>
      </c>
      <c r="H732" s="24">
        <f>MAX(0,E732-C732)</f>
        <v>0</v>
      </c>
      <c r="I732">
        <f>MIN(MATCH(MEDIAN(MinStable,F732,1),FC_L,1),3)</f>
        <v>3</v>
      </c>
      <c r="J732" s="25">
        <f>INDEX(FC_E1,$I732)+(MEDIAN(MinStable,$F732,1)-INDEX(FC_L,$I732))*(INDEX(FC_E1,$I732+1)-INDEX(FC_E1,$I732))/(INDEX(FC_L,$I732+1)-INDEX(FC_L,$I732))</f>
        <v>0.42609505882352938</v>
      </c>
      <c r="K732" s="25">
        <f>INDEX(FC_E2,$I732)+(MEDIAN(MinStable,$F732,1)-INDEX(FC_L,$I732))*(INDEX(FC_E2,$I732+1)-INDEX(FC_E2,$I732))/(INDEX(FC_L,$I732+1)-INDEX(FC_L,$I732))</f>
        <v>0.42017788235294118</v>
      </c>
      <c r="L732" s="25">
        <f>INDEX(FC_E3,$I732)+(MEDIAN(MinStable,$F732,1)-INDEX(FC_L,$I732))*(INDEX(FC_E3,$I732+1)-INDEX(FC_E3,$I732))/(INDEX(FC_L,$I732+1)-INDEX(FC_L,$I732))</f>
        <v>0.41317788235294117</v>
      </c>
      <c r="M732" s="26">
        <f>(Cap_1*F732/J732+IF(N_base&gt;=2,Cap_2*F732/K732,0)+IF(N_base&gt;=3,Cap_3*F732/L732,0))*dt/60</f>
        <v>0.13214763603443797</v>
      </c>
    </row>
    <row r="733" spans="1:13" x14ac:dyDescent="0.2">
      <c r="A733">
        <v>731</v>
      </c>
      <c r="B733" s="22">
        <f>A733/1440</f>
        <v>0.50763888888888886</v>
      </c>
      <c r="C733" s="27">
        <f>Sim!C733</f>
        <v>3.5171999999999999</v>
      </c>
      <c r="D733" s="24">
        <f>Cap_base</f>
        <v>3.4</v>
      </c>
      <c r="E733" s="24">
        <f>MEDIAN(MinStable*D733,C733,D733)</f>
        <v>3.4</v>
      </c>
      <c r="F733" s="25">
        <f>E733/D733</f>
        <v>1</v>
      </c>
      <c r="G733" s="24">
        <f>MAX(0,C733-E733)</f>
        <v>0.11719999999999997</v>
      </c>
      <c r="H733" s="24">
        <f>MAX(0,E733-C733)</f>
        <v>0</v>
      </c>
      <c r="I733">
        <f>MIN(MATCH(MEDIAN(MinStable,F733,1),FC_L,1),3)</f>
        <v>3</v>
      </c>
      <c r="J733" s="25">
        <f>INDEX(FC_E1,$I733)+(MEDIAN(MinStable,$F733,1)-INDEX(FC_L,$I733))*(INDEX(FC_E1,$I733+1)-INDEX(FC_E1,$I733))/(INDEX(FC_L,$I733+1)-INDEX(FC_L,$I733))</f>
        <v>0.42799999999999999</v>
      </c>
      <c r="K733" s="25">
        <f>INDEX(FC_E2,$I733)+(MEDIAN(MinStable,$F733,1)-INDEX(FC_L,$I733))*(INDEX(FC_E2,$I733+1)-INDEX(FC_E2,$I733))/(INDEX(FC_L,$I733+1)-INDEX(FC_L,$I733))</f>
        <v>0.42199999999999999</v>
      </c>
      <c r="L733" s="25">
        <f>INDEX(FC_E3,$I733)+(MEDIAN(MinStable,$F733,1)-INDEX(FC_L,$I733))*(INDEX(FC_E3,$I733+1)-INDEX(FC_E3,$I733))/(INDEX(FC_L,$I733+1)-INDEX(FC_L,$I733))</f>
        <v>0.41499999999999998</v>
      </c>
      <c r="M733" s="26">
        <f>(Cap_1*F733/J733+IF(N_base&gt;=2,Cap_2*F733/K733,0)+IF(N_base&gt;=3,Cap_3*F733/L733,0))*dt/60</f>
        <v>0.13434959664142687</v>
      </c>
    </row>
    <row r="734" spans="1:13" x14ac:dyDescent="0.2">
      <c r="A734">
        <v>732</v>
      </c>
      <c r="B734" s="22">
        <f>A734/1440</f>
        <v>0.5083333333333333</v>
      </c>
      <c r="C734" s="27">
        <f>Sim!C734</f>
        <v>3.37</v>
      </c>
      <c r="D734" s="24">
        <f>Cap_base</f>
        <v>3.4</v>
      </c>
      <c r="E734" s="24">
        <f>MEDIAN(MinStable*D734,C734,D734)</f>
        <v>3.37</v>
      </c>
      <c r="F734" s="25">
        <f>E734/D734</f>
        <v>0.99117647058823533</v>
      </c>
      <c r="G734" s="24">
        <f>MAX(0,C734-E734)</f>
        <v>0</v>
      </c>
      <c r="H734" s="24">
        <f>MAX(0,E734-C734)</f>
        <v>0</v>
      </c>
      <c r="I734">
        <f>MIN(MATCH(MEDIAN(MinStable,F734,1),FC_L,1),3)</f>
        <v>3</v>
      </c>
      <c r="J734" s="25">
        <f>INDEX(FC_E1,$I734)+(MEDIAN(MinStable,$F734,1)-INDEX(FC_L,$I734))*(INDEX(FC_E1,$I734+1)-INDEX(FC_E1,$I734))/(INDEX(FC_L,$I734+1)-INDEX(FC_L,$I734))</f>
        <v>0.42718823529411765</v>
      </c>
      <c r="K734" s="25">
        <f>INDEX(FC_E2,$I734)+(MEDIAN(MinStable,$F734,1)-INDEX(FC_L,$I734))*(INDEX(FC_E2,$I734+1)-INDEX(FC_E2,$I734))/(INDEX(FC_L,$I734+1)-INDEX(FC_L,$I734))</f>
        <v>0.42122352941176472</v>
      </c>
      <c r="L734" s="25">
        <f>INDEX(FC_E3,$I734)+(MEDIAN(MinStable,$F734,1)-INDEX(FC_L,$I734))*(INDEX(FC_E3,$I734+1)-INDEX(FC_E3,$I734))/(INDEX(FC_L,$I734+1)-INDEX(FC_L,$I734))</f>
        <v>0.41422352941176471</v>
      </c>
      <c r="M734" s="26">
        <f>(Cap_1*F734/J734+IF(N_base&gt;=2,Cap_2*F734/K734,0)+IF(N_base&gt;=3,Cap_3*F734/L734,0))*dt/60</f>
        <v>0.13341362833006293</v>
      </c>
    </row>
    <row r="735" spans="1:13" x14ac:dyDescent="0.2">
      <c r="A735">
        <v>733</v>
      </c>
      <c r="B735" s="22">
        <f>A735/1440</f>
        <v>0.50902777777777775</v>
      </c>
      <c r="C735" s="27">
        <f>Sim!C735</f>
        <v>3.9085000000000001</v>
      </c>
      <c r="D735" s="24">
        <f>Cap_base</f>
        <v>3.4</v>
      </c>
      <c r="E735" s="24">
        <f>MEDIAN(MinStable*D735,C735,D735)</f>
        <v>3.4</v>
      </c>
      <c r="F735" s="25">
        <f>E735/D735</f>
        <v>1</v>
      </c>
      <c r="G735" s="24">
        <f>MAX(0,C735-E735)</f>
        <v>0.50850000000000017</v>
      </c>
      <c r="H735" s="24">
        <f>MAX(0,E735-C735)</f>
        <v>0</v>
      </c>
      <c r="I735">
        <f>MIN(MATCH(MEDIAN(MinStable,F735,1),FC_L,1),3)</f>
        <v>3</v>
      </c>
      <c r="J735" s="25">
        <f>INDEX(FC_E1,$I735)+(MEDIAN(MinStable,$F735,1)-INDEX(FC_L,$I735))*(INDEX(FC_E1,$I735+1)-INDEX(FC_E1,$I735))/(INDEX(FC_L,$I735+1)-INDEX(FC_L,$I735))</f>
        <v>0.42799999999999999</v>
      </c>
      <c r="K735" s="25">
        <f>INDEX(FC_E2,$I735)+(MEDIAN(MinStable,$F735,1)-INDEX(FC_L,$I735))*(INDEX(FC_E2,$I735+1)-INDEX(FC_E2,$I735))/(INDEX(FC_L,$I735+1)-INDEX(FC_L,$I735))</f>
        <v>0.42199999999999999</v>
      </c>
      <c r="L735" s="25">
        <f>INDEX(FC_E3,$I735)+(MEDIAN(MinStable,$F735,1)-INDEX(FC_L,$I735))*(INDEX(FC_E3,$I735+1)-INDEX(FC_E3,$I735))/(INDEX(FC_L,$I735+1)-INDEX(FC_L,$I735))</f>
        <v>0.41499999999999998</v>
      </c>
      <c r="M735" s="26">
        <f>(Cap_1*F735/J735+IF(N_base&gt;=2,Cap_2*F735/K735,0)+IF(N_base&gt;=3,Cap_3*F735/L735,0))*dt/60</f>
        <v>0.13434959664142687</v>
      </c>
    </row>
    <row r="736" spans="1:13" x14ac:dyDescent="0.2">
      <c r="A736">
        <v>734</v>
      </c>
      <c r="B736" s="22">
        <f>A736/1440</f>
        <v>0.50972222222222219</v>
      </c>
      <c r="C736" s="27">
        <f>Sim!C736</f>
        <v>3.9121999999999999</v>
      </c>
      <c r="D736" s="24">
        <f>Cap_base</f>
        <v>3.4</v>
      </c>
      <c r="E736" s="24">
        <f>MEDIAN(MinStable*D736,C736,D736)</f>
        <v>3.4</v>
      </c>
      <c r="F736" s="25">
        <f>E736/D736</f>
        <v>1</v>
      </c>
      <c r="G736" s="24">
        <f>MAX(0,C736-E736)</f>
        <v>0.51219999999999999</v>
      </c>
      <c r="H736" s="24">
        <f>MAX(0,E736-C736)</f>
        <v>0</v>
      </c>
      <c r="I736">
        <f>MIN(MATCH(MEDIAN(MinStable,F736,1),FC_L,1),3)</f>
        <v>3</v>
      </c>
      <c r="J736" s="25">
        <f>INDEX(FC_E1,$I736)+(MEDIAN(MinStable,$F736,1)-INDEX(FC_L,$I736))*(INDEX(FC_E1,$I736+1)-INDEX(FC_E1,$I736))/(INDEX(FC_L,$I736+1)-INDEX(FC_L,$I736))</f>
        <v>0.42799999999999999</v>
      </c>
      <c r="K736" s="25">
        <f>INDEX(FC_E2,$I736)+(MEDIAN(MinStable,$F736,1)-INDEX(FC_L,$I736))*(INDEX(FC_E2,$I736+1)-INDEX(FC_E2,$I736))/(INDEX(FC_L,$I736+1)-INDEX(FC_L,$I736))</f>
        <v>0.42199999999999999</v>
      </c>
      <c r="L736" s="25">
        <f>INDEX(FC_E3,$I736)+(MEDIAN(MinStable,$F736,1)-INDEX(FC_L,$I736))*(INDEX(FC_E3,$I736+1)-INDEX(FC_E3,$I736))/(INDEX(FC_L,$I736+1)-INDEX(FC_L,$I736))</f>
        <v>0.41499999999999998</v>
      </c>
      <c r="M736" s="26">
        <f>(Cap_1*F736/J736+IF(N_base&gt;=2,Cap_2*F736/K736,0)+IF(N_base&gt;=3,Cap_3*F736/L736,0))*dt/60</f>
        <v>0.13434959664142687</v>
      </c>
    </row>
    <row r="737" spans="1:13" x14ac:dyDescent="0.2">
      <c r="A737">
        <v>735</v>
      </c>
      <c r="B737" s="22">
        <f>A737/1440</f>
        <v>0.51041666666666663</v>
      </c>
      <c r="C737" s="27">
        <f>Sim!C737</f>
        <v>3.3769</v>
      </c>
      <c r="D737" s="24">
        <f>Cap_base</f>
        <v>3.4</v>
      </c>
      <c r="E737" s="24">
        <f>MEDIAN(MinStable*D737,C737,D737)</f>
        <v>3.3769</v>
      </c>
      <c r="F737" s="25">
        <f>E737/D737</f>
        <v>0.99320588235294116</v>
      </c>
      <c r="G737" s="24">
        <f>MAX(0,C737-E737)</f>
        <v>0</v>
      </c>
      <c r="H737" s="24">
        <f>MAX(0,E737-C737)</f>
        <v>0</v>
      </c>
      <c r="I737">
        <f>MIN(MATCH(MEDIAN(MinStable,F737,1),FC_L,1),3)</f>
        <v>3</v>
      </c>
      <c r="J737" s="25">
        <f>INDEX(FC_E1,$I737)+(MEDIAN(MinStable,$F737,1)-INDEX(FC_L,$I737))*(INDEX(FC_E1,$I737+1)-INDEX(FC_E1,$I737))/(INDEX(FC_L,$I737+1)-INDEX(FC_L,$I737))</f>
        <v>0.42737494117647057</v>
      </c>
      <c r="K737" s="25">
        <f>INDEX(FC_E2,$I737)+(MEDIAN(MinStable,$F737,1)-INDEX(FC_L,$I737))*(INDEX(FC_E2,$I737+1)-INDEX(FC_E2,$I737))/(INDEX(FC_L,$I737+1)-INDEX(FC_L,$I737))</f>
        <v>0.42140211764705882</v>
      </c>
      <c r="L737" s="25">
        <f>INDEX(FC_E3,$I737)+(MEDIAN(MinStable,$F737,1)-INDEX(FC_L,$I737))*(INDEX(FC_E3,$I737+1)-INDEX(FC_E3,$I737))/(INDEX(FC_L,$I737+1)-INDEX(FC_L,$I737))</f>
        <v>0.41440211764705881</v>
      </c>
      <c r="M737" s="26">
        <f>(Cap_1*F737/J737+IF(N_base&gt;=2,Cap_2*F737/K737,0)+IF(N_base&gt;=3,Cap_3*F737/L737,0))*dt/60</f>
        <v>0.13362921142934717</v>
      </c>
    </row>
    <row r="738" spans="1:13" x14ac:dyDescent="0.2">
      <c r="A738">
        <v>736</v>
      </c>
      <c r="B738" s="22">
        <f>A738/1440</f>
        <v>0.51111111111111107</v>
      </c>
      <c r="C738" s="27">
        <f>Sim!C738</f>
        <v>3.2732000000000001</v>
      </c>
      <c r="D738" s="24">
        <f>Cap_base</f>
        <v>3.4</v>
      </c>
      <c r="E738" s="24">
        <f>MEDIAN(MinStable*D738,C738,D738)</f>
        <v>3.2732000000000001</v>
      </c>
      <c r="F738" s="25">
        <f>E738/D738</f>
        <v>0.96270588235294119</v>
      </c>
      <c r="G738" s="24">
        <f>MAX(0,C738-E738)</f>
        <v>0</v>
      </c>
      <c r="H738" s="24">
        <f>MAX(0,E738-C738)</f>
        <v>0</v>
      </c>
      <c r="I738">
        <f>MIN(MATCH(MEDIAN(MinStable,F738,1),FC_L,1),3)</f>
        <v>3</v>
      </c>
      <c r="J738" s="25">
        <f>INDEX(FC_E1,$I738)+(MEDIAN(MinStable,$F738,1)-INDEX(FC_L,$I738))*(INDEX(FC_E1,$I738+1)-INDEX(FC_E1,$I738))/(INDEX(FC_L,$I738+1)-INDEX(FC_L,$I738))</f>
        <v>0.42456894117647059</v>
      </c>
      <c r="K738" s="25">
        <f>INDEX(FC_E2,$I738)+(MEDIAN(MinStable,$F738,1)-INDEX(FC_L,$I738))*(INDEX(FC_E2,$I738+1)-INDEX(FC_E2,$I738))/(INDEX(FC_L,$I738+1)-INDEX(FC_L,$I738))</f>
        <v>0.4187181176470588</v>
      </c>
      <c r="L738" s="25">
        <f>INDEX(FC_E3,$I738)+(MEDIAN(MinStable,$F738,1)-INDEX(FC_L,$I738))*(INDEX(FC_E3,$I738+1)-INDEX(FC_E3,$I738))/(INDEX(FC_L,$I738+1)-INDEX(FC_L,$I738))</f>
        <v>0.41171811764705879</v>
      </c>
      <c r="M738" s="26">
        <f>(Cap_1*F738/J738+IF(N_base&gt;=2,Cap_2*F738/K738,0)+IF(N_base&gt;=3,Cap_3*F738/L738,0))*dt/60</f>
        <v>0.13036951262883825</v>
      </c>
    </row>
    <row r="739" spans="1:13" x14ac:dyDescent="0.2">
      <c r="A739">
        <v>737</v>
      </c>
      <c r="B739" s="22">
        <f>A739/1440</f>
        <v>0.51180555555555551</v>
      </c>
      <c r="C739" s="27">
        <f>Sim!C739</f>
        <v>3.3449</v>
      </c>
      <c r="D739" s="24">
        <f>Cap_base</f>
        <v>3.4</v>
      </c>
      <c r="E739" s="24">
        <f>MEDIAN(MinStable*D739,C739,D739)</f>
        <v>3.3449</v>
      </c>
      <c r="F739" s="25">
        <f>E739/D739</f>
        <v>0.98379411764705882</v>
      </c>
      <c r="G739" s="24">
        <f>MAX(0,C739-E739)</f>
        <v>0</v>
      </c>
      <c r="H739" s="24">
        <f>MAX(0,E739-C739)</f>
        <v>0</v>
      </c>
      <c r="I739">
        <f>MIN(MATCH(MEDIAN(MinStable,F739,1),FC_L,1),3)</f>
        <v>3</v>
      </c>
      <c r="J739" s="25">
        <f>INDEX(FC_E1,$I739)+(MEDIAN(MinStable,$F739,1)-INDEX(FC_L,$I739))*(INDEX(FC_E1,$I739+1)-INDEX(FC_E1,$I739))/(INDEX(FC_L,$I739+1)-INDEX(FC_L,$I739))</f>
        <v>0.42650905882352941</v>
      </c>
      <c r="K739" s="25">
        <f>INDEX(FC_E2,$I739)+(MEDIAN(MinStable,$F739,1)-INDEX(FC_L,$I739))*(INDEX(FC_E2,$I739+1)-INDEX(FC_E2,$I739))/(INDEX(FC_L,$I739+1)-INDEX(FC_L,$I739))</f>
        <v>0.42057388235294119</v>
      </c>
      <c r="L739" s="25">
        <f>INDEX(FC_E3,$I739)+(MEDIAN(MinStable,$F739,1)-INDEX(FC_L,$I739))*(INDEX(FC_E3,$I739+1)-INDEX(FC_E3,$I739))/(INDEX(FC_L,$I739+1)-INDEX(FC_L,$I739))</f>
        <v>0.41357388235294118</v>
      </c>
      <c r="M739" s="26">
        <f>(Cap_1*F739/J739+IF(N_base&gt;=2,Cap_2*F739/K739,0)+IF(N_base&gt;=3,Cap_3*F739/L739,0))*dt/60</f>
        <v>0.1326278362513765</v>
      </c>
    </row>
    <row r="740" spans="1:13" x14ac:dyDescent="0.2">
      <c r="A740">
        <v>738</v>
      </c>
      <c r="B740" s="22">
        <f>A740/1440</f>
        <v>0.51249999999999996</v>
      </c>
      <c r="C740" s="27">
        <f>Sim!C740</f>
        <v>3.3529</v>
      </c>
      <c r="D740" s="24">
        <f>Cap_base</f>
        <v>3.4</v>
      </c>
      <c r="E740" s="24">
        <f>MEDIAN(MinStable*D740,C740,D740)</f>
        <v>3.3529</v>
      </c>
      <c r="F740" s="25">
        <f>E740/D740</f>
        <v>0.98614705882352949</v>
      </c>
      <c r="G740" s="24">
        <f>MAX(0,C740-E740)</f>
        <v>0</v>
      </c>
      <c r="H740" s="24">
        <f>MAX(0,E740-C740)</f>
        <v>0</v>
      </c>
      <c r="I740">
        <f>MIN(MATCH(MEDIAN(MinStable,F740,1),FC_L,1),3)</f>
        <v>3</v>
      </c>
      <c r="J740" s="25">
        <f>INDEX(FC_E1,$I740)+(MEDIAN(MinStable,$F740,1)-INDEX(FC_L,$I740))*(INDEX(FC_E1,$I740+1)-INDEX(FC_E1,$I740))/(INDEX(FC_L,$I740+1)-INDEX(FC_L,$I740))</f>
        <v>0.42672552941176473</v>
      </c>
      <c r="K740" s="25">
        <f>INDEX(FC_E2,$I740)+(MEDIAN(MinStable,$F740,1)-INDEX(FC_L,$I740))*(INDEX(FC_E2,$I740+1)-INDEX(FC_E2,$I740))/(INDEX(FC_L,$I740+1)-INDEX(FC_L,$I740))</f>
        <v>0.42078094117647058</v>
      </c>
      <c r="L740" s="25">
        <f>INDEX(FC_E3,$I740)+(MEDIAN(MinStable,$F740,1)-INDEX(FC_L,$I740))*(INDEX(FC_E3,$I740+1)-INDEX(FC_E3,$I740))/(INDEX(FC_L,$I740+1)-INDEX(FC_L,$I740))</f>
        <v>0.41378094117647057</v>
      </c>
      <c r="M740" s="26">
        <f>(Cap_1*F740/J740+IF(N_base&gt;=2,Cap_2*F740/K740,0)+IF(N_base&gt;=3,Cap_3*F740/L740,0))*dt/60</f>
        <v>0.13287855562628742</v>
      </c>
    </row>
    <row r="741" spans="1:13" x14ac:dyDescent="0.2">
      <c r="A741">
        <v>739</v>
      </c>
      <c r="B741" s="22">
        <f>A741/1440</f>
        <v>0.5131944444444444</v>
      </c>
      <c r="C741" s="27">
        <f>Sim!C741</f>
        <v>3.3687</v>
      </c>
      <c r="D741" s="24">
        <f>Cap_base</f>
        <v>3.4</v>
      </c>
      <c r="E741" s="24">
        <f>MEDIAN(MinStable*D741,C741,D741)</f>
        <v>3.3687</v>
      </c>
      <c r="F741" s="25">
        <f>E741/D741</f>
        <v>0.99079411764705883</v>
      </c>
      <c r="G741" s="24">
        <f>MAX(0,C741-E741)</f>
        <v>0</v>
      </c>
      <c r="H741" s="24">
        <f>MAX(0,E741-C741)</f>
        <v>0</v>
      </c>
      <c r="I741">
        <f>MIN(MATCH(MEDIAN(MinStable,F741,1),FC_L,1),3)</f>
        <v>3</v>
      </c>
      <c r="J741" s="25">
        <f>INDEX(FC_E1,$I741)+(MEDIAN(MinStable,$F741,1)-INDEX(FC_L,$I741))*(INDEX(FC_E1,$I741+1)-INDEX(FC_E1,$I741))/(INDEX(FC_L,$I741+1)-INDEX(FC_L,$I741))</f>
        <v>0.42715305882352939</v>
      </c>
      <c r="K741" s="25">
        <f>INDEX(FC_E2,$I741)+(MEDIAN(MinStable,$F741,1)-INDEX(FC_L,$I741))*(INDEX(FC_E2,$I741+1)-INDEX(FC_E2,$I741))/(INDEX(FC_L,$I741+1)-INDEX(FC_L,$I741))</f>
        <v>0.42118988235294119</v>
      </c>
      <c r="L741" s="25">
        <f>INDEX(FC_E3,$I741)+(MEDIAN(MinStable,$F741,1)-INDEX(FC_L,$I741))*(INDEX(FC_E3,$I741+1)-INDEX(FC_E3,$I741))/(INDEX(FC_L,$I741+1)-INDEX(FC_L,$I741))</f>
        <v>0.41418988235294119</v>
      </c>
      <c r="M741" s="26">
        <f>(Cap_1*F741/J741+IF(N_base&gt;=2,Cap_2*F741/K741,0)+IF(N_base&gt;=3,Cap_3*F741/L741,0))*dt/60</f>
        <v>0.13337299042509707</v>
      </c>
    </row>
    <row r="742" spans="1:13" x14ac:dyDescent="0.2">
      <c r="A742">
        <v>740</v>
      </c>
      <c r="B742" s="22">
        <f>A742/1440</f>
        <v>0.51388888888888884</v>
      </c>
      <c r="C742" s="27">
        <f>Sim!C742</f>
        <v>3.3809</v>
      </c>
      <c r="D742" s="24">
        <f>Cap_base</f>
        <v>3.4</v>
      </c>
      <c r="E742" s="24">
        <f>MEDIAN(MinStable*D742,C742,D742)</f>
        <v>3.3809</v>
      </c>
      <c r="F742" s="25">
        <f>E742/D742</f>
        <v>0.99438235294117649</v>
      </c>
      <c r="G742" s="24">
        <f>MAX(0,C742-E742)</f>
        <v>0</v>
      </c>
      <c r="H742" s="24">
        <f>MAX(0,E742-C742)</f>
        <v>0</v>
      </c>
      <c r="I742">
        <f>MIN(MATCH(MEDIAN(MinStable,F742,1),FC_L,1),3)</f>
        <v>3</v>
      </c>
      <c r="J742" s="25">
        <f>INDEX(FC_E1,$I742)+(MEDIAN(MinStable,$F742,1)-INDEX(FC_L,$I742))*(INDEX(FC_E1,$I742+1)-INDEX(FC_E1,$I742))/(INDEX(FC_L,$I742+1)-INDEX(FC_L,$I742))</f>
        <v>0.42748317647058826</v>
      </c>
      <c r="K742" s="25">
        <f>INDEX(FC_E2,$I742)+(MEDIAN(MinStable,$F742,1)-INDEX(FC_L,$I742))*(INDEX(FC_E2,$I742+1)-INDEX(FC_E2,$I742))/(INDEX(FC_L,$I742+1)-INDEX(FC_L,$I742))</f>
        <v>0.42150564705882354</v>
      </c>
      <c r="L742" s="25">
        <f>INDEX(FC_E3,$I742)+(MEDIAN(MinStable,$F742,1)-INDEX(FC_L,$I742))*(INDEX(FC_E3,$I742+1)-INDEX(FC_E3,$I742))/(INDEX(FC_L,$I742+1)-INDEX(FC_L,$I742))</f>
        <v>0.41450564705882353</v>
      </c>
      <c r="M742" s="26">
        <f>(Cap_1*F742/J742+IF(N_base&gt;=2,Cap_2*F742/K742,0)+IF(N_base&gt;=3,Cap_3*F742/L742,0))*dt/60</f>
        <v>0.13375410213352865</v>
      </c>
    </row>
    <row r="743" spans="1:13" x14ac:dyDescent="0.2">
      <c r="A743">
        <v>741</v>
      </c>
      <c r="B743" s="22">
        <f>A743/1440</f>
        <v>0.51458333333333328</v>
      </c>
      <c r="C743" s="27">
        <f>Sim!C743</f>
        <v>3.3220999999999998</v>
      </c>
      <c r="D743" s="24">
        <f>Cap_base</f>
        <v>3.4</v>
      </c>
      <c r="E743" s="24">
        <f>MEDIAN(MinStable*D743,C743,D743)</f>
        <v>3.3220999999999998</v>
      </c>
      <c r="F743" s="25">
        <f>E743/D743</f>
        <v>0.97708823529411759</v>
      </c>
      <c r="G743" s="24">
        <f>MAX(0,C743-E743)</f>
        <v>0</v>
      </c>
      <c r="H743" s="24">
        <f>MAX(0,E743-C743)</f>
        <v>0</v>
      </c>
      <c r="I743">
        <f>MIN(MATCH(MEDIAN(MinStable,F743,1),FC_L,1),3)</f>
        <v>3</v>
      </c>
      <c r="J743" s="25">
        <f>INDEX(FC_E1,$I743)+(MEDIAN(MinStable,$F743,1)-INDEX(FC_L,$I743))*(INDEX(FC_E1,$I743+1)-INDEX(FC_E1,$I743))/(INDEX(FC_L,$I743+1)-INDEX(FC_L,$I743))</f>
        <v>0.42589211764705881</v>
      </c>
      <c r="K743" s="25">
        <f>INDEX(FC_E2,$I743)+(MEDIAN(MinStable,$F743,1)-INDEX(FC_L,$I743))*(INDEX(FC_E2,$I743+1)-INDEX(FC_E2,$I743))/(INDEX(FC_L,$I743+1)-INDEX(FC_L,$I743))</f>
        <v>0.41998376470588233</v>
      </c>
      <c r="L743" s="25">
        <f>INDEX(FC_E3,$I743)+(MEDIAN(MinStable,$F743,1)-INDEX(FC_L,$I743))*(INDEX(FC_E3,$I743+1)-INDEX(FC_E3,$I743))/(INDEX(FC_L,$I743+1)-INDEX(FC_L,$I743))</f>
        <v>0.41298376470588233</v>
      </c>
      <c r="M743" s="26">
        <f>(Cap_1*F743/J743+IF(N_base&gt;=2,Cap_2*F743/K743,0)+IF(N_base&gt;=3,Cap_3*F743/L743,0))*dt/60</f>
        <v>0.13191190763200569</v>
      </c>
    </row>
    <row r="744" spans="1:13" x14ac:dyDescent="0.2">
      <c r="A744">
        <v>742</v>
      </c>
      <c r="B744" s="22">
        <f>A744/1440</f>
        <v>0.51527777777777772</v>
      </c>
      <c r="C744" s="27">
        <f>Sim!C744</f>
        <v>3.3734999999999999</v>
      </c>
      <c r="D744" s="24">
        <f>Cap_base</f>
        <v>3.4</v>
      </c>
      <c r="E744" s="24">
        <f>MEDIAN(MinStable*D744,C744,D744)</f>
        <v>3.3734999999999999</v>
      </c>
      <c r="F744" s="25">
        <f>E744/D744</f>
        <v>0.99220588235294116</v>
      </c>
      <c r="G744" s="24">
        <f>MAX(0,C744-E744)</f>
        <v>0</v>
      </c>
      <c r="H744" s="24">
        <f>MAX(0,E744-C744)</f>
        <v>0</v>
      </c>
      <c r="I744">
        <f>MIN(MATCH(MEDIAN(MinStable,F744,1),FC_L,1),3)</f>
        <v>3</v>
      </c>
      <c r="J744" s="25">
        <f>INDEX(FC_E1,$I744)+(MEDIAN(MinStable,$F744,1)-INDEX(FC_L,$I744))*(INDEX(FC_E1,$I744+1)-INDEX(FC_E1,$I744))/(INDEX(FC_L,$I744+1)-INDEX(FC_L,$I744))</f>
        <v>0.42728294117647059</v>
      </c>
      <c r="K744" s="25">
        <f>INDEX(FC_E2,$I744)+(MEDIAN(MinStable,$F744,1)-INDEX(FC_L,$I744))*(INDEX(FC_E2,$I744+1)-INDEX(FC_E2,$I744))/(INDEX(FC_L,$I744+1)-INDEX(FC_L,$I744))</f>
        <v>0.42131411764705878</v>
      </c>
      <c r="L744" s="25">
        <f>INDEX(FC_E3,$I744)+(MEDIAN(MinStable,$F744,1)-INDEX(FC_L,$I744))*(INDEX(FC_E3,$I744+1)-INDEX(FC_E3,$I744))/(INDEX(FC_L,$I744+1)-INDEX(FC_L,$I744))</f>
        <v>0.41431411764705878</v>
      </c>
      <c r="M744" s="26">
        <f>(Cap_1*F744/J744+IF(N_base&gt;=2,Cap_2*F744/K744,0)+IF(N_base&gt;=3,Cap_3*F744/L744,0))*dt/60</f>
        <v>0.13352300528785252</v>
      </c>
    </row>
    <row r="745" spans="1:13" x14ac:dyDescent="0.2">
      <c r="A745">
        <v>743</v>
      </c>
      <c r="B745" s="22">
        <f>A745/1440</f>
        <v>0.51597222222222228</v>
      </c>
      <c r="C745" s="27">
        <f>Sim!C745</f>
        <v>3.3530000000000002</v>
      </c>
      <c r="D745" s="24">
        <f>Cap_base</f>
        <v>3.4</v>
      </c>
      <c r="E745" s="24">
        <f>MEDIAN(MinStable*D745,C745,D745)</f>
        <v>3.3530000000000002</v>
      </c>
      <c r="F745" s="25">
        <f>E745/D745</f>
        <v>0.98617647058823543</v>
      </c>
      <c r="G745" s="24">
        <f>MAX(0,C745-E745)</f>
        <v>0</v>
      </c>
      <c r="H745" s="24">
        <f>MAX(0,E745-C745)</f>
        <v>0</v>
      </c>
      <c r="I745">
        <f>MIN(MATCH(MEDIAN(MinStable,F745,1),FC_L,1),3)</f>
        <v>3</v>
      </c>
      <c r="J745" s="25">
        <f>INDEX(FC_E1,$I745)+(MEDIAN(MinStable,$F745,1)-INDEX(FC_L,$I745))*(INDEX(FC_E1,$I745+1)-INDEX(FC_E1,$I745))/(INDEX(FC_L,$I745+1)-INDEX(FC_L,$I745))</f>
        <v>0.42672823529411763</v>
      </c>
      <c r="K745" s="25">
        <f>INDEX(FC_E2,$I745)+(MEDIAN(MinStable,$F745,1)-INDEX(FC_L,$I745))*(INDEX(FC_E2,$I745+1)-INDEX(FC_E2,$I745))/(INDEX(FC_L,$I745+1)-INDEX(FC_L,$I745))</f>
        <v>0.42078352941176472</v>
      </c>
      <c r="L745" s="25">
        <f>INDEX(FC_E3,$I745)+(MEDIAN(MinStable,$F745,1)-INDEX(FC_L,$I745))*(INDEX(FC_E3,$I745+1)-INDEX(FC_E3,$I745))/(INDEX(FC_L,$I745+1)-INDEX(FC_L,$I745))</f>
        <v>0.41378352941176472</v>
      </c>
      <c r="M745" s="26">
        <f>(Cap_1*F745/J745+IF(N_base&gt;=2,Cap_2*F745/K745,0)+IF(N_base&gt;=3,Cap_3*F745/L745,0))*dt/60</f>
        <v>0.13288168803162637</v>
      </c>
    </row>
    <row r="746" spans="1:13" x14ac:dyDescent="0.2">
      <c r="A746">
        <v>744</v>
      </c>
      <c r="B746" s="22">
        <f>A746/1440</f>
        <v>0.51666666666666672</v>
      </c>
      <c r="C746" s="27">
        <f>Sim!C746</f>
        <v>3.3797999999999999</v>
      </c>
      <c r="D746" s="24">
        <f>Cap_base</f>
        <v>3.4</v>
      </c>
      <c r="E746" s="24">
        <f>MEDIAN(MinStable*D746,C746,D746)</f>
        <v>3.3797999999999999</v>
      </c>
      <c r="F746" s="25">
        <f>E746/D746</f>
        <v>0.99405882352941177</v>
      </c>
      <c r="G746" s="24">
        <f>MAX(0,C746-E746)</f>
        <v>0</v>
      </c>
      <c r="H746" s="24">
        <f>MAX(0,E746-C746)</f>
        <v>0</v>
      </c>
      <c r="I746">
        <f>MIN(MATCH(MEDIAN(MinStable,F746,1),FC_L,1),3)</f>
        <v>3</v>
      </c>
      <c r="J746" s="25">
        <f>INDEX(FC_E1,$I746)+(MEDIAN(MinStable,$F746,1)-INDEX(FC_L,$I746))*(INDEX(FC_E1,$I746+1)-INDEX(FC_E1,$I746))/(INDEX(FC_L,$I746+1)-INDEX(FC_L,$I746))</f>
        <v>0.42745341176470586</v>
      </c>
      <c r="K746" s="25">
        <f>INDEX(FC_E2,$I746)+(MEDIAN(MinStable,$F746,1)-INDEX(FC_L,$I746))*(INDEX(FC_E2,$I746+1)-INDEX(FC_E2,$I746))/(INDEX(FC_L,$I746+1)-INDEX(FC_L,$I746))</f>
        <v>0.42147717647058824</v>
      </c>
      <c r="L746" s="25">
        <f>INDEX(FC_E3,$I746)+(MEDIAN(MinStable,$F746,1)-INDEX(FC_L,$I746))*(INDEX(FC_E3,$I746+1)-INDEX(FC_E3,$I746))/(INDEX(FC_L,$I746+1)-INDEX(FC_L,$I746))</f>
        <v>0.41447717647058824</v>
      </c>
      <c r="M746" s="26">
        <f>(Cap_1*F746/J746+IF(N_base&gt;=2,Cap_2*F746/K746,0)+IF(N_base&gt;=3,Cap_3*F746/L746,0))*dt/60</f>
        <v>0.13371976340551714</v>
      </c>
    </row>
    <row r="747" spans="1:13" x14ac:dyDescent="0.2">
      <c r="A747">
        <v>745</v>
      </c>
      <c r="B747" s="22">
        <f>A747/1440</f>
        <v>0.51736111111111116</v>
      </c>
      <c r="C747" s="27">
        <f>Sim!C747</f>
        <v>3.2787000000000002</v>
      </c>
      <c r="D747" s="24">
        <f>Cap_base</f>
        <v>3.4</v>
      </c>
      <c r="E747" s="24">
        <f>MEDIAN(MinStable*D747,C747,D747)</f>
        <v>3.2787000000000002</v>
      </c>
      <c r="F747" s="25">
        <f>E747/D747</f>
        <v>0.9643235294117648</v>
      </c>
      <c r="G747" s="24">
        <f>MAX(0,C747-E747)</f>
        <v>0</v>
      </c>
      <c r="H747" s="24">
        <f>MAX(0,E747-C747)</f>
        <v>0</v>
      </c>
      <c r="I747">
        <f>MIN(MATCH(MEDIAN(MinStable,F747,1),FC_L,1),3)</f>
        <v>3</v>
      </c>
      <c r="J747" s="25">
        <f>INDEX(FC_E1,$I747)+(MEDIAN(MinStable,$F747,1)-INDEX(FC_L,$I747))*(INDEX(FC_E1,$I747+1)-INDEX(FC_E1,$I747))/(INDEX(FC_L,$I747+1)-INDEX(FC_L,$I747))</f>
        <v>0.42471776470588235</v>
      </c>
      <c r="K747" s="25">
        <f>INDEX(FC_E2,$I747)+(MEDIAN(MinStable,$F747,1)-INDEX(FC_L,$I747))*(INDEX(FC_E2,$I747+1)-INDEX(FC_E2,$I747))/(INDEX(FC_L,$I747+1)-INDEX(FC_L,$I747))</f>
        <v>0.41886047058823528</v>
      </c>
      <c r="L747" s="25">
        <f>INDEX(FC_E3,$I747)+(MEDIAN(MinStable,$F747,1)-INDEX(FC_L,$I747))*(INDEX(FC_E3,$I747+1)-INDEX(FC_E3,$I747))/(INDEX(FC_L,$I747+1)-INDEX(FC_L,$I747))</f>
        <v>0.41186047058823527</v>
      </c>
      <c r="M747" s="26">
        <f>(Cap_1*F747/J747+IF(N_base&gt;=2,Cap_2*F747/K747,0)+IF(N_base&gt;=3,Cap_3*F747/L747,0))*dt/60</f>
        <v>0.13054346547915366</v>
      </c>
    </row>
    <row r="748" spans="1:13" x14ac:dyDescent="0.2">
      <c r="A748">
        <v>746</v>
      </c>
      <c r="B748" s="22">
        <f>A748/1440</f>
        <v>0.5180555555555556</v>
      </c>
      <c r="C748" s="27">
        <f>Sim!C748</f>
        <v>3.3690000000000002</v>
      </c>
      <c r="D748" s="24">
        <f>Cap_base</f>
        <v>3.4</v>
      </c>
      <c r="E748" s="24">
        <f>MEDIAN(MinStable*D748,C748,D748)</f>
        <v>3.3690000000000002</v>
      </c>
      <c r="F748" s="25">
        <f>E748/D748</f>
        <v>0.99088235294117655</v>
      </c>
      <c r="G748" s="24">
        <f>MAX(0,C748-E748)</f>
        <v>0</v>
      </c>
      <c r="H748" s="24">
        <f>MAX(0,E748-C748)</f>
        <v>0</v>
      </c>
      <c r="I748">
        <f>MIN(MATCH(MEDIAN(MinStable,F748,1),FC_L,1),3)</f>
        <v>3</v>
      </c>
      <c r="J748" s="25">
        <f>INDEX(FC_E1,$I748)+(MEDIAN(MinStable,$F748,1)-INDEX(FC_L,$I748))*(INDEX(FC_E1,$I748+1)-INDEX(FC_E1,$I748))/(INDEX(FC_L,$I748+1)-INDEX(FC_L,$I748))</f>
        <v>0.42716117647058821</v>
      </c>
      <c r="K748" s="25">
        <f>INDEX(FC_E2,$I748)+(MEDIAN(MinStable,$F748,1)-INDEX(FC_L,$I748))*(INDEX(FC_E2,$I748+1)-INDEX(FC_E2,$I748))/(INDEX(FC_L,$I748+1)-INDEX(FC_L,$I748))</f>
        <v>0.42119764705882351</v>
      </c>
      <c r="L748" s="25">
        <f>INDEX(FC_E3,$I748)+(MEDIAN(MinStable,$F748,1)-INDEX(FC_L,$I748))*(INDEX(FC_E3,$I748+1)-INDEX(FC_E3,$I748))/(INDEX(FC_L,$I748+1)-INDEX(FC_L,$I748))</f>
        <v>0.4141976470588235</v>
      </c>
      <c r="M748" s="26">
        <f>(Cap_1*F748/J748+IF(N_base&gt;=2,Cap_2*F748/K748,0)+IF(N_base&gt;=3,Cap_3*F748/L748,0))*dt/60</f>
        <v>0.13338236898880124</v>
      </c>
    </row>
    <row r="749" spans="1:13" x14ac:dyDescent="0.2">
      <c r="A749">
        <v>747</v>
      </c>
      <c r="B749" s="22">
        <f>A749/1440</f>
        <v>0.51875000000000004</v>
      </c>
      <c r="C749" s="27">
        <f>Sim!C749</f>
        <v>3.3249</v>
      </c>
      <c r="D749" s="24">
        <f>Cap_base</f>
        <v>3.4</v>
      </c>
      <c r="E749" s="24">
        <f>MEDIAN(MinStable*D749,C749,D749)</f>
        <v>3.3249</v>
      </c>
      <c r="F749" s="25">
        <f>E749/D749</f>
        <v>0.97791176470588237</v>
      </c>
      <c r="G749" s="24">
        <f>MAX(0,C749-E749)</f>
        <v>0</v>
      </c>
      <c r="H749" s="24">
        <f>MAX(0,E749-C749)</f>
        <v>0</v>
      </c>
      <c r="I749">
        <f>MIN(MATCH(MEDIAN(MinStable,F749,1),FC_L,1),3)</f>
        <v>3</v>
      </c>
      <c r="J749" s="25">
        <f>INDEX(FC_E1,$I749)+(MEDIAN(MinStable,$F749,1)-INDEX(FC_L,$I749))*(INDEX(FC_E1,$I749+1)-INDEX(FC_E1,$I749))/(INDEX(FC_L,$I749+1)-INDEX(FC_L,$I749))</f>
        <v>0.4259678823529412</v>
      </c>
      <c r="K749" s="25">
        <f>INDEX(FC_E2,$I749)+(MEDIAN(MinStable,$F749,1)-INDEX(FC_L,$I749))*(INDEX(FC_E2,$I749+1)-INDEX(FC_E2,$I749))/(INDEX(FC_L,$I749+1)-INDEX(FC_L,$I749))</f>
        <v>0.42005623529411762</v>
      </c>
      <c r="L749" s="25">
        <f>INDEX(FC_E3,$I749)+(MEDIAN(MinStable,$F749,1)-INDEX(FC_L,$I749))*(INDEX(FC_E3,$I749+1)-INDEX(FC_E3,$I749))/(INDEX(FC_L,$I749+1)-INDEX(FC_L,$I749))</f>
        <v>0.41305623529411761</v>
      </c>
      <c r="M749" s="26">
        <f>(Cap_1*F749/J749+IF(N_base&gt;=2,Cap_2*F749/K749,0)+IF(N_base&gt;=3,Cap_3*F749/L749,0))*dt/60</f>
        <v>0.13199993880361102</v>
      </c>
    </row>
    <row r="750" spans="1:13" x14ac:dyDescent="0.2">
      <c r="A750">
        <v>748</v>
      </c>
      <c r="B750" s="22">
        <f>A750/1440</f>
        <v>0.51944444444444449</v>
      </c>
      <c r="C750" s="27">
        <f>Sim!C750</f>
        <v>3.3782000000000001</v>
      </c>
      <c r="D750" s="24">
        <f>Cap_base</f>
        <v>3.4</v>
      </c>
      <c r="E750" s="24">
        <f>MEDIAN(MinStable*D750,C750,D750)</f>
        <v>3.3782000000000001</v>
      </c>
      <c r="F750" s="25">
        <f>E750/D750</f>
        <v>0.99358823529411766</v>
      </c>
      <c r="G750" s="24">
        <f>MAX(0,C750-E750)</f>
        <v>0</v>
      </c>
      <c r="H750" s="24">
        <f>MAX(0,E750-C750)</f>
        <v>0</v>
      </c>
      <c r="I750">
        <f>MIN(MATCH(MEDIAN(MinStable,F750,1),FC_L,1),3)</f>
        <v>3</v>
      </c>
      <c r="J750" s="25">
        <f>INDEX(FC_E1,$I750)+(MEDIAN(MinStable,$F750,1)-INDEX(FC_L,$I750))*(INDEX(FC_E1,$I750+1)-INDEX(FC_E1,$I750))/(INDEX(FC_L,$I750+1)-INDEX(FC_L,$I750))</f>
        <v>0.42741011764705883</v>
      </c>
      <c r="K750" s="25">
        <f>INDEX(FC_E2,$I750)+(MEDIAN(MinStable,$F750,1)-INDEX(FC_L,$I750))*(INDEX(FC_E2,$I750+1)-INDEX(FC_E2,$I750))/(INDEX(FC_L,$I750+1)-INDEX(FC_L,$I750))</f>
        <v>0.42143576470588234</v>
      </c>
      <c r="L750" s="25">
        <f>INDEX(FC_E3,$I750)+(MEDIAN(MinStable,$F750,1)-INDEX(FC_L,$I750))*(INDEX(FC_E3,$I750+1)-INDEX(FC_E3,$I750))/(INDEX(FC_L,$I750+1)-INDEX(FC_L,$I750))</f>
        <v>0.41443576470588234</v>
      </c>
      <c r="M750" s="26">
        <f>(Cap_1*F750/J750+IF(N_base&gt;=2,Cap_2*F750/K750,0)+IF(N_base&gt;=3,Cap_3*F750/L750,0))*dt/60</f>
        <v>0.13366980774803991</v>
      </c>
    </row>
    <row r="751" spans="1:13" x14ac:dyDescent="0.2">
      <c r="A751">
        <v>749</v>
      </c>
      <c r="B751" s="22">
        <f>A751/1440</f>
        <v>0.52013888888888893</v>
      </c>
      <c r="C751" s="27">
        <f>Sim!C751</f>
        <v>3.3784999999999998</v>
      </c>
      <c r="D751" s="24">
        <f>Cap_base</f>
        <v>3.4</v>
      </c>
      <c r="E751" s="24">
        <f>MEDIAN(MinStable*D751,C751,D751)</f>
        <v>3.3784999999999998</v>
      </c>
      <c r="F751" s="25">
        <f>E751/D751</f>
        <v>0.99367647058823527</v>
      </c>
      <c r="G751" s="24">
        <f>MAX(0,C751-E751)</f>
        <v>0</v>
      </c>
      <c r="H751" s="24">
        <f>MAX(0,E751-C751)</f>
        <v>0</v>
      </c>
      <c r="I751">
        <f>MIN(MATCH(MEDIAN(MinStable,F751,1),FC_L,1),3)</f>
        <v>3</v>
      </c>
      <c r="J751" s="25">
        <f>INDEX(FC_E1,$I751)+(MEDIAN(MinStable,$F751,1)-INDEX(FC_L,$I751))*(INDEX(FC_E1,$I751+1)-INDEX(FC_E1,$I751))/(INDEX(FC_L,$I751+1)-INDEX(FC_L,$I751))</f>
        <v>0.42741823529411765</v>
      </c>
      <c r="K751" s="25">
        <f>INDEX(FC_E2,$I751)+(MEDIAN(MinStable,$F751,1)-INDEX(FC_L,$I751))*(INDEX(FC_E2,$I751+1)-INDEX(FC_E2,$I751))/(INDEX(FC_L,$I751+1)-INDEX(FC_L,$I751))</f>
        <v>0.42144352941176472</v>
      </c>
      <c r="L751" s="25">
        <f>INDEX(FC_E3,$I751)+(MEDIAN(MinStable,$F751,1)-INDEX(FC_L,$I751))*(INDEX(FC_E3,$I751+1)-INDEX(FC_E3,$I751))/(INDEX(FC_L,$I751+1)-INDEX(FC_L,$I751))</f>
        <v>0.41444352941176471</v>
      </c>
      <c r="M751" s="26">
        <f>(Cap_1*F751/J751+IF(N_base&gt;=2,Cap_2*F751/K751,0)+IF(N_base&gt;=3,Cap_3*F751/L751,0))*dt/60</f>
        <v>0.13367917519377467</v>
      </c>
    </row>
    <row r="752" spans="1:13" x14ac:dyDescent="0.2">
      <c r="A752">
        <v>750</v>
      </c>
      <c r="B752" s="22">
        <f>A752/1440</f>
        <v>0.52083333333333337</v>
      </c>
      <c r="C752" s="27">
        <f>Sim!C752</f>
        <v>3.3791000000000002</v>
      </c>
      <c r="D752" s="24">
        <f>Cap_base</f>
        <v>3.4</v>
      </c>
      <c r="E752" s="24">
        <f>MEDIAN(MinStable*D752,C752,D752)</f>
        <v>3.3791000000000002</v>
      </c>
      <c r="F752" s="25">
        <f>E752/D752</f>
        <v>0.99385294117647072</v>
      </c>
      <c r="G752" s="24">
        <f>MAX(0,C752-E752)</f>
        <v>0</v>
      </c>
      <c r="H752" s="24">
        <f>MAX(0,E752-C752)</f>
        <v>0</v>
      </c>
      <c r="I752">
        <f>MIN(MATCH(MEDIAN(MinStable,F752,1),FC_L,1),3)</f>
        <v>3</v>
      </c>
      <c r="J752" s="25">
        <f>INDEX(FC_E1,$I752)+(MEDIAN(MinStable,$F752,1)-INDEX(FC_L,$I752))*(INDEX(FC_E1,$I752+1)-INDEX(FC_E1,$I752))/(INDEX(FC_L,$I752+1)-INDEX(FC_L,$I752))</f>
        <v>0.4274344705882353</v>
      </c>
      <c r="K752" s="25">
        <f>INDEX(FC_E2,$I752)+(MEDIAN(MinStable,$F752,1)-INDEX(FC_L,$I752))*(INDEX(FC_E2,$I752+1)-INDEX(FC_E2,$I752))/(INDEX(FC_L,$I752+1)-INDEX(FC_L,$I752))</f>
        <v>0.42145905882352941</v>
      </c>
      <c r="L752" s="25">
        <f>INDEX(FC_E3,$I752)+(MEDIAN(MinStable,$F752,1)-INDEX(FC_L,$I752))*(INDEX(FC_E3,$I752+1)-INDEX(FC_E3,$I752))/(INDEX(FC_L,$I752+1)-INDEX(FC_L,$I752))</f>
        <v>0.4144590588235294</v>
      </c>
      <c r="M752" s="26">
        <f>(Cap_1*F752/J752+IF(N_base&gt;=2,Cap_2*F752/K752,0)+IF(N_base&gt;=3,Cap_3*F752/L752,0))*dt/60</f>
        <v>0.13369790903294904</v>
      </c>
    </row>
    <row r="753" spans="1:13" x14ac:dyDescent="0.2">
      <c r="A753">
        <v>751</v>
      </c>
      <c r="B753" s="22">
        <f>A753/1440</f>
        <v>0.52152777777777781</v>
      </c>
      <c r="C753" s="27">
        <f>Sim!C753</f>
        <v>3.3540000000000001</v>
      </c>
      <c r="D753" s="24">
        <f>Cap_base</f>
        <v>3.4</v>
      </c>
      <c r="E753" s="24">
        <f>MEDIAN(MinStable*D753,C753,D753)</f>
        <v>3.3540000000000001</v>
      </c>
      <c r="F753" s="25">
        <f>E753/D753</f>
        <v>0.98647058823529421</v>
      </c>
      <c r="G753" s="24">
        <f>MAX(0,C753-E753)</f>
        <v>0</v>
      </c>
      <c r="H753" s="24">
        <f>MAX(0,E753-C753)</f>
        <v>0</v>
      </c>
      <c r="I753">
        <f>MIN(MATCH(MEDIAN(MinStable,F753,1),FC_L,1),3)</f>
        <v>3</v>
      </c>
      <c r="J753" s="25">
        <f>INDEX(FC_E1,$I753)+(MEDIAN(MinStable,$F753,1)-INDEX(FC_L,$I753))*(INDEX(FC_E1,$I753+1)-INDEX(FC_E1,$I753))/(INDEX(FC_L,$I753+1)-INDEX(FC_L,$I753))</f>
        <v>0.42675529411764707</v>
      </c>
      <c r="K753" s="25">
        <f>INDEX(FC_E2,$I753)+(MEDIAN(MinStable,$F753,1)-INDEX(FC_L,$I753))*(INDEX(FC_E2,$I753+1)-INDEX(FC_E2,$I753))/(INDEX(FC_L,$I753+1)-INDEX(FC_L,$I753))</f>
        <v>0.42080941176470588</v>
      </c>
      <c r="L753" s="25">
        <f>INDEX(FC_E3,$I753)+(MEDIAN(MinStable,$F753,1)-INDEX(FC_L,$I753))*(INDEX(FC_E3,$I753+1)-INDEX(FC_E3,$I753))/(INDEX(FC_L,$I753+1)-INDEX(FC_L,$I753))</f>
        <v>0.41380941176470587</v>
      </c>
      <c r="M753" s="26">
        <f>(Cap_1*F753/J753+IF(N_base&gt;=2,Cap_2*F753/K753,0)+IF(N_base&gt;=3,Cap_3*F753/L753,0))*dt/60</f>
        <v>0.13291300993126351</v>
      </c>
    </row>
    <row r="754" spans="1:13" x14ac:dyDescent="0.2">
      <c r="A754">
        <v>752</v>
      </c>
      <c r="B754" s="22">
        <f>A754/1440</f>
        <v>0.52222222222222225</v>
      </c>
      <c r="C754" s="27">
        <f>Sim!C754</f>
        <v>3.3822000000000001</v>
      </c>
      <c r="D754" s="24">
        <f>Cap_base</f>
        <v>3.4</v>
      </c>
      <c r="E754" s="24">
        <f>MEDIAN(MinStable*D754,C754,D754)</f>
        <v>3.3822000000000001</v>
      </c>
      <c r="F754" s="25">
        <f>E754/D754</f>
        <v>0.994764705882353</v>
      </c>
      <c r="G754" s="24">
        <f>MAX(0,C754-E754)</f>
        <v>0</v>
      </c>
      <c r="H754" s="24">
        <f>MAX(0,E754-C754)</f>
        <v>0</v>
      </c>
      <c r="I754">
        <f>MIN(MATCH(MEDIAN(MinStable,F754,1),FC_L,1),3)</f>
        <v>3</v>
      </c>
      <c r="J754" s="25">
        <f>INDEX(FC_E1,$I754)+(MEDIAN(MinStable,$F754,1)-INDEX(FC_L,$I754))*(INDEX(FC_E1,$I754+1)-INDEX(FC_E1,$I754))/(INDEX(FC_L,$I754+1)-INDEX(FC_L,$I754))</f>
        <v>0.42751835294117646</v>
      </c>
      <c r="K754" s="25">
        <f>INDEX(FC_E2,$I754)+(MEDIAN(MinStable,$F754,1)-INDEX(FC_L,$I754))*(INDEX(FC_E2,$I754+1)-INDEX(FC_E2,$I754))/(INDEX(FC_L,$I754+1)-INDEX(FC_L,$I754))</f>
        <v>0.42153929411764707</v>
      </c>
      <c r="L754" s="25">
        <f>INDEX(FC_E3,$I754)+(MEDIAN(MinStable,$F754,1)-INDEX(FC_L,$I754))*(INDEX(FC_E3,$I754+1)-INDEX(FC_E3,$I754))/(INDEX(FC_L,$I754+1)-INDEX(FC_L,$I754))</f>
        <v>0.41453929411764706</v>
      </c>
      <c r="M754" s="26">
        <f>(Cap_1*F754/J754+IF(N_base&gt;=2,Cap_2*F754/K754,0)+IF(N_base&gt;=3,Cap_3*F754/L754,0))*dt/60</f>
        <v>0.13379467818939883</v>
      </c>
    </row>
    <row r="755" spans="1:13" x14ac:dyDescent="0.2">
      <c r="A755">
        <v>753</v>
      </c>
      <c r="B755" s="22">
        <f>A755/1440</f>
        <v>0.5229166666666667</v>
      </c>
      <c r="C755" s="27">
        <f>Sim!C755</f>
        <v>3.4018999999999999</v>
      </c>
      <c r="D755" s="24">
        <f>Cap_base</f>
        <v>3.4</v>
      </c>
      <c r="E755" s="24">
        <f>MEDIAN(MinStable*D755,C755,D755)</f>
        <v>3.4</v>
      </c>
      <c r="F755" s="25">
        <f>E755/D755</f>
        <v>1</v>
      </c>
      <c r="G755" s="24">
        <f>MAX(0,C755-E755)</f>
        <v>1.9000000000000128E-3</v>
      </c>
      <c r="H755" s="24">
        <f>MAX(0,E755-C755)</f>
        <v>0</v>
      </c>
      <c r="I755">
        <f>MIN(MATCH(MEDIAN(MinStable,F755,1),FC_L,1),3)</f>
        <v>3</v>
      </c>
      <c r="J755" s="25">
        <f>INDEX(FC_E1,$I755)+(MEDIAN(MinStable,$F755,1)-INDEX(FC_L,$I755))*(INDEX(FC_E1,$I755+1)-INDEX(FC_E1,$I755))/(INDEX(FC_L,$I755+1)-INDEX(FC_L,$I755))</f>
        <v>0.42799999999999999</v>
      </c>
      <c r="K755" s="25">
        <f>INDEX(FC_E2,$I755)+(MEDIAN(MinStable,$F755,1)-INDEX(FC_L,$I755))*(INDEX(FC_E2,$I755+1)-INDEX(FC_E2,$I755))/(INDEX(FC_L,$I755+1)-INDEX(FC_L,$I755))</f>
        <v>0.42199999999999999</v>
      </c>
      <c r="L755" s="25">
        <f>INDEX(FC_E3,$I755)+(MEDIAN(MinStable,$F755,1)-INDEX(FC_L,$I755))*(INDEX(FC_E3,$I755+1)-INDEX(FC_E3,$I755))/(INDEX(FC_L,$I755+1)-INDEX(FC_L,$I755))</f>
        <v>0.41499999999999998</v>
      </c>
      <c r="M755" s="26">
        <f>(Cap_1*F755/J755+IF(N_base&gt;=2,Cap_2*F755/K755,0)+IF(N_base&gt;=3,Cap_3*F755/L755,0))*dt/60</f>
        <v>0.13434959664142687</v>
      </c>
    </row>
    <row r="756" spans="1:13" x14ac:dyDescent="0.2">
      <c r="A756">
        <v>754</v>
      </c>
      <c r="B756" s="22">
        <f>A756/1440</f>
        <v>0.52361111111111114</v>
      </c>
      <c r="C756" s="27">
        <f>Sim!C756</f>
        <v>3.3492999999999999</v>
      </c>
      <c r="D756" s="24">
        <f>Cap_base</f>
        <v>3.4</v>
      </c>
      <c r="E756" s="24">
        <f>MEDIAN(MinStable*D756,C756,D756)</f>
        <v>3.3492999999999999</v>
      </c>
      <c r="F756" s="25">
        <f>E756/D756</f>
        <v>0.98508823529411771</v>
      </c>
      <c r="G756" s="24">
        <f>MAX(0,C756-E756)</f>
        <v>0</v>
      </c>
      <c r="H756" s="24">
        <f>MAX(0,E756-C756)</f>
        <v>0</v>
      </c>
      <c r="I756">
        <f>MIN(MATCH(MEDIAN(MinStable,F756,1),FC_L,1),3)</f>
        <v>3</v>
      </c>
      <c r="J756" s="25">
        <f>INDEX(FC_E1,$I756)+(MEDIAN(MinStable,$F756,1)-INDEX(FC_L,$I756))*(INDEX(FC_E1,$I756+1)-INDEX(FC_E1,$I756))/(INDEX(FC_L,$I756+1)-INDEX(FC_L,$I756))</f>
        <v>0.42662811764705882</v>
      </c>
      <c r="K756" s="25">
        <f>INDEX(FC_E2,$I756)+(MEDIAN(MinStable,$F756,1)-INDEX(FC_L,$I756))*(INDEX(FC_E2,$I756+1)-INDEX(FC_E2,$I756))/(INDEX(FC_L,$I756+1)-INDEX(FC_L,$I756))</f>
        <v>0.42068776470588237</v>
      </c>
      <c r="L756" s="25">
        <f>INDEX(FC_E3,$I756)+(MEDIAN(MinStable,$F756,1)-INDEX(FC_L,$I756))*(INDEX(FC_E3,$I756+1)-INDEX(FC_E3,$I756))/(INDEX(FC_L,$I756+1)-INDEX(FC_L,$I756))</f>
        <v>0.41368776470588237</v>
      </c>
      <c r="M756" s="26">
        <f>(Cap_1*F756/J756+IF(N_base&gt;=2,Cap_2*F756/K756,0)+IF(N_base&gt;=3,Cap_3*F756/L756,0))*dt/60</f>
        <v>0.13276576294644132</v>
      </c>
    </row>
    <row r="757" spans="1:13" x14ac:dyDescent="0.2">
      <c r="A757">
        <v>755</v>
      </c>
      <c r="B757" s="22">
        <f>A757/1440</f>
        <v>0.52430555555555558</v>
      </c>
      <c r="C757" s="27">
        <f>Sim!C757</f>
        <v>3.4336000000000002</v>
      </c>
      <c r="D757" s="24">
        <f>Cap_base</f>
        <v>3.4</v>
      </c>
      <c r="E757" s="24">
        <f>MEDIAN(MinStable*D757,C757,D757)</f>
        <v>3.4</v>
      </c>
      <c r="F757" s="25">
        <f>E757/D757</f>
        <v>1</v>
      </c>
      <c r="G757" s="24">
        <f>MAX(0,C757-E757)</f>
        <v>3.3600000000000296E-2</v>
      </c>
      <c r="H757" s="24">
        <f>MAX(0,E757-C757)</f>
        <v>0</v>
      </c>
      <c r="I757">
        <f>MIN(MATCH(MEDIAN(MinStable,F757,1),FC_L,1),3)</f>
        <v>3</v>
      </c>
      <c r="J757" s="25">
        <f>INDEX(FC_E1,$I757)+(MEDIAN(MinStable,$F757,1)-INDEX(FC_L,$I757))*(INDEX(FC_E1,$I757+1)-INDEX(FC_E1,$I757))/(INDEX(FC_L,$I757+1)-INDEX(FC_L,$I757))</f>
        <v>0.42799999999999999</v>
      </c>
      <c r="K757" s="25">
        <f>INDEX(FC_E2,$I757)+(MEDIAN(MinStable,$F757,1)-INDEX(FC_L,$I757))*(INDEX(FC_E2,$I757+1)-INDEX(FC_E2,$I757))/(INDEX(FC_L,$I757+1)-INDEX(FC_L,$I757))</f>
        <v>0.42199999999999999</v>
      </c>
      <c r="L757" s="25">
        <f>INDEX(FC_E3,$I757)+(MEDIAN(MinStable,$F757,1)-INDEX(FC_L,$I757))*(INDEX(FC_E3,$I757+1)-INDEX(FC_E3,$I757))/(INDEX(FC_L,$I757+1)-INDEX(FC_L,$I757))</f>
        <v>0.41499999999999998</v>
      </c>
      <c r="M757" s="26">
        <f>(Cap_1*F757/J757+IF(N_base&gt;=2,Cap_2*F757/K757,0)+IF(N_base&gt;=3,Cap_3*F757/L757,0))*dt/60</f>
        <v>0.13434959664142687</v>
      </c>
    </row>
    <row r="758" spans="1:13" x14ac:dyDescent="0.2">
      <c r="A758">
        <v>756</v>
      </c>
      <c r="B758" s="22">
        <f>A758/1440</f>
        <v>0.52500000000000002</v>
      </c>
      <c r="C758" s="27">
        <f>Sim!C758</f>
        <v>3.3033000000000001</v>
      </c>
      <c r="D758" s="24">
        <f>Cap_base</f>
        <v>3.4</v>
      </c>
      <c r="E758" s="24">
        <f>MEDIAN(MinStable*D758,C758,D758)</f>
        <v>3.3033000000000001</v>
      </c>
      <c r="F758" s="25">
        <f>E758/D758</f>
        <v>0.97155882352941181</v>
      </c>
      <c r="G758" s="24">
        <f>MAX(0,C758-E758)</f>
        <v>0</v>
      </c>
      <c r="H758" s="24">
        <f>MAX(0,E758-C758)</f>
        <v>0</v>
      </c>
      <c r="I758">
        <f>MIN(MATCH(MEDIAN(MinStable,F758,1),FC_L,1),3)</f>
        <v>3</v>
      </c>
      <c r="J758" s="25">
        <f>INDEX(FC_E1,$I758)+(MEDIAN(MinStable,$F758,1)-INDEX(FC_L,$I758))*(INDEX(FC_E1,$I758+1)-INDEX(FC_E1,$I758))/(INDEX(FC_L,$I758+1)-INDEX(FC_L,$I758))</f>
        <v>0.4253834117647059</v>
      </c>
      <c r="K758" s="25">
        <f>INDEX(FC_E2,$I758)+(MEDIAN(MinStable,$F758,1)-INDEX(FC_L,$I758))*(INDEX(FC_E2,$I758+1)-INDEX(FC_E2,$I758))/(INDEX(FC_L,$I758+1)-INDEX(FC_L,$I758))</f>
        <v>0.41949717647058821</v>
      </c>
      <c r="L758" s="25">
        <f>INDEX(FC_E3,$I758)+(MEDIAN(MinStable,$F758,1)-INDEX(FC_L,$I758))*(INDEX(FC_E3,$I758+1)-INDEX(FC_E3,$I758))/(INDEX(FC_L,$I758+1)-INDEX(FC_L,$I758))</f>
        <v>0.4124971764705882</v>
      </c>
      <c r="M758" s="26">
        <f>(Cap_1*F758/J758+IF(N_base&gt;=2,Cap_2*F758/K758,0)+IF(N_base&gt;=3,Cap_3*F758/L758,0))*dt/60</f>
        <v>0.1313200406337226</v>
      </c>
    </row>
    <row r="759" spans="1:13" x14ac:dyDescent="0.2">
      <c r="A759">
        <v>757</v>
      </c>
      <c r="B759" s="22">
        <f>A759/1440</f>
        <v>0.52569444444444446</v>
      </c>
      <c r="C759" s="27">
        <f>Sim!C759</f>
        <v>3.2511999999999999</v>
      </c>
      <c r="D759" s="24">
        <f>Cap_base</f>
        <v>3.4</v>
      </c>
      <c r="E759" s="24">
        <f>MEDIAN(MinStable*D759,C759,D759)</f>
        <v>3.2511999999999999</v>
      </c>
      <c r="F759" s="25">
        <f>E759/D759</f>
        <v>0.95623529411764707</v>
      </c>
      <c r="G759" s="24">
        <f>MAX(0,C759-E759)</f>
        <v>0</v>
      </c>
      <c r="H759" s="24">
        <f>MAX(0,E759-C759)</f>
        <v>0</v>
      </c>
      <c r="I759">
        <f>MIN(MATCH(MEDIAN(MinStable,F759,1),FC_L,1),3)</f>
        <v>3</v>
      </c>
      <c r="J759" s="25">
        <f>INDEX(FC_E1,$I759)+(MEDIAN(MinStable,$F759,1)-INDEX(FC_L,$I759))*(INDEX(FC_E1,$I759+1)-INDEX(FC_E1,$I759))/(INDEX(FC_L,$I759+1)-INDEX(FC_L,$I759))</f>
        <v>0.42397364705882351</v>
      </c>
      <c r="K759" s="25">
        <f>INDEX(FC_E2,$I759)+(MEDIAN(MinStable,$F759,1)-INDEX(FC_L,$I759))*(INDEX(FC_E2,$I759+1)-INDEX(FC_E2,$I759))/(INDEX(FC_L,$I759+1)-INDEX(FC_L,$I759))</f>
        <v>0.41814870588235292</v>
      </c>
      <c r="L759" s="25">
        <f>INDEX(FC_E3,$I759)+(MEDIAN(MinStable,$F759,1)-INDEX(FC_L,$I759))*(INDEX(FC_E3,$I759+1)-INDEX(FC_E3,$I759))/(INDEX(FC_L,$I759+1)-INDEX(FC_L,$I759))</f>
        <v>0.41114870588235292</v>
      </c>
      <c r="M759" s="26">
        <f>(Cap_1*F759/J759+IF(N_base&gt;=2,Cap_2*F759/K759,0)+IF(N_base&gt;=3,Cap_3*F759/L759,0))*dt/60</f>
        <v>0.12967249743951043</v>
      </c>
    </row>
    <row r="760" spans="1:13" x14ac:dyDescent="0.2">
      <c r="A760">
        <v>758</v>
      </c>
      <c r="B760" s="22">
        <f>A760/1440</f>
        <v>0.52638888888888891</v>
      </c>
      <c r="C760" s="27">
        <f>Sim!C760</f>
        <v>3.3331</v>
      </c>
      <c r="D760" s="24">
        <f>Cap_base</f>
        <v>3.4</v>
      </c>
      <c r="E760" s="24">
        <f>MEDIAN(MinStable*D760,C760,D760)</f>
        <v>3.3331</v>
      </c>
      <c r="F760" s="25">
        <f>E760/D760</f>
        <v>0.9803235294117647</v>
      </c>
      <c r="G760" s="24">
        <f>MAX(0,C760-E760)</f>
        <v>0</v>
      </c>
      <c r="H760" s="24">
        <f>MAX(0,E760-C760)</f>
        <v>0</v>
      </c>
      <c r="I760">
        <f>MIN(MATCH(MEDIAN(MinStable,F760,1),FC_L,1),3)</f>
        <v>3</v>
      </c>
      <c r="J760" s="25">
        <f>INDEX(FC_E1,$I760)+(MEDIAN(MinStable,$F760,1)-INDEX(FC_L,$I760))*(INDEX(FC_E1,$I760+1)-INDEX(FC_E1,$I760))/(INDEX(FC_L,$I760+1)-INDEX(FC_L,$I760))</f>
        <v>0.42618976470588232</v>
      </c>
      <c r="K760" s="25">
        <f>INDEX(FC_E2,$I760)+(MEDIAN(MinStable,$F760,1)-INDEX(FC_L,$I760))*(INDEX(FC_E2,$I760+1)-INDEX(FC_E2,$I760))/(INDEX(FC_L,$I760+1)-INDEX(FC_L,$I760))</f>
        <v>0.4202684705882353</v>
      </c>
      <c r="L760" s="25">
        <f>INDEX(FC_E3,$I760)+(MEDIAN(MinStable,$F760,1)-INDEX(FC_L,$I760))*(INDEX(FC_E3,$I760+1)-INDEX(FC_E3,$I760))/(INDEX(FC_L,$I760+1)-INDEX(FC_L,$I760))</f>
        <v>0.41326847058823529</v>
      </c>
      <c r="M760" s="26">
        <f>(Cap_1*F760/J760+IF(N_base&gt;=2,Cap_2*F760/K760,0)+IF(N_base&gt;=3,Cap_3*F760/L760,0))*dt/60</f>
        <v>0.13225756688586851</v>
      </c>
    </row>
    <row r="761" spans="1:13" x14ac:dyDescent="0.2">
      <c r="A761">
        <v>759</v>
      </c>
      <c r="B761" s="22">
        <f>A761/1440</f>
        <v>0.52708333333333335</v>
      </c>
      <c r="C761" s="27">
        <f>Sim!C761</f>
        <v>3.4403000000000001</v>
      </c>
      <c r="D761" s="24">
        <f>Cap_base</f>
        <v>3.4</v>
      </c>
      <c r="E761" s="24">
        <f>MEDIAN(MinStable*D761,C761,D761)</f>
        <v>3.4</v>
      </c>
      <c r="F761" s="25">
        <f>E761/D761</f>
        <v>1</v>
      </c>
      <c r="G761" s="24">
        <f>MAX(0,C761-E761)</f>
        <v>4.0300000000000225E-2</v>
      </c>
      <c r="H761" s="24">
        <f>MAX(0,E761-C761)</f>
        <v>0</v>
      </c>
      <c r="I761">
        <f>MIN(MATCH(MEDIAN(MinStable,F761,1),FC_L,1),3)</f>
        <v>3</v>
      </c>
      <c r="J761" s="25">
        <f>INDEX(FC_E1,$I761)+(MEDIAN(MinStable,$F761,1)-INDEX(FC_L,$I761))*(INDEX(FC_E1,$I761+1)-INDEX(FC_E1,$I761))/(INDEX(FC_L,$I761+1)-INDEX(FC_L,$I761))</f>
        <v>0.42799999999999999</v>
      </c>
      <c r="K761" s="25">
        <f>INDEX(FC_E2,$I761)+(MEDIAN(MinStable,$F761,1)-INDEX(FC_L,$I761))*(INDEX(FC_E2,$I761+1)-INDEX(FC_E2,$I761))/(INDEX(FC_L,$I761+1)-INDEX(FC_L,$I761))</f>
        <v>0.42199999999999999</v>
      </c>
      <c r="L761" s="25">
        <f>INDEX(FC_E3,$I761)+(MEDIAN(MinStable,$F761,1)-INDEX(FC_L,$I761))*(INDEX(FC_E3,$I761+1)-INDEX(FC_E3,$I761))/(INDEX(FC_L,$I761+1)-INDEX(FC_L,$I761))</f>
        <v>0.41499999999999998</v>
      </c>
      <c r="M761" s="26">
        <f>(Cap_1*F761/J761+IF(N_base&gt;=2,Cap_2*F761/K761,0)+IF(N_base&gt;=3,Cap_3*F761/L761,0))*dt/60</f>
        <v>0.13434959664142687</v>
      </c>
    </row>
    <row r="762" spans="1:13" x14ac:dyDescent="0.2">
      <c r="A762">
        <v>760</v>
      </c>
      <c r="B762" s="22">
        <f>A762/1440</f>
        <v>0.52777777777777779</v>
      </c>
      <c r="C762" s="27">
        <f>Sim!C762</f>
        <v>3.4106999999999998</v>
      </c>
      <c r="D762" s="24">
        <f>Cap_base</f>
        <v>3.4</v>
      </c>
      <c r="E762" s="24">
        <f>MEDIAN(MinStable*D762,C762,D762)</f>
        <v>3.4</v>
      </c>
      <c r="F762" s="25">
        <f>E762/D762</f>
        <v>1</v>
      </c>
      <c r="G762" s="24">
        <f>MAX(0,C762-E762)</f>
        <v>1.0699999999999932E-2</v>
      </c>
      <c r="H762" s="24">
        <f>MAX(0,E762-C762)</f>
        <v>0</v>
      </c>
      <c r="I762">
        <f>MIN(MATCH(MEDIAN(MinStable,F762,1),FC_L,1),3)</f>
        <v>3</v>
      </c>
      <c r="J762" s="25">
        <f>INDEX(FC_E1,$I762)+(MEDIAN(MinStable,$F762,1)-INDEX(FC_L,$I762))*(INDEX(FC_E1,$I762+1)-INDEX(FC_E1,$I762))/(INDEX(FC_L,$I762+1)-INDEX(FC_L,$I762))</f>
        <v>0.42799999999999999</v>
      </c>
      <c r="K762" s="25">
        <f>INDEX(FC_E2,$I762)+(MEDIAN(MinStable,$F762,1)-INDEX(FC_L,$I762))*(INDEX(FC_E2,$I762+1)-INDEX(FC_E2,$I762))/(INDEX(FC_L,$I762+1)-INDEX(FC_L,$I762))</f>
        <v>0.42199999999999999</v>
      </c>
      <c r="L762" s="25">
        <f>INDEX(FC_E3,$I762)+(MEDIAN(MinStable,$F762,1)-INDEX(FC_L,$I762))*(INDEX(FC_E3,$I762+1)-INDEX(FC_E3,$I762))/(INDEX(FC_L,$I762+1)-INDEX(FC_L,$I762))</f>
        <v>0.41499999999999998</v>
      </c>
      <c r="M762" s="26">
        <f>(Cap_1*F762/J762+IF(N_base&gt;=2,Cap_2*F762/K762,0)+IF(N_base&gt;=3,Cap_3*F762/L762,0))*dt/60</f>
        <v>0.13434959664142687</v>
      </c>
    </row>
    <row r="763" spans="1:13" x14ac:dyDescent="0.2">
      <c r="A763">
        <v>761</v>
      </c>
      <c r="B763" s="22">
        <f>A763/1440</f>
        <v>0.52847222222222223</v>
      </c>
      <c r="C763" s="27">
        <f>Sim!C763</f>
        <v>3.3344</v>
      </c>
      <c r="D763" s="24">
        <f>Cap_base</f>
        <v>3.4</v>
      </c>
      <c r="E763" s="24">
        <f>MEDIAN(MinStable*D763,C763,D763)</f>
        <v>3.3344</v>
      </c>
      <c r="F763" s="25">
        <f>E763/D763</f>
        <v>0.98070588235294121</v>
      </c>
      <c r="G763" s="24">
        <f>MAX(0,C763-E763)</f>
        <v>0</v>
      </c>
      <c r="H763" s="24">
        <f>MAX(0,E763-C763)</f>
        <v>0</v>
      </c>
      <c r="I763">
        <f>MIN(MATCH(MEDIAN(MinStable,F763,1),FC_L,1),3)</f>
        <v>3</v>
      </c>
      <c r="J763" s="25">
        <f>INDEX(FC_E1,$I763)+(MEDIAN(MinStable,$F763,1)-INDEX(FC_L,$I763))*(INDEX(FC_E1,$I763+1)-INDEX(FC_E1,$I763))/(INDEX(FC_L,$I763+1)-INDEX(FC_L,$I763))</f>
        <v>0.42622494117647058</v>
      </c>
      <c r="K763" s="25">
        <f>INDEX(FC_E2,$I763)+(MEDIAN(MinStable,$F763,1)-INDEX(FC_L,$I763))*(INDEX(FC_E2,$I763+1)-INDEX(FC_E2,$I763))/(INDEX(FC_L,$I763+1)-INDEX(FC_L,$I763))</f>
        <v>0.42030211764705883</v>
      </c>
      <c r="L763" s="25">
        <f>INDEX(FC_E3,$I763)+(MEDIAN(MinStable,$F763,1)-INDEX(FC_L,$I763))*(INDEX(FC_E3,$I763+1)-INDEX(FC_E3,$I763))/(INDEX(FC_L,$I763+1)-INDEX(FC_L,$I763))</f>
        <v>0.41330211764705882</v>
      </c>
      <c r="M763" s="26">
        <f>(Cap_1*F763/J763+IF(N_base&gt;=2,Cap_2*F763/K763,0)+IF(N_base&gt;=3,Cap_3*F763/L763,0))*dt/60</f>
        <v>0.13229838607922823</v>
      </c>
    </row>
    <row r="764" spans="1:13" x14ac:dyDescent="0.2">
      <c r="A764">
        <v>762</v>
      </c>
      <c r="B764" s="22">
        <f>A764/1440</f>
        <v>0.52916666666666667</v>
      </c>
      <c r="C764" s="27">
        <f>Sim!C764</f>
        <v>3.3018999999999998</v>
      </c>
      <c r="D764" s="24">
        <f>Cap_base</f>
        <v>3.4</v>
      </c>
      <c r="E764" s="24">
        <f>MEDIAN(MinStable*D764,C764,D764)</f>
        <v>3.3018999999999998</v>
      </c>
      <c r="F764" s="25">
        <f>E764/D764</f>
        <v>0.97114705882352936</v>
      </c>
      <c r="G764" s="24">
        <f>MAX(0,C764-E764)</f>
        <v>0</v>
      </c>
      <c r="H764" s="24">
        <f>MAX(0,E764-C764)</f>
        <v>0</v>
      </c>
      <c r="I764">
        <f>MIN(MATCH(MEDIAN(MinStable,F764,1),FC_L,1),3)</f>
        <v>3</v>
      </c>
      <c r="J764" s="25">
        <f>INDEX(FC_E1,$I764)+(MEDIAN(MinStable,$F764,1)-INDEX(FC_L,$I764))*(INDEX(FC_E1,$I764+1)-INDEX(FC_E1,$I764))/(INDEX(FC_L,$I764+1)-INDEX(FC_L,$I764))</f>
        <v>0.42534552941176468</v>
      </c>
      <c r="K764" s="25">
        <f>INDEX(FC_E2,$I764)+(MEDIAN(MinStable,$F764,1)-INDEX(FC_L,$I764))*(INDEX(FC_E2,$I764+1)-INDEX(FC_E2,$I764))/(INDEX(FC_L,$I764+1)-INDEX(FC_L,$I764))</f>
        <v>0.41946094117647059</v>
      </c>
      <c r="L764" s="25">
        <f>INDEX(FC_E3,$I764)+(MEDIAN(MinStable,$F764,1)-INDEX(FC_L,$I764))*(INDEX(FC_E3,$I764+1)-INDEX(FC_E3,$I764))/(INDEX(FC_L,$I764+1)-INDEX(FC_L,$I764))</f>
        <v>0.41246094117647059</v>
      </c>
      <c r="M764" s="26">
        <f>(Cap_1*F764/J764+IF(N_base&gt;=2,Cap_2*F764/K764,0)+IF(N_base&gt;=3,Cap_3*F764/L764,0))*dt/60</f>
        <v>0.13127590959911178</v>
      </c>
    </row>
    <row r="765" spans="1:13" x14ac:dyDescent="0.2">
      <c r="A765">
        <v>763</v>
      </c>
      <c r="B765" s="22">
        <f>A765/1440</f>
        <v>0.52986111111111112</v>
      </c>
      <c r="C765" s="27">
        <f>Sim!C765</f>
        <v>3.4127000000000001</v>
      </c>
      <c r="D765" s="24">
        <f>Cap_base</f>
        <v>3.4</v>
      </c>
      <c r="E765" s="24">
        <f>MEDIAN(MinStable*D765,C765,D765)</f>
        <v>3.4</v>
      </c>
      <c r="F765" s="25">
        <f>E765/D765</f>
        <v>1</v>
      </c>
      <c r="G765" s="24">
        <f>MAX(0,C765-E765)</f>
        <v>1.2700000000000156E-2</v>
      </c>
      <c r="H765" s="24">
        <f>MAX(0,E765-C765)</f>
        <v>0</v>
      </c>
      <c r="I765">
        <f>MIN(MATCH(MEDIAN(MinStable,F765,1),FC_L,1),3)</f>
        <v>3</v>
      </c>
      <c r="J765" s="25">
        <f>INDEX(FC_E1,$I765)+(MEDIAN(MinStable,$F765,1)-INDEX(FC_L,$I765))*(INDEX(FC_E1,$I765+1)-INDEX(FC_E1,$I765))/(INDEX(FC_L,$I765+1)-INDEX(FC_L,$I765))</f>
        <v>0.42799999999999999</v>
      </c>
      <c r="K765" s="25">
        <f>INDEX(FC_E2,$I765)+(MEDIAN(MinStable,$F765,1)-INDEX(FC_L,$I765))*(INDEX(FC_E2,$I765+1)-INDEX(FC_E2,$I765))/(INDEX(FC_L,$I765+1)-INDEX(FC_L,$I765))</f>
        <v>0.42199999999999999</v>
      </c>
      <c r="L765" s="25">
        <f>INDEX(FC_E3,$I765)+(MEDIAN(MinStable,$F765,1)-INDEX(FC_L,$I765))*(INDEX(FC_E3,$I765+1)-INDEX(FC_E3,$I765))/(INDEX(FC_L,$I765+1)-INDEX(FC_L,$I765))</f>
        <v>0.41499999999999998</v>
      </c>
      <c r="M765" s="26">
        <f>(Cap_1*F765/J765+IF(N_base&gt;=2,Cap_2*F765/K765,0)+IF(N_base&gt;=3,Cap_3*F765/L765,0))*dt/60</f>
        <v>0.13434959664142687</v>
      </c>
    </row>
    <row r="766" spans="1:13" x14ac:dyDescent="0.2">
      <c r="A766">
        <v>764</v>
      </c>
      <c r="B766" s="22">
        <f>A766/1440</f>
        <v>0.53055555555555556</v>
      </c>
      <c r="C766" s="27">
        <f>Sim!C766</f>
        <v>3.2562000000000002</v>
      </c>
      <c r="D766" s="24">
        <f>Cap_base</f>
        <v>3.4</v>
      </c>
      <c r="E766" s="24">
        <f>MEDIAN(MinStable*D766,C766,D766)</f>
        <v>3.2562000000000002</v>
      </c>
      <c r="F766" s="25">
        <f>E766/D766</f>
        <v>0.9577058823529413</v>
      </c>
      <c r="G766" s="24">
        <f>MAX(0,C766-E766)</f>
        <v>0</v>
      </c>
      <c r="H766" s="24">
        <f>MAX(0,E766-C766)</f>
        <v>0</v>
      </c>
      <c r="I766">
        <f>MIN(MATCH(MEDIAN(MinStable,F766,1),FC_L,1),3)</f>
        <v>3</v>
      </c>
      <c r="J766" s="25">
        <f>INDEX(FC_E1,$I766)+(MEDIAN(MinStable,$F766,1)-INDEX(FC_L,$I766))*(INDEX(FC_E1,$I766+1)-INDEX(FC_E1,$I766))/(INDEX(FC_L,$I766+1)-INDEX(FC_L,$I766))</f>
        <v>0.42410894117647058</v>
      </c>
      <c r="K766" s="25">
        <f>INDEX(FC_E2,$I766)+(MEDIAN(MinStable,$F766,1)-INDEX(FC_L,$I766))*(INDEX(FC_E2,$I766+1)-INDEX(FC_E2,$I766))/(INDEX(FC_L,$I766+1)-INDEX(FC_L,$I766))</f>
        <v>0.4182781176470588</v>
      </c>
      <c r="L766" s="25">
        <f>INDEX(FC_E3,$I766)+(MEDIAN(MinStable,$F766,1)-INDEX(FC_L,$I766))*(INDEX(FC_E3,$I766+1)-INDEX(FC_E3,$I766))/(INDEX(FC_L,$I766+1)-INDEX(FC_L,$I766))</f>
        <v>0.41127811764705879</v>
      </c>
      <c r="M766" s="26">
        <f>(Cap_1*F766/J766+IF(N_base&gt;=2,Cap_2*F766/K766,0)+IF(N_base&gt;=3,Cap_3*F766/L766,0))*dt/60</f>
        <v>0.12983107934914953</v>
      </c>
    </row>
    <row r="767" spans="1:13" x14ac:dyDescent="0.2">
      <c r="A767">
        <v>765</v>
      </c>
      <c r="B767" s="22">
        <f>A767/1440</f>
        <v>0.53125</v>
      </c>
      <c r="C767" s="27">
        <f>Sim!C767</f>
        <v>3.3090000000000002</v>
      </c>
      <c r="D767" s="24">
        <f>Cap_base</f>
        <v>3.4</v>
      </c>
      <c r="E767" s="24">
        <f>MEDIAN(MinStable*D767,C767,D767)</f>
        <v>3.3090000000000002</v>
      </c>
      <c r="F767" s="25">
        <f>E767/D767</f>
        <v>0.97323529411764709</v>
      </c>
      <c r="G767" s="24">
        <f>MAX(0,C767-E767)</f>
        <v>0</v>
      </c>
      <c r="H767" s="24">
        <f>MAX(0,E767-C767)</f>
        <v>0</v>
      </c>
      <c r="I767">
        <f>MIN(MATCH(MEDIAN(MinStable,F767,1),FC_L,1),3)</f>
        <v>3</v>
      </c>
      <c r="J767" s="25">
        <f>INDEX(FC_E1,$I767)+(MEDIAN(MinStable,$F767,1)-INDEX(FC_L,$I767))*(INDEX(FC_E1,$I767+1)-INDEX(FC_E1,$I767))/(INDEX(FC_L,$I767+1)-INDEX(FC_L,$I767))</f>
        <v>0.42553764705882352</v>
      </c>
      <c r="K767" s="25">
        <f>INDEX(FC_E2,$I767)+(MEDIAN(MinStable,$F767,1)-INDEX(FC_L,$I767))*(INDEX(FC_E2,$I767+1)-INDEX(FC_E2,$I767))/(INDEX(FC_L,$I767+1)-INDEX(FC_L,$I767))</f>
        <v>0.41964470588235292</v>
      </c>
      <c r="L767" s="25">
        <f>INDEX(FC_E3,$I767)+(MEDIAN(MinStable,$F767,1)-INDEX(FC_L,$I767))*(INDEX(FC_E3,$I767+1)-INDEX(FC_E3,$I767))/(INDEX(FC_L,$I767+1)-INDEX(FC_L,$I767))</f>
        <v>0.41264470588235291</v>
      </c>
      <c r="M767" s="26">
        <f>(Cap_1*F767/J767+IF(N_base&gt;=2,Cap_2*F767/K767,0)+IF(N_base&gt;=3,Cap_3*F767/L767,0))*dt/60</f>
        <v>0.13149963702423223</v>
      </c>
    </row>
    <row r="768" spans="1:13" x14ac:dyDescent="0.2">
      <c r="A768">
        <v>766</v>
      </c>
      <c r="B768" s="22">
        <f>A768/1440</f>
        <v>0.53194444444444444</v>
      </c>
      <c r="C768" s="27">
        <f>Sim!C768</f>
        <v>3.37</v>
      </c>
      <c r="D768" s="24">
        <f>Cap_base</f>
        <v>3.4</v>
      </c>
      <c r="E768" s="24">
        <f>MEDIAN(MinStable*D768,C768,D768)</f>
        <v>3.37</v>
      </c>
      <c r="F768" s="25">
        <f>E768/D768</f>
        <v>0.99117647058823533</v>
      </c>
      <c r="G768" s="24">
        <f>MAX(0,C768-E768)</f>
        <v>0</v>
      </c>
      <c r="H768" s="24">
        <f>MAX(0,E768-C768)</f>
        <v>0</v>
      </c>
      <c r="I768">
        <f>MIN(MATCH(MEDIAN(MinStable,F768,1),FC_L,1),3)</f>
        <v>3</v>
      </c>
      <c r="J768" s="25">
        <f>INDEX(FC_E1,$I768)+(MEDIAN(MinStable,$F768,1)-INDEX(FC_L,$I768))*(INDEX(FC_E1,$I768+1)-INDEX(FC_E1,$I768))/(INDEX(FC_L,$I768+1)-INDEX(FC_L,$I768))</f>
        <v>0.42718823529411765</v>
      </c>
      <c r="K768" s="25">
        <f>INDEX(FC_E2,$I768)+(MEDIAN(MinStable,$F768,1)-INDEX(FC_L,$I768))*(INDEX(FC_E2,$I768+1)-INDEX(FC_E2,$I768))/(INDEX(FC_L,$I768+1)-INDEX(FC_L,$I768))</f>
        <v>0.42122352941176472</v>
      </c>
      <c r="L768" s="25">
        <f>INDEX(FC_E3,$I768)+(MEDIAN(MinStable,$F768,1)-INDEX(FC_L,$I768))*(INDEX(FC_E3,$I768+1)-INDEX(FC_E3,$I768))/(INDEX(FC_L,$I768+1)-INDEX(FC_L,$I768))</f>
        <v>0.41422352941176471</v>
      </c>
      <c r="M768" s="26">
        <f>(Cap_1*F768/J768+IF(N_base&gt;=2,Cap_2*F768/K768,0)+IF(N_base&gt;=3,Cap_3*F768/L768,0))*dt/60</f>
        <v>0.13341362833006293</v>
      </c>
    </row>
    <row r="769" spans="1:13" x14ac:dyDescent="0.2">
      <c r="A769">
        <v>767</v>
      </c>
      <c r="B769" s="22">
        <f>A769/1440</f>
        <v>0.53263888888888888</v>
      </c>
      <c r="C769" s="27">
        <f>Sim!C769</f>
        <v>3.3610000000000002</v>
      </c>
      <c r="D769" s="24">
        <f>Cap_base</f>
        <v>3.4</v>
      </c>
      <c r="E769" s="24">
        <f>MEDIAN(MinStable*D769,C769,D769)</f>
        <v>3.3610000000000002</v>
      </c>
      <c r="F769" s="25">
        <f>E769/D769</f>
        <v>0.98852941176470599</v>
      </c>
      <c r="G769" s="24">
        <f>MAX(0,C769-E769)</f>
        <v>0</v>
      </c>
      <c r="H769" s="24">
        <f>MAX(0,E769-C769)</f>
        <v>0</v>
      </c>
      <c r="I769">
        <f>MIN(MATCH(MEDIAN(MinStable,F769,1),FC_L,1),3)</f>
        <v>3</v>
      </c>
      <c r="J769" s="25">
        <f>INDEX(FC_E1,$I769)+(MEDIAN(MinStable,$F769,1)-INDEX(FC_L,$I769))*(INDEX(FC_E1,$I769+1)-INDEX(FC_E1,$I769))/(INDEX(FC_L,$I769+1)-INDEX(FC_L,$I769))</f>
        <v>0.42694470588235295</v>
      </c>
      <c r="K769" s="25">
        <f>INDEX(FC_E2,$I769)+(MEDIAN(MinStable,$F769,1)-INDEX(FC_L,$I769))*(INDEX(FC_E2,$I769+1)-INDEX(FC_E2,$I769))/(INDEX(FC_L,$I769+1)-INDEX(FC_L,$I769))</f>
        <v>0.42099058823529412</v>
      </c>
      <c r="L769" s="25">
        <f>INDEX(FC_E3,$I769)+(MEDIAN(MinStable,$F769,1)-INDEX(FC_L,$I769))*(INDEX(FC_E3,$I769+1)-INDEX(FC_E3,$I769))/(INDEX(FC_L,$I769+1)-INDEX(FC_L,$I769))</f>
        <v>0.41399058823529411</v>
      </c>
      <c r="M769" s="26">
        <f>(Cap_1*F769/J769+IF(N_base&gt;=2,Cap_2*F769/K769,0)+IF(N_base&gt;=3,Cap_3*F769/L769,0))*dt/60</f>
        <v>0.13313215363866099</v>
      </c>
    </row>
    <row r="770" spans="1:13" x14ac:dyDescent="0.2">
      <c r="A770">
        <v>768</v>
      </c>
      <c r="B770" s="22">
        <f>A770/1440</f>
        <v>0.53333333333333333</v>
      </c>
      <c r="C770" s="27">
        <f>Sim!C770</f>
        <v>3.3801000000000001</v>
      </c>
      <c r="D770" s="24">
        <f>Cap_base</f>
        <v>3.4</v>
      </c>
      <c r="E770" s="24">
        <f>MEDIAN(MinStable*D770,C770,D770)</f>
        <v>3.3801000000000001</v>
      </c>
      <c r="F770" s="25">
        <f>E770/D770</f>
        <v>0.99414705882352949</v>
      </c>
      <c r="G770" s="24">
        <f>MAX(0,C770-E770)</f>
        <v>0</v>
      </c>
      <c r="H770" s="24">
        <f>MAX(0,E770-C770)</f>
        <v>0</v>
      </c>
      <c r="I770">
        <f>MIN(MATCH(MEDIAN(MinStable,F770,1),FC_L,1),3)</f>
        <v>3</v>
      </c>
      <c r="J770" s="25">
        <f>INDEX(FC_E1,$I770)+(MEDIAN(MinStable,$F770,1)-INDEX(FC_L,$I770))*(INDEX(FC_E1,$I770+1)-INDEX(FC_E1,$I770))/(INDEX(FC_L,$I770+1)-INDEX(FC_L,$I770))</f>
        <v>0.42746152941176468</v>
      </c>
      <c r="K770" s="25">
        <f>INDEX(FC_E2,$I770)+(MEDIAN(MinStable,$F770,1)-INDEX(FC_L,$I770))*(INDEX(FC_E2,$I770+1)-INDEX(FC_E2,$I770))/(INDEX(FC_L,$I770+1)-INDEX(FC_L,$I770))</f>
        <v>0.42148494117647056</v>
      </c>
      <c r="L770" s="25">
        <f>INDEX(FC_E3,$I770)+(MEDIAN(MinStable,$F770,1)-INDEX(FC_L,$I770))*(INDEX(FC_E3,$I770+1)-INDEX(FC_E3,$I770))/(INDEX(FC_L,$I770+1)-INDEX(FC_L,$I770))</f>
        <v>0.41448494117647056</v>
      </c>
      <c r="M770" s="26">
        <f>(Cap_1*F770/J770+IF(N_base&gt;=2,Cap_2*F770/K770,0)+IF(N_base&gt;=3,Cap_3*F770/L770,0))*dt/60</f>
        <v>0.1337291289806975</v>
      </c>
    </row>
    <row r="771" spans="1:13" x14ac:dyDescent="0.2">
      <c r="A771">
        <v>769</v>
      </c>
      <c r="B771" s="22">
        <f>A771/1440</f>
        <v>0.53402777777777777</v>
      </c>
      <c r="C771" s="27">
        <f>Sim!C771</f>
        <v>3.3872</v>
      </c>
      <c r="D771" s="24">
        <f>Cap_base</f>
        <v>3.4</v>
      </c>
      <c r="E771" s="24">
        <f>MEDIAN(MinStable*D771,C771,D771)</f>
        <v>3.3872</v>
      </c>
      <c r="F771" s="25">
        <f>E771/D771</f>
        <v>0.99623529411764711</v>
      </c>
      <c r="G771" s="24">
        <f>MAX(0,C771-E771)</f>
        <v>0</v>
      </c>
      <c r="H771" s="24">
        <f>MAX(0,E771-C771)</f>
        <v>0</v>
      </c>
      <c r="I771">
        <f>MIN(MATCH(MEDIAN(MinStable,F771,1),FC_L,1),3)</f>
        <v>3</v>
      </c>
      <c r="J771" s="25">
        <f>INDEX(FC_E1,$I771)+(MEDIAN(MinStable,$F771,1)-INDEX(FC_L,$I771))*(INDEX(FC_E1,$I771+1)-INDEX(FC_E1,$I771))/(INDEX(FC_L,$I771+1)-INDEX(FC_L,$I771))</f>
        <v>0.42765364705882353</v>
      </c>
      <c r="K771" s="25">
        <f>INDEX(FC_E2,$I771)+(MEDIAN(MinStable,$F771,1)-INDEX(FC_L,$I771))*(INDEX(FC_E2,$I771+1)-INDEX(FC_E2,$I771))/(INDEX(FC_L,$I771+1)-INDEX(FC_L,$I771))</f>
        <v>0.42166870588235295</v>
      </c>
      <c r="L771" s="25">
        <f>INDEX(FC_E3,$I771)+(MEDIAN(MinStable,$F771,1)-INDEX(FC_L,$I771))*(INDEX(FC_E3,$I771+1)-INDEX(FC_E3,$I771))/(INDEX(FC_L,$I771+1)-INDEX(FC_L,$I771))</f>
        <v>0.41466870588235294</v>
      </c>
      <c r="M771" s="26">
        <f>(Cap_1*F771/J771+IF(N_base&gt;=2,Cap_2*F771/K771,0)+IF(N_base&gt;=3,Cap_3*F771/L771,0))*dt/60</f>
        <v>0.13395067861437862</v>
      </c>
    </row>
    <row r="772" spans="1:13" x14ac:dyDescent="0.2">
      <c r="A772">
        <v>770</v>
      </c>
      <c r="B772" s="22">
        <f>A772/1440</f>
        <v>0.53472222222222221</v>
      </c>
      <c r="C772" s="27">
        <f>Sim!C772</f>
        <v>3.3109000000000002</v>
      </c>
      <c r="D772" s="24">
        <f>Cap_base</f>
        <v>3.4</v>
      </c>
      <c r="E772" s="24">
        <f>MEDIAN(MinStable*D772,C772,D772)</f>
        <v>3.3109000000000002</v>
      </c>
      <c r="F772" s="25">
        <f>E772/D772</f>
        <v>0.97379411764705892</v>
      </c>
      <c r="G772" s="24">
        <f>MAX(0,C772-E772)</f>
        <v>0</v>
      </c>
      <c r="H772" s="24">
        <f>MAX(0,E772-C772)</f>
        <v>0</v>
      </c>
      <c r="I772">
        <f>MIN(MATCH(MEDIAN(MinStable,F772,1),FC_L,1),3)</f>
        <v>3</v>
      </c>
      <c r="J772" s="25">
        <f>INDEX(FC_E1,$I772)+(MEDIAN(MinStable,$F772,1)-INDEX(FC_L,$I772))*(INDEX(FC_E1,$I772+1)-INDEX(FC_E1,$I772))/(INDEX(FC_L,$I772+1)-INDEX(FC_L,$I772))</f>
        <v>0.42558905882352943</v>
      </c>
      <c r="K772" s="25">
        <f>INDEX(FC_E2,$I772)+(MEDIAN(MinStable,$F772,1)-INDEX(FC_L,$I772))*(INDEX(FC_E2,$I772+1)-INDEX(FC_E2,$I772))/(INDEX(FC_L,$I772+1)-INDEX(FC_L,$I772))</f>
        <v>0.41969388235294119</v>
      </c>
      <c r="L772" s="25">
        <f>INDEX(FC_E3,$I772)+(MEDIAN(MinStable,$F772,1)-INDEX(FC_L,$I772))*(INDEX(FC_E3,$I772+1)-INDEX(FC_E3,$I772))/(INDEX(FC_L,$I772+1)-INDEX(FC_L,$I772))</f>
        <v>0.41269388235294119</v>
      </c>
      <c r="M772" s="26">
        <f>(Cap_1*F772/J772+IF(N_base&gt;=2,Cap_2*F772/K772,0)+IF(N_base&gt;=3,Cap_3*F772/L772,0))*dt/60</f>
        <v>0.13155947397182968</v>
      </c>
    </row>
    <row r="773" spans="1:13" x14ac:dyDescent="0.2">
      <c r="A773">
        <v>771</v>
      </c>
      <c r="B773" s="22">
        <f>A773/1440</f>
        <v>0.53541666666666665</v>
      </c>
      <c r="C773" s="27">
        <f>Sim!C773</f>
        <v>3.3142999999999998</v>
      </c>
      <c r="D773" s="24">
        <f>Cap_base</f>
        <v>3.4</v>
      </c>
      <c r="E773" s="24">
        <f>MEDIAN(MinStable*D773,C773,D773)</f>
        <v>3.3142999999999998</v>
      </c>
      <c r="F773" s="25">
        <f>E773/D773</f>
        <v>0.97479411764705881</v>
      </c>
      <c r="G773" s="24">
        <f>MAX(0,C773-E773)</f>
        <v>0</v>
      </c>
      <c r="H773" s="24">
        <f>MAX(0,E773-C773)</f>
        <v>0</v>
      </c>
      <c r="I773">
        <f>MIN(MATCH(MEDIAN(MinStable,F773,1),FC_L,1),3)</f>
        <v>3</v>
      </c>
      <c r="J773" s="25">
        <f>INDEX(FC_E1,$I773)+(MEDIAN(MinStable,$F773,1)-INDEX(FC_L,$I773))*(INDEX(FC_E1,$I773+1)-INDEX(FC_E1,$I773))/(INDEX(FC_L,$I773+1)-INDEX(FC_L,$I773))</f>
        <v>0.42568105882352941</v>
      </c>
      <c r="K773" s="25">
        <f>INDEX(FC_E2,$I773)+(MEDIAN(MinStable,$F773,1)-INDEX(FC_L,$I773))*(INDEX(FC_E2,$I773+1)-INDEX(FC_E2,$I773))/(INDEX(FC_L,$I773+1)-INDEX(FC_L,$I773))</f>
        <v>0.41978188235294117</v>
      </c>
      <c r="L773" s="25">
        <f>INDEX(FC_E3,$I773)+(MEDIAN(MinStable,$F773,1)-INDEX(FC_L,$I773))*(INDEX(FC_E3,$I773+1)-INDEX(FC_E3,$I773))/(INDEX(FC_L,$I773+1)-INDEX(FC_L,$I773))</f>
        <v>0.41278188235294117</v>
      </c>
      <c r="M773" s="26">
        <f>(Cap_1*F773/J773+IF(N_base&gt;=2,Cap_2*F773/K773,0)+IF(N_base&gt;=3,Cap_3*F773/L773,0))*dt/60</f>
        <v>0.13166651505379265</v>
      </c>
    </row>
    <row r="774" spans="1:13" x14ac:dyDescent="0.2">
      <c r="A774">
        <v>772</v>
      </c>
      <c r="B774" s="22">
        <f>A774/1440</f>
        <v>0.53611111111111109</v>
      </c>
      <c r="C774" s="27">
        <f>Sim!C774</f>
        <v>3.3037000000000001</v>
      </c>
      <c r="D774" s="24">
        <f>Cap_base</f>
        <v>3.4</v>
      </c>
      <c r="E774" s="24">
        <f>MEDIAN(MinStable*D774,C774,D774)</f>
        <v>3.3037000000000001</v>
      </c>
      <c r="F774" s="25">
        <f>E774/D774</f>
        <v>0.97167647058823536</v>
      </c>
      <c r="G774" s="24">
        <f>MAX(0,C774-E774)</f>
        <v>0</v>
      </c>
      <c r="H774" s="24">
        <f>MAX(0,E774-C774)</f>
        <v>0</v>
      </c>
      <c r="I774">
        <f>MIN(MATCH(MEDIAN(MinStable,F774,1),FC_L,1),3)</f>
        <v>3</v>
      </c>
      <c r="J774" s="25">
        <f>INDEX(FC_E1,$I774)+(MEDIAN(MinStable,$F774,1)-INDEX(FC_L,$I774))*(INDEX(FC_E1,$I774+1)-INDEX(FC_E1,$I774))/(INDEX(FC_L,$I774+1)-INDEX(FC_L,$I774))</f>
        <v>0.42539423529411763</v>
      </c>
      <c r="K774" s="25">
        <f>INDEX(FC_E2,$I774)+(MEDIAN(MinStable,$F774,1)-INDEX(FC_L,$I774))*(INDEX(FC_E2,$I774+1)-INDEX(FC_E2,$I774))/(INDEX(FC_L,$I774+1)-INDEX(FC_L,$I774))</f>
        <v>0.41950752941176472</v>
      </c>
      <c r="L774" s="25">
        <f>INDEX(FC_E3,$I774)+(MEDIAN(MinStable,$F774,1)-INDEX(FC_L,$I774))*(INDEX(FC_E3,$I774+1)-INDEX(FC_E3,$I774))/(INDEX(FC_L,$I774+1)-INDEX(FC_L,$I774))</f>
        <v>0.41250752941176472</v>
      </c>
      <c r="M774" s="26">
        <f>(Cap_1*F774/J774+IF(N_base&gt;=2,Cap_2*F774/K774,0)+IF(N_base&gt;=3,Cap_3*F774/L774,0))*dt/60</f>
        <v>0.13133264807763304</v>
      </c>
    </row>
    <row r="775" spans="1:13" x14ac:dyDescent="0.2">
      <c r="A775">
        <v>773</v>
      </c>
      <c r="B775" s="22">
        <f>A775/1440</f>
        <v>0.53680555555555554</v>
      </c>
      <c r="C775" s="27">
        <f>Sim!C775</f>
        <v>3.3218000000000001</v>
      </c>
      <c r="D775" s="24">
        <f>Cap_base</f>
        <v>3.4</v>
      </c>
      <c r="E775" s="24">
        <f>MEDIAN(MinStable*D775,C775,D775)</f>
        <v>3.3218000000000001</v>
      </c>
      <c r="F775" s="25">
        <f>E775/D775</f>
        <v>0.97700000000000009</v>
      </c>
      <c r="G775" s="24">
        <f>MAX(0,C775-E775)</f>
        <v>0</v>
      </c>
      <c r="H775" s="24">
        <f>MAX(0,E775-C775)</f>
        <v>0</v>
      </c>
      <c r="I775">
        <f>MIN(MATCH(MEDIAN(MinStable,F775,1),FC_L,1),3)</f>
        <v>3</v>
      </c>
      <c r="J775" s="25">
        <f>INDEX(FC_E1,$I775)+(MEDIAN(MinStable,$F775,1)-INDEX(FC_L,$I775))*(INDEX(FC_E1,$I775+1)-INDEX(FC_E1,$I775))/(INDEX(FC_L,$I775+1)-INDEX(FC_L,$I775))</f>
        <v>0.42588399999999998</v>
      </c>
      <c r="K775" s="25">
        <f>INDEX(FC_E2,$I775)+(MEDIAN(MinStable,$F775,1)-INDEX(FC_L,$I775))*(INDEX(FC_E2,$I775+1)-INDEX(FC_E2,$I775))/(INDEX(FC_L,$I775+1)-INDEX(FC_L,$I775))</f>
        <v>0.41997600000000002</v>
      </c>
      <c r="L775" s="25">
        <f>INDEX(FC_E3,$I775)+(MEDIAN(MinStable,$F775,1)-INDEX(FC_L,$I775))*(INDEX(FC_E3,$I775+1)-INDEX(FC_E3,$I775))/(INDEX(FC_L,$I775+1)-INDEX(FC_L,$I775))</f>
        <v>0.41297600000000001</v>
      </c>
      <c r="M775" s="26">
        <f>(Cap_1*F775/J775+IF(N_base&gt;=2,Cap_2*F775/K775,0)+IF(N_base&gt;=3,Cap_3*F775/L775,0))*dt/60</f>
        <v>0.13190247388945239</v>
      </c>
    </row>
    <row r="776" spans="1:13" x14ac:dyDescent="0.2">
      <c r="A776">
        <v>774</v>
      </c>
      <c r="B776" s="22">
        <f>A776/1440</f>
        <v>0.53749999999999998</v>
      </c>
      <c r="C776" s="27">
        <f>Sim!C776</f>
        <v>3.3549000000000002</v>
      </c>
      <c r="D776" s="24">
        <f>Cap_base</f>
        <v>3.4</v>
      </c>
      <c r="E776" s="24">
        <f>MEDIAN(MinStable*D776,C776,D776)</f>
        <v>3.3549000000000002</v>
      </c>
      <c r="F776" s="25">
        <f>E776/D776</f>
        <v>0.98673529411764715</v>
      </c>
      <c r="G776" s="24">
        <f>MAX(0,C776-E776)</f>
        <v>0</v>
      </c>
      <c r="H776" s="24">
        <f>MAX(0,E776-C776)</f>
        <v>0</v>
      </c>
      <c r="I776">
        <f>MIN(MATCH(MEDIAN(MinStable,F776,1),FC_L,1),3)</f>
        <v>3</v>
      </c>
      <c r="J776" s="25">
        <f>INDEX(FC_E1,$I776)+(MEDIAN(MinStable,$F776,1)-INDEX(FC_L,$I776))*(INDEX(FC_E1,$I776+1)-INDEX(FC_E1,$I776))/(INDEX(FC_L,$I776+1)-INDEX(FC_L,$I776))</f>
        <v>0.42677964705882354</v>
      </c>
      <c r="K776" s="25">
        <f>INDEX(FC_E2,$I776)+(MEDIAN(MinStable,$F776,1)-INDEX(FC_L,$I776))*(INDEX(FC_E2,$I776+1)-INDEX(FC_E2,$I776))/(INDEX(FC_L,$I776+1)-INDEX(FC_L,$I776))</f>
        <v>0.42083270588235294</v>
      </c>
      <c r="L776" s="25">
        <f>INDEX(FC_E3,$I776)+(MEDIAN(MinStable,$F776,1)-INDEX(FC_L,$I776))*(INDEX(FC_E3,$I776+1)-INDEX(FC_E3,$I776))/(INDEX(FC_L,$I776+1)-INDEX(FC_L,$I776))</f>
        <v>0.41383270588235294</v>
      </c>
      <c r="M776" s="26">
        <f>(Cap_1*F776/J776+IF(N_base&gt;=2,Cap_2*F776/K776,0)+IF(N_base&gt;=3,Cap_3*F776/L776,0))*dt/60</f>
        <v>0.13294119629324996</v>
      </c>
    </row>
    <row r="777" spans="1:13" x14ac:dyDescent="0.2">
      <c r="A777">
        <v>775</v>
      </c>
      <c r="B777" s="22">
        <f>A777/1440</f>
        <v>0.53819444444444442</v>
      </c>
      <c r="C777" s="27">
        <f>Sim!C777</f>
        <v>3.3214000000000001</v>
      </c>
      <c r="D777" s="24">
        <f>Cap_base</f>
        <v>3.4</v>
      </c>
      <c r="E777" s="24">
        <f>MEDIAN(MinStable*D777,C777,D777)</f>
        <v>3.3214000000000001</v>
      </c>
      <c r="F777" s="25">
        <f>E777/D777</f>
        <v>0.97688235294117653</v>
      </c>
      <c r="G777" s="24">
        <f>MAX(0,C777-E777)</f>
        <v>0</v>
      </c>
      <c r="H777" s="24">
        <f>MAX(0,E777-C777)</f>
        <v>0</v>
      </c>
      <c r="I777">
        <f>MIN(MATCH(MEDIAN(MinStable,F777,1),FC_L,1),3)</f>
        <v>3</v>
      </c>
      <c r="J777" s="25">
        <f>INDEX(FC_E1,$I777)+(MEDIAN(MinStable,$F777,1)-INDEX(FC_L,$I777))*(INDEX(FC_E1,$I777+1)-INDEX(FC_E1,$I777))/(INDEX(FC_L,$I777+1)-INDEX(FC_L,$I777))</f>
        <v>0.42587317647058825</v>
      </c>
      <c r="K777" s="25">
        <f>INDEX(FC_E2,$I777)+(MEDIAN(MinStable,$F777,1)-INDEX(FC_L,$I777))*(INDEX(FC_E2,$I777+1)-INDEX(FC_E2,$I777))/(INDEX(FC_L,$I777+1)-INDEX(FC_L,$I777))</f>
        <v>0.4199656470588235</v>
      </c>
      <c r="L777" s="25">
        <f>INDEX(FC_E3,$I777)+(MEDIAN(MinStable,$F777,1)-INDEX(FC_L,$I777))*(INDEX(FC_E3,$I777+1)-INDEX(FC_E3,$I777))/(INDEX(FC_L,$I777+1)-INDEX(FC_L,$I777))</f>
        <v>0.41296564705882349</v>
      </c>
      <c r="M777" s="26">
        <f>(Cap_1*F777/J777+IF(N_base&gt;=2,Cap_2*F777/K777,0)+IF(N_base&gt;=3,Cap_3*F777/L777,0))*dt/60</f>
        <v>0.13188989501456497</v>
      </c>
    </row>
    <row r="778" spans="1:13" x14ac:dyDescent="0.2">
      <c r="A778">
        <v>776</v>
      </c>
      <c r="B778" s="22">
        <f>A778/1440</f>
        <v>0.53888888888888886</v>
      </c>
      <c r="C778" s="27">
        <f>Sim!C778</f>
        <v>3.3496000000000001</v>
      </c>
      <c r="D778" s="24">
        <f>Cap_base</f>
        <v>3.4</v>
      </c>
      <c r="E778" s="24">
        <f>MEDIAN(MinStable*D778,C778,D778)</f>
        <v>3.3496000000000001</v>
      </c>
      <c r="F778" s="25">
        <f>E778/D778</f>
        <v>0.98517647058823532</v>
      </c>
      <c r="G778" s="24">
        <f>MAX(0,C778-E778)</f>
        <v>0</v>
      </c>
      <c r="H778" s="24">
        <f>MAX(0,E778-C778)</f>
        <v>0</v>
      </c>
      <c r="I778">
        <f>MIN(MATCH(MEDIAN(MinStable,F778,1),FC_L,1),3)</f>
        <v>3</v>
      </c>
      <c r="J778" s="25">
        <f>INDEX(FC_E1,$I778)+(MEDIAN(MinStable,$F778,1)-INDEX(FC_L,$I778))*(INDEX(FC_E1,$I778+1)-INDEX(FC_E1,$I778))/(INDEX(FC_L,$I778+1)-INDEX(FC_L,$I778))</f>
        <v>0.42663623529411765</v>
      </c>
      <c r="K778" s="25">
        <f>INDEX(FC_E2,$I778)+(MEDIAN(MinStable,$F778,1)-INDEX(FC_L,$I778))*(INDEX(FC_E2,$I778+1)-INDEX(FC_E2,$I778))/(INDEX(FC_L,$I778+1)-INDEX(FC_L,$I778))</f>
        <v>0.42069552941176469</v>
      </c>
      <c r="L778" s="25">
        <f>INDEX(FC_E3,$I778)+(MEDIAN(MinStable,$F778,1)-INDEX(FC_L,$I778))*(INDEX(FC_E3,$I778+1)-INDEX(FC_E3,$I778))/(INDEX(FC_L,$I778+1)-INDEX(FC_L,$I778))</f>
        <v>0.41369552941176468</v>
      </c>
      <c r="M778" s="26">
        <f>(Cap_1*F778/J778+IF(N_base&gt;=2,Cap_2*F778/K778,0)+IF(N_base&gt;=3,Cap_3*F778/L778,0))*dt/60</f>
        <v>0.13277516427578737</v>
      </c>
    </row>
    <row r="779" spans="1:13" x14ac:dyDescent="0.2">
      <c r="A779">
        <v>777</v>
      </c>
      <c r="B779" s="22">
        <f>A779/1440</f>
        <v>0.5395833333333333</v>
      </c>
      <c r="C779" s="27">
        <f>Sim!C779</f>
        <v>3.2290000000000001</v>
      </c>
      <c r="D779" s="24">
        <f>Cap_base</f>
        <v>3.4</v>
      </c>
      <c r="E779" s="24">
        <f>MEDIAN(MinStable*D779,C779,D779)</f>
        <v>3.2290000000000001</v>
      </c>
      <c r="F779" s="25">
        <f>E779/D779</f>
        <v>0.94970588235294118</v>
      </c>
      <c r="G779" s="24">
        <f>MAX(0,C779-E779)</f>
        <v>0</v>
      </c>
      <c r="H779" s="24">
        <f>MAX(0,E779-C779)</f>
        <v>0</v>
      </c>
      <c r="I779">
        <f>MIN(MATCH(MEDIAN(MinStable,F779,1),FC_L,1),3)</f>
        <v>3</v>
      </c>
      <c r="J779" s="25">
        <f>INDEX(FC_E1,$I779)+(MEDIAN(MinStable,$F779,1)-INDEX(FC_L,$I779))*(INDEX(FC_E1,$I779+1)-INDEX(FC_E1,$I779))/(INDEX(FC_L,$I779+1)-INDEX(FC_L,$I779))</f>
        <v>0.42337294117647056</v>
      </c>
      <c r="K779" s="25">
        <f>INDEX(FC_E2,$I779)+(MEDIAN(MinStable,$F779,1)-INDEX(FC_L,$I779))*(INDEX(FC_E2,$I779+1)-INDEX(FC_E2,$I779))/(INDEX(FC_L,$I779+1)-INDEX(FC_L,$I779))</f>
        <v>0.41757411764705882</v>
      </c>
      <c r="L779" s="25">
        <f>INDEX(FC_E3,$I779)+(MEDIAN(MinStable,$F779,1)-INDEX(FC_L,$I779))*(INDEX(FC_E3,$I779+1)-INDEX(FC_E3,$I779))/(INDEX(FC_L,$I779+1)-INDEX(FC_L,$I779))</f>
        <v>0.41057411764705881</v>
      </c>
      <c r="M779" s="26">
        <f>(Cap_1*F779/J779+IF(N_base&gt;=2,Cap_2*F779/K779,0)+IF(N_base&gt;=3,Cap_3*F779/L779,0))*dt/60</f>
        <v>0.12896718722947095</v>
      </c>
    </row>
    <row r="780" spans="1:13" x14ac:dyDescent="0.2">
      <c r="A780">
        <v>778</v>
      </c>
      <c r="B780" s="22">
        <f>A780/1440</f>
        <v>0.54027777777777775</v>
      </c>
      <c r="C780" s="27">
        <f>Sim!C780</f>
        <v>3.3277000000000001</v>
      </c>
      <c r="D780" s="24">
        <f>Cap_base</f>
        <v>3.4</v>
      </c>
      <c r="E780" s="24">
        <f>MEDIAN(MinStable*D780,C780,D780)</f>
        <v>3.3277000000000001</v>
      </c>
      <c r="F780" s="25">
        <f>E780/D780</f>
        <v>0.97873529411764715</v>
      </c>
      <c r="G780" s="24">
        <f>MAX(0,C780-E780)</f>
        <v>0</v>
      </c>
      <c r="H780" s="24">
        <f>MAX(0,E780-C780)</f>
        <v>0</v>
      </c>
      <c r="I780">
        <f>MIN(MATCH(MEDIAN(MinStable,F780,1),FC_L,1),3)</f>
        <v>3</v>
      </c>
      <c r="J780" s="25">
        <f>INDEX(FC_E1,$I780)+(MEDIAN(MinStable,$F780,1)-INDEX(FC_L,$I780))*(INDEX(FC_E1,$I780+1)-INDEX(FC_E1,$I780))/(INDEX(FC_L,$I780+1)-INDEX(FC_L,$I780))</f>
        <v>0.42604364705882353</v>
      </c>
      <c r="K780" s="25">
        <f>INDEX(FC_E2,$I780)+(MEDIAN(MinStable,$F780,1)-INDEX(FC_L,$I780))*(INDEX(FC_E2,$I780+1)-INDEX(FC_E2,$I780))/(INDEX(FC_L,$I780+1)-INDEX(FC_L,$I780))</f>
        <v>0.42012870588235296</v>
      </c>
      <c r="L780" s="25">
        <f>INDEX(FC_E3,$I780)+(MEDIAN(MinStable,$F780,1)-INDEX(FC_L,$I780))*(INDEX(FC_E3,$I780+1)-INDEX(FC_E3,$I780))/(INDEX(FC_L,$I780+1)-INDEX(FC_L,$I780))</f>
        <v>0.41312870588235295</v>
      </c>
      <c r="M780" s="26">
        <f>(Cap_1*F780/J780+IF(N_base&gt;=2,Cap_2*F780/K780,0)+IF(N_base&gt;=3,Cap_3*F780/L780,0))*dt/60</f>
        <v>0.132087939110345</v>
      </c>
    </row>
    <row r="781" spans="1:13" x14ac:dyDescent="0.2">
      <c r="A781">
        <v>779</v>
      </c>
      <c r="B781" s="22">
        <f>A781/1440</f>
        <v>0.54097222222222219</v>
      </c>
      <c r="C781" s="27">
        <f>Sim!C781</f>
        <v>3.3504</v>
      </c>
      <c r="D781" s="24">
        <f>Cap_base</f>
        <v>3.4</v>
      </c>
      <c r="E781" s="24">
        <f>MEDIAN(MinStable*D781,C781,D781)</f>
        <v>3.3504</v>
      </c>
      <c r="F781" s="25">
        <f>E781/D781</f>
        <v>0.98541176470588243</v>
      </c>
      <c r="G781" s="24">
        <f>MAX(0,C781-E781)</f>
        <v>0</v>
      </c>
      <c r="H781" s="24">
        <f>MAX(0,E781-C781)</f>
        <v>0</v>
      </c>
      <c r="I781">
        <f>MIN(MATCH(MEDIAN(MinStable,F781,1),FC_L,1),3)</f>
        <v>3</v>
      </c>
      <c r="J781" s="25">
        <f>INDEX(FC_E1,$I781)+(MEDIAN(MinStable,$F781,1)-INDEX(FC_L,$I781))*(INDEX(FC_E1,$I781+1)-INDEX(FC_E1,$I781))/(INDEX(FC_L,$I781+1)-INDEX(FC_L,$I781))</f>
        <v>0.42665788235294116</v>
      </c>
      <c r="K781" s="25">
        <f>INDEX(FC_E2,$I781)+(MEDIAN(MinStable,$F781,1)-INDEX(FC_L,$I781))*(INDEX(FC_E2,$I781+1)-INDEX(FC_E2,$I781))/(INDEX(FC_L,$I781+1)-INDEX(FC_L,$I781))</f>
        <v>0.42071623529411761</v>
      </c>
      <c r="L781" s="25">
        <f>INDEX(FC_E3,$I781)+(MEDIAN(MinStable,$F781,1)-INDEX(FC_L,$I781))*(INDEX(FC_E3,$I781+1)-INDEX(FC_E3,$I781))/(INDEX(FC_L,$I781+1)-INDEX(FC_L,$I781))</f>
        <v>0.41371623529411761</v>
      </c>
      <c r="M781" s="26">
        <f>(Cap_1*F781/J781+IF(N_base&gt;=2,Cap_2*F781/K781,0)+IF(N_base&gt;=3,Cap_3*F781/L781,0))*dt/60</f>
        <v>0.13280023276323272</v>
      </c>
    </row>
    <row r="782" spans="1:13" x14ac:dyDescent="0.2">
      <c r="A782">
        <v>780</v>
      </c>
      <c r="B782" s="22">
        <f>A782/1440</f>
        <v>0.54166666666666663</v>
      </c>
      <c r="C782" s="27">
        <f>Sim!C782</f>
        <v>3.2887</v>
      </c>
      <c r="D782" s="24">
        <f>Cap_base</f>
        <v>3.4</v>
      </c>
      <c r="E782" s="24">
        <f>MEDIAN(MinStable*D782,C782,D782)</f>
        <v>3.2887</v>
      </c>
      <c r="F782" s="25">
        <f>E782/D782</f>
        <v>0.96726470588235292</v>
      </c>
      <c r="G782" s="24">
        <f>MAX(0,C782-E782)</f>
        <v>0</v>
      </c>
      <c r="H782" s="24">
        <f>MAX(0,E782-C782)</f>
        <v>0</v>
      </c>
      <c r="I782">
        <f>MIN(MATCH(MEDIAN(MinStable,F782,1),FC_L,1),3)</f>
        <v>3</v>
      </c>
      <c r="J782" s="25">
        <f>INDEX(FC_E1,$I782)+(MEDIAN(MinStable,$F782,1)-INDEX(FC_L,$I782))*(INDEX(FC_E1,$I782+1)-INDEX(FC_E1,$I782))/(INDEX(FC_L,$I782+1)-INDEX(FC_L,$I782))</f>
        <v>0.42498835294117648</v>
      </c>
      <c r="K782" s="25">
        <f>INDEX(FC_E2,$I782)+(MEDIAN(MinStable,$F782,1)-INDEX(FC_L,$I782))*(INDEX(FC_E2,$I782+1)-INDEX(FC_E2,$I782))/(INDEX(FC_L,$I782+1)-INDEX(FC_L,$I782))</f>
        <v>0.41911929411764703</v>
      </c>
      <c r="L782" s="25">
        <f>INDEX(FC_E3,$I782)+(MEDIAN(MinStable,$F782,1)-INDEX(FC_L,$I782))*(INDEX(FC_E3,$I782+1)-INDEX(FC_E3,$I782))/(INDEX(FC_L,$I782+1)-INDEX(FC_L,$I782))</f>
        <v>0.41211929411764703</v>
      </c>
      <c r="M782" s="26">
        <f>(Cap_1*F782/J782+IF(N_base&gt;=2,Cap_2*F782/K782,0)+IF(N_base&gt;=3,Cap_3*F782/L782,0))*dt/60</f>
        <v>0.13085943570629074</v>
      </c>
    </row>
    <row r="783" spans="1:13" x14ac:dyDescent="0.2">
      <c r="A783">
        <v>781</v>
      </c>
      <c r="B783" s="22">
        <f>A783/1440</f>
        <v>0.54236111111111107</v>
      </c>
      <c r="C783" s="27">
        <f>Sim!C783</f>
        <v>3.3403999999999998</v>
      </c>
      <c r="D783" s="24">
        <f>Cap_base</f>
        <v>3.4</v>
      </c>
      <c r="E783" s="24">
        <f>MEDIAN(MinStable*D783,C783,D783)</f>
        <v>3.3403999999999998</v>
      </c>
      <c r="F783" s="25">
        <f>E783/D783</f>
        <v>0.9824705882352941</v>
      </c>
      <c r="G783" s="24">
        <f>MAX(0,C783-E783)</f>
        <v>0</v>
      </c>
      <c r="H783" s="24">
        <f>MAX(0,E783-C783)</f>
        <v>0</v>
      </c>
      <c r="I783">
        <f>MIN(MATCH(MEDIAN(MinStable,F783,1),FC_L,1),3)</f>
        <v>3</v>
      </c>
      <c r="J783" s="25">
        <f>INDEX(FC_E1,$I783)+(MEDIAN(MinStable,$F783,1)-INDEX(FC_L,$I783))*(INDEX(FC_E1,$I783+1)-INDEX(FC_E1,$I783))/(INDEX(FC_L,$I783+1)-INDEX(FC_L,$I783))</f>
        <v>0.42638729411764703</v>
      </c>
      <c r="K783" s="25">
        <f>INDEX(FC_E2,$I783)+(MEDIAN(MinStable,$F783,1)-INDEX(FC_L,$I783))*(INDEX(FC_E2,$I783+1)-INDEX(FC_E2,$I783))/(INDEX(FC_L,$I783+1)-INDEX(FC_L,$I783))</f>
        <v>0.42045741176470586</v>
      </c>
      <c r="L783" s="25">
        <f>INDEX(FC_E3,$I783)+(MEDIAN(MinStable,$F783,1)-INDEX(FC_L,$I783))*(INDEX(FC_E3,$I783+1)-INDEX(FC_E3,$I783))/(INDEX(FC_L,$I783+1)-INDEX(FC_L,$I783))</f>
        <v>0.41345741176470585</v>
      </c>
      <c r="M783" s="26">
        <f>(Cap_1*F783/J783+IF(N_base&gt;=2,Cap_2*F783/K783,0)+IF(N_base&gt;=3,Cap_3*F783/L783,0))*dt/60</f>
        <v>0.13248669631837132</v>
      </c>
    </row>
    <row r="784" spans="1:13" x14ac:dyDescent="0.2">
      <c r="A784">
        <v>782</v>
      </c>
      <c r="B784" s="22">
        <f>A784/1440</f>
        <v>0.54305555555555551</v>
      </c>
      <c r="C784" s="27">
        <f>Sim!C784</f>
        <v>3.2964000000000002</v>
      </c>
      <c r="D784" s="24">
        <f>Cap_base</f>
        <v>3.4</v>
      </c>
      <c r="E784" s="24">
        <f>MEDIAN(MinStable*D784,C784,D784)</f>
        <v>3.2964000000000002</v>
      </c>
      <c r="F784" s="25">
        <f>E784/D784</f>
        <v>0.96952941176470597</v>
      </c>
      <c r="G784" s="24">
        <f>MAX(0,C784-E784)</f>
        <v>0</v>
      </c>
      <c r="H784" s="24">
        <f>MAX(0,E784-C784)</f>
        <v>0</v>
      </c>
      <c r="I784">
        <f>MIN(MATCH(MEDIAN(MinStable,F784,1),FC_L,1),3)</f>
        <v>3</v>
      </c>
      <c r="J784" s="25">
        <f>INDEX(FC_E1,$I784)+(MEDIAN(MinStable,$F784,1)-INDEX(FC_L,$I784))*(INDEX(FC_E1,$I784+1)-INDEX(FC_E1,$I784))/(INDEX(FC_L,$I784+1)-INDEX(FC_L,$I784))</f>
        <v>0.42519670588235292</v>
      </c>
      <c r="K784" s="25">
        <f>INDEX(FC_E2,$I784)+(MEDIAN(MinStable,$F784,1)-INDEX(FC_L,$I784))*(INDEX(FC_E2,$I784+1)-INDEX(FC_E2,$I784))/(INDEX(FC_L,$I784+1)-INDEX(FC_L,$I784))</f>
        <v>0.41931858823529411</v>
      </c>
      <c r="L784" s="25">
        <f>INDEX(FC_E3,$I784)+(MEDIAN(MinStable,$F784,1)-INDEX(FC_L,$I784))*(INDEX(FC_E3,$I784+1)-INDEX(FC_E3,$I784))/(INDEX(FC_L,$I784+1)-INDEX(FC_L,$I784))</f>
        <v>0.4123185882352941</v>
      </c>
      <c r="M784" s="26">
        <f>(Cap_1*F784/J784+IF(N_base&gt;=2,Cap_2*F784/K784,0)+IF(N_base&gt;=3,Cap_3*F784/L784,0))*dt/60</f>
        <v>0.13110246263272454</v>
      </c>
    </row>
    <row r="785" spans="1:13" x14ac:dyDescent="0.2">
      <c r="A785">
        <v>783</v>
      </c>
      <c r="B785" s="22">
        <f>A785/1440</f>
        <v>0.54374999999999996</v>
      </c>
      <c r="C785" s="27">
        <f>Sim!C785</f>
        <v>3.2982999999999998</v>
      </c>
      <c r="D785" s="24">
        <f>Cap_base</f>
        <v>3.4</v>
      </c>
      <c r="E785" s="24">
        <f>MEDIAN(MinStable*D785,C785,D785)</f>
        <v>3.2982999999999998</v>
      </c>
      <c r="F785" s="25">
        <f>E785/D785</f>
        <v>0.97008823529411758</v>
      </c>
      <c r="G785" s="24">
        <f>MAX(0,C785-E785)</f>
        <v>0</v>
      </c>
      <c r="H785" s="24">
        <f>MAX(0,E785-C785)</f>
        <v>0</v>
      </c>
      <c r="I785">
        <f>MIN(MATCH(MEDIAN(MinStable,F785,1),FC_L,1),3)</f>
        <v>3</v>
      </c>
      <c r="J785" s="25">
        <f>INDEX(FC_E1,$I785)+(MEDIAN(MinStable,$F785,1)-INDEX(FC_L,$I785))*(INDEX(FC_E1,$I785+1)-INDEX(FC_E1,$I785))/(INDEX(FC_L,$I785+1)-INDEX(FC_L,$I785))</f>
        <v>0.42524811764705883</v>
      </c>
      <c r="K785" s="25">
        <f>INDEX(FC_E2,$I785)+(MEDIAN(MinStable,$F785,1)-INDEX(FC_L,$I785))*(INDEX(FC_E2,$I785+1)-INDEX(FC_E2,$I785))/(INDEX(FC_L,$I785+1)-INDEX(FC_L,$I785))</f>
        <v>0.41936776470588233</v>
      </c>
      <c r="L785" s="25">
        <f>INDEX(FC_E3,$I785)+(MEDIAN(MinStable,$F785,1)-INDEX(FC_L,$I785))*(INDEX(FC_E3,$I785+1)-INDEX(FC_E3,$I785))/(INDEX(FC_L,$I785+1)-INDEX(FC_L,$I785))</f>
        <v>0.41236776470588232</v>
      </c>
      <c r="M785" s="26">
        <f>(Cap_1*F785/J785+IF(N_base&gt;=2,Cap_2*F785/K785,0)+IF(N_base&gt;=3,Cap_3*F785/L785,0))*dt/60</f>
        <v>0.13116239420574458</v>
      </c>
    </row>
    <row r="786" spans="1:13" x14ac:dyDescent="0.2">
      <c r="A786">
        <v>784</v>
      </c>
      <c r="B786" s="22">
        <f>A786/1440</f>
        <v>0.5444444444444444</v>
      </c>
      <c r="C786" s="27">
        <f>Sim!C786</f>
        <v>3.2749999999999999</v>
      </c>
      <c r="D786" s="24">
        <f>Cap_base</f>
        <v>3.4</v>
      </c>
      <c r="E786" s="24">
        <f>MEDIAN(MinStable*D786,C786,D786)</f>
        <v>3.2749999999999999</v>
      </c>
      <c r="F786" s="25">
        <f>E786/D786</f>
        <v>0.96323529411764708</v>
      </c>
      <c r="G786" s="24">
        <f>MAX(0,C786-E786)</f>
        <v>0</v>
      </c>
      <c r="H786" s="24">
        <f>MAX(0,E786-C786)</f>
        <v>0</v>
      </c>
      <c r="I786">
        <f>MIN(MATCH(MEDIAN(MinStable,F786,1),FC_L,1),3)</f>
        <v>3</v>
      </c>
      <c r="J786" s="25">
        <f>INDEX(FC_E1,$I786)+(MEDIAN(MinStable,$F786,1)-INDEX(FC_L,$I786))*(INDEX(FC_E1,$I786+1)-INDEX(FC_E1,$I786))/(INDEX(FC_L,$I786+1)-INDEX(FC_L,$I786))</f>
        <v>0.42461764705882354</v>
      </c>
      <c r="K786" s="25">
        <f>INDEX(FC_E2,$I786)+(MEDIAN(MinStable,$F786,1)-INDEX(FC_L,$I786))*(INDEX(FC_E2,$I786+1)-INDEX(FC_E2,$I786))/(INDEX(FC_L,$I786+1)-INDEX(FC_L,$I786))</f>
        <v>0.41876470588235293</v>
      </c>
      <c r="L786" s="25">
        <f>INDEX(FC_E3,$I786)+(MEDIAN(MinStable,$F786,1)-INDEX(FC_L,$I786))*(INDEX(FC_E3,$I786+1)-INDEX(FC_E3,$I786))/(INDEX(FC_L,$I786+1)-INDEX(FC_L,$I786))</f>
        <v>0.41176470588235292</v>
      </c>
      <c r="M786" s="26">
        <f>(Cap_1*F786/J786+IF(N_base&gt;=2,Cap_2*F786/K786,0)+IF(N_base&gt;=3,Cap_3*F786/L786,0))*dt/60</f>
        <v>0.1304264558843804</v>
      </c>
    </row>
    <row r="787" spans="1:13" x14ac:dyDescent="0.2">
      <c r="A787">
        <v>785</v>
      </c>
      <c r="B787" s="22">
        <f>A787/1440</f>
        <v>0.54513888888888884</v>
      </c>
      <c r="C787" s="27">
        <f>Sim!C787</f>
        <v>3.2686000000000002</v>
      </c>
      <c r="D787" s="24">
        <f>Cap_base</f>
        <v>3.4</v>
      </c>
      <c r="E787" s="24">
        <f>MEDIAN(MinStable*D787,C787,D787)</f>
        <v>3.2686000000000002</v>
      </c>
      <c r="F787" s="25">
        <f>E787/D787</f>
        <v>0.96135294117647063</v>
      </c>
      <c r="G787" s="24">
        <f>MAX(0,C787-E787)</f>
        <v>0</v>
      </c>
      <c r="H787" s="24">
        <f>MAX(0,E787-C787)</f>
        <v>0</v>
      </c>
      <c r="I787">
        <f>MIN(MATCH(MEDIAN(MinStable,F787,1),FC_L,1),3)</f>
        <v>3</v>
      </c>
      <c r="J787" s="25">
        <f>INDEX(FC_E1,$I787)+(MEDIAN(MinStable,$F787,1)-INDEX(FC_L,$I787))*(INDEX(FC_E1,$I787+1)-INDEX(FC_E1,$I787))/(INDEX(FC_L,$I787+1)-INDEX(FC_L,$I787))</f>
        <v>0.42444447058823531</v>
      </c>
      <c r="K787" s="25">
        <f>INDEX(FC_E2,$I787)+(MEDIAN(MinStable,$F787,1)-INDEX(FC_L,$I787))*(INDEX(FC_E2,$I787+1)-INDEX(FC_E2,$I787))/(INDEX(FC_L,$I787+1)-INDEX(FC_L,$I787))</f>
        <v>0.41859905882352944</v>
      </c>
      <c r="L787" s="25">
        <f>INDEX(FC_E3,$I787)+(MEDIAN(MinStable,$F787,1)-INDEX(FC_L,$I787))*(INDEX(FC_E3,$I787+1)-INDEX(FC_E3,$I787))/(INDEX(FC_L,$I787+1)-INDEX(FC_L,$I787))</f>
        <v>0.41159905882352943</v>
      </c>
      <c r="M787" s="26">
        <f>(Cap_1*F787/J787+IF(N_base&gt;=2,Cap_2*F787/K787,0)+IF(N_base&gt;=3,Cap_3*F787/L787,0))*dt/60</f>
        <v>0.1302239324485259</v>
      </c>
    </row>
    <row r="788" spans="1:13" x14ac:dyDescent="0.2">
      <c r="A788">
        <v>786</v>
      </c>
      <c r="B788" s="22">
        <f>A788/1440</f>
        <v>0.54583333333333328</v>
      </c>
      <c r="C788" s="27">
        <f>Sim!C788</f>
        <v>3.3858000000000001</v>
      </c>
      <c r="D788" s="24">
        <f>Cap_base</f>
        <v>3.4</v>
      </c>
      <c r="E788" s="24">
        <f>MEDIAN(MinStable*D788,C788,D788)</f>
        <v>3.3858000000000001</v>
      </c>
      <c r="F788" s="25">
        <f>E788/D788</f>
        <v>0.99582352941176477</v>
      </c>
      <c r="G788" s="24">
        <f>MAX(0,C788-E788)</f>
        <v>0</v>
      </c>
      <c r="H788" s="24">
        <f>MAX(0,E788-C788)</f>
        <v>0</v>
      </c>
      <c r="I788">
        <f>MIN(MATCH(MEDIAN(MinStable,F788,1),FC_L,1),3)</f>
        <v>3</v>
      </c>
      <c r="J788" s="25">
        <f>INDEX(FC_E1,$I788)+(MEDIAN(MinStable,$F788,1)-INDEX(FC_L,$I788))*(INDEX(FC_E1,$I788+1)-INDEX(FC_E1,$I788))/(INDEX(FC_L,$I788+1)-INDEX(FC_L,$I788))</f>
        <v>0.42761576470588236</v>
      </c>
      <c r="K788" s="25">
        <f>INDEX(FC_E2,$I788)+(MEDIAN(MinStable,$F788,1)-INDEX(FC_L,$I788))*(INDEX(FC_E2,$I788+1)-INDEX(FC_E2,$I788))/(INDEX(FC_L,$I788+1)-INDEX(FC_L,$I788))</f>
        <v>0.42163247058823528</v>
      </c>
      <c r="L788" s="25">
        <f>INDEX(FC_E3,$I788)+(MEDIAN(MinStable,$F788,1)-INDEX(FC_L,$I788))*(INDEX(FC_E3,$I788+1)-INDEX(FC_E3,$I788))/(INDEX(FC_L,$I788+1)-INDEX(FC_L,$I788))</f>
        <v>0.41463247058823527</v>
      </c>
      <c r="M788" s="26">
        <f>(Cap_1*F788/J788+IF(N_base&gt;=2,Cap_2*F788/K788,0)+IF(N_base&gt;=3,Cap_3*F788/L788,0))*dt/60</f>
        <v>0.13390700830492311</v>
      </c>
    </row>
    <row r="789" spans="1:13" x14ac:dyDescent="0.2">
      <c r="A789">
        <v>787</v>
      </c>
      <c r="B789" s="22">
        <f>A789/1440</f>
        <v>0.54652777777777772</v>
      </c>
      <c r="C789" s="27">
        <f>Sim!C789</f>
        <v>3.4174000000000002</v>
      </c>
      <c r="D789" s="24">
        <f>Cap_base</f>
        <v>3.4</v>
      </c>
      <c r="E789" s="24">
        <f>MEDIAN(MinStable*D789,C789,D789)</f>
        <v>3.4</v>
      </c>
      <c r="F789" s="25">
        <f>E789/D789</f>
        <v>1</v>
      </c>
      <c r="G789" s="24">
        <f>MAX(0,C789-E789)</f>
        <v>1.7400000000000304E-2</v>
      </c>
      <c r="H789" s="24">
        <f>MAX(0,E789-C789)</f>
        <v>0</v>
      </c>
      <c r="I789">
        <f>MIN(MATCH(MEDIAN(MinStable,F789,1),FC_L,1),3)</f>
        <v>3</v>
      </c>
      <c r="J789" s="25">
        <f>INDEX(FC_E1,$I789)+(MEDIAN(MinStable,$F789,1)-INDEX(FC_L,$I789))*(INDEX(FC_E1,$I789+1)-INDEX(FC_E1,$I789))/(INDEX(FC_L,$I789+1)-INDEX(FC_L,$I789))</f>
        <v>0.42799999999999999</v>
      </c>
      <c r="K789" s="25">
        <f>INDEX(FC_E2,$I789)+(MEDIAN(MinStable,$F789,1)-INDEX(FC_L,$I789))*(INDEX(FC_E2,$I789+1)-INDEX(FC_E2,$I789))/(INDEX(FC_L,$I789+1)-INDEX(FC_L,$I789))</f>
        <v>0.42199999999999999</v>
      </c>
      <c r="L789" s="25">
        <f>INDEX(FC_E3,$I789)+(MEDIAN(MinStable,$F789,1)-INDEX(FC_L,$I789))*(INDEX(FC_E3,$I789+1)-INDEX(FC_E3,$I789))/(INDEX(FC_L,$I789+1)-INDEX(FC_L,$I789))</f>
        <v>0.41499999999999998</v>
      </c>
      <c r="M789" s="26">
        <f>(Cap_1*F789/J789+IF(N_base&gt;=2,Cap_2*F789/K789,0)+IF(N_base&gt;=3,Cap_3*F789/L789,0))*dt/60</f>
        <v>0.13434959664142687</v>
      </c>
    </row>
    <row r="790" spans="1:13" x14ac:dyDescent="0.2">
      <c r="A790">
        <v>788</v>
      </c>
      <c r="B790" s="22">
        <f>A790/1440</f>
        <v>0.54722222222222228</v>
      </c>
      <c r="C790" s="27">
        <f>Sim!C790</f>
        <v>3.3567999999999998</v>
      </c>
      <c r="D790" s="24">
        <f>Cap_base</f>
        <v>3.4</v>
      </c>
      <c r="E790" s="24">
        <f>MEDIAN(MinStable*D790,C790,D790)</f>
        <v>3.3567999999999998</v>
      </c>
      <c r="F790" s="25">
        <f>E790/D790</f>
        <v>0.98729411764705877</v>
      </c>
      <c r="G790" s="24">
        <f>MAX(0,C790-E790)</f>
        <v>0</v>
      </c>
      <c r="H790" s="24">
        <f>MAX(0,E790-C790)</f>
        <v>0</v>
      </c>
      <c r="I790">
        <f>MIN(MATCH(MEDIAN(MinStable,F790,1),FC_L,1),3)</f>
        <v>3</v>
      </c>
      <c r="J790" s="25">
        <f>INDEX(FC_E1,$I790)+(MEDIAN(MinStable,$F790,1)-INDEX(FC_L,$I790))*(INDEX(FC_E1,$I790+1)-INDEX(FC_E1,$I790))/(INDEX(FC_L,$I790+1)-INDEX(FC_L,$I790))</f>
        <v>0.4268310588235294</v>
      </c>
      <c r="K790" s="25">
        <f>INDEX(FC_E2,$I790)+(MEDIAN(MinStable,$F790,1)-INDEX(FC_L,$I790))*(INDEX(FC_E2,$I790+1)-INDEX(FC_E2,$I790))/(INDEX(FC_L,$I790+1)-INDEX(FC_L,$I790))</f>
        <v>0.42088188235294116</v>
      </c>
      <c r="L790" s="25">
        <f>INDEX(FC_E3,$I790)+(MEDIAN(MinStable,$F790,1)-INDEX(FC_L,$I790))*(INDEX(FC_E3,$I790+1)-INDEX(FC_E3,$I790))/(INDEX(FC_L,$I790+1)-INDEX(FC_L,$I790))</f>
        <v>0.41388188235294116</v>
      </c>
      <c r="M790" s="26">
        <f>(Cap_1*F790/J790+IF(N_base&gt;=2,Cap_2*F790/K790,0)+IF(N_base&gt;=3,Cap_3*F790/L790,0))*dt/60</f>
        <v>0.13300069042266932</v>
      </c>
    </row>
    <row r="791" spans="1:13" x14ac:dyDescent="0.2">
      <c r="A791">
        <v>789</v>
      </c>
      <c r="B791" s="22">
        <f>A791/1440</f>
        <v>0.54791666666666672</v>
      </c>
      <c r="C791" s="27">
        <f>Sim!C791</f>
        <v>3.2928000000000002</v>
      </c>
      <c r="D791" s="24">
        <f>Cap_base</f>
        <v>3.4</v>
      </c>
      <c r="E791" s="24">
        <f>MEDIAN(MinStable*D791,C791,D791)</f>
        <v>3.2928000000000002</v>
      </c>
      <c r="F791" s="25">
        <f>E791/D791</f>
        <v>0.96847058823529419</v>
      </c>
      <c r="G791" s="24">
        <f>MAX(0,C791-E791)</f>
        <v>0</v>
      </c>
      <c r="H791" s="24">
        <f>MAX(0,E791-C791)</f>
        <v>0</v>
      </c>
      <c r="I791">
        <f>MIN(MATCH(MEDIAN(MinStable,F791,1),FC_L,1),3)</f>
        <v>3</v>
      </c>
      <c r="J791" s="25">
        <f>INDEX(FC_E1,$I791)+(MEDIAN(MinStable,$F791,1)-INDEX(FC_L,$I791))*(INDEX(FC_E1,$I791+1)-INDEX(FC_E1,$I791))/(INDEX(FC_L,$I791+1)-INDEX(FC_L,$I791))</f>
        <v>0.42509929411764708</v>
      </c>
      <c r="K791" s="25">
        <f>INDEX(FC_E2,$I791)+(MEDIAN(MinStable,$F791,1)-INDEX(FC_L,$I791))*(INDEX(FC_E2,$I791+1)-INDEX(FC_E2,$I791))/(INDEX(FC_L,$I791+1)-INDEX(FC_L,$I791))</f>
        <v>0.4192254117647059</v>
      </c>
      <c r="L791" s="25">
        <f>INDEX(FC_E3,$I791)+(MEDIAN(MinStable,$F791,1)-INDEX(FC_L,$I791))*(INDEX(FC_E3,$I791+1)-INDEX(FC_E3,$I791))/(INDEX(FC_L,$I791+1)-INDEX(FC_L,$I791))</f>
        <v>0.4122254117647059</v>
      </c>
      <c r="M791" s="26">
        <f>(Cap_1*F791/J791+IF(N_base&gt;=2,Cap_2*F791/K791,0)+IF(N_base&gt;=3,Cap_3*F791/L791,0))*dt/60</f>
        <v>0.13098886888491199</v>
      </c>
    </row>
    <row r="792" spans="1:13" x14ac:dyDescent="0.2">
      <c r="A792">
        <v>790</v>
      </c>
      <c r="B792" s="22">
        <f>A792/1440</f>
        <v>0.54861111111111116</v>
      </c>
      <c r="C792" s="27">
        <f>Sim!C792</f>
        <v>3.3275999999999999</v>
      </c>
      <c r="D792" s="24">
        <f>Cap_base</f>
        <v>3.4</v>
      </c>
      <c r="E792" s="24">
        <f>MEDIAN(MinStable*D792,C792,D792)</f>
        <v>3.3275999999999999</v>
      </c>
      <c r="F792" s="25">
        <f>E792/D792</f>
        <v>0.9787058823529412</v>
      </c>
      <c r="G792" s="24">
        <f>MAX(0,C792-E792)</f>
        <v>0</v>
      </c>
      <c r="H792" s="24">
        <f>MAX(0,E792-C792)</f>
        <v>0</v>
      </c>
      <c r="I792">
        <f>MIN(MATCH(MEDIAN(MinStable,F792,1),FC_L,1),3)</f>
        <v>3</v>
      </c>
      <c r="J792" s="25">
        <f>INDEX(FC_E1,$I792)+(MEDIAN(MinStable,$F792,1)-INDEX(FC_L,$I792))*(INDEX(FC_E1,$I792+1)-INDEX(FC_E1,$I792))/(INDEX(FC_L,$I792+1)-INDEX(FC_L,$I792))</f>
        <v>0.42604094117647057</v>
      </c>
      <c r="K792" s="25">
        <f>INDEX(FC_E2,$I792)+(MEDIAN(MinStable,$F792,1)-INDEX(FC_L,$I792))*(INDEX(FC_E2,$I792+1)-INDEX(FC_E2,$I792))/(INDEX(FC_L,$I792+1)-INDEX(FC_L,$I792))</f>
        <v>0.42012611764705882</v>
      </c>
      <c r="L792" s="25">
        <f>INDEX(FC_E3,$I792)+(MEDIAN(MinStable,$F792,1)-INDEX(FC_L,$I792))*(INDEX(FC_E3,$I792+1)-INDEX(FC_E3,$I792))/(INDEX(FC_L,$I792+1)-INDEX(FC_L,$I792))</f>
        <v>0.41312611764705881</v>
      </c>
      <c r="M792" s="26">
        <f>(Cap_1*F792/J792+IF(N_base&gt;=2,Cap_2*F792/K792,0)+IF(N_base&gt;=3,Cap_3*F792/L792,0))*dt/60</f>
        <v>0.13208479677353849</v>
      </c>
    </row>
    <row r="793" spans="1:13" x14ac:dyDescent="0.2">
      <c r="A793">
        <v>791</v>
      </c>
      <c r="B793" s="22">
        <f>A793/1440</f>
        <v>0.5493055555555556</v>
      </c>
      <c r="C793" s="27">
        <f>Sim!C793</f>
        <v>3.3443999999999998</v>
      </c>
      <c r="D793" s="24">
        <f>Cap_base</f>
        <v>3.4</v>
      </c>
      <c r="E793" s="24">
        <f>MEDIAN(MinStable*D793,C793,D793)</f>
        <v>3.3443999999999998</v>
      </c>
      <c r="F793" s="25">
        <f>E793/D793</f>
        <v>0.98364705882352943</v>
      </c>
      <c r="G793" s="24">
        <f>MAX(0,C793-E793)</f>
        <v>0</v>
      </c>
      <c r="H793" s="24">
        <f>MAX(0,E793-C793)</f>
        <v>0</v>
      </c>
      <c r="I793">
        <f>MIN(MATCH(MEDIAN(MinStable,F793,1),FC_L,1),3)</f>
        <v>3</v>
      </c>
      <c r="J793" s="25">
        <f>INDEX(FC_E1,$I793)+(MEDIAN(MinStable,$F793,1)-INDEX(FC_L,$I793))*(INDEX(FC_E1,$I793+1)-INDEX(FC_E1,$I793))/(INDEX(FC_L,$I793+1)-INDEX(FC_L,$I793))</f>
        <v>0.42649552941176472</v>
      </c>
      <c r="K793" s="25">
        <f>INDEX(FC_E2,$I793)+(MEDIAN(MinStable,$F793,1)-INDEX(FC_L,$I793))*(INDEX(FC_E2,$I793+1)-INDEX(FC_E2,$I793))/(INDEX(FC_L,$I793+1)-INDEX(FC_L,$I793))</f>
        <v>0.42056094117647058</v>
      </c>
      <c r="L793" s="25">
        <f>INDEX(FC_E3,$I793)+(MEDIAN(MinStable,$F793,1)-INDEX(FC_L,$I793))*(INDEX(FC_E3,$I793+1)-INDEX(FC_E3,$I793))/(INDEX(FC_L,$I793+1)-INDEX(FC_L,$I793))</f>
        <v>0.41356094117647058</v>
      </c>
      <c r="M793" s="26">
        <f>(Cap_1*F793/J793+IF(N_base&gt;=2,Cap_2*F793/K793,0)+IF(N_base&gt;=3,Cap_3*F793/L793,0))*dt/60</f>
        <v>0.13261215795991396</v>
      </c>
    </row>
    <row r="794" spans="1:13" x14ac:dyDescent="0.2">
      <c r="A794">
        <v>792</v>
      </c>
      <c r="B794" s="22">
        <f>A794/1440</f>
        <v>0.55000000000000004</v>
      </c>
      <c r="C794" s="27">
        <f>Sim!C794</f>
        <v>3.4</v>
      </c>
      <c r="D794" s="24">
        <f>Cap_base</f>
        <v>3.4</v>
      </c>
      <c r="E794" s="24">
        <f>MEDIAN(MinStable*D794,C794,D794)</f>
        <v>3.4</v>
      </c>
      <c r="F794" s="25">
        <f>E794/D794</f>
        <v>1</v>
      </c>
      <c r="G794" s="24">
        <f>MAX(0,C794-E794)</f>
        <v>0</v>
      </c>
      <c r="H794" s="24">
        <f>MAX(0,E794-C794)</f>
        <v>0</v>
      </c>
      <c r="I794">
        <f>MIN(MATCH(MEDIAN(MinStable,F794,1),FC_L,1),3)</f>
        <v>3</v>
      </c>
      <c r="J794" s="25">
        <f>INDEX(FC_E1,$I794)+(MEDIAN(MinStable,$F794,1)-INDEX(FC_L,$I794))*(INDEX(FC_E1,$I794+1)-INDEX(FC_E1,$I794))/(INDEX(FC_L,$I794+1)-INDEX(FC_L,$I794))</f>
        <v>0.42799999999999999</v>
      </c>
      <c r="K794" s="25">
        <f>INDEX(FC_E2,$I794)+(MEDIAN(MinStable,$F794,1)-INDEX(FC_L,$I794))*(INDEX(FC_E2,$I794+1)-INDEX(FC_E2,$I794))/(INDEX(FC_L,$I794+1)-INDEX(FC_L,$I794))</f>
        <v>0.42199999999999999</v>
      </c>
      <c r="L794" s="25">
        <f>INDEX(FC_E3,$I794)+(MEDIAN(MinStable,$F794,1)-INDEX(FC_L,$I794))*(INDEX(FC_E3,$I794+1)-INDEX(FC_E3,$I794))/(INDEX(FC_L,$I794+1)-INDEX(FC_L,$I794))</f>
        <v>0.41499999999999998</v>
      </c>
      <c r="M794" s="26">
        <f>(Cap_1*F794/J794+IF(N_base&gt;=2,Cap_2*F794/K794,0)+IF(N_base&gt;=3,Cap_3*F794/L794,0))*dt/60</f>
        <v>0.13434959664142687</v>
      </c>
    </row>
    <row r="795" spans="1:13" x14ac:dyDescent="0.2">
      <c r="A795">
        <v>793</v>
      </c>
      <c r="B795" s="22">
        <f>A795/1440</f>
        <v>0.55069444444444449</v>
      </c>
      <c r="C795" s="27">
        <f>Sim!C795</f>
        <v>3.3948999999999998</v>
      </c>
      <c r="D795" s="24">
        <f>Cap_base</f>
        <v>3.4</v>
      </c>
      <c r="E795" s="24">
        <f>MEDIAN(MinStable*D795,C795,D795)</f>
        <v>3.3948999999999998</v>
      </c>
      <c r="F795" s="25">
        <f>E795/D795</f>
        <v>0.99849999999999994</v>
      </c>
      <c r="G795" s="24">
        <f>MAX(0,C795-E795)</f>
        <v>0</v>
      </c>
      <c r="H795" s="24">
        <f>MAX(0,E795-C795)</f>
        <v>0</v>
      </c>
      <c r="I795">
        <f>MIN(MATCH(MEDIAN(MinStable,F795,1),FC_L,1),3)</f>
        <v>3</v>
      </c>
      <c r="J795" s="25">
        <f>INDEX(FC_E1,$I795)+(MEDIAN(MinStable,$F795,1)-INDEX(FC_L,$I795))*(INDEX(FC_E1,$I795+1)-INDEX(FC_E1,$I795))/(INDEX(FC_L,$I795+1)-INDEX(FC_L,$I795))</f>
        <v>0.42786199999999996</v>
      </c>
      <c r="K795" s="25">
        <f>INDEX(FC_E2,$I795)+(MEDIAN(MinStable,$F795,1)-INDEX(FC_L,$I795))*(INDEX(FC_E2,$I795+1)-INDEX(FC_E2,$I795))/(INDEX(FC_L,$I795+1)-INDEX(FC_L,$I795))</f>
        <v>0.42186799999999997</v>
      </c>
      <c r="L795" s="25">
        <f>INDEX(FC_E3,$I795)+(MEDIAN(MinStable,$F795,1)-INDEX(FC_L,$I795))*(INDEX(FC_E3,$I795+1)-INDEX(FC_E3,$I795))/(INDEX(FC_L,$I795+1)-INDEX(FC_L,$I795))</f>
        <v>0.41486799999999996</v>
      </c>
      <c r="M795" s="26">
        <f>(Cap_1*F795/J795+IF(N_base&gt;=2,Cap_2*F795/K795,0)+IF(N_base&gt;=3,Cap_3*F795/L795,0))*dt/60</f>
        <v>0.1341907290445489</v>
      </c>
    </row>
    <row r="796" spans="1:13" x14ac:dyDescent="0.2">
      <c r="A796">
        <v>794</v>
      </c>
      <c r="B796" s="22">
        <f>A796/1440</f>
        <v>0.55138888888888893</v>
      </c>
      <c r="C796" s="27">
        <f>Sim!C796</f>
        <v>3.2418</v>
      </c>
      <c r="D796" s="24">
        <f>Cap_base</f>
        <v>3.4</v>
      </c>
      <c r="E796" s="24">
        <f>MEDIAN(MinStable*D796,C796,D796)</f>
        <v>3.2418</v>
      </c>
      <c r="F796" s="25">
        <f>E796/D796</f>
        <v>0.95347058823529418</v>
      </c>
      <c r="G796" s="24">
        <f>MAX(0,C796-E796)</f>
        <v>0</v>
      </c>
      <c r="H796" s="24">
        <f>MAX(0,E796-C796)</f>
        <v>0</v>
      </c>
      <c r="I796">
        <f>MIN(MATCH(MEDIAN(MinStable,F796,1),FC_L,1),3)</f>
        <v>3</v>
      </c>
      <c r="J796" s="25">
        <f>INDEX(FC_E1,$I796)+(MEDIAN(MinStable,$F796,1)-INDEX(FC_L,$I796))*(INDEX(FC_E1,$I796+1)-INDEX(FC_E1,$I796))/(INDEX(FC_L,$I796+1)-INDEX(FC_L,$I796))</f>
        <v>0.42371929411764708</v>
      </c>
      <c r="K796" s="25">
        <f>INDEX(FC_E2,$I796)+(MEDIAN(MinStable,$F796,1)-INDEX(FC_L,$I796))*(INDEX(FC_E2,$I796+1)-INDEX(FC_E2,$I796))/(INDEX(FC_L,$I796+1)-INDEX(FC_L,$I796))</f>
        <v>0.41790541176470586</v>
      </c>
      <c r="L796" s="25">
        <f>INDEX(FC_E3,$I796)+(MEDIAN(MinStable,$F796,1)-INDEX(FC_L,$I796))*(INDEX(FC_E3,$I796+1)-INDEX(FC_E3,$I796))/(INDEX(FC_L,$I796+1)-INDEX(FC_L,$I796))</f>
        <v>0.41090541176470585</v>
      </c>
      <c r="M796" s="26">
        <f>(Cap_1*F796/J796+IF(N_base&gt;=2,Cap_2*F796/K796,0)+IF(N_base&gt;=3,Cap_3*F796/L796,0))*dt/60</f>
        <v>0.12937409320485646</v>
      </c>
    </row>
    <row r="797" spans="1:13" x14ac:dyDescent="0.2">
      <c r="A797">
        <v>795</v>
      </c>
      <c r="B797" s="22">
        <f>A797/1440</f>
        <v>0.55208333333333337</v>
      </c>
      <c r="C797" s="27">
        <f>Sim!C797</f>
        <v>3.3167</v>
      </c>
      <c r="D797" s="24">
        <f>Cap_base</f>
        <v>3.4</v>
      </c>
      <c r="E797" s="24">
        <f>MEDIAN(MinStable*D797,C797,D797)</f>
        <v>3.3167</v>
      </c>
      <c r="F797" s="25">
        <f>E797/D797</f>
        <v>0.97550000000000003</v>
      </c>
      <c r="G797" s="24">
        <f>MAX(0,C797-E797)</f>
        <v>0</v>
      </c>
      <c r="H797" s="24">
        <f>MAX(0,E797-C797)</f>
        <v>0</v>
      </c>
      <c r="I797">
        <f>MIN(MATCH(MEDIAN(MinStable,F797,1),FC_L,1),3)</f>
        <v>3</v>
      </c>
      <c r="J797" s="25">
        <f>INDEX(FC_E1,$I797)+(MEDIAN(MinStable,$F797,1)-INDEX(FC_L,$I797))*(INDEX(FC_E1,$I797+1)-INDEX(FC_E1,$I797))/(INDEX(FC_L,$I797+1)-INDEX(FC_L,$I797))</f>
        <v>0.42574600000000001</v>
      </c>
      <c r="K797" s="25">
        <f>INDEX(FC_E2,$I797)+(MEDIAN(MinStable,$F797,1)-INDEX(FC_L,$I797))*(INDEX(FC_E2,$I797+1)-INDEX(FC_E2,$I797))/(INDEX(FC_L,$I797+1)-INDEX(FC_L,$I797))</f>
        <v>0.41984399999999999</v>
      </c>
      <c r="L797" s="25">
        <f>INDEX(FC_E3,$I797)+(MEDIAN(MinStable,$F797,1)-INDEX(FC_L,$I797))*(INDEX(FC_E3,$I797+1)-INDEX(FC_E3,$I797))/(INDEX(FC_L,$I797+1)-INDEX(FC_L,$I797))</f>
        <v>0.41284399999999999</v>
      </c>
      <c r="M797" s="26">
        <f>(Cap_1*F797/J797+IF(N_base&gt;=2,Cap_2*F797/K797,0)+IF(N_base&gt;=3,Cap_3*F797/L797,0))*dt/60</f>
        <v>0.13174204600777786</v>
      </c>
    </row>
    <row r="798" spans="1:13" x14ac:dyDescent="0.2">
      <c r="A798">
        <v>796</v>
      </c>
      <c r="B798" s="22">
        <f>A798/1440</f>
        <v>0.55277777777777781</v>
      </c>
      <c r="C798" s="27">
        <f>Sim!C798</f>
        <v>3.3243999999999998</v>
      </c>
      <c r="D798" s="24">
        <f>Cap_base</f>
        <v>3.4</v>
      </c>
      <c r="E798" s="24">
        <f>MEDIAN(MinStable*D798,C798,D798)</f>
        <v>3.3243999999999998</v>
      </c>
      <c r="F798" s="25">
        <f>E798/D798</f>
        <v>0.97776470588235287</v>
      </c>
      <c r="G798" s="24">
        <f>MAX(0,C798-E798)</f>
        <v>0</v>
      </c>
      <c r="H798" s="24">
        <f>MAX(0,E798-C798)</f>
        <v>0</v>
      </c>
      <c r="I798">
        <f>MIN(MATCH(MEDIAN(MinStable,F798,1),FC_L,1),3)</f>
        <v>3</v>
      </c>
      <c r="J798" s="25">
        <f>INDEX(FC_E1,$I798)+(MEDIAN(MinStable,$F798,1)-INDEX(FC_L,$I798))*(INDEX(FC_E1,$I798+1)-INDEX(FC_E1,$I798))/(INDEX(FC_L,$I798+1)-INDEX(FC_L,$I798))</f>
        <v>0.42595435294117645</v>
      </c>
      <c r="K798" s="25">
        <f>INDEX(FC_E2,$I798)+(MEDIAN(MinStable,$F798,1)-INDEX(FC_L,$I798))*(INDEX(FC_E2,$I798+1)-INDEX(FC_E2,$I798))/(INDEX(FC_L,$I798+1)-INDEX(FC_L,$I798))</f>
        <v>0.42004329411764707</v>
      </c>
      <c r="L798" s="25">
        <f>INDEX(FC_E3,$I798)+(MEDIAN(MinStable,$F798,1)-INDEX(FC_L,$I798))*(INDEX(FC_E3,$I798+1)-INDEX(FC_E3,$I798))/(INDEX(FC_L,$I798+1)-INDEX(FC_L,$I798))</f>
        <v>0.41304329411764706</v>
      </c>
      <c r="M798" s="26">
        <f>(Cap_1*F798/J798+IF(N_base&gt;=2,Cap_2*F798/K798,0)+IF(N_base&gt;=3,Cap_3*F798/L798,0))*dt/60</f>
        <v>0.13198422121569287</v>
      </c>
    </row>
    <row r="799" spans="1:13" x14ac:dyDescent="0.2">
      <c r="A799">
        <v>797</v>
      </c>
      <c r="B799" s="22">
        <f>A799/1440</f>
        <v>0.55347222222222225</v>
      </c>
      <c r="C799" s="27">
        <f>Sim!C799</f>
        <v>3.2568000000000001</v>
      </c>
      <c r="D799" s="24">
        <f>Cap_base</f>
        <v>3.4</v>
      </c>
      <c r="E799" s="24">
        <f>MEDIAN(MinStable*D799,C799,D799)</f>
        <v>3.2568000000000001</v>
      </c>
      <c r="F799" s="25">
        <f>E799/D799</f>
        <v>0.95788235294117652</v>
      </c>
      <c r="G799" s="24">
        <f>MAX(0,C799-E799)</f>
        <v>0</v>
      </c>
      <c r="H799" s="24">
        <f>MAX(0,E799-C799)</f>
        <v>0</v>
      </c>
      <c r="I799">
        <f>MIN(MATCH(MEDIAN(MinStable,F799,1),FC_L,1),3)</f>
        <v>3</v>
      </c>
      <c r="J799" s="25">
        <f>INDEX(FC_E1,$I799)+(MEDIAN(MinStable,$F799,1)-INDEX(FC_L,$I799))*(INDEX(FC_E1,$I799+1)-INDEX(FC_E1,$I799))/(INDEX(FC_L,$I799+1)-INDEX(FC_L,$I799))</f>
        <v>0.42412517647058823</v>
      </c>
      <c r="K799" s="25">
        <f>INDEX(FC_E2,$I799)+(MEDIAN(MinStable,$F799,1)-INDEX(FC_L,$I799))*(INDEX(FC_E2,$I799+1)-INDEX(FC_E2,$I799))/(INDEX(FC_L,$I799+1)-INDEX(FC_L,$I799))</f>
        <v>0.41829364705882355</v>
      </c>
      <c r="L799" s="25">
        <f>INDEX(FC_E3,$I799)+(MEDIAN(MinStable,$F799,1)-INDEX(FC_L,$I799))*(INDEX(FC_E3,$I799+1)-INDEX(FC_E3,$I799))/(INDEX(FC_L,$I799+1)-INDEX(FC_L,$I799))</f>
        <v>0.41129364705882354</v>
      </c>
      <c r="M799" s="26">
        <f>(Cap_1*F799/J799+IF(N_base&gt;=2,Cap_2*F799/K799,0)+IF(N_base&gt;=3,Cap_3*F799/L799,0))*dt/60</f>
        <v>0.12985010247643763</v>
      </c>
    </row>
    <row r="800" spans="1:13" x14ac:dyDescent="0.2">
      <c r="A800">
        <v>798</v>
      </c>
      <c r="B800" s="22">
        <f>A800/1440</f>
        <v>0.5541666666666667</v>
      </c>
      <c r="C800" s="27">
        <f>Sim!C800</f>
        <v>3.3222</v>
      </c>
      <c r="D800" s="24">
        <f>Cap_base</f>
        <v>3.4</v>
      </c>
      <c r="E800" s="24">
        <f>MEDIAN(MinStable*D800,C800,D800)</f>
        <v>3.3222</v>
      </c>
      <c r="F800" s="25">
        <f>E800/D800</f>
        <v>0.97711764705882354</v>
      </c>
      <c r="G800" s="24">
        <f>MAX(0,C800-E800)</f>
        <v>0</v>
      </c>
      <c r="H800" s="24">
        <f>MAX(0,E800-C800)</f>
        <v>0</v>
      </c>
      <c r="I800">
        <f>MIN(MATCH(MEDIAN(MinStable,F800,1),FC_L,1),3)</f>
        <v>3</v>
      </c>
      <c r="J800" s="25">
        <f>INDEX(FC_E1,$I800)+(MEDIAN(MinStable,$F800,1)-INDEX(FC_L,$I800))*(INDEX(FC_E1,$I800+1)-INDEX(FC_E1,$I800))/(INDEX(FC_L,$I800+1)-INDEX(FC_L,$I800))</f>
        <v>0.42589482352941177</v>
      </c>
      <c r="K800" s="25">
        <f>INDEX(FC_E2,$I800)+(MEDIAN(MinStable,$F800,1)-INDEX(FC_L,$I800))*(INDEX(FC_E2,$I800+1)-INDEX(FC_E2,$I800))/(INDEX(FC_L,$I800+1)-INDEX(FC_L,$I800))</f>
        <v>0.41998635294117648</v>
      </c>
      <c r="L800" s="25">
        <f>INDEX(FC_E3,$I800)+(MEDIAN(MinStable,$F800,1)-INDEX(FC_L,$I800))*(INDEX(FC_E3,$I800+1)-INDEX(FC_E3,$I800))/(INDEX(FC_L,$I800+1)-INDEX(FC_L,$I800))</f>
        <v>0.41298635294117647</v>
      </c>
      <c r="M800" s="26">
        <f>(Cap_1*F800/J800+IF(N_base&gt;=2,Cap_2*F800/K800,0)+IF(N_base&gt;=3,Cap_3*F800/L800,0))*dt/60</f>
        <v>0.13191505213407748</v>
      </c>
    </row>
    <row r="801" spans="1:13" x14ac:dyDescent="0.2">
      <c r="A801">
        <v>799</v>
      </c>
      <c r="B801" s="22">
        <f>A801/1440</f>
        <v>0.55486111111111114</v>
      </c>
      <c r="C801" s="27">
        <f>Sim!C801</f>
        <v>3.2976000000000001</v>
      </c>
      <c r="D801" s="24">
        <f>Cap_base</f>
        <v>3.4</v>
      </c>
      <c r="E801" s="24">
        <f>MEDIAN(MinStable*D801,C801,D801)</f>
        <v>3.2976000000000001</v>
      </c>
      <c r="F801" s="25">
        <f>E801/D801</f>
        <v>0.96988235294117653</v>
      </c>
      <c r="G801" s="24">
        <f>MAX(0,C801-E801)</f>
        <v>0</v>
      </c>
      <c r="H801" s="24">
        <f>MAX(0,E801-C801)</f>
        <v>0</v>
      </c>
      <c r="I801">
        <f>MIN(MATCH(MEDIAN(MinStable,F801,1),FC_L,1),3)</f>
        <v>3</v>
      </c>
      <c r="J801" s="25">
        <f>INDEX(FC_E1,$I801)+(MEDIAN(MinStable,$F801,1)-INDEX(FC_L,$I801))*(INDEX(FC_E1,$I801+1)-INDEX(FC_E1,$I801))/(INDEX(FC_L,$I801+1)-INDEX(FC_L,$I801))</f>
        <v>0.42522917647058822</v>
      </c>
      <c r="K801" s="25">
        <f>INDEX(FC_E2,$I801)+(MEDIAN(MinStable,$F801,1)-INDEX(FC_L,$I801))*(INDEX(FC_E2,$I801+1)-INDEX(FC_E2,$I801))/(INDEX(FC_L,$I801+1)-INDEX(FC_L,$I801))</f>
        <v>0.41934964705882355</v>
      </c>
      <c r="L801" s="25">
        <f>INDEX(FC_E3,$I801)+(MEDIAN(MinStable,$F801,1)-INDEX(FC_L,$I801))*(INDEX(FC_E3,$I801+1)-INDEX(FC_E3,$I801))/(INDEX(FC_L,$I801+1)-INDEX(FC_L,$I801))</f>
        <v>0.41234964705882354</v>
      </c>
      <c r="M801" s="26">
        <f>(Cap_1*F801/J801+IF(N_base&gt;=2,Cap_2*F801/K801,0)+IF(N_base&gt;=3,Cap_3*F801/L801,0))*dt/60</f>
        <v>0.13114031581456445</v>
      </c>
    </row>
    <row r="802" spans="1:13" x14ac:dyDescent="0.2">
      <c r="A802">
        <v>800</v>
      </c>
      <c r="B802" s="22">
        <f>A802/1440</f>
        <v>0.55555555555555558</v>
      </c>
      <c r="C802" s="27">
        <f>Sim!C802</f>
        <v>3.327</v>
      </c>
      <c r="D802" s="24">
        <f>Cap_base</f>
        <v>3.4</v>
      </c>
      <c r="E802" s="24">
        <f>MEDIAN(MinStable*D802,C802,D802)</f>
        <v>3.327</v>
      </c>
      <c r="F802" s="25">
        <f>E802/D802</f>
        <v>0.97852941176470587</v>
      </c>
      <c r="G802" s="24">
        <f>MAX(0,C802-E802)</f>
        <v>0</v>
      </c>
      <c r="H802" s="24">
        <f>MAX(0,E802-C802)</f>
        <v>0</v>
      </c>
      <c r="I802">
        <f>MIN(MATCH(MEDIAN(MinStable,F802,1),FC_L,1),3)</f>
        <v>3</v>
      </c>
      <c r="J802" s="25">
        <f>INDEX(FC_E1,$I802)+(MEDIAN(MinStable,$F802,1)-INDEX(FC_L,$I802))*(INDEX(FC_E1,$I802+1)-INDEX(FC_E1,$I802))/(INDEX(FC_L,$I802+1)-INDEX(FC_L,$I802))</f>
        <v>0.42602470588235292</v>
      </c>
      <c r="K802" s="25">
        <f>INDEX(FC_E2,$I802)+(MEDIAN(MinStable,$F802,1)-INDEX(FC_L,$I802))*(INDEX(FC_E2,$I802+1)-INDEX(FC_E2,$I802))/(INDEX(FC_L,$I802+1)-INDEX(FC_L,$I802))</f>
        <v>0.42011058823529412</v>
      </c>
      <c r="L802" s="25">
        <f>INDEX(FC_E3,$I802)+(MEDIAN(MinStable,$F802,1)-INDEX(FC_L,$I802))*(INDEX(FC_E3,$I802+1)-INDEX(FC_E3,$I802))/(INDEX(FC_L,$I802+1)-INDEX(FC_L,$I802))</f>
        <v>0.41311058823529412</v>
      </c>
      <c r="M802" s="26">
        <f>(Cap_1*F802/J802+IF(N_base&gt;=2,Cap_2*F802/K802,0)+IF(N_base&gt;=3,Cap_3*F802/L802,0))*dt/60</f>
        <v>0.13206594192635529</v>
      </c>
    </row>
    <row r="803" spans="1:13" x14ac:dyDescent="0.2">
      <c r="A803">
        <v>801</v>
      </c>
      <c r="B803" s="22">
        <f>A803/1440</f>
        <v>0.55625000000000002</v>
      </c>
      <c r="C803" s="27">
        <f>Sim!C803</f>
        <v>3.4462999999999999</v>
      </c>
      <c r="D803" s="24">
        <f>Cap_base</f>
        <v>3.4</v>
      </c>
      <c r="E803" s="24">
        <f>MEDIAN(MinStable*D803,C803,D803)</f>
        <v>3.4</v>
      </c>
      <c r="F803" s="25">
        <f>E803/D803</f>
        <v>1</v>
      </c>
      <c r="G803" s="24">
        <f>MAX(0,C803-E803)</f>
        <v>4.6300000000000008E-2</v>
      </c>
      <c r="H803" s="24">
        <f>MAX(0,E803-C803)</f>
        <v>0</v>
      </c>
      <c r="I803">
        <f>MIN(MATCH(MEDIAN(MinStable,F803,1),FC_L,1),3)</f>
        <v>3</v>
      </c>
      <c r="J803" s="25">
        <f>INDEX(FC_E1,$I803)+(MEDIAN(MinStable,$F803,1)-INDEX(FC_L,$I803))*(INDEX(FC_E1,$I803+1)-INDEX(FC_E1,$I803))/(INDEX(FC_L,$I803+1)-INDEX(FC_L,$I803))</f>
        <v>0.42799999999999999</v>
      </c>
      <c r="K803" s="25">
        <f>INDEX(FC_E2,$I803)+(MEDIAN(MinStable,$F803,1)-INDEX(FC_L,$I803))*(INDEX(FC_E2,$I803+1)-INDEX(FC_E2,$I803))/(INDEX(FC_L,$I803+1)-INDEX(FC_L,$I803))</f>
        <v>0.42199999999999999</v>
      </c>
      <c r="L803" s="25">
        <f>INDEX(FC_E3,$I803)+(MEDIAN(MinStable,$F803,1)-INDEX(FC_L,$I803))*(INDEX(FC_E3,$I803+1)-INDEX(FC_E3,$I803))/(INDEX(FC_L,$I803+1)-INDEX(FC_L,$I803))</f>
        <v>0.41499999999999998</v>
      </c>
      <c r="M803" s="26">
        <f>(Cap_1*F803/J803+IF(N_base&gt;=2,Cap_2*F803/K803,0)+IF(N_base&gt;=3,Cap_3*F803/L803,0))*dt/60</f>
        <v>0.13434959664142687</v>
      </c>
    </row>
    <row r="804" spans="1:13" x14ac:dyDescent="0.2">
      <c r="A804">
        <v>802</v>
      </c>
      <c r="B804" s="22">
        <f>A804/1440</f>
        <v>0.55694444444444446</v>
      </c>
      <c r="C804" s="27">
        <f>Sim!C804</f>
        <v>3.3380999999999998</v>
      </c>
      <c r="D804" s="24">
        <f>Cap_base</f>
        <v>3.4</v>
      </c>
      <c r="E804" s="24">
        <f>MEDIAN(MinStable*D804,C804,D804)</f>
        <v>3.3380999999999998</v>
      </c>
      <c r="F804" s="25">
        <f>E804/D804</f>
        <v>0.98179411764705882</v>
      </c>
      <c r="G804" s="24">
        <f>MAX(0,C804-E804)</f>
        <v>0</v>
      </c>
      <c r="H804" s="24">
        <f>MAX(0,E804-C804)</f>
        <v>0</v>
      </c>
      <c r="I804">
        <f>MIN(MATCH(MEDIAN(MinStable,F804,1),FC_L,1),3)</f>
        <v>3</v>
      </c>
      <c r="J804" s="25">
        <f>INDEX(FC_E1,$I804)+(MEDIAN(MinStable,$F804,1)-INDEX(FC_L,$I804))*(INDEX(FC_E1,$I804+1)-INDEX(FC_E1,$I804))/(INDEX(FC_L,$I804+1)-INDEX(FC_L,$I804))</f>
        <v>0.42632505882352939</v>
      </c>
      <c r="K804" s="25">
        <f>INDEX(FC_E2,$I804)+(MEDIAN(MinStable,$F804,1)-INDEX(FC_L,$I804))*(INDEX(FC_E2,$I804+1)-INDEX(FC_E2,$I804))/(INDEX(FC_L,$I804+1)-INDEX(FC_L,$I804))</f>
        <v>0.42039788235294118</v>
      </c>
      <c r="L804" s="25">
        <f>INDEX(FC_E3,$I804)+(MEDIAN(MinStable,$F804,1)-INDEX(FC_L,$I804))*(INDEX(FC_E3,$I804+1)-INDEX(FC_E3,$I804))/(INDEX(FC_L,$I804+1)-INDEX(FC_L,$I804))</f>
        <v>0.41339788235294117</v>
      </c>
      <c r="M804" s="26">
        <f>(Cap_1*F804/J804+IF(N_base&gt;=2,Cap_2*F804/K804,0)+IF(N_base&gt;=3,Cap_3*F804/L804,0))*dt/60</f>
        <v>0.13241452743796581</v>
      </c>
    </row>
    <row r="805" spans="1:13" x14ac:dyDescent="0.2">
      <c r="A805">
        <v>803</v>
      </c>
      <c r="B805" s="22">
        <f>A805/1440</f>
        <v>0.55763888888888891</v>
      </c>
      <c r="C805" s="27">
        <f>Sim!C805</f>
        <v>3.3571</v>
      </c>
      <c r="D805" s="24">
        <f>Cap_base</f>
        <v>3.4</v>
      </c>
      <c r="E805" s="24">
        <f>MEDIAN(MinStable*D805,C805,D805)</f>
        <v>3.3571</v>
      </c>
      <c r="F805" s="25">
        <f>E805/D805</f>
        <v>0.98738235294117649</v>
      </c>
      <c r="G805" s="24">
        <f>MAX(0,C805-E805)</f>
        <v>0</v>
      </c>
      <c r="H805" s="24">
        <f>MAX(0,E805-C805)</f>
        <v>0</v>
      </c>
      <c r="I805">
        <f>MIN(MATCH(MEDIAN(MinStable,F805,1),FC_L,1),3)</f>
        <v>3</v>
      </c>
      <c r="J805" s="25">
        <f>INDEX(FC_E1,$I805)+(MEDIAN(MinStable,$F805,1)-INDEX(FC_L,$I805))*(INDEX(FC_E1,$I805+1)-INDEX(FC_E1,$I805))/(INDEX(FC_L,$I805+1)-INDEX(FC_L,$I805))</f>
        <v>0.42683917647058822</v>
      </c>
      <c r="K805" s="25">
        <f>INDEX(FC_E2,$I805)+(MEDIAN(MinStable,$F805,1)-INDEX(FC_L,$I805))*(INDEX(FC_E2,$I805+1)-INDEX(FC_E2,$I805))/(INDEX(FC_L,$I805+1)-INDEX(FC_L,$I805))</f>
        <v>0.42088964705882354</v>
      </c>
      <c r="L805" s="25">
        <f>INDEX(FC_E3,$I805)+(MEDIAN(MinStable,$F805,1)-INDEX(FC_L,$I805))*(INDEX(FC_E3,$I805+1)-INDEX(FC_E3,$I805))/(INDEX(FC_L,$I805+1)-INDEX(FC_L,$I805))</f>
        <v>0.41388964705882353</v>
      </c>
      <c r="M805" s="26">
        <f>(Cap_1*F805/J805+IF(N_base&gt;=2,Cap_2*F805/K805,0)+IF(N_base&gt;=3,Cap_3*F805/L805,0))*dt/60</f>
        <v>0.13301008294104513</v>
      </c>
    </row>
    <row r="806" spans="1:13" x14ac:dyDescent="0.2">
      <c r="A806">
        <v>804</v>
      </c>
      <c r="B806" s="22">
        <f>A806/1440</f>
        <v>0.55833333333333335</v>
      </c>
      <c r="C806" s="27">
        <f>Sim!C806</f>
        <v>3.3222</v>
      </c>
      <c r="D806" s="24">
        <f>Cap_base</f>
        <v>3.4</v>
      </c>
      <c r="E806" s="24">
        <f>MEDIAN(MinStable*D806,C806,D806)</f>
        <v>3.3222</v>
      </c>
      <c r="F806" s="25">
        <f>E806/D806</f>
        <v>0.97711764705882354</v>
      </c>
      <c r="G806" s="24">
        <f>MAX(0,C806-E806)</f>
        <v>0</v>
      </c>
      <c r="H806" s="24">
        <f>MAX(0,E806-C806)</f>
        <v>0</v>
      </c>
      <c r="I806">
        <f>MIN(MATCH(MEDIAN(MinStable,F806,1),FC_L,1),3)</f>
        <v>3</v>
      </c>
      <c r="J806" s="25">
        <f>INDEX(FC_E1,$I806)+(MEDIAN(MinStable,$F806,1)-INDEX(FC_L,$I806))*(INDEX(FC_E1,$I806+1)-INDEX(FC_E1,$I806))/(INDEX(FC_L,$I806+1)-INDEX(FC_L,$I806))</f>
        <v>0.42589482352941177</v>
      </c>
      <c r="K806" s="25">
        <f>INDEX(FC_E2,$I806)+(MEDIAN(MinStable,$F806,1)-INDEX(FC_L,$I806))*(INDEX(FC_E2,$I806+1)-INDEX(FC_E2,$I806))/(INDEX(FC_L,$I806+1)-INDEX(FC_L,$I806))</f>
        <v>0.41998635294117648</v>
      </c>
      <c r="L806" s="25">
        <f>INDEX(FC_E3,$I806)+(MEDIAN(MinStable,$F806,1)-INDEX(FC_L,$I806))*(INDEX(FC_E3,$I806+1)-INDEX(FC_E3,$I806))/(INDEX(FC_L,$I806+1)-INDEX(FC_L,$I806))</f>
        <v>0.41298635294117647</v>
      </c>
      <c r="M806" s="26">
        <f>(Cap_1*F806/J806+IF(N_base&gt;=2,Cap_2*F806/K806,0)+IF(N_base&gt;=3,Cap_3*F806/L806,0))*dt/60</f>
        <v>0.13191505213407748</v>
      </c>
    </row>
    <row r="807" spans="1:13" x14ac:dyDescent="0.2">
      <c r="A807">
        <v>805</v>
      </c>
      <c r="B807" s="22">
        <f>A807/1440</f>
        <v>0.55902777777777779</v>
      </c>
      <c r="C807" s="27">
        <f>Sim!C807</f>
        <v>3.355</v>
      </c>
      <c r="D807" s="24">
        <f>Cap_base</f>
        <v>3.4</v>
      </c>
      <c r="E807" s="24">
        <f>MEDIAN(MinStable*D807,C807,D807)</f>
        <v>3.355</v>
      </c>
      <c r="F807" s="25">
        <f>E807/D807</f>
        <v>0.98676470588235299</v>
      </c>
      <c r="G807" s="24">
        <f>MAX(0,C807-E807)</f>
        <v>0</v>
      </c>
      <c r="H807" s="24">
        <f>MAX(0,E807-C807)</f>
        <v>0</v>
      </c>
      <c r="I807">
        <f>MIN(MATCH(MEDIAN(MinStable,F807,1),FC_L,1),3)</f>
        <v>3</v>
      </c>
      <c r="J807" s="25">
        <f>INDEX(FC_E1,$I807)+(MEDIAN(MinStable,$F807,1)-INDEX(FC_L,$I807))*(INDEX(FC_E1,$I807+1)-INDEX(FC_E1,$I807))/(INDEX(FC_L,$I807+1)-INDEX(FC_L,$I807))</f>
        <v>0.42678235294117645</v>
      </c>
      <c r="K807" s="25">
        <f>INDEX(FC_E2,$I807)+(MEDIAN(MinStable,$F807,1)-INDEX(FC_L,$I807))*(INDEX(FC_E2,$I807+1)-INDEX(FC_E2,$I807))/(INDEX(FC_L,$I807+1)-INDEX(FC_L,$I807))</f>
        <v>0.42083529411764703</v>
      </c>
      <c r="L807" s="25">
        <f>INDEX(FC_E3,$I807)+(MEDIAN(MinStable,$F807,1)-INDEX(FC_L,$I807))*(INDEX(FC_E3,$I807+1)-INDEX(FC_E3,$I807))/(INDEX(FC_L,$I807+1)-INDEX(FC_L,$I807))</f>
        <v>0.41383529411764702</v>
      </c>
      <c r="M807" s="26">
        <f>(Cap_1*F807/J807+IF(N_base&gt;=2,Cap_2*F807/K807,0)+IF(N_base&gt;=3,Cap_3*F807/L807,0))*dt/60</f>
        <v>0.13294432791550179</v>
      </c>
    </row>
    <row r="808" spans="1:13" x14ac:dyDescent="0.2">
      <c r="A808">
        <v>806</v>
      </c>
      <c r="B808" s="22">
        <f>A808/1440</f>
        <v>0.55972222222222223</v>
      </c>
      <c r="C808" s="27">
        <f>Sim!C808</f>
        <v>3.4317000000000002</v>
      </c>
      <c r="D808" s="24">
        <f>Cap_base</f>
        <v>3.4</v>
      </c>
      <c r="E808" s="24">
        <f>MEDIAN(MinStable*D808,C808,D808)</f>
        <v>3.4</v>
      </c>
      <c r="F808" s="25">
        <f>E808/D808</f>
        <v>1</v>
      </c>
      <c r="G808" s="24">
        <f>MAX(0,C808-E808)</f>
        <v>3.1700000000000284E-2</v>
      </c>
      <c r="H808" s="24">
        <f>MAX(0,E808-C808)</f>
        <v>0</v>
      </c>
      <c r="I808">
        <f>MIN(MATCH(MEDIAN(MinStable,F808,1),FC_L,1),3)</f>
        <v>3</v>
      </c>
      <c r="J808" s="25">
        <f>INDEX(FC_E1,$I808)+(MEDIAN(MinStable,$F808,1)-INDEX(FC_L,$I808))*(INDEX(FC_E1,$I808+1)-INDEX(FC_E1,$I808))/(INDEX(FC_L,$I808+1)-INDEX(FC_L,$I808))</f>
        <v>0.42799999999999999</v>
      </c>
      <c r="K808" s="25">
        <f>INDEX(FC_E2,$I808)+(MEDIAN(MinStable,$F808,1)-INDEX(FC_L,$I808))*(INDEX(FC_E2,$I808+1)-INDEX(FC_E2,$I808))/(INDEX(FC_L,$I808+1)-INDEX(FC_L,$I808))</f>
        <v>0.42199999999999999</v>
      </c>
      <c r="L808" s="25">
        <f>INDEX(FC_E3,$I808)+(MEDIAN(MinStable,$F808,1)-INDEX(FC_L,$I808))*(INDEX(FC_E3,$I808+1)-INDEX(FC_E3,$I808))/(INDEX(FC_L,$I808+1)-INDEX(FC_L,$I808))</f>
        <v>0.41499999999999998</v>
      </c>
      <c r="M808" s="26">
        <f>(Cap_1*F808/J808+IF(N_base&gt;=2,Cap_2*F808/K808,0)+IF(N_base&gt;=3,Cap_3*F808/L808,0))*dt/60</f>
        <v>0.13434959664142687</v>
      </c>
    </row>
    <row r="809" spans="1:13" x14ac:dyDescent="0.2">
      <c r="A809">
        <v>807</v>
      </c>
      <c r="B809" s="22">
        <f>A809/1440</f>
        <v>0.56041666666666667</v>
      </c>
      <c r="C809" s="27">
        <f>Sim!C809</f>
        <v>3.2608999999999999</v>
      </c>
      <c r="D809" s="24">
        <f>Cap_base</f>
        <v>3.4</v>
      </c>
      <c r="E809" s="24">
        <f>MEDIAN(MinStable*D809,C809,D809)</f>
        <v>3.2608999999999999</v>
      </c>
      <c r="F809" s="25">
        <f>E809/D809</f>
        <v>0.95908823529411769</v>
      </c>
      <c r="G809" s="24">
        <f>MAX(0,C809-E809)</f>
        <v>0</v>
      </c>
      <c r="H809" s="24">
        <f>MAX(0,E809-C809)</f>
        <v>0</v>
      </c>
      <c r="I809">
        <f>MIN(MATCH(MEDIAN(MinStable,F809,1),FC_L,1),3)</f>
        <v>3</v>
      </c>
      <c r="J809" s="25">
        <f>INDEX(FC_E1,$I809)+(MEDIAN(MinStable,$F809,1)-INDEX(FC_L,$I809))*(INDEX(FC_E1,$I809+1)-INDEX(FC_E1,$I809))/(INDEX(FC_L,$I809+1)-INDEX(FC_L,$I809))</f>
        <v>0.42423611764705882</v>
      </c>
      <c r="K809" s="25">
        <f>INDEX(FC_E2,$I809)+(MEDIAN(MinStable,$F809,1)-INDEX(FC_L,$I809))*(INDEX(FC_E2,$I809+1)-INDEX(FC_E2,$I809))/(INDEX(FC_L,$I809+1)-INDEX(FC_L,$I809))</f>
        <v>0.41839976470588236</v>
      </c>
      <c r="L809" s="25">
        <f>INDEX(FC_E3,$I809)+(MEDIAN(MinStable,$F809,1)-INDEX(FC_L,$I809))*(INDEX(FC_E3,$I809+1)-INDEX(FC_E3,$I809))/(INDEX(FC_L,$I809+1)-INDEX(FC_L,$I809))</f>
        <v>0.41139976470588235</v>
      </c>
      <c r="M809" s="26">
        <f>(Cap_1*F809/J809+IF(N_base&gt;=2,Cap_2*F809/K809,0)+IF(N_base&gt;=3,Cap_3*F809/L809,0))*dt/60</f>
        <v>0.12998005543367006</v>
      </c>
    </row>
    <row r="810" spans="1:13" x14ac:dyDescent="0.2">
      <c r="A810">
        <v>808</v>
      </c>
      <c r="B810" s="22">
        <f>A810/1440</f>
        <v>0.56111111111111112</v>
      </c>
      <c r="C810" s="27">
        <f>Sim!C810</f>
        <v>3.2970999999999999</v>
      </c>
      <c r="D810" s="24">
        <f>Cap_base</f>
        <v>3.4</v>
      </c>
      <c r="E810" s="24">
        <f>MEDIAN(MinStable*D810,C810,D810)</f>
        <v>3.2970999999999999</v>
      </c>
      <c r="F810" s="25">
        <f>E810/D810</f>
        <v>0.96973529411764703</v>
      </c>
      <c r="G810" s="24">
        <f>MAX(0,C810-E810)</f>
        <v>0</v>
      </c>
      <c r="H810" s="24">
        <f>MAX(0,E810-C810)</f>
        <v>0</v>
      </c>
      <c r="I810">
        <f>MIN(MATCH(MEDIAN(MinStable,F810,1),FC_L,1),3)</f>
        <v>3</v>
      </c>
      <c r="J810" s="25">
        <f>INDEX(FC_E1,$I810)+(MEDIAN(MinStable,$F810,1)-INDEX(FC_L,$I810))*(INDEX(FC_E1,$I810+1)-INDEX(FC_E1,$I810))/(INDEX(FC_L,$I810+1)-INDEX(FC_L,$I810))</f>
        <v>0.42521564705882353</v>
      </c>
      <c r="K810" s="25">
        <f>INDEX(FC_E2,$I810)+(MEDIAN(MinStable,$F810,1)-INDEX(FC_L,$I810))*(INDEX(FC_E2,$I810+1)-INDEX(FC_E2,$I810))/(INDEX(FC_L,$I810+1)-INDEX(FC_L,$I810))</f>
        <v>0.41933670588235294</v>
      </c>
      <c r="L810" s="25">
        <f>INDEX(FC_E3,$I810)+(MEDIAN(MinStable,$F810,1)-INDEX(FC_L,$I810))*(INDEX(FC_E3,$I810+1)-INDEX(FC_E3,$I810))/(INDEX(FC_L,$I810+1)-INDEX(FC_L,$I810))</f>
        <v>0.41233670588235294</v>
      </c>
      <c r="M810" s="26">
        <f>(Cap_1*F810/J810+IF(N_base&gt;=2,Cap_2*F810/K810,0)+IF(N_base&gt;=3,Cap_3*F810/L810,0))*dt/60</f>
        <v>0.13112454434803233</v>
      </c>
    </row>
    <row r="811" spans="1:13" x14ac:dyDescent="0.2">
      <c r="A811">
        <v>809</v>
      </c>
      <c r="B811" s="22">
        <f>A811/1440</f>
        <v>0.56180555555555556</v>
      </c>
      <c r="C811" s="27">
        <f>Sim!C811</f>
        <v>3.3832</v>
      </c>
      <c r="D811" s="24">
        <f>Cap_base</f>
        <v>3.4</v>
      </c>
      <c r="E811" s="24">
        <f>MEDIAN(MinStable*D811,C811,D811)</f>
        <v>3.3832</v>
      </c>
      <c r="F811" s="25">
        <f>E811/D811</f>
        <v>0.99505882352941177</v>
      </c>
      <c r="G811" s="24">
        <f>MAX(0,C811-E811)</f>
        <v>0</v>
      </c>
      <c r="H811" s="24">
        <f>MAX(0,E811-C811)</f>
        <v>0</v>
      </c>
      <c r="I811">
        <f>MIN(MATCH(MEDIAN(MinStable,F811,1),FC_L,1),3)</f>
        <v>3</v>
      </c>
      <c r="J811" s="25">
        <f>INDEX(FC_E1,$I811)+(MEDIAN(MinStable,$F811,1)-INDEX(FC_L,$I811))*(INDEX(FC_E1,$I811+1)-INDEX(FC_E1,$I811))/(INDEX(FC_L,$I811+1)-INDEX(FC_L,$I811))</f>
        <v>0.4275454117647059</v>
      </c>
      <c r="K811" s="25">
        <f>INDEX(FC_E2,$I811)+(MEDIAN(MinStable,$F811,1)-INDEX(FC_L,$I811))*(INDEX(FC_E2,$I811+1)-INDEX(FC_E2,$I811))/(INDEX(FC_L,$I811+1)-INDEX(FC_L,$I811))</f>
        <v>0.42156517647058822</v>
      </c>
      <c r="L811" s="25">
        <f>INDEX(FC_E3,$I811)+(MEDIAN(MinStable,$F811,1)-INDEX(FC_L,$I811))*(INDEX(FC_E3,$I811+1)-INDEX(FC_E3,$I811))/(INDEX(FC_L,$I811+1)-INDEX(FC_L,$I811))</f>
        <v>0.41456517647058821</v>
      </c>
      <c r="M811" s="26">
        <f>(Cap_1*F811/J811+IF(N_base&gt;=2,Cap_2*F811/K811,0)+IF(N_base&gt;=3,Cap_3*F811/L811,0))*dt/60</f>
        <v>0.13382588606100618</v>
      </c>
    </row>
    <row r="812" spans="1:13" x14ac:dyDescent="0.2">
      <c r="A812">
        <v>810</v>
      </c>
      <c r="B812" s="22">
        <f>A812/1440</f>
        <v>0.5625</v>
      </c>
      <c r="C812" s="27">
        <f>Sim!C812</f>
        <v>3.3544999999999998</v>
      </c>
      <c r="D812" s="24">
        <f>Cap_base</f>
        <v>3.4</v>
      </c>
      <c r="E812" s="24">
        <f>MEDIAN(MinStable*D812,C812,D812)</f>
        <v>3.3544999999999998</v>
      </c>
      <c r="F812" s="25">
        <f>E812/D812</f>
        <v>0.98661764705882349</v>
      </c>
      <c r="G812" s="24">
        <f>MAX(0,C812-E812)</f>
        <v>0</v>
      </c>
      <c r="H812" s="24">
        <f>MAX(0,E812-C812)</f>
        <v>0</v>
      </c>
      <c r="I812">
        <f>MIN(MATCH(MEDIAN(MinStable,F812,1),FC_L,1),3)</f>
        <v>3</v>
      </c>
      <c r="J812" s="25">
        <f>INDEX(FC_E1,$I812)+(MEDIAN(MinStable,$F812,1)-INDEX(FC_L,$I812))*(INDEX(FC_E1,$I812+1)-INDEX(FC_E1,$I812))/(INDEX(FC_L,$I812+1)-INDEX(FC_L,$I812))</f>
        <v>0.42676882352941176</v>
      </c>
      <c r="K812" s="25">
        <f>INDEX(FC_E2,$I812)+(MEDIAN(MinStable,$F812,1)-INDEX(FC_L,$I812))*(INDEX(FC_E2,$I812+1)-INDEX(FC_E2,$I812))/(INDEX(FC_L,$I812+1)-INDEX(FC_L,$I812))</f>
        <v>0.42082235294117648</v>
      </c>
      <c r="L812" s="25">
        <f>INDEX(FC_E3,$I812)+(MEDIAN(MinStable,$F812,1)-INDEX(FC_L,$I812))*(INDEX(FC_E3,$I812+1)-INDEX(FC_E3,$I812))/(INDEX(FC_L,$I812+1)-INDEX(FC_L,$I812))</f>
        <v>0.41382235294117647</v>
      </c>
      <c r="M812" s="26">
        <f>(Cap_1*F812/J812+IF(N_base&gt;=2,Cap_2*F812/K812,0)+IF(N_base&gt;=3,Cap_3*F812/L812,0))*dt/60</f>
        <v>0.13292866941276155</v>
      </c>
    </row>
    <row r="813" spans="1:13" x14ac:dyDescent="0.2">
      <c r="A813">
        <v>811</v>
      </c>
      <c r="B813" s="22">
        <f>A813/1440</f>
        <v>0.56319444444444444</v>
      </c>
      <c r="C813" s="27">
        <f>Sim!C813</f>
        <v>3.2884000000000002</v>
      </c>
      <c r="D813" s="24">
        <f>Cap_base</f>
        <v>3.4</v>
      </c>
      <c r="E813" s="24">
        <f>MEDIAN(MinStable*D813,C813,D813)</f>
        <v>3.2884000000000002</v>
      </c>
      <c r="F813" s="25">
        <f>E813/D813</f>
        <v>0.96717647058823542</v>
      </c>
      <c r="G813" s="24">
        <f>MAX(0,C813-E813)</f>
        <v>0</v>
      </c>
      <c r="H813" s="24">
        <f>MAX(0,E813-C813)</f>
        <v>0</v>
      </c>
      <c r="I813">
        <f>MIN(MATCH(MEDIAN(MinStable,F813,1),FC_L,1),3)</f>
        <v>3</v>
      </c>
      <c r="J813" s="25">
        <f>INDEX(FC_E1,$I813)+(MEDIAN(MinStable,$F813,1)-INDEX(FC_L,$I813))*(INDEX(FC_E1,$I813+1)-INDEX(FC_E1,$I813))/(INDEX(FC_L,$I813+1)-INDEX(FC_L,$I813))</f>
        <v>0.42498023529411766</v>
      </c>
      <c r="K813" s="25">
        <f>INDEX(FC_E2,$I813)+(MEDIAN(MinStable,$F813,1)-INDEX(FC_L,$I813))*(INDEX(FC_E2,$I813+1)-INDEX(FC_E2,$I813))/(INDEX(FC_L,$I813+1)-INDEX(FC_L,$I813))</f>
        <v>0.41911152941176472</v>
      </c>
      <c r="L813" s="25">
        <f>INDEX(FC_E3,$I813)+(MEDIAN(MinStable,$F813,1)-INDEX(FC_L,$I813))*(INDEX(FC_E3,$I813+1)-INDEX(FC_E3,$I813))/(INDEX(FC_L,$I813+1)-INDEX(FC_L,$I813))</f>
        <v>0.41211152941176471</v>
      </c>
      <c r="M813" s="26">
        <f>(Cap_1*F813/J813+IF(N_base&gt;=2,Cap_2*F813/K813,0)+IF(N_base&gt;=3,Cap_3*F813/L813,0))*dt/60</f>
        <v>0.13084996237045624</v>
      </c>
    </row>
    <row r="814" spans="1:13" x14ac:dyDescent="0.2">
      <c r="A814">
        <v>812</v>
      </c>
      <c r="B814" s="22">
        <f>A814/1440</f>
        <v>0.56388888888888888</v>
      </c>
      <c r="C814" s="27">
        <f>Sim!C814</f>
        <v>3.2711999999999999</v>
      </c>
      <c r="D814" s="24">
        <f>Cap_base</f>
        <v>3.4</v>
      </c>
      <c r="E814" s="24">
        <f>MEDIAN(MinStable*D814,C814,D814)</f>
        <v>3.2711999999999999</v>
      </c>
      <c r="F814" s="25">
        <f>E814/D814</f>
        <v>0.96211764705882352</v>
      </c>
      <c r="G814" s="24">
        <f>MAX(0,C814-E814)</f>
        <v>0</v>
      </c>
      <c r="H814" s="24">
        <f>MAX(0,E814-C814)</f>
        <v>0</v>
      </c>
      <c r="I814">
        <f>MIN(MATCH(MEDIAN(MinStable,F814,1),FC_L,1),3)</f>
        <v>3</v>
      </c>
      <c r="J814" s="25">
        <f>INDEX(FC_E1,$I814)+(MEDIAN(MinStable,$F814,1)-INDEX(FC_L,$I814))*(INDEX(FC_E1,$I814+1)-INDEX(FC_E1,$I814))/(INDEX(FC_L,$I814+1)-INDEX(FC_L,$I814))</f>
        <v>0.42451482352941178</v>
      </c>
      <c r="K814" s="25">
        <f>INDEX(FC_E2,$I814)+(MEDIAN(MinStable,$F814,1)-INDEX(FC_L,$I814))*(INDEX(FC_E2,$I814+1)-INDEX(FC_E2,$I814))/(INDEX(FC_L,$I814+1)-INDEX(FC_L,$I814))</f>
        <v>0.41866635294117649</v>
      </c>
      <c r="L814" s="25">
        <f>INDEX(FC_E3,$I814)+(MEDIAN(MinStable,$F814,1)-INDEX(FC_L,$I814))*(INDEX(FC_E3,$I814+1)-INDEX(FC_E3,$I814))/(INDEX(FC_L,$I814+1)-INDEX(FC_L,$I814))</f>
        <v>0.41166635294117648</v>
      </c>
      <c r="M814" s="26">
        <f>(Cap_1*F814/J814+IF(N_base&gt;=2,Cap_2*F814/K814,0)+IF(N_base&gt;=3,Cap_3*F814/L814,0))*dt/60</f>
        <v>0.13030622723843169</v>
      </c>
    </row>
    <row r="815" spans="1:13" x14ac:dyDescent="0.2">
      <c r="A815">
        <v>813</v>
      </c>
      <c r="B815" s="22">
        <f>A815/1440</f>
        <v>0.56458333333333333</v>
      </c>
      <c r="C815" s="27">
        <f>Sim!C815</f>
        <v>3.3611</v>
      </c>
      <c r="D815" s="24">
        <f>Cap_base</f>
        <v>3.4</v>
      </c>
      <c r="E815" s="24">
        <f>MEDIAN(MinStable*D815,C815,D815)</f>
        <v>3.3611</v>
      </c>
      <c r="F815" s="25">
        <f>E815/D815</f>
        <v>0.98855882352941182</v>
      </c>
      <c r="G815" s="24">
        <f>MAX(0,C815-E815)</f>
        <v>0</v>
      </c>
      <c r="H815" s="24">
        <f>MAX(0,E815-C815)</f>
        <v>0</v>
      </c>
      <c r="I815">
        <f>MIN(MATCH(MEDIAN(MinStable,F815,1),FC_L,1),3)</f>
        <v>3</v>
      </c>
      <c r="J815" s="25">
        <f>INDEX(FC_E1,$I815)+(MEDIAN(MinStable,$F815,1)-INDEX(FC_L,$I815))*(INDEX(FC_E1,$I815+1)-INDEX(FC_E1,$I815))/(INDEX(FC_L,$I815+1)-INDEX(FC_L,$I815))</f>
        <v>0.42694741176470585</v>
      </c>
      <c r="K815" s="25">
        <f>INDEX(FC_E2,$I815)+(MEDIAN(MinStable,$F815,1)-INDEX(FC_L,$I815))*(INDEX(FC_E2,$I815+1)-INDEX(FC_E2,$I815))/(INDEX(FC_L,$I815+1)-INDEX(FC_L,$I815))</f>
        <v>0.4209931764705882</v>
      </c>
      <c r="L815" s="25">
        <f>INDEX(FC_E3,$I815)+(MEDIAN(MinStable,$F815,1)-INDEX(FC_L,$I815))*(INDEX(FC_E3,$I815+1)-INDEX(FC_E3,$I815))/(INDEX(FC_L,$I815+1)-INDEX(FC_L,$I815))</f>
        <v>0.4139931764705882</v>
      </c>
      <c r="M815" s="26">
        <f>(Cap_1*F815/J815+IF(N_base&gt;=2,Cap_2*F815/K815,0)+IF(N_base&gt;=3,Cap_3*F815/L815,0))*dt/60</f>
        <v>0.13313528287431026</v>
      </c>
    </row>
    <row r="816" spans="1:13" x14ac:dyDescent="0.2">
      <c r="A816">
        <v>814</v>
      </c>
      <c r="B816" s="22">
        <f>A816/1440</f>
        <v>0.56527777777777777</v>
      </c>
      <c r="C816" s="27">
        <f>Sim!C816</f>
        <v>3.3860999999999999</v>
      </c>
      <c r="D816" s="24">
        <f>Cap_base</f>
        <v>3.4</v>
      </c>
      <c r="E816" s="24">
        <f>MEDIAN(MinStable*D816,C816,D816)</f>
        <v>3.3860999999999999</v>
      </c>
      <c r="F816" s="25">
        <f>E816/D816</f>
        <v>0.99591176470588239</v>
      </c>
      <c r="G816" s="24">
        <f>MAX(0,C816-E816)</f>
        <v>0</v>
      </c>
      <c r="H816" s="24">
        <f>MAX(0,E816-C816)</f>
        <v>0</v>
      </c>
      <c r="I816">
        <f>MIN(MATCH(MEDIAN(MinStable,F816,1),FC_L,1),3)</f>
        <v>3</v>
      </c>
      <c r="J816" s="25">
        <f>INDEX(FC_E1,$I816)+(MEDIAN(MinStable,$F816,1)-INDEX(FC_L,$I816))*(INDEX(FC_E1,$I816+1)-INDEX(FC_E1,$I816))/(INDEX(FC_L,$I816+1)-INDEX(FC_L,$I816))</f>
        <v>0.42762388235294119</v>
      </c>
      <c r="K816" s="25">
        <f>INDEX(FC_E2,$I816)+(MEDIAN(MinStable,$F816,1)-INDEX(FC_L,$I816))*(INDEX(FC_E2,$I816+1)-INDEX(FC_E2,$I816))/(INDEX(FC_L,$I816+1)-INDEX(FC_L,$I816))</f>
        <v>0.42164023529411765</v>
      </c>
      <c r="L816" s="25">
        <f>INDEX(FC_E3,$I816)+(MEDIAN(MinStable,$F816,1)-INDEX(FC_L,$I816))*(INDEX(FC_E3,$I816+1)-INDEX(FC_E3,$I816))/(INDEX(FC_L,$I816+1)-INDEX(FC_L,$I816))</f>
        <v>0.41464023529411764</v>
      </c>
      <c r="M816" s="26">
        <f>(Cap_1*F816/J816+IF(N_base&gt;=2,Cap_2*F816/K816,0)+IF(N_base&gt;=3,Cap_3*F816/L816,0))*dt/60</f>
        <v>0.13391636687051278</v>
      </c>
    </row>
    <row r="817" spans="1:13" x14ac:dyDescent="0.2">
      <c r="A817">
        <v>815</v>
      </c>
      <c r="B817" s="22">
        <f>A817/1440</f>
        <v>0.56597222222222221</v>
      </c>
      <c r="C817" s="27">
        <f>Sim!C817</f>
        <v>3.3605</v>
      </c>
      <c r="D817" s="24">
        <f>Cap_base</f>
        <v>3.4</v>
      </c>
      <c r="E817" s="24">
        <f>MEDIAN(MinStable*D817,C817,D817)</f>
        <v>3.3605</v>
      </c>
      <c r="F817" s="25">
        <f>E817/D817</f>
        <v>0.98838235294117649</v>
      </c>
      <c r="G817" s="24">
        <f>MAX(0,C817-E817)</f>
        <v>0</v>
      </c>
      <c r="H817" s="24">
        <f>MAX(0,E817-C817)</f>
        <v>0</v>
      </c>
      <c r="I817">
        <f>MIN(MATCH(MEDIAN(MinStable,F817,1),FC_L,1),3)</f>
        <v>3</v>
      </c>
      <c r="J817" s="25">
        <f>INDEX(FC_E1,$I817)+(MEDIAN(MinStable,$F817,1)-INDEX(FC_L,$I817))*(INDEX(FC_E1,$I817+1)-INDEX(FC_E1,$I817))/(INDEX(FC_L,$I817+1)-INDEX(FC_L,$I817))</f>
        <v>0.4269311764705882</v>
      </c>
      <c r="K817" s="25">
        <f>INDEX(FC_E2,$I817)+(MEDIAN(MinStable,$F817,1)-INDEX(FC_L,$I817))*(INDEX(FC_E2,$I817+1)-INDEX(FC_E2,$I817))/(INDEX(FC_L,$I817+1)-INDEX(FC_L,$I817))</f>
        <v>0.42097764705882351</v>
      </c>
      <c r="L817" s="25">
        <f>INDEX(FC_E3,$I817)+(MEDIAN(MinStable,$F817,1)-INDEX(FC_L,$I817))*(INDEX(FC_E3,$I817+1)-INDEX(FC_E3,$I817))/(INDEX(FC_L,$I817+1)-INDEX(FC_L,$I817))</f>
        <v>0.41397764705882351</v>
      </c>
      <c r="M817" s="26">
        <f>(Cap_1*F817/J817+IF(N_base&gt;=2,Cap_2*F817/K817,0)+IF(N_base&gt;=3,Cap_3*F817/L817,0))*dt/60</f>
        <v>0.13311650687386073</v>
      </c>
    </row>
    <row r="818" spans="1:13" x14ac:dyDescent="0.2">
      <c r="A818">
        <v>816</v>
      </c>
      <c r="B818" s="22">
        <f>A818/1440</f>
        <v>0.56666666666666665</v>
      </c>
      <c r="C818" s="27">
        <f>Sim!C818</f>
        <v>3.3475999999999999</v>
      </c>
      <c r="D818" s="24">
        <f>Cap_base</f>
        <v>3.4</v>
      </c>
      <c r="E818" s="24">
        <f>MEDIAN(MinStable*D818,C818,D818)</f>
        <v>3.3475999999999999</v>
      </c>
      <c r="F818" s="25">
        <f>E818/D818</f>
        <v>0.98458823529411765</v>
      </c>
      <c r="G818" s="24">
        <f>MAX(0,C818-E818)</f>
        <v>0</v>
      </c>
      <c r="H818" s="24">
        <f>MAX(0,E818-C818)</f>
        <v>0</v>
      </c>
      <c r="I818">
        <f>MIN(MATCH(MEDIAN(MinStable,F818,1),FC_L,1),3)</f>
        <v>3</v>
      </c>
      <c r="J818" s="25">
        <f>INDEX(FC_E1,$I818)+(MEDIAN(MinStable,$F818,1)-INDEX(FC_L,$I818))*(INDEX(FC_E1,$I818+1)-INDEX(FC_E1,$I818))/(INDEX(FC_L,$I818+1)-INDEX(FC_L,$I818))</f>
        <v>0.42658211764705883</v>
      </c>
      <c r="K818" s="25">
        <f>INDEX(FC_E2,$I818)+(MEDIAN(MinStable,$F818,1)-INDEX(FC_L,$I818))*(INDEX(FC_E2,$I818+1)-INDEX(FC_E2,$I818))/(INDEX(FC_L,$I818+1)-INDEX(FC_L,$I818))</f>
        <v>0.42064376470588233</v>
      </c>
      <c r="L818" s="25">
        <f>INDEX(FC_E3,$I818)+(MEDIAN(MinStable,$F818,1)-INDEX(FC_L,$I818))*(INDEX(FC_E3,$I818+1)-INDEX(FC_E3,$I818))/(INDEX(FC_L,$I818+1)-INDEX(FC_L,$I818))</f>
        <v>0.41364376470588232</v>
      </c>
      <c r="M818" s="26">
        <f>(Cap_1*F818/J818+IF(N_base&gt;=2,Cap_2*F818/K818,0)+IF(N_base&gt;=3,Cap_3*F818/L818,0))*dt/60</f>
        <v>0.13271248208418202</v>
      </c>
    </row>
    <row r="819" spans="1:13" x14ac:dyDescent="0.2">
      <c r="A819">
        <v>817</v>
      </c>
      <c r="B819" s="22">
        <f>A819/1440</f>
        <v>0.56736111111111109</v>
      </c>
      <c r="C819" s="27">
        <f>Sim!C819</f>
        <v>3.3347000000000002</v>
      </c>
      <c r="D819" s="24">
        <f>Cap_base</f>
        <v>3.4</v>
      </c>
      <c r="E819" s="24">
        <f>MEDIAN(MinStable*D819,C819,D819)</f>
        <v>3.3347000000000002</v>
      </c>
      <c r="F819" s="25">
        <f>E819/D819</f>
        <v>0.98079411764705893</v>
      </c>
      <c r="G819" s="24">
        <f>MAX(0,C819-E819)</f>
        <v>0</v>
      </c>
      <c r="H819" s="24">
        <f>MAX(0,E819-C819)</f>
        <v>0</v>
      </c>
      <c r="I819">
        <f>MIN(MATCH(MEDIAN(MinStable,F819,1),FC_L,1),3)</f>
        <v>3</v>
      </c>
      <c r="J819" s="25">
        <f>INDEX(FC_E1,$I819)+(MEDIAN(MinStable,$F819,1)-INDEX(FC_L,$I819))*(INDEX(FC_E1,$I819+1)-INDEX(FC_E1,$I819))/(INDEX(FC_L,$I819+1)-INDEX(FC_L,$I819))</f>
        <v>0.42623305882352941</v>
      </c>
      <c r="K819" s="25">
        <f>INDEX(FC_E2,$I819)+(MEDIAN(MinStable,$F819,1)-INDEX(FC_L,$I819))*(INDEX(FC_E2,$I819+1)-INDEX(FC_E2,$I819))/(INDEX(FC_L,$I819+1)-INDEX(FC_L,$I819))</f>
        <v>0.4203098823529412</v>
      </c>
      <c r="L819" s="25">
        <f>INDEX(FC_E3,$I819)+(MEDIAN(MinStable,$F819,1)-INDEX(FC_L,$I819))*(INDEX(FC_E3,$I819+1)-INDEX(FC_E3,$I819))/(INDEX(FC_L,$I819+1)-INDEX(FC_L,$I819))</f>
        <v>0.41330988235294119</v>
      </c>
      <c r="M819" s="26">
        <f>(Cap_1*F819/J819+IF(N_base&gt;=2,Cap_2*F819/K819,0)+IF(N_base&gt;=3,Cap_3*F819/L819,0))*dt/60</f>
        <v>0.13230780494986297</v>
      </c>
    </row>
    <row r="820" spans="1:13" x14ac:dyDescent="0.2">
      <c r="A820">
        <v>818</v>
      </c>
      <c r="B820" s="22">
        <f>A820/1440</f>
        <v>0.56805555555555554</v>
      </c>
      <c r="C820" s="27">
        <f>Sim!C820</f>
        <v>3.3778000000000001</v>
      </c>
      <c r="D820" s="24">
        <f>Cap_base</f>
        <v>3.4</v>
      </c>
      <c r="E820" s="24">
        <f>MEDIAN(MinStable*D820,C820,D820)</f>
        <v>3.3778000000000001</v>
      </c>
      <c r="F820" s="25">
        <f>E820/D820</f>
        <v>0.99347058823529422</v>
      </c>
      <c r="G820" s="24">
        <f>MAX(0,C820-E820)</f>
        <v>0</v>
      </c>
      <c r="H820" s="24">
        <f>MAX(0,E820-C820)</f>
        <v>0</v>
      </c>
      <c r="I820">
        <f>MIN(MATCH(MEDIAN(MinStable,F820,1),FC_L,1),3)</f>
        <v>3</v>
      </c>
      <c r="J820" s="25">
        <f>INDEX(FC_E1,$I820)+(MEDIAN(MinStable,$F820,1)-INDEX(FC_L,$I820))*(INDEX(FC_E1,$I820+1)-INDEX(FC_E1,$I820))/(INDEX(FC_L,$I820+1)-INDEX(FC_L,$I820))</f>
        <v>0.42739929411764704</v>
      </c>
      <c r="K820" s="25">
        <f>INDEX(FC_E2,$I820)+(MEDIAN(MinStable,$F820,1)-INDEX(FC_L,$I820))*(INDEX(FC_E2,$I820+1)-INDEX(FC_E2,$I820))/(INDEX(FC_L,$I820+1)-INDEX(FC_L,$I820))</f>
        <v>0.42142541176470588</v>
      </c>
      <c r="L820" s="25">
        <f>INDEX(FC_E3,$I820)+(MEDIAN(MinStable,$F820,1)-INDEX(FC_L,$I820))*(INDEX(FC_E3,$I820+1)-INDEX(FC_E3,$I820))/(INDEX(FC_L,$I820+1)-INDEX(FC_L,$I820))</f>
        <v>0.41442541176470588</v>
      </c>
      <c r="M820" s="26">
        <f>(Cap_1*F820/J820+IF(N_base&gt;=2,Cap_2*F820/K820,0)+IF(N_base&gt;=3,Cap_3*F820/L820,0))*dt/60</f>
        <v>0.13365731727471472</v>
      </c>
    </row>
    <row r="821" spans="1:13" x14ac:dyDescent="0.2">
      <c r="A821">
        <v>819</v>
      </c>
      <c r="B821" s="22">
        <f>A821/1440</f>
        <v>0.56874999999999998</v>
      </c>
      <c r="C821" s="27">
        <f>Sim!C821</f>
        <v>3.3454999999999999</v>
      </c>
      <c r="D821" s="24">
        <f>Cap_base</f>
        <v>3.4</v>
      </c>
      <c r="E821" s="24">
        <f>MEDIAN(MinStable*D821,C821,D821)</f>
        <v>3.3454999999999999</v>
      </c>
      <c r="F821" s="25">
        <f>E821/D821</f>
        <v>0.98397058823529415</v>
      </c>
      <c r="G821" s="24">
        <f>MAX(0,C821-E821)</f>
        <v>0</v>
      </c>
      <c r="H821" s="24">
        <f>MAX(0,E821-C821)</f>
        <v>0</v>
      </c>
      <c r="I821">
        <f>MIN(MATCH(MEDIAN(MinStable,F821,1),FC_L,1),3)</f>
        <v>3</v>
      </c>
      <c r="J821" s="25">
        <f>INDEX(FC_E1,$I821)+(MEDIAN(MinStable,$F821,1)-INDEX(FC_L,$I821))*(INDEX(FC_E1,$I821+1)-INDEX(FC_E1,$I821))/(INDEX(FC_L,$I821+1)-INDEX(FC_L,$I821))</f>
        <v>0.42652529411764706</v>
      </c>
      <c r="K821" s="25">
        <f>INDEX(FC_E2,$I821)+(MEDIAN(MinStable,$F821,1)-INDEX(FC_L,$I821))*(INDEX(FC_E2,$I821+1)-INDEX(FC_E2,$I821))/(INDEX(FC_L,$I821+1)-INDEX(FC_L,$I821))</f>
        <v>0.42058941176470588</v>
      </c>
      <c r="L821" s="25">
        <f>INDEX(FC_E3,$I821)+(MEDIAN(MinStable,$F821,1)-INDEX(FC_L,$I821))*(INDEX(FC_E3,$I821+1)-INDEX(FC_E3,$I821))/(INDEX(FC_L,$I821+1)-INDEX(FC_L,$I821))</f>
        <v>0.41358941176470587</v>
      </c>
      <c r="M821" s="26">
        <f>(Cap_1*F821/J821+IF(N_base&gt;=2,Cap_2*F821/K821,0)+IF(N_base&gt;=3,Cap_3*F821/L821,0))*dt/60</f>
        <v>0.13264664890685038</v>
      </c>
    </row>
    <row r="822" spans="1:13" x14ac:dyDescent="0.2">
      <c r="A822">
        <v>820</v>
      </c>
      <c r="B822" s="22">
        <f>A822/1440</f>
        <v>0.56944444444444442</v>
      </c>
      <c r="C822" s="27">
        <f>Sim!C822</f>
        <v>3.3407</v>
      </c>
      <c r="D822" s="24">
        <f>Cap_base</f>
        <v>3.4</v>
      </c>
      <c r="E822" s="24">
        <f>MEDIAN(MinStable*D822,C822,D822)</f>
        <v>3.3407</v>
      </c>
      <c r="F822" s="25">
        <f>E822/D822</f>
        <v>0.98255882352941182</v>
      </c>
      <c r="G822" s="24">
        <f>MAX(0,C822-E822)</f>
        <v>0</v>
      </c>
      <c r="H822" s="24">
        <f>MAX(0,E822-C822)</f>
        <v>0</v>
      </c>
      <c r="I822">
        <f>MIN(MATCH(MEDIAN(MinStable,F822,1),FC_L,1),3)</f>
        <v>3</v>
      </c>
      <c r="J822" s="25">
        <f>INDEX(FC_E1,$I822)+(MEDIAN(MinStable,$F822,1)-INDEX(FC_L,$I822))*(INDEX(FC_E1,$I822+1)-INDEX(FC_E1,$I822))/(INDEX(FC_L,$I822+1)-INDEX(FC_L,$I822))</f>
        <v>0.42639541176470586</v>
      </c>
      <c r="K822" s="25">
        <f>INDEX(FC_E2,$I822)+(MEDIAN(MinStable,$F822,1)-INDEX(FC_L,$I822))*(INDEX(FC_E2,$I822+1)-INDEX(FC_E2,$I822))/(INDEX(FC_L,$I822+1)-INDEX(FC_L,$I822))</f>
        <v>0.42046517647058823</v>
      </c>
      <c r="L822" s="25">
        <f>INDEX(FC_E3,$I822)+(MEDIAN(MinStable,$F822,1)-INDEX(FC_L,$I822))*(INDEX(FC_E3,$I822+1)-INDEX(FC_E3,$I822))/(INDEX(FC_L,$I822+1)-INDEX(FC_L,$I822))</f>
        <v>0.41346517647058822</v>
      </c>
      <c r="M822" s="26">
        <f>(Cap_1*F822/J822+IF(N_base&gt;=2,Cap_2*F822/K822,0)+IF(N_base&gt;=3,Cap_3*F822/L822,0))*dt/60</f>
        <v>0.13249610811949947</v>
      </c>
    </row>
    <row r="823" spans="1:13" x14ac:dyDescent="0.2">
      <c r="A823">
        <v>821</v>
      </c>
      <c r="B823" s="22">
        <f>A823/1440</f>
        <v>0.57013888888888886</v>
      </c>
      <c r="C823" s="27">
        <f>Sim!C823</f>
        <v>3.3218999999999999</v>
      </c>
      <c r="D823" s="24">
        <f>Cap_base</f>
        <v>3.4</v>
      </c>
      <c r="E823" s="24">
        <f>MEDIAN(MinStable*D823,C823,D823)</f>
        <v>3.3218999999999999</v>
      </c>
      <c r="F823" s="25">
        <f>E823/D823</f>
        <v>0.97702941176470581</v>
      </c>
      <c r="G823" s="24">
        <f>MAX(0,C823-E823)</f>
        <v>0</v>
      </c>
      <c r="H823" s="24">
        <f>MAX(0,E823-C823)</f>
        <v>0</v>
      </c>
      <c r="I823">
        <f>MIN(MATCH(MEDIAN(MinStable,F823,1),FC_L,1),3)</f>
        <v>3</v>
      </c>
      <c r="J823" s="25">
        <f>INDEX(FC_E1,$I823)+(MEDIAN(MinStable,$F823,1)-INDEX(FC_L,$I823))*(INDEX(FC_E1,$I823+1)-INDEX(FC_E1,$I823))/(INDEX(FC_L,$I823+1)-INDEX(FC_L,$I823))</f>
        <v>0.42588670588235295</v>
      </c>
      <c r="K823" s="25">
        <f>INDEX(FC_E2,$I823)+(MEDIAN(MinStable,$F823,1)-INDEX(FC_L,$I823))*(INDEX(FC_E2,$I823+1)-INDEX(FC_E2,$I823))/(INDEX(FC_L,$I823+1)-INDEX(FC_L,$I823))</f>
        <v>0.4199785882352941</v>
      </c>
      <c r="L823" s="25">
        <f>INDEX(FC_E3,$I823)+(MEDIAN(MinStable,$F823,1)-INDEX(FC_L,$I823))*(INDEX(FC_E3,$I823+1)-INDEX(FC_E3,$I823))/(INDEX(FC_L,$I823+1)-INDEX(FC_L,$I823))</f>
        <v>0.4129785882352941</v>
      </c>
      <c r="M823" s="26">
        <f>(Cap_1*F823/J823+IF(N_base&gt;=2,Cap_2*F823/K823,0)+IF(N_base&gt;=3,Cap_3*F823/L823,0))*dt/60</f>
        <v>0.1319056185096939</v>
      </c>
    </row>
    <row r="824" spans="1:13" x14ac:dyDescent="0.2">
      <c r="A824">
        <v>822</v>
      </c>
      <c r="B824" s="22">
        <f>A824/1440</f>
        <v>0.5708333333333333</v>
      </c>
      <c r="C824" s="27">
        <f>Sim!C824</f>
        <v>3.306</v>
      </c>
      <c r="D824" s="24">
        <f>Cap_base</f>
        <v>3.4</v>
      </c>
      <c r="E824" s="24">
        <f>MEDIAN(MinStable*D824,C824,D824)</f>
        <v>3.306</v>
      </c>
      <c r="F824" s="25">
        <f>E824/D824</f>
        <v>0.97235294117647064</v>
      </c>
      <c r="G824" s="24">
        <f>MAX(0,C824-E824)</f>
        <v>0</v>
      </c>
      <c r="H824" s="24">
        <f>MAX(0,E824-C824)</f>
        <v>0</v>
      </c>
      <c r="I824">
        <f>MIN(MATCH(MEDIAN(MinStable,F824,1),FC_L,1),3)</f>
        <v>3</v>
      </c>
      <c r="J824" s="25">
        <f>INDEX(FC_E1,$I824)+(MEDIAN(MinStable,$F824,1)-INDEX(FC_L,$I824))*(INDEX(FC_E1,$I824+1)-INDEX(FC_E1,$I824))/(INDEX(FC_L,$I824+1)-INDEX(FC_L,$I824))</f>
        <v>0.42545647058823527</v>
      </c>
      <c r="K824" s="25">
        <f>INDEX(FC_E2,$I824)+(MEDIAN(MinStable,$F824,1)-INDEX(FC_L,$I824))*(INDEX(FC_E2,$I824+1)-INDEX(FC_E2,$I824))/(INDEX(FC_L,$I824+1)-INDEX(FC_L,$I824))</f>
        <v>0.4195670588235294</v>
      </c>
      <c r="L824" s="25">
        <f>INDEX(FC_E3,$I824)+(MEDIAN(MinStable,$F824,1)-INDEX(FC_L,$I824))*(INDEX(FC_E3,$I824+1)-INDEX(FC_E3,$I824))/(INDEX(FC_L,$I824+1)-INDEX(FC_L,$I824))</f>
        <v>0.4125670588235294</v>
      </c>
      <c r="M824" s="26">
        <f>(Cap_1*F824/J824+IF(N_base&gt;=2,Cap_2*F824/K824,0)+IF(N_base&gt;=3,Cap_3*F824/L824,0))*dt/60</f>
        <v>0.13140512860885353</v>
      </c>
    </row>
    <row r="825" spans="1:13" x14ac:dyDescent="0.2">
      <c r="A825">
        <v>823</v>
      </c>
      <c r="B825" s="22">
        <f>A825/1440</f>
        <v>0.57152777777777775</v>
      </c>
      <c r="C825" s="27">
        <f>Sim!C825</f>
        <v>3.2284000000000002</v>
      </c>
      <c r="D825" s="24">
        <f>Cap_base</f>
        <v>3.4</v>
      </c>
      <c r="E825" s="24">
        <f>MEDIAN(MinStable*D825,C825,D825)</f>
        <v>3.2284000000000002</v>
      </c>
      <c r="F825" s="25">
        <f>E825/D825</f>
        <v>0.94952941176470596</v>
      </c>
      <c r="G825" s="24">
        <f>MAX(0,C825-E825)</f>
        <v>0</v>
      </c>
      <c r="H825" s="24">
        <f>MAX(0,E825-C825)</f>
        <v>0</v>
      </c>
      <c r="I825">
        <f>MIN(MATCH(MEDIAN(MinStable,F825,1),FC_L,1),3)</f>
        <v>3</v>
      </c>
      <c r="J825" s="25">
        <f>INDEX(FC_E1,$I825)+(MEDIAN(MinStable,$F825,1)-INDEX(FC_L,$I825))*(INDEX(FC_E1,$I825+1)-INDEX(FC_E1,$I825))/(INDEX(FC_L,$I825+1)-INDEX(FC_L,$I825))</f>
        <v>0.42335670588235297</v>
      </c>
      <c r="K825" s="25">
        <f>INDEX(FC_E2,$I825)+(MEDIAN(MinStable,$F825,1)-INDEX(FC_L,$I825))*(INDEX(FC_E2,$I825+1)-INDEX(FC_E2,$I825))/(INDEX(FC_L,$I825+1)-INDEX(FC_L,$I825))</f>
        <v>0.41755858823529413</v>
      </c>
      <c r="L825" s="25">
        <f>INDEX(FC_E3,$I825)+(MEDIAN(MinStable,$F825,1)-INDEX(FC_L,$I825))*(INDEX(FC_E3,$I825+1)-INDEX(FC_E3,$I825))/(INDEX(FC_L,$I825+1)-INDEX(FC_L,$I825))</f>
        <v>0.41055858823529412</v>
      </c>
      <c r="M825" s="26">
        <f>(Cap_1*F825/J825+IF(N_base&gt;=2,Cap_2*F825/K825,0)+IF(N_base&gt;=3,Cap_3*F825/L825,0))*dt/60</f>
        <v>0.12894809740950569</v>
      </c>
    </row>
    <row r="826" spans="1:13" x14ac:dyDescent="0.2">
      <c r="A826">
        <v>824</v>
      </c>
      <c r="B826" s="22">
        <f>A826/1440</f>
        <v>0.57222222222222219</v>
      </c>
      <c r="C826" s="27">
        <f>Sim!C826</f>
        <v>3.3540999999999999</v>
      </c>
      <c r="D826" s="24">
        <f>Cap_base</f>
        <v>3.4</v>
      </c>
      <c r="E826" s="24">
        <f>MEDIAN(MinStable*D826,C826,D826)</f>
        <v>3.3540999999999999</v>
      </c>
      <c r="F826" s="25">
        <f>E826/D826</f>
        <v>0.98649999999999993</v>
      </c>
      <c r="G826" s="24">
        <f>MAX(0,C826-E826)</f>
        <v>0</v>
      </c>
      <c r="H826" s="24">
        <f>MAX(0,E826-C826)</f>
        <v>0</v>
      </c>
      <c r="I826">
        <f>MIN(MATCH(MEDIAN(MinStable,F826,1),FC_L,1),3)</f>
        <v>3</v>
      </c>
      <c r="J826" s="25">
        <f>INDEX(FC_E1,$I826)+(MEDIAN(MinStable,$F826,1)-INDEX(FC_L,$I826))*(INDEX(FC_E1,$I826+1)-INDEX(FC_E1,$I826))/(INDEX(FC_L,$I826+1)-INDEX(FC_L,$I826))</f>
        <v>0.42675799999999997</v>
      </c>
      <c r="K826" s="25">
        <f>INDEX(FC_E2,$I826)+(MEDIAN(MinStable,$F826,1)-INDEX(FC_L,$I826))*(INDEX(FC_E2,$I826+1)-INDEX(FC_E2,$I826))/(INDEX(FC_L,$I826+1)-INDEX(FC_L,$I826))</f>
        <v>0.42081199999999996</v>
      </c>
      <c r="L826" s="25">
        <f>INDEX(FC_E3,$I826)+(MEDIAN(MinStable,$F826,1)-INDEX(FC_L,$I826))*(INDEX(FC_E3,$I826+1)-INDEX(FC_E3,$I826))/(INDEX(FC_L,$I826+1)-INDEX(FC_L,$I826))</f>
        <v>0.41381199999999996</v>
      </c>
      <c r="M826" s="26">
        <f>(Cap_1*F826/J826+IF(N_base&gt;=2,Cap_2*F826/K826,0)+IF(N_base&gt;=3,Cap_3*F826/L826,0))*dt/60</f>
        <v>0.13291614190586812</v>
      </c>
    </row>
    <row r="827" spans="1:13" x14ac:dyDescent="0.2">
      <c r="A827">
        <v>825</v>
      </c>
      <c r="B827" s="22">
        <f>A827/1440</f>
        <v>0.57291666666666663</v>
      </c>
      <c r="C827" s="27">
        <f>Sim!C827</f>
        <v>3.3555000000000001</v>
      </c>
      <c r="D827" s="24">
        <f>Cap_base</f>
        <v>3.4</v>
      </c>
      <c r="E827" s="24">
        <f>MEDIAN(MinStable*D827,C827,D827)</f>
        <v>3.3555000000000001</v>
      </c>
      <c r="F827" s="25">
        <f>E827/D827</f>
        <v>0.98691176470588238</v>
      </c>
      <c r="G827" s="24">
        <f>MAX(0,C827-E827)</f>
        <v>0</v>
      </c>
      <c r="H827" s="24">
        <f>MAX(0,E827-C827)</f>
        <v>0</v>
      </c>
      <c r="I827">
        <f>MIN(MATCH(MEDIAN(MinStable,F827,1),FC_L,1),3)</f>
        <v>3</v>
      </c>
      <c r="J827" s="25">
        <f>INDEX(FC_E1,$I827)+(MEDIAN(MinStable,$F827,1)-INDEX(FC_L,$I827))*(INDEX(FC_E1,$I827+1)-INDEX(FC_E1,$I827))/(INDEX(FC_L,$I827+1)-INDEX(FC_L,$I827))</f>
        <v>0.42679588235294119</v>
      </c>
      <c r="K827" s="25">
        <f>INDEX(FC_E2,$I827)+(MEDIAN(MinStable,$F827,1)-INDEX(FC_L,$I827))*(INDEX(FC_E2,$I827+1)-INDEX(FC_E2,$I827))/(INDEX(FC_L,$I827+1)-INDEX(FC_L,$I827))</f>
        <v>0.42084823529411763</v>
      </c>
      <c r="L827" s="25">
        <f>INDEX(FC_E3,$I827)+(MEDIAN(MinStable,$F827,1)-INDEX(FC_L,$I827))*(INDEX(FC_E3,$I827+1)-INDEX(FC_E3,$I827))/(INDEX(FC_L,$I827+1)-INDEX(FC_L,$I827))</f>
        <v>0.41384823529411763</v>
      </c>
      <c r="M827" s="26">
        <f>(Cap_1*F827/J827+IF(N_base&gt;=2,Cap_2*F827/K827,0)+IF(N_base&gt;=3,Cap_3*F827/L827,0))*dt/60</f>
        <v>0.13295998543957585</v>
      </c>
    </row>
    <row r="828" spans="1:13" x14ac:dyDescent="0.2">
      <c r="A828">
        <v>826</v>
      </c>
      <c r="B828" s="22">
        <f>A828/1440</f>
        <v>0.57361111111111107</v>
      </c>
      <c r="C828" s="27">
        <f>Sim!C828</f>
        <v>3.2704</v>
      </c>
      <c r="D828" s="24">
        <f>Cap_base</f>
        <v>3.4</v>
      </c>
      <c r="E828" s="24">
        <f>MEDIAN(MinStable*D828,C828,D828)</f>
        <v>3.2704</v>
      </c>
      <c r="F828" s="25">
        <f>E828/D828</f>
        <v>0.96188235294117652</v>
      </c>
      <c r="G828" s="24">
        <f>MAX(0,C828-E828)</f>
        <v>0</v>
      </c>
      <c r="H828" s="24">
        <f>MAX(0,E828-C828)</f>
        <v>0</v>
      </c>
      <c r="I828">
        <f>MIN(MATCH(MEDIAN(MinStable,F828,1),FC_L,1),3)</f>
        <v>3</v>
      </c>
      <c r="J828" s="25">
        <f>INDEX(FC_E1,$I828)+(MEDIAN(MinStable,$F828,1)-INDEX(FC_L,$I828))*(INDEX(FC_E1,$I828+1)-INDEX(FC_E1,$I828))/(INDEX(FC_L,$I828+1)-INDEX(FC_L,$I828))</f>
        <v>0.42449317647058826</v>
      </c>
      <c r="K828" s="25">
        <f>INDEX(FC_E2,$I828)+(MEDIAN(MinStable,$F828,1)-INDEX(FC_L,$I828))*(INDEX(FC_E2,$I828+1)-INDEX(FC_E2,$I828))/(INDEX(FC_L,$I828+1)-INDEX(FC_L,$I828))</f>
        <v>0.41864564705882351</v>
      </c>
      <c r="L828" s="25">
        <f>INDEX(FC_E3,$I828)+(MEDIAN(MinStable,$F828,1)-INDEX(FC_L,$I828))*(INDEX(FC_E3,$I828+1)-INDEX(FC_E3,$I828))/(INDEX(FC_L,$I828+1)-INDEX(FC_L,$I828))</f>
        <v>0.41164564705882351</v>
      </c>
      <c r="M828" s="26">
        <f>(Cap_1*F828/J828+IF(N_base&gt;=2,Cap_2*F828/K828,0)+IF(N_base&gt;=3,Cap_3*F828/L828,0))*dt/60</f>
        <v>0.13028090862854844</v>
      </c>
    </row>
    <row r="829" spans="1:13" x14ac:dyDescent="0.2">
      <c r="A829">
        <v>827</v>
      </c>
      <c r="B829" s="22">
        <f>A829/1440</f>
        <v>0.57430555555555551</v>
      </c>
      <c r="C829" s="27">
        <f>Sim!C829</f>
        <v>3.3285999999999998</v>
      </c>
      <c r="D829" s="24">
        <f>Cap_base</f>
        <v>3.4</v>
      </c>
      <c r="E829" s="24">
        <f>MEDIAN(MinStable*D829,C829,D829)</f>
        <v>3.3285999999999998</v>
      </c>
      <c r="F829" s="25">
        <f>E829/D829</f>
        <v>0.97899999999999998</v>
      </c>
      <c r="G829" s="24">
        <f>MAX(0,C829-E829)</f>
        <v>0</v>
      </c>
      <c r="H829" s="24">
        <f>MAX(0,E829-C829)</f>
        <v>0</v>
      </c>
      <c r="I829">
        <f>MIN(MATCH(MEDIAN(MinStable,F829,1),FC_L,1),3)</f>
        <v>3</v>
      </c>
      <c r="J829" s="25">
        <f>INDEX(FC_E1,$I829)+(MEDIAN(MinStable,$F829,1)-INDEX(FC_L,$I829))*(INDEX(FC_E1,$I829+1)-INDEX(FC_E1,$I829))/(INDEX(FC_L,$I829+1)-INDEX(FC_L,$I829))</f>
        <v>0.426068</v>
      </c>
      <c r="K829" s="25">
        <f>INDEX(FC_E2,$I829)+(MEDIAN(MinStable,$F829,1)-INDEX(FC_L,$I829))*(INDEX(FC_E2,$I829+1)-INDEX(FC_E2,$I829))/(INDEX(FC_L,$I829+1)-INDEX(FC_L,$I829))</f>
        <v>0.42015199999999997</v>
      </c>
      <c r="L829" s="25">
        <f>INDEX(FC_E3,$I829)+(MEDIAN(MinStable,$F829,1)-INDEX(FC_L,$I829))*(INDEX(FC_E3,$I829+1)-INDEX(FC_E3,$I829))/(INDEX(FC_L,$I829+1)-INDEX(FC_L,$I829))</f>
        <v>0.41315199999999996</v>
      </c>
      <c r="M829" s="26">
        <f>(Cap_1*F829/J829+IF(N_base&gt;=2,Cap_2*F829/K829,0)+IF(N_base&gt;=3,Cap_3*F829/L829,0))*dt/60</f>
        <v>0.13211621837104326</v>
      </c>
    </row>
    <row r="830" spans="1:13" x14ac:dyDescent="0.2">
      <c r="A830">
        <v>828</v>
      </c>
      <c r="B830" s="22">
        <f>A830/1440</f>
        <v>0.57499999999999996</v>
      </c>
      <c r="C830" s="27">
        <f>Sim!C830</f>
        <v>3.4866000000000001</v>
      </c>
      <c r="D830" s="24">
        <f>Cap_base</f>
        <v>3.4</v>
      </c>
      <c r="E830" s="24">
        <f>MEDIAN(MinStable*D830,C830,D830)</f>
        <v>3.4</v>
      </c>
      <c r="F830" s="25">
        <f>E830/D830</f>
        <v>1</v>
      </c>
      <c r="G830" s="24">
        <f>MAX(0,C830-E830)</f>
        <v>8.6600000000000232E-2</v>
      </c>
      <c r="H830" s="24">
        <f>MAX(0,E830-C830)</f>
        <v>0</v>
      </c>
      <c r="I830">
        <f>MIN(MATCH(MEDIAN(MinStable,F830,1),FC_L,1),3)</f>
        <v>3</v>
      </c>
      <c r="J830" s="25">
        <f>INDEX(FC_E1,$I830)+(MEDIAN(MinStable,$F830,1)-INDEX(FC_L,$I830))*(INDEX(FC_E1,$I830+1)-INDEX(FC_E1,$I830))/(INDEX(FC_L,$I830+1)-INDEX(FC_L,$I830))</f>
        <v>0.42799999999999999</v>
      </c>
      <c r="K830" s="25">
        <f>INDEX(FC_E2,$I830)+(MEDIAN(MinStable,$F830,1)-INDEX(FC_L,$I830))*(INDEX(FC_E2,$I830+1)-INDEX(FC_E2,$I830))/(INDEX(FC_L,$I830+1)-INDEX(FC_L,$I830))</f>
        <v>0.42199999999999999</v>
      </c>
      <c r="L830" s="25">
        <f>INDEX(FC_E3,$I830)+(MEDIAN(MinStable,$F830,1)-INDEX(FC_L,$I830))*(INDEX(FC_E3,$I830+1)-INDEX(FC_E3,$I830))/(INDEX(FC_L,$I830+1)-INDEX(FC_L,$I830))</f>
        <v>0.41499999999999998</v>
      </c>
      <c r="M830" s="26">
        <f>(Cap_1*F830/J830+IF(N_base&gt;=2,Cap_2*F830/K830,0)+IF(N_base&gt;=3,Cap_3*F830/L830,0))*dt/60</f>
        <v>0.13434959664142687</v>
      </c>
    </row>
    <row r="831" spans="1:13" x14ac:dyDescent="0.2">
      <c r="A831">
        <v>829</v>
      </c>
      <c r="B831" s="22">
        <f>A831/1440</f>
        <v>0.5756944444444444</v>
      </c>
      <c r="C831" s="27">
        <f>Sim!C831</f>
        <v>3.419</v>
      </c>
      <c r="D831" s="24">
        <f>Cap_base</f>
        <v>3.4</v>
      </c>
      <c r="E831" s="24">
        <f>MEDIAN(MinStable*D831,C831,D831)</f>
        <v>3.4</v>
      </c>
      <c r="F831" s="25">
        <f>E831/D831</f>
        <v>1</v>
      </c>
      <c r="G831" s="24">
        <f>MAX(0,C831-E831)</f>
        <v>1.9000000000000128E-2</v>
      </c>
      <c r="H831" s="24">
        <f>MAX(0,E831-C831)</f>
        <v>0</v>
      </c>
      <c r="I831">
        <f>MIN(MATCH(MEDIAN(MinStable,F831,1),FC_L,1),3)</f>
        <v>3</v>
      </c>
      <c r="J831" s="25">
        <f>INDEX(FC_E1,$I831)+(MEDIAN(MinStable,$F831,1)-INDEX(FC_L,$I831))*(INDEX(FC_E1,$I831+1)-INDEX(FC_E1,$I831))/(INDEX(FC_L,$I831+1)-INDEX(FC_L,$I831))</f>
        <v>0.42799999999999999</v>
      </c>
      <c r="K831" s="25">
        <f>INDEX(FC_E2,$I831)+(MEDIAN(MinStable,$F831,1)-INDEX(FC_L,$I831))*(INDEX(FC_E2,$I831+1)-INDEX(FC_E2,$I831))/(INDEX(FC_L,$I831+1)-INDEX(FC_L,$I831))</f>
        <v>0.42199999999999999</v>
      </c>
      <c r="L831" s="25">
        <f>INDEX(FC_E3,$I831)+(MEDIAN(MinStable,$F831,1)-INDEX(FC_L,$I831))*(INDEX(FC_E3,$I831+1)-INDEX(FC_E3,$I831))/(INDEX(FC_L,$I831+1)-INDEX(FC_L,$I831))</f>
        <v>0.41499999999999998</v>
      </c>
      <c r="M831" s="26">
        <f>(Cap_1*F831/J831+IF(N_base&gt;=2,Cap_2*F831/K831,0)+IF(N_base&gt;=3,Cap_3*F831/L831,0))*dt/60</f>
        <v>0.13434959664142687</v>
      </c>
    </row>
    <row r="832" spans="1:13" x14ac:dyDescent="0.2">
      <c r="A832">
        <v>830</v>
      </c>
      <c r="B832" s="22">
        <f>A832/1440</f>
        <v>0.57638888888888884</v>
      </c>
      <c r="C832" s="27">
        <f>Sim!C832</f>
        <v>3.3771</v>
      </c>
      <c r="D832" s="24">
        <f>Cap_base</f>
        <v>3.4</v>
      </c>
      <c r="E832" s="24">
        <f>MEDIAN(MinStable*D832,C832,D832)</f>
        <v>3.3771</v>
      </c>
      <c r="F832" s="25">
        <f>E832/D832</f>
        <v>0.99326470588235294</v>
      </c>
      <c r="G832" s="24">
        <f>MAX(0,C832-E832)</f>
        <v>0</v>
      </c>
      <c r="H832" s="24">
        <f>MAX(0,E832-C832)</f>
        <v>0</v>
      </c>
      <c r="I832">
        <f>MIN(MATCH(MEDIAN(MinStable,F832,1),FC_L,1),3)</f>
        <v>3</v>
      </c>
      <c r="J832" s="25">
        <f>INDEX(FC_E1,$I832)+(MEDIAN(MinStable,$F832,1)-INDEX(FC_L,$I832))*(INDEX(FC_E1,$I832+1)-INDEX(FC_E1,$I832))/(INDEX(FC_L,$I832+1)-INDEX(FC_L,$I832))</f>
        <v>0.42738035294117649</v>
      </c>
      <c r="K832" s="25">
        <f>INDEX(FC_E2,$I832)+(MEDIAN(MinStable,$F832,1)-INDEX(FC_L,$I832))*(INDEX(FC_E2,$I832+1)-INDEX(FC_E2,$I832))/(INDEX(FC_L,$I832+1)-INDEX(FC_L,$I832))</f>
        <v>0.42140729411764705</v>
      </c>
      <c r="L832" s="25">
        <f>INDEX(FC_E3,$I832)+(MEDIAN(MinStable,$F832,1)-INDEX(FC_L,$I832))*(INDEX(FC_E3,$I832+1)-INDEX(FC_E3,$I832))/(INDEX(FC_L,$I832+1)-INDEX(FC_L,$I832))</f>
        <v>0.41440729411764704</v>
      </c>
      <c r="M832" s="26">
        <f>(Cap_1*F832/J832+IF(N_base&gt;=2,Cap_2*F832/K832,0)+IF(N_base&gt;=3,Cap_3*F832/L832,0))*dt/60</f>
        <v>0.13363545744564756</v>
      </c>
    </row>
    <row r="833" spans="1:13" x14ac:dyDescent="0.2">
      <c r="A833">
        <v>831</v>
      </c>
      <c r="B833" s="22">
        <f>A833/1440</f>
        <v>0.57708333333333328</v>
      </c>
      <c r="C833" s="27">
        <f>Sim!C833</f>
        <v>3.3258999999999999</v>
      </c>
      <c r="D833" s="24">
        <f>Cap_base</f>
        <v>3.4</v>
      </c>
      <c r="E833" s="24">
        <f>MEDIAN(MinStable*D833,C833,D833)</f>
        <v>3.3258999999999999</v>
      </c>
      <c r="F833" s="25">
        <f>E833/D833</f>
        <v>0.97820588235294115</v>
      </c>
      <c r="G833" s="24">
        <f>MAX(0,C833-E833)</f>
        <v>0</v>
      </c>
      <c r="H833" s="24">
        <f>MAX(0,E833-C833)</f>
        <v>0</v>
      </c>
      <c r="I833">
        <f>MIN(MATCH(MEDIAN(MinStable,F833,1),FC_L,1),3)</f>
        <v>3</v>
      </c>
      <c r="J833" s="25">
        <f>INDEX(FC_E1,$I833)+(MEDIAN(MinStable,$F833,1)-INDEX(FC_L,$I833))*(INDEX(FC_E1,$I833+1)-INDEX(FC_E1,$I833))/(INDEX(FC_L,$I833+1)-INDEX(FC_L,$I833))</f>
        <v>0.42599494117647058</v>
      </c>
      <c r="K833" s="25">
        <f>INDEX(FC_E2,$I833)+(MEDIAN(MinStable,$F833,1)-INDEX(FC_L,$I833))*(INDEX(FC_E2,$I833+1)-INDEX(FC_E2,$I833))/(INDEX(FC_L,$I833+1)-INDEX(FC_L,$I833))</f>
        <v>0.42008211764705883</v>
      </c>
      <c r="L833" s="25">
        <f>INDEX(FC_E3,$I833)+(MEDIAN(MinStable,$F833,1)-INDEX(FC_L,$I833))*(INDEX(FC_E3,$I833+1)-INDEX(FC_E3,$I833))/(INDEX(FC_L,$I833+1)-INDEX(FC_L,$I833))</f>
        <v>0.41308211764705882</v>
      </c>
      <c r="M833" s="26">
        <f>(Cap_1*F833/J833+IF(N_base&gt;=2,Cap_2*F833/K833,0)+IF(N_base&gt;=3,Cap_3*F833/L833,0))*dt/60</f>
        <v>0.13203137102690551</v>
      </c>
    </row>
    <row r="834" spans="1:13" x14ac:dyDescent="0.2">
      <c r="A834">
        <v>832</v>
      </c>
      <c r="B834" s="22">
        <f>A834/1440</f>
        <v>0.57777777777777772</v>
      </c>
      <c r="C834" s="27">
        <f>Sim!C834</f>
        <v>3.4224000000000001</v>
      </c>
      <c r="D834" s="24">
        <f>Cap_base</f>
        <v>3.4</v>
      </c>
      <c r="E834" s="24">
        <f>MEDIAN(MinStable*D834,C834,D834)</f>
        <v>3.4</v>
      </c>
      <c r="F834" s="25">
        <f>E834/D834</f>
        <v>1</v>
      </c>
      <c r="G834" s="24">
        <f>MAX(0,C834-E834)</f>
        <v>2.2400000000000198E-2</v>
      </c>
      <c r="H834" s="24">
        <f>MAX(0,E834-C834)</f>
        <v>0</v>
      </c>
      <c r="I834">
        <f>MIN(MATCH(MEDIAN(MinStable,F834,1),FC_L,1),3)</f>
        <v>3</v>
      </c>
      <c r="J834" s="25">
        <f>INDEX(FC_E1,$I834)+(MEDIAN(MinStable,$F834,1)-INDEX(FC_L,$I834))*(INDEX(FC_E1,$I834+1)-INDEX(FC_E1,$I834))/(INDEX(FC_L,$I834+1)-INDEX(FC_L,$I834))</f>
        <v>0.42799999999999999</v>
      </c>
      <c r="K834" s="25">
        <f>INDEX(FC_E2,$I834)+(MEDIAN(MinStable,$F834,1)-INDEX(FC_L,$I834))*(INDEX(FC_E2,$I834+1)-INDEX(FC_E2,$I834))/(INDEX(FC_L,$I834+1)-INDEX(FC_L,$I834))</f>
        <v>0.42199999999999999</v>
      </c>
      <c r="L834" s="25">
        <f>INDEX(FC_E3,$I834)+(MEDIAN(MinStable,$F834,1)-INDEX(FC_L,$I834))*(INDEX(FC_E3,$I834+1)-INDEX(FC_E3,$I834))/(INDEX(FC_L,$I834+1)-INDEX(FC_L,$I834))</f>
        <v>0.41499999999999998</v>
      </c>
      <c r="M834" s="26">
        <f>(Cap_1*F834/J834+IF(N_base&gt;=2,Cap_2*F834/K834,0)+IF(N_base&gt;=3,Cap_3*F834/L834,0))*dt/60</f>
        <v>0.13434959664142687</v>
      </c>
    </row>
    <row r="835" spans="1:13" x14ac:dyDescent="0.2">
      <c r="A835">
        <v>833</v>
      </c>
      <c r="B835" s="22">
        <f>A835/1440</f>
        <v>0.57847222222222228</v>
      </c>
      <c r="C835" s="27">
        <f>Sim!C835</f>
        <v>3.3708</v>
      </c>
      <c r="D835" s="24">
        <f>Cap_base</f>
        <v>3.4</v>
      </c>
      <c r="E835" s="24">
        <f>MEDIAN(MinStable*D835,C835,D835)</f>
        <v>3.3708</v>
      </c>
      <c r="F835" s="25">
        <f>E835/D835</f>
        <v>0.99141176470588244</v>
      </c>
      <c r="G835" s="24">
        <f>MAX(0,C835-E835)</f>
        <v>0</v>
      </c>
      <c r="H835" s="24">
        <f>MAX(0,E835-C835)</f>
        <v>0</v>
      </c>
      <c r="I835">
        <f>MIN(MATCH(MEDIAN(MinStable,F835,1),FC_L,1),3)</f>
        <v>3</v>
      </c>
      <c r="J835" s="25">
        <f>INDEX(FC_E1,$I835)+(MEDIAN(MinStable,$F835,1)-INDEX(FC_L,$I835))*(INDEX(FC_E1,$I835+1)-INDEX(FC_E1,$I835))/(INDEX(FC_L,$I835+1)-INDEX(FC_L,$I835))</f>
        <v>0.42720988235294116</v>
      </c>
      <c r="K835" s="25">
        <f>INDEX(FC_E2,$I835)+(MEDIAN(MinStable,$F835,1)-INDEX(FC_L,$I835))*(INDEX(FC_E2,$I835+1)-INDEX(FC_E2,$I835))/(INDEX(FC_L,$I835+1)-INDEX(FC_L,$I835))</f>
        <v>0.42124423529411764</v>
      </c>
      <c r="L835" s="25">
        <f>INDEX(FC_E3,$I835)+(MEDIAN(MinStable,$F835,1)-INDEX(FC_L,$I835))*(INDEX(FC_E3,$I835+1)-INDEX(FC_E3,$I835))/(INDEX(FC_L,$I835+1)-INDEX(FC_L,$I835))</f>
        <v>0.41424423529411764</v>
      </c>
      <c r="M835" s="26">
        <f>(Cap_1*F835/J835+IF(N_base&gt;=2,Cap_2*F835/K835,0)+IF(N_base&gt;=3,Cap_3*F835/L835,0))*dt/60</f>
        <v>0.13343863299239261</v>
      </c>
    </row>
    <row r="836" spans="1:13" x14ac:dyDescent="0.2">
      <c r="A836">
        <v>834</v>
      </c>
      <c r="B836" s="22">
        <f>A836/1440</f>
        <v>0.57916666666666672</v>
      </c>
      <c r="C836" s="27">
        <f>Sim!C836</f>
        <v>3.1995</v>
      </c>
      <c r="D836" s="24">
        <f>Cap_base</f>
        <v>3.4</v>
      </c>
      <c r="E836" s="24">
        <f>MEDIAN(MinStable*D836,C836,D836)</f>
        <v>3.1995</v>
      </c>
      <c r="F836" s="25">
        <f>E836/D836</f>
        <v>0.94102941176470589</v>
      </c>
      <c r="G836" s="24">
        <f>MAX(0,C836-E836)</f>
        <v>0</v>
      </c>
      <c r="H836" s="24">
        <f>MAX(0,E836-C836)</f>
        <v>0</v>
      </c>
      <c r="I836">
        <f>MIN(MATCH(MEDIAN(MinStable,F836,1),FC_L,1),3)</f>
        <v>3</v>
      </c>
      <c r="J836" s="25">
        <f>INDEX(FC_E1,$I836)+(MEDIAN(MinStable,$F836,1)-INDEX(FC_L,$I836))*(INDEX(FC_E1,$I836+1)-INDEX(FC_E1,$I836))/(INDEX(FC_L,$I836+1)-INDEX(FC_L,$I836))</f>
        <v>0.42257470588235296</v>
      </c>
      <c r="K836" s="25">
        <f>INDEX(FC_E2,$I836)+(MEDIAN(MinStable,$F836,1)-INDEX(FC_L,$I836))*(INDEX(FC_E2,$I836+1)-INDEX(FC_E2,$I836))/(INDEX(FC_L,$I836+1)-INDEX(FC_L,$I836))</f>
        <v>0.4168105882352941</v>
      </c>
      <c r="L836" s="25">
        <f>INDEX(FC_E3,$I836)+(MEDIAN(MinStable,$F836,1)-INDEX(FC_L,$I836))*(INDEX(FC_E3,$I836+1)-INDEX(FC_E3,$I836))/(INDEX(FC_L,$I836+1)-INDEX(FC_L,$I836))</f>
        <v>0.40981058823529409</v>
      </c>
      <c r="M836" s="26">
        <f>(Cap_1*F836/J836+IF(N_base&gt;=2,Cap_2*F836/K836,0)+IF(N_base&gt;=3,Cap_3*F836/L836,0))*dt/60</f>
        <v>0.12802689238316436</v>
      </c>
    </row>
    <row r="837" spans="1:13" x14ac:dyDescent="0.2">
      <c r="A837">
        <v>835</v>
      </c>
      <c r="B837" s="22">
        <f>A837/1440</f>
        <v>0.57986111111111116</v>
      </c>
      <c r="C837" s="27">
        <f>Sim!C837</f>
        <v>3.2928000000000002</v>
      </c>
      <c r="D837" s="24">
        <f>Cap_base</f>
        <v>3.4</v>
      </c>
      <c r="E837" s="24">
        <f>MEDIAN(MinStable*D837,C837,D837)</f>
        <v>3.2928000000000002</v>
      </c>
      <c r="F837" s="25">
        <f>E837/D837</f>
        <v>0.96847058823529419</v>
      </c>
      <c r="G837" s="24">
        <f>MAX(0,C837-E837)</f>
        <v>0</v>
      </c>
      <c r="H837" s="24">
        <f>MAX(0,E837-C837)</f>
        <v>0</v>
      </c>
      <c r="I837">
        <f>MIN(MATCH(MEDIAN(MinStable,F837,1),FC_L,1),3)</f>
        <v>3</v>
      </c>
      <c r="J837" s="25">
        <f>INDEX(FC_E1,$I837)+(MEDIAN(MinStable,$F837,1)-INDEX(FC_L,$I837))*(INDEX(FC_E1,$I837+1)-INDEX(FC_E1,$I837))/(INDEX(FC_L,$I837+1)-INDEX(FC_L,$I837))</f>
        <v>0.42509929411764708</v>
      </c>
      <c r="K837" s="25">
        <f>INDEX(FC_E2,$I837)+(MEDIAN(MinStable,$F837,1)-INDEX(FC_L,$I837))*(INDEX(FC_E2,$I837+1)-INDEX(FC_E2,$I837))/(INDEX(FC_L,$I837+1)-INDEX(FC_L,$I837))</f>
        <v>0.4192254117647059</v>
      </c>
      <c r="L837" s="25">
        <f>INDEX(FC_E3,$I837)+(MEDIAN(MinStable,$F837,1)-INDEX(FC_L,$I837))*(INDEX(FC_E3,$I837+1)-INDEX(FC_E3,$I837))/(INDEX(FC_L,$I837+1)-INDEX(FC_L,$I837))</f>
        <v>0.4122254117647059</v>
      </c>
      <c r="M837" s="26">
        <f>(Cap_1*F837/J837+IF(N_base&gt;=2,Cap_2*F837/K837,0)+IF(N_base&gt;=3,Cap_3*F837/L837,0))*dt/60</f>
        <v>0.13098886888491199</v>
      </c>
    </row>
    <row r="838" spans="1:13" x14ac:dyDescent="0.2">
      <c r="A838">
        <v>836</v>
      </c>
      <c r="B838" s="22">
        <f>A838/1440</f>
        <v>0.5805555555555556</v>
      </c>
      <c r="C838" s="27">
        <f>Sim!C838</f>
        <v>3.2366000000000001</v>
      </c>
      <c r="D838" s="24">
        <f>Cap_base</f>
        <v>3.4</v>
      </c>
      <c r="E838" s="24">
        <f>MEDIAN(MinStable*D838,C838,D838)</f>
        <v>3.2366000000000001</v>
      </c>
      <c r="F838" s="25">
        <f>E838/D838</f>
        <v>0.95194117647058829</v>
      </c>
      <c r="G838" s="24">
        <f>MAX(0,C838-E838)</f>
        <v>0</v>
      </c>
      <c r="H838" s="24">
        <f>MAX(0,E838-C838)</f>
        <v>0</v>
      </c>
      <c r="I838">
        <f>MIN(MATCH(MEDIAN(MinStable,F838,1),FC_L,1),3)</f>
        <v>3</v>
      </c>
      <c r="J838" s="25">
        <f>INDEX(FC_E1,$I838)+(MEDIAN(MinStable,$F838,1)-INDEX(FC_L,$I838))*(INDEX(FC_E1,$I838+1)-INDEX(FC_E1,$I838))/(INDEX(FC_L,$I838+1)-INDEX(FC_L,$I838))</f>
        <v>0.4235785882352941</v>
      </c>
      <c r="K838" s="25">
        <f>INDEX(FC_E2,$I838)+(MEDIAN(MinStable,$F838,1)-INDEX(FC_L,$I838))*(INDEX(FC_E2,$I838+1)-INDEX(FC_E2,$I838))/(INDEX(FC_L,$I838+1)-INDEX(FC_L,$I838))</f>
        <v>0.41777082352941175</v>
      </c>
      <c r="L838" s="25">
        <f>INDEX(FC_E3,$I838)+(MEDIAN(MinStable,$F838,1)-INDEX(FC_L,$I838))*(INDEX(FC_E3,$I838+1)-INDEX(FC_E3,$I838))/(INDEX(FC_L,$I838+1)-INDEX(FC_L,$I838))</f>
        <v>0.41077082352941174</v>
      </c>
      <c r="M838" s="26">
        <f>(Cap_1*F838/J838+IF(N_base&gt;=2,Cap_2*F838/K838,0)+IF(N_base&gt;=3,Cap_3*F838/L838,0))*dt/60</f>
        <v>0.1292088667614347</v>
      </c>
    </row>
    <row r="839" spans="1:13" x14ac:dyDescent="0.2">
      <c r="A839">
        <v>837</v>
      </c>
      <c r="B839" s="22">
        <f>A839/1440</f>
        <v>0.58125000000000004</v>
      </c>
      <c r="C839" s="27">
        <f>Sim!C839</f>
        <v>3.2898999999999998</v>
      </c>
      <c r="D839" s="24">
        <f>Cap_base</f>
        <v>3.4</v>
      </c>
      <c r="E839" s="24">
        <f>MEDIAN(MinStable*D839,C839,D839)</f>
        <v>3.2898999999999998</v>
      </c>
      <c r="F839" s="25">
        <f>E839/D839</f>
        <v>0.96761764705882347</v>
      </c>
      <c r="G839" s="24">
        <f>MAX(0,C839-E839)</f>
        <v>0</v>
      </c>
      <c r="H839" s="24">
        <f>MAX(0,E839-C839)</f>
        <v>0</v>
      </c>
      <c r="I839">
        <f>MIN(MATCH(MEDIAN(MinStable,F839,1),FC_L,1),3)</f>
        <v>3</v>
      </c>
      <c r="J839" s="25">
        <f>INDEX(FC_E1,$I839)+(MEDIAN(MinStable,$F839,1)-INDEX(FC_L,$I839))*(INDEX(FC_E1,$I839+1)-INDEX(FC_E1,$I839))/(INDEX(FC_L,$I839+1)-INDEX(FC_L,$I839))</f>
        <v>0.42502082352941173</v>
      </c>
      <c r="K839" s="25">
        <f>INDEX(FC_E2,$I839)+(MEDIAN(MinStable,$F839,1)-INDEX(FC_L,$I839))*(INDEX(FC_E2,$I839+1)-INDEX(FC_E2,$I839))/(INDEX(FC_L,$I839+1)-INDEX(FC_L,$I839))</f>
        <v>0.41915035294117647</v>
      </c>
      <c r="L839" s="25">
        <f>INDEX(FC_E3,$I839)+(MEDIAN(MinStable,$F839,1)-INDEX(FC_L,$I839))*(INDEX(FC_E3,$I839+1)-INDEX(FC_E3,$I839))/(INDEX(FC_L,$I839+1)-INDEX(FC_L,$I839))</f>
        <v>0.41215035294117647</v>
      </c>
      <c r="M839" s="26">
        <f>(Cap_1*F839/J839+IF(N_base&gt;=2,Cap_2*F839/K839,0)+IF(N_base&gt;=3,Cap_3*F839/L839,0))*dt/60</f>
        <v>0.13089732548246008</v>
      </c>
    </row>
    <row r="840" spans="1:13" x14ac:dyDescent="0.2">
      <c r="A840">
        <v>838</v>
      </c>
      <c r="B840" s="22">
        <f>A840/1440</f>
        <v>0.58194444444444449</v>
      </c>
      <c r="C840" s="27">
        <f>Sim!C840</f>
        <v>3.2875000000000001</v>
      </c>
      <c r="D840" s="24">
        <f>Cap_base</f>
        <v>3.4</v>
      </c>
      <c r="E840" s="24">
        <f>MEDIAN(MinStable*D840,C840,D840)</f>
        <v>3.2875000000000001</v>
      </c>
      <c r="F840" s="25">
        <f>E840/D840</f>
        <v>0.96691176470588236</v>
      </c>
      <c r="G840" s="24">
        <f>MAX(0,C840-E840)</f>
        <v>0</v>
      </c>
      <c r="H840" s="24">
        <f>MAX(0,E840-C840)</f>
        <v>0</v>
      </c>
      <c r="I840">
        <f>MIN(MATCH(MEDIAN(MinStable,F840,1),FC_L,1),3)</f>
        <v>3</v>
      </c>
      <c r="J840" s="25">
        <f>INDEX(FC_E1,$I840)+(MEDIAN(MinStable,$F840,1)-INDEX(FC_L,$I840))*(INDEX(FC_E1,$I840+1)-INDEX(FC_E1,$I840))/(INDEX(FC_L,$I840+1)-INDEX(FC_L,$I840))</f>
        <v>0.42495588235294118</v>
      </c>
      <c r="K840" s="25">
        <f>INDEX(FC_E2,$I840)+(MEDIAN(MinStable,$F840,1)-INDEX(FC_L,$I840))*(INDEX(FC_E2,$I840+1)-INDEX(FC_E2,$I840))/(INDEX(FC_L,$I840+1)-INDEX(FC_L,$I840))</f>
        <v>0.41908823529411765</v>
      </c>
      <c r="L840" s="25">
        <f>INDEX(FC_E3,$I840)+(MEDIAN(MinStable,$F840,1)-INDEX(FC_L,$I840))*(INDEX(FC_E3,$I840+1)-INDEX(FC_E3,$I840))/(INDEX(FC_L,$I840+1)-INDEX(FC_L,$I840))</f>
        <v>0.41208823529411764</v>
      </c>
      <c r="M840" s="26">
        <f>(Cap_1*F840/J840+IF(N_base&gt;=2,Cap_2*F840/K840,0)+IF(N_base&gt;=3,Cap_3*F840/L840,0))*dt/60</f>
        <v>0.13082154022232909</v>
      </c>
    </row>
    <row r="841" spans="1:13" x14ac:dyDescent="0.2">
      <c r="A841">
        <v>839</v>
      </c>
      <c r="B841" s="22">
        <f>A841/1440</f>
        <v>0.58263888888888893</v>
      </c>
      <c r="C841" s="27">
        <f>Sim!C841</f>
        <v>3.3062</v>
      </c>
      <c r="D841" s="24">
        <f>Cap_base</f>
        <v>3.4</v>
      </c>
      <c r="E841" s="24">
        <f>MEDIAN(MinStable*D841,C841,D841)</f>
        <v>3.3062</v>
      </c>
      <c r="F841" s="25">
        <f>E841/D841</f>
        <v>0.97241176470588242</v>
      </c>
      <c r="G841" s="24">
        <f>MAX(0,C841-E841)</f>
        <v>0</v>
      </c>
      <c r="H841" s="24">
        <f>MAX(0,E841-C841)</f>
        <v>0</v>
      </c>
      <c r="I841">
        <f>MIN(MATCH(MEDIAN(MinStable,F841,1),FC_L,1),3)</f>
        <v>3</v>
      </c>
      <c r="J841" s="25">
        <f>INDEX(FC_E1,$I841)+(MEDIAN(MinStable,$F841,1)-INDEX(FC_L,$I841))*(INDEX(FC_E1,$I841+1)-INDEX(FC_E1,$I841))/(INDEX(FC_L,$I841+1)-INDEX(FC_L,$I841))</f>
        <v>0.42546188235294119</v>
      </c>
      <c r="K841" s="25">
        <f>INDEX(FC_E2,$I841)+(MEDIAN(MinStable,$F841,1)-INDEX(FC_L,$I841))*(INDEX(FC_E2,$I841+1)-INDEX(FC_E2,$I841))/(INDEX(FC_L,$I841+1)-INDEX(FC_L,$I841))</f>
        <v>0.41957223529411763</v>
      </c>
      <c r="L841" s="25">
        <f>INDEX(FC_E3,$I841)+(MEDIAN(MinStable,$F841,1)-INDEX(FC_L,$I841))*(INDEX(FC_E3,$I841+1)-INDEX(FC_E3,$I841))/(INDEX(FC_L,$I841+1)-INDEX(FC_L,$I841))</f>
        <v>0.41257223529411763</v>
      </c>
      <c r="M841" s="26">
        <f>(Cap_1*F841/J841+IF(N_base&gt;=2,Cap_2*F841/K841,0)+IF(N_base&gt;=3,Cap_3*F841/L841,0))*dt/60</f>
        <v>0.13141143027589744</v>
      </c>
    </row>
    <row r="842" spans="1:13" x14ac:dyDescent="0.2">
      <c r="A842">
        <v>840</v>
      </c>
      <c r="B842" s="22">
        <f>A842/1440</f>
        <v>0.58333333333333337</v>
      </c>
      <c r="C842" s="27">
        <f>Sim!C842</f>
        <v>3.4525999999999999</v>
      </c>
      <c r="D842" s="24">
        <f>Cap_base</f>
        <v>3.4</v>
      </c>
      <c r="E842" s="24">
        <f>MEDIAN(MinStable*D842,C842,D842)</f>
        <v>3.4</v>
      </c>
      <c r="F842" s="25">
        <f>E842/D842</f>
        <v>1</v>
      </c>
      <c r="G842" s="24">
        <f>MAX(0,C842-E842)</f>
        <v>5.259999999999998E-2</v>
      </c>
      <c r="H842" s="24">
        <f>MAX(0,E842-C842)</f>
        <v>0</v>
      </c>
      <c r="I842">
        <f>MIN(MATCH(MEDIAN(MinStable,F842,1),FC_L,1),3)</f>
        <v>3</v>
      </c>
      <c r="J842" s="25">
        <f>INDEX(FC_E1,$I842)+(MEDIAN(MinStable,$F842,1)-INDEX(FC_L,$I842))*(INDEX(FC_E1,$I842+1)-INDEX(FC_E1,$I842))/(INDEX(FC_L,$I842+1)-INDEX(FC_L,$I842))</f>
        <v>0.42799999999999999</v>
      </c>
      <c r="K842" s="25">
        <f>INDEX(FC_E2,$I842)+(MEDIAN(MinStable,$F842,1)-INDEX(FC_L,$I842))*(INDEX(FC_E2,$I842+1)-INDEX(FC_E2,$I842))/(INDEX(FC_L,$I842+1)-INDEX(FC_L,$I842))</f>
        <v>0.42199999999999999</v>
      </c>
      <c r="L842" s="25">
        <f>INDEX(FC_E3,$I842)+(MEDIAN(MinStable,$F842,1)-INDEX(FC_L,$I842))*(INDEX(FC_E3,$I842+1)-INDEX(FC_E3,$I842))/(INDEX(FC_L,$I842+1)-INDEX(FC_L,$I842))</f>
        <v>0.41499999999999998</v>
      </c>
      <c r="M842" s="26">
        <f>(Cap_1*F842/J842+IF(N_base&gt;=2,Cap_2*F842/K842,0)+IF(N_base&gt;=3,Cap_3*F842/L842,0))*dt/60</f>
        <v>0.13434959664142687</v>
      </c>
    </row>
    <row r="843" spans="1:13" x14ac:dyDescent="0.2">
      <c r="A843">
        <v>841</v>
      </c>
      <c r="B843" s="22">
        <f>A843/1440</f>
        <v>0.58402777777777781</v>
      </c>
      <c r="C843" s="27">
        <f>Sim!C843</f>
        <v>3.3782999999999999</v>
      </c>
      <c r="D843" s="24">
        <f>Cap_base</f>
        <v>3.4</v>
      </c>
      <c r="E843" s="24">
        <f>MEDIAN(MinStable*D843,C843,D843)</f>
        <v>3.3782999999999999</v>
      </c>
      <c r="F843" s="25">
        <f>E843/D843</f>
        <v>0.99361764705882349</v>
      </c>
      <c r="G843" s="24">
        <f>MAX(0,C843-E843)</f>
        <v>0</v>
      </c>
      <c r="H843" s="24">
        <f>MAX(0,E843-C843)</f>
        <v>0</v>
      </c>
      <c r="I843">
        <f>MIN(MATCH(MEDIAN(MinStable,F843,1),FC_L,1),3)</f>
        <v>3</v>
      </c>
      <c r="J843" s="25">
        <f>INDEX(FC_E1,$I843)+(MEDIAN(MinStable,$F843,1)-INDEX(FC_L,$I843))*(INDEX(FC_E1,$I843+1)-INDEX(FC_E1,$I843))/(INDEX(FC_L,$I843+1)-INDEX(FC_L,$I843))</f>
        <v>0.42741282352941173</v>
      </c>
      <c r="K843" s="25">
        <f>INDEX(FC_E2,$I843)+(MEDIAN(MinStable,$F843,1)-INDEX(FC_L,$I843))*(INDEX(FC_E2,$I843+1)-INDEX(FC_E2,$I843))/(INDEX(FC_L,$I843+1)-INDEX(FC_L,$I843))</f>
        <v>0.42143835294117643</v>
      </c>
      <c r="L843" s="25">
        <f>INDEX(FC_E3,$I843)+(MEDIAN(MinStable,$F843,1)-INDEX(FC_L,$I843))*(INDEX(FC_E3,$I843+1)-INDEX(FC_E3,$I843))/(INDEX(FC_L,$I843+1)-INDEX(FC_L,$I843))</f>
        <v>0.41443835294117642</v>
      </c>
      <c r="M843" s="26">
        <f>(Cap_1*F843/J843+IF(N_base&gt;=2,Cap_2*F843/K843,0)+IF(N_base&gt;=3,Cap_3*F843/L843,0))*dt/60</f>
        <v>0.13367293026892735</v>
      </c>
    </row>
    <row r="844" spans="1:13" x14ac:dyDescent="0.2">
      <c r="A844">
        <v>842</v>
      </c>
      <c r="B844" s="22">
        <f>A844/1440</f>
        <v>0.58472222222222225</v>
      </c>
      <c r="C844" s="27">
        <f>Sim!C844</f>
        <v>3.3782000000000001</v>
      </c>
      <c r="D844" s="24">
        <f>Cap_base</f>
        <v>3.4</v>
      </c>
      <c r="E844" s="24">
        <f>MEDIAN(MinStable*D844,C844,D844)</f>
        <v>3.3782000000000001</v>
      </c>
      <c r="F844" s="25">
        <f>E844/D844</f>
        <v>0.99358823529411766</v>
      </c>
      <c r="G844" s="24">
        <f>MAX(0,C844-E844)</f>
        <v>0</v>
      </c>
      <c r="H844" s="24">
        <f>MAX(0,E844-C844)</f>
        <v>0</v>
      </c>
      <c r="I844">
        <f>MIN(MATCH(MEDIAN(MinStable,F844,1),FC_L,1),3)</f>
        <v>3</v>
      </c>
      <c r="J844" s="25">
        <f>INDEX(FC_E1,$I844)+(MEDIAN(MinStable,$F844,1)-INDEX(FC_L,$I844))*(INDEX(FC_E1,$I844+1)-INDEX(FC_E1,$I844))/(INDEX(FC_L,$I844+1)-INDEX(FC_L,$I844))</f>
        <v>0.42741011764705883</v>
      </c>
      <c r="K844" s="25">
        <f>INDEX(FC_E2,$I844)+(MEDIAN(MinStable,$F844,1)-INDEX(FC_L,$I844))*(INDEX(FC_E2,$I844+1)-INDEX(FC_E2,$I844))/(INDEX(FC_L,$I844+1)-INDEX(FC_L,$I844))</f>
        <v>0.42143576470588234</v>
      </c>
      <c r="L844" s="25">
        <f>INDEX(FC_E3,$I844)+(MEDIAN(MinStable,$F844,1)-INDEX(FC_L,$I844))*(INDEX(FC_E3,$I844+1)-INDEX(FC_E3,$I844))/(INDEX(FC_L,$I844+1)-INDEX(FC_L,$I844))</f>
        <v>0.41443576470588234</v>
      </c>
      <c r="M844" s="26">
        <f>(Cap_1*F844/J844+IF(N_base&gt;=2,Cap_2*F844/K844,0)+IF(N_base&gt;=3,Cap_3*F844/L844,0))*dt/60</f>
        <v>0.13366980774803991</v>
      </c>
    </row>
    <row r="845" spans="1:13" x14ac:dyDescent="0.2">
      <c r="A845">
        <v>843</v>
      </c>
      <c r="B845" s="22">
        <f>A845/1440</f>
        <v>0.5854166666666667</v>
      </c>
      <c r="C845" s="27">
        <f>Sim!C845</f>
        <v>3.3751000000000002</v>
      </c>
      <c r="D845" s="24">
        <f>Cap_base</f>
        <v>3.4</v>
      </c>
      <c r="E845" s="24">
        <f>MEDIAN(MinStable*D845,C845,D845)</f>
        <v>3.3751000000000002</v>
      </c>
      <c r="F845" s="25">
        <f>E845/D845</f>
        <v>0.99267647058823538</v>
      </c>
      <c r="G845" s="24">
        <f>MAX(0,C845-E845)</f>
        <v>0</v>
      </c>
      <c r="H845" s="24">
        <f>MAX(0,E845-C845)</f>
        <v>0</v>
      </c>
      <c r="I845">
        <f>MIN(MATCH(MEDIAN(MinStable,F845,1),FC_L,1),3)</f>
        <v>3</v>
      </c>
      <c r="J845" s="25">
        <f>INDEX(FC_E1,$I845)+(MEDIAN(MinStable,$F845,1)-INDEX(FC_L,$I845))*(INDEX(FC_E1,$I845+1)-INDEX(FC_E1,$I845))/(INDEX(FC_L,$I845+1)-INDEX(FC_L,$I845))</f>
        <v>0.42732623529411767</v>
      </c>
      <c r="K845" s="25">
        <f>INDEX(FC_E2,$I845)+(MEDIAN(MinStable,$F845,1)-INDEX(FC_L,$I845))*(INDEX(FC_E2,$I845+1)-INDEX(FC_E2,$I845))/(INDEX(FC_L,$I845+1)-INDEX(FC_L,$I845))</f>
        <v>0.42135552941176468</v>
      </c>
      <c r="L845" s="25">
        <f>INDEX(FC_E3,$I845)+(MEDIAN(MinStable,$F845,1)-INDEX(FC_L,$I845))*(INDEX(FC_E3,$I845+1)-INDEX(FC_E3,$I845))/(INDEX(FC_L,$I845+1)-INDEX(FC_L,$I845))</f>
        <v>0.41435552941176468</v>
      </c>
      <c r="M845" s="26">
        <f>(Cap_1*F845/J845+IF(N_base&gt;=2,Cap_2*F845/K845,0)+IF(N_base&gt;=3,Cap_3*F845/L845,0))*dt/60</f>
        <v>0.13357299026440703</v>
      </c>
    </row>
    <row r="846" spans="1:13" x14ac:dyDescent="0.2">
      <c r="A846">
        <v>844</v>
      </c>
      <c r="B846" s="22">
        <f>A846/1440</f>
        <v>0.58611111111111114</v>
      </c>
      <c r="C846" s="27">
        <f>Sim!C846</f>
        <v>3.3706999999999998</v>
      </c>
      <c r="D846" s="24">
        <f>Cap_base</f>
        <v>3.4</v>
      </c>
      <c r="E846" s="24">
        <f>MEDIAN(MinStable*D846,C846,D846)</f>
        <v>3.3706999999999998</v>
      </c>
      <c r="F846" s="25">
        <f>E846/D846</f>
        <v>0.99138235294117649</v>
      </c>
      <c r="G846" s="24">
        <f>MAX(0,C846-E846)</f>
        <v>0</v>
      </c>
      <c r="H846" s="24">
        <f>MAX(0,E846-C846)</f>
        <v>0</v>
      </c>
      <c r="I846">
        <f>MIN(MATCH(MEDIAN(MinStable,F846,1),FC_L,1),3)</f>
        <v>3</v>
      </c>
      <c r="J846" s="25">
        <f>INDEX(FC_E1,$I846)+(MEDIAN(MinStable,$F846,1)-INDEX(FC_L,$I846))*(INDEX(FC_E1,$I846+1)-INDEX(FC_E1,$I846))/(INDEX(FC_L,$I846+1)-INDEX(FC_L,$I846))</f>
        <v>0.42720717647058826</v>
      </c>
      <c r="K846" s="25">
        <f>INDEX(FC_E2,$I846)+(MEDIAN(MinStable,$F846,1)-INDEX(FC_L,$I846))*(INDEX(FC_E2,$I846+1)-INDEX(FC_E2,$I846))/(INDEX(FC_L,$I846+1)-INDEX(FC_L,$I846))</f>
        <v>0.4212416470588235</v>
      </c>
      <c r="L846" s="25">
        <f>INDEX(FC_E3,$I846)+(MEDIAN(MinStable,$F846,1)-INDEX(FC_L,$I846))*(INDEX(FC_E3,$I846+1)-INDEX(FC_E3,$I846))/(INDEX(FC_L,$I846+1)-INDEX(FC_L,$I846))</f>
        <v>0.41424164705882349</v>
      </c>
      <c r="M846" s="26">
        <f>(Cap_1*F846/J846+IF(N_base&gt;=2,Cap_2*F846/K846,0)+IF(N_base&gt;=3,Cap_3*F846/L846,0))*dt/60</f>
        <v>0.13343550754621714</v>
      </c>
    </row>
    <row r="847" spans="1:13" x14ac:dyDescent="0.2">
      <c r="A847">
        <v>845</v>
      </c>
      <c r="B847" s="22">
        <f>A847/1440</f>
        <v>0.58680555555555558</v>
      </c>
      <c r="C847" s="27">
        <f>Sim!C847</f>
        <v>3.3544</v>
      </c>
      <c r="D847" s="24">
        <f>Cap_base</f>
        <v>3.4</v>
      </c>
      <c r="E847" s="24">
        <f>MEDIAN(MinStable*D847,C847,D847)</f>
        <v>3.3544</v>
      </c>
      <c r="F847" s="25">
        <f>E847/D847</f>
        <v>0.98658823529411765</v>
      </c>
      <c r="G847" s="24">
        <f>MAX(0,C847-E847)</f>
        <v>0</v>
      </c>
      <c r="H847" s="24">
        <f>MAX(0,E847-C847)</f>
        <v>0</v>
      </c>
      <c r="I847">
        <f>MIN(MATCH(MEDIAN(MinStable,F847,1),FC_L,1),3)</f>
        <v>3</v>
      </c>
      <c r="J847" s="25">
        <f>INDEX(FC_E1,$I847)+(MEDIAN(MinStable,$F847,1)-INDEX(FC_L,$I847))*(INDEX(FC_E1,$I847+1)-INDEX(FC_E1,$I847))/(INDEX(FC_L,$I847+1)-INDEX(FC_L,$I847))</f>
        <v>0.4267661176470588</v>
      </c>
      <c r="K847" s="25">
        <f>INDEX(FC_E2,$I847)+(MEDIAN(MinStable,$F847,1)-INDEX(FC_L,$I847))*(INDEX(FC_E2,$I847+1)-INDEX(FC_E2,$I847))/(INDEX(FC_L,$I847+1)-INDEX(FC_L,$I847))</f>
        <v>0.42081976470588234</v>
      </c>
      <c r="L847" s="25">
        <f>INDEX(FC_E3,$I847)+(MEDIAN(MinStable,$F847,1)-INDEX(FC_L,$I847))*(INDEX(FC_E3,$I847+1)-INDEX(FC_E3,$I847))/(INDEX(FC_L,$I847+1)-INDEX(FC_L,$I847))</f>
        <v>0.41381976470588233</v>
      </c>
      <c r="M847" s="26">
        <f>(Cap_1*F847/J847+IF(N_base&gt;=2,Cap_2*F847/K847,0)+IF(N_base&gt;=3,Cap_3*F847/L847,0))*dt/60</f>
        <v>0.13292553759476552</v>
      </c>
    </row>
    <row r="848" spans="1:13" x14ac:dyDescent="0.2">
      <c r="A848">
        <v>846</v>
      </c>
      <c r="B848" s="22">
        <f>A848/1440</f>
        <v>0.58750000000000002</v>
      </c>
      <c r="C848" s="27">
        <f>Sim!C848</f>
        <v>3.3182999999999998</v>
      </c>
      <c r="D848" s="24">
        <f>Cap_base</f>
        <v>3.4</v>
      </c>
      <c r="E848" s="24">
        <f>MEDIAN(MinStable*D848,C848,D848)</f>
        <v>3.3182999999999998</v>
      </c>
      <c r="F848" s="25">
        <f>E848/D848</f>
        <v>0.97597058823529403</v>
      </c>
      <c r="G848" s="24">
        <f>MAX(0,C848-E848)</f>
        <v>0</v>
      </c>
      <c r="H848" s="24">
        <f>MAX(0,E848-C848)</f>
        <v>0</v>
      </c>
      <c r="I848">
        <f>MIN(MATCH(MEDIAN(MinStable,F848,1),FC_L,1),3)</f>
        <v>3</v>
      </c>
      <c r="J848" s="25">
        <f>INDEX(FC_E1,$I848)+(MEDIAN(MinStable,$F848,1)-INDEX(FC_L,$I848))*(INDEX(FC_E1,$I848+1)-INDEX(FC_E1,$I848))/(INDEX(FC_L,$I848+1)-INDEX(FC_L,$I848))</f>
        <v>0.42578929411764704</v>
      </c>
      <c r="K848" s="25">
        <f>INDEX(FC_E2,$I848)+(MEDIAN(MinStable,$F848,1)-INDEX(FC_L,$I848))*(INDEX(FC_E2,$I848+1)-INDEX(FC_E2,$I848))/(INDEX(FC_L,$I848+1)-INDEX(FC_L,$I848))</f>
        <v>0.41988541176470584</v>
      </c>
      <c r="L848" s="25">
        <f>INDEX(FC_E3,$I848)+(MEDIAN(MinStable,$F848,1)-INDEX(FC_L,$I848))*(INDEX(FC_E3,$I848+1)-INDEX(FC_E3,$I848))/(INDEX(FC_L,$I848+1)-INDEX(FC_L,$I848))</f>
        <v>0.41288541176470583</v>
      </c>
      <c r="M848" s="26">
        <f>(Cap_1*F848/J848+IF(N_base&gt;=2,Cap_2*F848/K848,0)+IF(N_base&gt;=3,Cap_3*F848/L848,0))*dt/60</f>
        <v>0.13179238735913271</v>
      </c>
    </row>
    <row r="849" spans="1:13" x14ac:dyDescent="0.2">
      <c r="A849">
        <v>847</v>
      </c>
      <c r="B849" s="22">
        <f>A849/1440</f>
        <v>0.58819444444444446</v>
      </c>
      <c r="C849" s="27">
        <f>Sim!C849</f>
        <v>3.3001999999999998</v>
      </c>
      <c r="D849" s="24">
        <f>Cap_base</f>
        <v>3.4</v>
      </c>
      <c r="E849" s="24">
        <f>MEDIAN(MinStable*D849,C849,D849)</f>
        <v>3.3001999999999998</v>
      </c>
      <c r="F849" s="25">
        <f>E849/D849</f>
        <v>0.97064705882352942</v>
      </c>
      <c r="G849" s="24">
        <f>MAX(0,C849-E849)</f>
        <v>0</v>
      </c>
      <c r="H849" s="24">
        <f>MAX(0,E849-C849)</f>
        <v>0</v>
      </c>
      <c r="I849">
        <f>MIN(MATCH(MEDIAN(MinStable,F849,1),FC_L,1),3)</f>
        <v>3</v>
      </c>
      <c r="J849" s="25">
        <f>INDEX(FC_E1,$I849)+(MEDIAN(MinStable,$F849,1)-INDEX(FC_L,$I849))*(INDEX(FC_E1,$I849+1)-INDEX(FC_E1,$I849))/(INDEX(FC_L,$I849+1)-INDEX(FC_L,$I849))</f>
        <v>0.42529952941176469</v>
      </c>
      <c r="K849" s="25">
        <f>INDEX(FC_E2,$I849)+(MEDIAN(MinStable,$F849,1)-INDEX(FC_L,$I849))*(INDEX(FC_E2,$I849+1)-INDEX(FC_E2,$I849))/(INDEX(FC_L,$I849+1)-INDEX(FC_L,$I849))</f>
        <v>0.4194169411764706</v>
      </c>
      <c r="L849" s="25">
        <f>INDEX(FC_E3,$I849)+(MEDIAN(MinStable,$F849,1)-INDEX(FC_L,$I849))*(INDEX(FC_E3,$I849+1)-INDEX(FC_E3,$I849))/(INDEX(FC_L,$I849+1)-INDEX(FC_L,$I849))</f>
        <v>0.4124169411764706</v>
      </c>
      <c r="M849" s="26">
        <f>(Cap_1*F849/J849+IF(N_base&gt;=2,Cap_2*F849/K849,0)+IF(N_base&gt;=3,Cap_3*F849/L849,0))*dt/60</f>
        <v>0.13122231149548394</v>
      </c>
    </row>
    <row r="850" spans="1:13" x14ac:dyDescent="0.2">
      <c r="A850">
        <v>848</v>
      </c>
      <c r="B850" s="22">
        <f>A850/1440</f>
        <v>0.58888888888888891</v>
      </c>
      <c r="C850" s="27">
        <f>Sim!C850</f>
        <v>3.2770999999999999</v>
      </c>
      <c r="D850" s="24">
        <f>Cap_base</f>
        <v>3.4</v>
      </c>
      <c r="E850" s="24">
        <f>MEDIAN(MinStable*D850,C850,D850)</f>
        <v>3.2770999999999999</v>
      </c>
      <c r="F850" s="25">
        <f>E850/D850</f>
        <v>0.96385294117647058</v>
      </c>
      <c r="G850" s="24">
        <f>MAX(0,C850-E850)</f>
        <v>0</v>
      </c>
      <c r="H850" s="24">
        <f>MAX(0,E850-C850)</f>
        <v>0</v>
      </c>
      <c r="I850">
        <f>MIN(MATCH(MEDIAN(MinStable,F850,1),FC_L,1),3)</f>
        <v>3</v>
      </c>
      <c r="J850" s="25">
        <f>INDEX(FC_E1,$I850)+(MEDIAN(MinStable,$F850,1)-INDEX(FC_L,$I850))*(INDEX(FC_E1,$I850+1)-INDEX(FC_E1,$I850))/(INDEX(FC_L,$I850+1)-INDEX(FC_L,$I850))</f>
        <v>0.42467447058823526</v>
      </c>
      <c r="K850" s="25">
        <f>INDEX(FC_E2,$I850)+(MEDIAN(MinStable,$F850,1)-INDEX(FC_L,$I850))*(INDEX(FC_E2,$I850+1)-INDEX(FC_E2,$I850))/(INDEX(FC_L,$I850+1)-INDEX(FC_L,$I850))</f>
        <v>0.41881905882352938</v>
      </c>
      <c r="L850" s="25">
        <f>INDEX(FC_E3,$I850)+(MEDIAN(MinStable,$F850,1)-INDEX(FC_L,$I850))*(INDEX(FC_E3,$I850+1)-INDEX(FC_E3,$I850))/(INDEX(FC_L,$I850+1)-INDEX(FC_L,$I850))</f>
        <v>0.41181905882352937</v>
      </c>
      <c r="M850" s="26">
        <f>(Cap_1*F850/J850+IF(N_base&gt;=2,Cap_2*F850/K850,0)+IF(N_base&gt;=3,Cap_3*F850/L850,0))*dt/60</f>
        <v>0.13049287340933652</v>
      </c>
    </row>
    <row r="851" spans="1:13" x14ac:dyDescent="0.2">
      <c r="A851">
        <v>849</v>
      </c>
      <c r="B851" s="22">
        <f>A851/1440</f>
        <v>0.58958333333333335</v>
      </c>
      <c r="C851" s="27">
        <f>Sim!C851</f>
        <v>3.3047</v>
      </c>
      <c r="D851" s="24">
        <f>Cap_base</f>
        <v>3.4</v>
      </c>
      <c r="E851" s="24">
        <f>MEDIAN(MinStable*D851,C851,D851)</f>
        <v>3.3047</v>
      </c>
      <c r="F851" s="25">
        <f>E851/D851</f>
        <v>0.97197058823529414</v>
      </c>
      <c r="G851" s="24">
        <f>MAX(0,C851-E851)</f>
        <v>0</v>
      </c>
      <c r="H851" s="24">
        <f>MAX(0,E851-C851)</f>
        <v>0</v>
      </c>
      <c r="I851">
        <f>MIN(MATCH(MEDIAN(MinStable,F851,1),FC_L,1),3)</f>
        <v>3</v>
      </c>
      <c r="J851" s="25">
        <f>INDEX(FC_E1,$I851)+(MEDIAN(MinStable,$F851,1)-INDEX(FC_L,$I851))*(INDEX(FC_E1,$I851+1)-INDEX(FC_E1,$I851))/(INDEX(FC_L,$I851+1)-INDEX(FC_L,$I851))</f>
        <v>0.42542129411764706</v>
      </c>
      <c r="K851" s="25">
        <f>INDEX(FC_E2,$I851)+(MEDIAN(MinStable,$F851,1)-INDEX(FC_L,$I851))*(INDEX(FC_E2,$I851+1)-INDEX(FC_E2,$I851))/(INDEX(FC_L,$I851+1)-INDEX(FC_L,$I851))</f>
        <v>0.41953341176470588</v>
      </c>
      <c r="L851" s="25">
        <f>INDEX(FC_E3,$I851)+(MEDIAN(MinStable,$F851,1)-INDEX(FC_L,$I851))*(INDEX(FC_E3,$I851+1)-INDEX(FC_E3,$I851))/(INDEX(FC_L,$I851+1)-INDEX(FC_L,$I851))</f>
        <v>0.41253341176470587</v>
      </c>
      <c r="M851" s="26">
        <f>(Cap_1*F851/J851+IF(N_base&gt;=2,Cap_2*F851/K851,0)+IF(N_base&gt;=3,Cap_3*F851/L851,0))*dt/60</f>
        <v>0.13136416392071498</v>
      </c>
    </row>
    <row r="852" spans="1:13" x14ac:dyDescent="0.2">
      <c r="A852">
        <v>850</v>
      </c>
      <c r="B852" s="22">
        <f>A852/1440</f>
        <v>0.59027777777777779</v>
      </c>
      <c r="C852" s="27">
        <f>Sim!C852</f>
        <v>3.2791999999999999</v>
      </c>
      <c r="D852" s="24">
        <f>Cap_base</f>
        <v>3.4</v>
      </c>
      <c r="E852" s="24">
        <f>MEDIAN(MinStable*D852,C852,D852)</f>
        <v>3.2791999999999999</v>
      </c>
      <c r="F852" s="25">
        <f>E852/D852</f>
        <v>0.96447058823529408</v>
      </c>
      <c r="G852" s="24">
        <f>MAX(0,C852-E852)</f>
        <v>0</v>
      </c>
      <c r="H852" s="24">
        <f>MAX(0,E852-C852)</f>
        <v>0</v>
      </c>
      <c r="I852">
        <f>MIN(MATCH(MEDIAN(MinStable,F852,1),FC_L,1),3)</f>
        <v>3</v>
      </c>
      <c r="J852" s="25">
        <f>INDEX(FC_E1,$I852)+(MEDIAN(MinStable,$F852,1)-INDEX(FC_L,$I852))*(INDEX(FC_E1,$I852+1)-INDEX(FC_E1,$I852))/(INDEX(FC_L,$I852+1)-INDEX(FC_L,$I852))</f>
        <v>0.42473129411764704</v>
      </c>
      <c r="K852" s="25">
        <f>INDEX(FC_E2,$I852)+(MEDIAN(MinStable,$F852,1)-INDEX(FC_L,$I852))*(INDEX(FC_E2,$I852+1)-INDEX(FC_E2,$I852))/(INDEX(FC_L,$I852+1)-INDEX(FC_L,$I852))</f>
        <v>0.41887341176470588</v>
      </c>
      <c r="L852" s="25">
        <f>INDEX(FC_E3,$I852)+(MEDIAN(MinStable,$F852,1)-INDEX(FC_L,$I852))*(INDEX(FC_E3,$I852+1)-INDEX(FC_E3,$I852))/(INDEX(FC_L,$I852+1)-INDEX(FC_L,$I852))</f>
        <v>0.41187341176470588</v>
      </c>
      <c r="M852" s="26">
        <f>(Cap_1*F852/J852+IF(N_base&gt;=2,Cap_2*F852/K852,0)+IF(N_base&gt;=3,Cap_3*F852/L852,0))*dt/60</f>
        <v>0.13055927341593776</v>
      </c>
    </row>
    <row r="853" spans="1:13" x14ac:dyDescent="0.2">
      <c r="A853">
        <v>851</v>
      </c>
      <c r="B853" s="22">
        <f>A853/1440</f>
        <v>0.59097222222222223</v>
      </c>
      <c r="C853" s="27">
        <f>Sim!C853</f>
        <v>3.3283</v>
      </c>
      <c r="D853" s="24">
        <f>Cap_base</f>
        <v>3.4</v>
      </c>
      <c r="E853" s="24">
        <f>MEDIAN(MinStable*D853,C853,D853)</f>
        <v>3.3283</v>
      </c>
      <c r="F853" s="25">
        <f>E853/D853</f>
        <v>0.97891176470588237</v>
      </c>
      <c r="G853" s="24">
        <f>MAX(0,C853-E853)</f>
        <v>0</v>
      </c>
      <c r="H853" s="24">
        <f>MAX(0,E853-C853)</f>
        <v>0</v>
      </c>
      <c r="I853">
        <f>MIN(MATCH(MEDIAN(MinStable,F853,1),FC_L,1),3)</f>
        <v>3</v>
      </c>
      <c r="J853" s="25">
        <f>INDEX(FC_E1,$I853)+(MEDIAN(MinStable,$F853,1)-INDEX(FC_L,$I853))*(INDEX(FC_E1,$I853+1)-INDEX(FC_E1,$I853))/(INDEX(FC_L,$I853+1)-INDEX(FC_L,$I853))</f>
        <v>0.42605988235294118</v>
      </c>
      <c r="K853" s="25">
        <f>INDEX(FC_E2,$I853)+(MEDIAN(MinStable,$F853,1)-INDEX(FC_L,$I853))*(INDEX(FC_E2,$I853+1)-INDEX(FC_E2,$I853))/(INDEX(FC_L,$I853+1)-INDEX(FC_L,$I853))</f>
        <v>0.42014423529411765</v>
      </c>
      <c r="L853" s="25">
        <f>INDEX(FC_E3,$I853)+(MEDIAN(MinStable,$F853,1)-INDEX(FC_L,$I853))*(INDEX(FC_E3,$I853+1)-INDEX(FC_E3,$I853))/(INDEX(FC_L,$I853+1)-INDEX(FC_L,$I853))</f>
        <v>0.41314423529411765</v>
      </c>
      <c r="M853" s="26">
        <f>(Cap_1*F853/J853+IF(N_base&gt;=2,Cap_2*F853/K853,0)+IF(N_base&gt;=3,Cap_3*F853/L853,0))*dt/60</f>
        <v>0.13210679230490702</v>
      </c>
    </row>
    <row r="854" spans="1:13" x14ac:dyDescent="0.2">
      <c r="A854">
        <v>852</v>
      </c>
      <c r="B854" s="22">
        <f>A854/1440</f>
        <v>0.59166666666666667</v>
      </c>
      <c r="C854" s="27">
        <f>Sim!C854</f>
        <v>3.2305999999999999</v>
      </c>
      <c r="D854" s="24">
        <f>Cap_base</f>
        <v>3.4</v>
      </c>
      <c r="E854" s="24">
        <f>MEDIAN(MinStable*D854,C854,D854)</f>
        <v>3.2305999999999999</v>
      </c>
      <c r="F854" s="25">
        <f>E854/D854</f>
        <v>0.95017647058823529</v>
      </c>
      <c r="G854" s="24">
        <f>MAX(0,C854-E854)</f>
        <v>0</v>
      </c>
      <c r="H854" s="24">
        <f>MAX(0,E854-C854)</f>
        <v>0</v>
      </c>
      <c r="I854">
        <f>MIN(MATCH(MEDIAN(MinStable,F854,1),FC_L,1),3)</f>
        <v>3</v>
      </c>
      <c r="J854" s="25">
        <f>INDEX(FC_E1,$I854)+(MEDIAN(MinStable,$F854,1)-INDEX(FC_L,$I854))*(INDEX(FC_E1,$I854+1)-INDEX(FC_E1,$I854))/(INDEX(FC_L,$I854+1)-INDEX(FC_L,$I854))</f>
        <v>0.42341623529411765</v>
      </c>
      <c r="K854" s="25">
        <f>INDEX(FC_E2,$I854)+(MEDIAN(MinStable,$F854,1)-INDEX(FC_L,$I854))*(INDEX(FC_E2,$I854+1)-INDEX(FC_E2,$I854))/(INDEX(FC_L,$I854+1)-INDEX(FC_L,$I854))</f>
        <v>0.41761552941176472</v>
      </c>
      <c r="L854" s="25">
        <f>INDEX(FC_E3,$I854)+(MEDIAN(MinStable,$F854,1)-INDEX(FC_L,$I854))*(INDEX(FC_E3,$I854+1)-INDEX(FC_E3,$I854))/(INDEX(FC_L,$I854+1)-INDEX(FC_L,$I854))</f>
        <v>0.41061552941176471</v>
      </c>
      <c r="M854" s="26">
        <f>(Cap_1*F854/J854+IF(N_base&gt;=2,Cap_2*F854/K854,0)+IF(N_base&gt;=3,Cap_3*F854/L854,0))*dt/60</f>
        <v>0.12901808636127712</v>
      </c>
    </row>
    <row r="855" spans="1:13" x14ac:dyDescent="0.2">
      <c r="A855">
        <v>853</v>
      </c>
      <c r="B855" s="22">
        <f>A855/1440</f>
        <v>0.59236111111111112</v>
      </c>
      <c r="C855" s="27">
        <f>Sim!C855</f>
        <v>3.3088000000000002</v>
      </c>
      <c r="D855" s="24">
        <f>Cap_base</f>
        <v>3.4</v>
      </c>
      <c r="E855" s="24">
        <f>MEDIAN(MinStable*D855,C855,D855)</f>
        <v>3.3088000000000002</v>
      </c>
      <c r="F855" s="25">
        <f>E855/D855</f>
        <v>0.97317647058823542</v>
      </c>
      <c r="G855" s="24">
        <f>MAX(0,C855-E855)</f>
        <v>0</v>
      </c>
      <c r="H855" s="24">
        <f>MAX(0,E855-C855)</f>
        <v>0</v>
      </c>
      <c r="I855">
        <f>MIN(MATCH(MEDIAN(MinStable,F855,1),FC_L,1),3)</f>
        <v>3</v>
      </c>
      <c r="J855" s="25">
        <f>INDEX(FC_E1,$I855)+(MEDIAN(MinStable,$F855,1)-INDEX(FC_L,$I855))*(INDEX(FC_E1,$I855+1)-INDEX(FC_E1,$I855))/(INDEX(FC_L,$I855+1)-INDEX(FC_L,$I855))</f>
        <v>0.42553223529411766</v>
      </c>
      <c r="K855" s="25">
        <f>INDEX(FC_E2,$I855)+(MEDIAN(MinStable,$F855,1)-INDEX(FC_L,$I855))*(INDEX(FC_E2,$I855+1)-INDEX(FC_E2,$I855))/(INDEX(FC_L,$I855+1)-INDEX(FC_L,$I855))</f>
        <v>0.41963952941176469</v>
      </c>
      <c r="L855" s="25">
        <f>INDEX(FC_E3,$I855)+(MEDIAN(MinStable,$F855,1)-INDEX(FC_L,$I855))*(INDEX(FC_E3,$I855+1)-INDEX(FC_E3,$I855))/(INDEX(FC_L,$I855+1)-INDEX(FC_L,$I855))</f>
        <v>0.41263952941176468</v>
      </c>
      <c r="M855" s="26">
        <f>(Cap_1*F855/J855+IF(N_base&gt;=2,Cap_2*F855/K855,0)+IF(N_base&gt;=3,Cap_3*F855/L855,0))*dt/60</f>
        <v>0.13149333756904533</v>
      </c>
    </row>
    <row r="856" spans="1:13" x14ac:dyDescent="0.2">
      <c r="A856">
        <v>854</v>
      </c>
      <c r="B856" s="22">
        <f>A856/1440</f>
        <v>0.59305555555555556</v>
      </c>
      <c r="C856" s="27">
        <f>Sim!C856</f>
        <v>3.3330000000000002</v>
      </c>
      <c r="D856" s="24">
        <f>Cap_base</f>
        <v>3.4</v>
      </c>
      <c r="E856" s="24">
        <f>MEDIAN(MinStable*D856,C856,D856)</f>
        <v>3.3330000000000002</v>
      </c>
      <c r="F856" s="25">
        <f>E856/D856</f>
        <v>0.98029411764705887</v>
      </c>
      <c r="G856" s="24">
        <f>MAX(0,C856-E856)</f>
        <v>0</v>
      </c>
      <c r="H856" s="24">
        <f>MAX(0,E856-C856)</f>
        <v>0</v>
      </c>
      <c r="I856">
        <f>MIN(MATCH(MEDIAN(MinStable,F856,1),FC_L,1),3)</f>
        <v>3</v>
      </c>
      <c r="J856" s="25">
        <f>INDEX(FC_E1,$I856)+(MEDIAN(MinStable,$F856,1)-INDEX(FC_L,$I856))*(INDEX(FC_E1,$I856+1)-INDEX(FC_E1,$I856))/(INDEX(FC_L,$I856+1)-INDEX(FC_L,$I856))</f>
        <v>0.42618705882352942</v>
      </c>
      <c r="K856" s="25">
        <f>INDEX(FC_E2,$I856)+(MEDIAN(MinStable,$F856,1)-INDEX(FC_L,$I856))*(INDEX(FC_E2,$I856+1)-INDEX(FC_E2,$I856))/(INDEX(FC_L,$I856+1)-INDEX(FC_L,$I856))</f>
        <v>0.42026588235294116</v>
      </c>
      <c r="L856" s="25">
        <f>INDEX(FC_E3,$I856)+(MEDIAN(MinStable,$F856,1)-INDEX(FC_L,$I856))*(INDEX(FC_E3,$I856+1)-INDEX(FC_E3,$I856))/(INDEX(FC_L,$I856+1)-INDEX(FC_L,$I856))</f>
        <v>0.41326588235294115</v>
      </c>
      <c r="M856" s="26">
        <f>(Cap_1*F856/J856+IF(N_base&gt;=2,Cap_2*F856/K856,0)+IF(N_base&gt;=3,Cap_3*F856/L856,0))*dt/60</f>
        <v>0.13225442667278339</v>
      </c>
    </row>
    <row r="857" spans="1:13" x14ac:dyDescent="0.2">
      <c r="A857">
        <v>855</v>
      </c>
      <c r="B857" s="22">
        <f>A857/1440</f>
        <v>0.59375</v>
      </c>
      <c r="C857" s="27">
        <f>Sim!C857</f>
        <v>3.3986000000000001</v>
      </c>
      <c r="D857" s="24">
        <f>Cap_base</f>
        <v>3.4</v>
      </c>
      <c r="E857" s="24">
        <f>MEDIAN(MinStable*D857,C857,D857)</f>
        <v>3.3986000000000001</v>
      </c>
      <c r="F857" s="25">
        <f>E857/D857</f>
        <v>0.99958823529411767</v>
      </c>
      <c r="G857" s="24">
        <f>MAX(0,C857-E857)</f>
        <v>0</v>
      </c>
      <c r="H857" s="24">
        <f>MAX(0,E857-C857)</f>
        <v>0</v>
      </c>
      <c r="I857">
        <f>MIN(MATCH(MEDIAN(MinStable,F857,1),FC_L,1),3)</f>
        <v>3</v>
      </c>
      <c r="J857" s="25">
        <f>INDEX(FC_E1,$I857)+(MEDIAN(MinStable,$F857,1)-INDEX(FC_L,$I857))*(INDEX(FC_E1,$I857+1)-INDEX(FC_E1,$I857))/(INDEX(FC_L,$I857+1)-INDEX(FC_L,$I857))</f>
        <v>0.42796211764705883</v>
      </c>
      <c r="K857" s="25">
        <f>INDEX(FC_E2,$I857)+(MEDIAN(MinStable,$F857,1)-INDEX(FC_L,$I857))*(INDEX(FC_E2,$I857+1)-INDEX(FC_E2,$I857))/(INDEX(FC_L,$I857+1)-INDEX(FC_L,$I857))</f>
        <v>0.42196376470588232</v>
      </c>
      <c r="L857" s="25">
        <f>INDEX(FC_E3,$I857)+(MEDIAN(MinStable,$F857,1)-INDEX(FC_L,$I857))*(INDEX(FC_E3,$I857+1)-INDEX(FC_E3,$I857))/(INDEX(FC_L,$I857+1)-INDEX(FC_L,$I857))</f>
        <v>0.41496376470588231</v>
      </c>
      <c r="M857" s="26">
        <f>(Cap_1*F857/J857+IF(N_base&gt;=2,Cap_2*F857/K857,0)+IF(N_base&gt;=3,Cap_3*F857/L857,0))*dt/60</f>
        <v>0.13430599598652948</v>
      </c>
    </row>
    <row r="858" spans="1:13" x14ac:dyDescent="0.2">
      <c r="A858">
        <v>856</v>
      </c>
      <c r="B858" s="22">
        <f>A858/1440</f>
        <v>0.59444444444444444</v>
      </c>
      <c r="C858" s="27">
        <f>Sim!C858</f>
        <v>3.3182</v>
      </c>
      <c r="D858" s="24">
        <f>Cap_base</f>
        <v>3.4</v>
      </c>
      <c r="E858" s="24">
        <f>MEDIAN(MinStable*D858,C858,D858)</f>
        <v>3.3182</v>
      </c>
      <c r="F858" s="25">
        <f>E858/D858</f>
        <v>0.97594117647058831</v>
      </c>
      <c r="G858" s="24">
        <f>MAX(0,C858-E858)</f>
        <v>0</v>
      </c>
      <c r="H858" s="24">
        <f>MAX(0,E858-C858)</f>
        <v>0</v>
      </c>
      <c r="I858">
        <f>MIN(MATCH(MEDIAN(MinStable,F858,1),FC_L,1),3)</f>
        <v>3</v>
      </c>
      <c r="J858" s="25">
        <f>INDEX(FC_E1,$I858)+(MEDIAN(MinStable,$F858,1)-INDEX(FC_L,$I858))*(INDEX(FC_E1,$I858+1)-INDEX(FC_E1,$I858))/(INDEX(FC_L,$I858+1)-INDEX(FC_L,$I858))</f>
        <v>0.42578658823529414</v>
      </c>
      <c r="K858" s="25">
        <f>INDEX(FC_E2,$I858)+(MEDIAN(MinStable,$F858,1)-INDEX(FC_L,$I858))*(INDEX(FC_E2,$I858+1)-INDEX(FC_E2,$I858))/(INDEX(FC_L,$I858+1)-INDEX(FC_L,$I858))</f>
        <v>0.41988282352941175</v>
      </c>
      <c r="L858" s="25">
        <f>INDEX(FC_E3,$I858)+(MEDIAN(MinStable,$F858,1)-INDEX(FC_L,$I858))*(INDEX(FC_E3,$I858+1)-INDEX(FC_E3,$I858))/(INDEX(FC_L,$I858+1)-INDEX(FC_L,$I858))</f>
        <v>0.41288282352941175</v>
      </c>
      <c r="M858" s="26">
        <f>(Cap_1*F858/J858+IF(N_base&gt;=2,Cap_2*F858/K858,0)+IF(N_base&gt;=3,Cap_3*F858/L858,0))*dt/60</f>
        <v>0.1317892413203344</v>
      </c>
    </row>
    <row r="859" spans="1:13" x14ac:dyDescent="0.2">
      <c r="A859">
        <v>857</v>
      </c>
      <c r="B859" s="22">
        <f>A859/1440</f>
        <v>0.59513888888888888</v>
      </c>
      <c r="C859" s="27">
        <f>Sim!C859</f>
        <v>3.3887999999999998</v>
      </c>
      <c r="D859" s="24">
        <f>Cap_base</f>
        <v>3.4</v>
      </c>
      <c r="E859" s="24">
        <f>MEDIAN(MinStable*D859,C859,D859)</f>
        <v>3.3887999999999998</v>
      </c>
      <c r="F859" s="25">
        <f>E859/D859</f>
        <v>0.99670588235294111</v>
      </c>
      <c r="G859" s="24">
        <f>MAX(0,C859-E859)</f>
        <v>0</v>
      </c>
      <c r="H859" s="24">
        <f>MAX(0,E859-C859)</f>
        <v>0</v>
      </c>
      <c r="I859">
        <f>MIN(MATCH(MEDIAN(MinStable,F859,1),FC_L,1),3)</f>
        <v>3</v>
      </c>
      <c r="J859" s="25">
        <f>INDEX(FC_E1,$I859)+(MEDIAN(MinStable,$F859,1)-INDEX(FC_L,$I859))*(INDEX(FC_E1,$I859+1)-INDEX(FC_E1,$I859))/(INDEX(FC_L,$I859+1)-INDEX(FC_L,$I859))</f>
        <v>0.42769694117647056</v>
      </c>
      <c r="K859" s="25">
        <f>INDEX(FC_E2,$I859)+(MEDIAN(MinStable,$F859,1)-INDEX(FC_L,$I859))*(INDEX(FC_E2,$I859+1)-INDEX(FC_E2,$I859))/(INDEX(FC_L,$I859+1)-INDEX(FC_L,$I859))</f>
        <v>0.42171011764705879</v>
      </c>
      <c r="L859" s="25">
        <f>INDEX(FC_E3,$I859)+(MEDIAN(MinStable,$F859,1)-INDEX(FC_L,$I859))*(INDEX(FC_E3,$I859+1)-INDEX(FC_E3,$I859))/(INDEX(FC_L,$I859+1)-INDEX(FC_L,$I859))</f>
        <v>0.41471011764705878</v>
      </c>
      <c r="M859" s="26">
        <f>(Cap_1*F859/J859+IF(N_base&gt;=2,Cap_2*F859/K859,0)+IF(N_base&gt;=3,Cap_3*F859/L859,0))*dt/60</f>
        <v>0.13400057820089908</v>
      </c>
    </row>
    <row r="860" spans="1:13" x14ac:dyDescent="0.2">
      <c r="A860">
        <v>858</v>
      </c>
      <c r="B860" s="22">
        <f>A860/1440</f>
        <v>0.59583333333333333</v>
      </c>
      <c r="C860" s="27">
        <f>Sim!C860</f>
        <v>3.3694999999999999</v>
      </c>
      <c r="D860" s="24">
        <f>Cap_base</f>
        <v>3.4</v>
      </c>
      <c r="E860" s="24">
        <f>MEDIAN(MinStable*D860,C860,D860)</f>
        <v>3.3694999999999999</v>
      </c>
      <c r="F860" s="25">
        <f>E860/D860</f>
        <v>0.99102941176470594</v>
      </c>
      <c r="G860" s="24">
        <f>MAX(0,C860-E860)</f>
        <v>0</v>
      </c>
      <c r="H860" s="24">
        <f>MAX(0,E860-C860)</f>
        <v>0</v>
      </c>
      <c r="I860">
        <f>MIN(MATCH(MEDIAN(MinStable,F860,1),FC_L,1),3)</f>
        <v>3</v>
      </c>
      <c r="J860" s="25">
        <f>INDEX(FC_E1,$I860)+(MEDIAN(MinStable,$F860,1)-INDEX(FC_L,$I860))*(INDEX(FC_E1,$I860+1)-INDEX(FC_E1,$I860))/(INDEX(FC_L,$I860+1)-INDEX(FC_L,$I860))</f>
        <v>0.42717470588235296</v>
      </c>
      <c r="K860" s="25">
        <f>INDEX(FC_E2,$I860)+(MEDIAN(MinStable,$F860,1)-INDEX(FC_L,$I860))*(INDEX(FC_E2,$I860+1)-INDEX(FC_E2,$I860))/(INDEX(FC_L,$I860+1)-INDEX(FC_L,$I860))</f>
        <v>0.42121058823529411</v>
      </c>
      <c r="L860" s="25">
        <f>INDEX(FC_E3,$I860)+(MEDIAN(MinStable,$F860,1)-INDEX(FC_L,$I860))*(INDEX(FC_E3,$I860+1)-INDEX(FC_E3,$I860))/(INDEX(FC_L,$I860+1)-INDEX(FC_L,$I860))</f>
        <v>0.41421058823529411</v>
      </c>
      <c r="M860" s="26">
        <f>(Cap_1*F860/J860+IF(N_base&gt;=2,Cap_2*F860/K860,0)+IF(N_base&gt;=3,Cap_3*F860/L860,0))*dt/60</f>
        <v>0.13339799914743691</v>
      </c>
    </row>
    <row r="861" spans="1:13" x14ac:dyDescent="0.2">
      <c r="A861">
        <v>859</v>
      </c>
      <c r="B861" s="22">
        <f>A861/1440</f>
        <v>0.59652777777777777</v>
      </c>
      <c r="C861" s="27">
        <f>Sim!C861</f>
        <v>3.3130999999999999</v>
      </c>
      <c r="D861" s="24">
        <f>Cap_base</f>
        <v>3.4</v>
      </c>
      <c r="E861" s="24">
        <f>MEDIAN(MinStable*D861,C861,D861)</f>
        <v>3.3130999999999999</v>
      </c>
      <c r="F861" s="25">
        <f>E861/D861</f>
        <v>0.97444117647058826</v>
      </c>
      <c r="G861" s="24">
        <f>MAX(0,C861-E861)</f>
        <v>0</v>
      </c>
      <c r="H861" s="24">
        <f>MAX(0,E861-C861)</f>
        <v>0</v>
      </c>
      <c r="I861">
        <f>MIN(MATCH(MEDIAN(MinStable,F861,1),FC_L,1),3)</f>
        <v>3</v>
      </c>
      <c r="J861" s="25">
        <f>INDEX(FC_E1,$I861)+(MEDIAN(MinStable,$F861,1)-INDEX(FC_L,$I861))*(INDEX(FC_E1,$I861+1)-INDEX(FC_E1,$I861))/(INDEX(FC_L,$I861+1)-INDEX(FC_L,$I861))</f>
        <v>0.42564858823529411</v>
      </c>
      <c r="K861" s="25">
        <f>INDEX(FC_E2,$I861)+(MEDIAN(MinStable,$F861,1)-INDEX(FC_L,$I861))*(INDEX(FC_E2,$I861+1)-INDEX(FC_E2,$I861))/(INDEX(FC_L,$I861+1)-INDEX(FC_L,$I861))</f>
        <v>0.41975082352941173</v>
      </c>
      <c r="L861" s="25">
        <f>INDEX(FC_E3,$I861)+(MEDIAN(MinStable,$F861,1)-INDEX(FC_L,$I861))*(INDEX(FC_E3,$I861+1)-INDEX(FC_E3,$I861))/(INDEX(FC_L,$I861+1)-INDEX(FC_L,$I861))</f>
        <v>0.41275082352941173</v>
      </c>
      <c r="M861" s="26">
        <f>(Cap_1*F861/J861+IF(N_base&gt;=2,Cap_2*F861/K861,0)+IF(N_base&gt;=3,Cap_3*F861/L861,0))*dt/60</f>
        <v>0.1316287410568954</v>
      </c>
    </row>
    <row r="862" spans="1:13" x14ac:dyDescent="0.2">
      <c r="A862">
        <v>860</v>
      </c>
      <c r="B862" s="22">
        <f>A862/1440</f>
        <v>0.59722222222222221</v>
      </c>
      <c r="C862" s="27">
        <f>Sim!C862</f>
        <v>3.4049</v>
      </c>
      <c r="D862" s="24">
        <f>Cap_base</f>
        <v>3.4</v>
      </c>
      <c r="E862" s="24">
        <f>MEDIAN(MinStable*D862,C862,D862)</f>
        <v>3.4</v>
      </c>
      <c r="F862" s="25">
        <f>E862/D862</f>
        <v>1</v>
      </c>
      <c r="G862" s="24">
        <f>MAX(0,C862-E862)</f>
        <v>4.9000000000001265E-3</v>
      </c>
      <c r="H862" s="24">
        <f>MAX(0,E862-C862)</f>
        <v>0</v>
      </c>
      <c r="I862">
        <f>MIN(MATCH(MEDIAN(MinStable,F862,1),FC_L,1),3)</f>
        <v>3</v>
      </c>
      <c r="J862" s="25">
        <f>INDEX(FC_E1,$I862)+(MEDIAN(MinStable,$F862,1)-INDEX(FC_L,$I862))*(INDEX(FC_E1,$I862+1)-INDEX(FC_E1,$I862))/(INDEX(FC_L,$I862+1)-INDEX(FC_L,$I862))</f>
        <v>0.42799999999999999</v>
      </c>
      <c r="K862" s="25">
        <f>INDEX(FC_E2,$I862)+(MEDIAN(MinStable,$F862,1)-INDEX(FC_L,$I862))*(INDEX(FC_E2,$I862+1)-INDEX(FC_E2,$I862))/(INDEX(FC_L,$I862+1)-INDEX(FC_L,$I862))</f>
        <v>0.42199999999999999</v>
      </c>
      <c r="L862" s="25">
        <f>INDEX(FC_E3,$I862)+(MEDIAN(MinStable,$F862,1)-INDEX(FC_L,$I862))*(INDEX(FC_E3,$I862+1)-INDEX(FC_E3,$I862))/(INDEX(FC_L,$I862+1)-INDEX(FC_L,$I862))</f>
        <v>0.41499999999999998</v>
      </c>
      <c r="M862" s="26">
        <f>(Cap_1*F862/J862+IF(N_base&gt;=2,Cap_2*F862/K862,0)+IF(N_base&gt;=3,Cap_3*F862/L862,0))*dt/60</f>
        <v>0.13434959664142687</v>
      </c>
    </row>
    <row r="863" spans="1:13" x14ac:dyDescent="0.2">
      <c r="A863">
        <v>861</v>
      </c>
      <c r="B863" s="22">
        <f>A863/1440</f>
        <v>0.59791666666666665</v>
      </c>
      <c r="C863" s="27">
        <f>Sim!C863</f>
        <v>3.3588</v>
      </c>
      <c r="D863" s="24">
        <f>Cap_base</f>
        <v>3.4</v>
      </c>
      <c r="E863" s="24">
        <f>MEDIAN(MinStable*D863,C863,D863)</f>
        <v>3.3588</v>
      </c>
      <c r="F863" s="25">
        <f>E863/D863</f>
        <v>0.98788235294117654</v>
      </c>
      <c r="G863" s="24">
        <f>MAX(0,C863-E863)</f>
        <v>0</v>
      </c>
      <c r="H863" s="24">
        <f>MAX(0,E863-C863)</f>
        <v>0</v>
      </c>
      <c r="I863">
        <f>MIN(MATCH(MEDIAN(MinStable,F863,1),FC_L,1),3)</f>
        <v>3</v>
      </c>
      <c r="J863" s="25">
        <f>INDEX(FC_E1,$I863)+(MEDIAN(MinStable,$F863,1)-INDEX(FC_L,$I863))*(INDEX(FC_E1,$I863+1)-INDEX(FC_E1,$I863))/(INDEX(FC_L,$I863+1)-INDEX(FC_L,$I863))</f>
        <v>0.42688517647058821</v>
      </c>
      <c r="K863" s="25">
        <f>INDEX(FC_E2,$I863)+(MEDIAN(MinStable,$F863,1)-INDEX(FC_L,$I863))*(INDEX(FC_E2,$I863+1)-INDEX(FC_E2,$I863))/(INDEX(FC_L,$I863+1)-INDEX(FC_L,$I863))</f>
        <v>0.42093364705882352</v>
      </c>
      <c r="L863" s="25">
        <f>INDEX(FC_E3,$I863)+(MEDIAN(MinStable,$F863,1)-INDEX(FC_L,$I863))*(INDEX(FC_E3,$I863+1)-INDEX(FC_E3,$I863))/(INDEX(FC_L,$I863+1)-INDEX(FC_L,$I863))</f>
        <v>0.41393364705882352</v>
      </c>
      <c r="M863" s="26">
        <f>(Cap_1*F863/J863+IF(N_base&gt;=2,Cap_2*F863/K863,0)+IF(N_base&gt;=3,Cap_3*F863/L863,0))*dt/60</f>
        <v>0.13306330056011401</v>
      </c>
    </row>
    <row r="864" spans="1:13" x14ac:dyDescent="0.2">
      <c r="A864">
        <v>862</v>
      </c>
      <c r="B864" s="22">
        <f>A864/1440</f>
        <v>0.59861111111111109</v>
      </c>
      <c r="C864" s="27">
        <f>Sim!C864</f>
        <v>3.4129</v>
      </c>
      <c r="D864" s="24">
        <f>Cap_base</f>
        <v>3.4</v>
      </c>
      <c r="E864" s="24">
        <f>MEDIAN(MinStable*D864,C864,D864)</f>
        <v>3.4</v>
      </c>
      <c r="F864" s="25">
        <f>E864/D864</f>
        <v>1</v>
      </c>
      <c r="G864" s="24">
        <f>MAX(0,C864-E864)</f>
        <v>1.2900000000000134E-2</v>
      </c>
      <c r="H864" s="24">
        <f>MAX(0,E864-C864)</f>
        <v>0</v>
      </c>
      <c r="I864">
        <f>MIN(MATCH(MEDIAN(MinStable,F864,1),FC_L,1),3)</f>
        <v>3</v>
      </c>
      <c r="J864" s="25">
        <f>INDEX(FC_E1,$I864)+(MEDIAN(MinStable,$F864,1)-INDEX(FC_L,$I864))*(INDEX(FC_E1,$I864+1)-INDEX(FC_E1,$I864))/(INDEX(FC_L,$I864+1)-INDEX(FC_L,$I864))</f>
        <v>0.42799999999999999</v>
      </c>
      <c r="K864" s="25">
        <f>INDEX(FC_E2,$I864)+(MEDIAN(MinStable,$F864,1)-INDEX(FC_L,$I864))*(INDEX(FC_E2,$I864+1)-INDEX(FC_E2,$I864))/(INDEX(FC_L,$I864+1)-INDEX(FC_L,$I864))</f>
        <v>0.42199999999999999</v>
      </c>
      <c r="L864" s="25">
        <f>INDEX(FC_E3,$I864)+(MEDIAN(MinStable,$F864,1)-INDEX(FC_L,$I864))*(INDEX(FC_E3,$I864+1)-INDEX(FC_E3,$I864))/(INDEX(FC_L,$I864+1)-INDEX(FC_L,$I864))</f>
        <v>0.41499999999999998</v>
      </c>
      <c r="M864" s="26">
        <f>(Cap_1*F864/J864+IF(N_base&gt;=2,Cap_2*F864/K864,0)+IF(N_base&gt;=3,Cap_3*F864/L864,0))*dt/60</f>
        <v>0.13434959664142687</v>
      </c>
    </row>
    <row r="865" spans="1:13" x14ac:dyDescent="0.2">
      <c r="A865">
        <v>863</v>
      </c>
      <c r="B865" s="22">
        <f>A865/1440</f>
        <v>0.59930555555555554</v>
      </c>
      <c r="C865" s="27">
        <f>Sim!C865</f>
        <v>3.3006000000000002</v>
      </c>
      <c r="D865" s="24">
        <f>Cap_base</f>
        <v>3.4</v>
      </c>
      <c r="E865" s="24">
        <f>MEDIAN(MinStable*D865,C865,D865)</f>
        <v>3.3006000000000002</v>
      </c>
      <c r="F865" s="25">
        <f>E865/D865</f>
        <v>0.97076470588235297</v>
      </c>
      <c r="G865" s="24">
        <f>MAX(0,C865-E865)</f>
        <v>0</v>
      </c>
      <c r="H865" s="24">
        <f>MAX(0,E865-C865)</f>
        <v>0</v>
      </c>
      <c r="I865">
        <f>MIN(MATCH(MEDIAN(MinStable,F865,1),FC_L,1),3)</f>
        <v>3</v>
      </c>
      <c r="J865" s="25">
        <f>INDEX(FC_E1,$I865)+(MEDIAN(MinStable,$F865,1)-INDEX(FC_L,$I865))*(INDEX(FC_E1,$I865+1)-INDEX(FC_E1,$I865))/(INDEX(FC_L,$I865+1)-INDEX(FC_L,$I865))</f>
        <v>0.42531035294117647</v>
      </c>
      <c r="K865" s="25">
        <f>INDEX(FC_E2,$I865)+(MEDIAN(MinStable,$F865,1)-INDEX(FC_L,$I865))*(INDEX(FC_E2,$I865+1)-INDEX(FC_E2,$I865))/(INDEX(FC_L,$I865+1)-INDEX(FC_L,$I865))</f>
        <v>0.41942729411764706</v>
      </c>
      <c r="L865" s="25">
        <f>INDEX(FC_E3,$I865)+(MEDIAN(MinStable,$F865,1)-INDEX(FC_L,$I865))*(INDEX(FC_E3,$I865+1)-INDEX(FC_E3,$I865))/(INDEX(FC_L,$I865+1)-INDEX(FC_L,$I865))</f>
        <v>0.41242729411764706</v>
      </c>
      <c r="M865" s="26">
        <f>(Cap_1*F865/J865+IF(N_base&gt;=2,Cap_2*F865/K865,0)+IF(N_base&gt;=3,Cap_3*F865/L865,0))*dt/60</f>
        <v>0.13123492384219412</v>
      </c>
    </row>
    <row r="866" spans="1:13" x14ac:dyDescent="0.2">
      <c r="A866">
        <v>864</v>
      </c>
      <c r="B866" s="22">
        <f>A866/1440</f>
        <v>0.6</v>
      </c>
      <c r="C866" s="27">
        <f>Sim!C866</f>
        <v>3.3668</v>
      </c>
      <c r="D866" s="24">
        <f>Cap_base</f>
        <v>3.4</v>
      </c>
      <c r="E866" s="24">
        <f>MEDIAN(MinStable*D866,C866,D866)</f>
        <v>3.3668</v>
      </c>
      <c r="F866" s="25">
        <f>E866/D866</f>
        <v>0.9902352941176471</v>
      </c>
      <c r="G866" s="24">
        <f>MAX(0,C866-E866)</f>
        <v>0</v>
      </c>
      <c r="H866" s="24">
        <f>MAX(0,E866-C866)</f>
        <v>0</v>
      </c>
      <c r="I866">
        <f>MIN(MATCH(MEDIAN(MinStable,F866,1),FC_L,1),3)</f>
        <v>3</v>
      </c>
      <c r="J866" s="25">
        <f>INDEX(FC_E1,$I866)+(MEDIAN(MinStable,$F866,1)-INDEX(FC_L,$I866))*(INDEX(FC_E1,$I866+1)-INDEX(FC_E1,$I866))/(INDEX(FC_L,$I866+1)-INDEX(FC_L,$I866))</f>
        <v>0.42710164705882353</v>
      </c>
      <c r="K866" s="25">
        <f>INDEX(FC_E2,$I866)+(MEDIAN(MinStable,$F866,1)-INDEX(FC_L,$I866))*(INDEX(FC_E2,$I866+1)-INDEX(FC_E2,$I866))/(INDEX(FC_L,$I866+1)-INDEX(FC_L,$I866))</f>
        <v>0.42114070588235292</v>
      </c>
      <c r="L866" s="25">
        <f>INDEX(FC_E3,$I866)+(MEDIAN(MinStable,$F866,1)-INDEX(FC_L,$I866))*(INDEX(FC_E3,$I866+1)-INDEX(FC_E3,$I866))/(INDEX(FC_L,$I866+1)-INDEX(FC_L,$I866))</f>
        <v>0.41414070588235291</v>
      </c>
      <c r="M866" s="26">
        <f>(Cap_1*F866/J866+IF(N_base&gt;=2,Cap_2*F866/K866,0)+IF(N_base&gt;=3,Cap_3*F866/L866,0))*dt/60</f>
        <v>0.13331358469349128</v>
      </c>
    </row>
    <row r="867" spans="1:13" x14ac:dyDescent="0.2">
      <c r="A867">
        <v>865</v>
      </c>
      <c r="B867" s="22">
        <f>A867/1440</f>
        <v>0.60069444444444442</v>
      </c>
      <c r="C867" s="27">
        <f>Sim!C867</f>
        <v>3.3881000000000001</v>
      </c>
      <c r="D867" s="24">
        <f>Cap_base</f>
        <v>3.4</v>
      </c>
      <c r="E867" s="24">
        <f>MEDIAN(MinStable*D867,C867,D867)</f>
        <v>3.3881000000000001</v>
      </c>
      <c r="F867" s="25">
        <f>E867/D867</f>
        <v>0.99650000000000005</v>
      </c>
      <c r="G867" s="24">
        <f>MAX(0,C867-E867)</f>
        <v>0</v>
      </c>
      <c r="H867" s="24">
        <f>MAX(0,E867-C867)</f>
        <v>0</v>
      </c>
      <c r="I867">
        <f>MIN(MATCH(MEDIAN(MinStable,F867,1),FC_L,1),3)</f>
        <v>3</v>
      </c>
      <c r="J867" s="25">
        <f>INDEX(FC_E1,$I867)+(MEDIAN(MinStable,$F867,1)-INDEX(FC_L,$I867))*(INDEX(FC_E1,$I867+1)-INDEX(FC_E1,$I867))/(INDEX(FC_L,$I867+1)-INDEX(FC_L,$I867))</f>
        <v>0.427678</v>
      </c>
      <c r="K867" s="25">
        <f>INDEX(FC_E2,$I867)+(MEDIAN(MinStable,$F867,1)-INDEX(FC_L,$I867))*(INDEX(FC_E2,$I867+1)-INDEX(FC_E2,$I867))/(INDEX(FC_L,$I867+1)-INDEX(FC_L,$I867))</f>
        <v>0.42169200000000001</v>
      </c>
      <c r="L867" s="25">
        <f>INDEX(FC_E3,$I867)+(MEDIAN(MinStable,$F867,1)-INDEX(FC_L,$I867))*(INDEX(FC_E3,$I867+1)-INDEX(FC_E3,$I867))/(INDEX(FC_L,$I867+1)-INDEX(FC_L,$I867))</f>
        <v>0.41469200000000001</v>
      </c>
      <c r="M867" s="26">
        <f>(Cap_1*F867/J867+IF(N_base&gt;=2,Cap_2*F867/K867,0)+IF(N_base&gt;=3,Cap_3*F867/L867,0))*dt/60</f>
        <v>0.13397874835730803</v>
      </c>
    </row>
    <row r="868" spans="1:13" x14ac:dyDescent="0.2">
      <c r="A868">
        <v>866</v>
      </c>
      <c r="B868" s="22">
        <f>A868/1440</f>
        <v>0.60138888888888886</v>
      </c>
      <c r="C868" s="27">
        <f>Sim!C868</f>
        <v>3.4222000000000001</v>
      </c>
      <c r="D868" s="24">
        <f>Cap_base</f>
        <v>3.4</v>
      </c>
      <c r="E868" s="24">
        <f>MEDIAN(MinStable*D868,C868,D868)</f>
        <v>3.4</v>
      </c>
      <c r="F868" s="25">
        <f>E868/D868</f>
        <v>1</v>
      </c>
      <c r="G868" s="24">
        <f>MAX(0,C868-E868)</f>
        <v>2.220000000000022E-2</v>
      </c>
      <c r="H868" s="24">
        <f>MAX(0,E868-C868)</f>
        <v>0</v>
      </c>
      <c r="I868">
        <f>MIN(MATCH(MEDIAN(MinStable,F868,1),FC_L,1),3)</f>
        <v>3</v>
      </c>
      <c r="J868" s="25">
        <f>INDEX(FC_E1,$I868)+(MEDIAN(MinStable,$F868,1)-INDEX(FC_L,$I868))*(INDEX(FC_E1,$I868+1)-INDEX(FC_E1,$I868))/(INDEX(FC_L,$I868+1)-INDEX(FC_L,$I868))</f>
        <v>0.42799999999999999</v>
      </c>
      <c r="K868" s="25">
        <f>INDEX(FC_E2,$I868)+(MEDIAN(MinStable,$F868,1)-INDEX(FC_L,$I868))*(INDEX(FC_E2,$I868+1)-INDEX(FC_E2,$I868))/(INDEX(FC_L,$I868+1)-INDEX(FC_L,$I868))</f>
        <v>0.42199999999999999</v>
      </c>
      <c r="L868" s="25">
        <f>INDEX(FC_E3,$I868)+(MEDIAN(MinStable,$F868,1)-INDEX(FC_L,$I868))*(INDEX(FC_E3,$I868+1)-INDEX(FC_E3,$I868))/(INDEX(FC_L,$I868+1)-INDEX(FC_L,$I868))</f>
        <v>0.41499999999999998</v>
      </c>
      <c r="M868" s="26">
        <f>(Cap_1*F868/J868+IF(N_base&gt;=2,Cap_2*F868/K868,0)+IF(N_base&gt;=3,Cap_3*F868/L868,0))*dt/60</f>
        <v>0.13434959664142687</v>
      </c>
    </row>
    <row r="869" spans="1:13" x14ac:dyDescent="0.2">
      <c r="A869">
        <v>867</v>
      </c>
      <c r="B869" s="22">
        <f>A869/1440</f>
        <v>0.6020833333333333</v>
      </c>
      <c r="C869" s="27">
        <f>Sim!C869</f>
        <v>3.3077999999999999</v>
      </c>
      <c r="D869" s="24">
        <f>Cap_base</f>
        <v>3.4</v>
      </c>
      <c r="E869" s="24">
        <f>MEDIAN(MinStable*D869,C869,D869)</f>
        <v>3.3077999999999999</v>
      </c>
      <c r="F869" s="25">
        <f>E869/D869</f>
        <v>0.97288235294117642</v>
      </c>
      <c r="G869" s="24">
        <f>MAX(0,C869-E869)</f>
        <v>0</v>
      </c>
      <c r="H869" s="24">
        <f>MAX(0,E869-C869)</f>
        <v>0</v>
      </c>
      <c r="I869">
        <f>MIN(MATCH(MEDIAN(MinStable,F869,1),FC_L,1),3)</f>
        <v>3</v>
      </c>
      <c r="J869" s="25">
        <f>INDEX(FC_E1,$I869)+(MEDIAN(MinStable,$F869,1)-INDEX(FC_L,$I869))*(INDEX(FC_E1,$I869+1)-INDEX(FC_E1,$I869))/(INDEX(FC_L,$I869+1)-INDEX(FC_L,$I869))</f>
        <v>0.42550517647058822</v>
      </c>
      <c r="K869" s="25">
        <f>INDEX(FC_E2,$I869)+(MEDIAN(MinStable,$F869,1)-INDEX(FC_L,$I869))*(INDEX(FC_E2,$I869+1)-INDEX(FC_E2,$I869))/(INDEX(FC_L,$I869+1)-INDEX(FC_L,$I869))</f>
        <v>0.41961364705882354</v>
      </c>
      <c r="L869" s="25">
        <f>INDEX(FC_E3,$I869)+(MEDIAN(MinStable,$F869,1)-INDEX(FC_L,$I869))*(INDEX(FC_E3,$I869+1)-INDEX(FC_E3,$I869))/(INDEX(FC_L,$I869+1)-INDEX(FC_L,$I869))</f>
        <v>0.41261364705882353</v>
      </c>
      <c r="M869" s="26">
        <f>(Cap_1*F869/J869+IF(N_base&gt;=2,Cap_2*F869/K869,0)+IF(N_base&gt;=3,Cap_3*F869/L869,0))*dt/60</f>
        <v>0.13146183792372462</v>
      </c>
    </row>
    <row r="870" spans="1:13" x14ac:dyDescent="0.2">
      <c r="A870">
        <v>868</v>
      </c>
      <c r="B870" s="22">
        <f>A870/1440</f>
        <v>0.60277777777777775</v>
      </c>
      <c r="C870" s="27">
        <f>Sim!C870</f>
        <v>3.4445999999999999</v>
      </c>
      <c r="D870" s="24">
        <f>Cap_base</f>
        <v>3.4</v>
      </c>
      <c r="E870" s="24">
        <f>MEDIAN(MinStable*D870,C870,D870)</f>
        <v>3.4</v>
      </c>
      <c r="F870" s="25">
        <f>E870/D870</f>
        <v>1</v>
      </c>
      <c r="G870" s="24">
        <f>MAX(0,C870-E870)</f>
        <v>4.4599999999999973E-2</v>
      </c>
      <c r="H870" s="24">
        <f>MAX(0,E870-C870)</f>
        <v>0</v>
      </c>
      <c r="I870">
        <f>MIN(MATCH(MEDIAN(MinStable,F870,1),FC_L,1),3)</f>
        <v>3</v>
      </c>
      <c r="J870" s="25">
        <f>INDEX(FC_E1,$I870)+(MEDIAN(MinStable,$F870,1)-INDEX(FC_L,$I870))*(INDEX(FC_E1,$I870+1)-INDEX(FC_E1,$I870))/(INDEX(FC_L,$I870+1)-INDEX(FC_L,$I870))</f>
        <v>0.42799999999999999</v>
      </c>
      <c r="K870" s="25">
        <f>INDEX(FC_E2,$I870)+(MEDIAN(MinStable,$F870,1)-INDEX(FC_L,$I870))*(INDEX(FC_E2,$I870+1)-INDEX(FC_E2,$I870))/(INDEX(FC_L,$I870+1)-INDEX(FC_L,$I870))</f>
        <v>0.42199999999999999</v>
      </c>
      <c r="L870" s="25">
        <f>INDEX(FC_E3,$I870)+(MEDIAN(MinStable,$F870,1)-INDEX(FC_L,$I870))*(INDEX(FC_E3,$I870+1)-INDEX(FC_E3,$I870))/(INDEX(FC_L,$I870+1)-INDEX(FC_L,$I870))</f>
        <v>0.41499999999999998</v>
      </c>
      <c r="M870" s="26">
        <f>(Cap_1*F870/J870+IF(N_base&gt;=2,Cap_2*F870/K870,0)+IF(N_base&gt;=3,Cap_3*F870/L870,0))*dt/60</f>
        <v>0.13434959664142687</v>
      </c>
    </row>
    <row r="871" spans="1:13" x14ac:dyDescent="0.2">
      <c r="A871">
        <v>869</v>
      </c>
      <c r="B871" s="22">
        <f>A871/1440</f>
        <v>0.60347222222222219</v>
      </c>
      <c r="C871" s="27">
        <f>Sim!C871</f>
        <v>3.3519999999999999</v>
      </c>
      <c r="D871" s="24">
        <f>Cap_base</f>
        <v>3.4</v>
      </c>
      <c r="E871" s="24">
        <f>MEDIAN(MinStable*D871,C871,D871)</f>
        <v>3.3519999999999999</v>
      </c>
      <c r="F871" s="25">
        <f>E871/D871</f>
        <v>0.98588235294117643</v>
      </c>
      <c r="G871" s="24">
        <f>MAX(0,C871-E871)</f>
        <v>0</v>
      </c>
      <c r="H871" s="24">
        <f>MAX(0,E871-C871)</f>
        <v>0</v>
      </c>
      <c r="I871">
        <f>MIN(MATCH(MEDIAN(MinStable,F871,1),FC_L,1),3)</f>
        <v>3</v>
      </c>
      <c r="J871" s="25">
        <f>INDEX(FC_E1,$I871)+(MEDIAN(MinStable,$F871,1)-INDEX(FC_L,$I871))*(INDEX(FC_E1,$I871+1)-INDEX(FC_E1,$I871))/(INDEX(FC_L,$I871+1)-INDEX(FC_L,$I871))</f>
        <v>0.42670117647058825</v>
      </c>
      <c r="K871" s="25">
        <f>INDEX(FC_E2,$I871)+(MEDIAN(MinStable,$F871,1)-INDEX(FC_L,$I871))*(INDEX(FC_E2,$I871+1)-INDEX(FC_E2,$I871))/(INDEX(FC_L,$I871+1)-INDEX(FC_L,$I871))</f>
        <v>0.42075764705882351</v>
      </c>
      <c r="L871" s="25">
        <f>INDEX(FC_E3,$I871)+(MEDIAN(MinStable,$F871,1)-INDEX(FC_L,$I871))*(INDEX(FC_E3,$I871+1)-INDEX(FC_E3,$I871))/(INDEX(FC_L,$I871+1)-INDEX(FC_L,$I871))</f>
        <v>0.41375764705882351</v>
      </c>
      <c r="M871" s="26">
        <f>(Cap_1*F871/J871+IF(N_base&gt;=2,Cap_2*F871/K871,0)+IF(N_base&gt;=3,Cap_3*F871/L871,0))*dt/60</f>
        <v>0.132850362215856</v>
      </c>
    </row>
    <row r="872" spans="1:13" x14ac:dyDescent="0.2">
      <c r="A872">
        <v>870</v>
      </c>
      <c r="B872" s="22">
        <f>A872/1440</f>
        <v>0.60416666666666663</v>
      </c>
      <c r="C872" s="27">
        <f>Sim!C872</f>
        <v>3.3060999999999998</v>
      </c>
      <c r="D872" s="24">
        <f>Cap_base</f>
        <v>3.4</v>
      </c>
      <c r="E872" s="24">
        <f>MEDIAN(MinStable*D872,C872,D872)</f>
        <v>3.3060999999999998</v>
      </c>
      <c r="F872" s="25">
        <f>E872/D872</f>
        <v>0.97238235294117648</v>
      </c>
      <c r="G872" s="24">
        <f>MAX(0,C872-E872)</f>
        <v>0</v>
      </c>
      <c r="H872" s="24">
        <f>MAX(0,E872-C872)</f>
        <v>0</v>
      </c>
      <c r="I872">
        <f>MIN(MATCH(MEDIAN(MinStable,F872,1),FC_L,1),3)</f>
        <v>3</v>
      </c>
      <c r="J872" s="25">
        <f>INDEX(FC_E1,$I872)+(MEDIAN(MinStable,$F872,1)-INDEX(FC_L,$I872))*(INDEX(FC_E1,$I872+1)-INDEX(FC_E1,$I872))/(INDEX(FC_L,$I872+1)-INDEX(FC_L,$I872))</f>
        <v>0.42545917647058823</v>
      </c>
      <c r="K872" s="25">
        <f>INDEX(FC_E2,$I872)+(MEDIAN(MinStable,$F872,1)-INDEX(FC_L,$I872))*(INDEX(FC_E2,$I872+1)-INDEX(FC_E2,$I872))/(INDEX(FC_L,$I872+1)-INDEX(FC_L,$I872))</f>
        <v>0.41956964705882349</v>
      </c>
      <c r="L872" s="25">
        <f>INDEX(FC_E3,$I872)+(MEDIAN(MinStable,$F872,1)-INDEX(FC_L,$I872))*(INDEX(FC_E3,$I872+1)-INDEX(FC_E3,$I872))/(INDEX(FC_L,$I872+1)-INDEX(FC_L,$I872))</f>
        <v>0.41256964705882349</v>
      </c>
      <c r="M872" s="26">
        <f>(Cap_1*F872/J872+IF(N_base&gt;=2,Cap_2*F872/K872,0)+IF(N_base&gt;=3,Cap_3*F872/L872,0))*dt/60</f>
        <v>0.13140827946212943</v>
      </c>
    </row>
    <row r="873" spans="1:13" x14ac:dyDescent="0.2">
      <c r="A873">
        <v>871</v>
      </c>
      <c r="B873" s="22">
        <f>A873/1440</f>
        <v>0.60486111111111107</v>
      </c>
      <c r="C873" s="27">
        <f>Sim!C873</f>
        <v>3.3351999999999999</v>
      </c>
      <c r="D873" s="24">
        <f>Cap_base</f>
        <v>3.4</v>
      </c>
      <c r="E873" s="24">
        <f>MEDIAN(MinStable*D873,C873,D873)</f>
        <v>3.3351999999999999</v>
      </c>
      <c r="F873" s="25">
        <f>E873/D873</f>
        <v>0.98094117647058821</v>
      </c>
      <c r="G873" s="24">
        <f>MAX(0,C873-E873)</f>
        <v>0</v>
      </c>
      <c r="H873" s="24">
        <f>MAX(0,E873-C873)</f>
        <v>0</v>
      </c>
      <c r="I873">
        <f>MIN(MATCH(MEDIAN(MinStable,F873,1),FC_L,1),3)</f>
        <v>3</v>
      </c>
      <c r="J873" s="25">
        <f>INDEX(FC_E1,$I873)+(MEDIAN(MinStable,$F873,1)-INDEX(FC_L,$I873))*(INDEX(FC_E1,$I873+1)-INDEX(FC_E1,$I873))/(INDEX(FC_L,$I873+1)-INDEX(FC_L,$I873))</f>
        <v>0.4262465882352941</v>
      </c>
      <c r="K873" s="25">
        <f>INDEX(FC_E2,$I873)+(MEDIAN(MinStable,$F873,1)-INDEX(FC_L,$I873))*(INDEX(FC_E2,$I873+1)-INDEX(FC_E2,$I873))/(INDEX(FC_L,$I873+1)-INDEX(FC_L,$I873))</f>
        <v>0.42032282352941175</v>
      </c>
      <c r="L873" s="25">
        <f>INDEX(FC_E3,$I873)+(MEDIAN(MinStable,$F873,1)-INDEX(FC_L,$I873))*(INDEX(FC_E3,$I873+1)-INDEX(FC_E3,$I873))/(INDEX(FC_L,$I873+1)-INDEX(FC_L,$I873))</f>
        <v>0.41332282352941174</v>
      </c>
      <c r="M873" s="26">
        <f>(Cap_1*F873/J873+IF(N_base&gt;=2,Cap_2*F873/K873,0)+IF(N_base&gt;=3,Cap_3*F873/L873,0))*dt/60</f>
        <v>0.13232350228167625</v>
      </c>
    </row>
    <row r="874" spans="1:13" x14ac:dyDescent="0.2">
      <c r="A874">
        <v>872</v>
      </c>
      <c r="B874" s="22">
        <f>A874/1440</f>
        <v>0.60555555555555551</v>
      </c>
      <c r="C874" s="27">
        <f>Sim!C874</f>
        <v>3.3159000000000001</v>
      </c>
      <c r="D874" s="24">
        <f>Cap_base</f>
        <v>3.4</v>
      </c>
      <c r="E874" s="24">
        <f>MEDIAN(MinStable*D874,C874,D874)</f>
        <v>3.3159000000000001</v>
      </c>
      <c r="F874" s="25">
        <f>E874/D874</f>
        <v>0.97526470588235303</v>
      </c>
      <c r="G874" s="24">
        <f>MAX(0,C874-E874)</f>
        <v>0</v>
      </c>
      <c r="H874" s="24">
        <f>MAX(0,E874-C874)</f>
        <v>0</v>
      </c>
      <c r="I874">
        <f>MIN(MATCH(MEDIAN(MinStable,F874,1),FC_L,1),3)</f>
        <v>3</v>
      </c>
      <c r="J874" s="25">
        <f>INDEX(FC_E1,$I874)+(MEDIAN(MinStable,$F874,1)-INDEX(FC_L,$I874))*(INDEX(FC_E1,$I874+1)-INDEX(FC_E1,$I874))/(INDEX(FC_L,$I874+1)-INDEX(FC_L,$I874))</f>
        <v>0.4257243529411765</v>
      </c>
      <c r="K874" s="25">
        <f>INDEX(FC_E2,$I874)+(MEDIAN(MinStable,$F874,1)-INDEX(FC_L,$I874))*(INDEX(FC_E2,$I874+1)-INDEX(FC_E2,$I874))/(INDEX(FC_L,$I874+1)-INDEX(FC_L,$I874))</f>
        <v>0.41982329411764707</v>
      </c>
      <c r="L874" s="25">
        <f>INDEX(FC_E3,$I874)+(MEDIAN(MinStable,$F874,1)-INDEX(FC_L,$I874))*(INDEX(FC_E3,$I874+1)-INDEX(FC_E3,$I874))/(INDEX(FC_L,$I874+1)-INDEX(FC_L,$I874))</f>
        <v>0.41282329411764707</v>
      </c>
      <c r="M874" s="26">
        <f>(Cap_1*F874/J874+IF(N_base&gt;=2,Cap_2*F874/K874,0)+IF(N_base&gt;=3,Cap_3*F874/L874,0))*dt/60</f>
        <v>0.13171687154708941</v>
      </c>
    </row>
    <row r="875" spans="1:13" x14ac:dyDescent="0.2">
      <c r="A875">
        <v>873</v>
      </c>
      <c r="B875" s="22">
        <f>A875/1440</f>
        <v>0.60624999999999996</v>
      </c>
      <c r="C875" s="27">
        <f>Sim!C875</f>
        <v>3.3588</v>
      </c>
      <c r="D875" s="24">
        <f>Cap_base</f>
        <v>3.4</v>
      </c>
      <c r="E875" s="24">
        <f>MEDIAN(MinStable*D875,C875,D875)</f>
        <v>3.3588</v>
      </c>
      <c r="F875" s="25">
        <f>E875/D875</f>
        <v>0.98788235294117654</v>
      </c>
      <c r="G875" s="24">
        <f>MAX(0,C875-E875)</f>
        <v>0</v>
      </c>
      <c r="H875" s="24">
        <f>MAX(0,E875-C875)</f>
        <v>0</v>
      </c>
      <c r="I875">
        <f>MIN(MATCH(MEDIAN(MinStable,F875,1),FC_L,1),3)</f>
        <v>3</v>
      </c>
      <c r="J875" s="25">
        <f>INDEX(FC_E1,$I875)+(MEDIAN(MinStable,$F875,1)-INDEX(FC_L,$I875))*(INDEX(FC_E1,$I875+1)-INDEX(FC_E1,$I875))/(INDEX(FC_L,$I875+1)-INDEX(FC_L,$I875))</f>
        <v>0.42688517647058821</v>
      </c>
      <c r="K875" s="25">
        <f>INDEX(FC_E2,$I875)+(MEDIAN(MinStable,$F875,1)-INDEX(FC_L,$I875))*(INDEX(FC_E2,$I875+1)-INDEX(FC_E2,$I875))/(INDEX(FC_L,$I875+1)-INDEX(FC_L,$I875))</f>
        <v>0.42093364705882352</v>
      </c>
      <c r="L875" s="25">
        <f>INDEX(FC_E3,$I875)+(MEDIAN(MinStable,$F875,1)-INDEX(FC_L,$I875))*(INDEX(FC_E3,$I875+1)-INDEX(FC_E3,$I875))/(INDEX(FC_L,$I875+1)-INDEX(FC_L,$I875))</f>
        <v>0.41393364705882352</v>
      </c>
      <c r="M875" s="26">
        <f>(Cap_1*F875/J875+IF(N_base&gt;=2,Cap_2*F875/K875,0)+IF(N_base&gt;=3,Cap_3*F875/L875,0))*dt/60</f>
        <v>0.13306330056011401</v>
      </c>
    </row>
    <row r="876" spans="1:13" x14ac:dyDescent="0.2">
      <c r="A876">
        <v>874</v>
      </c>
      <c r="B876" s="22">
        <f>A876/1440</f>
        <v>0.6069444444444444</v>
      </c>
      <c r="C876" s="27">
        <f>Sim!C876</f>
        <v>3.2774000000000001</v>
      </c>
      <c r="D876" s="24">
        <f>Cap_base</f>
        <v>3.4</v>
      </c>
      <c r="E876" s="24">
        <f>MEDIAN(MinStable*D876,C876,D876)</f>
        <v>3.2774000000000001</v>
      </c>
      <c r="F876" s="25">
        <f>E876/D876</f>
        <v>0.9639411764705883</v>
      </c>
      <c r="G876" s="24">
        <f>MAX(0,C876-E876)</f>
        <v>0</v>
      </c>
      <c r="H876" s="24">
        <f>MAX(0,E876-C876)</f>
        <v>0</v>
      </c>
      <c r="I876">
        <f>MIN(MATCH(MEDIAN(MinStable,F876,1),FC_L,1),3)</f>
        <v>3</v>
      </c>
      <c r="J876" s="25">
        <f>INDEX(FC_E1,$I876)+(MEDIAN(MinStable,$F876,1)-INDEX(FC_L,$I876))*(INDEX(FC_E1,$I876+1)-INDEX(FC_E1,$I876))/(INDEX(FC_L,$I876+1)-INDEX(FC_L,$I876))</f>
        <v>0.42468258823529415</v>
      </c>
      <c r="K876" s="25">
        <f>INDEX(FC_E2,$I876)+(MEDIAN(MinStable,$F876,1)-INDEX(FC_L,$I876))*(INDEX(FC_E2,$I876+1)-INDEX(FC_E2,$I876))/(INDEX(FC_L,$I876+1)-INDEX(FC_L,$I876))</f>
        <v>0.41882682352941175</v>
      </c>
      <c r="L876" s="25">
        <f>INDEX(FC_E3,$I876)+(MEDIAN(MinStable,$F876,1)-INDEX(FC_L,$I876))*(INDEX(FC_E3,$I876+1)-INDEX(FC_E3,$I876))/(INDEX(FC_L,$I876+1)-INDEX(FC_L,$I876))</f>
        <v>0.41182682352941175</v>
      </c>
      <c r="M876" s="26">
        <f>(Cap_1*F876/J876+IF(N_base&gt;=2,Cap_2*F876/K876,0)+IF(N_base&gt;=3,Cap_3*F876/L876,0))*dt/60</f>
        <v>0.13050236019695588</v>
      </c>
    </row>
    <row r="877" spans="1:13" x14ac:dyDescent="0.2">
      <c r="A877">
        <v>875</v>
      </c>
      <c r="B877" s="22">
        <f>A877/1440</f>
        <v>0.60763888888888884</v>
      </c>
      <c r="C877" s="27">
        <f>Sim!C877</f>
        <v>3.3317999999999999</v>
      </c>
      <c r="D877" s="24">
        <f>Cap_base</f>
        <v>3.4</v>
      </c>
      <c r="E877" s="24">
        <f>MEDIAN(MinStable*D877,C877,D877)</f>
        <v>3.3317999999999999</v>
      </c>
      <c r="F877" s="25">
        <f>E877/D877</f>
        <v>0.9799411764705882</v>
      </c>
      <c r="G877" s="24">
        <f>MAX(0,C877-E877)</f>
        <v>0</v>
      </c>
      <c r="H877" s="24">
        <f>MAX(0,E877-C877)</f>
        <v>0</v>
      </c>
      <c r="I877">
        <f>MIN(MATCH(MEDIAN(MinStable,F877,1),FC_L,1),3)</f>
        <v>3</v>
      </c>
      <c r="J877" s="25">
        <f>INDEX(FC_E1,$I877)+(MEDIAN(MinStable,$F877,1)-INDEX(FC_L,$I877))*(INDEX(FC_E1,$I877+1)-INDEX(FC_E1,$I877))/(INDEX(FC_L,$I877+1)-INDEX(FC_L,$I877))</f>
        <v>0.42615458823529412</v>
      </c>
      <c r="K877" s="25">
        <f>INDEX(FC_E2,$I877)+(MEDIAN(MinStable,$F877,1)-INDEX(FC_L,$I877))*(INDEX(FC_E2,$I877+1)-INDEX(FC_E2,$I877))/(INDEX(FC_L,$I877+1)-INDEX(FC_L,$I877))</f>
        <v>0.42023482352941177</v>
      </c>
      <c r="L877" s="25">
        <f>INDEX(FC_E3,$I877)+(MEDIAN(MinStable,$F877,1)-INDEX(FC_L,$I877))*(INDEX(FC_E3,$I877+1)-INDEX(FC_E3,$I877))/(INDEX(FC_L,$I877+1)-INDEX(FC_L,$I877))</f>
        <v>0.41323482352941177</v>
      </c>
      <c r="M877" s="26">
        <f>(Cap_1*F877/J877+IF(N_base&gt;=2,Cap_2*F877/K877,0)+IF(N_base&gt;=3,Cap_3*F877/L877,0))*dt/60</f>
        <v>0.1322167410494797</v>
      </c>
    </row>
    <row r="878" spans="1:13" x14ac:dyDescent="0.2">
      <c r="A878">
        <v>876</v>
      </c>
      <c r="B878" s="22">
        <f>A878/1440</f>
        <v>0.60833333333333328</v>
      </c>
      <c r="C878" s="27">
        <f>Sim!C878</f>
        <v>3.3896999999999999</v>
      </c>
      <c r="D878" s="24">
        <f>Cap_base</f>
        <v>3.4</v>
      </c>
      <c r="E878" s="24">
        <f>MEDIAN(MinStable*D878,C878,D878)</f>
        <v>3.3896999999999999</v>
      </c>
      <c r="F878" s="25">
        <f>E878/D878</f>
        <v>0.99697058823529416</v>
      </c>
      <c r="G878" s="24">
        <f>MAX(0,C878-E878)</f>
        <v>0</v>
      </c>
      <c r="H878" s="24">
        <f>MAX(0,E878-C878)</f>
        <v>0</v>
      </c>
      <c r="I878">
        <f>MIN(MATCH(MEDIAN(MinStable,F878,1),FC_L,1),3)</f>
        <v>3</v>
      </c>
      <c r="J878" s="25">
        <f>INDEX(FC_E1,$I878)+(MEDIAN(MinStable,$F878,1)-INDEX(FC_L,$I878))*(INDEX(FC_E1,$I878+1)-INDEX(FC_E1,$I878))/(INDEX(FC_L,$I878+1)-INDEX(FC_L,$I878))</f>
        <v>0.42772129411764703</v>
      </c>
      <c r="K878" s="25">
        <f>INDEX(FC_E2,$I878)+(MEDIAN(MinStable,$F878,1)-INDEX(FC_L,$I878))*(INDEX(FC_E2,$I878+1)-INDEX(FC_E2,$I878))/(INDEX(FC_L,$I878+1)-INDEX(FC_L,$I878))</f>
        <v>0.42173341176470586</v>
      </c>
      <c r="L878" s="25">
        <f>INDEX(FC_E3,$I878)+(MEDIAN(MinStable,$F878,1)-INDEX(FC_L,$I878))*(INDEX(FC_E3,$I878+1)-INDEX(FC_E3,$I878))/(INDEX(FC_L,$I878+1)-INDEX(FC_L,$I878))</f>
        <v>0.41473341176470585</v>
      </c>
      <c r="M878" s="26">
        <f>(Cap_1*F878/J878+IF(N_base&gt;=2,Cap_2*F878/K878,0)+IF(N_base&gt;=3,Cap_3*F878/L878,0))*dt/60</f>
        <v>0.13402864234192632</v>
      </c>
    </row>
    <row r="879" spans="1:13" x14ac:dyDescent="0.2">
      <c r="A879">
        <v>877</v>
      </c>
      <c r="B879" s="22">
        <f>A879/1440</f>
        <v>0.60902777777777772</v>
      </c>
      <c r="C879" s="27">
        <f>Sim!C879</f>
        <v>3.3014999999999999</v>
      </c>
      <c r="D879" s="24">
        <f>Cap_base</f>
        <v>3.4</v>
      </c>
      <c r="E879" s="24">
        <f>MEDIAN(MinStable*D879,C879,D879)</f>
        <v>3.3014999999999999</v>
      </c>
      <c r="F879" s="25">
        <f>E879/D879</f>
        <v>0.97102941176470592</v>
      </c>
      <c r="G879" s="24">
        <f>MAX(0,C879-E879)</f>
        <v>0</v>
      </c>
      <c r="H879" s="24">
        <f>MAX(0,E879-C879)</f>
        <v>0</v>
      </c>
      <c r="I879">
        <f>MIN(MATCH(MEDIAN(MinStable,F879,1),FC_L,1),3)</f>
        <v>3</v>
      </c>
      <c r="J879" s="25">
        <f>INDEX(FC_E1,$I879)+(MEDIAN(MinStable,$F879,1)-INDEX(FC_L,$I879))*(INDEX(FC_E1,$I879+1)-INDEX(FC_E1,$I879))/(INDEX(FC_L,$I879+1)-INDEX(FC_L,$I879))</f>
        <v>0.42533470588235295</v>
      </c>
      <c r="K879" s="25">
        <f>INDEX(FC_E2,$I879)+(MEDIAN(MinStable,$F879,1)-INDEX(FC_L,$I879))*(INDEX(FC_E2,$I879+1)-INDEX(FC_E2,$I879))/(INDEX(FC_L,$I879+1)-INDEX(FC_L,$I879))</f>
        <v>0.41945058823529413</v>
      </c>
      <c r="L879" s="25">
        <f>INDEX(FC_E3,$I879)+(MEDIAN(MinStable,$F879,1)-INDEX(FC_L,$I879))*(INDEX(FC_E3,$I879+1)-INDEX(FC_E3,$I879))/(INDEX(FC_L,$I879+1)-INDEX(FC_L,$I879))</f>
        <v>0.41245058823529412</v>
      </c>
      <c r="M879" s="26">
        <f>(Cap_1*F879/J879+IF(N_base&gt;=2,Cap_2*F879/K879,0)+IF(N_base&gt;=3,Cap_3*F879/L879,0))*dt/60</f>
        <v>0.1312632993087626</v>
      </c>
    </row>
    <row r="880" spans="1:13" x14ac:dyDescent="0.2">
      <c r="A880">
        <v>878</v>
      </c>
      <c r="B880" s="22">
        <f>A880/1440</f>
        <v>0.60972222222222228</v>
      </c>
      <c r="C880" s="27">
        <f>Sim!C880</f>
        <v>3.3136999999999999</v>
      </c>
      <c r="D880" s="24">
        <f>Cap_base</f>
        <v>3.4</v>
      </c>
      <c r="E880" s="24">
        <f>MEDIAN(MinStable*D880,C880,D880)</f>
        <v>3.3136999999999999</v>
      </c>
      <c r="F880" s="25">
        <f>E880/D880</f>
        <v>0.97461764705882348</v>
      </c>
      <c r="G880" s="24">
        <f>MAX(0,C880-E880)</f>
        <v>0</v>
      </c>
      <c r="H880" s="24">
        <f>MAX(0,E880-C880)</f>
        <v>0</v>
      </c>
      <c r="I880">
        <f>MIN(MATCH(MEDIAN(MinStable,F880,1),FC_L,1),3)</f>
        <v>3</v>
      </c>
      <c r="J880" s="25">
        <f>INDEX(FC_E1,$I880)+(MEDIAN(MinStable,$F880,1)-INDEX(FC_L,$I880))*(INDEX(FC_E1,$I880+1)-INDEX(FC_E1,$I880))/(INDEX(FC_L,$I880+1)-INDEX(FC_L,$I880))</f>
        <v>0.42566482352941176</v>
      </c>
      <c r="K880" s="25">
        <f>INDEX(FC_E2,$I880)+(MEDIAN(MinStable,$F880,1)-INDEX(FC_L,$I880))*(INDEX(FC_E2,$I880+1)-INDEX(FC_E2,$I880))/(INDEX(FC_L,$I880+1)-INDEX(FC_L,$I880))</f>
        <v>0.41976635294117648</v>
      </c>
      <c r="L880" s="25">
        <f>INDEX(FC_E3,$I880)+(MEDIAN(MinStable,$F880,1)-INDEX(FC_L,$I880))*(INDEX(FC_E3,$I880+1)-INDEX(FC_E3,$I880))/(INDEX(FC_L,$I880+1)-INDEX(FC_L,$I880))</f>
        <v>0.41276635294117647</v>
      </c>
      <c r="M880" s="26">
        <f>(Cap_1*F880/J880+IF(N_base&gt;=2,Cap_2*F880/K880,0)+IF(N_base&gt;=3,Cap_3*F880/L880,0))*dt/60</f>
        <v>0.13164762876546957</v>
      </c>
    </row>
    <row r="881" spans="1:13" x14ac:dyDescent="0.2">
      <c r="A881">
        <v>879</v>
      </c>
      <c r="B881" s="22">
        <f>A881/1440</f>
        <v>0.61041666666666672</v>
      </c>
      <c r="C881" s="27">
        <f>Sim!C881</f>
        <v>3.3580000000000001</v>
      </c>
      <c r="D881" s="24">
        <f>Cap_base</f>
        <v>3.4</v>
      </c>
      <c r="E881" s="24">
        <f>MEDIAN(MinStable*D881,C881,D881)</f>
        <v>3.3580000000000001</v>
      </c>
      <c r="F881" s="25">
        <f>E881/D881</f>
        <v>0.98764705882352943</v>
      </c>
      <c r="G881" s="24">
        <f>MAX(0,C881-E881)</f>
        <v>0</v>
      </c>
      <c r="H881" s="24">
        <f>MAX(0,E881-C881)</f>
        <v>0</v>
      </c>
      <c r="I881">
        <f>MIN(MATCH(MEDIAN(MinStable,F881,1),FC_L,1),3)</f>
        <v>3</v>
      </c>
      <c r="J881" s="25">
        <f>INDEX(FC_E1,$I881)+(MEDIAN(MinStable,$F881,1)-INDEX(FC_L,$I881))*(INDEX(FC_E1,$I881+1)-INDEX(FC_E1,$I881))/(INDEX(FC_L,$I881+1)-INDEX(FC_L,$I881))</f>
        <v>0.4268635294117647</v>
      </c>
      <c r="K881" s="25">
        <f>INDEX(FC_E2,$I881)+(MEDIAN(MinStable,$F881,1)-INDEX(FC_L,$I881))*(INDEX(FC_E2,$I881+1)-INDEX(FC_E2,$I881))/(INDEX(FC_L,$I881+1)-INDEX(FC_L,$I881))</f>
        <v>0.4209129411764706</v>
      </c>
      <c r="L881" s="25">
        <f>INDEX(FC_E3,$I881)+(MEDIAN(MinStable,$F881,1)-INDEX(FC_L,$I881))*(INDEX(FC_E3,$I881+1)-INDEX(FC_E3,$I881))/(INDEX(FC_L,$I881+1)-INDEX(FC_L,$I881))</f>
        <v>0.41391294117647059</v>
      </c>
      <c r="M881" s="26">
        <f>(Cap_1*F881/J881+IF(N_base&gt;=2,Cap_2*F881/K881,0)+IF(N_base&gt;=3,Cap_3*F881/L881,0))*dt/60</f>
        <v>0.13303825838316527</v>
      </c>
    </row>
    <row r="882" spans="1:13" x14ac:dyDescent="0.2">
      <c r="A882">
        <v>880</v>
      </c>
      <c r="B882" s="22">
        <f>A882/1440</f>
        <v>0.61111111111111116</v>
      </c>
      <c r="C882" s="27">
        <f>Sim!C882</f>
        <v>3.2932999999999999</v>
      </c>
      <c r="D882" s="24">
        <f>Cap_base</f>
        <v>3.4</v>
      </c>
      <c r="E882" s="24">
        <f>MEDIAN(MinStable*D882,C882,D882)</f>
        <v>3.2932999999999999</v>
      </c>
      <c r="F882" s="25">
        <f>E882/D882</f>
        <v>0.96861764705882347</v>
      </c>
      <c r="G882" s="24">
        <f>MAX(0,C882-E882)</f>
        <v>0</v>
      </c>
      <c r="H882" s="24">
        <f>MAX(0,E882-C882)</f>
        <v>0</v>
      </c>
      <c r="I882">
        <f>MIN(MATCH(MEDIAN(MinStable,F882,1),FC_L,1),3)</f>
        <v>3</v>
      </c>
      <c r="J882" s="25">
        <f>INDEX(FC_E1,$I882)+(MEDIAN(MinStable,$F882,1)-INDEX(FC_L,$I882))*(INDEX(FC_E1,$I882+1)-INDEX(FC_E1,$I882))/(INDEX(FC_L,$I882+1)-INDEX(FC_L,$I882))</f>
        <v>0.42511282352941177</v>
      </c>
      <c r="K882" s="25">
        <f>INDEX(FC_E2,$I882)+(MEDIAN(MinStable,$F882,1)-INDEX(FC_L,$I882))*(INDEX(FC_E2,$I882+1)-INDEX(FC_E2,$I882))/(INDEX(FC_L,$I882+1)-INDEX(FC_L,$I882))</f>
        <v>0.41923835294117645</v>
      </c>
      <c r="L882" s="25">
        <f>INDEX(FC_E3,$I882)+(MEDIAN(MinStable,$F882,1)-INDEX(FC_L,$I882))*(INDEX(FC_E3,$I882+1)-INDEX(FC_E3,$I882))/(INDEX(FC_L,$I882+1)-INDEX(FC_L,$I882))</f>
        <v>0.41223835294117644</v>
      </c>
      <c r="M882" s="26">
        <f>(Cap_1*F882/J882+IF(N_base&gt;=2,Cap_2*F882/K882,0)+IF(N_base&gt;=3,Cap_3*F882/L882,0))*dt/60</f>
        <v>0.13100464886307225</v>
      </c>
    </row>
    <row r="883" spans="1:13" x14ac:dyDescent="0.2">
      <c r="A883">
        <v>881</v>
      </c>
      <c r="B883" s="22">
        <f>A883/1440</f>
        <v>0.6118055555555556</v>
      </c>
      <c r="C883" s="27">
        <f>Sim!C883</f>
        <v>3.4256000000000002</v>
      </c>
      <c r="D883" s="24">
        <f>Cap_base</f>
        <v>3.4</v>
      </c>
      <c r="E883" s="24">
        <f>MEDIAN(MinStable*D883,C883,D883)</f>
        <v>3.4</v>
      </c>
      <c r="F883" s="25">
        <f>E883/D883</f>
        <v>1</v>
      </c>
      <c r="G883" s="24">
        <f>MAX(0,C883-E883)</f>
        <v>2.5600000000000289E-2</v>
      </c>
      <c r="H883" s="24">
        <f>MAX(0,E883-C883)</f>
        <v>0</v>
      </c>
      <c r="I883">
        <f>MIN(MATCH(MEDIAN(MinStable,F883,1),FC_L,1),3)</f>
        <v>3</v>
      </c>
      <c r="J883" s="25">
        <f>INDEX(FC_E1,$I883)+(MEDIAN(MinStable,$F883,1)-INDEX(FC_L,$I883))*(INDEX(FC_E1,$I883+1)-INDEX(FC_E1,$I883))/(INDEX(FC_L,$I883+1)-INDEX(FC_L,$I883))</f>
        <v>0.42799999999999999</v>
      </c>
      <c r="K883" s="25">
        <f>INDEX(FC_E2,$I883)+(MEDIAN(MinStable,$F883,1)-INDEX(FC_L,$I883))*(INDEX(FC_E2,$I883+1)-INDEX(FC_E2,$I883))/(INDEX(FC_L,$I883+1)-INDEX(FC_L,$I883))</f>
        <v>0.42199999999999999</v>
      </c>
      <c r="L883" s="25">
        <f>INDEX(FC_E3,$I883)+(MEDIAN(MinStable,$F883,1)-INDEX(FC_L,$I883))*(INDEX(FC_E3,$I883+1)-INDEX(FC_E3,$I883))/(INDEX(FC_L,$I883+1)-INDEX(FC_L,$I883))</f>
        <v>0.41499999999999998</v>
      </c>
      <c r="M883" s="26">
        <f>(Cap_1*F883/J883+IF(N_base&gt;=2,Cap_2*F883/K883,0)+IF(N_base&gt;=3,Cap_3*F883/L883,0))*dt/60</f>
        <v>0.13434959664142687</v>
      </c>
    </row>
    <row r="884" spans="1:13" x14ac:dyDescent="0.2">
      <c r="A884">
        <v>882</v>
      </c>
      <c r="B884" s="22">
        <f>A884/1440</f>
        <v>0.61250000000000004</v>
      </c>
      <c r="C884" s="27">
        <f>Sim!C884</f>
        <v>3.2704</v>
      </c>
      <c r="D884" s="24">
        <f>Cap_base</f>
        <v>3.4</v>
      </c>
      <c r="E884" s="24">
        <f>MEDIAN(MinStable*D884,C884,D884)</f>
        <v>3.2704</v>
      </c>
      <c r="F884" s="25">
        <f>E884/D884</f>
        <v>0.96188235294117652</v>
      </c>
      <c r="G884" s="24">
        <f>MAX(0,C884-E884)</f>
        <v>0</v>
      </c>
      <c r="H884" s="24">
        <f>MAX(0,E884-C884)</f>
        <v>0</v>
      </c>
      <c r="I884">
        <f>MIN(MATCH(MEDIAN(MinStable,F884,1),FC_L,1),3)</f>
        <v>3</v>
      </c>
      <c r="J884" s="25">
        <f>INDEX(FC_E1,$I884)+(MEDIAN(MinStable,$F884,1)-INDEX(FC_L,$I884))*(INDEX(FC_E1,$I884+1)-INDEX(FC_E1,$I884))/(INDEX(FC_L,$I884+1)-INDEX(FC_L,$I884))</f>
        <v>0.42449317647058826</v>
      </c>
      <c r="K884" s="25">
        <f>INDEX(FC_E2,$I884)+(MEDIAN(MinStable,$F884,1)-INDEX(FC_L,$I884))*(INDEX(FC_E2,$I884+1)-INDEX(FC_E2,$I884))/(INDEX(FC_L,$I884+1)-INDEX(FC_L,$I884))</f>
        <v>0.41864564705882351</v>
      </c>
      <c r="L884" s="25">
        <f>INDEX(FC_E3,$I884)+(MEDIAN(MinStable,$F884,1)-INDEX(FC_L,$I884))*(INDEX(FC_E3,$I884+1)-INDEX(FC_E3,$I884))/(INDEX(FC_L,$I884+1)-INDEX(FC_L,$I884))</f>
        <v>0.41164564705882351</v>
      </c>
      <c r="M884" s="26">
        <f>(Cap_1*F884/J884+IF(N_base&gt;=2,Cap_2*F884/K884,0)+IF(N_base&gt;=3,Cap_3*F884/L884,0))*dt/60</f>
        <v>0.13028090862854844</v>
      </c>
    </row>
    <row r="885" spans="1:13" x14ac:dyDescent="0.2">
      <c r="A885">
        <v>883</v>
      </c>
      <c r="B885" s="22">
        <f>A885/1440</f>
        <v>0.61319444444444449</v>
      </c>
      <c r="C885" s="27">
        <f>Sim!C885</f>
        <v>3.2650000000000001</v>
      </c>
      <c r="D885" s="24">
        <f>Cap_base</f>
        <v>3.4</v>
      </c>
      <c r="E885" s="24">
        <f>MEDIAN(MinStable*D885,C885,D885)</f>
        <v>3.2650000000000001</v>
      </c>
      <c r="F885" s="25">
        <f>E885/D885</f>
        <v>0.96029411764705885</v>
      </c>
      <c r="G885" s="24">
        <f>MAX(0,C885-E885)</f>
        <v>0</v>
      </c>
      <c r="H885" s="24">
        <f>MAX(0,E885-C885)</f>
        <v>0</v>
      </c>
      <c r="I885">
        <f>MIN(MATCH(MEDIAN(MinStable,F885,1),FC_L,1),3)</f>
        <v>3</v>
      </c>
      <c r="J885" s="25">
        <f>INDEX(FC_E1,$I885)+(MEDIAN(MinStable,$F885,1)-INDEX(FC_L,$I885))*(INDEX(FC_E1,$I885+1)-INDEX(FC_E1,$I885))/(INDEX(FC_L,$I885+1)-INDEX(FC_L,$I885))</f>
        <v>0.42434705882352941</v>
      </c>
      <c r="K885" s="25">
        <f>INDEX(FC_E2,$I885)+(MEDIAN(MinStable,$F885,1)-INDEX(FC_L,$I885))*(INDEX(FC_E2,$I885+1)-INDEX(FC_E2,$I885))/(INDEX(FC_L,$I885+1)-INDEX(FC_L,$I885))</f>
        <v>0.41850588235294117</v>
      </c>
      <c r="L885" s="25">
        <f>INDEX(FC_E3,$I885)+(MEDIAN(MinStable,$F885,1)-INDEX(FC_L,$I885))*(INDEX(FC_E3,$I885+1)-INDEX(FC_E3,$I885))/(INDEX(FC_L,$I885+1)-INDEX(FC_L,$I885))</f>
        <v>0.41150588235294117</v>
      </c>
      <c r="M885" s="26">
        <f>(Cap_1*F885/J885+IF(N_base&gt;=2,Cap_2*F885/K885,0)+IF(N_base&gt;=3,Cap_3*F885/L885,0))*dt/60</f>
        <v>0.13010994141030344</v>
      </c>
    </row>
    <row r="886" spans="1:13" x14ac:dyDescent="0.2">
      <c r="A886">
        <v>884</v>
      </c>
      <c r="B886" s="22">
        <f>A886/1440</f>
        <v>0.61388888888888893</v>
      </c>
      <c r="C886" s="27">
        <f>Sim!C886</f>
        <v>3.2966000000000002</v>
      </c>
      <c r="D886" s="24">
        <f>Cap_base</f>
        <v>3.4</v>
      </c>
      <c r="E886" s="24">
        <f>MEDIAN(MinStable*D886,C886,D886)</f>
        <v>3.2966000000000002</v>
      </c>
      <c r="F886" s="25">
        <f>E886/D886</f>
        <v>0.96958823529411775</v>
      </c>
      <c r="G886" s="24">
        <f>MAX(0,C886-E886)</f>
        <v>0</v>
      </c>
      <c r="H886" s="24">
        <f>MAX(0,E886-C886)</f>
        <v>0</v>
      </c>
      <c r="I886">
        <f>MIN(MATCH(MEDIAN(MinStable,F886,1),FC_L,1),3)</f>
        <v>3</v>
      </c>
      <c r="J886" s="25">
        <f>INDEX(FC_E1,$I886)+(MEDIAN(MinStable,$F886,1)-INDEX(FC_L,$I886))*(INDEX(FC_E1,$I886+1)-INDEX(FC_E1,$I886))/(INDEX(FC_L,$I886+1)-INDEX(FC_L,$I886))</f>
        <v>0.42520211764705884</v>
      </c>
      <c r="K886" s="25">
        <f>INDEX(FC_E2,$I886)+(MEDIAN(MinStable,$F886,1)-INDEX(FC_L,$I886))*(INDEX(FC_E2,$I886+1)-INDEX(FC_E2,$I886))/(INDEX(FC_L,$I886+1)-INDEX(FC_L,$I886))</f>
        <v>0.41932376470588234</v>
      </c>
      <c r="L886" s="25">
        <f>INDEX(FC_E3,$I886)+(MEDIAN(MinStable,$F886,1)-INDEX(FC_L,$I886))*(INDEX(FC_E3,$I886+1)-INDEX(FC_E3,$I886))/(INDEX(FC_L,$I886+1)-INDEX(FC_L,$I886))</f>
        <v>0.41232376470588233</v>
      </c>
      <c r="M886" s="26">
        <f>(Cap_1*F886/J886+IF(N_base&gt;=2,Cap_2*F886/K886,0)+IF(N_base&gt;=3,Cap_3*F886/L886,0))*dt/60</f>
        <v>0.13110877189213002</v>
      </c>
    </row>
    <row r="887" spans="1:13" x14ac:dyDescent="0.2">
      <c r="A887">
        <v>885</v>
      </c>
      <c r="B887" s="22">
        <f>A887/1440</f>
        <v>0.61458333333333337</v>
      </c>
      <c r="C887" s="27">
        <f>Sim!C887</f>
        <v>3.3479000000000001</v>
      </c>
      <c r="D887" s="24">
        <f>Cap_base</f>
        <v>3.4</v>
      </c>
      <c r="E887" s="24">
        <f>MEDIAN(MinStable*D887,C887,D887)</f>
        <v>3.3479000000000001</v>
      </c>
      <c r="F887" s="25">
        <f>E887/D887</f>
        <v>0.98467647058823538</v>
      </c>
      <c r="G887" s="24">
        <f>MAX(0,C887-E887)</f>
        <v>0</v>
      </c>
      <c r="H887" s="24">
        <f>MAX(0,E887-C887)</f>
        <v>0</v>
      </c>
      <c r="I887">
        <f>MIN(MATCH(MEDIAN(MinStable,F887,1),FC_L,1),3)</f>
        <v>3</v>
      </c>
      <c r="J887" s="25">
        <f>INDEX(FC_E1,$I887)+(MEDIAN(MinStable,$F887,1)-INDEX(FC_L,$I887))*(INDEX(FC_E1,$I887+1)-INDEX(FC_E1,$I887))/(INDEX(FC_L,$I887+1)-INDEX(FC_L,$I887))</f>
        <v>0.42659023529411766</v>
      </c>
      <c r="K887" s="25">
        <f>INDEX(FC_E2,$I887)+(MEDIAN(MinStable,$F887,1)-INDEX(FC_L,$I887))*(INDEX(FC_E2,$I887+1)-INDEX(FC_E2,$I887))/(INDEX(FC_L,$I887+1)-INDEX(FC_L,$I887))</f>
        <v>0.4206515294117647</v>
      </c>
      <c r="L887" s="25">
        <f>INDEX(FC_E3,$I887)+(MEDIAN(MinStable,$F887,1)-INDEX(FC_L,$I887))*(INDEX(FC_E3,$I887+1)-INDEX(FC_E3,$I887))/(INDEX(FC_L,$I887+1)-INDEX(FC_L,$I887))</f>
        <v>0.4136515294117647</v>
      </c>
      <c r="M887" s="26">
        <f>(Cap_1*F887/J887+IF(N_base&gt;=2,Cap_2*F887/K887,0)+IF(N_base&gt;=3,Cap_3*F887/L887,0))*dt/60</f>
        <v>0.13272188541240512</v>
      </c>
    </row>
    <row r="888" spans="1:13" x14ac:dyDescent="0.2">
      <c r="A888">
        <v>886</v>
      </c>
      <c r="B888" s="22">
        <f>A888/1440</f>
        <v>0.61527777777777781</v>
      </c>
      <c r="C888" s="27">
        <f>Sim!C888</f>
        <v>3.343</v>
      </c>
      <c r="D888" s="24">
        <f>Cap_base</f>
        <v>3.4</v>
      </c>
      <c r="E888" s="24">
        <f>MEDIAN(MinStable*D888,C888,D888)</f>
        <v>3.343</v>
      </c>
      <c r="F888" s="25">
        <f>E888/D888</f>
        <v>0.9832352941176471</v>
      </c>
      <c r="G888" s="24">
        <f>MAX(0,C888-E888)</f>
        <v>0</v>
      </c>
      <c r="H888" s="24">
        <f>MAX(0,E888-C888)</f>
        <v>0</v>
      </c>
      <c r="I888">
        <f>MIN(MATCH(MEDIAN(MinStable,F888,1),FC_L,1),3)</f>
        <v>3</v>
      </c>
      <c r="J888" s="25">
        <f>INDEX(FC_E1,$I888)+(MEDIAN(MinStable,$F888,1)-INDEX(FC_L,$I888))*(INDEX(FC_E1,$I888+1)-INDEX(FC_E1,$I888))/(INDEX(FC_L,$I888+1)-INDEX(FC_L,$I888))</f>
        <v>0.42645764705882355</v>
      </c>
      <c r="K888" s="25">
        <f>INDEX(FC_E2,$I888)+(MEDIAN(MinStable,$F888,1)-INDEX(FC_L,$I888))*(INDEX(FC_E2,$I888+1)-INDEX(FC_E2,$I888))/(INDEX(FC_L,$I888+1)-INDEX(FC_L,$I888))</f>
        <v>0.42052470588235291</v>
      </c>
      <c r="L888" s="25">
        <f>INDEX(FC_E3,$I888)+(MEDIAN(MinStable,$F888,1)-INDEX(FC_L,$I888))*(INDEX(FC_E3,$I888+1)-INDEX(FC_E3,$I888))/(INDEX(FC_L,$I888+1)-INDEX(FC_L,$I888))</f>
        <v>0.41352470588235291</v>
      </c>
      <c r="M888" s="26">
        <f>(Cap_1*F888/J888+IF(N_base&gt;=2,Cap_2*F888/K888,0)+IF(N_base&gt;=3,Cap_3*F888/L888,0))*dt/60</f>
        <v>0.13256825352665749</v>
      </c>
    </row>
    <row r="889" spans="1:13" x14ac:dyDescent="0.2">
      <c r="A889">
        <v>887</v>
      </c>
      <c r="B889" s="22">
        <f>A889/1440</f>
        <v>0.61597222222222225</v>
      </c>
      <c r="C889" s="27">
        <f>Sim!C889</f>
        <v>3.4098999999999999</v>
      </c>
      <c r="D889" s="24">
        <f>Cap_base</f>
        <v>3.4</v>
      </c>
      <c r="E889" s="24">
        <f>MEDIAN(MinStable*D889,C889,D889)</f>
        <v>3.4</v>
      </c>
      <c r="F889" s="25">
        <f>E889/D889</f>
        <v>1</v>
      </c>
      <c r="G889" s="24">
        <f>MAX(0,C889-E889)</f>
        <v>9.9000000000000199E-3</v>
      </c>
      <c r="H889" s="24">
        <f>MAX(0,E889-C889)</f>
        <v>0</v>
      </c>
      <c r="I889">
        <f>MIN(MATCH(MEDIAN(MinStable,F889,1),FC_L,1),3)</f>
        <v>3</v>
      </c>
      <c r="J889" s="25">
        <f>INDEX(FC_E1,$I889)+(MEDIAN(MinStable,$F889,1)-INDEX(FC_L,$I889))*(INDEX(FC_E1,$I889+1)-INDEX(FC_E1,$I889))/(INDEX(FC_L,$I889+1)-INDEX(FC_L,$I889))</f>
        <v>0.42799999999999999</v>
      </c>
      <c r="K889" s="25">
        <f>INDEX(FC_E2,$I889)+(MEDIAN(MinStable,$F889,1)-INDEX(FC_L,$I889))*(INDEX(FC_E2,$I889+1)-INDEX(FC_E2,$I889))/(INDEX(FC_L,$I889+1)-INDEX(FC_L,$I889))</f>
        <v>0.42199999999999999</v>
      </c>
      <c r="L889" s="25">
        <f>INDEX(FC_E3,$I889)+(MEDIAN(MinStable,$F889,1)-INDEX(FC_L,$I889))*(INDEX(FC_E3,$I889+1)-INDEX(FC_E3,$I889))/(INDEX(FC_L,$I889+1)-INDEX(FC_L,$I889))</f>
        <v>0.41499999999999998</v>
      </c>
      <c r="M889" s="26">
        <f>(Cap_1*F889/J889+IF(N_base&gt;=2,Cap_2*F889/K889,0)+IF(N_base&gt;=3,Cap_3*F889/L889,0))*dt/60</f>
        <v>0.13434959664142687</v>
      </c>
    </row>
    <row r="890" spans="1:13" x14ac:dyDescent="0.2">
      <c r="A890">
        <v>888</v>
      </c>
      <c r="B890" s="22">
        <f>A890/1440</f>
        <v>0.6166666666666667</v>
      </c>
      <c r="C890" s="27">
        <f>Sim!C890</f>
        <v>3.2803</v>
      </c>
      <c r="D890" s="24">
        <f>Cap_base</f>
        <v>3.4</v>
      </c>
      <c r="E890" s="24">
        <f>MEDIAN(MinStable*D890,C890,D890)</f>
        <v>3.2803</v>
      </c>
      <c r="F890" s="25">
        <f>E890/D890</f>
        <v>0.9647941176470588</v>
      </c>
      <c r="G890" s="24">
        <f>MAX(0,C890-E890)</f>
        <v>0</v>
      </c>
      <c r="H890" s="24">
        <f>MAX(0,E890-C890)</f>
        <v>0</v>
      </c>
      <c r="I890">
        <f>MIN(MATCH(MEDIAN(MinStable,F890,1),FC_L,1),3)</f>
        <v>3</v>
      </c>
      <c r="J890" s="25">
        <f>INDEX(FC_E1,$I890)+(MEDIAN(MinStable,$F890,1)-INDEX(FC_L,$I890))*(INDEX(FC_E1,$I890+1)-INDEX(FC_E1,$I890))/(INDEX(FC_L,$I890+1)-INDEX(FC_L,$I890))</f>
        <v>0.42476105882352938</v>
      </c>
      <c r="K890" s="25">
        <f>INDEX(FC_E2,$I890)+(MEDIAN(MinStable,$F890,1)-INDEX(FC_L,$I890))*(INDEX(FC_E2,$I890+1)-INDEX(FC_E2,$I890))/(INDEX(FC_L,$I890+1)-INDEX(FC_L,$I890))</f>
        <v>0.41890188235294118</v>
      </c>
      <c r="L890" s="25">
        <f>INDEX(FC_E3,$I890)+(MEDIAN(MinStable,$F890,1)-INDEX(FC_L,$I890))*(INDEX(FC_E3,$I890+1)-INDEX(FC_E3,$I890))/(INDEX(FC_L,$I890+1)-INDEX(FC_L,$I890))</f>
        <v>0.41190188235294117</v>
      </c>
      <c r="M890" s="26">
        <f>(Cap_1*F890/J890+IF(N_base&gt;=2,Cap_2*F890/K890,0)+IF(N_base&gt;=3,Cap_3*F890/L890,0))*dt/60</f>
        <v>0.13059404738265154</v>
      </c>
    </row>
    <row r="891" spans="1:13" x14ac:dyDescent="0.2">
      <c r="A891">
        <v>889</v>
      </c>
      <c r="B891" s="22">
        <f>A891/1440</f>
        <v>0.61736111111111114</v>
      </c>
      <c r="C891" s="27">
        <f>Sim!C891</f>
        <v>3.3950999999999998</v>
      </c>
      <c r="D891" s="24">
        <f>Cap_base</f>
        <v>3.4</v>
      </c>
      <c r="E891" s="24">
        <f>MEDIAN(MinStable*D891,C891,D891)</f>
        <v>3.3950999999999998</v>
      </c>
      <c r="F891" s="25">
        <f>E891/D891</f>
        <v>0.99855882352941172</v>
      </c>
      <c r="G891" s="24">
        <f>MAX(0,C891-E891)</f>
        <v>0</v>
      </c>
      <c r="H891" s="24">
        <f>MAX(0,E891-C891)</f>
        <v>0</v>
      </c>
      <c r="I891">
        <f>MIN(MATCH(MEDIAN(MinStable,F891,1),FC_L,1),3)</f>
        <v>3</v>
      </c>
      <c r="J891" s="25">
        <f>INDEX(FC_E1,$I891)+(MEDIAN(MinStable,$F891,1)-INDEX(FC_L,$I891))*(INDEX(FC_E1,$I891+1)-INDEX(FC_E1,$I891))/(INDEX(FC_L,$I891+1)-INDEX(FC_L,$I891))</f>
        <v>0.42786741176470588</v>
      </c>
      <c r="K891" s="25">
        <f>INDEX(FC_E2,$I891)+(MEDIAN(MinStable,$F891,1)-INDEX(FC_L,$I891))*(INDEX(FC_E2,$I891+1)-INDEX(FC_E2,$I891))/(INDEX(FC_L,$I891+1)-INDEX(FC_L,$I891))</f>
        <v>0.4218731764705882</v>
      </c>
      <c r="L891" s="25">
        <f>INDEX(FC_E3,$I891)+(MEDIAN(MinStable,$F891,1)-INDEX(FC_L,$I891))*(INDEX(FC_E3,$I891+1)-INDEX(FC_E3,$I891))/(INDEX(FC_L,$I891+1)-INDEX(FC_L,$I891))</f>
        <v>0.41487317647058819</v>
      </c>
      <c r="M891" s="26">
        <f>(Cap_1*F891/J891+IF(N_base&gt;=2,Cap_2*F891/K891,0)+IF(N_base&gt;=3,Cap_3*F891/L891,0))*dt/60</f>
        <v>0.13419696104966192</v>
      </c>
    </row>
    <row r="892" spans="1:13" x14ac:dyDescent="0.2">
      <c r="A892">
        <v>890</v>
      </c>
      <c r="B892" s="22">
        <f>A892/1440</f>
        <v>0.61805555555555558</v>
      </c>
      <c r="C892" s="27">
        <f>Sim!C892</f>
        <v>3.4113000000000002</v>
      </c>
      <c r="D892" s="24">
        <f>Cap_base</f>
        <v>3.4</v>
      </c>
      <c r="E892" s="24">
        <f>MEDIAN(MinStable*D892,C892,D892)</f>
        <v>3.4</v>
      </c>
      <c r="F892" s="25">
        <f>E892/D892</f>
        <v>1</v>
      </c>
      <c r="G892" s="24">
        <f>MAX(0,C892-E892)</f>
        <v>1.130000000000031E-2</v>
      </c>
      <c r="H892" s="24">
        <f>MAX(0,E892-C892)</f>
        <v>0</v>
      </c>
      <c r="I892">
        <f>MIN(MATCH(MEDIAN(MinStable,F892,1),FC_L,1),3)</f>
        <v>3</v>
      </c>
      <c r="J892" s="25">
        <f>INDEX(FC_E1,$I892)+(MEDIAN(MinStable,$F892,1)-INDEX(FC_L,$I892))*(INDEX(FC_E1,$I892+1)-INDEX(FC_E1,$I892))/(INDEX(FC_L,$I892+1)-INDEX(FC_L,$I892))</f>
        <v>0.42799999999999999</v>
      </c>
      <c r="K892" s="25">
        <f>INDEX(FC_E2,$I892)+(MEDIAN(MinStable,$F892,1)-INDEX(FC_L,$I892))*(INDEX(FC_E2,$I892+1)-INDEX(FC_E2,$I892))/(INDEX(FC_L,$I892+1)-INDEX(FC_L,$I892))</f>
        <v>0.42199999999999999</v>
      </c>
      <c r="L892" s="25">
        <f>INDEX(FC_E3,$I892)+(MEDIAN(MinStable,$F892,1)-INDEX(FC_L,$I892))*(INDEX(FC_E3,$I892+1)-INDEX(FC_E3,$I892))/(INDEX(FC_L,$I892+1)-INDEX(FC_L,$I892))</f>
        <v>0.41499999999999998</v>
      </c>
      <c r="M892" s="26">
        <f>(Cap_1*F892/J892+IF(N_base&gt;=2,Cap_2*F892/K892,0)+IF(N_base&gt;=3,Cap_3*F892/L892,0))*dt/60</f>
        <v>0.13434959664142687</v>
      </c>
    </row>
    <row r="893" spans="1:13" x14ac:dyDescent="0.2">
      <c r="A893">
        <v>891</v>
      </c>
      <c r="B893" s="22">
        <f>A893/1440</f>
        <v>0.61875000000000002</v>
      </c>
      <c r="C893" s="27">
        <f>Sim!C893</f>
        <v>3.4154</v>
      </c>
      <c r="D893" s="24">
        <f>Cap_base</f>
        <v>3.4</v>
      </c>
      <c r="E893" s="24">
        <f>MEDIAN(MinStable*D893,C893,D893)</f>
        <v>3.4</v>
      </c>
      <c r="F893" s="25">
        <f>E893/D893</f>
        <v>1</v>
      </c>
      <c r="G893" s="24">
        <f>MAX(0,C893-E893)</f>
        <v>1.540000000000008E-2</v>
      </c>
      <c r="H893" s="24">
        <f>MAX(0,E893-C893)</f>
        <v>0</v>
      </c>
      <c r="I893">
        <f>MIN(MATCH(MEDIAN(MinStable,F893,1),FC_L,1),3)</f>
        <v>3</v>
      </c>
      <c r="J893" s="25">
        <f>INDEX(FC_E1,$I893)+(MEDIAN(MinStable,$F893,1)-INDEX(FC_L,$I893))*(INDEX(FC_E1,$I893+1)-INDEX(FC_E1,$I893))/(INDEX(FC_L,$I893+1)-INDEX(FC_L,$I893))</f>
        <v>0.42799999999999999</v>
      </c>
      <c r="K893" s="25">
        <f>INDEX(FC_E2,$I893)+(MEDIAN(MinStable,$F893,1)-INDEX(FC_L,$I893))*(INDEX(FC_E2,$I893+1)-INDEX(FC_E2,$I893))/(INDEX(FC_L,$I893+1)-INDEX(FC_L,$I893))</f>
        <v>0.42199999999999999</v>
      </c>
      <c r="L893" s="25">
        <f>INDEX(FC_E3,$I893)+(MEDIAN(MinStable,$F893,1)-INDEX(FC_L,$I893))*(INDEX(FC_E3,$I893+1)-INDEX(FC_E3,$I893))/(INDEX(FC_L,$I893+1)-INDEX(FC_L,$I893))</f>
        <v>0.41499999999999998</v>
      </c>
      <c r="M893" s="26">
        <f>(Cap_1*F893/J893+IF(N_base&gt;=2,Cap_2*F893/K893,0)+IF(N_base&gt;=3,Cap_3*F893/L893,0))*dt/60</f>
        <v>0.13434959664142687</v>
      </c>
    </row>
    <row r="894" spans="1:13" x14ac:dyDescent="0.2">
      <c r="A894">
        <v>892</v>
      </c>
      <c r="B894" s="22">
        <f>A894/1440</f>
        <v>0.61944444444444446</v>
      </c>
      <c r="C894" s="27">
        <f>Sim!C894</f>
        <v>3.3340000000000001</v>
      </c>
      <c r="D894" s="24">
        <f>Cap_base</f>
        <v>3.4</v>
      </c>
      <c r="E894" s="24">
        <f>MEDIAN(MinStable*D894,C894,D894)</f>
        <v>3.3340000000000001</v>
      </c>
      <c r="F894" s="25">
        <f>E894/D894</f>
        <v>0.98058823529411765</v>
      </c>
      <c r="G894" s="24">
        <f>MAX(0,C894-E894)</f>
        <v>0</v>
      </c>
      <c r="H894" s="24">
        <f>MAX(0,E894-C894)</f>
        <v>0</v>
      </c>
      <c r="I894">
        <f>MIN(MATCH(MEDIAN(MinStable,F894,1),FC_L,1),3)</f>
        <v>3</v>
      </c>
      <c r="J894" s="25">
        <f>INDEX(FC_E1,$I894)+(MEDIAN(MinStable,$F894,1)-INDEX(FC_L,$I894))*(INDEX(FC_E1,$I894+1)-INDEX(FC_E1,$I894))/(INDEX(FC_L,$I894+1)-INDEX(FC_L,$I894))</f>
        <v>0.4262141176470588</v>
      </c>
      <c r="K894" s="25">
        <f>INDEX(FC_E2,$I894)+(MEDIAN(MinStable,$F894,1)-INDEX(FC_L,$I894))*(INDEX(FC_E2,$I894+1)-INDEX(FC_E2,$I894))/(INDEX(FC_L,$I894+1)-INDEX(FC_L,$I894))</f>
        <v>0.42029176470588236</v>
      </c>
      <c r="L894" s="25">
        <f>INDEX(FC_E3,$I894)+(MEDIAN(MinStable,$F894,1)-INDEX(FC_L,$I894))*(INDEX(FC_E3,$I894+1)-INDEX(FC_E3,$I894))/(INDEX(FC_L,$I894+1)-INDEX(FC_L,$I894))</f>
        <v>0.41329176470588236</v>
      </c>
      <c r="M894" s="26">
        <f>(Cap_1*F894/J894+IF(N_base&gt;=2,Cap_2*F894/K894,0)+IF(N_base&gt;=3,Cap_3*F894/L894,0))*dt/60</f>
        <v>0.13228582703486938</v>
      </c>
    </row>
    <row r="895" spans="1:13" x14ac:dyDescent="0.2">
      <c r="A895">
        <v>893</v>
      </c>
      <c r="B895" s="22">
        <f>A895/1440</f>
        <v>0.62013888888888891</v>
      </c>
      <c r="C895" s="27">
        <f>Sim!C895</f>
        <v>3.3109000000000002</v>
      </c>
      <c r="D895" s="24">
        <f>Cap_base</f>
        <v>3.4</v>
      </c>
      <c r="E895" s="24">
        <f>MEDIAN(MinStable*D895,C895,D895)</f>
        <v>3.3109000000000002</v>
      </c>
      <c r="F895" s="25">
        <f>E895/D895</f>
        <v>0.97379411764705892</v>
      </c>
      <c r="G895" s="24">
        <f>MAX(0,C895-E895)</f>
        <v>0</v>
      </c>
      <c r="H895" s="24">
        <f>MAX(0,E895-C895)</f>
        <v>0</v>
      </c>
      <c r="I895">
        <f>MIN(MATCH(MEDIAN(MinStable,F895,1),FC_L,1),3)</f>
        <v>3</v>
      </c>
      <c r="J895" s="25">
        <f>INDEX(FC_E1,$I895)+(MEDIAN(MinStable,$F895,1)-INDEX(FC_L,$I895))*(INDEX(FC_E1,$I895+1)-INDEX(FC_E1,$I895))/(INDEX(FC_L,$I895+1)-INDEX(FC_L,$I895))</f>
        <v>0.42558905882352943</v>
      </c>
      <c r="K895" s="25">
        <f>INDEX(FC_E2,$I895)+(MEDIAN(MinStable,$F895,1)-INDEX(FC_L,$I895))*(INDEX(FC_E2,$I895+1)-INDEX(FC_E2,$I895))/(INDEX(FC_L,$I895+1)-INDEX(FC_L,$I895))</f>
        <v>0.41969388235294119</v>
      </c>
      <c r="L895" s="25">
        <f>INDEX(FC_E3,$I895)+(MEDIAN(MinStable,$F895,1)-INDEX(FC_L,$I895))*(INDEX(FC_E3,$I895+1)-INDEX(FC_E3,$I895))/(INDEX(FC_L,$I895+1)-INDEX(FC_L,$I895))</f>
        <v>0.41269388235294119</v>
      </c>
      <c r="M895" s="26">
        <f>(Cap_1*F895/J895+IF(N_base&gt;=2,Cap_2*F895/K895,0)+IF(N_base&gt;=3,Cap_3*F895/L895,0))*dt/60</f>
        <v>0.13155947397182968</v>
      </c>
    </row>
    <row r="896" spans="1:13" x14ac:dyDescent="0.2">
      <c r="A896">
        <v>894</v>
      </c>
      <c r="B896" s="22">
        <f>A896/1440</f>
        <v>0.62083333333333335</v>
      </c>
      <c r="C896" s="27">
        <f>Sim!C896</f>
        <v>3.2839999999999998</v>
      </c>
      <c r="D896" s="24">
        <f>Cap_base</f>
        <v>3.4</v>
      </c>
      <c r="E896" s="24">
        <f>MEDIAN(MinStable*D896,C896,D896)</f>
        <v>3.2839999999999998</v>
      </c>
      <c r="F896" s="25">
        <f>E896/D896</f>
        <v>0.96588235294117641</v>
      </c>
      <c r="G896" s="24">
        <f>MAX(0,C896-E896)</f>
        <v>0</v>
      </c>
      <c r="H896" s="24">
        <f>MAX(0,E896-C896)</f>
        <v>0</v>
      </c>
      <c r="I896">
        <f>MIN(MATCH(MEDIAN(MinStable,F896,1),FC_L,1),3)</f>
        <v>3</v>
      </c>
      <c r="J896" s="25">
        <f>INDEX(FC_E1,$I896)+(MEDIAN(MinStable,$F896,1)-INDEX(FC_L,$I896))*(INDEX(FC_E1,$I896+1)-INDEX(FC_E1,$I896))/(INDEX(FC_L,$I896+1)-INDEX(FC_L,$I896))</f>
        <v>0.42486117647058824</v>
      </c>
      <c r="K896" s="25">
        <f>INDEX(FC_E2,$I896)+(MEDIAN(MinStable,$F896,1)-INDEX(FC_L,$I896))*(INDEX(FC_E2,$I896+1)-INDEX(FC_E2,$I896))/(INDEX(FC_L,$I896+1)-INDEX(FC_L,$I896))</f>
        <v>0.41899764705882353</v>
      </c>
      <c r="L896" s="25">
        <f>INDEX(FC_E3,$I896)+(MEDIAN(MinStable,$F896,1)-INDEX(FC_L,$I896))*(INDEX(FC_E3,$I896+1)-INDEX(FC_E3,$I896))/(INDEX(FC_L,$I896+1)-INDEX(FC_L,$I896))</f>
        <v>0.41199764705882352</v>
      </c>
      <c r="M896" s="26">
        <f>(Cap_1*F896/J896+IF(N_base&gt;=2,Cap_2*F896/K896,0)+IF(N_base&gt;=3,Cap_3*F896/L896,0))*dt/60</f>
        <v>0.13071097911356341</v>
      </c>
    </row>
    <row r="897" spans="1:13" x14ac:dyDescent="0.2">
      <c r="A897">
        <v>895</v>
      </c>
      <c r="B897" s="22">
        <f>A897/1440</f>
        <v>0.62152777777777779</v>
      </c>
      <c r="C897" s="27">
        <f>Sim!C897</f>
        <v>3.5053999999999998</v>
      </c>
      <c r="D897" s="24">
        <f>Cap_base</f>
        <v>3.4</v>
      </c>
      <c r="E897" s="24">
        <f>MEDIAN(MinStable*D897,C897,D897)</f>
        <v>3.4</v>
      </c>
      <c r="F897" s="25">
        <f>E897/D897</f>
        <v>1</v>
      </c>
      <c r="G897" s="24">
        <f>MAX(0,C897-E897)</f>
        <v>0.10539999999999994</v>
      </c>
      <c r="H897" s="24">
        <f>MAX(0,E897-C897)</f>
        <v>0</v>
      </c>
      <c r="I897">
        <f>MIN(MATCH(MEDIAN(MinStable,F897,1),FC_L,1),3)</f>
        <v>3</v>
      </c>
      <c r="J897" s="25">
        <f>INDEX(FC_E1,$I897)+(MEDIAN(MinStable,$F897,1)-INDEX(FC_L,$I897))*(INDEX(FC_E1,$I897+1)-INDEX(FC_E1,$I897))/(INDEX(FC_L,$I897+1)-INDEX(FC_L,$I897))</f>
        <v>0.42799999999999999</v>
      </c>
      <c r="K897" s="25">
        <f>INDEX(FC_E2,$I897)+(MEDIAN(MinStable,$F897,1)-INDEX(FC_L,$I897))*(INDEX(FC_E2,$I897+1)-INDEX(FC_E2,$I897))/(INDEX(FC_L,$I897+1)-INDEX(FC_L,$I897))</f>
        <v>0.42199999999999999</v>
      </c>
      <c r="L897" s="25">
        <f>INDEX(FC_E3,$I897)+(MEDIAN(MinStable,$F897,1)-INDEX(FC_L,$I897))*(INDEX(FC_E3,$I897+1)-INDEX(FC_E3,$I897))/(INDEX(FC_L,$I897+1)-INDEX(FC_L,$I897))</f>
        <v>0.41499999999999998</v>
      </c>
      <c r="M897" s="26">
        <f>(Cap_1*F897/J897+IF(N_base&gt;=2,Cap_2*F897/K897,0)+IF(N_base&gt;=3,Cap_3*F897/L897,0))*dt/60</f>
        <v>0.13434959664142687</v>
      </c>
    </row>
    <row r="898" spans="1:13" x14ac:dyDescent="0.2">
      <c r="A898">
        <v>896</v>
      </c>
      <c r="B898" s="22">
        <f>A898/1440</f>
        <v>0.62222222222222223</v>
      </c>
      <c r="C898" s="27">
        <f>Sim!C898</f>
        <v>3.36</v>
      </c>
      <c r="D898" s="24">
        <f>Cap_base</f>
        <v>3.4</v>
      </c>
      <c r="E898" s="24">
        <f>MEDIAN(MinStable*D898,C898,D898)</f>
        <v>3.36</v>
      </c>
      <c r="F898" s="25">
        <f>E898/D898</f>
        <v>0.9882352941176471</v>
      </c>
      <c r="G898" s="24">
        <f>MAX(0,C898-E898)</f>
        <v>0</v>
      </c>
      <c r="H898" s="24">
        <f>MAX(0,E898-C898)</f>
        <v>0</v>
      </c>
      <c r="I898">
        <f>MIN(MATCH(MEDIAN(MinStable,F898,1),FC_L,1),3)</f>
        <v>3</v>
      </c>
      <c r="J898" s="25">
        <f>INDEX(FC_E1,$I898)+(MEDIAN(MinStable,$F898,1)-INDEX(FC_L,$I898))*(INDEX(FC_E1,$I898+1)-INDEX(FC_E1,$I898))/(INDEX(FC_L,$I898+1)-INDEX(FC_L,$I898))</f>
        <v>0.42691764705882351</v>
      </c>
      <c r="K898" s="25">
        <f>INDEX(FC_E2,$I898)+(MEDIAN(MinStable,$F898,1)-INDEX(FC_L,$I898))*(INDEX(FC_E2,$I898+1)-INDEX(FC_E2,$I898))/(INDEX(FC_L,$I898+1)-INDEX(FC_L,$I898))</f>
        <v>0.42096470588235291</v>
      </c>
      <c r="L898" s="25">
        <f>INDEX(FC_E3,$I898)+(MEDIAN(MinStable,$F898,1)-INDEX(FC_L,$I898))*(INDEX(FC_E3,$I898+1)-INDEX(FC_E3,$I898))/(INDEX(FC_L,$I898+1)-INDEX(FC_L,$I898))</f>
        <v>0.4139647058823529</v>
      </c>
      <c r="M898" s="26">
        <f>(Cap_1*F898/J898+IF(N_base&gt;=2,Cap_2*F898/K898,0)+IF(N_base&gt;=3,Cap_3*F898/L898,0))*dt/60</f>
        <v>0.13310085913140304</v>
      </c>
    </row>
    <row r="899" spans="1:13" x14ac:dyDescent="0.2">
      <c r="A899">
        <v>897</v>
      </c>
      <c r="B899" s="22">
        <f>A899/1440</f>
        <v>0.62291666666666667</v>
      </c>
      <c r="C899" s="27">
        <f>Sim!C899</f>
        <v>3.3218000000000001</v>
      </c>
      <c r="D899" s="24">
        <f>Cap_base</f>
        <v>3.4</v>
      </c>
      <c r="E899" s="24">
        <f>MEDIAN(MinStable*D899,C899,D899)</f>
        <v>3.3218000000000001</v>
      </c>
      <c r="F899" s="25">
        <f>E899/D899</f>
        <v>0.97700000000000009</v>
      </c>
      <c r="G899" s="24">
        <f>MAX(0,C899-E899)</f>
        <v>0</v>
      </c>
      <c r="H899" s="24">
        <f>MAX(0,E899-C899)</f>
        <v>0</v>
      </c>
      <c r="I899">
        <f>MIN(MATCH(MEDIAN(MinStable,F899,1),FC_L,1),3)</f>
        <v>3</v>
      </c>
      <c r="J899" s="25">
        <f>INDEX(FC_E1,$I899)+(MEDIAN(MinStable,$F899,1)-INDEX(FC_L,$I899))*(INDEX(FC_E1,$I899+1)-INDEX(FC_E1,$I899))/(INDEX(FC_L,$I899+1)-INDEX(FC_L,$I899))</f>
        <v>0.42588399999999998</v>
      </c>
      <c r="K899" s="25">
        <f>INDEX(FC_E2,$I899)+(MEDIAN(MinStable,$F899,1)-INDEX(FC_L,$I899))*(INDEX(FC_E2,$I899+1)-INDEX(FC_E2,$I899))/(INDEX(FC_L,$I899+1)-INDEX(FC_L,$I899))</f>
        <v>0.41997600000000002</v>
      </c>
      <c r="L899" s="25">
        <f>INDEX(FC_E3,$I899)+(MEDIAN(MinStable,$F899,1)-INDEX(FC_L,$I899))*(INDEX(FC_E3,$I899+1)-INDEX(FC_E3,$I899))/(INDEX(FC_L,$I899+1)-INDEX(FC_L,$I899))</f>
        <v>0.41297600000000001</v>
      </c>
      <c r="M899" s="26">
        <f>(Cap_1*F899/J899+IF(N_base&gt;=2,Cap_2*F899/K899,0)+IF(N_base&gt;=3,Cap_3*F899/L899,0))*dt/60</f>
        <v>0.13190247388945239</v>
      </c>
    </row>
    <row r="900" spans="1:13" x14ac:dyDescent="0.2">
      <c r="A900">
        <v>898</v>
      </c>
      <c r="B900" s="22">
        <f>A900/1440</f>
        <v>0.62361111111111112</v>
      </c>
      <c r="C900" s="27">
        <f>Sim!C900</f>
        <v>3.3597999999999999</v>
      </c>
      <c r="D900" s="24">
        <f>Cap_base</f>
        <v>3.4</v>
      </c>
      <c r="E900" s="24">
        <f>MEDIAN(MinStable*D900,C900,D900)</f>
        <v>3.3597999999999999</v>
      </c>
      <c r="F900" s="25">
        <f>E900/D900</f>
        <v>0.98817647058823532</v>
      </c>
      <c r="G900" s="24">
        <f>MAX(0,C900-E900)</f>
        <v>0</v>
      </c>
      <c r="H900" s="24">
        <f>MAX(0,E900-C900)</f>
        <v>0</v>
      </c>
      <c r="I900">
        <f>MIN(MATCH(MEDIAN(MinStable,F900,1),FC_L,1),3)</f>
        <v>3</v>
      </c>
      <c r="J900" s="25">
        <f>INDEX(FC_E1,$I900)+(MEDIAN(MinStable,$F900,1)-INDEX(FC_L,$I900))*(INDEX(FC_E1,$I900+1)-INDEX(FC_E1,$I900))/(INDEX(FC_L,$I900+1)-INDEX(FC_L,$I900))</f>
        <v>0.42691223529411765</v>
      </c>
      <c r="K900" s="25">
        <f>INDEX(FC_E2,$I900)+(MEDIAN(MinStable,$F900,1)-INDEX(FC_L,$I900))*(INDEX(FC_E2,$I900+1)-INDEX(FC_E2,$I900))/(INDEX(FC_L,$I900+1)-INDEX(FC_L,$I900))</f>
        <v>0.42095952941176468</v>
      </c>
      <c r="L900" s="25">
        <f>INDEX(FC_E3,$I900)+(MEDIAN(MinStable,$F900,1)-INDEX(FC_L,$I900))*(INDEX(FC_E3,$I900+1)-INDEX(FC_E3,$I900))/(INDEX(FC_L,$I900+1)-INDEX(FC_L,$I900))</f>
        <v>0.41395952941176467</v>
      </c>
      <c r="M900" s="26">
        <f>(Cap_1*F900/J900+IF(N_base&gt;=2,Cap_2*F900/K900,0)+IF(N_base&gt;=3,Cap_3*F900/L900,0))*dt/60</f>
        <v>0.13309459976065535</v>
      </c>
    </row>
    <row r="901" spans="1:13" x14ac:dyDescent="0.2">
      <c r="A901">
        <v>899</v>
      </c>
      <c r="B901" s="22">
        <f>A901/1440</f>
        <v>0.62430555555555556</v>
      </c>
      <c r="C901" s="27">
        <f>Sim!C901</f>
        <v>3.3376999999999999</v>
      </c>
      <c r="D901" s="24">
        <f>Cap_base</f>
        <v>3.4</v>
      </c>
      <c r="E901" s="24">
        <f>MEDIAN(MinStable*D901,C901,D901)</f>
        <v>3.3376999999999999</v>
      </c>
      <c r="F901" s="25">
        <f>E901/D901</f>
        <v>0.98167647058823526</v>
      </c>
      <c r="G901" s="24">
        <f>MAX(0,C901-E901)</f>
        <v>0</v>
      </c>
      <c r="H901" s="24">
        <f>MAX(0,E901-C901)</f>
        <v>0</v>
      </c>
      <c r="I901">
        <f>MIN(MATCH(MEDIAN(MinStable,F901,1),FC_L,1),3)</f>
        <v>3</v>
      </c>
      <c r="J901" s="25">
        <f>INDEX(FC_E1,$I901)+(MEDIAN(MinStable,$F901,1)-INDEX(FC_L,$I901))*(INDEX(FC_E1,$I901+1)-INDEX(FC_E1,$I901))/(INDEX(FC_L,$I901+1)-INDEX(FC_L,$I901))</f>
        <v>0.42631423529411766</v>
      </c>
      <c r="K901" s="25">
        <f>INDEX(FC_E2,$I901)+(MEDIAN(MinStable,$F901,1)-INDEX(FC_L,$I901))*(INDEX(FC_E2,$I901+1)-INDEX(FC_E2,$I901))/(INDEX(FC_L,$I901+1)-INDEX(FC_L,$I901))</f>
        <v>0.42038752941176472</v>
      </c>
      <c r="L901" s="25">
        <f>INDEX(FC_E3,$I901)+(MEDIAN(MinStable,$F901,1)-INDEX(FC_L,$I901))*(INDEX(FC_E3,$I901+1)-INDEX(FC_E3,$I901))/(INDEX(FC_L,$I901+1)-INDEX(FC_L,$I901))</f>
        <v>0.41338752941176471</v>
      </c>
      <c r="M901" s="26">
        <f>(Cap_1*F901/J901+IF(N_base&gt;=2,Cap_2*F901/K901,0)+IF(N_base&gt;=3,Cap_3*F901/L901,0))*dt/60</f>
        <v>0.13240197420794927</v>
      </c>
    </row>
    <row r="902" spans="1:13" x14ac:dyDescent="0.2">
      <c r="A902">
        <v>900</v>
      </c>
      <c r="B902" s="22">
        <f>A902/1440</f>
        <v>0.625</v>
      </c>
      <c r="C902" s="27">
        <f>Sim!C902</f>
        <v>3.3656999999999999</v>
      </c>
      <c r="D902" s="24">
        <f>Cap_base</f>
        <v>3.4</v>
      </c>
      <c r="E902" s="24">
        <f>MEDIAN(MinStable*D902,C902,D902)</f>
        <v>3.3656999999999999</v>
      </c>
      <c r="F902" s="25">
        <f>E902/D902</f>
        <v>0.98991176470588238</v>
      </c>
      <c r="G902" s="24">
        <f>MAX(0,C902-E902)</f>
        <v>0</v>
      </c>
      <c r="H902" s="24">
        <f>MAX(0,E902-C902)</f>
        <v>0</v>
      </c>
      <c r="I902">
        <f>MIN(MATCH(MEDIAN(MinStable,F902,1),FC_L,1),3)</f>
        <v>3</v>
      </c>
      <c r="J902" s="25">
        <f>INDEX(FC_E1,$I902)+(MEDIAN(MinStable,$F902,1)-INDEX(FC_L,$I902))*(INDEX(FC_E1,$I902+1)-INDEX(FC_E1,$I902))/(INDEX(FC_L,$I902+1)-INDEX(FC_L,$I902))</f>
        <v>0.42707188235294119</v>
      </c>
      <c r="K902" s="25">
        <f>INDEX(FC_E2,$I902)+(MEDIAN(MinStable,$F902,1)-INDEX(FC_L,$I902))*(INDEX(FC_E2,$I902+1)-INDEX(FC_E2,$I902))/(INDEX(FC_L,$I902+1)-INDEX(FC_L,$I902))</f>
        <v>0.42111223529411762</v>
      </c>
      <c r="L902" s="25">
        <f>INDEX(FC_E3,$I902)+(MEDIAN(MinStable,$F902,1)-INDEX(FC_L,$I902))*(INDEX(FC_E3,$I902+1)-INDEX(FC_E3,$I902))/(INDEX(FC_L,$I902+1)-INDEX(FC_L,$I902))</f>
        <v>0.41411223529411761</v>
      </c>
      <c r="M902" s="26">
        <f>(Cap_1*F902/J902+IF(N_base&gt;=2,Cap_2*F902/K902,0)+IF(N_base&gt;=3,Cap_3*F902/L902,0))*dt/60</f>
        <v>0.13327918545690712</v>
      </c>
    </row>
    <row r="903" spans="1:13" x14ac:dyDescent="0.2">
      <c r="A903">
        <v>901</v>
      </c>
      <c r="B903" s="22">
        <f>A903/1440</f>
        <v>0.62569444444444444</v>
      </c>
      <c r="C903" s="27">
        <f>Sim!C903</f>
        <v>3.3279000000000001</v>
      </c>
      <c r="D903" s="24">
        <f>Cap_base</f>
        <v>3.4</v>
      </c>
      <c r="E903" s="24">
        <f>MEDIAN(MinStable*D903,C903,D903)</f>
        <v>3.3279000000000001</v>
      </c>
      <c r="F903" s="25">
        <f>E903/D903</f>
        <v>0.97879411764705893</v>
      </c>
      <c r="G903" s="24">
        <f>MAX(0,C903-E903)</f>
        <v>0</v>
      </c>
      <c r="H903" s="24">
        <f>MAX(0,E903-C903)</f>
        <v>0</v>
      </c>
      <c r="I903">
        <f>MIN(MATCH(MEDIAN(MinStable,F903,1),FC_L,1),3)</f>
        <v>3</v>
      </c>
      <c r="J903" s="25">
        <f>INDEX(FC_E1,$I903)+(MEDIAN(MinStable,$F903,1)-INDEX(FC_L,$I903))*(INDEX(FC_E1,$I903+1)-INDEX(FC_E1,$I903))/(INDEX(FC_L,$I903+1)-INDEX(FC_L,$I903))</f>
        <v>0.42604905882352939</v>
      </c>
      <c r="K903" s="25">
        <f>INDEX(FC_E2,$I903)+(MEDIAN(MinStable,$F903,1)-INDEX(FC_L,$I903))*(INDEX(FC_E2,$I903+1)-INDEX(FC_E2,$I903))/(INDEX(FC_L,$I903+1)-INDEX(FC_L,$I903))</f>
        <v>0.42013388235294119</v>
      </c>
      <c r="L903" s="25">
        <f>INDEX(FC_E3,$I903)+(MEDIAN(MinStable,$F903,1)-INDEX(FC_L,$I903))*(INDEX(FC_E3,$I903+1)-INDEX(FC_E3,$I903))/(INDEX(FC_L,$I903+1)-INDEX(FC_L,$I903))</f>
        <v>0.41313388235294118</v>
      </c>
      <c r="M903" s="26">
        <f>(Cap_1*F903/J903+IF(N_base&gt;=2,Cap_2*F903/K903,0)+IF(N_base&gt;=3,Cap_3*F903/L903,0))*dt/60</f>
        <v>0.13209422366591544</v>
      </c>
    </row>
    <row r="904" spans="1:13" x14ac:dyDescent="0.2">
      <c r="A904">
        <v>902</v>
      </c>
      <c r="B904" s="22">
        <f>A904/1440</f>
        <v>0.62638888888888888</v>
      </c>
      <c r="C904" s="27">
        <f>Sim!C904</f>
        <v>3.4076</v>
      </c>
      <c r="D904" s="24">
        <f>Cap_base</f>
        <v>3.4</v>
      </c>
      <c r="E904" s="24">
        <f>MEDIAN(MinStable*D904,C904,D904)</f>
        <v>3.4</v>
      </c>
      <c r="F904" s="25">
        <f>E904/D904</f>
        <v>1</v>
      </c>
      <c r="G904" s="24">
        <f>MAX(0,C904-E904)</f>
        <v>7.6000000000000512E-3</v>
      </c>
      <c r="H904" s="24">
        <f>MAX(0,E904-C904)</f>
        <v>0</v>
      </c>
      <c r="I904">
        <f>MIN(MATCH(MEDIAN(MinStable,F904,1),FC_L,1),3)</f>
        <v>3</v>
      </c>
      <c r="J904" s="25">
        <f>INDEX(FC_E1,$I904)+(MEDIAN(MinStable,$F904,1)-INDEX(FC_L,$I904))*(INDEX(FC_E1,$I904+1)-INDEX(FC_E1,$I904))/(INDEX(FC_L,$I904+1)-INDEX(FC_L,$I904))</f>
        <v>0.42799999999999999</v>
      </c>
      <c r="K904" s="25">
        <f>INDEX(FC_E2,$I904)+(MEDIAN(MinStable,$F904,1)-INDEX(FC_L,$I904))*(INDEX(FC_E2,$I904+1)-INDEX(FC_E2,$I904))/(INDEX(FC_L,$I904+1)-INDEX(FC_L,$I904))</f>
        <v>0.42199999999999999</v>
      </c>
      <c r="L904" s="25">
        <f>INDEX(FC_E3,$I904)+(MEDIAN(MinStable,$F904,1)-INDEX(FC_L,$I904))*(INDEX(FC_E3,$I904+1)-INDEX(FC_E3,$I904))/(INDEX(FC_L,$I904+1)-INDEX(FC_L,$I904))</f>
        <v>0.41499999999999998</v>
      </c>
      <c r="M904" s="26">
        <f>(Cap_1*F904/J904+IF(N_base&gt;=2,Cap_2*F904/K904,0)+IF(N_base&gt;=3,Cap_3*F904/L904,0))*dt/60</f>
        <v>0.13434959664142687</v>
      </c>
    </row>
    <row r="905" spans="1:13" x14ac:dyDescent="0.2">
      <c r="A905">
        <v>903</v>
      </c>
      <c r="B905" s="22">
        <f>A905/1440</f>
        <v>0.62708333333333333</v>
      </c>
      <c r="C905" s="27">
        <f>Sim!C905</f>
        <v>3.2932999999999999</v>
      </c>
      <c r="D905" s="24">
        <f>Cap_base</f>
        <v>3.4</v>
      </c>
      <c r="E905" s="24">
        <f>MEDIAN(MinStable*D905,C905,D905)</f>
        <v>3.2932999999999999</v>
      </c>
      <c r="F905" s="25">
        <f>E905/D905</f>
        <v>0.96861764705882347</v>
      </c>
      <c r="G905" s="24">
        <f>MAX(0,C905-E905)</f>
        <v>0</v>
      </c>
      <c r="H905" s="24">
        <f>MAX(0,E905-C905)</f>
        <v>0</v>
      </c>
      <c r="I905">
        <f>MIN(MATCH(MEDIAN(MinStable,F905,1),FC_L,1),3)</f>
        <v>3</v>
      </c>
      <c r="J905" s="25">
        <f>INDEX(FC_E1,$I905)+(MEDIAN(MinStable,$F905,1)-INDEX(FC_L,$I905))*(INDEX(FC_E1,$I905+1)-INDEX(FC_E1,$I905))/(INDEX(FC_L,$I905+1)-INDEX(FC_L,$I905))</f>
        <v>0.42511282352941177</v>
      </c>
      <c r="K905" s="25">
        <f>INDEX(FC_E2,$I905)+(MEDIAN(MinStable,$F905,1)-INDEX(FC_L,$I905))*(INDEX(FC_E2,$I905+1)-INDEX(FC_E2,$I905))/(INDEX(FC_L,$I905+1)-INDEX(FC_L,$I905))</f>
        <v>0.41923835294117645</v>
      </c>
      <c r="L905" s="25">
        <f>INDEX(FC_E3,$I905)+(MEDIAN(MinStable,$F905,1)-INDEX(FC_L,$I905))*(INDEX(FC_E3,$I905+1)-INDEX(FC_E3,$I905))/(INDEX(FC_L,$I905+1)-INDEX(FC_L,$I905))</f>
        <v>0.41223835294117644</v>
      </c>
      <c r="M905" s="26">
        <f>(Cap_1*F905/J905+IF(N_base&gt;=2,Cap_2*F905/K905,0)+IF(N_base&gt;=3,Cap_3*F905/L905,0))*dt/60</f>
        <v>0.13100464886307225</v>
      </c>
    </row>
    <row r="906" spans="1:13" x14ac:dyDescent="0.2">
      <c r="A906">
        <v>904</v>
      </c>
      <c r="B906" s="22">
        <f>A906/1440</f>
        <v>0.62777777777777777</v>
      </c>
      <c r="C906" s="27">
        <f>Sim!C906</f>
        <v>3.4264000000000001</v>
      </c>
      <c r="D906" s="24">
        <f>Cap_base</f>
        <v>3.4</v>
      </c>
      <c r="E906" s="24">
        <f>MEDIAN(MinStable*D906,C906,D906)</f>
        <v>3.4</v>
      </c>
      <c r="F906" s="25">
        <f>E906/D906</f>
        <v>1</v>
      </c>
      <c r="G906" s="24">
        <f>MAX(0,C906-E906)</f>
        <v>2.6400000000000201E-2</v>
      </c>
      <c r="H906" s="24">
        <f>MAX(0,E906-C906)</f>
        <v>0</v>
      </c>
      <c r="I906">
        <f>MIN(MATCH(MEDIAN(MinStable,F906,1),FC_L,1),3)</f>
        <v>3</v>
      </c>
      <c r="J906" s="25">
        <f>INDEX(FC_E1,$I906)+(MEDIAN(MinStable,$F906,1)-INDEX(FC_L,$I906))*(INDEX(FC_E1,$I906+1)-INDEX(FC_E1,$I906))/(INDEX(FC_L,$I906+1)-INDEX(FC_L,$I906))</f>
        <v>0.42799999999999999</v>
      </c>
      <c r="K906" s="25">
        <f>INDEX(FC_E2,$I906)+(MEDIAN(MinStable,$F906,1)-INDEX(FC_L,$I906))*(INDEX(FC_E2,$I906+1)-INDEX(FC_E2,$I906))/(INDEX(FC_L,$I906+1)-INDEX(FC_L,$I906))</f>
        <v>0.42199999999999999</v>
      </c>
      <c r="L906" s="25">
        <f>INDEX(FC_E3,$I906)+(MEDIAN(MinStable,$F906,1)-INDEX(FC_L,$I906))*(INDEX(FC_E3,$I906+1)-INDEX(FC_E3,$I906))/(INDEX(FC_L,$I906+1)-INDEX(FC_L,$I906))</f>
        <v>0.41499999999999998</v>
      </c>
      <c r="M906" s="26">
        <f>(Cap_1*F906/J906+IF(N_base&gt;=2,Cap_2*F906/K906,0)+IF(N_base&gt;=3,Cap_3*F906/L906,0))*dt/60</f>
        <v>0.13434959664142687</v>
      </c>
    </row>
    <row r="907" spans="1:13" x14ac:dyDescent="0.2">
      <c r="A907">
        <v>905</v>
      </c>
      <c r="B907" s="22">
        <f>A907/1440</f>
        <v>0.62847222222222221</v>
      </c>
      <c r="C907" s="27">
        <f>Sim!C907</f>
        <v>3.3748999999999998</v>
      </c>
      <c r="D907" s="24">
        <f>Cap_base</f>
        <v>3.4</v>
      </c>
      <c r="E907" s="24">
        <f>MEDIAN(MinStable*D907,C907,D907)</f>
        <v>3.3748999999999998</v>
      </c>
      <c r="F907" s="25">
        <f>E907/D907</f>
        <v>0.99261764705882349</v>
      </c>
      <c r="G907" s="24">
        <f>MAX(0,C907-E907)</f>
        <v>0</v>
      </c>
      <c r="H907" s="24">
        <f>MAX(0,E907-C907)</f>
        <v>0</v>
      </c>
      <c r="I907">
        <f>MIN(MATCH(MEDIAN(MinStable,F907,1),FC_L,1),3)</f>
        <v>3</v>
      </c>
      <c r="J907" s="25">
        <f>INDEX(FC_E1,$I907)+(MEDIAN(MinStable,$F907,1)-INDEX(FC_L,$I907))*(INDEX(FC_E1,$I907+1)-INDEX(FC_E1,$I907))/(INDEX(FC_L,$I907+1)-INDEX(FC_L,$I907))</f>
        <v>0.42732082352941175</v>
      </c>
      <c r="K907" s="25">
        <f>INDEX(FC_E2,$I907)+(MEDIAN(MinStable,$F907,1)-INDEX(FC_L,$I907))*(INDEX(FC_E2,$I907+1)-INDEX(FC_E2,$I907))/(INDEX(FC_L,$I907+1)-INDEX(FC_L,$I907))</f>
        <v>0.42135035294117645</v>
      </c>
      <c r="L907" s="25">
        <f>INDEX(FC_E3,$I907)+(MEDIAN(MinStable,$F907,1)-INDEX(FC_L,$I907))*(INDEX(FC_E3,$I907+1)-INDEX(FC_E3,$I907))/(INDEX(FC_L,$I907+1)-INDEX(FC_L,$I907))</f>
        <v>0.41435035294117645</v>
      </c>
      <c r="M907" s="26">
        <f>(Cap_1*F907/J907+IF(N_base&gt;=2,Cap_2*F907/K907,0)+IF(N_base&gt;=3,Cap_3*F907/L907,0))*dt/60</f>
        <v>0.13356674268839139</v>
      </c>
    </row>
    <row r="908" spans="1:13" x14ac:dyDescent="0.2">
      <c r="A908">
        <v>906</v>
      </c>
      <c r="B908" s="22">
        <f>A908/1440</f>
        <v>0.62916666666666665</v>
      </c>
      <c r="C908" s="27">
        <f>Sim!C908</f>
        <v>3.4293</v>
      </c>
      <c r="D908" s="24">
        <f>Cap_base</f>
        <v>3.4</v>
      </c>
      <c r="E908" s="24">
        <f>MEDIAN(MinStable*D908,C908,D908)</f>
        <v>3.4</v>
      </c>
      <c r="F908" s="25">
        <f>E908/D908</f>
        <v>1</v>
      </c>
      <c r="G908" s="24">
        <f>MAX(0,C908-E908)</f>
        <v>2.9300000000000104E-2</v>
      </c>
      <c r="H908" s="24">
        <f>MAX(0,E908-C908)</f>
        <v>0</v>
      </c>
      <c r="I908">
        <f>MIN(MATCH(MEDIAN(MinStable,F908,1),FC_L,1),3)</f>
        <v>3</v>
      </c>
      <c r="J908" s="25">
        <f>INDEX(FC_E1,$I908)+(MEDIAN(MinStable,$F908,1)-INDEX(FC_L,$I908))*(INDEX(FC_E1,$I908+1)-INDEX(FC_E1,$I908))/(INDEX(FC_L,$I908+1)-INDEX(FC_L,$I908))</f>
        <v>0.42799999999999999</v>
      </c>
      <c r="K908" s="25">
        <f>INDEX(FC_E2,$I908)+(MEDIAN(MinStable,$F908,1)-INDEX(FC_L,$I908))*(INDEX(FC_E2,$I908+1)-INDEX(FC_E2,$I908))/(INDEX(FC_L,$I908+1)-INDEX(FC_L,$I908))</f>
        <v>0.42199999999999999</v>
      </c>
      <c r="L908" s="25">
        <f>INDEX(FC_E3,$I908)+(MEDIAN(MinStable,$F908,1)-INDEX(FC_L,$I908))*(INDEX(FC_E3,$I908+1)-INDEX(FC_E3,$I908))/(INDEX(FC_L,$I908+1)-INDEX(FC_L,$I908))</f>
        <v>0.41499999999999998</v>
      </c>
      <c r="M908" s="26">
        <f>(Cap_1*F908/J908+IF(N_base&gt;=2,Cap_2*F908/K908,0)+IF(N_base&gt;=3,Cap_3*F908/L908,0))*dt/60</f>
        <v>0.13434959664142687</v>
      </c>
    </row>
    <row r="909" spans="1:13" x14ac:dyDescent="0.2">
      <c r="A909">
        <v>907</v>
      </c>
      <c r="B909" s="22">
        <f>A909/1440</f>
        <v>0.62986111111111109</v>
      </c>
      <c r="C909" s="27">
        <f>Sim!C909</f>
        <v>3.3567</v>
      </c>
      <c r="D909" s="24">
        <f>Cap_base</f>
        <v>3.4</v>
      </c>
      <c r="E909" s="24">
        <f>MEDIAN(MinStable*D909,C909,D909)</f>
        <v>3.3567</v>
      </c>
      <c r="F909" s="25">
        <f>E909/D909</f>
        <v>0.98726470588235293</v>
      </c>
      <c r="G909" s="24">
        <f>MAX(0,C909-E909)</f>
        <v>0</v>
      </c>
      <c r="H909" s="24">
        <f>MAX(0,E909-C909)</f>
        <v>0</v>
      </c>
      <c r="I909">
        <f>MIN(MATCH(MEDIAN(MinStable,F909,1),FC_L,1),3)</f>
        <v>3</v>
      </c>
      <c r="J909" s="25">
        <f>INDEX(FC_E1,$I909)+(MEDIAN(MinStable,$F909,1)-INDEX(FC_L,$I909))*(INDEX(FC_E1,$I909+1)-INDEX(FC_E1,$I909))/(INDEX(FC_L,$I909+1)-INDEX(FC_L,$I909))</f>
        <v>0.42682835294117649</v>
      </c>
      <c r="K909" s="25">
        <f>INDEX(FC_E2,$I909)+(MEDIAN(MinStable,$F909,1)-INDEX(FC_L,$I909))*(INDEX(FC_E2,$I909+1)-INDEX(FC_E2,$I909))/(INDEX(FC_L,$I909+1)-INDEX(FC_L,$I909))</f>
        <v>0.42087929411764702</v>
      </c>
      <c r="L909" s="25">
        <f>INDEX(FC_E3,$I909)+(MEDIAN(MinStable,$F909,1)-INDEX(FC_L,$I909))*(INDEX(FC_E3,$I909+1)-INDEX(FC_E3,$I909))/(INDEX(FC_L,$I909+1)-INDEX(FC_L,$I909))</f>
        <v>0.41387929411764701</v>
      </c>
      <c r="M909" s="26">
        <f>(Cap_1*F909/J909+IF(N_base&gt;=2,Cap_2*F909/K909,0)+IF(N_base&gt;=3,Cap_3*F909/L909,0))*dt/60</f>
        <v>0.1329975595049448</v>
      </c>
    </row>
    <row r="910" spans="1:13" x14ac:dyDescent="0.2">
      <c r="A910">
        <v>908</v>
      </c>
      <c r="B910" s="22">
        <f>A910/1440</f>
        <v>0.63055555555555554</v>
      </c>
      <c r="C910" s="27">
        <f>Sim!C910</f>
        <v>3.343</v>
      </c>
      <c r="D910" s="24">
        <f>Cap_base</f>
        <v>3.4</v>
      </c>
      <c r="E910" s="24">
        <f>MEDIAN(MinStable*D910,C910,D910)</f>
        <v>3.343</v>
      </c>
      <c r="F910" s="25">
        <f>E910/D910</f>
        <v>0.9832352941176471</v>
      </c>
      <c r="G910" s="24">
        <f>MAX(0,C910-E910)</f>
        <v>0</v>
      </c>
      <c r="H910" s="24">
        <f>MAX(0,E910-C910)</f>
        <v>0</v>
      </c>
      <c r="I910">
        <f>MIN(MATCH(MEDIAN(MinStable,F910,1),FC_L,1),3)</f>
        <v>3</v>
      </c>
      <c r="J910" s="25">
        <f>INDEX(FC_E1,$I910)+(MEDIAN(MinStable,$F910,1)-INDEX(FC_L,$I910))*(INDEX(FC_E1,$I910+1)-INDEX(FC_E1,$I910))/(INDEX(FC_L,$I910+1)-INDEX(FC_L,$I910))</f>
        <v>0.42645764705882355</v>
      </c>
      <c r="K910" s="25">
        <f>INDEX(FC_E2,$I910)+(MEDIAN(MinStable,$F910,1)-INDEX(FC_L,$I910))*(INDEX(FC_E2,$I910+1)-INDEX(FC_E2,$I910))/(INDEX(FC_L,$I910+1)-INDEX(FC_L,$I910))</f>
        <v>0.42052470588235291</v>
      </c>
      <c r="L910" s="25">
        <f>INDEX(FC_E3,$I910)+(MEDIAN(MinStable,$F910,1)-INDEX(FC_L,$I910))*(INDEX(FC_E3,$I910+1)-INDEX(FC_E3,$I910))/(INDEX(FC_L,$I910+1)-INDEX(FC_L,$I910))</f>
        <v>0.41352470588235291</v>
      </c>
      <c r="M910" s="26">
        <f>(Cap_1*F910/J910+IF(N_base&gt;=2,Cap_2*F910/K910,0)+IF(N_base&gt;=3,Cap_3*F910/L910,0))*dt/60</f>
        <v>0.13256825352665749</v>
      </c>
    </row>
    <row r="911" spans="1:13" x14ac:dyDescent="0.2">
      <c r="A911">
        <v>909</v>
      </c>
      <c r="B911" s="22">
        <f>A911/1440</f>
        <v>0.63124999999999998</v>
      </c>
      <c r="C911" s="27">
        <f>Sim!C911</f>
        <v>3.3022999999999998</v>
      </c>
      <c r="D911" s="24">
        <f>Cap_base</f>
        <v>3.4</v>
      </c>
      <c r="E911" s="24">
        <f>MEDIAN(MinStable*D911,C911,D911)</f>
        <v>3.3022999999999998</v>
      </c>
      <c r="F911" s="25">
        <f>E911/D911</f>
        <v>0.97126470588235292</v>
      </c>
      <c r="G911" s="24">
        <f>MAX(0,C911-E911)</f>
        <v>0</v>
      </c>
      <c r="H911" s="24">
        <f>MAX(0,E911-C911)</f>
        <v>0</v>
      </c>
      <c r="I911">
        <f>MIN(MATCH(MEDIAN(MinStable,F911,1),FC_L,1),3)</f>
        <v>3</v>
      </c>
      <c r="J911" s="25">
        <f>INDEX(FC_E1,$I911)+(MEDIAN(MinStable,$F911,1)-INDEX(FC_L,$I911))*(INDEX(FC_E1,$I911+1)-INDEX(FC_E1,$I911))/(INDEX(FC_L,$I911+1)-INDEX(FC_L,$I911))</f>
        <v>0.42535635294117646</v>
      </c>
      <c r="K911" s="25">
        <f>INDEX(FC_E2,$I911)+(MEDIAN(MinStable,$F911,1)-INDEX(FC_L,$I911))*(INDEX(FC_E2,$I911+1)-INDEX(FC_E2,$I911))/(INDEX(FC_L,$I911+1)-INDEX(FC_L,$I911))</f>
        <v>0.41947129411764705</v>
      </c>
      <c r="L911" s="25">
        <f>INDEX(FC_E3,$I911)+(MEDIAN(MinStable,$F911,1)-INDEX(FC_L,$I911))*(INDEX(FC_E3,$I911+1)-INDEX(FC_E3,$I911))/(INDEX(FC_L,$I911+1)-INDEX(FC_L,$I911))</f>
        <v>0.41247129411764705</v>
      </c>
      <c r="M911" s="26">
        <f>(Cap_1*F911/J911+IF(N_base&gt;=2,Cap_2*F911/K911,0)+IF(N_base&gt;=3,Cap_3*F911/L911,0))*dt/60</f>
        <v>0.13128851925683577</v>
      </c>
    </row>
    <row r="912" spans="1:13" x14ac:dyDescent="0.2">
      <c r="A912">
        <v>910</v>
      </c>
      <c r="B912" s="22">
        <f>A912/1440</f>
        <v>0.63194444444444442</v>
      </c>
      <c r="C912" s="27">
        <f>Sim!C912</f>
        <v>3.3298000000000001</v>
      </c>
      <c r="D912" s="24">
        <f>Cap_base</f>
        <v>3.4</v>
      </c>
      <c r="E912" s="24">
        <f>MEDIAN(MinStable*D912,C912,D912)</f>
        <v>3.3298000000000001</v>
      </c>
      <c r="F912" s="25">
        <f>E912/D912</f>
        <v>0.97935294117647065</v>
      </c>
      <c r="G912" s="24">
        <f>MAX(0,C912-E912)</f>
        <v>0</v>
      </c>
      <c r="H912" s="24">
        <f>MAX(0,E912-C912)</f>
        <v>0</v>
      </c>
      <c r="I912">
        <f>MIN(MATCH(MEDIAN(MinStable,F912,1),FC_L,1),3)</f>
        <v>3</v>
      </c>
      <c r="J912" s="25">
        <f>INDEX(FC_E1,$I912)+(MEDIAN(MinStable,$F912,1)-INDEX(FC_L,$I912))*(INDEX(FC_E1,$I912+1)-INDEX(FC_E1,$I912))/(INDEX(FC_L,$I912+1)-INDEX(FC_L,$I912))</f>
        <v>0.4261004705882353</v>
      </c>
      <c r="K912" s="25">
        <f>INDEX(FC_E2,$I912)+(MEDIAN(MinStable,$F912,1)-INDEX(FC_L,$I912))*(INDEX(FC_E2,$I912+1)-INDEX(FC_E2,$I912))/(INDEX(FC_L,$I912+1)-INDEX(FC_L,$I912))</f>
        <v>0.42018305882352941</v>
      </c>
      <c r="L912" s="25">
        <f>INDEX(FC_E3,$I912)+(MEDIAN(MinStable,$F912,1)-INDEX(FC_L,$I912))*(INDEX(FC_E3,$I912+1)-INDEX(FC_E3,$I912))/(INDEX(FC_L,$I912+1)-INDEX(FC_L,$I912))</f>
        <v>0.4131830588235294</v>
      </c>
      <c r="M912" s="26">
        <f>(Cap_1*F912/J912+IF(N_base&gt;=2,Cap_2*F912/K912,0)+IF(N_base&gt;=3,Cap_3*F912/L912,0))*dt/60</f>
        <v>0.1321539190950887</v>
      </c>
    </row>
    <row r="913" spans="1:13" x14ac:dyDescent="0.2">
      <c r="A913">
        <v>911</v>
      </c>
      <c r="B913" s="22">
        <f>A913/1440</f>
        <v>0.63263888888888886</v>
      </c>
      <c r="C913" s="27">
        <f>Sim!C913</f>
        <v>3.2766000000000002</v>
      </c>
      <c r="D913" s="24">
        <f>Cap_base</f>
        <v>3.4</v>
      </c>
      <c r="E913" s="24">
        <f>MEDIAN(MinStable*D913,C913,D913)</f>
        <v>3.2766000000000002</v>
      </c>
      <c r="F913" s="25">
        <f>E913/D913</f>
        <v>0.9637058823529413</v>
      </c>
      <c r="G913" s="24">
        <f>MAX(0,C913-E913)</f>
        <v>0</v>
      </c>
      <c r="H913" s="24">
        <f>MAX(0,E913-C913)</f>
        <v>0</v>
      </c>
      <c r="I913">
        <f>MIN(MATCH(MEDIAN(MinStable,F913,1),FC_L,1),3)</f>
        <v>3</v>
      </c>
      <c r="J913" s="25">
        <f>INDEX(FC_E1,$I913)+(MEDIAN(MinStable,$F913,1)-INDEX(FC_L,$I913))*(INDEX(FC_E1,$I913+1)-INDEX(FC_E1,$I913))/(INDEX(FC_L,$I913+1)-INDEX(FC_L,$I913))</f>
        <v>0.42466094117647057</v>
      </c>
      <c r="K913" s="25">
        <f>INDEX(FC_E2,$I913)+(MEDIAN(MinStable,$F913,1)-INDEX(FC_L,$I913))*(INDEX(FC_E2,$I913+1)-INDEX(FC_E2,$I913))/(INDEX(FC_L,$I913+1)-INDEX(FC_L,$I913))</f>
        <v>0.41880611764705883</v>
      </c>
      <c r="L913" s="25">
        <f>INDEX(FC_E3,$I913)+(MEDIAN(MinStable,$F913,1)-INDEX(FC_L,$I913))*(INDEX(FC_E3,$I913+1)-INDEX(FC_E3,$I913))/(INDEX(FC_L,$I913+1)-INDEX(FC_L,$I913))</f>
        <v>0.41180611764705882</v>
      </c>
      <c r="M913" s="26">
        <f>(Cap_1*F913/J913+IF(N_base&gt;=2,Cap_2*F913/K913,0)+IF(N_base&gt;=3,Cap_3*F913/L913,0))*dt/60</f>
        <v>0.13047706130214434</v>
      </c>
    </row>
    <row r="914" spans="1:13" x14ac:dyDescent="0.2">
      <c r="A914">
        <v>912</v>
      </c>
      <c r="B914" s="22">
        <f>A914/1440</f>
        <v>0.6333333333333333</v>
      </c>
      <c r="C914" s="27">
        <f>Sim!C914</f>
        <v>3.4464999999999999</v>
      </c>
      <c r="D914" s="24">
        <f>Cap_base</f>
        <v>3.4</v>
      </c>
      <c r="E914" s="24">
        <f>MEDIAN(MinStable*D914,C914,D914)</f>
        <v>3.4</v>
      </c>
      <c r="F914" s="25">
        <f>E914/D914</f>
        <v>1</v>
      </c>
      <c r="G914" s="24">
        <f>MAX(0,C914-E914)</f>
        <v>4.6499999999999986E-2</v>
      </c>
      <c r="H914" s="24">
        <f>MAX(0,E914-C914)</f>
        <v>0</v>
      </c>
      <c r="I914">
        <f>MIN(MATCH(MEDIAN(MinStable,F914,1),FC_L,1),3)</f>
        <v>3</v>
      </c>
      <c r="J914" s="25">
        <f>INDEX(FC_E1,$I914)+(MEDIAN(MinStable,$F914,1)-INDEX(FC_L,$I914))*(INDEX(FC_E1,$I914+1)-INDEX(FC_E1,$I914))/(INDEX(FC_L,$I914+1)-INDEX(FC_L,$I914))</f>
        <v>0.42799999999999999</v>
      </c>
      <c r="K914" s="25">
        <f>INDEX(FC_E2,$I914)+(MEDIAN(MinStable,$F914,1)-INDEX(FC_L,$I914))*(INDEX(FC_E2,$I914+1)-INDEX(FC_E2,$I914))/(INDEX(FC_L,$I914+1)-INDEX(FC_L,$I914))</f>
        <v>0.42199999999999999</v>
      </c>
      <c r="L914" s="25">
        <f>INDEX(FC_E3,$I914)+(MEDIAN(MinStable,$F914,1)-INDEX(FC_L,$I914))*(INDEX(FC_E3,$I914+1)-INDEX(FC_E3,$I914))/(INDEX(FC_L,$I914+1)-INDEX(FC_L,$I914))</f>
        <v>0.41499999999999998</v>
      </c>
      <c r="M914" s="26">
        <f>(Cap_1*F914/J914+IF(N_base&gt;=2,Cap_2*F914/K914,0)+IF(N_base&gt;=3,Cap_3*F914/L914,0))*dt/60</f>
        <v>0.13434959664142687</v>
      </c>
    </row>
    <row r="915" spans="1:13" x14ac:dyDescent="0.2">
      <c r="A915">
        <v>913</v>
      </c>
      <c r="B915" s="22">
        <f>A915/1440</f>
        <v>0.63402777777777775</v>
      </c>
      <c r="C915" s="27">
        <f>Sim!C915</f>
        <v>3.3992</v>
      </c>
      <c r="D915" s="24">
        <f>Cap_base</f>
        <v>3.4</v>
      </c>
      <c r="E915" s="24">
        <f>MEDIAN(MinStable*D915,C915,D915)</f>
        <v>3.3992</v>
      </c>
      <c r="F915" s="25">
        <f>E915/D915</f>
        <v>0.999764705882353</v>
      </c>
      <c r="G915" s="24">
        <f>MAX(0,C915-E915)</f>
        <v>0</v>
      </c>
      <c r="H915" s="24">
        <f>MAX(0,E915-C915)</f>
        <v>0</v>
      </c>
      <c r="I915">
        <f>MIN(MATCH(MEDIAN(MinStable,F915,1),FC_L,1),3)</f>
        <v>3</v>
      </c>
      <c r="J915" s="25">
        <f>INDEX(FC_E1,$I915)+(MEDIAN(MinStable,$F915,1)-INDEX(FC_L,$I915))*(INDEX(FC_E1,$I915+1)-INDEX(FC_E1,$I915))/(INDEX(FC_L,$I915+1)-INDEX(FC_L,$I915))</f>
        <v>0.42797835294117648</v>
      </c>
      <c r="K915" s="25">
        <f>INDEX(FC_E2,$I915)+(MEDIAN(MinStable,$F915,1)-INDEX(FC_L,$I915))*(INDEX(FC_E2,$I915+1)-INDEX(FC_E2,$I915))/(INDEX(FC_L,$I915+1)-INDEX(FC_L,$I915))</f>
        <v>0.42197929411764706</v>
      </c>
      <c r="L915" s="25">
        <f>INDEX(FC_E3,$I915)+(MEDIAN(MinStable,$F915,1)-INDEX(FC_L,$I915))*(INDEX(FC_E3,$I915+1)-INDEX(FC_E3,$I915))/(INDEX(FC_L,$I915+1)-INDEX(FC_L,$I915))</f>
        <v>0.41497929411764706</v>
      </c>
      <c r="M915" s="26">
        <f>(Cap_1*F915/J915+IF(N_base&gt;=2,Cap_2*F915/K915,0)+IF(N_base&gt;=3,Cap_3*F915/L915,0))*dt/60</f>
        <v>0.13432468291324842</v>
      </c>
    </row>
    <row r="916" spans="1:13" x14ac:dyDescent="0.2">
      <c r="A916">
        <v>914</v>
      </c>
      <c r="B916" s="22">
        <f>A916/1440</f>
        <v>0.63472222222222219</v>
      </c>
      <c r="C916" s="27">
        <f>Sim!C916</f>
        <v>3.3849</v>
      </c>
      <c r="D916" s="24">
        <f>Cap_base</f>
        <v>3.4</v>
      </c>
      <c r="E916" s="24">
        <f>MEDIAN(MinStable*D916,C916,D916)</f>
        <v>3.3849</v>
      </c>
      <c r="F916" s="25">
        <f>E916/D916</f>
        <v>0.99555882352941183</v>
      </c>
      <c r="G916" s="24">
        <f>MAX(0,C916-E916)</f>
        <v>0</v>
      </c>
      <c r="H916" s="24">
        <f>MAX(0,E916-C916)</f>
        <v>0</v>
      </c>
      <c r="I916">
        <f>MIN(MATCH(MEDIAN(MinStable,F916,1),FC_L,1),3)</f>
        <v>3</v>
      </c>
      <c r="J916" s="25">
        <f>INDEX(FC_E1,$I916)+(MEDIAN(MinStable,$F916,1)-INDEX(FC_L,$I916))*(INDEX(FC_E1,$I916+1)-INDEX(FC_E1,$I916))/(INDEX(FC_L,$I916+1)-INDEX(FC_L,$I916))</f>
        <v>0.42759141176470589</v>
      </c>
      <c r="K916" s="25">
        <f>INDEX(FC_E2,$I916)+(MEDIAN(MinStable,$F916,1)-INDEX(FC_L,$I916))*(INDEX(FC_E2,$I916+1)-INDEX(FC_E2,$I916))/(INDEX(FC_L,$I916+1)-INDEX(FC_L,$I916))</f>
        <v>0.42160917647058821</v>
      </c>
      <c r="L916" s="25">
        <f>INDEX(FC_E3,$I916)+(MEDIAN(MinStable,$F916,1)-INDEX(FC_L,$I916))*(INDEX(FC_E3,$I916+1)-INDEX(FC_E3,$I916))/(INDEX(FC_L,$I916+1)-INDEX(FC_L,$I916))</f>
        <v>0.4146091764705882</v>
      </c>
      <c r="M916" s="26">
        <f>(Cap_1*F916/J916+IF(N_base&gt;=2,Cap_2*F916/K916,0)+IF(N_base&gt;=3,Cap_3*F916/L916,0))*dt/60</f>
        <v>0.13387893050631985</v>
      </c>
    </row>
    <row r="917" spans="1:13" x14ac:dyDescent="0.2">
      <c r="A917">
        <v>915</v>
      </c>
      <c r="B917" s="22">
        <f>A917/1440</f>
        <v>0.63541666666666663</v>
      </c>
      <c r="C917" s="27">
        <f>Sim!C917</f>
        <v>3.4409000000000001</v>
      </c>
      <c r="D917" s="24">
        <f>Cap_base</f>
        <v>3.4</v>
      </c>
      <c r="E917" s="24">
        <f>MEDIAN(MinStable*D917,C917,D917)</f>
        <v>3.4</v>
      </c>
      <c r="F917" s="25">
        <f>E917/D917</f>
        <v>1</v>
      </c>
      <c r="G917" s="24">
        <f>MAX(0,C917-E917)</f>
        <v>4.0900000000000158E-2</v>
      </c>
      <c r="H917" s="24">
        <f>MAX(0,E917-C917)</f>
        <v>0</v>
      </c>
      <c r="I917">
        <f>MIN(MATCH(MEDIAN(MinStable,F917,1),FC_L,1),3)</f>
        <v>3</v>
      </c>
      <c r="J917" s="25">
        <f>INDEX(FC_E1,$I917)+(MEDIAN(MinStable,$F917,1)-INDEX(FC_L,$I917))*(INDEX(FC_E1,$I917+1)-INDEX(FC_E1,$I917))/(INDEX(FC_L,$I917+1)-INDEX(FC_L,$I917))</f>
        <v>0.42799999999999999</v>
      </c>
      <c r="K917" s="25">
        <f>INDEX(FC_E2,$I917)+(MEDIAN(MinStable,$F917,1)-INDEX(FC_L,$I917))*(INDEX(FC_E2,$I917+1)-INDEX(FC_E2,$I917))/(INDEX(FC_L,$I917+1)-INDEX(FC_L,$I917))</f>
        <v>0.42199999999999999</v>
      </c>
      <c r="L917" s="25">
        <f>INDEX(FC_E3,$I917)+(MEDIAN(MinStable,$F917,1)-INDEX(FC_L,$I917))*(INDEX(FC_E3,$I917+1)-INDEX(FC_E3,$I917))/(INDEX(FC_L,$I917+1)-INDEX(FC_L,$I917))</f>
        <v>0.41499999999999998</v>
      </c>
      <c r="M917" s="26">
        <f>(Cap_1*F917/J917+IF(N_base&gt;=2,Cap_2*F917/K917,0)+IF(N_base&gt;=3,Cap_3*F917/L917,0))*dt/60</f>
        <v>0.13434959664142687</v>
      </c>
    </row>
    <row r="918" spans="1:13" x14ac:dyDescent="0.2">
      <c r="A918">
        <v>916</v>
      </c>
      <c r="B918" s="22">
        <f>A918/1440</f>
        <v>0.63611111111111107</v>
      </c>
      <c r="C918" s="27">
        <f>Sim!C918</f>
        <v>3.3862999999999999</v>
      </c>
      <c r="D918" s="24">
        <f>Cap_base</f>
        <v>3.4</v>
      </c>
      <c r="E918" s="24">
        <f>MEDIAN(MinStable*D918,C918,D918)</f>
        <v>3.3862999999999999</v>
      </c>
      <c r="F918" s="25">
        <f>E918/D918</f>
        <v>0.99597058823529405</v>
      </c>
      <c r="G918" s="24">
        <f>MAX(0,C918-E918)</f>
        <v>0</v>
      </c>
      <c r="H918" s="24">
        <f>MAX(0,E918-C918)</f>
        <v>0</v>
      </c>
      <c r="I918">
        <f>MIN(MATCH(MEDIAN(MinStable,F918,1),FC_L,1),3)</f>
        <v>3</v>
      </c>
      <c r="J918" s="25">
        <f>INDEX(FC_E1,$I918)+(MEDIAN(MinStable,$F918,1)-INDEX(FC_L,$I918))*(INDEX(FC_E1,$I918+1)-INDEX(FC_E1,$I918))/(INDEX(FC_L,$I918+1)-INDEX(FC_L,$I918))</f>
        <v>0.42762929411764705</v>
      </c>
      <c r="K918" s="25">
        <f>INDEX(FC_E2,$I918)+(MEDIAN(MinStable,$F918,1)-INDEX(FC_L,$I918))*(INDEX(FC_E2,$I918+1)-INDEX(FC_E2,$I918))/(INDEX(FC_L,$I918+1)-INDEX(FC_L,$I918))</f>
        <v>0.42164541176470588</v>
      </c>
      <c r="L918" s="25">
        <f>INDEX(FC_E3,$I918)+(MEDIAN(MinStable,$F918,1)-INDEX(FC_L,$I918))*(INDEX(FC_E3,$I918+1)-INDEX(FC_E3,$I918))/(INDEX(FC_L,$I918+1)-INDEX(FC_L,$I918))</f>
        <v>0.41464541176470587</v>
      </c>
      <c r="M918" s="26">
        <f>(Cap_1*F918/J918+IF(N_base&gt;=2,Cap_2*F918/K918,0)+IF(N_base&gt;=3,Cap_3*F918/L918,0))*dt/60</f>
        <v>0.13392260571964201</v>
      </c>
    </row>
    <row r="919" spans="1:13" x14ac:dyDescent="0.2">
      <c r="A919">
        <v>917</v>
      </c>
      <c r="B919" s="22">
        <f>A919/1440</f>
        <v>0.63680555555555551</v>
      </c>
      <c r="C919" s="27">
        <f>Sim!C919</f>
        <v>3.3816999999999999</v>
      </c>
      <c r="D919" s="24">
        <f>Cap_base</f>
        <v>3.4</v>
      </c>
      <c r="E919" s="24">
        <f>MEDIAN(MinStable*D919,C919,D919)</f>
        <v>3.3816999999999999</v>
      </c>
      <c r="F919" s="25">
        <f>E919/D919</f>
        <v>0.9946176470588235</v>
      </c>
      <c r="G919" s="24">
        <f>MAX(0,C919-E919)</f>
        <v>0</v>
      </c>
      <c r="H919" s="24">
        <f>MAX(0,E919-C919)</f>
        <v>0</v>
      </c>
      <c r="I919">
        <f>MIN(MATCH(MEDIAN(MinStable,F919,1),FC_L,1),3)</f>
        <v>3</v>
      </c>
      <c r="J919" s="25">
        <f>INDEX(FC_E1,$I919)+(MEDIAN(MinStable,$F919,1)-INDEX(FC_L,$I919))*(INDEX(FC_E1,$I919+1)-INDEX(FC_E1,$I919))/(INDEX(FC_L,$I919+1)-INDEX(FC_L,$I919))</f>
        <v>0.42750482352941177</v>
      </c>
      <c r="K919" s="25">
        <f>INDEX(FC_E2,$I919)+(MEDIAN(MinStable,$F919,1)-INDEX(FC_L,$I919))*(INDEX(FC_E2,$I919+1)-INDEX(FC_E2,$I919))/(INDEX(FC_L,$I919+1)-INDEX(FC_L,$I919))</f>
        <v>0.42152635294117646</v>
      </c>
      <c r="L919" s="25">
        <f>INDEX(FC_E3,$I919)+(MEDIAN(MinStable,$F919,1)-INDEX(FC_L,$I919))*(INDEX(FC_E3,$I919+1)-INDEX(FC_E3,$I919))/(INDEX(FC_L,$I919+1)-INDEX(FC_L,$I919))</f>
        <v>0.41452635294117646</v>
      </c>
      <c r="M919" s="26">
        <f>(Cap_1*F919/J919+IF(N_base&gt;=2,Cap_2*F919/K919,0)+IF(N_base&gt;=3,Cap_3*F919/L919,0))*dt/60</f>
        <v>0.13377907279310436</v>
      </c>
    </row>
    <row r="920" spans="1:13" x14ac:dyDescent="0.2">
      <c r="A920">
        <v>918</v>
      </c>
      <c r="B920" s="22">
        <f>A920/1440</f>
        <v>0.63749999999999996</v>
      </c>
      <c r="C920" s="27">
        <f>Sim!C920</f>
        <v>3.3174000000000001</v>
      </c>
      <c r="D920" s="24">
        <f>Cap_base</f>
        <v>3.4</v>
      </c>
      <c r="E920" s="24">
        <f>MEDIAN(MinStable*D920,C920,D920)</f>
        <v>3.3174000000000001</v>
      </c>
      <c r="F920" s="25">
        <f>E920/D920</f>
        <v>0.9757058823529412</v>
      </c>
      <c r="G920" s="24">
        <f>MAX(0,C920-E920)</f>
        <v>0</v>
      </c>
      <c r="H920" s="24">
        <f>MAX(0,E920-C920)</f>
        <v>0</v>
      </c>
      <c r="I920">
        <f>MIN(MATCH(MEDIAN(MinStable,F920,1),FC_L,1),3)</f>
        <v>3</v>
      </c>
      <c r="J920" s="25">
        <f>INDEX(FC_E1,$I920)+(MEDIAN(MinStable,$F920,1)-INDEX(FC_L,$I920))*(INDEX(FC_E1,$I920+1)-INDEX(FC_E1,$I920))/(INDEX(FC_L,$I920+1)-INDEX(FC_L,$I920))</f>
        <v>0.42576494117647057</v>
      </c>
      <c r="K920" s="25">
        <f>INDEX(FC_E2,$I920)+(MEDIAN(MinStable,$F920,1)-INDEX(FC_L,$I920))*(INDEX(FC_E2,$I920+1)-INDEX(FC_E2,$I920))/(INDEX(FC_L,$I920+1)-INDEX(FC_L,$I920))</f>
        <v>0.41986211764705883</v>
      </c>
      <c r="L920" s="25">
        <f>INDEX(FC_E3,$I920)+(MEDIAN(MinStable,$F920,1)-INDEX(FC_L,$I920))*(INDEX(FC_E3,$I920+1)-INDEX(FC_E3,$I920))/(INDEX(FC_L,$I920+1)-INDEX(FC_L,$I920))</f>
        <v>0.41286211764705882</v>
      </c>
      <c r="M920" s="26">
        <f>(Cap_1*F920/J920+IF(N_base&gt;=2,Cap_2*F920/K920,0)+IF(N_base&gt;=3,Cap_3*F920/L920,0))*dt/60</f>
        <v>0.13176407159083559</v>
      </c>
    </row>
    <row r="921" spans="1:13" x14ac:dyDescent="0.2">
      <c r="A921">
        <v>919</v>
      </c>
      <c r="B921" s="22">
        <f>A921/1440</f>
        <v>0.6381944444444444</v>
      </c>
      <c r="C921" s="27">
        <f>Sim!C921</f>
        <v>3.3033999999999999</v>
      </c>
      <c r="D921" s="24">
        <f>Cap_base</f>
        <v>3.4</v>
      </c>
      <c r="E921" s="24">
        <f>MEDIAN(MinStable*D921,C921,D921)</f>
        <v>3.3033999999999999</v>
      </c>
      <c r="F921" s="25">
        <f>E921/D921</f>
        <v>0.97158823529411764</v>
      </c>
      <c r="G921" s="24">
        <f>MAX(0,C921-E921)</f>
        <v>0</v>
      </c>
      <c r="H921" s="24">
        <f>MAX(0,E921-C921)</f>
        <v>0</v>
      </c>
      <c r="I921">
        <f>MIN(MATCH(MEDIAN(MinStable,F921,1),FC_L,1),3)</f>
        <v>3</v>
      </c>
      <c r="J921" s="25">
        <f>INDEX(FC_E1,$I921)+(MEDIAN(MinStable,$F921,1)-INDEX(FC_L,$I921))*(INDEX(FC_E1,$I921+1)-INDEX(FC_E1,$I921))/(INDEX(FC_L,$I921+1)-INDEX(FC_L,$I921))</f>
        <v>0.4253861176470588</v>
      </c>
      <c r="K921" s="25">
        <f>INDEX(FC_E2,$I921)+(MEDIAN(MinStable,$F921,1)-INDEX(FC_L,$I921))*(INDEX(FC_E2,$I921+1)-INDEX(FC_E2,$I921))/(INDEX(FC_L,$I921+1)-INDEX(FC_L,$I921))</f>
        <v>0.41949976470588235</v>
      </c>
      <c r="L921" s="25">
        <f>INDEX(FC_E3,$I921)+(MEDIAN(MinStable,$F921,1)-INDEX(FC_L,$I921))*(INDEX(FC_E3,$I921+1)-INDEX(FC_E3,$I921))/(INDEX(FC_L,$I921+1)-INDEX(FC_L,$I921))</f>
        <v>0.41249976470588234</v>
      </c>
      <c r="M921" s="26">
        <f>(Cap_1*F921/J921+IF(N_base&gt;=2,Cap_2*F921/K921,0)+IF(N_base&gt;=3,Cap_3*F921/L921,0))*dt/60</f>
        <v>0.13132319255399133</v>
      </c>
    </row>
    <row r="922" spans="1:13" x14ac:dyDescent="0.2">
      <c r="A922">
        <v>920</v>
      </c>
      <c r="B922" s="22">
        <f>A922/1440</f>
        <v>0.63888888888888884</v>
      </c>
      <c r="C922" s="27">
        <f>Sim!C922</f>
        <v>3.2820999999999998</v>
      </c>
      <c r="D922" s="24">
        <f>Cap_base</f>
        <v>3.4</v>
      </c>
      <c r="E922" s="24">
        <f>MEDIAN(MinStable*D922,C922,D922)</f>
        <v>3.2820999999999998</v>
      </c>
      <c r="F922" s="25">
        <f>E922/D922</f>
        <v>0.96532352941176469</v>
      </c>
      <c r="G922" s="24">
        <f>MAX(0,C922-E922)</f>
        <v>0</v>
      </c>
      <c r="H922" s="24">
        <f>MAX(0,E922-C922)</f>
        <v>0</v>
      </c>
      <c r="I922">
        <f>MIN(MATCH(MEDIAN(MinStable,F922,1),FC_L,1),3)</f>
        <v>3</v>
      </c>
      <c r="J922" s="25">
        <f>INDEX(FC_E1,$I922)+(MEDIAN(MinStable,$F922,1)-INDEX(FC_L,$I922))*(INDEX(FC_E1,$I922+1)-INDEX(FC_E1,$I922))/(INDEX(FC_L,$I922+1)-INDEX(FC_L,$I922))</f>
        <v>0.42480976470588233</v>
      </c>
      <c r="K922" s="25">
        <f>INDEX(FC_E2,$I922)+(MEDIAN(MinStable,$F922,1)-INDEX(FC_L,$I922))*(INDEX(FC_E2,$I922+1)-INDEX(FC_E2,$I922))/(INDEX(FC_L,$I922+1)-INDEX(FC_L,$I922))</f>
        <v>0.41894847058823526</v>
      </c>
      <c r="L922" s="25">
        <f>INDEX(FC_E3,$I922)+(MEDIAN(MinStable,$F922,1)-INDEX(FC_L,$I922))*(INDEX(FC_E3,$I922+1)-INDEX(FC_E3,$I922))/(INDEX(FC_L,$I922+1)-INDEX(FC_L,$I922))</f>
        <v>0.41194847058823525</v>
      </c>
      <c r="M922" s="26">
        <f>(Cap_1*F922/J922+IF(N_base&gt;=2,Cap_2*F922/K922,0)+IF(N_base&gt;=3,Cap_3*F922/L922,0))*dt/60</f>
        <v>0.13065093987597376</v>
      </c>
    </row>
    <row r="923" spans="1:13" x14ac:dyDescent="0.2">
      <c r="A923">
        <v>921</v>
      </c>
      <c r="B923" s="22">
        <f>A923/1440</f>
        <v>0.63958333333333328</v>
      </c>
      <c r="C923" s="27">
        <f>Sim!C923</f>
        <v>3.3065000000000002</v>
      </c>
      <c r="D923" s="24">
        <f>Cap_base</f>
        <v>3.4</v>
      </c>
      <c r="E923" s="24">
        <f>MEDIAN(MinStable*D923,C923,D923)</f>
        <v>3.3065000000000002</v>
      </c>
      <c r="F923" s="25">
        <f>E923/D923</f>
        <v>0.97250000000000014</v>
      </c>
      <c r="G923" s="24">
        <f>MAX(0,C923-E923)</f>
        <v>0</v>
      </c>
      <c r="H923" s="24">
        <f>MAX(0,E923-C923)</f>
        <v>0</v>
      </c>
      <c r="I923">
        <f>MIN(MATCH(MEDIAN(MinStable,F923,1),FC_L,1),3)</f>
        <v>3</v>
      </c>
      <c r="J923" s="25">
        <f>INDEX(FC_E1,$I923)+(MEDIAN(MinStable,$F923,1)-INDEX(FC_L,$I923))*(INDEX(FC_E1,$I923+1)-INDEX(FC_E1,$I923))/(INDEX(FC_L,$I923+1)-INDEX(FC_L,$I923))</f>
        <v>0.42547000000000001</v>
      </c>
      <c r="K923" s="25">
        <f>INDEX(FC_E2,$I923)+(MEDIAN(MinStable,$F923,1)-INDEX(FC_L,$I923))*(INDEX(FC_E2,$I923+1)-INDEX(FC_E2,$I923))/(INDEX(FC_L,$I923+1)-INDEX(FC_L,$I923))</f>
        <v>0.41958000000000001</v>
      </c>
      <c r="L923" s="25">
        <f>INDEX(FC_E3,$I923)+(MEDIAN(MinStable,$F923,1)-INDEX(FC_L,$I923))*(INDEX(FC_E3,$I923+1)-INDEX(FC_E3,$I923))/(INDEX(FC_L,$I923+1)-INDEX(FC_L,$I923))</f>
        <v>0.41258</v>
      </c>
      <c r="M923" s="26">
        <f>(Cap_1*F923/J923+IF(N_base&gt;=2,Cap_2*F923/K923,0)+IF(N_base&gt;=3,Cap_3*F923/L923,0))*dt/60</f>
        <v>0.13142088248016182</v>
      </c>
    </row>
    <row r="924" spans="1:13" x14ac:dyDescent="0.2">
      <c r="A924">
        <v>922</v>
      </c>
      <c r="B924" s="22">
        <f>A924/1440</f>
        <v>0.64027777777777772</v>
      </c>
      <c r="C924" s="27">
        <f>Sim!C924</f>
        <v>3.3908</v>
      </c>
      <c r="D924" s="24">
        <f>Cap_base</f>
        <v>3.4</v>
      </c>
      <c r="E924" s="24">
        <f>MEDIAN(MinStable*D924,C924,D924)</f>
        <v>3.3908</v>
      </c>
      <c r="F924" s="25">
        <f>E924/D924</f>
        <v>0.99729411764705889</v>
      </c>
      <c r="G924" s="24">
        <f>MAX(0,C924-E924)</f>
        <v>0</v>
      </c>
      <c r="H924" s="24">
        <f>MAX(0,E924-C924)</f>
        <v>0</v>
      </c>
      <c r="I924">
        <f>MIN(MATCH(MEDIAN(MinStable,F924,1),FC_L,1),3)</f>
        <v>3</v>
      </c>
      <c r="J924" s="25">
        <f>INDEX(FC_E1,$I924)+(MEDIAN(MinStable,$F924,1)-INDEX(FC_L,$I924))*(INDEX(FC_E1,$I924+1)-INDEX(FC_E1,$I924))/(INDEX(FC_L,$I924+1)-INDEX(FC_L,$I924))</f>
        <v>0.42775105882352943</v>
      </c>
      <c r="K924" s="25">
        <f>INDEX(FC_E2,$I924)+(MEDIAN(MinStable,$F924,1)-INDEX(FC_L,$I924))*(INDEX(FC_E2,$I924+1)-INDEX(FC_E2,$I924))/(INDEX(FC_L,$I924+1)-INDEX(FC_L,$I924))</f>
        <v>0.42176188235294115</v>
      </c>
      <c r="L924" s="25">
        <f>INDEX(FC_E3,$I924)+(MEDIAN(MinStable,$F924,1)-INDEX(FC_L,$I924))*(INDEX(FC_E3,$I924+1)-INDEX(FC_E3,$I924))/(INDEX(FC_L,$I924+1)-INDEX(FC_L,$I924))</f>
        <v>0.41476188235294115</v>
      </c>
      <c r="M924" s="26">
        <f>(Cap_1*F924/J924+IF(N_base&gt;=2,Cap_2*F924/K924,0)+IF(N_base&gt;=3,Cap_3*F924/L924,0))*dt/60</f>
        <v>0.13406293868056091</v>
      </c>
    </row>
    <row r="925" spans="1:13" x14ac:dyDescent="0.2">
      <c r="A925">
        <v>923</v>
      </c>
      <c r="B925" s="22">
        <f>A925/1440</f>
        <v>0.64097222222222228</v>
      </c>
      <c r="C925" s="27">
        <f>Sim!C925</f>
        <v>3.4352</v>
      </c>
      <c r="D925" s="24">
        <f>Cap_base</f>
        <v>3.4</v>
      </c>
      <c r="E925" s="24">
        <f>MEDIAN(MinStable*D925,C925,D925)</f>
        <v>3.4</v>
      </c>
      <c r="F925" s="25">
        <f>E925/D925</f>
        <v>1</v>
      </c>
      <c r="G925" s="24">
        <f>MAX(0,C925-E925)</f>
        <v>3.520000000000012E-2</v>
      </c>
      <c r="H925" s="24">
        <f>MAX(0,E925-C925)</f>
        <v>0</v>
      </c>
      <c r="I925">
        <f>MIN(MATCH(MEDIAN(MinStable,F925,1),FC_L,1),3)</f>
        <v>3</v>
      </c>
      <c r="J925" s="25">
        <f>INDEX(FC_E1,$I925)+(MEDIAN(MinStable,$F925,1)-INDEX(FC_L,$I925))*(INDEX(FC_E1,$I925+1)-INDEX(FC_E1,$I925))/(INDEX(FC_L,$I925+1)-INDEX(FC_L,$I925))</f>
        <v>0.42799999999999999</v>
      </c>
      <c r="K925" s="25">
        <f>INDEX(FC_E2,$I925)+(MEDIAN(MinStable,$F925,1)-INDEX(FC_L,$I925))*(INDEX(FC_E2,$I925+1)-INDEX(FC_E2,$I925))/(INDEX(FC_L,$I925+1)-INDEX(FC_L,$I925))</f>
        <v>0.42199999999999999</v>
      </c>
      <c r="L925" s="25">
        <f>INDEX(FC_E3,$I925)+(MEDIAN(MinStable,$F925,1)-INDEX(FC_L,$I925))*(INDEX(FC_E3,$I925+1)-INDEX(FC_E3,$I925))/(INDEX(FC_L,$I925+1)-INDEX(FC_L,$I925))</f>
        <v>0.41499999999999998</v>
      </c>
      <c r="M925" s="26">
        <f>(Cap_1*F925/J925+IF(N_base&gt;=2,Cap_2*F925/K925,0)+IF(N_base&gt;=3,Cap_3*F925/L925,0))*dt/60</f>
        <v>0.13434959664142687</v>
      </c>
    </row>
    <row r="926" spans="1:13" x14ac:dyDescent="0.2">
      <c r="A926">
        <v>924</v>
      </c>
      <c r="B926" s="22">
        <f>A926/1440</f>
        <v>0.64166666666666672</v>
      </c>
      <c r="C926" s="27">
        <f>Sim!C926</f>
        <v>3.3449</v>
      </c>
      <c r="D926" s="24">
        <f>Cap_base</f>
        <v>3.4</v>
      </c>
      <c r="E926" s="24">
        <f>MEDIAN(MinStable*D926,C926,D926)</f>
        <v>3.3449</v>
      </c>
      <c r="F926" s="25">
        <f>E926/D926</f>
        <v>0.98379411764705882</v>
      </c>
      <c r="G926" s="24">
        <f>MAX(0,C926-E926)</f>
        <v>0</v>
      </c>
      <c r="H926" s="24">
        <f>MAX(0,E926-C926)</f>
        <v>0</v>
      </c>
      <c r="I926">
        <f>MIN(MATCH(MEDIAN(MinStable,F926,1),FC_L,1),3)</f>
        <v>3</v>
      </c>
      <c r="J926" s="25">
        <f>INDEX(FC_E1,$I926)+(MEDIAN(MinStable,$F926,1)-INDEX(FC_L,$I926))*(INDEX(FC_E1,$I926+1)-INDEX(FC_E1,$I926))/(INDEX(FC_L,$I926+1)-INDEX(FC_L,$I926))</f>
        <v>0.42650905882352941</v>
      </c>
      <c r="K926" s="25">
        <f>INDEX(FC_E2,$I926)+(MEDIAN(MinStable,$F926,1)-INDEX(FC_L,$I926))*(INDEX(FC_E2,$I926+1)-INDEX(FC_E2,$I926))/(INDEX(FC_L,$I926+1)-INDEX(FC_L,$I926))</f>
        <v>0.42057388235294119</v>
      </c>
      <c r="L926" s="25">
        <f>INDEX(FC_E3,$I926)+(MEDIAN(MinStable,$F926,1)-INDEX(FC_L,$I926))*(INDEX(FC_E3,$I926+1)-INDEX(FC_E3,$I926))/(INDEX(FC_L,$I926+1)-INDEX(FC_L,$I926))</f>
        <v>0.41357388235294118</v>
      </c>
      <c r="M926" s="26">
        <f>(Cap_1*F926/J926+IF(N_base&gt;=2,Cap_2*F926/K926,0)+IF(N_base&gt;=3,Cap_3*F926/L926,0))*dt/60</f>
        <v>0.1326278362513765</v>
      </c>
    </row>
    <row r="927" spans="1:13" x14ac:dyDescent="0.2">
      <c r="A927">
        <v>925</v>
      </c>
      <c r="B927" s="22">
        <f>A927/1440</f>
        <v>0.64236111111111116</v>
      </c>
      <c r="C927" s="27">
        <f>Sim!C927</f>
        <v>3.2707999999999999</v>
      </c>
      <c r="D927" s="24">
        <f>Cap_base</f>
        <v>3.4</v>
      </c>
      <c r="E927" s="24">
        <f>MEDIAN(MinStable*D927,C927,D927)</f>
        <v>3.2707999999999999</v>
      </c>
      <c r="F927" s="25">
        <f>E927/D927</f>
        <v>0.96199999999999997</v>
      </c>
      <c r="G927" s="24">
        <f>MAX(0,C927-E927)</f>
        <v>0</v>
      </c>
      <c r="H927" s="24">
        <f>MAX(0,E927-C927)</f>
        <v>0</v>
      </c>
      <c r="I927">
        <f>MIN(MATCH(MEDIAN(MinStable,F927,1),FC_L,1),3)</f>
        <v>3</v>
      </c>
      <c r="J927" s="25">
        <f>INDEX(FC_E1,$I927)+(MEDIAN(MinStable,$F927,1)-INDEX(FC_L,$I927))*(INDEX(FC_E1,$I927+1)-INDEX(FC_E1,$I927))/(INDEX(FC_L,$I927+1)-INDEX(FC_L,$I927))</f>
        <v>0.42450399999999999</v>
      </c>
      <c r="K927" s="25">
        <f>INDEX(FC_E2,$I927)+(MEDIAN(MinStable,$F927,1)-INDEX(FC_L,$I927))*(INDEX(FC_E2,$I927+1)-INDEX(FC_E2,$I927))/(INDEX(FC_L,$I927+1)-INDEX(FC_L,$I927))</f>
        <v>0.41865599999999997</v>
      </c>
      <c r="L927" s="25">
        <f>INDEX(FC_E3,$I927)+(MEDIAN(MinStable,$F927,1)-INDEX(FC_L,$I927))*(INDEX(FC_E3,$I927+1)-INDEX(FC_E3,$I927))/(INDEX(FC_L,$I927+1)-INDEX(FC_L,$I927))</f>
        <v>0.41165599999999997</v>
      </c>
      <c r="M927" s="26">
        <f>(Cap_1*F927/J927+IF(N_base&gt;=2,Cap_2*F927/K927,0)+IF(N_base&gt;=3,Cap_3*F927/L927,0))*dt/60</f>
        <v>0.13029356825166094</v>
      </c>
    </row>
    <row r="928" spans="1:13" x14ac:dyDescent="0.2">
      <c r="A928">
        <v>926</v>
      </c>
      <c r="B928" s="22">
        <f>A928/1440</f>
        <v>0.6430555555555556</v>
      </c>
      <c r="C928" s="27">
        <f>Sim!C928</f>
        <v>3.2940999999999998</v>
      </c>
      <c r="D928" s="24">
        <f>Cap_base</f>
        <v>3.4</v>
      </c>
      <c r="E928" s="24">
        <f>MEDIAN(MinStable*D928,C928,D928)</f>
        <v>3.2940999999999998</v>
      </c>
      <c r="F928" s="25">
        <f>E928/D928</f>
        <v>0.96885294117647058</v>
      </c>
      <c r="G928" s="24">
        <f>MAX(0,C928-E928)</f>
        <v>0</v>
      </c>
      <c r="H928" s="24">
        <f>MAX(0,E928-C928)</f>
        <v>0</v>
      </c>
      <c r="I928">
        <f>MIN(MATCH(MEDIAN(MinStable,F928,1),FC_L,1),3)</f>
        <v>3</v>
      </c>
      <c r="J928" s="25">
        <f>INDEX(FC_E1,$I928)+(MEDIAN(MinStable,$F928,1)-INDEX(FC_L,$I928))*(INDEX(FC_E1,$I928+1)-INDEX(FC_E1,$I928))/(INDEX(FC_L,$I928+1)-INDEX(FC_L,$I928))</f>
        <v>0.42513447058823528</v>
      </c>
      <c r="K928" s="25">
        <f>INDEX(FC_E2,$I928)+(MEDIAN(MinStable,$F928,1)-INDEX(FC_L,$I928))*(INDEX(FC_E2,$I928+1)-INDEX(FC_E2,$I928))/(INDEX(FC_L,$I928+1)-INDEX(FC_L,$I928))</f>
        <v>0.41925905882352943</v>
      </c>
      <c r="L928" s="25">
        <f>INDEX(FC_E3,$I928)+(MEDIAN(MinStable,$F928,1)-INDEX(FC_L,$I928))*(INDEX(FC_E3,$I928+1)-INDEX(FC_E3,$I928))/(INDEX(FC_L,$I928+1)-INDEX(FC_L,$I928))</f>
        <v>0.41225905882352942</v>
      </c>
      <c r="M928" s="26">
        <f>(Cap_1*F928/J928+IF(N_base&gt;=2,Cap_2*F928/K928,0)+IF(N_base&gt;=3,Cap_3*F928/L928,0))*dt/60</f>
        <v>0.13102989476880472</v>
      </c>
    </row>
    <row r="929" spans="1:13" x14ac:dyDescent="0.2">
      <c r="A929">
        <v>927</v>
      </c>
      <c r="B929" s="22">
        <f>A929/1440</f>
        <v>0.64375000000000004</v>
      </c>
      <c r="C929" s="27">
        <f>Sim!C929</f>
        <v>3.3304999999999998</v>
      </c>
      <c r="D929" s="24">
        <f>Cap_base</f>
        <v>3.4</v>
      </c>
      <c r="E929" s="24">
        <f>MEDIAN(MinStable*D929,C929,D929)</f>
        <v>3.3304999999999998</v>
      </c>
      <c r="F929" s="25">
        <f>E929/D929</f>
        <v>0.9795588235294117</v>
      </c>
      <c r="G929" s="24">
        <f>MAX(0,C929-E929)</f>
        <v>0</v>
      </c>
      <c r="H929" s="24">
        <f>MAX(0,E929-C929)</f>
        <v>0</v>
      </c>
      <c r="I929">
        <f>MIN(MATCH(MEDIAN(MinStable,F929,1),FC_L,1),3)</f>
        <v>3</v>
      </c>
      <c r="J929" s="25">
        <f>INDEX(FC_E1,$I929)+(MEDIAN(MinStable,$F929,1)-INDEX(FC_L,$I929))*(INDEX(FC_E1,$I929+1)-INDEX(FC_E1,$I929))/(INDEX(FC_L,$I929+1)-INDEX(FC_L,$I929))</f>
        <v>0.42611941176470586</v>
      </c>
      <c r="K929" s="25">
        <f>INDEX(FC_E2,$I929)+(MEDIAN(MinStable,$F929,1)-INDEX(FC_L,$I929))*(INDEX(FC_E2,$I929+1)-INDEX(FC_E2,$I929))/(INDEX(FC_L,$I929+1)-INDEX(FC_L,$I929))</f>
        <v>0.42020117647058824</v>
      </c>
      <c r="L929" s="25">
        <f>INDEX(FC_E3,$I929)+(MEDIAN(MinStable,$F929,1)-INDEX(FC_L,$I929))*(INDEX(FC_E3,$I929+1)-INDEX(FC_E3,$I929))/(INDEX(FC_L,$I929+1)-INDEX(FC_L,$I929))</f>
        <v>0.41320117647058824</v>
      </c>
      <c r="M929" s="26">
        <f>(Cap_1*F929/J929+IF(N_base&gt;=2,Cap_2*F929/K929,0)+IF(N_base&gt;=3,Cap_3*F929/L929,0))*dt/60</f>
        <v>0.13217590856843969</v>
      </c>
    </row>
    <row r="930" spans="1:13" x14ac:dyDescent="0.2">
      <c r="A930">
        <v>928</v>
      </c>
      <c r="B930" s="22">
        <f>A930/1440</f>
        <v>0.64444444444444449</v>
      </c>
      <c r="C930" s="27">
        <f>Sim!C930</f>
        <v>3.3727</v>
      </c>
      <c r="D930" s="24">
        <f>Cap_base</f>
        <v>3.4</v>
      </c>
      <c r="E930" s="24">
        <f>MEDIAN(MinStable*D930,C930,D930)</f>
        <v>3.3727</v>
      </c>
      <c r="F930" s="25">
        <f>E930/D930</f>
        <v>0.99197058823529416</v>
      </c>
      <c r="G930" s="24">
        <f>MAX(0,C930-E930)</f>
        <v>0</v>
      </c>
      <c r="H930" s="24">
        <f>MAX(0,E930-C930)</f>
        <v>0</v>
      </c>
      <c r="I930">
        <f>MIN(MATCH(MEDIAN(MinStable,F930,1),FC_L,1),3)</f>
        <v>3</v>
      </c>
      <c r="J930" s="25">
        <f>INDEX(FC_E1,$I930)+(MEDIAN(MinStable,$F930,1)-INDEX(FC_L,$I930))*(INDEX(FC_E1,$I930+1)-INDEX(FC_E1,$I930))/(INDEX(FC_L,$I930+1)-INDEX(FC_L,$I930))</f>
        <v>0.42726129411764707</v>
      </c>
      <c r="K930" s="25">
        <f>INDEX(FC_E2,$I930)+(MEDIAN(MinStable,$F930,1)-INDEX(FC_L,$I930))*(INDEX(FC_E2,$I930+1)-INDEX(FC_E2,$I930))/(INDEX(FC_L,$I930+1)-INDEX(FC_L,$I930))</f>
        <v>0.42129341176470586</v>
      </c>
      <c r="L930" s="25">
        <f>INDEX(FC_E3,$I930)+(MEDIAN(MinStable,$F930,1)-INDEX(FC_L,$I930))*(INDEX(FC_E3,$I930+1)-INDEX(FC_E3,$I930))/(INDEX(FC_L,$I930+1)-INDEX(FC_L,$I930))</f>
        <v>0.41429341176470585</v>
      </c>
      <c r="M930" s="26">
        <f>(Cap_1*F930/J930+IF(N_base&gt;=2,Cap_2*F930/K930,0)+IF(N_base&gt;=3,Cap_3*F930/L930,0))*dt/60</f>
        <v>0.13349800905469261</v>
      </c>
    </row>
    <row r="931" spans="1:13" x14ac:dyDescent="0.2">
      <c r="A931">
        <v>929</v>
      </c>
      <c r="B931" s="22">
        <f>A931/1440</f>
        <v>0.64513888888888893</v>
      </c>
      <c r="C931" s="27">
        <f>Sim!C931</f>
        <v>3.2869999999999999</v>
      </c>
      <c r="D931" s="24">
        <f>Cap_base</f>
        <v>3.4</v>
      </c>
      <c r="E931" s="24">
        <f>MEDIAN(MinStable*D931,C931,D931)</f>
        <v>3.2869999999999999</v>
      </c>
      <c r="F931" s="25">
        <f>E931/D931</f>
        <v>0.96676470588235297</v>
      </c>
      <c r="G931" s="24">
        <f>MAX(0,C931-E931)</f>
        <v>0</v>
      </c>
      <c r="H931" s="24">
        <f>MAX(0,E931-C931)</f>
        <v>0</v>
      </c>
      <c r="I931">
        <f>MIN(MATCH(MEDIAN(MinStable,F931,1),FC_L,1),3)</f>
        <v>3</v>
      </c>
      <c r="J931" s="25">
        <f>INDEX(FC_E1,$I931)+(MEDIAN(MinStable,$F931,1)-INDEX(FC_L,$I931))*(INDEX(FC_E1,$I931+1)-INDEX(FC_E1,$I931))/(INDEX(FC_L,$I931+1)-INDEX(FC_L,$I931))</f>
        <v>0.42494235294117649</v>
      </c>
      <c r="K931" s="25">
        <f>INDEX(FC_E2,$I931)+(MEDIAN(MinStable,$F931,1)-INDEX(FC_L,$I931))*(INDEX(FC_E2,$I931+1)-INDEX(FC_E2,$I931))/(INDEX(FC_L,$I931+1)-INDEX(FC_L,$I931))</f>
        <v>0.41907529411764705</v>
      </c>
      <c r="L931" s="25">
        <f>INDEX(FC_E3,$I931)+(MEDIAN(MinStable,$F931,1)-INDEX(FC_L,$I931))*(INDEX(FC_E3,$I931+1)-INDEX(FC_E3,$I931))/(INDEX(FC_L,$I931+1)-INDEX(FC_L,$I931))</f>
        <v>0.41207529411764704</v>
      </c>
      <c r="M931" s="26">
        <f>(Cap_1*F931/J931+IF(N_base&gt;=2,Cap_2*F931/K931,0)+IF(N_base&gt;=3,Cap_3*F931/L931,0))*dt/60</f>
        <v>0.13080574875244691</v>
      </c>
    </row>
    <row r="932" spans="1:13" x14ac:dyDescent="0.2">
      <c r="A932">
        <v>930</v>
      </c>
      <c r="B932" s="22">
        <f>A932/1440</f>
        <v>0.64583333333333337</v>
      </c>
      <c r="C932" s="27">
        <f>Sim!C932</f>
        <v>3.4443999999999999</v>
      </c>
      <c r="D932" s="24">
        <f>Cap_base</f>
        <v>3.4</v>
      </c>
      <c r="E932" s="24">
        <f>MEDIAN(MinStable*D932,C932,D932)</f>
        <v>3.4</v>
      </c>
      <c r="F932" s="25">
        <f>E932/D932</f>
        <v>1</v>
      </c>
      <c r="G932" s="24">
        <f>MAX(0,C932-E932)</f>
        <v>4.4399999999999995E-2</v>
      </c>
      <c r="H932" s="24">
        <f>MAX(0,E932-C932)</f>
        <v>0</v>
      </c>
      <c r="I932">
        <f>MIN(MATCH(MEDIAN(MinStable,F932,1),FC_L,1),3)</f>
        <v>3</v>
      </c>
      <c r="J932" s="25">
        <f>INDEX(FC_E1,$I932)+(MEDIAN(MinStable,$F932,1)-INDEX(FC_L,$I932))*(INDEX(FC_E1,$I932+1)-INDEX(FC_E1,$I932))/(INDEX(FC_L,$I932+1)-INDEX(FC_L,$I932))</f>
        <v>0.42799999999999999</v>
      </c>
      <c r="K932" s="25">
        <f>INDEX(FC_E2,$I932)+(MEDIAN(MinStable,$F932,1)-INDEX(FC_L,$I932))*(INDEX(FC_E2,$I932+1)-INDEX(FC_E2,$I932))/(INDEX(FC_L,$I932+1)-INDEX(FC_L,$I932))</f>
        <v>0.42199999999999999</v>
      </c>
      <c r="L932" s="25">
        <f>INDEX(FC_E3,$I932)+(MEDIAN(MinStable,$F932,1)-INDEX(FC_L,$I932))*(INDEX(FC_E3,$I932+1)-INDEX(FC_E3,$I932))/(INDEX(FC_L,$I932+1)-INDEX(FC_L,$I932))</f>
        <v>0.41499999999999998</v>
      </c>
      <c r="M932" s="26">
        <f>(Cap_1*F932/J932+IF(N_base&gt;=2,Cap_2*F932/K932,0)+IF(N_base&gt;=3,Cap_3*F932/L932,0))*dt/60</f>
        <v>0.13434959664142687</v>
      </c>
    </row>
    <row r="933" spans="1:13" x14ac:dyDescent="0.2">
      <c r="A933">
        <v>931</v>
      </c>
      <c r="B933" s="22">
        <f>A933/1440</f>
        <v>0.64652777777777781</v>
      </c>
      <c r="C933" s="27">
        <f>Sim!C933</f>
        <v>3.3224</v>
      </c>
      <c r="D933" s="24">
        <f>Cap_base</f>
        <v>3.4</v>
      </c>
      <c r="E933" s="24">
        <f>MEDIAN(MinStable*D933,C933,D933)</f>
        <v>3.3224</v>
      </c>
      <c r="F933" s="25">
        <f>E933/D933</f>
        <v>0.97717647058823531</v>
      </c>
      <c r="G933" s="24">
        <f>MAX(0,C933-E933)</f>
        <v>0</v>
      </c>
      <c r="H933" s="24">
        <f>MAX(0,E933-C933)</f>
        <v>0</v>
      </c>
      <c r="I933">
        <f>MIN(MATCH(MEDIAN(MinStable,F933,1),FC_L,1),3)</f>
        <v>3</v>
      </c>
      <c r="J933" s="25">
        <f>INDEX(FC_E1,$I933)+(MEDIAN(MinStable,$F933,1)-INDEX(FC_L,$I933))*(INDEX(FC_E1,$I933+1)-INDEX(FC_E1,$I933))/(INDEX(FC_L,$I933+1)-INDEX(FC_L,$I933))</f>
        <v>0.42590023529411764</v>
      </c>
      <c r="K933" s="25">
        <f>INDEX(FC_E2,$I933)+(MEDIAN(MinStable,$F933,1)-INDEX(FC_L,$I933))*(INDEX(FC_E2,$I933+1)-INDEX(FC_E2,$I933))/(INDEX(FC_L,$I933+1)-INDEX(FC_L,$I933))</f>
        <v>0.41999152941176471</v>
      </c>
      <c r="L933" s="25">
        <f>INDEX(FC_E3,$I933)+(MEDIAN(MinStable,$F933,1)-INDEX(FC_L,$I933))*(INDEX(FC_E3,$I933+1)-INDEX(FC_E3,$I933))/(INDEX(FC_L,$I933+1)-INDEX(FC_L,$I933))</f>
        <v>0.4129915294117647</v>
      </c>
      <c r="M933" s="26">
        <f>(Cap_1*F933/J933+IF(N_base&gt;=2,Cap_2*F933/K933,0)+IF(N_base&gt;=3,Cap_3*F933/L933,0))*dt/60</f>
        <v>0.13192134102005645</v>
      </c>
    </row>
    <row r="934" spans="1:13" x14ac:dyDescent="0.2">
      <c r="A934">
        <v>932</v>
      </c>
      <c r="B934" s="22">
        <f>A934/1440</f>
        <v>0.64722222222222225</v>
      </c>
      <c r="C934" s="27">
        <f>Sim!C934</f>
        <v>3.4112</v>
      </c>
      <c r="D934" s="24">
        <f>Cap_base</f>
        <v>3.4</v>
      </c>
      <c r="E934" s="24">
        <f>MEDIAN(MinStable*D934,C934,D934)</f>
        <v>3.4</v>
      </c>
      <c r="F934" s="25">
        <f>E934/D934</f>
        <v>1</v>
      </c>
      <c r="G934" s="24">
        <f>MAX(0,C934-E934)</f>
        <v>1.1200000000000099E-2</v>
      </c>
      <c r="H934" s="24">
        <f>MAX(0,E934-C934)</f>
        <v>0</v>
      </c>
      <c r="I934">
        <f>MIN(MATCH(MEDIAN(MinStable,F934,1),FC_L,1),3)</f>
        <v>3</v>
      </c>
      <c r="J934" s="25">
        <f>INDEX(FC_E1,$I934)+(MEDIAN(MinStable,$F934,1)-INDEX(FC_L,$I934))*(INDEX(FC_E1,$I934+1)-INDEX(FC_E1,$I934))/(INDEX(FC_L,$I934+1)-INDEX(FC_L,$I934))</f>
        <v>0.42799999999999999</v>
      </c>
      <c r="K934" s="25">
        <f>INDEX(FC_E2,$I934)+(MEDIAN(MinStable,$F934,1)-INDEX(FC_L,$I934))*(INDEX(FC_E2,$I934+1)-INDEX(FC_E2,$I934))/(INDEX(FC_L,$I934+1)-INDEX(FC_L,$I934))</f>
        <v>0.42199999999999999</v>
      </c>
      <c r="L934" s="25">
        <f>INDEX(FC_E3,$I934)+(MEDIAN(MinStable,$F934,1)-INDEX(FC_L,$I934))*(INDEX(FC_E3,$I934+1)-INDEX(FC_E3,$I934))/(INDEX(FC_L,$I934+1)-INDEX(FC_L,$I934))</f>
        <v>0.41499999999999998</v>
      </c>
      <c r="M934" s="26">
        <f>(Cap_1*F934/J934+IF(N_base&gt;=2,Cap_2*F934/K934,0)+IF(N_base&gt;=3,Cap_3*F934/L934,0))*dt/60</f>
        <v>0.13434959664142687</v>
      </c>
    </row>
    <row r="935" spans="1:13" x14ac:dyDescent="0.2">
      <c r="A935">
        <v>933</v>
      </c>
      <c r="B935" s="22">
        <f>A935/1440</f>
        <v>0.6479166666666667</v>
      </c>
      <c r="C935" s="27">
        <f>Sim!C935</f>
        <v>3.3637999999999999</v>
      </c>
      <c r="D935" s="24">
        <f>Cap_base</f>
        <v>3.4</v>
      </c>
      <c r="E935" s="24">
        <f>MEDIAN(MinStable*D935,C935,D935)</f>
        <v>3.3637999999999999</v>
      </c>
      <c r="F935" s="25">
        <f>E935/D935</f>
        <v>0.98935294117647055</v>
      </c>
      <c r="G935" s="24">
        <f>MAX(0,C935-E935)</f>
        <v>0</v>
      </c>
      <c r="H935" s="24">
        <f>MAX(0,E935-C935)</f>
        <v>0</v>
      </c>
      <c r="I935">
        <f>MIN(MATCH(MEDIAN(MinStable,F935,1),FC_L,1),3)</f>
        <v>3</v>
      </c>
      <c r="J935" s="25">
        <f>INDEX(FC_E1,$I935)+(MEDIAN(MinStable,$F935,1)-INDEX(FC_L,$I935))*(INDEX(FC_E1,$I935+1)-INDEX(FC_E1,$I935))/(INDEX(FC_L,$I935+1)-INDEX(FC_L,$I935))</f>
        <v>0.42702047058823528</v>
      </c>
      <c r="K935" s="25">
        <f>INDEX(FC_E2,$I935)+(MEDIAN(MinStable,$F935,1)-INDEX(FC_L,$I935))*(INDEX(FC_E2,$I935+1)-INDEX(FC_E2,$I935))/(INDEX(FC_L,$I935+1)-INDEX(FC_L,$I935))</f>
        <v>0.4210630588235294</v>
      </c>
      <c r="L935" s="25">
        <f>INDEX(FC_E3,$I935)+(MEDIAN(MinStable,$F935,1)-INDEX(FC_L,$I935))*(INDEX(FC_E3,$I935+1)-INDEX(FC_E3,$I935))/(INDEX(FC_L,$I935+1)-INDEX(FC_L,$I935))</f>
        <v>0.4140630588235294</v>
      </c>
      <c r="M935" s="26">
        <f>(Cap_1*F935/J935+IF(N_base&gt;=2,Cap_2*F935/K935,0)+IF(N_base&gt;=3,Cap_3*F935/L935,0))*dt/60</f>
        <v>0.13321975745872358</v>
      </c>
    </row>
    <row r="936" spans="1:13" x14ac:dyDescent="0.2">
      <c r="A936">
        <v>934</v>
      </c>
      <c r="B936" s="22">
        <f>A936/1440</f>
        <v>0.64861111111111114</v>
      </c>
      <c r="C936" s="27">
        <f>Sim!C936</f>
        <v>3.3647</v>
      </c>
      <c r="D936" s="24">
        <f>Cap_base</f>
        <v>3.4</v>
      </c>
      <c r="E936" s="24">
        <f>MEDIAN(MinStable*D936,C936,D936)</f>
        <v>3.3647</v>
      </c>
      <c r="F936" s="25">
        <f>E936/D936</f>
        <v>0.9896176470588236</v>
      </c>
      <c r="G936" s="24">
        <f>MAX(0,C936-E936)</f>
        <v>0</v>
      </c>
      <c r="H936" s="24">
        <f>MAX(0,E936-C936)</f>
        <v>0</v>
      </c>
      <c r="I936">
        <f>MIN(MATCH(MEDIAN(MinStable,F936,1),FC_L,1),3)</f>
        <v>3</v>
      </c>
      <c r="J936" s="25">
        <f>INDEX(FC_E1,$I936)+(MEDIAN(MinStable,$F936,1)-INDEX(FC_L,$I936))*(INDEX(FC_E1,$I936+1)-INDEX(FC_E1,$I936))/(INDEX(FC_L,$I936+1)-INDEX(FC_L,$I936))</f>
        <v>0.42704482352941175</v>
      </c>
      <c r="K936" s="25">
        <f>INDEX(FC_E2,$I936)+(MEDIAN(MinStable,$F936,1)-INDEX(FC_L,$I936))*(INDEX(FC_E2,$I936+1)-INDEX(FC_E2,$I936))/(INDEX(FC_L,$I936+1)-INDEX(FC_L,$I936))</f>
        <v>0.42108635294117647</v>
      </c>
      <c r="L936" s="25">
        <f>INDEX(FC_E3,$I936)+(MEDIAN(MinStable,$F936,1)-INDEX(FC_L,$I936))*(INDEX(FC_E3,$I936+1)-INDEX(FC_E3,$I936))/(INDEX(FC_L,$I936+1)-INDEX(FC_L,$I936))</f>
        <v>0.41408635294117646</v>
      </c>
      <c r="M936" s="26">
        <f>(Cap_1*F936/J936+IF(N_base&gt;=2,Cap_2*F936/K936,0)+IF(N_base&gt;=3,Cap_3*F936/L936,0))*dt/60</f>
        <v>0.13324790932151373</v>
      </c>
    </row>
    <row r="937" spans="1:13" x14ac:dyDescent="0.2">
      <c r="A937">
        <v>935</v>
      </c>
      <c r="B937" s="22">
        <f>A937/1440</f>
        <v>0.64930555555555558</v>
      </c>
      <c r="C937" s="27">
        <f>Sim!C937</f>
        <v>3.3597999999999999</v>
      </c>
      <c r="D937" s="24">
        <f>Cap_base</f>
        <v>3.4</v>
      </c>
      <c r="E937" s="24">
        <f>MEDIAN(MinStable*D937,C937,D937)</f>
        <v>3.3597999999999999</v>
      </c>
      <c r="F937" s="25">
        <f>E937/D937</f>
        <v>0.98817647058823532</v>
      </c>
      <c r="G937" s="24">
        <f>MAX(0,C937-E937)</f>
        <v>0</v>
      </c>
      <c r="H937" s="24">
        <f>MAX(0,E937-C937)</f>
        <v>0</v>
      </c>
      <c r="I937">
        <f>MIN(MATCH(MEDIAN(MinStable,F937,1),FC_L,1),3)</f>
        <v>3</v>
      </c>
      <c r="J937" s="25">
        <f>INDEX(FC_E1,$I937)+(MEDIAN(MinStable,$F937,1)-INDEX(FC_L,$I937))*(INDEX(FC_E1,$I937+1)-INDEX(FC_E1,$I937))/(INDEX(FC_L,$I937+1)-INDEX(FC_L,$I937))</f>
        <v>0.42691223529411765</v>
      </c>
      <c r="K937" s="25">
        <f>INDEX(FC_E2,$I937)+(MEDIAN(MinStable,$F937,1)-INDEX(FC_L,$I937))*(INDEX(FC_E2,$I937+1)-INDEX(FC_E2,$I937))/(INDEX(FC_L,$I937+1)-INDEX(FC_L,$I937))</f>
        <v>0.42095952941176468</v>
      </c>
      <c r="L937" s="25">
        <f>INDEX(FC_E3,$I937)+(MEDIAN(MinStable,$F937,1)-INDEX(FC_L,$I937))*(INDEX(FC_E3,$I937+1)-INDEX(FC_E3,$I937))/(INDEX(FC_L,$I937+1)-INDEX(FC_L,$I937))</f>
        <v>0.41395952941176467</v>
      </c>
      <c r="M937" s="26">
        <f>(Cap_1*F937/J937+IF(N_base&gt;=2,Cap_2*F937/K937,0)+IF(N_base&gt;=3,Cap_3*F937/L937,0))*dt/60</f>
        <v>0.13309459976065535</v>
      </c>
    </row>
    <row r="938" spans="1:13" x14ac:dyDescent="0.2">
      <c r="A938">
        <v>936</v>
      </c>
      <c r="B938" s="22">
        <f>A938/1440</f>
        <v>0.65</v>
      </c>
      <c r="C938" s="27">
        <f>Sim!C938</f>
        <v>3.3384999999999998</v>
      </c>
      <c r="D938" s="24">
        <f>Cap_base</f>
        <v>3.4</v>
      </c>
      <c r="E938" s="24">
        <f>MEDIAN(MinStable*D938,C938,D938)</f>
        <v>3.3384999999999998</v>
      </c>
      <c r="F938" s="25">
        <f>E938/D938</f>
        <v>0.98191176470588237</v>
      </c>
      <c r="G938" s="24">
        <f>MAX(0,C938-E938)</f>
        <v>0</v>
      </c>
      <c r="H938" s="24">
        <f>MAX(0,E938-C938)</f>
        <v>0</v>
      </c>
      <c r="I938">
        <f>MIN(MATCH(MEDIAN(MinStable,F938,1),FC_L,1),3)</f>
        <v>3</v>
      </c>
      <c r="J938" s="25">
        <f>INDEX(FC_E1,$I938)+(MEDIAN(MinStable,$F938,1)-INDEX(FC_L,$I938))*(INDEX(FC_E1,$I938+1)-INDEX(FC_E1,$I938))/(INDEX(FC_L,$I938+1)-INDEX(FC_L,$I938))</f>
        <v>0.42633588235294118</v>
      </c>
      <c r="K938" s="25">
        <f>INDEX(FC_E2,$I938)+(MEDIAN(MinStable,$F938,1)-INDEX(FC_L,$I938))*(INDEX(FC_E2,$I938+1)-INDEX(FC_E2,$I938))/(INDEX(FC_L,$I938+1)-INDEX(FC_L,$I938))</f>
        <v>0.42040823529411764</v>
      </c>
      <c r="L938" s="25">
        <f>INDEX(FC_E3,$I938)+(MEDIAN(MinStable,$F938,1)-INDEX(FC_L,$I938))*(INDEX(FC_E3,$I938+1)-INDEX(FC_E3,$I938))/(INDEX(FC_L,$I938+1)-INDEX(FC_L,$I938))</f>
        <v>0.41340823529411763</v>
      </c>
      <c r="M938" s="26">
        <f>(Cap_1*F938/J938+IF(N_base&gt;=2,Cap_2*F938/K938,0)+IF(N_base&gt;=3,Cap_3*F938/L938,0))*dt/60</f>
        <v>0.13242708003964659</v>
      </c>
    </row>
    <row r="939" spans="1:13" x14ac:dyDescent="0.2">
      <c r="A939">
        <v>937</v>
      </c>
      <c r="B939" s="22">
        <f>A939/1440</f>
        <v>0.65069444444444446</v>
      </c>
      <c r="C939" s="27">
        <f>Sim!C939</f>
        <v>3.5720999999999998</v>
      </c>
      <c r="D939" s="24">
        <f>Cap_base</f>
        <v>3.4</v>
      </c>
      <c r="E939" s="24">
        <f>MEDIAN(MinStable*D939,C939,D939)</f>
        <v>3.4</v>
      </c>
      <c r="F939" s="25">
        <f>E939/D939</f>
        <v>1</v>
      </c>
      <c r="G939" s="24">
        <f>MAX(0,C939-E939)</f>
        <v>0.17209999999999992</v>
      </c>
      <c r="H939" s="24">
        <f>MAX(0,E939-C939)</f>
        <v>0</v>
      </c>
      <c r="I939">
        <f>MIN(MATCH(MEDIAN(MinStable,F939,1),FC_L,1),3)</f>
        <v>3</v>
      </c>
      <c r="J939" s="25">
        <f>INDEX(FC_E1,$I939)+(MEDIAN(MinStable,$F939,1)-INDEX(FC_L,$I939))*(INDEX(FC_E1,$I939+1)-INDEX(FC_E1,$I939))/(INDEX(FC_L,$I939+1)-INDEX(FC_L,$I939))</f>
        <v>0.42799999999999999</v>
      </c>
      <c r="K939" s="25">
        <f>INDEX(FC_E2,$I939)+(MEDIAN(MinStable,$F939,1)-INDEX(FC_L,$I939))*(INDEX(FC_E2,$I939+1)-INDEX(FC_E2,$I939))/(INDEX(FC_L,$I939+1)-INDEX(FC_L,$I939))</f>
        <v>0.42199999999999999</v>
      </c>
      <c r="L939" s="25">
        <f>INDEX(FC_E3,$I939)+(MEDIAN(MinStable,$F939,1)-INDEX(FC_L,$I939))*(INDEX(FC_E3,$I939+1)-INDEX(FC_E3,$I939))/(INDEX(FC_L,$I939+1)-INDEX(FC_L,$I939))</f>
        <v>0.41499999999999998</v>
      </c>
      <c r="M939" s="26">
        <f>(Cap_1*F939/J939+IF(N_base&gt;=2,Cap_2*F939/K939,0)+IF(N_base&gt;=3,Cap_3*F939/L939,0))*dt/60</f>
        <v>0.13434959664142687</v>
      </c>
    </row>
    <row r="940" spans="1:13" x14ac:dyDescent="0.2">
      <c r="A940">
        <v>938</v>
      </c>
      <c r="B940" s="22">
        <f>A940/1440</f>
        <v>0.65138888888888891</v>
      </c>
      <c r="C940" s="27">
        <f>Sim!C940</f>
        <v>3.2732999999999999</v>
      </c>
      <c r="D940" s="24">
        <f>Cap_base</f>
        <v>3.4</v>
      </c>
      <c r="E940" s="24">
        <f>MEDIAN(MinStable*D940,C940,D940)</f>
        <v>3.2732999999999999</v>
      </c>
      <c r="F940" s="25">
        <f>E940/D940</f>
        <v>0.96273529411764702</v>
      </c>
      <c r="G940" s="24">
        <f>MAX(0,C940-E940)</f>
        <v>0</v>
      </c>
      <c r="H940" s="24">
        <f>MAX(0,E940-C940)</f>
        <v>0</v>
      </c>
      <c r="I940">
        <f>MIN(MATCH(MEDIAN(MinStable,F940,1),FC_L,1),3)</f>
        <v>3</v>
      </c>
      <c r="J940" s="25">
        <f>INDEX(FC_E1,$I940)+(MEDIAN(MinStable,$F940,1)-INDEX(FC_L,$I940))*(INDEX(FC_E1,$I940+1)-INDEX(FC_E1,$I940))/(INDEX(FC_L,$I940+1)-INDEX(FC_L,$I940))</f>
        <v>0.4245716470588235</v>
      </c>
      <c r="K940" s="25">
        <f>INDEX(FC_E2,$I940)+(MEDIAN(MinStable,$F940,1)-INDEX(FC_L,$I940))*(INDEX(FC_E2,$I940+1)-INDEX(FC_E2,$I940))/(INDEX(FC_L,$I940+1)-INDEX(FC_L,$I940))</f>
        <v>0.41872070588235294</v>
      </c>
      <c r="L940" s="25">
        <f>INDEX(FC_E3,$I940)+(MEDIAN(MinStable,$F940,1)-INDEX(FC_L,$I940))*(INDEX(FC_E3,$I940+1)-INDEX(FC_E3,$I940))/(INDEX(FC_L,$I940+1)-INDEX(FC_L,$I940))</f>
        <v>0.41172070588235293</v>
      </c>
      <c r="M940" s="26">
        <f>(Cap_1*F940/J940+IF(N_base&gt;=2,Cap_2*F940/K940,0)+IF(N_base&gt;=3,Cap_3*F940/L940,0))*dt/60</f>
        <v>0.13037267648089834</v>
      </c>
    </row>
    <row r="941" spans="1:13" x14ac:dyDescent="0.2">
      <c r="A941">
        <v>939</v>
      </c>
      <c r="B941" s="22">
        <f>A941/1440</f>
        <v>0.65208333333333335</v>
      </c>
      <c r="C941" s="27">
        <f>Sim!C941</f>
        <v>3.2519</v>
      </c>
      <c r="D941" s="24">
        <f>Cap_base</f>
        <v>3.4</v>
      </c>
      <c r="E941" s="24">
        <f>MEDIAN(MinStable*D941,C941,D941)</f>
        <v>3.2519</v>
      </c>
      <c r="F941" s="25">
        <f>E941/D941</f>
        <v>0.95644117647058824</v>
      </c>
      <c r="G941" s="24">
        <f>MAX(0,C941-E941)</f>
        <v>0</v>
      </c>
      <c r="H941" s="24">
        <f>MAX(0,E941-C941)</f>
        <v>0</v>
      </c>
      <c r="I941">
        <f>MIN(MATCH(MEDIAN(MinStable,F941,1),FC_L,1),3)</f>
        <v>3</v>
      </c>
      <c r="J941" s="25">
        <f>INDEX(FC_E1,$I941)+(MEDIAN(MinStable,$F941,1)-INDEX(FC_L,$I941))*(INDEX(FC_E1,$I941+1)-INDEX(FC_E1,$I941))/(INDEX(FC_L,$I941+1)-INDEX(FC_L,$I941))</f>
        <v>0.42399258823529412</v>
      </c>
      <c r="K941" s="25">
        <f>INDEX(FC_E2,$I941)+(MEDIAN(MinStable,$F941,1)-INDEX(FC_L,$I941))*(INDEX(FC_E2,$I941+1)-INDEX(FC_E2,$I941))/(INDEX(FC_L,$I941+1)-INDEX(FC_L,$I941))</f>
        <v>0.41816682352941176</v>
      </c>
      <c r="L941" s="25">
        <f>INDEX(FC_E3,$I941)+(MEDIAN(MinStable,$F941,1)-INDEX(FC_L,$I941))*(INDEX(FC_E3,$I941+1)-INDEX(FC_E3,$I941))/(INDEX(FC_L,$I941+1)-INDEX(FC_L,$I941))</f>
        <v>0.41116682352941175</v>
      </c>
      <c r="M941" s="26">
        <f>(Cap_1*F941/J941+IF(N_base&gt;=2,Cap_2*F941/K941,0)+IF(N_base&gt;=3,Cap_3*F941/L941,0))*dt/60</f>
        <v>0.12969470491246812</v>
      </c>
    </row>
    <row r="942" spans="1:13" x14ac:dyDescent="0.2">
      <c r="A942">
        <v>940</v>
      </c>
      <c r="B942" s="22">
        <f>A942/1440</f>
        <v>0.65277777777777779</v>
      </c>
      <c r="C942" s="27">
        <f>Sim!C942</f>
        <v>3.3759000000000001</v>
      </c>
      <c r="D942" s="24">
        <f>Cap_base</f>
        <v>3.4</v>
      </c>
      <c r="E942" s="24">
        <f>MEDIAN(MinStable*D942,C942,D942)</f>
        <v>3.3759000000000001</v>
      </c>
      <c r="F942" s="25">
        <f>E942/D942</f>
        <v>0.99291176470588238</v>
      </c>
      <c r="G942" s="24">
        <f>MAX(0,C942-E942)</f>
        <v>0</v>
      </c>
      <c r="H942" s="24">
        <f>MAX(0,E942-C942)</f>
        <v>0</v>
      </c>
      <c r="I942">
        <f>MIN(MATCH(MEDIAN(MinStable,F942,1),FC_L,1),3)</f>
        <v>3</v>
      </c>
      <c r="J942" s="25">
        <f>INDEX(FC_E1,$I942)+(MEDIAN(MinStable,$F942,1)-INDEX(FC_L,$I942))*(INDEX(FC_E1,$I942+1)-INDEX(FC_E1,$I942))/(INDEX(FC_L,$I942+1)-INDEX(FC_L,$I942))</f>
        <v>0.42734788235294119</v>
      </c>
      <c r="K942" s="25">
        <f>INDEX(FC_E2,$I942)+(MEDIAN(MinStable,$F942,1)-INDEX(FC_L,$I942))*(INDEX(FC_E2,$I942+1)-INDEX(FC_E2,$I942))/(INDEX(FC_L,$I942+1)-INDEX(FC_L,$I942))</f>
        <v>0.42137623529411766</v>
      </c>
      <c r="L942" s="25">
        <f>INDEX(FC_E3,$I942)+(MEDIAN(MinStable,$F942,1)-INDEX(FC_L,$I942))*(INDEX(FC_E3,$I942+1)-INDEX(FC_E3,$I942))/(INDEX(FC_L,$I942+1)-INDEX(FC_L,$I942))</f>
        <v>0.41437623529411766</v>
      </c>
      <c r="M942" s="26">
        <f>(Cap_1*F942/J942+IF(N_base&gt;=2,Cap_2*F942/K942,0)+IF(N_base&gt;=3,Cap_3*F942/L942,0))*dt/60</f>
        <v>0.13359797900854975</v>
      </c>
    </row>
    <row r="943" spans="1:13" x14ac:dyDescent="0.2">
      <c r="A943">
        <v>941</v>
      </c>
      <c r="B943" s="22">
        <f>A943/1440</f>
        <v>0.65347222222222223</v>
      </c>
      <c r="C943" s="27">
        <f>Sim!C943</f>
        <v>3.4077000000000002</v>
      </c>
      <c r="D943" s="24">
        <f>Cap_base</f>
        <v>3.4</v>
      </c>
      <c r="E943" s="24">
        <f>MEDIAN(MinStable*D943,C943,D943)</f>
        <v>3.4</v>
      </c>
      <c r="F943" s="25">
        <f>E943/D943</f>
        <v>1</v>
      </c>
      <c r="G943" s="24">
        <f>MAX(0,C943-E943)</f>
        <v>7.7000000000002622E-3</v>
      </c>
      <c r="H943" s="24">
        <f>MAX(0,E943-C943)</f>
        <v>0</v>
      </c>
      <c r="I943">
        <f>MIN(MATCH(MEDIAN(MinStable,F943,1),FC_L,1),3)</f>
        <v>3</v>
      </c>
      <c r="J943" s="25">
        <f>INDEX(FC_E1,$I943)+(MEDIAN(MinStable,$F943,1)-INDEX(FC_L,$I943))*(INDEX(FC_E1,$I943+1)-INDEX(FC_E1,$I943))/(INDEX(FC_L,$I943+1)-INDEX(FC_L,$I943))</f>
        <v>0.42799999999999999</v>
      </c>
      <c r="K943" s="25">
        <f>INDEX(FC_E2,$I943)+(MEDIAN(MinStable,$F943,1)-INDEX(FC_L,$I943))*(INDEX(FC_E2,$I943+1)-INDEX(FC_E2,$I943))/(INDEX(FC_L,$I943+1)-INDEX(FC_L,$I943))</f>
        <v>0.42199999999999999</v>
      </c>
      <c r="L943" s="25">
        <f>INDEX(FC_E3,$I943)+(MEDIAN(MinStable,$F943,1)-INDEX(FC_L,$I943))*(INDEX(FC_E3,$I943+1)-INDEX(FC_E3,$I943))/(INDEX(FC_L,$I943+1)-INDEX(FC_L,$I943))</f>
        <v>0.41499999999999998</v>
      </c>
      <c r="M943" s="26">
        <f>(Cap_1*F943/J943+IF(N_base&gt;=2,Cap_2*F943/K943,0)+IF(N_base&gt;=3,Cap_3*F943/L943,0))*dt/60</f>
        <v>0.13434959664142687</v>
      </c>
    </row>
    <row r="944" spans="1:13" x14ac:dyDescent="0.2">
      <c r="A944">
        <v>942</v>
      </c>
      <c r="B944" s="22">
        <f>A944/1440</f>
        <v>0.65416666666666667</v>
      </c>
      <c r="C944" s="27">
        <f>Sim!C944</f>
        <v>3.3289</v>
      </c>
      <c r="D944" s="24">
        <f>Cap_base</f>
        <v>3.4</v>
      </c>
      <c r="E944" s="24">
        <f>MEDIAN(MinStable*D944,C944,D944)</f>
        <v>3.3289</v>
      </c>
      <c r="F944" s="25">
        <f>E944/D944</f>
        <v>0.9790882352941177</v>
      </c>
      <c r="G944" s="24">
        <f>MAX(0,C944-E944)</f>
        <v>0</v>
      </c>
      <c r="H944" s="24">
        <f>MAX(0,E944-C944)</f>
        <v>0</v>
      </c>
      <c r="I944">
        <f>MIN(MATCH(MEDIAN(MinStable,F944,1),FC_L,1),3)</f>
        <v>3</v>
      </c>
      <c r="J944" s="25">
        <f>INDEX(FC_E1,$I944)+(MEDIAN(MinStable,$F944,1)-INDEX(FC_L,$I944))*(INDEX(FC_E1,$I944+1)-INDEX(FC_E1,$I944))/(INDEX(FC_L,$I944+1)-INDEX(FC_L,$I944))</f>
        <v>0.42607611764705883</v>
      </c>
      <c r="K944" s="25">
        <f>INDEX(FC_E2,$I944)+(MEDIAN(MinStable,$F944,1)-INDEX(FC_L,$I944))*(INDEX(FC_E2,$I944+1)-INDEX(FC_E2,$I944))/(INDEX(FC_L,$I944+1)-INDEX(FC_L,$I944))</f>
        <v>0.42015976470588234</v>
      </c>
      <c r="L944" s="25">
        <f>INDEX(FC_E3,$I944)+(MEDIAN(MinStable,$F944,1)-INDEX(FC_L,$I944))*(INDEX(FC_E3,$I944+1)-INDEX(FC_E3,$I944))/(INDEX(FC_L,$I944+1)-INDEX(FC_L,$I944))</f>
        <v>0.41315976470588234</v>
      </c>
      <c r="M944" s="26">
        <f>(Cap_1*F944/J944+IF(N_base&gt;=2,Cap_2*F944/K944,0)+IF(N_base&gt;=3,Cap_3*F944/L944,0))*dt/60</f>
        <v>0.13212564408310964</v>
      </c>
    </row>
    <row r="945" spans="1:13" x14ac:dyDescent="0.2">
      <c r="A945">
        <v>943</v>
      </c>
      <c r="B945" s="22">
        <f>A945/1440</f>
        <v>0.65486111111111112</v>
      </c>
      <c r="C945" s="27">
        <f>Sim!C945</f>
        <v>3.4237000000000002</v>
      </c>
      <c r="D945" s="24">
        <f>Cap_base</f>
        <v>3.4</v>
      </c>
      <c r="E945" s="24">
        <f>MEDIAN(MinStable*D945,C945,D945)</f>
        <v>3.4</v>
      </c>
      <c r="F945" s="25">
        <f>E945/D945</f>
        <v>1</v>
      </c>
      <c r="G945" s="24">
        <f>MAX(0,C945-E945)</f>
        <v>2.3700000000000276E-2</v>
      </c>
      <c r="H945" s="24">
        <f>MAX(0,E945-C945)</f>
        <v>0</v>
      </c>
      <c r="I945">
        <f>MIN(MATCH(MEDIAN(MinStable,F945,1),FC_L,1),3)</f>
        <v>3</v>
      </c>
      <c r="J945" s="25">
        <f>INDEX(FC_E1,$I945)+(MEDIAN(MinStable,$F945,1)-INDEX(FC_L,$I945))*(INDEX(FC_E1,$I945+1)-INDEX(FC_E1,$I945))/(INDEX(FC_L,$I945+1)-INDEX(FC_L,$I945))</f>
        <v>0.42799999999999999</v>
      </c>
      <c r="K945" s="25">
        <f>INDEX(FC_E2,$I945)+(MEDIAN(MinStable,$F945,1)-INDEX(FC_L,$I945))*(INDEX(FC_E2,$I945+1)-INDEX(FC_E2,$I945))/(INDEX(FC_L,$I945+1)-INDEX(FC_L,$I945))</f>
        <v>0.42199999999999999</v>
      </c>
      <c r="L945" s="25">
        <f>INDEX(FC_E3,$I945)+(MEDIAN(MinStable,$F945,1)-INDEX(FC_L,$I945))*(INDEX(FC_E3,$I945+1)-INDEX(FC_E3,$I945))/(INDEX(FC_L,$I945+1)-INDEX(FC_L,$I945))</f>
        <v>0.41499999999999998</v>
      </c>
      <c r="M945" s="26">
        <f>(Cap_1*F945/J945+IF(N_base&gt;=2,Cap_2*F945/K945,0)+IF(N_base&gt;=3,Cap_3*F945/L945,0))*dt/60</f>
        <v>0.13434959664142687</v>
      </c>
    </row>
    <row r="946" spans="1:13" x14ac:dyDescent="0.2">
      <c r="A946">
        <v>944</v>
      </c>
      <c r="B946" s="22">
        <f>A946/1440</f>
        <v>0.65555555555555556</v>
      </c>
      <c r="C946" s="27">
        <f>Sim!C946</f>
        <v>3.3007</v>
      </c>
      <c r="D946" s="24">
        <f>Cap_base</f>
        <v>3.4</v>
      </c>
      <c r="E946" s="24">
        <f>MEDIAN(MinStable*D946,C946,D946)</f>
        <v>3.3007</v>
      </c>
      <c r="F946" s="25">
        <f>E946/D946</f>
        <v>0.97079411764705881</v>
      </c>
      <c r="G946" s="24">
        <f>MAX(0,C946-E946)</f>
        <v>0</v>
      </c>
      <c r="H946" s="24">
        <f>MAX(0,E946-C946)</f>
        <v>0</v>
      </c>
      <c r="I946">
        <f>MIN(MATCH(MEDIAN(MinStable,F946,1),FC_L,1),3)</f>
        <v>3</v>
      </c>
      <c r="J946" s="25">
        <f>INDEX(FC_E1,$I946)+(MEDIAN(MinStable,$F946,1)-INDEX(FC_L,$I946))*(INDEX(FC_E1,$I946+1)-INDEX(FC_E1,$I946))/(INDEX(FC_L,$I946+1)-INDEX(FC_L,$I946))</f>
        <v>0.42531305882352943</v>
      </c>
      <c r="K946" s="25">
        <f>INDEX(FC_E2,$I946)+(MEDIAN(MinStable,$F946,1)-INDEX(FC_L,$I946))*(INDEX(FC_E2,$I946+1)-INDEX(FC_E2,$I946))/(INDEX(FC_L,$I946+1)-INDEX(FC_L,$I946))</f>
        <v>0.41942988235294115</v>
      </c>
      <c r="L946" s="25">
        <f>INDEX(FC_E3,$I946)+(MEDIAN(MinStable,$F946,1)-INDEX(FC_L,$I946))*(INDEX(FC_E3,$I946+1)-INDEX(FC_E3,$I946))/(INDEX(FC_L,$I946+1)-INDEX(FC_L,$I946))</f>
        <v>0.41242988235294115</v>
      </c>
      <c r="M946" s="26">
        <f>(Cap_1*F946/J946+IF(N_base&gt;=2,Cap_2*F946/K946,0)+IF(N_base&gt;=3,Cap_3*F946/L946,0))*dt/60</f>
        <v>0.13123807682999794</v>
      </c>
    </row>
    <row r="947" spans="1:13" x14ac:dyDescent="0.2">
      <c r="A947">
        <v>945</v>
      </c>
      <c r="B947" s="22">
        <f>A947/1440</f>
        <v>0.65625</v>
      </c>
      <c r="C947" s="27">
        <f>Sim!C947</f>
        <v>3.3235000000000001</v>
      </c>
      <c r="D947" s="24">
        <f>Cap_base</f>
        <v>3.4</v>
      </c>
      <c r="E947" s="24">
        <f>MEDIAN(MinStable*D947,C947,D947)</f>
        <v>3.3235000000000001</v>
      </c>
      <c r="F947" s="25">
        <f>E947/D947</f>
        <v>0.97750000000000004</v>
      </c>
      <c r="G947" s="24">
        <f>MAX(0,C947-E947)</f>
        <v>0</v>
      </c>
      <c r="H947" s="24">
        <f>MAX(0,E947-C947)</f>
        <v>0</v>
      </c>
      <c r="I947">
        <f>MIN(MATCH(MEDIAN(MinStable,F947,1),FC_L,1),3)</f>
        <v>3</v>
      </c>
      <c r="J947" s="25">
        <f>INDEX(FC_E1,$I947)+(MEDIAN(MinStable,$F947,1)-INDEX(FC_L,$I947))*(INDEX(FC_E1,$I947+1)-INDEX(FC_E1,$I947))/(INDEX(FC_L,$I947+1)-INDEX(FC_L,$I947))</f>
        <v>0.42592999999999998</v>
      </c>
      <c r="K947" s="25">
        <f>INDEX(FC_E2,$I947)+(MEDIAN(MinStable,$F947,1)-INDEX(FC_L,$I947))*(INDEX(FC_E2,$I947+1)-INDEX(FC_E2,$I947))/(INDEX(FC_L,$I947+1)-INDEX(FC_L,$I947))</f>
        <v>0.42002</v>
      </c>
      <c r="L947" s="25">
        <f>INDEX(FC_E3,$I947)+(MEDIAN(MinStable,$F947,1)-INDEX(FC_L,$I947))*(INDEX(FC_E3,$I947+1)-INDEX(FC_E3,$I947))/(INDEX(FC_L,$I947+1)-INDEX(FC_L,$I947))</f>
        <v>0.41302</v>
      </c>
      <c r="M947" s="26">
        <f>(Cap_1*F947/J947+IF(N_base&gt;=2,Cap_2*F947/K947,0)+IF(N_base&gt;=3,Cap_3*F947/L947,0))*dt/60</f>
        <v>0.13195592707693224</v>
      </c>
    </row>
    <row r="948" spans="1:13" x14ac:dyDescent="0.2">
      <c r="A948">
        <v>946</v>
      </c>
      <c r="B948" s="22">
        <f>A948/1440</f>
        <v>0.65694444444444444</v>
      </c>
      <c r="C948" s="27">
        <f>Sim!C948</f>
        <v>3.4119999999999999</v>
      </c>
      <c r="D948" s="24">
        <f>Cap_base</f>
        <v>3.4</v>
      </c>
      <c r="E948" s="24">
        <f>MEDIAN(MinStable*D948,C948,D948)</f>
        <v>3.4</v>
      </c>
      <c r="F948" s="25">
        <f>E948/D948</f>
        <v>1</v>
      </c>
      <c r="G948" s="24">
        <f>MAX(0,C948-E948)</f>
        <v>1.2000000000000011E-2</v>
      </c>
      <c r="H948" s="24">
        <f>MAX(0,E948-C948)</f>
        <v>0</v>
      </c>
      <c r="I948">
        <f>MIN(MATCH(MEDIAN(MinStable,F948,1),FC_L,1),3)</f>
        <v>3</v>
      </c>
      <c r="J948" s="25">
        <f>INDEX(FC_E1,$I948)+(MEDIAN(MinStable,$F948,1)-INDEX(FC_L,$I948))*(INDEX(FC_E1,$I948+1)-INDEX(FC_E1,$I948))/(INDEX(FC_L,$I948+1)-INDEX(FC_L,$I948))</f>
        <v>0.42799999999999999</v>
      </c>
      <c r="K948" s="25">
        <f>INDEX(FC_E2,$I948)+(MEDIAN(MinStable,$F948,1)-INDEX(FC_L,$I948))*(INDEX(FC_E2,$I948+1)-INDEX(FC_E2,$I948))/(INDEX(FC_L,$I948+1)-INDEX(FC_L,$I948))</f>
        <v>0.42199999999999999</v>
      </c>
      <c r="L948" s="25">
        <f>INDEX(FC_E3,$I948)+(MEDIAN(MinStable,$F948,1)-INDEX(FC_L,$I948))*(INDEX(FC_E3,$I948+1)-INDEX(FC_E3,$I948))/(INDEX(FC_L,$I948+1)-INDEX(FC_L,$I948))</f>
        <v>0.41499999999999998</v>
      </c>
      <c r="M948" s="26">
        <f>(Cap_1*F948/J948+IF(N_base&gt;=2,Cap_2*F948/K948,0)+IF(N_base&gt;=3,Cap_3*F948/L948,0))*dt/60</f>
        <v>0.13434959664142687</v>
      </c>
    </row>
    <row r="949" spans="1:13" x14ac:dyDescent="0.2">
      <c r="A949">
        <v>947</v>
      </c>
      <c r="B949" s="22">
        <f>A949/1440</f>
        <v>0.65763888888888888</v>
      </c>
      <c r="C949" s="27">
        <f>Sim!C949</f>
        <v>3.3426999999999998</v>
      </c>
      <c r="D949" s="24">
        <f>Cap_base</f>
        <v>3.4</v>
      </c>
      <c r="E949" s="24">
        <f>MEDIAN(MinStable*D949,C949,D949)</f>
        <v>3.3426999999999998</v>
      </c>
      <c r="F949" s="25">
        <f>E949/D949</f>
        <v>0.98314705882352937</v>
      </c>
      <c r="G949" s="24">
        <f>MAX(0,C949-E949)</f>
        <v>0</v>
      </c>
      <c r="H949" s="24">
        <f>MAX(0,E949-C949)</f>
        <v>0</v>
      </c>
      <c r="I949">
        <f>MIN(MATCH(MEDIAN(MinStable,F949,1),FC_L,1),3)</f>
        <v>3</v>
      </c>
      <c r="J949" s="25">
        <f>INDEX(FC_E1,$I949)+(MEDIAN(MinStable,$F949,1)-INDEX(FC_L,$I949))*(INDEX(FC_E1,$I949+1)-INDEX(FC_E1,$I949))/(INDEX(FC_L,$I949+1)-INDEX(FC_L,$I949))</f>
        <v>0.42644952941176467</v>
      </c>
      <c r="K949" s="25">
        <f>INDEX(FC_E2,$I949)+(MEDIAN(MinStable,$F949,1)-INDEX(FC_L,$I949))*(INDEX(FC_E2,$I949+1)-INDEX(FC_E2,$I949))/(INDEX(FC_L,$I949+1)-INDEX(FC_L,$I949))</f>
        <v>0.42051694117647059</v>
      </c>
      <c r="L949" s="25">
        <f>INDEX(FC_E3,$I949)+(MEDIAN(MinStable,$F949,1)-INDEX(FC_L,$I949))*(INDEX(FC_E3,$I949+1)-INDEX(FC_E3,$I949))/(INDEX(FC_L,$I949+1)-INDEX(FC_L,$I949))</f>
        <v>0.41351694117647059</v>
      </c>
      <c r="M949" s="26">
        <f>(Cap_1*F949/J949+IF(N_base&gt;=2,Cap_2*F949/K949,0)+IF(N_base&gt;=3,Cap_3*F949/L949,0))*dt/60</f>
        <v>0.13255884443339638</v>
      </c>
    </row>
    <row r="950" spans="1:13" x14ac:dyDescent="0.2">
      <c r="A950">
        <v>948</v>
      </c>
      <c r="B950" s="22">
        <f>A950/1440</f>
        <v>0.65833333333333333</v>
      </c>
      <c r="C950" s="27">
        <f>Sim!C950</f>
        <v>3.4274</v>
      </c>
      <c r="D950" s="24">
        <f>Cap_base</f>
        <v>3.4</v>
      </c>
      <c r="E950" s="24">
        <f>MEDIAN(MinStable*D950,C950,D950)</f>
        <v>3.4</v>
      </c>
      <c r="F950" s="25">
        <f>E950/D950</f>
        <v>1</v>
      </c>
      <c r="G950" s="24">
        <f>MAX(0,C950-E950)</f>
        <v>2.7400000000000091E-2</v>
      </c>
      <c r="H950" s="24">
        <f>MAX(0,E950-C950)</f>
        <v>0</v>
      </c>
      <c r="I950">
        <f>MIN(MATCH(MEDIAN(MinStable,F950,1),FC_L,1),3)</f>
        <v>3</v>
      </c>
      <c r="J950" s="25">
        <f>INDEX(FC_E1,$I950)+(MEDIAN(MinStable,$F950,1)-INDEX(FC_L,$I950))*(INDEX(FC_E1,$I950+1)-INDEX(FC_E1,$I950))/(INDEX(FC_L,$I950+1)-INDEX(FC_L,$I950))</f>
        <v>0.42799999999999999</v>
      </c>
      <c r="K950" s="25">
        <f>INDEX(FC_E2,$I950)+(MEDIAN(MinStable,$F950,1)-INDEX(FC_L,$I950))*(INDEX(FC_E2,$I950+1)-INDEX(FC_E2,$I950))/(INDEX(FC_L,$I950+1)-INDEX(FC_L,$I950))</f>
        <v>0.42199999999999999</v>
      </c>
      <c r="L950" s="25">
        <f>INDEX(FC_E3,$I950)+(MEDIAN(MinStable,$F950,1)-INDEX(FC_L,$I950))*(INDEX(FC_E3,$I950+1)-INDEX(FC_E3,$I950))/(INDEX(FC_L,$I950+1)-INDEX(FC_L,$I950))</f>
        <v>0.41499999999999998</v>
      </c>
      <c r="M950" s="26">
        <f>(Cap_1*F950/J950+IF(N_base&gt;=2,Cap_2*F950/K950,0)+IF(N_base&gt;=3,Cap_3*F950/L950,0))*dt/60</f>
        <v>0.13434959664142687</v>
      </c>
    </row>
    <row r="951" spans="1:13" x14ac:dyDescent="0.2">
      <c r="A951">
        <v>949</v>
      </c>
      <c r="B951" s="22">
        <f>A951/1440</f>
        <v>0.65902777777777777</v>
      </c>
      <c r="C951" s="27">
        <f>Sim!C951</f>
        <v>3.4238</v>
      </c>
      <c r="D951" s="24">
        <f>Cap_base</f>
        <v>3.4</v>
      </c>
      <c r="E951" s="24">
        <f>MEDIAN(MinStable*D951,C951,D951)</f>
        <v>3.4</v>
      </c>
      <c r="F951" s="25">
        <f>E951/D951</f>
        <v>1</v>
      </c>
      <c r="G951" s="24">
        <f>MAX(0,C951-E951)</f>
        <v>2.3800000000000043E-2</v>
      </c>
      <c r="H951" s="24">
        <f>MAX(0,E951-C951)</f>
        <v>0</v>
      </c>
      <c r="I951">
        <f>MIN(MATCH(MEDIAN(MinStable,F951,1),FC_L,1),3)</f>
        <v>3</v>
      </c>
      <c r="J951" s="25">
        <f>INDEX(FC_E1,$I951)+(MEDIAN(MinStable,$F951,1)-INDEX(FC_L,$I951))*(INDEX(FC_E1,$I951+1)-INDEX(FC_E1,$I951))/(INDEX(FC_L,$I951+1)-INDEX(FC_L,$I951))</f>
        <v>0.42799999999999999</v>
      </c>
      <c r="K951" s="25">
        <f>INDEX(FC_E2,$I951)+(MEDIAN(MinStable,$F951,1)-INDEX(FC_L,$I951))*(INDEX(FC_E2,$I951+1)-INDEX(FC_E2,$I951))/(INDEX(FC_L,$I951+1)-INDEX(FC_L,$I951))</f>
        <v>0.42199999999999999</v>
      </c>
      <c r="L951" s="25">
        <f>INDEX(FC_E3,$I951)+(MEDIAN(MinStable,$F951,1)-INDEX(FC_L,$I951))*(INDEX(FC_E3,$I951+1)-INDEX(FC_E3,$I951))/(INDEX(FC_L,$I951+1)-INDEX(FC_L,$I951))</f>
        <v>0.41499999999999998</v>
      </c>
      <c r="M951" s="26">
        <f>(Cap_1*F951/J951+IF(N_base&gt;=2,Cap_2*F951/K951,0)+IF(N_base&gt;=3,Cap_3*F951/L951,0))*dt/60</f>
        <v>0.13434959664142687</v>
      </c>
    </row>
    <row r="952" spans="1:13" x14ac:dyDescent="0.2">
      <c r="A952">
        <v>950</v>
      </c>
      <c r="B952" s="22">
        <f>A952/1440</f>
        <v>0.65972222222222221</v>
      </c>
      <c r="C952" s="27">
        <f>Sim!C952</f>
        <v>3.33</v>
      </c>
      <c r="D952" s="24">
        <f>Cap_base</f>
        <v>3.4</v>
      </c>
      <c r="E952" s="24">
        <f>MEDIAN(MinStable*D952,C952,D952)</f>
        <v>3.33</v>
      </c>
      <c r="F952" s="25">
        <f>E952/D952</f>
        <v>0.97941176470588243</v>
      </c>
      <c r="G952" s="24">
        <f>MAX(0,C952-E952)</f>
        <v>0</v>
      </c>
      <c r="H952" s="24">
        <f>MAX(0,E952-C952)</f>
        <v>0</v>
      </c>
      <c r="I952">
        <f>MIN(MATCH(MEDIAN(MinStable,F952,1),FC_L,1),3)</f>
        <v>3</v>
      </c>
      <c r="J952" s="25">
        <f>INDEX(FC_E1,$I952)+(MEDIAN(MinStable,$F952,1)-INDEX(FC_L,$I952))*(INDEX(FC_E1,$I952+1)-INDEX(FC_E1,$I952))/(INDEX(FC_L,$I952+1)-INDEX(FC_L,$I952))</f>
        <v>0.42610588235294117</v>
      </c>
      <c r="K952" s="25">
        <f>INDEX(FC_E2,$I952)+(MEDIAN(MinStable,$F952,1)-INDEX(FC_L,$I952))*(INDEX(FC_E2,$I952+1)-INDEX(FC_E2,$I952))/(INDEX(FC_L,$I952+1)-INDEX(FC_L,$I952))</f>
        <v>0.42018823529411764</v>
      </c>
      <c r="L952" s="25">
        <f>INDEX(FC_E3,$I952)+(MEDIAN(MinStable,$F952,1)-INDEX(FC_L,$I952))*(INDEX(FC_E3,$I952+1)-INDEX(FC_E3,$I952))/(INDEX(FC_L,$I952+1)-INDEX(FC_L,$I952))</f>
        <v>0.41318823529411763</v>
      </c>
      <c r="M952" s="26">
        <f>(Cap_1*F952/J952+IF(N_base&gt;=2,Cap_2*F952/K952,0)+IF(N_base&gt;=3,Cap_3*F952/L952,0))*dt/60</f>
        <v>0.13216020199841053</v>
      </c>
    </row>
    <row r="953" spans="1:13" x14ac:dyDescent="0.2">
      <c r="A953">
        <v>951</v>
      </c>
      <c r="B953" s="22">
        <f>A953/1440</f>
        <v>0.66041666666666665</v>
      </c>
      <c r="C953" s="27">
        <f>Sim!C953</f>
        <v>3.3727</v>
      </c>
      <c r="D953" s="24">
        <f>Cap_base</f>
        <v>3.4</v>
      </c>
      <c r="E953" s="24">
        <f>MEDIAN(MinStable*D953,C953,D953)</f>
        <v>3.3727</v>
      </c>
      <c r="F953" s="25">
        <f>E953/D953</f>
        <v>0.99197058823529416</v>
      </c>
      <c r="G953" s="24">
        <f>MAX(0,C953-E953)</f>
        <v>0</v>
      </c>
      <c r="H953" s="24">
        <f>MAX(0,E953-C953)</f>
        <v>0</v>
      </c>
      <c r="I953">
        <f>MIN(MATCH(MEDIAN(MinStable,F953,1),FC_L,1),3)</f>
        <v>3</v>
      </c>
      <c r="J953" s="25">
        <f>INDEX(FC_E1,$I953)+(MEDIAN(MinStable,$F953,1)-INDEX(FC_L,$I953))*(INDEX(FC_E1,$I953+1)-INDEX(FC_E1,$I953))/(INDEX(FC_L,$I953+1)-INDEX(FC_L,$I953))</f>
        <v>0.42726129411764707</v>
      </c>
      <c r="K953" s="25">
        <f>INDEX(FC_E2,$I953)+(MEDIAN(MinStable,$F953,1)-INDEX(FC_L,$I953))*(INDEX(FC_E2,$I953+1)-INDEX(FC_E2,$I953))/(INDEX(FC_L,$I953+1)-INDEX(FC_L,$I953))</f>
        <v>0.42129341176470586</v>
      </c>
      <c r="L953" s="25">
        <f>INDEX(FC_E3,$I953)+(MEDIAN(MinStable,$F953,1)-INDEX(FC_L,$I953))*(INDEX(FC_E3,$I953+1)-INDEX(FC_E3,$I953))/(INDEX(FC_L,$I953+1)-INDEX(FC_L,$I953))</f>
        <v>0.41429341176470585</v>
      </c>
      <c r="M953" s="26">
        <f>(Cap_1*F953/J953+IF(N_base&gt;=2,Cap_2*F953/K953,0)+IF(N_base&gt;=3,Cap_3*F953/L953,0))*dt/60</f>
        <v>0.13349800905469261</v>
      </c>
    </row>
    <row r="954" spans="1:13" x14ac:dyDescent="0.2">
      <c r="A954">
        <v>952</v>
      </c>
      <c r="B954" s="22">
        <f>A954/1440</f>
        <v>0.66111111111111109</v>
      </c>
      <c r="C954" s="27">
        <f>Sim!C954</f>
        <v>3.3003</v>
      </c>
      <c r="D954" s="24">
        <f>Cap_base</f>
        <v>3.4</v>
      </c>
      <c r="E954" s="24">
        <f>MEDIAN(MinStable*D954,C954,D954)</f>
        <v>3.3003</v>
      </c>
      <c r="F954" s="25">
        <f>E954/D954</f>
        <v>0.97067647058823536</v>
      </c>
      <c r="G954" s="24">
        <f>MAX(0,C954-E954)</f>
        <v>0</v>
      </c>
      <c r="H954" s="24">
        <f>MAX(0,E954-C954)</f>
        <v>0</v>
      </c>
      <c r="I954">
        <f>MIN(MATCH(MEDIAN(MinStable,F954,1),FC_L,1),3)</f>
        <v>3</v>
      </c>
      <c r="J954" s="25">
        <f>INDEX(FC_E1,$I954)+(MEDIAN(MinStable,$F954,1)-INDEX(FC_L,$I954))*(INDEX(FC_E1,$I954+1)-INDEX(FC_E1,$I954))/(INDEX(FC_L,$I954+1)-INDEX(FC_L,$I954))</f>
        <v>0.42530223529411765</v>
      </c>
      <c r="K954" s="25">
        <f>INDEX(FC_E2,$I954)+(MEDIAN(MinStable,$F954,1)-INDEX(FC_L,$I954))*(INDEX(FC_E2,$I954+1)-INDEX(FC_E2,$I954))/(INDEX(FC_L,$I954+1)-INDEX(FC_L,$I954))</f>
        <v>0.41941952941176469</v>
      </c>
      <c r="L954" s="25">
        <f>INDEX(FC_E3,$I954)+(MEDIAN(MinStable,$F954,1)-INDEX(FC_L,$I954))*(INDEX(FC_E3,$I954+1)-INDEX(FC_E3,$I954))/(INDEX(FC_L,$I954+1)-INDEX(FC_L,$I954))</f>
        <v>0.41241952941176468</v>
      </c>
      <c r="M954" s="26">
        <f>(Cap_1*F954/J954+IF(N_base&gt;=2,Cap_2*F954/K954,0)+IF(N_base&gt;=3,Cap_3*F954/L954,0))*dt/60</f>
        <v>0.13122546464148724</v>
      </c>
    </row>
    <row r="955" spans="1:13" x14ac:dyDescent="0.2">
      <c r="A955">
        <v>953</v>
      </c>
      <c r="B955" s="22">
        <f>A955/1440</f>
        <v>0.66180555555555554</v>
      </c>
      <c r="C955" s="27">
        <f>Sim!C955</f>
        <v>3.4361999999999999</v>
      </c>
      <c r="D955" s="24">
        <f>Cap_base</f>
        <v>3.4</v>
      </c>
      <c r="E955" s="24">
        <f>MEDIAN(MinStable*D955,C955,D955)</f>
        <v>3.4</v>
      </c>
      <c r="F955" s="25">
        <f>E955/D955</f>
        <v>1</v>
      </c>
      <c r="G955" s="24">
        <f>MAX(0,C955-E955)</f>
        <v>3.620000000000001E-2</v>
      </c>
      <c r="H955" s="24">
        <f>MAX(0,E955-C955)</f>
        <v>0</v>
      </c>
      <c r="I955">
        <f>MIN(MATCH(MEDIAN(MinStable,F955,1),FC_L,1),3)</f>
        <v>3</v>
      </c>
      <c r="J955" s="25">
        <f>INDEX(FC_E1,$I955)+(MEDIAN(MinStable,$F955,1)-INDEX(FC_L,$I955))*(INDEX(FC_E1,$I955+1)-INDEX(FC_E1,$I955))/(INDEX(FC_L,$I955+1)-INDEX(FC_L,$I955))</f>
        <v>0.42799999999999999</v>
      </c>
      <c r="K955" s="25">
        <f>INDEX(FC_E2,$I955)+(MEDIAN(MinStable,$F955,1)-INDEX(FC_L,$I955))*(INDEX(FC_E2,$I955+1)-INDEX(FC_E2,$I955))/(INDEX(FC_L,$I955+1)-INDEX(FC_L,$I955))</f>
        <v>0.42199999999999999</v>
      </c>
      <c r="L955" s="25">
        <f>INDEX(FC_E3,$I955)+(MEDIAN(MinStable,$F955,1)-INDEX(FC_L,$I955))*(INDEX(FC_E3,$I955+1)-INDEX(FC_E3,$I955))/(INDEX(FC_L,$I955+1)-INDEX(FC_L,$I955))</f>
        <v>0.41499999999999998</v>
      </c>
      <c r="M955" s="26">
        <f>(Cap_1*F955/J955+IF(N_base&gt;=2,Cap_2*F955/K955,0)+IF(N_base&gt;=3,Cap_3*F955/L955,0))*dt/60</f>
        <v>0.13434959664142687</v>
      </c>
    </row>
    <row r="956" spans="1:13" x14ac:dyDescent="0.2">
      <c r="A956">
        <v>954</v>
      </c>
      <c r="B956" s="22">
        <f>A956/1440</f>
        <v>0.66249999999999998</v>
      </c>
      <c r="C956" s="27">
        <f>Sim!C956</f>
        <v>3.2778999999999998</v>
      </c>
      <c r="D956" s="24">
        <f>Cap_base</f>
        <v>3.4</v>
      </c>
      <c r="E956" s="24">
        <f>MEDIAN(MinStable*D956,C956,D956)</f>
        <v>3.2778999999999998</v>
      </c>
      <c r="F956" s="25">
        <f>E956/D956</f>
        <v>0.96408823529411758</v>
      </c>
      <c r="G956" s="24">
        <f>MAX(0,C956-E956)</f>
        <v>0</v>
      </c>
      <c r="H956" s="24">
        <f>MAX(0,E956-C956)</f>
        <v>0</v>
      </c>
      <c r="I956">
        <f>MIN(MATCH(MEDIAN(MinStable,F956,1),FC_L,1),3)</f>
        <v>3</v>
      </c>
      <c r="J956" s="25">
        <f>INDEX(FC_E1,$I956)+(MEDIAN(MinStable,$F956,1)-INDEX(FC_L,$I956))*(INDEX(FC_E1,$I956+1)-INDEX(FC_E1,$I956))/(INDEX(FC_L,$I956+1)-INDEX(FC_L,$I956))</f>
        <v>0.42469611764705884</v>
      </c>
      <c r="K956" s="25">
        <f>INDEX(FC_E2,$I956)+(MEDIAN(MinStable,$F956,1)-INDEX(FC_L,$I956))*(INDEX(FC_E2,$I956+1)-INDEX(FC_E2,$I956))/(INDEX(FC_L,$I956+1)-INDEX(FC_L,$I956))</f>
        <v>0.41883976470588236</v>
      </c>
      <c r="L956" s="25">
        <f>INDEX(FC_E3,$I956)+(MEDIAN(MinStable,$F956,1)-INDEX(FC_L,$I956))*(INDEX(FC_E3,$I956+1)-INDEX(FC_E3,$I956))/(INDEX(FC_L,$I956+1)-INDEX(FC_L,$I956))</f>
        <v>0.41183976470588235</v>
      </c>
      <c r="M956" s="26">
        <f>(Cap_1*F956/J956+IF(N_base&gt;=2,Cap_2*F956/K956,0)+IF(N_base&gt;=3,Cap_3*F956/L956,0))*dt/60</f>
        <v>0.13051817071522656</v>
      </c>
    </row>
    <row r="957" spans="1:13" x14ac:dyDescent="0.2">
      <c r="A957">
        <v>955</v>
      </c>
      <c r="B957" s="22">
        <f>A957/1440</f>
        <v>0.66319444444444442</v>
      </c>
      <c r="C957" s="27">
        <f>Sim!C957</f>
        <v>3.3327</v>
      </c>
      <c r="D957" s="24">
        <f>Cap_base</f>
        <v>3.4</v>
      </c>
      <c r="E957" s="24">
        <f>MEDIAN(MinStable*D957,C957,D957)</f>
        <v>3.3327</v>
      </c>
      <c r="F957" s="25">
        <f>E957/D957</f>
        <v>0.98020588235294115</v>
      </c>
      <c r="G957" s="24">
        <f>MAX(0,C957-E957)</f>
        <v>0</v>
      </c>
      <c r="H957" s="24">
        <f>MAX(0,E957-C957)</f>
        <v>0</v>
      </c>
      <c r="I957">
        <f>MIN(MATCH(MEDIAN(MinStable,F957,1),FC_L,1),3)</f>
        <v>3</v>
      </c>
      <c r="J957" s="25">
        <f>INDEX(FC_E1,$I957)+(MEDIAN(MinStable,$F957,1)-INDEX(FC_L,$I957))*(INDEX(FC_E1,$I957+1)-INDEX(FC_E1,$I957))/(INDEX(FC_L,$I957+1)-INDEX(FC_L,$I957))</f>
        <v>0.42617894117647059</v>
      </c>
      <c r="K957" s="25">
        <f>INDEX(FC_E2,$I957)+(MEDIAN(MinStable,$F957,1)-INDEX(FC_L,$I957))*(INDEX(FC_E2,$I957+1)-INDEX(FC_E2,$I957))/(INDEX(FC_L,$I957+1)-INDEX(FC_L,$I957))</f>
        <v>0.42025811764705878</v>
      </c>
      <c r="L957" s="25">
        <f>INDEX(FC_E3,$I957)+(MEDIAN(MinStable,$F957,1)-INDEX(FC_L,$I957))*(INDEX(FC_E3,$I957+1)-INDEX(FC_E3,$I957))/(INDEX(FC_L,$I957+1)-INDEX(FC_L,$I957))</f>
        <v>0.41325811764705878</v>
      </c>
      <c r="M957" s="26">
        <f>(Cap_1*F957/J957+IF(N_base&gt;=2,Cap_2*F957/K957,0)+IF(N_base&gt;=3,Cap_3*F957/L957,0))*dt/60</f>
        <v>0.13224500579767345</v>
      </c>
    </row>
    <row r="958" spans="1:13" x14ac:dyDescent="0.2">
      <c r="A958">
        <v>956</v>
      </c>
      <c r="B958" s="22">
        <f>A958/1440</f>
        <v>0.66388888888888886</v>
      </c>
      <c r="C958" s="27">
        <f>Sim!C958</f>
        <v>3.3435999999999999</v>
      </c>
      <c r="D958" s="24">
        <f>Cap_base</f>
        <v>3.4</v>
      </c>
      <c r="E958" s="24">
        <f>MEDIAN(MinStable*D958,C958,D958)</f>
        <v>3.3435999999999999</v>
      </c>
      <c r="F958" s="25">
        <f>E958/D958</f>
        <v>0.98341176470588232</v>
      </c>
      <c r="G958" s="24">
        <f>MAX(0,C958-E958)</f>
        <v>0</v>
      </c>
      <c r="H958" s="24">
        <f>MAX(0,E958-C958)</f>
        <v>0</v>
      </c>
      <c r="I958">
        <f>MIN(MATCH(MEDIAN(MinStable,F958,1),FC_L,1),3)</f>
        <v>3</v>
      </c>
      <c r="J958" s="25">
        <f>INDEX(FC_E1,$I958)+(MEDIAN(MinStable,$F958,1)-INDEX(FC_L,$I958))*(INDEX(FC_E1,$I958+1)-INDEX(FC_E1,$I958))/(INDEX(FC_L,$I958+1)-INDEX(FC_L,$I958))</f>
        <v>0.42647388235294115</v>
      </c>
      <c r="K958" s="25">
        <f>INDEX(FC_E2,$I958)+(MEDIAN(MinStable,$F958,1)-INDEX(FC_L,$I958))*(INDEX(FC_E2,$I958+1)-INDEX(FC_E2,$I958))/(INDEX(FC_L,$I958+1)-INDEX(FC_L,$I958))</f>
        <v>0.42054023529411766</v>
      </c>
      <c r="L958" s="25">
        <f>INDEX(FC_E3,$I958)+(MEDIAN(MinStable,$F958,1)-INDEX(FC_L,$I958))*(INDEX(FC_E3,$I958+1)-INDEX(FC_E3,$I958))/(INDEX(FC_L,$I958+1)-INDEX(FC_L,$I958))</f>
        <v>0.41354023529411765</v>
      </c>
      <c r="M958" s="26">
        <f>(Cap_1*F958/J958+IF(N_base&gt;=2,Cap_2*F958/K958,0)+IF(N_base&gt;=3,Cap_3*F958/L958,0))*dt/60</f>
        <v>0.13258707065385802</v>
      </c>
    </row>
    <row r="959" spans="1:13" x14ac:dyDescent="0.2">
      <c r="A959">
        <v>957</v>
      </c>
      <c r="B959" s="22">
        <f>A959/1440</f>
        <v>0.6645833333333333</v>
      </c>
      <c r="C959" s="27">
        <f>Sim!C959</f>
        <v>3.3546</v>
      </c>
      <c r="D959" s="24">
        <f>Cap_base</f>
        <v>3.4</v>
      </c>
      <c r="E959" s="24">
        <f>MEDIAN(MinStable*D959,C959,D959)</f>
        <v>3.3546</v>
      </c>
      <c r="F959" s="25">
        <f>E959/D959</f>
        <v>0.98664705882352943</v>
      </c>
      <c r="G959" s="24">
        <f>MAX(0,C959-E959)</f>
        <v>0</v>
      </c>
      <c r="H959" s="24">
        <f>MAX(0,E959-C959)</f>
        <v>0</v>
      </c>
      <c r="I959">
        <f>MIN(MATCH(MEDIAN(MinStable,F959,1),FC_L,1),3)</f>
        <v>3</v>
      </c>
      <c r="J959" s="25">
        <f>INDEX(FC_E1,$I959)+(MEDIAN(MinStable,$F959,1)-INDEX(FC_L,$I959))*(INDEX(FC_E1,$I959+1)-INDEX(FC_E1,$I959))/(INDEX(FC_L,$I959+1)-INDEX(FC_L,$I959))</f>
        <v>0.42677152941176472</v>
      </c>
      <c r="K959" s="25">
        <f>INDEX(FC_E2,$I959)+(MEDIAN(MinStable,$F959,1)-INDEX(FC_L,$I959))*(INDEX(FC_E2,$I959+1)-INDEX(FC_E2,$I959))/(INDEX(FC_L,$I959+1)-INDEX(FC_L,$I959))</f>
        <v>0.42082494117647057</v>
      </c>
      <c r="L959" s="25">
        <f>INDEX(FC_E3,$I959)+(MEDIAN(MinStable,$F959,1)-INDEX(FC_L,$I959))*(INDEX(FC_E3,$I959+1)-INDEX(FC_E3,$I959))/(INDEX(FC_L,$I959+1)-INDEX(FC_L,$I959))</f>
        <v>0.41382494117647056</v>
      </c>
      <c r="M959" s="26">
        <f>(Cap_1*F959/J959+IF(N_base&gt;=2,Cap_2*F959/K959,0)+IF(N_base&gt;=3,Cap_3*F959/L959,0))*dt/60</f>
        <v>0.13293180119160733</v>
      </c>
    </row>
    <row r="960" spans="1:13" x14ac:dyDescent="0.2">
      <c r="A960">
        <v>958</v>
      </c>
      <c r="B960" s="22">
        <f>A960/1440</f>
        <v>0.66527777777777775</v>
      </c>
      <c r="C960" s="27">
        <f>Sim!C960</f>
        <v>3.1970999999999998</v>
      </c>
      <c r="D960" s="24">
        <f>Cap_base</f>
        <v>3.4</v>
      </c>
      <c r="E960" s="24">
        <f>MEDIAN(MinStable*D960,C960,D960)</f>
        <v>3.1970999999999998</v>
      </c>
      <c r="F960" s="25">
        <f>E960/D960</f>
        <v>0.94032352941176467</v>
      </c>
      <c r="G960" s="24">
        <f>MAX(0,C960-E960)</f>
        <v>0</v>
      </c>
      <c r="H960" s="24">
        <f>MAX(0,E960-C960)</f>
        <v>0</v>
      </c>
      <c r="I960">
        <f>MIN(MATCH(MEDIAN(MinStable,F960,1),FC_L,1),3)</f>
        <v>3</v>
      </c>
      <c r="J960" s="25">
        <f>INDEX(FC_E1,$I960)+(MEDIAN(MinStable,$F960,1)-INDEX(FC_L,$I960))*(INDEX(FC_E1,$I960+1)-INDEX(FC_E1,$I960))/(INDEX(FC_L,$I960+1)-INDEX(FC_L,$I960))</f>
        <v>0.42250976470588236</v>
      </c>
      <c r="K960" s="25">
        <f>INDEX(FC_E2,$I960)+(MEDIAN(MinStable,$F960,1)-INDEX(FC_L,$I960))*(INDEX(FC_E2,$I960+1)-INDEX(FC_E2,$I960))/(INDEX(FC_L,$I960+1)-INDEX(FC_L,$I960))</f>
        <v>0.41674847058823528</v>
      </c>
      <c r="L960" s="25">
        <f>INDEX(FC_E3,$I960)+(MEDIAN(MinStable,$F960,1)-INDEX(FC_L,$I960))*(INDEX(FC_E3,$I960+1)-INDEX(FC_E3,$I960))/(INDEX(FC_L,$I960+1)-INDEX(FC_L,$I960))</f>
        <v>0.40974847058823527</v>
      </c>
      <c r="M960" s="26">
        <f>(Cap_1*F960/J960+IF(N_base&gt;=2,Cap_2*F960/K960,0)+IF(N_base&gt;=3,Cap_3*F960/L960,0))*dt/60</f>
        <v>0.12795023977313572</v>
      </c>
    </row>
    <row r="961" spans="1:13" x14ac:dyDescent="0.2">
      <c r="A961">
        <v>959</v>
      </c>
      <c r="B961" s="22">
        <f>A961/1440</f>
        <v>0.66597222222222219</v>
      </c>
      <c r="C961" s="27">
        <f>Sim!C961</f>
        <v>3.2210000000000001</v>
      </c>
      <c r="D961" s="24">
        <f>Cap_base</f>
        <v>3.4</v>
      </c>
      <c r="E961" s="24">
        <f>MEDIAN(MinStable*D961,C961,D961)</f>
        <v>3.2210000000000001</v>
      </c>
      <c r="F961" s="25">
        <f>E961/D961</f>
        <v>0.94735294117647062</v>
      </c>
      <c r="G961" s="24">
        <f>MAX(0,C961-E961)</f>
        <v>0</v>
      </c>
      <c r="H961" s="24">
        <f>MAX(0,E961-C961)</f>
        <v>0</v>
      </c>
      <c r="I961">
        <f>MIN(MATCH(MEDIAN(MinStable,F961,1),FC_L,1),3)</f>
        <v>3</v>
      </c>
      <c r="J961" s="25">
        <f>INDEX(FC_E1,$I961)+(MEDIAN(MinStable,$F961,1)-INDEX(FC_L,$I961))*(INDEX(FC_E1,$I961+1)-INDEX(FC_E1,$I961))/(INDEX(FC_L,$I961+1)-INDEX(FC_L,$I961))</f>
        <v>0.4231564705882353</v>
      </c>
      <c r="K961" s="25">
        <f>INDEX(FC_E2,$I961)+(MEDIAN(MinStable,$F961,1)-INDEX(FC_L,$I961))*(INDEX(FC_E2,$I961+1)-INDEX(FC_E2,$I961))/(INDEX(FC_L,$I961+1)-INDEX(FC_L,$I961))</f>
        <v>0.41736705882352942</v>
      </c>
      <c r="L961" s="25">
        <f>INDEX(FC_E3,$I961)+(MEDIAN(MinStable,$F961,1)-INDEX(FC_L,$I961))*(INDEX(FC_E3,$I961+1)-INDEX(FC_E3,$I961))/(INDEX(FC_L,$I961+1)-INDEX(FC_L,$I961))</f>
        <v>0.41036705882352942</v>
      </c>
      <c r="M961" s="26">
        <f>(Cap_1*F961/J961+IF(N_base&gt;=2,Cap_2*F961/K961,0)+IF(N_base&gt;=3,Cap_3*F961/L961,0))*dt/60</f>
        <v>0.12871253757642501</v>
      </c>
    </row>
    <row r="962" spans="1:13" x14ac:dyDescent="0.2">
      <c r="A962">
        <v>960</v>
      </c>
      <c r="B962" s="22">
        <f>A962/1440</f>
        <v>0.66666666666666663</v>
      </c>
      <c r="C962" s="27">
        <f>Sim!C962</f>
        <v>3.3022999999999998</v>
      </c>
      <c r="D962" s="24">
        <f>Cap_base</f>
        <v>3.4</v>
      </c>
      <c r="E962" s="24">
        <f>MEDIAN(MinStable*D962,C962,D962)</f>
        <v>3.3022999999999998</v>
      </c>
      <c r="F962" s="25">
        <f>E962/D962</f>
        <v>0.97126470588235292</v>
      </c>
      <c r="G962" s="24">
        <f>MAX(0,C962-E962)</f>
        <v>0</v>
      </c>
      <c r="H962" s="24">
        <f>MAX(0,E962-C962)</f>
        <v>0</v>
      </c>
      <c r="I962">
        <f>MIN(MATCH(MEDIAN(MinStable,F962,1),FC_L,1),3)</f>
        <v>3</v>
      </c>
      <c r="J962" s="25">
        <f>INDEX(FC_E1,$I962)+(MEDIAN(MinStable,$F962,1)-INDEX(FC_L,$I962))*(INDEX(FC_E1,$I962+1)-INDEX(FC_E1,$I962))/(INDEX(FC_L,$I962+1)-INDEX(FC_L,$I962))</f>
        <v>0.42535635294117646</v>
      </c>
      <c r="K962" s="25">
        <f>INDEX(FC_E2,$I962)+(MEDIAN(MinStable,$F962,1)-INDEX(FC_L,$I962))*(INDEX(FC_E2,$I962+1)-INDEX(FC_E2,$I962))/(INDEX(FC_L,$I962+1)-INDEX(FC_L,$I962))</f>
        <v>0.41947129411764705</v>
      </c>
      <c r="L962" s="25">
        <f>INDEX(FC_E3,$I962)+(MEDIAN(MinStable,$F962,1)-INDEX(FC_L,$I962))*(INDEX(FC_E3,$I962+1)-INDEX(FC_E3,$I962))/(INDEX(FC_L,$I962+1)-INDEX(FC_L,$I962))</f>
        <v>0.41247129411764705</v>
      </c>
      <c r="M962" s="26">
        <f>(Cap_1*F962/J962+IF(N_base&gt;=2,Cap_2*F962/K962,0)+IF(N_base&gt;=3,Cap_3*F962/L962,0))*dt/60</f>
        <v>0.13128851925683577</v>
      </c>
    </row>
    <row r="963" spans="1:13" x14ac:dyDescent="0.2">
      <c r="A963">
        <v>961</v>
      </c>
      <c r="B963" s="22">
        <f>A963/1440</f>
        <v>0.66736111111111107</v>
      </c>
      <c r="C963" s="27">
        <f>Sim!C963</f>
        <v>3.3117999999999999</v>
      </c>
      <c r="D963" s="24">
        <f>Cap_base</f>
        <v>3.4</v>
      </c>
      <c r="E963" s="24">
        <f>MEDIAN(MinStable*D963,C963,D963)</f>
        <v>3.3117999999999999</v>
      </c>
      <c r="F963" s="25">
        <f>E963/D963</f>
        <v>0.97405882352941175</v>
      </c>
      <c r="G963" s="24">
        <f>MAX(0,C963-E963)</f>
        <v>0</v>
      </c>
      <c r="H963" s="24">
        <f>MAX(0,E963-C963)</f>
        <v>0</v>
      </c>
      <c r="I963">
        <f>MIN(MATCH(MEDIAN(MinStable,F963,1),FC_L,1),3)</f>
        <v>3</v>
      </c>
      <c r="J963" s="25">
        <f>INDEX(FC_E1,$I963)+(MEDIAN(MinStable,$F963,1)-INDEX(FC_L,$I963))*(INDEX(FC_E1,$I963+1)-INDEX(FC_E1,$I963))/(INDEX(FC_L,$I963+1)-INDEX(FC_L,$I963))</f>
        <v>0.42561341176470585</v>
      </c>
      <c r="K963" s="25">
        <f>INDEX(FC_E2,$I963)+(MEDIAN(MinStable,$F963,1)-INDEX(FC_L,$I963))*(INDEX(FC_E2,$I963+1)-INDEX(FC_E2,$I963))/(INDEX(FC_L,$I963+1)-INDEX(FC_L,$I963))</f>
        <v>0.4197171764705882</v>
      </c>
      <c r="L963" s="25">
        <f>INDEX(FC_E3,$I963)+(MEDIAN(MinStable,$F963,1)-INDEX(FC_L,$I963))*(INDEX(FC_E3,$I963+1)-INDEX(FC_E3,$I963))/(INDEX(FC_L,$I963+1)-INDEX(FC_L,$I963))</f>
        <v>0.4127171764705882</v>
      </c>
      <c r="M963" s="26">
        <f>(Cap_1*F963/J963+IF(N_base&gt;=2,Cap_2*F963/K963,0)+IF(N_base&gt;=3,Cap_3*F963/L963,0))*dt/60</f>
        <v>0.13158781281530416</v>
      </c>
    </row>
    <row r="964" spans="1:13" x14ac:dyDescent="0.2">
      <c r="A964">
        <v>962</v>
      </c>
      <c r="B964" s="22">
        <f>A964/1440</f>
        <v>0.66805555555555551</v>
      </c>
      <c r="C964" s="27">
        <f>Sim!C964</f>
        <v>3.3422999999999998</v>
      </c>
      <c r="D964" s="24">
        <f>Cap_base</f>
        <v>3.4</v>
      </c>
      <c r="E964" s="24">
        <f>MEDIAN(MinStable*D964,C964,D964)</f>
        <v>3.3422999999999998</v>
      </c>
      <c r="F964" s="25">
        <f>E964/D964</f>
        <v>0.98302941176470582</v>
      </c>
      <c r="G964" s="24">
        <f>MAX(0,C964-E964)</f>
        <v>0</v>
      </c>
      <c r="H964" s="24">
        <f>MAX(0,E964-C964)</f>
        <v>0</v>
      </c>
      <c r="I964">
        <f>MIN(MATCH(MEDIAN(MinStable,F964,1),FC_L,1),3)</f>
        <v>3</v>
      </c>
      <c r="J964" s="25">
        <f>INDEX(FC_E1,$I964)+(MEDIAN(MinStable,$F964,1)-INDEX(FC_L,$I964))*(INDEX(FC_E1,$I964+1)-INDEX(FC_E1,$I964))/(INDEX(FC_L,$I964+1)-INDEX(FC_L,$I964))</f>
        <v>0.42643870588235294</v>
      </c>
      <c r="K964" s="25">
        <f>INDEX(FC_E2,$I964)+(MEDIAN(MinStable,$F964,1)-INDEX(FC_L,$I964))*(INDEX(FC_E2,$I964+1)-INDEX(FC_E2,$I964))/(INDEX(FC_L,$I964+1)-INDEX(FC_L,$I964))</f>
        <v>0.42050658823529408</v>
      </c>
      <c r="L964" s="25">
        <f>INDEX(FC_E3,$I964)+(MEDIAN(MinStable,$F964,1)-INDEX(FC_L,$I964))*(INDEX(FC_E3,$I964+1)-INDEX(FC_E3,$I964))/(INDEX(FC_L,$I964+1)-INDEX(FC_L,$I964))</f>
        <v>0.41350658823529407</v>
      </c>
      <c r="M964" s="26">
        <f>(Cap_1*F964/J964+IF(N_base&gt;=2,Cap_2*F964/K964,0)+IF(N_base&gt;=3,Cap_3*F964/L964,0))*dt/60</f>
        <v>0.13254629842639223</v>
      </c>
    </row>
    <row r="965" spans="1:13" x14ac:dyDescent="0.2">
      <c r="A965">
        <v>963</v>
      </c>
      <c r="B965" s="22">
        <f>A965/1440</f>
        <v>0.66874999999999996</v>
      </c>
      <c r="C965" s="27">
        <f>Sim!C965</f>
        <v>3.3527999999999998</v>
      </c>
      <c r="D965" s="24">
        <f>Cap_base</f>
        <v>3.4</v>
      </c>
      <c r="E965" s="24">
        <f>MEDIAN(MinStable*D965,C965,D965)</f>
        <v>3.3527999999999998</v>
      </c>
      <c r="F965" s="25">
        <f>E965/D965</f>
        <v>0.98611764705882354</v>
      </c>
      <c r="G965" s="24">
        <f>MAX(0,C965-E965)</f>
        <v>0</v>
      </c>
      <c r="H965" s="24">
        <f>MAX(0,E965-C965)</f>
        <v>0</v>
      </c>
      <c r="I965">
        <f>MIN(MATCH(MEDIAN(MinStable,F965,1),FC_L,1),3)</f>
        <v>3</v>
      </c>
      <c r="J965" s="25">
        <f>INDEX(FC_E1,$I965)+(MEDIAN(MinStable,$F965,1)-INDEX(FC_L,$I965))*(INDEX(FC_E1,$I965+1)-INDEX(FC_E1,$I965))/(INDEX(FC_L,$I965+1)-INDEX(FC_L,$I965))</f>
        <v>0.42672282352941177</v>
      </c>
      <c r="K965" s="25">
        <f>INDEX(FC_E2,$I965)+(MEDIAN(MinStable,$F965,1)-INDEX(FC_L,$I965))*(INDEX(FC_E2,$I965+1)-INDEX(FC_E2,$I965))/(INDEX(FC_L,$I965+1)-INDEX(FC_L,$I965))</f>
        <v>0.42077835294117644</v>
      </c>
      <c r="L965" s="25">
        <f>INDEX(FC_E3,$I965)+(MEDIAN(MinStable,$F965,1)-INDEX(FC_L,$I965))*(INDEX(FC_E3,$I965+1)-INDEX(FC_E3,$I965))/(INDEX(FC_L,$I965+1)-INDEX(FC_L,$I965))</f>
        <v>0.41377835294117643</v>
      </c>
      <c r="M965" s="26">
        <f>(Cap_1*F965/J965+IF(N_base&gt;=2,Cap_2*F965/K965,0)+IF(N_base&gt;=3,Cap_3*F965/L965,0))*dt/60</f>
        <v>0.13287542318178644</v>
      </c>
    </row>
    <row r="966" spans="1:13" x14ac:dyDescent="0.2">
      <c r="A966">
        <v>964</v>
      </c>
      <c r="B966" s="22">
        <f>A966/1440</f>
        <v>0.6694444444444444</v>
      </c>
      <c r="C966" s="27">
        <f>Sim!C966</f>
        <v>3.4199000000000002</v>
      </c>
      <c r="D966" s="24">
        <f>Cap_base</f>
        <v>3.4</v>
      </c>
      <c r="E966" s="24">
        <f>MEDIAN(MinStable*D966,C966,D966)</f>
        <v>3.4</v>
      </c>
      <c r="F966" s="25">
        <f>E966/D966</f>
        <v>1</v>
      </c>
      <c r="G966" s="24">
        <f>MAX(0,C966-E966)</f>
        <v>1.9900000000000251E-2</v>
      </c>
      <c r="H966" s="24">
        <f>MAX(0,E966-C966)</f>
        <v>0</v>
      </c>
      <c r="I966">
        <f>MIN(MATCH(MEDIAN(MinStable,F966,1),FC_L,1),3)</f>
        <v>3</v>
      </c>
      <c r="J966" s="25">
        <f>INDEX(FC_E1,$I966)+(MEDIAN(MinStable,$F966,1)-INDEX(FC_L,$I966))*(INDEX(FC_E1,$I966+1)-INDEX(FC_E1,$I966))/(INDEX(FC_L,$I966+1)-INDEX(FC_L,$I966))</f>
        <v>0.42799999999999999</v>
      </c>
      <c r="K966" s="25">
        <f>INDEX(FC_E2,$I966)+(MEDIAN(MinStable,$F966,1)-INDEX(FC_L,$I966))*(INDEX(FC_E2,$I966+1)-INDEX(FC_E2,$I966))/(INDEX(FC_L,$I966+1)-INDEX(FC_L,$I966))</f>
        <v>0.42199999999999999</v>
      </c>
      <c r="L966" s="25">
        <f>INDEX(FC_E3,$I966)+(MEDIAN(MinStable,$F966,1)-INDEX(FC_L,$I966))*(INDEX(FC_E3,$I966+1)-INDEX(FC_E3,$I966))/(INDEX(FC_L,$I966+1)-INDEX(FC_L,$I966))</f>
        <v>0.41499999999999998</v>
      </c>
      <c r="M966" s="26">
        <f>(Cap_1*F966/J966+IF(N_base&gt;=2,Cap_2*F966/K966,0)+IF(N_base&gt;=3,Cap_3*F966/L966,0))*dt/60</f>
        <v>0.13434959664142687</v>
      </c>
    </row>
    <row r="967" spans="1:13" x14ac:dyDescent="0.2">
      <c r="A967">
        <v>965</v>
      </c>
      <c r="B967" s="22">
        <f>A967/1440</f>
        <v>0.67013888888888884</v>
      </c>
      <c r="C967" s="27">
        <f>Sim!C967</f>
        <v>3.2824</v>
      </c>
      <c r="D967" s="24">
        <f>Cap_base</f>
        <v>3.4</v>
      </c>
      <c r="E967" s="24">
        <f>MEDIAN(MinStable*D967,C967,D967)</f>
        <v>3.2824</v>
      </c>
      <c r="F967" s="25">
        <f>E967/D967</f>
        <v>0.96541176470588241</v>
      </c>
      <c r="G967" s="24">
        <f>MAX(0,C967-E967)</f>
        <v>0</v>
      </c>
      <c r="H967" s="24">
        <f>MAX(0,E967-C967)</f>
        <v>0</v>
      </c>
      <c r="I967">
        <f>MIN(MATCH(MEDIAN(MinStable,F967,1),FC_L,1),3)</f>
        <v>3</v>
      </c>
      <c r="J967" s="25">
        <f>INDEX(FC_E1,$I967)+(MEDIAN(MinStable,$F967,1)-INDEX(FC_L,$I967))*(INDEX(FC_E1,$I967+1)-INDEX(FC_E1,$I967))/(INDEX(FC_L,$I967+1)-INDEX(FC_L,$I967))</f>
        <v>0.42481788235294116</v>
      </c>
      <c r="K967" s="25">
        <f>INDEX(FC_E2,$I967)+(MEDIAN(MinStable,$F967,1)-INDEX(FC_L,$I967))*(INDEX(FC_E2,$I967+1)-INDEX(FC_E2,$I967))/(INDEX(FC_L,$I967+1)-INDEX(FC_L,$I967))</f>
        <v>0.41895623529411763</v>
      </c>
      <c r="L967" s="25">
        <f>INDEX(FC_E3,$I967)+(MEDIAN(MinStable,$F967,1)-INDEX(FC_L,$I967))*(INDEX(FC_E3,$I967+1)-INDEX(FC_E3,$I967))/(INDEX(FC_L,$I967+1)-INDEX(FC_L,$I967))</f>
        <v>0.41195623529411762</v>
      </c>
      <c r="M967" s="26">
        <f>(Cap_1*F967/J967+IF(N_base&gt;=2,Cap_2*F967/K967,0)+IF(N_base&gt;=3,Cap_3*F967/L967,0))*dt/60</f>
        <v>0.1306604207079437</v>
      </c>
    </row>
    <row r="968" spans="1:13" x14ac:dyDescent="0.2">
      <c r="A968">
        <v>966</v>
      </c>
      <c r="B968" s="22">
        <f>A968/1440</f>
        <v>0.67083333333333328</v>
      </c>
      <c r="C968" s="27">
        <f>Sim!C968</f>
        <v>3.3020999999999998</v>
      </c>
      <c r="D968" s="24">
        <f>Cap_base</f>
        <v>3.4</v>
      </c>
      <c r="E968" s="24">
        <f>MEDIAN(MinStable*D968,C968,D968)</f>
        <v>3.3020999999999998</v>
      </c>
      <c r="F968" s="25">
        <f>E968/D968</f>
        <v>0.97120588235294114</v>
      </c>
      <c r="G968" s="24">
        <f>MAX(0,C968-E968)</f>
        <v>0</v>
      </c>
      <c r="H968" s="24">
        <f>MAX(0,E968-C968)</f>
        <v>0</v>
      </c>
      <c r="I968">
        <f>MIN(MATCH(MEDIAN(MinStable,F968,1),FC_L,1),3)</f>
        <v>3</v>
      </c>
      <c r="J968" s="25">
        <f>INDEX(FC_E1,$I968)+(MEDIAN(MinStable,$F968,1)-INDEX(FC_L,$I968))*(INDEX(FC_E1,$I968+1)-INDEX(FC_E1,$I968))/(INDEX(FC_L,$I968+1)-INDEX(FC_L,$I968))</f>
        <v>0.4253509411764706</v>
      </c>
      <c r="K968" s="25">
        <f>INDEX(FC_E2,$I968)+(MEDIAN(MinStable,$F968,1)-INDEX(FC_L,$I968))*(INDEX(FC_E2,$I968+1)-INDEX(FC_E2,$I968))/(INDEX(FC_L,$I968+1)-INDEX(FC_L,$I968))</f>
        <v>0.41946611764705882</v>
      </c>
      <c r="L968" s="25">
        <f>INDEX(FC_E3,$I968)+(MEDIAN(MinStable,$F968,1)-INDEX(FC_L,$I968))*(INDEX(FC_E3,$I968+1)-INDEX(FC_E3,$I968))/(INDEX(FC_L,$I968+1)-INDEX(FC_L,$I968))</f>
        <v>0.41246611764705882</v>
      </c>
      <c r="M968" s="26">
        <f>(Cap_1*F968/J968+IF(N_base&gt;=2,Cap_2*F968/K968,0)+IF(N_base&gt;=3,Cap_3*F968/L968,0))*dt/60</f>
        <v>0.13128221450704897</v>
      </c>
    </row>
    <row r="969" spans="1:13" x14ac:dyDescent="0.2">
      <c r="A969">
        <v>967</v>
      </c>
      <c r="B969" s="22">
        <f>A969/1440</f>
        <v>0.67152777777777772</v>
      </c>
      <c r="C969" s="27">
        <f>Sim!C969</f>
        <v>3.3719000000000001</v>
      </c>
      <c r="D969" s="24">
        <f>Cap_base</f>
        <v>3.4</v>
      </c>
      <c r="E969" s="24">
        <f>MEDIAN(MinStable*D969,C969,D969)</f>
        <v>3.3719000000000001</v>
      </c>
      <c r="F969" s="25">
        <f>E969/D969</f>
        <v>0.99173529411764716</v>
      </c>
      <c r="G969" s="24">
        <f>MAX(0,C969-E969)</f>
        <v>0</v>
      </c>
      <c r="H969" s="24">
        <f>MAX(0,E969-C969)</f>
        <v>0</v>
      </c>
      <c r="I969">
        <f>MIN(MATCH(MEDIAN(MinStable,F969,1),FC_L,1),3)</f>
        <v>3</v>
      </c>
      <c r="J969" s="25">
        <f>INDEX(FC_E1,$I969)+(MEDIAN(MinStable,$F969,1)-INDEX(FC_L,$I969))*(INDEX(FC_E1,$I969+1)-INDEX(FC_E1,$I969))/(INDEX(FC_L,$I969+1)-INDEX(FC_L,$I969))</f>
        <v>0.42723964705882356</v>
      </c>
      <c r="K969" s="25">
        <f>INDEX(FC_E2,$I969)+(MEDIAN(MinStable,$F969,1)-INDEX(FC_L,$I969))*(INDEX(FC_E2,$I969+1)-INDEX(FC_E2,$I969))/(INDEX(FC_L,$I969+1)-INDEX(FC_L,$I969))</f>
        <v>0.42127270588235294</v>
      </c>
      <c r="L969" s="25">
        <f>INDEX(FC_E3,$I969)+(MEDIAN(MinStable,$F969,1)-INDEX(FC_L,$I969))*(INDEX(FC_E3,$I969+1)-INDEX(FC_E3,$I969))/(INDEX(FC_L,$I969+1)-INDEX(FC_L,$I969))</f>
        <v>0.41427270588235293</v>
      </c>
      <c r="M969" s="26">
        <f>(Cap_1*F969/J969+IF(N_base&gt;=2,Cap_2*F969/K969,0)+IF(N_base&gt;=3,Cap_3*F969/L969,0))*dt/60</f>
        <v>0.13347301032444539</v>
      </c>
    </row>
    <row r="970" spans="1:13" x14ac:dyDescent="0.2">
      <c r="A970">
        <v>968</v>
      </c>
      <c r="B970" s="22">
        <f>A970/1440</f>
        <v>0.67222222222222228</v>
      </c>
      <c r="C970" s="27">
        <f>Sim!C970</f>
        <v>3.2505999999999999</v>
      </c>
      <c r="D970" s="24">
        <f>Cap_base</f>
        <v>3.4</v>
      </c>
      <c r="E970" s="24">
        <f>MEDIAN(MinStable*D970,C970,D970)</f>
        <v>3.2505999999999999</v>
      </c>
      <c r="F970" s="25">
        <f>E970/D970</f>
        <v>0.95605882352941174</v>
      </c>
      <c r="G970" s="24">
        <f>MAX(0,C970-E970)</f>
        <v>0</v>
      </c>
      <c r="H970" s="24">
        <f>MAX(0,E970-C970)</f>
        <v>0</v>
      </c>
      <c r="I970">
        <f>MIN(MATCH(MEDIAN(MinStable,F970,1),FC_L,1),3)</f>
        <v>3</v>
      </c>
      <c r="J970" s="25">
        <f>INDEX(FC_E1,$I970)+(MEDIAN(MinStable,$F970,1)-INDEX(FC_L,$I970))*(INDEX(FC_E1,$I970+1)-INDEX(FC_E1,$I970))/(INDEX(FC_L,$I970+1)-INDEX(FC_L,$I970))</f>
        <v>0.42395741176470586</v>
      </c>
      <c r="K970" s="25">
        <f>INDEX(FC_E2,$I970)+(MEDIAN(MinStable,$F970,1)-INDEX(FC_L,$I970))*(INDEX(FC_E2,$I970+1)-INDEX(FC_E2,$I970))/(INDEX(FC_L,$I970+1)-INDEX(FC_L,$I970))</f>
        <v>0.41813317647058823</v>
      </c>
      <c r="L970" s="25">
        <f>INDEX(FC_E3,$I970)+(MEDIAN(MinStable,$F970,1)-INDEX(FC_L,$I970))*(INDEX(FC_E3,$I970+1)-INDEX(FC_E3,$I970))/(INDEX(FC_L,$I970+1)-INDEX(FC_L,$I970))</f>
        <v>0.41113317647058822</v>
      </c>
      <c r="M970" s="26">
        <f>(Cap_1*F970/J970+IF(N_base&gt;=2,Cap_2*F970/K970,0)+IF(N_base&gt;=3,Cap_3*F970/L970,0))*dt/60</f>
        <v>0.12965346090587063</v>
      </c>
    </row>
    <row r="971" spans="1:13" x14ac:dyDescent="0.2">
      <c r="A971">
        <v>969</v>
      </c>
      <c r="B971" s="22">
        <f>A971/1440</f>
        <v>0.67291666666666672</v>
      </c>
      <c r="C971" s="27">
        <f>Sim!C971</f>
        <v>3.3290999999999999</v>
      </c>
      <c r="D971" s="24">
        <f>Cap_base</f>
        <v>3.4</v>
      </c>
      <c r="E971" s="24">
        <f>MEDIAN(MinStable*D971,C971,D971)</f>
        <v>3.3290999999999999</v>
      </c>
      <c r="F971" s="25">
        <f>E971/D971</f>
        <v>0.97914705882352937</v>
      </c>
      <c r="G971" s="24">
        <f>MAX(0,C971-E971)</f>
        <v>0</v>
      </c>
      <c r="H971" s="24">
        <f>MAX(0,E971-C971)</f>
        <v>0</v>
      </c>
      <c r="I971">
        <f>MIN(MATCH(MEDIAN(MinStable,F971,1),FC_L,1),3)</f>
        <v>3</v>
      </c>
      <c r="J971" s="25">
        <f>INDEX(FC_E1,$I971)+(MEDIAN(MinStable,$F971,1)-INDEX(FC_L,$I971))*(INDEX(FC_E1,$I971+1)-INDEX(FC_E1,$I971))/(INDEX(FC_L,$I971+1)-INDEX(FC_L,$I971))</f>
        <v>0.42608152941176469</v>
      </c>
      <c r="K971" s="25">
        <f>INDEX(FC_E2,$I971)+(MEDIAN(MinStable,$F971,1)-INDEX(FC_L,$I971))*(INDEX(FC_E2,$I971+1)-INDEX(FC_E2,$I971))/(INDEX(FC_L,$I971+1)-INDEX(FC_L,$I971))</f>
        <v>0.42016494117647057</v>
      </c>
      <c r="L971" s="25">
        <f>INDEX(FC_E3,$I971)+(MEDIAN(MinStable,$F971,1)-INDEX(FC_L,$I971))*(INDEX(FC_E3,$I971+1)-INDEX(FC_E3,$I971))/(INDEX(FC_L,$I971+1)-INDEX(FC_L,$I971))</f>
        <v>0.41316494117647057</v>
      </c>
      <c r="M971" s="26">
        <f>(Cap_1*F971/J971+IF(N_base&gt;=2,Cap_2*F971/K971,0)+IF(N_base&gt;=3,Cap_3*F971/L971,0))*dt/60</f>
        <v>0.1321319276944582</v>
      </c>
    </row>
    <row r="972" spans="1:13" x14ac:dyDescent="0.2">
      <c r="A972">
        <v>970</v>
      </c>
      <c r="B972" s="22">
        <f>A972/1440</f>
        <v>0.67361111111111116</v>
      </c>
      <c r="C972" s="27">
        <f>Sim!C972</f>
        <v>3.3209</v>
      </c>
      <c r="D972" s="24">
        <f>Cap_base</f>
        <v>3.4</v>
      </c>
      <c r="E972" s="24">
        <f>MEDIAN(MinStable*D972,C972,D972)</f>
        <v>3.3209</v>
      </c>
      <c r="F972" s="25">
        <f>E972/D972</f>
        <v>0.97673529411764703</v>
      </c>
      <c r="G972" s="24">
        <f>MAX(0,C972-E972)</f>
        <v>0</v>
      </c>
      <c r="H972" s="24">
        <f>MAX(0,E972-C972)</f>
        <v>0</v>
      </c>
      <c r="I972">
        <f>MIN(MATCH(MEDIAN(MinStable,F972,1),FC_L,1),3)</f>
        <v>3</v>
      </c>
      <c r="J972" s="25">
        <f>INDEX(FC_E1,$I972)+(MEDIAN(MinStable,$F972,1)-INDEX(FC_L,$I972))*(INDEX(FC_E1,$I972+1)-INDEX(FC_E1,$I972))/(INDEX(FC_L,$I972+1)-INDEX(FC_L,$I972))</f>
        <v>0.42585964705882351</v>
      </c>
      <c r="K972" s="25">
        <f>INDEX(FC_E2,$I972)+(MEDIAN(MinStable,$F972,1)-INDEX(FC_L,$I972))*(INDEX(FC_E2,$I972+1)-INDEX(FC_E2,$I972))/(INDEX(FC_L,$I972+1)-INDEX(FC_L,$I972))</f>
        <v>0.41995270588235295</v>
      </c>
      <c r="L972" s="25">
        <f>INDEX(FC_E3,$I972)+(MEDIAN(MinStable,$F972,1)-INDEX(FC_L,$I972))*(INDEX(FC_E3,$I972+1)-INDEX(FC_E3,$I972))/(INDEX(FC_L,$I972+1)-INDEX(FC_L,$I972))</f>
        <v>0.41295270588235294</v>
      </c>
      <c r="M972" s="26">
        <f>(Cap_1*F972/J972+IF(N_base&gt;=2,Cap_2*F972/K972,0)+IF(N_base&gt;=3,Cap_3*F972/L972,0))*dt/60</f>
        <v>0.13187417053457703</v>
      </c>
    </row>
    <row r="973" spans="1:13" x14ac:dyDescent="0.2">
      <c r="A973">
        <v>971</v>
      </c>
      <c r="B973" s="22">
        <f>A973/1440</f>
        <v>0.6743055555555556</v>
      </c>
      <c r="C973" s="27">
        <f>Sim!C973</f>
        <v>3.3252000000000002</v>
      </c>
      <c r="D973" s="24">
        <f>Cap_base</f>
        <v>3.4</v>
      </c>
      <c r="E973" s="24">
        <f>MEDIAN(MinStable*D973,C973,D973)</f>
        <v>3.3252000000000002</v>
      </c>
      <c r="F973" s="25">
        <f>E973/D973</f>
        <v>0.97800000000000009</v>
      </c>
      <c r="G973" s="24">
        <f>MAX(0,C973-E973)</f>
        <v>0</v>
      </c>
      <c r="H973" s="24">
        <f>MAX(0,E973-C973)</f>
        <v>0</v>
      </c>
      <c r="I973">
        <f>MIN(MATCH(MEDIAN(MinStable,F973,1),FC_L,1),3)</f>
        <v>3</v>
      </c>
      <c r="J973" s="25">
        <f>INDEX(FC_E1,$I973)+(MEDIAN(MinStable,$F973,1)-INDEX(FC_L,$I973))*(INDEX(FC_E1,$I973+1)-INDEX(FC_E1,$I973))/(INDEX(FC_L,$I973+1)-INDEX(FC_L,$I973))</f>
        <v>0.42597600000000002</v>
      </c>
      <c r="K973" s="25">
        <f>INDEX(FC_E2,$I973)+(MEDIAN(MinStable,$F973,1)-INDEX(FC_L,$I973))*(INDEX(FC_E2,$I973+1)-INDEX(FC_E2,$I973))/(INDEX(FC_L,$I973+1)-INDEX(FC_L,$I973))</f>
        <v>0.42006399999999999</v>
      </c>
      <c r="L973" s="25">
        <f>INDEX(FC_E3,$I973)+(MEDIAN(MinStable,$F973,1)-INDEX(FC_L,$I973))*(INDEX(FC_E3,$I973+1)-INDEX(FC_E3,$I973))/(INDEX(FC_L,$I973+1)-INDEX(FC_L,$I973))</f>
        <v>0.41306399999999999</v>
      </c>
      <c r="M973" s="26">
        <f>(Cap_1*F973/J973+IF(N_base&gt;=2,Cap_2*F973/K973,0)+IF(N_base&gt;=3,Cap_3*F973/L973,0))*dt/60</f>
        <v>0.1320093688839345</v>
      </c>
    </row>
    <row r="974" spans="1:13" x14ac:dyDescent="0.2">
      <c r="A974">
        <v>972</v>
      </c>
      <c r="B974" s="22">
        <f>A974/1440</f>
        <v>0.67500000000000004</v>
      </c>
      <c r="C974" s="27">
        <f>Sim!C974</f>
        <v>3.3976000000000002</v>
      </c>
      <c r="D974" s="24">
        <f>Cap_base</f>
        <v>3.4</v>
      </c>
      <c r="E974" s="24">
        <f>MEDIAN(MinStable*D974,C974,D974)</f>
        <v>3.3976000000000002</v>
      </c>
      <c r="F974" s="25">
        <f>E974/D974</f>
        <v>0.99929411764705889</v>
      </c>
      <c r="G974" s="24">
        <f>MAX(0,C974-E974)</f>
        <v>0</v>
      </c>
      <c r="H974" s="24">
        <f>MAX(0,E974-C974)</f>
        <v>0</v>
      </c>
      <c r="I974">
        <f>MIN(MATCH(MEDIAN(MinStable,F974,1),FC_L,1),3)</f>
        <v>3</v>
      </c>
      <c r="J974" s="25">
        <f>INDEX(FC_E1,$I974)+(MEDIAN(MinStable,$F974,1)-INDEX(FC_L,$I974))*(INDEX(FC_E1,$I974+1)-INDEX(FC_E1,$I974))/(INDEX(FC_L,$I974+1)-INDEX(FC_L,$I974))</f>
        <v>0.42793505882352939</v>
      </c>
      <c r="K974" s="25">
        <f>INDEX(FC_E2,$I974)+(MEDIAN(MinStable,$F974,1)-INDEX(FC_L,$I974))*(INDEX(FC_E2,$I974+1)-INDEX(FC_E2,$I974))/(INDEX(FC_L,$I974+1)-INDEX(FC_L,$I974))</f>
        <v>0.42193788235294116</v>
      </c>
      <c r="L974" s="25">
        <f>INDEX(FC_E3,$I974)+(MEDIAN(MinStable,$F974,1)-INDEX(FC_L,$I974))*(INDEX(FC_E3,$I974+1)-INDEX(FC_E3,$I974))/(INDEX(FC_L,$I974+1)-INDEX(FC_L,$I974))</f>
        <v>0.41493788235294116</v>
      </c>
      <c r="M974" s="26">
        <f>(Cap_1*F974/J974+IF(N_base&gt;=2,Cap_2*F974/K974,0)+IF(N_base&gt;=3,Cap_3*F974/L974,0))*dt/60</f>
        <v>0.13427484800232342</v>
      </c>
    </row>
    <row r="975" spans="1:13" x14ac:dyDescent="0.2">
      <c r="A975">
        <v>973</v>
      </c>
      <c r="B975" s="22">
        <f>A975/1440</f>
        <v>0.67569444444444449</v>
      </c>
      <c r="C975" s="27">
        <f>Sim!C975</f>
        <v>3.9053</v>
      </c>
      <c r="D975" s="24">
        <f>Cap_base</f>
        <v>3.4</v>
      </c>
      <c r="E975" s="24">
        <f>MEDIAN(MinStable*D975,C975,D975)</f>
        <v>3.4</v>
      </c>
      <c r="F975" s="25">
        <f>E975/D975</f>
        <v>1</v>
      </c>
      <c r="G975" s="24">
        <f>MAX(0,C975-E975)</f>
        <v>0.50530000000000008</v>
      </c>
      <c r="H975" s="24">
        <f>MAX(0,E975-C975)</f>
        <v>0</v>
      </c>
      <c r="I975">
        <f>MIN(MATCH(MEDIAN(MinStable,F975,1),FC_L,1),3)</f>
        <v>3</v>
      </c>
      <c r="J975" s="25">
        <f>INDEX(FC_E1,$I975)+(MEDIAN(MinStable,$F975,1)-INDEX(FC_L,$I975))*(INDEX(FC_E1,$I975+1)-INDEX(FC_E1,$I975))/(INDEX(FC_L,$I975+1)-INDEX(FC_L,$I975))</f>
        <v>0.42799999999999999</v>
      </c>
      <c r="K975" s="25">
        <f>INDEX(FC_E2,$I975)+(MEDIAN(MinStable,$F975,1)-INDEX(FC_L,$I975))*(INDEX(FC_E2,$I975+1)-INDEX(FC_E2,$I975))/(INDEX(FC_L,$I975+1)-INDEX(FC_L,$I975))</f>
        <v>0.42199999999999999</v>
      </c>
      <c r="L975" s="25">
        <f>INDEX(FC_E3,$I975)+(MEDIAN(MinStable,$F975,1)-INDEX(FC_L,$I975))*(INDEX(FC_E3,$I975+1)-INDEX(FC_E3,$I975))/(INDEX(FC_L,$I975+1)-INDEX(FC_L,$I975))</f>
        <v>0.41499999999999998</v>
      </c>
      <c r="M975" s="26">
        <f>(Cap_1*F975/J975+IF(N_base&gt;=2,Cap_2*F975/K975,0)+IF(N_base&gt;=3,Cap_3*F975/L975,0))*dt/60</f>
        <v>0.13434959664142687</v>
      </c>
    </row>
    <row r="976" spans="1:13" x14ac:dyDescent="0.2">
      <c r="A976">
        <v>974</v>
      </c>
      <c r="B976" s="22">
        <f>A976/1440</f>
        <v>0.67638888888888893</v>
      </c>
      <c r="C976" s="27">
        <f>Sim!C976</f>
        <v>3.8822999999999999</v>
      </c>
      <c r="D976" s="24">
        <f>Cap_base</f>
        <v>3.4</v>
      </c>
      <c r="E976" s="24">
        <f>MEDIAN(MinStable*D976,C976,D976)</f>
        <v>3.4</v>
      </c>
      <c r="F976" s="25">
        <f>E976/D976</f>
        <v>1</v>
      </c>
      <c r="G976" s="24">
        <f>MAX(0,C976-E976)</f>
        <v>0.48229999999999995</v>
      </c>
      <c r="H976" s="24">
        <f>MAX(0,E976-C976)</f>
        <v>0</v>
      </c>
      <c r="I976">
        <f>MIN(MATCH(MEDIAN(MinStable,F976,1),FC_L,1),3)</f>
        <v>3</v>
      </c>
      <c r="J976" s="25">
        <f>INDEX(FC_E1,$I976)+(MEDIAN(MinStable,$F976,1)-INDEX(FC_L,$I976))*(INDEX(FC_E1,$I976+1)-INDEX(FC_E1,$I976))/(INDEX(FC_L,$I976+1)-INDEX(FC_L,$I976))</f>
        <v>0.42799999999999999</v>
      </c>
      <c r="K976" s="25">
        <f>INDEX(FC_E2,$I976)+(MEDIAN(MinStable,$F976,1)-INDEX(FC_L,$I976))*(INDEX(FC_E2,$I976+1)-INDEX(FC_E2,$I976))/(INDEX(FC_L,$I976+1)-INDEX(FC_L,$I976))</f>
        <v>0.42199999999999999</v>
      </c>
      <c r="L976" s="25">
        <f>INDEX(FC_E3,$I976)+(MEDIAN(MinStable,$F976,1)-INDEX(FC_L,$I976))*(INDEX(FC_E3,$I976+1)-INDEX(FC_E3,$I976))/(INDEX(FC_L,$I976+1)-INDEX(FC_L,$I976))</f>
        <v>0.41499999999999998</v>
      </c>
      <c r="M976" s="26">
        <f>(Cap_1*F976/J976+IF(N_base&gt;=2,Cap_2*F976/K976,0)+IF(N_base&gt;=3,Cap_3*F976/L976,0))*dt/60</f>
        <v>0.13434959664142687</v>
      </c>
    </row>
    <row r="977" spans="1:13" x14ac:dyDescent="0.2">
      <c r="A977">
        <v>975</v>
      </c>
      <c r="B977" s="22">
        <f>A977/1440</f>
        <v>0.67708333333333337</v>
      </c>
      <c r="C977" s="27">
        <f>Sim!C977</f>
        <v>3.3978999999999999</v>
      </c>
      <c r="D977" s="24">
        <f>Cap_base</f>
        <v>3.4</v>
      </c>
      <c r="E977" s="24">
        <f>MEDIAN(MinStable*D977,C977,D977)</f>
        <v>3.3978999999999999</v>
      </c>
      <c r="F977" s="25">
        <f>E977/D977</f>
        <v>0.9993823529411765</v>
      </c>
      <c r="G977" s="24">
        <f>MAX(0,C977-E977)</f>
        <v>0</v>
      </c>
      <c r="H977" s="24">
        <f>MAX(0,E977-C977)</f>
        <v>0</v>
      </c>
      <c r="I977">
        <f>MIN(MATCH(MEDIAN(MinStable,F977,1),FC_L,1),3)</f>
        <v>3</v>
      </c>
      <c r="J977" s="25">
        <f>INDEX(FC_E1,$I977)+(MEDIAN(MinStable,$F977,1)-INDEX(FC_L,$I977))*(INDEX(FC_E1,$I977+1)-INDEX(FC_E1,$I977))/(INDEX(FC_L,$I977+1)-INDEX(FC_L,$I977))</f>
        <v>0.42794317647058822</v>
      </c>
      <c r="K977" s="25">
        <f>INDEX(FC_E2,$I977)+(MEDIAN(MinStable,$F977,1)-INDEX(FC_L,$I977))*(INDEX(FC_E2,$I977+1)-INDEX(FC_E2,$I977))/(INDEX(FC_L,$I977+1)-INDEX(FC_L,$I977))</f>
        <v>0.42194564705882354</v>
      </c>
      <c r="L977" s="25">
        <f>INDEX(FC_E3,$I977)+(MEDIAN(MinStable,$F977,1)-INDEX(FC_L,$I977))*(INDEX(FC_E3,$I977+1)-INDEX(FC_E3,$I977))/(INDEX(FC_L,$I977+1)-INDEX(FC_L,$I977))</f>
        <v>0.41494564705882353</v>
      </c>
      <c r="M977" s="26">
        <f>(Cap_1*F977/J977+IF(N_base&gt;=2,Cap_2*F977/K977,0)+IF(N_base&gt;=3,Cap_3*F977/L977,0))*dt/60</f>
        <v>0.13428419280532555</v>
      </c>
    </row>
    <row r="978" spans="1:13" x14ac:dyDescent="0.2">
      <c r="A978">
        <v>976</v>
      </c>
      <c r="B978" s="22">
        <f>A978/1440</f>
        <v>0.67777777777777781</v>
      </c>
      <c r="C978" s="27">
        <f>Sim!C978</f>
        <v>3.4558</v>
      </c>
      <c r="D978" s="24">
        <f>Cap_base</f>
        <v>3.4</v>
      </c>
      <c r="E978" s="24">
        <f>MEDIAN(MinStable*D978,C978,D978)</f>
        <v>3.4</v>
      </c>
      <c r="F978" s="25">
        <f>E978/D978</f>
        <v>1</v>
      </c>
      <c r="G978" s="24">
        <f>MAX(0,C978-E978)</f>
        <v>5.5800000000000072E-2</v>
      </c>
      <c r="H978" s="24">
        <f>MAX(0,E978-C978)</f>
        <v>0</v>
      </c>
      <c r="I978">
        <f>MIN(MATCH(MEDIAN(MinStable,F978,1),FC_L,1),3)</f>
        <v>3</v>
      </c>
      <c r="J978" s="25">
        <f>INDEX(FC_E1,$I978)+(MEDIAN(MinStable,$F978,1)-INDEX(FC_L,$I978))*(INDEX(FC_E1,$I978+1)-INDEX(FC_E1,$I978))/(INDEX(FC_L,$I978+1)-INDEX(FC_L,$I978))</f>
        <v>0.42799999999999999</v>
      </c>
      <c r="K978" s="25">
        <f>INDEX(FC_E2,$I978)+(MEDIAN(MinStable,$F978,1)-INDEX(FC_L,$I978))*(INDEX(FC_E2,$I978+1)-INDEX(FC_E2,$I978))/(INDEX(FC_L,$I978+1)-INDEX(FC_L,$I978))</f>
        <v>0.42199999999999999</v>
      </c>
      <c r="L978" s="25">
        <f>INDEX(FC_E3,$I978)+(MEDIAN(MinStable,$F978,1)-INDEX(FC_L,$I978))*(INDEX(FC_E3,$I978+1)-INDEX(FC_E3,$I978))/(INDEX(FC_L,$I978+1)-INDEX(FC_L,$I978))</f>
        <v>0.41499999999999998</v>
      </c>
      <c r="M978" s="26">
        <f>(Cap_1*F978/J978+IF(N_base&gt;=2,Cap_2*F978/K978,0)+IF(N_base&gt;=3,Cap_3*F978/L978,0))*dt/60</f>
        <v>0.13434959664142687</v>
      </c>
    </row>
    <row r="979" spans="1:13" x14ac:dyDescent="0.2">
      <c r="A979">
        <v>977</v>
      </c>
      <c r="B979" s="22">
        <f>A979/1440</f>
        <v>0.67847222222222225</v>
      </c>
      <c r="C979" s="27">
        <f>Sim!C979</f>
        <v>3.2688999999999999</v>
      </c>
      <c r="D979" s="24">
        <f>Cap_base</f>
        <v>3.4</v>
      </c>
      <c r="E979" s="24">
        <f>MEDIAN(MinStable*D979,C979,D979)</f>
        <v>3.2688999999999999</v>
      </c>
      <c r="F979" s="25">
        <f>E979/D979</f>
        <v>0.96144117647058824</v>
      </c>
      <c r="G979" s="24">
        <f>MAX(0,C979-E979)</f>
        <v>0</v>
      </c>
      <c r="H979" s="24">
        <f>MAX(0,E979-C979)</f>
        <v>0</v>
      </c>
      <c r="I979">
        <f>MIN(MATCH(MEDIAN(MinStable,F979,1),FC_L,1),3)</f>
        <v>3</v>
      </c>
      <c r="J979" s="25">
        <f>INDEX(FC_E1,$I979)+(MEDIAN(MinStable,$F979,1)-INDEX(FC_L,$I979))*(INDEX(FC_E1,$I979+1)-INDEX(FC_E1,$I979))/(INDEX(FC_L,$I979+1)-INDEX(FC_L,$I979))</f>
        <v>0.42445258823529414</v>
      </c>
      <c r="K979" s="25">
        <f>INDEX(FC_E2,$I979)+(MEDIAN(MinStable,$F979,1)-INDEX(FC_L,$I979))*(INDEX(FC_E2,$I979+1)-INDEX(FC_E2,$I979))/(INDEX(FC_L,$I979+1)-INDEX(FC_L,$I979))</f>
        <v>0.41860682352941175</v>
      </c>
      <c r="L979" s="25">
        <f>INDEX(FC_E3,$I979)+(MEDIAN(MinStable,$F979,1)-INDEX(FC_L,$I979))*(INDEX(FC_E3,$I979+1)-INDEX(FC_E3,$I979))/(INDEX(FC_L,$I979+1)-INDEX(FC_L,$I979))</f>
        <v>0.41160682352941175</v>
      </c>
      <c r="M979" s="26">
        <f>(Cap_1*F979/J979+IF(N_base&gt;=2,Cap_2*F979/K979,0)+IF(N_base&gt;=3,Cap_3*F979/L979,0))*dt/60</f>
        <v>0.13023342937363838</v>
      </c>
    </row>
    <row r="980" spans="1:13" x14ac:dyDescent="0.2">
      <c r="A980">
        <v>978</v>
      </c>
      <c r="B980" s="22">
        <f>A980/1440</f>
        <v>0.6791666666666667</v>
      </c>
      <c r="C980" s="27">
        <f>Sim!C980</f>
        <v>3.9319000000000002</v>
      </c>
      <c r="D980" s="24">
        <f>Cap_base</f>
        <v>3.4</v>
      </c>
      <c r="E980" s="24">
        <f>MEDIAN(MinStable*D980,C980,D980)</f>
        <v>3.4</v>
      </c>
      <c r="F980" s="25">
        <f>E980/D980</f>
        <v>1</v>
      </c>
      <c r="G980" s="24">
        <f>MAX(0,C980-E980)</f>
        <v>0.53190000000000026</v>
      </c>
      <c r="H980" s="24">
        <f>MAX(0,E980-C980)</f>
        <v>0</v>
      </c>
      <c r="I980">
        <f>MIN(MATCH(MEDIAN(MinStable,F980,1),FC_L,1),3)</f>
        <v>3</v>
      </c>
      <c r="J980" s="25">
        <f>INDEX(FC_E1,$I980)+(MEDIAN(MinStable,$F980,1)-INDEX(FC_L,$I980))*(INDEX(FC_E1,$I980+1)-INDEX(FC_E1,$I980))/(INDEX(FC_L,$I980+1)-INDEX(FC_L,$I980))</f>
        <v>0.42799999999999999</v>
      </c>
      <c r="K980" s="25">
        <f>INDEX(FC_E2,$I980)+(MEDIAN(MinStable,$F980,1)-INDEX(FC_L,$I980))*(INDEX(FC_E2,$I980+1)-INDEX(FC_E2,$I980))/(INDEX(FC_L,$I980+1)-INDEX(FC_L,$I980))</f>
        <v>0.42199999999999999</v>
      </c>
      <c r="L980" s="25">
        <f>INDEX(FC_E3,$I980)+(MEDIAN(MinStable,$F980,1)-INDEX(FC_L,$I980))*(INDEX(FC_E3,$I980+1)-INDEX(FC_E3,$I980))/(INDEX(FC_L,$I980+1)-INDEX(FC_L,$I980))</f>
        <v>0.41499999999999998</v>
      </c>
      <c r="M980" s="26">
        <f>(Cap_1*F980/J980+IF(N_base&gt;=2,Cap_2*F980/K980,0)+IF(N_base&gt;=3,Cap_3*F980/L980,0))*dt/60</f>
        <v>0.13434959664142687</v>
      </c>
    </row>
    <row r="981" spans="1:13" x14ac:dyDescent="0.2">
      <c r="A981">
        <v>979</v>
      </c>
      <c r="B981" s="22">
        <f>A981/1440</f>
        <v>0.67986111111111114</v>
      </c>
      <c r="C981" s="27">
        <f>Sim!C981</f>
        <v>3.8936000000000002</v>
      </c>
      <c r="D981" s="24">
        <f>Cap_base</f>
        <v>3.4</v>
      </c>
      <c r="E981" s="24">
        <f>MEDIAN(MinStable*D981,C981,D981)</f>
        <v>3.4</v>
      </c>
      <c r="F981" s="25">
        <f>E981/D981</f>
        <v>1</v>
      </c>
      <c r="G981" s="24">
        <f>MAX(0,C981-E981)</f>
        <v>0.49360000000000026</v>
      </c>
      <c r="H981" s="24">
        <f>MAX(0,E981-C981)</f>
        <v>0</v>
      </c>
      <c r="I981">
        <f>MIN(MATCH(MEDIAN(MinStable,F981,1),FC_L,1),3)</f>
        <v>3</v>
      </c>
      <c r="J981" s="25">
        <f>INDEX(FC_E1,$I981)+(MEDIAN(MinStable,$F981,1)-INDEX(FC_L,$I981))*(INDEX(FC_E1,$I981+1)-INDEX(FC_E1,$I981))/(INDEX(FC_L,$I981+1)-INDEX(FC_L,$I981))</f>
        <v>0.42799999999999999</v>
      </c>
      <c r="K981" s="25">
        <f>INDEX(FC_E2,$I981)+(MEDIAN(MinStable,$F981,1)-INDEX(FC_L,$I981))*(INDEX(FC_E2,$I981+1)-INDEX(FC_E2,$I981))/(INDEX(FC_L,$I981+1)-INDEX(FC_L,$I981))</f>
        <v>0.42199999999999999</v>
      </c>
      <c r="L981" s="25">
        <f>INDEX(FC_E3,$I981)+(MEDIAN(MinStable,$F981,1)-INDEX(FC_L,$I981))*(INDEX(FC_E3,$I981+1)-INDEX(FC_E3,$I981))/(INDEX(FC_L,$I981+1)-INDEX(FC_L,$I981))</f>
        <v>0.41499999999999998</v>
      </c>
      <c r="M981" s="26">
        <f>(Cap_1*F981/J981+IF(N_base&gt;=2,Cap_2*F981/K981,0)+IF(N_base&gt;=3,Cap_3*F981/L981,0))*dt/60</f>
        <v>0.13434959664142687</v>
      </c>
    </row>
    <row r="982" spans="1:13" x14ac:dyDescent="0.2">
      <c r="A982">
        <v>980</v>
      </c>
      <c r="B982" s="22">
        <f>A982/1440</f>
        <v>0.68055555555555558</v>
      </c>
      <c r="C982" s="27">
        <f>Sim!C982</f>
        <v>3.8572000000000002</v>
      </c>
      <c r="D982" s="24">
        <f>Cap_base</f>
        <v>3.4</v>
      </c>
      <c r="E982" s="24">
        <f>MEDIAN(MinStable*D982,C982,D982)</f>
        <v>3.4</v>
      </c>
      <c r="F982" s="25">
        <f>E982/D982</f>
        <v>1</v>
      </c>
      <c r="G982" s="24">
        <f>MAX(0,C982-E982)</f>
        <v>0.45720000000000027</v>
      </c>
      <c r="H982" s="24">
        <f>MAX(0,E982-C982)</f>
        <v>0</v>
      </c>
      <c r="I982">
        <f>MIN(MATCH(MEDIAN(MinStable,F982,1),FC_L,1),3)</f>
        <v>3</v>
      </c>
      <c r="J982" s="25">
        <f>INDEX(FC_E1,$I982)+(MEDIAN(MinStable,$F982,1)-INDEX(FC_L,$I982))*(INDEX(FC_E1,$I982+1)-INDEX(FC_E1,$I982))/(INDEX(FC_L,$I982+1)-INDEX(FC_L,$I982))</f>
        <v>0.42799999999999999</v>
      </c>
      <c r="K982" s="25">
        <f>INDEX(FC_E2,$I982)+(MEDIAN(MinStable,$F982,1)-INDEX(FC_L,$I982))*(INDEX(FC_E2,$I982+1)-INDEX(FC_E2,$I982))/(INDEX(FC_L,$I982+1)-INDEX(FC_L,$I982))</f>
        <v>0.42199999999999999</v>
      </c>
      <c r="L982" s="25">
        <f>INDEX(FC_E3,$I982)+(MEDIAN(MinStable,$F982,1)-INDEX(FC_L,$I982))*(INDEX(FC_E3,$I982+1)-INDEX(FC_E3,$I982))/(INDEX(FC_L,$I982+1)-INDEX(FC_L,$I982))</f>
        <v>0.41499999999999998</v>
      </c>
      <c r="M982" s="26">
        <f>(Cap_1*F982/J982+IF(N_base&gt;=2,Cap_2*F982/K982,0)+IF(N_base&gt;=3,Cap_3*F982/L982,0))*dt/60</f>
        <v>0.13434959664142687</v>
      </c>
    </row>
    <row r="983" spans="1:13" x14ac:dyDescent="0.2">
      <c r="A983">
        <v>981</v>
      </c>
      <c r="B983" s="22">
        <f>A983/1440</f>
        <v>0.68125000000000002</v>
      </c>
      <c r="C983" s="27">
        <f>Sim!C983</f>
        <v>3.8519999999999999</v>
      </c>
      <c r="D983" s="24">
        <f>Cap_base</f>
        <v>3.4</v>
      </c>
      <c r="E983" s="24">
        <f>MEDIAN(MinStable*D983,C983,D983)</f>
        <v>3.4</v>
      </c>
      <c r="F983" s="25">
        <f>E983/D983</f>
        <v>1</v>
      </c>
      <c r="G983" s="24">
        <f>MAX(0,C983-E983)</f>
        <v>0.45199999999999996</v>
      </c>
      <c r="H983" s="24">
        <f>MAX(0,E983-C983)</f>
        <v>0</v>
      </c>
      <c r="I983">
        <f>MIN(MATCH(MEDIAN(MinStable,F983,1),FC_L,1),3)</f>
        <v>3</v>
      </c>
      <c r="J983" s="25">
        <f>INDEX(FC_E1,$I983)+(MEDIAN(MinStable,$F983,1)-INDEX(FC_L,$I983))*(INDEX(FC_E1,$I983+1)-INDEX(FC_E1,$I983))/(INDEX(FC_L,$I983+1)-INDEX(FC_L,$I983))</f>
        <v>0.42799999999999999</v>
      </c>
      <c r="K983" s="25">
        <f>INDEX(FC_E2,$I983)+(MEDIAN(MinStable,$F983,1)-INDEX(FC_L,$I983))*(INDEX(FC_E2,$I983+1)-INDEX(FC_E2,$I983))/(INDEX(FC_L,$I983+1)-INDEX(FC_L,$I983))</f>
        <v>0.42199999999999999</v>
      </c>
      <c r="L983" s="25">
        <f>INDEX(FC_E3,$I983)+(MEDIAN(MinStable,$F983,1)-INDEX(FC_L,$I983))*(INDEX(FC_E3,$I983+1)-INDEX(FC_E3,$I983))/(INDEX(FC_L,$I983+1)-INDEX(FC_L,$I983))</f>
        <v>0.41499999999999998</v>
      </c>
      <c r="M983" s="26">
        <f>(Cap_1*F983/J983+IF(N_base&gt;=2,Cap_2*F983/K983,0)+IF(N_base&gt;=3,Cap_3*F983/L983,0))*dt/60</f>
        <v>0.13434959664142687</v>
      </c>
    </row>
    <row r="984" spans="1:13" x14ac:dyDescent="0.2">
      <c r="A984">
        <v>982</v>
      </c>
      <c r="B984" s="22">
        <f>A984/1440</f>
        <v>0.68194444444444446</v>
      </c>
      <c r="C984" s="27">
        <f>Sim!C984</f>
        <v>3.3805999999999998</v>
      </c>
      <c r="D984" s="24">
        <f>Cap_base</f>
        <v>3.4</v>
      </c>
      <c r="E984" s="24">
        <f>MEDIAN(MinStable*D984,C984,D984)</f>
        <v>3.3805999999999998</v>
      </c>
      <c r="F984" s="25">
        <f>E984/D984</f>
        <v>0.99429411764705877</v>
      </c>
      <c r="G984" s="24">
        <f>MAX(0,C984-E984)</f>
        <v>0</v>
      </c>
      <c r="H984" s="24">
        <f>MAX(0,E984-C984)</f>
        <v>0</v>
      </c>
      <c r="I984">
        <f>MIN(MATCH(MEDIAN(MinStable,F984,1),FC_L,1),3)</f>
        <v>3</v>
      </c>
      <c r="J984" s="25">
        <f>INDEX(FC_E1,$I984)+(MEDIAN(MinStable,$F984,1)-INDEX(FC_L,$I984))*(INDEX(FC_E1,$I984+1)-INDEX(FC_E1,$I984))/(INDEX(FC_L,$I984+1)-INDEX(FC_L,$I984))</f>
        <v>0.42747505882352937</v>
      </c>
      <c r="K984" s="25">
        <f>INDEX(FC_E2,$I984)+(MEDIAN(MinStable,$F984,1)-INDEX(FC_L,$I984))*(INDEX(FC_E2,$I984+1)-INDEX(FC_E2,$I984))/(INDEX(FC_L,$I984+1)-INDEX(FC_L,$I984))</f>
        <v>0.42149788235294117</v>
      </c>
      <c r="L984" s="25">
        <f>INDEX(FC_E3,$I984)+(MEDIAN(MinStable,$F984,1)-INDEX(FC_L,$I984))*(INDEX(FC_E3,$I984+1)-INDEX(FC_E3,$I984))/(INDEX(FC_L,$I984+1)-INDEX(FC_L,$I984))</f>
        <v>0.41449788235294116</v>
      </c>
      <c r="M984" s="26">
        <f>(Cap_1*F984/J984+IF(N_base&gt;=2,Cap_2*F984/K984,0)+IF(N_base&gt;=3,Cap_3*F984/L984,0))*dt/60</f>
        <v>0.13374473749341539</v>
      </c>
    </row>
    <row r="985" spans="1:13" x14ac:dyDescent="0.2">
      <c r="A985">
        <v>983</v>
      </c>
      <c r="B985" s="22">
        <f>A985/1440</f>
        <v>0.68263888888888891</v>
      </c>
      <c r="C985" s="27">
        <f>Sim!C985</f>
        <v>3.3454999999999999</v>
      </c>
      <c r="D985" s="24">
        <f>Cap_base</f>
        <v>3.4</v>
      </c>
      <c r="E985" s="24">
        <f>MEDIAN(MinStable*D985,C985,D985)</f>
        <v>3.3454999999999999</v>
      </c>
      <c r="F985" s="25">
        <f>E985/D985</f>
        <v>0.98397058823529415</v>
      </c>
      <c r="G985" s="24">
        <f>MAX(0,C985-E985)</f>
        <v>0</v>
      </c>
      <c r="H985" s="24">
        <f>MAX(0,E985-C985)</f>
        <v>0</v>
      </c>
      <c r="I985">
        <f>MIN(MATCH(MEDIAN(MinStable,F985,1),FC_L,1),3)</f>
        <v>3</v>
      </c>
      <c r="J985" s="25">
        <f>INDEX(FC_E1,$I985)+(MEDIAN(MinStable,$F985,1)-INDEX(FC_L,$I985))*(INDEX(FC_E1,$I985+1)-INDEX(FC_E1,$I985))/(INDEX(FC_L,$I985+1)-INDEX(FC_L,$I985))</f>
        <v>0.42652529411764706</v>
      </c>
      <c r="K985" s="25">
        <f>INDEX(FC_E2,$I985)+(MEDIAN(MinStable,$F985,1)-INDEX(FC_L,$I985))*(INDEX(FC_E2,$I985+1)-INDEX(FC_E2,$I985))/(INDEX(FC_L,$I985+1)-INDEX(FC_L,$I985))</f>
        <v>0.42058941176470588</v>
      </c>
      <c r="L985" s="25">
        <f>INDEX(FC_E3,$I985)+(MEDIAN(MinStable,$F985,1)-INDEX(FC_L,$I985))*(INDEX(FC_E3,$I985+1)-INDEX(FC_E3,$I985))/(INDEX(FC_L,$I985+1)-INDEX(FC_L,$I985))</f>
        <v>0.41358941176470587</v>
      </c>
      <c r="M985" s="26">
        <f>(Cap_1*F985/J985+IF(N_base&gt;=2,Cap_2*F985/K985,0)+IF(N_base&gt;=3,Cap_3*F985/L985,0))*dt/60</f>
        <v>0.13264664890685038</v>
      </c>
    </row>
    <row r="986" spans="1:13" x14ac:dyDescent="0.2">
      <c r="A986">
        <v>984</v>
      </c>
      <c r="B986" s="22">
        <f>A986/1440</f>
        <v>0.68333333333333335</v>
      </c>
      <c r="C986" s="27">
        <f>Sim!C986</f>
        <v>3.4365999999999999</v>
      </c>
      <c r="D986" s="24">
        <f>Cap_base</f>
        <v>3.4</v>
      </c>
      <c r="E986" s="24">
        <f>MEDIAN(MinStable*D986,C986,D986)</f>
        <v>3.4</v>
      </c>
      <c r="F986" s="25">
        <f>E986/D986</f>
        <v>1</v>
      </c>
      <c r="G986" s="24">
        <f>MAX(0,C986-E986)</f>
        <v>3.6599999999999966E-2</v>
      </c>
      <c r="H986" s="24">
        <f>MAX(0,E986-C986)</f>
        <v>0</v>
      </c>
      <c r="I986">
        <f>MIN(MATCH(MEDIAN(MinStable,F986,1),FC_L,1),3)</f>
        <v>3</v>
      </c>
      <c r="J986" s="25">
        <f>INDEX(FC_E1,$I986)+(MEDIAN(MinStable,$F986,1)-INDEX(FC_L,$I986))*(INDEX(FC_E1,$I986+1)-INDEX(FC_E1,$I986))/(INDEX(FC_L,$I986+1)-INDEX(FC_L,$I986))</f>
        <v>0.42799999999999999</v>
      </c>
      <c r="K986" s="25">
        <f>INDEX(FC_E2,$I986)+(MEDIAN(MinStable,$F986,1)-INDEX(FC_L,$I986))*(INDEX(FC_E2,$I986+1)-INDEX(FC_E2,$I986))/(INDEX(FC_L,$I986+1)-INDEX(FC_L,$I986))</f>
        <v>0.42199999999999999</v>
      </c>
      <c r="L986" s="25">
        <f>INDEX(FC_E3,$I986)+(MEDIAN(MinStable,$F986,1)-INDEX(FC_L,$I986))*(INDEX(FC_E3,$I986+1)-INDEX(FC_E3,$I986))/(INDEX(FC_L,$I986+1)-INDEX(FC_L,$I986))</f>
        <v>0.41499999999999998</v>
      </c>
      <c r="M986" s="26">
        <f>(Cap_1*F986/J986+IF(N_base&gt;=2,Cap_2*F986/K986,0)+IF(N_base&gt;=3,Cap_3*F986/L986,0))*dt/60</f>
        <v>0.13434959664142687</v>
      </c>
    </row>
    <row r="987" spans="1:13" x14ac:dyDescent="0.2">
      <c r="A987">
        <v>985</v>
      </c>
      <c r="B987" s="22">
        <f>A987/1440</f>
        <v>0.68402777777777779</v>
      </c>
      <c r="C987" s="27">
        <f>Sim!C987</f>
        <v>3.2728000000000002</v>
      </c>
      <c r="D987" s="24">
        <f>Cap_base</f>
        <v>3.4</v>
      </c>
      <c r="E987" s="24">
        <f>MEDIAN(MinStable*D987,C987,D987)</f>
        <v>3.2728000000000002</v>
      </c>
      <c r="F987" s="25">
        <f>E987/D987</f>
        <v>0.96258823529411774</v>
      </c>
      <c r="G987" s="24">
        <f>MAX(0,C987-E987)</f>
        <v>0</v>
      </c>
      <c r="H987" s="24">
        <f>MAX(0,E987-C987)</f>
        <v>0</v>
      </c>
      <c r="I987">
        <f>MIN(MATCH(MEDIAN(MinStable,F987,1),FC_L,1),3)</f>
        <v>3</v>
      </c>
      <c r="J987" s="25">
        <f>INDEX(FC_E1,$I987)+(MEDIAN(MinStable,$F987,1)-INDEX(FC_L,$I987))*(INDEX(FC_E1,$I987+1)-INDEX(FC_E1,$I987))/(INDEX(FC_L,$I987+1)-INDEX(FC_L,$I987))</f>
        <v>0.42455811764705881</v>
      </c>
      <c r="K987" s="25">
        <f>INDEX(FC_E2,$I987)+(MEDIAN(MinStable,$F987,1)-INDEX(FC_L,$I987))*(INDEX(FC_E2,$I987+1)-INDEX(FC_E2,$I987))/(INDEX(FC_L,$I987+1)-INDEX(FC_L,$I987))</f>
        <v>0.41870776470588233</v>
      </c>
      <c r="L987" s="25">
        <f>INDEX(FC_E3,$I987)+(MEDIAN(MinStable,$F987,1)-INDEX(FC_L,$I987))*(INDEX(FC_E3,$I987+1)-INDEX(FC_E3,$I987))/(INDEX(FC_L,$I987+1)-INDEX(FC_L,$I987))</f>
        <v>0.41170776470588233</v>
      </c>
      <c r="M987" s="26">
        <f>(Cap_1*F987/J987+IF(N_base&gt;=2,Cap_2*F987/K987,0)+IF(N_base&gt;=3,Cap_3*F987/L987,0))*dt/60</f>
        <v>0.13035685682305667</v>
      </c>
    </row>
    <row r="988" spans="1:13" x14ac:dyDescent="0.2">
      <c r="A988">
        <v>986</v>
      </c>
      <c r="B988" s="22">
        <f>A988/1440</f>
        <v>0.68472222222222223</v>
      </c>
      <c r="C988" s="27">
        <f>Sim!C988</f>
        <v>3.2241</v>
      </c>
      <c r="D988" s="24">
        <f>Cap_base</f>
        <v>3.4</v>
      </c>
      <c r="E988" s="24">
        <f>MEDIAN(MinStable*D988,C988,D988)</f>
        <v>3.2241</v>
      </c>
      <c r="F988" s="25">
        <f>E988/D988</f>
        <v>0.94826470588235301</v>
      </c>
      <c r="G988" s="24">
        <f>MAX(0,C988-E988)</f>
        <v>0</v>
      </c>
      <c r="H988" s="24">
        <f>MAX(0,E988-C988)</f>
        <v>0</v>
      </c>
      <c r="I988">
        <f>MIN(MATCH(MEDIAN(MinStable,F988,1),FC_L,1),3)</f>
        <v>3</v>
      </c>
      <c r="J988" s="25">
        <f>INDEX(FC_E1,$I988)+(MEDIAN(MinStable,$F988,1)-INDEX(FC_L,$I988))*(INDEX(FC_E1,$I988+1)-INDEX(FC_E1,$I988))/(INDEX(FC_L,$I988+1)-INDEX(FC_L,$I988))</f>
        <v>0.42324035294117646</v>
      </c>
      <c r="K988" s="25">
        <f>INDEX(FC_E2,$I988)+(MEDIAN(MinStable,$F988,1)-INDEX(FC_L,$I988))*(INDEX(FC_E2,$I988+1)-INDEX(FC_E2,$I988))/(INDEX(FC_L,$I988+1)-INDEX(FC_L,$I988))</f>
        <v>0.41744729411764708</v>
      </c>
      <c r="L988" s="25">
        <f>INDEX(FC_E3,$I988)+(MEDIAN(MinStable,$F988,1)-INDEX(FC_L,$I988))*(INDEX(FC_E3,$I988+1)-INDEX(FC_E3,$I988))/(INDEX(FC_L,$I988+1)-INDEX(FC_L,$I988))</f>
        <v>0.41044729411764708</v>
      </c>
      <c r="M988" s="26">
        <f>(Cap_1*F988/J988+IF(N_base&gt;=2,Cap_2*F988/K988,0)+IF(N_base&gt;=3,Cap_3*F988/L988,0))*dt/60</f>
        <v>0.12881124478738928</v>
      </c>
    </row>
    <row r="989" spans="1:13" x14ac:dyDescent="0.2">
      <c r="A989">
        <v>987</v>
      </c>
      <c r="B989" s="22">
        <f>A989/1440</f>
        <v>0.68541666666666667</v>
      </c>
      <c r="C989" s="27">
        <f>Sim!C989</f>
        <v>3.3026</v>
      </c>
      <c r="D989" s="24">
        <f>Cap_base</f>
        <v>3.4</v>
      </c>
      <c r="E989" s="24">
        <f>MEDIAN(MinStable*D989,C989,D989)</f>
        <v>3.3026</v>
      </c>
      <c r="F989" s="25">
        <f>E989/D989</f>
        <v>0.97135294117647064</v>
      </c>
      <c r="G989" s="24">
        <f>MAX(0,C989-E989)</f>
        <v>0</v>
      </c>
      <c r="H989" s="24">
        <f>MAX(0,E989-C989)</f>
        <v>0</v>
      </c>
      <c r="I989">
        <f>MIN(MATCH(MEDIAN(MinStable,F989,1),FC_L,1),3)</f>
        <v>3</v>
      </c>
      <c r="J989" s="25">
        <f>INDEX(FC_E1,$I989)+(MEDIAN(MinStable,$F989,1)-INDEX(FC_L,$I989))*(INDEX(FC_E1,$I989+1)-INDEX(FC_E1,$I989))/(INDEX(FC_L,$I989+1)-INDEX(FC_L,$I989))</f>
        <v>0.42536447058823529</v>
      </c>
      <c r="K989" s="25">
        <f>INDEX(FC_E2,$I989)+(MEDIAN(MinStable,$F989,1)-INDEX(FC_L,$I989))*(INDEX(FC_E2,$I989+1)-INDEX(FC_E2,$I989))/(INDEX(FC_L,$I989+1)-INDEX(FC_L,$I989))</f>
        <v>0.41947905882352943</v>
      </c>
      <c r="L989" s="25">
        <f>INDEX(FC_E3,$I989)+(MEDIAN(MinStable,$F989,1)-INDEX(FC_L,$I989))*(INDEX(FC_E3,$I989+1)-INDEX(FC_E3,$I989))/(INDEX(FC_L,$I989+1)-INDEX(FC_L,$I989))</f>
        <v>0.41247905882352942</v>
      </c>
      <c r="M989" s="26">
        <f>(Cap_1*F989/J989+IF(N_base&gt;=2,Cap_2*F989/K989,0)+IF(N_base&gt;=3,Cap_3*F989/L989,0))*dt/60</f>
        <v>0.13129797608499702</v>
      </c>
    </row>
    <row r="990" spans="1:13" x14ac:dyDescent="0.2">
      <c r="A990">
        <v>988</v>
      </c>
      <c r="B990" s="22">
        <f>A990/1440</f>
        <v>0.68611111111111112</v>
      </c>
      <c r="C990" s="27">
        <f>Sim!C990</f>
        <v>3.4045999999999998</v>
      </c>
      <c r="D990" s="24">
        <f>Cap_base</f>
        <v>3.4</v>
      </c>
      <c r="E990" s="24">
        <f>MEDIAN(MinStable*D990,C990,D990)</f>
        <v>3.4</v>
      </c>
      <c r="F990" s="25">
        <f>E990/D990</f>
        <v>1</v>
      </c>
      <c r="G990" s="24">
        <f>MAX(0,C990-E990)</f>
        <v>4.5999999999999375E-3</v>
      </c>
      <c r="H990" s="24">
        <f>MAX(0,E990-C990)</f>
        <v>0</v>
      </c>
      <c r="I990">
        <f>MIN(MATCH(MEDIAN(MinStable,F990,1),FC_L,1),3)</f>
        <v>3</v>
      </c>
      <c r="J990" s="25">
        <f>INDEX(FC_E1,$I990)+(MEDIAN(MinStable,$F990,1)-INDEX(FC_L,$I990))*(INDEX(FC_E1,$I990+1)-INDEX(FC_E1,$I990))/(INDEX(FC_L,$I990+1)-INDEX(FC_L,$I990))</f>
        <v>0.42799999999999999</v>
      </c>
      <c r="K990" s="25">
        <f>INDEX(FC_E2,$I990)+(MEDIAN(MinStable,$F990,1)-INDEX(FC_L,$I990))*(INDEX(FC_E2,$I990+1)-INDEX(FC_E2,$I990))/(INDEX(FC_L,$I990+1)-INDEX(FC_L,$I990))</f>
        <v>0.42199999999999999</v>
      </c>
      <c r="L990" s="25">
        <f>INDEX(FC_E3,$I990)+(MEDIAN(MinStable,$F990,1)-INDEX(FC_L,$I990))*(INDEX(FC_E3,$I990+1)-INDEX(FC_E3,$I990))/(INDEX(FC_L,$I990+1)-INDEX(FC_L,$I990))</f>
        <v>0.41499999999999998</v>
      </c>
      <c r="M990" s="26">
        <f>(Cap_1*F990/J990+IF(N_base&gt;=2,Cap_2*F990/K990,0)+IF(N_base&gt;=3,Cap_3*F990/L990,0))*dt/60</f>
        <v>0.13434959664142687</v>
      </c>
    </row>
    <row r="991" spans="1:13" x14ac:dyDescent="0.2">
      <c r="A991">
        <v>989</v>
      </c>
      <c r="B991" s="22">
        <f>A991/1440</f>
        <v>0.68680555555555556</v>
      </c>
      <c r="C991" s="27">
        <f>Sim!C991</f>
        <v>3.3639000000000001</v>
      </c>
      <c r="D991" s="24">
        <f>Cap_base</f>
        <v>3.4</v>
      </c>
      <c r="E991" s="24">
        <f>MEDIAN(MinStable*D991,C991,D991)</f>
        <v>3.3639000000000001</v>
      </c>
      <c r="F991" s="25">
        <f>E991/D991</f>
        <v>0.98938235294117649</v>
      </c>
      <c r="G991" s="24">
        <f>MAX(0,C991-E991)</f>
        <v>0</v>
      </c>
      <c r="H991" s="24">
        <f>MAX(0,E991-C991)</f>
        <v>0</v>
      </c>
      <c r="I991">
        <f>MIN(MATCH(MEDIAN(MinStable,F991,1),FC_L,1),3)</f>
        <v>3</v>
      </c>
      <c r="J991" s="25">
        <f>INDEX(FC_E1,$I991)+(MEDIAN(MinStable,$F991,1)-INDEX(FC_L,$I991))*(INDEX(FC_E1,$I991+1)-INDEX(FC_E1,$I991))/(INDEX(FC_L,$I991+1)-INDEX(FC_L,$I991))</f>
        <v>0.42702317647058824</v>
      </c>
      <c r="K991" s="25">
        <f>INDEX(FC_E2,$I991)+(MEDIAN(MinStable,$F991,1)-INDEX(FC_L,$I991))*(INDEX(FC_E2,$I991+1)-INDEX(FC_E2,$I991))/(INDEX(FC_L,$I991+1)-INDEX(FC_L,$I991))</f>
        <v>0.42106564705882354</v>
      </c>
      <c r="L991" s="25">
        <f>INDEX(FC_E3,$I991)+(MEDIAN(MinStable,$F991,1)-INDEX(FC_L,$I991))*(INDEX(FC_E3,$I991+1)-INDEX(FC_E3,$I991))/(INDEX(FC_L,$I991+1)-INDEX(FC_L,$I991))</f>
        <v>0.41406564705882354</v>
      </c>
      <c r="M991" s="26">
        <f>(Cap_1*F991/J991+IF(N_base&gt;=2,Cap_2*F991/K991,0)+IF(N_base&gt;=3,Cap_3*F991/L991,0))*dt/60</f>
        <v>0.1332228855997967</v>
      </c>
    </row>
    <row r="992" spans="1:13" x14ac:dyDescent="0.2">
      <c r="A992">
        <v>990</v>
      </c>
      <c r="B992" s="22">
        <f>A992/1440</f>
        <v>0.6875</v>
      </c>
      <c r="C992" s="27">
        <f>Sim!C992</f>
        <v>3.3950999999999998</v>
      </c>
      <c r="D992" s="24">
        <f>Cap_base</f>
        <v>3.4</v>
      </c>
      <c r="E992" s="24">
        <f>MEDIAN(MinStable*D992,C992,D992)</f>
        <v>3.3950999999999998</v>
      </c>
      <c r="F992" s="25">
        <f>E992/D992</f>
        <v>0.99855882352941172</v>
      </c>
      <c r="G992" s="24">
        <f>MAX(0,C992-E992)</f>
        <v>0</v>
      </c>
      <c r="H992" s="24">
        <f>MAX(0,E992-C992)</f>
        <v>0</v>
      </c>
      <c r="I992">
        <f>MIN(MATCH(MEDIAN(MinStable,F992,1),FC_L,1),3)</f>
        <v>3</v>
      </c>
      <c r="J992" s="25">
        <f>INDEX(FC_E1,$I992)+(MEDIAN(MinStable,$F992,1)-INDEX(FC_L,$I992))*(INDEX(FC_E1,$I992+1)-INDEX(FC_E1,$I992))/(INDEX(FC_L,$I992+1)-INDEX(FC_L,$I992))</f>
        <v>0.42786741176470588</v>
      </c>
      <c r="K992" s="25">
        <f>INDEX(FC_E2,$I992)+(MEDIAN(MinStable,$F992,1)-INDEX(FC_L,$I992))*(INDEX(FC_E2,$I992+1)-INDEX(FC_E2,$I992))/(INDEX(FC_L,$I992+1)-INDEX(FC_L,$I992))</f>
        <v>0.4218731764705882</v>
      </c>
      <c r="L992" s="25">
        <f>INDEX(FC_E3,$I992)+(MEDIAN(MinStable,$F992,1)-INDEX(FC_L,$I992))*(INDEX(FC_E3,$I992+1)-INDEX(FC_E3,$I992))/(INDEX(FC_L,$I992+1)-INDEX(FC_L,$I992))</f>
        <v>0.41487317647058819</v>
      </c>
      <c r="M992" s="26">
        <f>(Cap_1*F992/J992+IF(N_base&gt;=2,Cap_2*F992/K992,0)+IF(N_base&gt;=3,Cap_3*F992/L992,0))*dt/60</f>
        <v>0.13419696104966192</v>
      </c>
    </row>
    <row r="993" spans="1:13" x14ac:dyDescent="0.2">
      <c r="A993">
        <v>991</v>
      </c>
      <c r="B993" s="22">
        <f>A993/1440</f>
        <v>0.68819444444444444</v>
      </c>
      <c r="C993" s="27">
        <f>Sim!C993</f>
        <v>3.4230999999999998</v>
      </c>
      <c r="D993" s="24">
        <f>Cap_base</f>
        <v>3.4</v>
      </c>
      <c r="E993" s="24">
        <f>MEDIAN(MinStable*D993,C993,D993)</f>
        <v>3.4</v>
      </c>
      <c r="F993" s="25">
        <f>E993/D993</f>
        <v>1</v>
      </c>
      <c r="G993" s="24">
        <f>MAX(0,C993-E993)</f>
        <v>2.3099999999999898E-2</v>
      </c>
      <c r="H993" s="24">
        <f>MAX(0,E993-C993)</f>
        <v>0</v>
      </c>
      <c r="I993">
        <f>MIN(MATCH(MEDIAN(MinStable,F993,1),FC_L,1),3)</f>
        <v>3</v>
      </c>
      <c r="J993" s="25">
        <f>INDEX(FC_E1,$I993)+(MEDIAN(MinStable,$F993,1)-INDEX(FC_L,$I993))*(INDEX(FC_E1,$I993+1)-INDEX(FC_E1,$I993))/(INDEX(FC_L,$I993+1)-INDEX(FC_L,$I993))</f>
        <v>0.42799999999999999</v>
      </c>
      <c r="K993" s="25">
        <f>INDEX(FC_E2,$I993)+(MEDIAN(MinStable,$F993,1)-INDEX(FC_L,$I993))*(INDEX(FC_E2,$I993+1)-INDEX(FC_E2,$I993))/(INDEX(FC_L,$I993+1)-INDEX(FC_L,$I993))</f>
        <v>0.42199999999999999</v>
      </c>
      <c r="L993" s="25">
        <f>INDEX(FC_E3,$I993)+(MEDIAN(MinStable,$F993,1)-INDEX(FC_L,$I993))*(INDEX(FC_E3,$I993+1)-INDEX(FC_E3,$I993))/(INDEX(FC_L,$I993+1)-INDEX(FC_L,$I993))</f>
        <v>0.41499999999999998</v>
      </c>
      <c r="M993" s="26">
        <f>(Cap_1*F993/J993+IF(N_base&gt;=2,Cap_2*F993/K993,0)+IF(N_base&gt;=3,Cap_3*F993/L993,0))*dt/60</f>
        <v>0.13434959664142687</v>
      </c>
    </row>
    <row r="994" spans="1:13" x14ac:dyDescent="0.2">
      <c r="A994">
        <v>992</v>
      </c>
      <c r="B994" s="22">
        <f>A994/1440</f>
        <v>0.68888888888888888</v>
      </c>
      <c r="C994" s="27">
        <f>Sim!C994</f>
        <v>3.4041000000000001</v>
      </c>
      <c r="D994" s="24">
        <f>Cap_base</f>
        <v>3.4</v>
      </c>
      <c r="E994" s="24">
        <f>MEDIAN(MinStable*D994,C994,D994)</f>
        <v>3.4</v>
      </c>
      <c r="F994" s="25">
        <f>E994/D994</f>
        <v>1</v>
      </c>
      <c r="G994" s="24">
        <f>MAX(0,C994-E994)</f>
        <v>4.1000000000002146E-3</v>
      </c>
      <c r="H994" s="24">
        <f>MAX(0,E994-C994)</f>
        <v>0</v>
      </c>
      <c r="I994">
        <f>MIN(MATCH(MEDIAN(MinStable,F994,1),FC_L,1),3)</f>
        <v>3</v>
      </c>
      <c r="J994" s="25">
        <f>INDEX(FC_E1,$I994)+(MEDIAN(MinStable,$F994,1)-INDEX(FC_L,$I994))*(INDEX(FC_E1,$I994+1)-INDEX(FC_E1,$I994))/(INDEX(FC_L,$I994+1)-INDEX(FC_L,$I994))</f>
        <v>0.42799999999999999</v>
      </c>
      <c r="K994" s="25">
        <f>INDEX(FC_E2,$I994)+(MEDIAN(MinStable,$F994,1)-INDEX(FC_L,$I994))*(INDEX(FC_E2,$I994+1)-INDEX(FC_E2,$I994))/(INDEX(FC_L,$I994+1)-INDEX(FC_L,$I994))</f>
        <v>0.42199999999999999</v>
      </c>
      <c r="L994" s="25">
        <f>INDEX(FC_E3,$I994)+(MEDIAN(MinStable,$F994,1)-INDEX(FC_L,$I994))*(INDEX(FC_E3,$I994+1)-INDEX(FC_E3,$I994))/(INDEX(FC_L,$I994+1)-INDEX(FC_L,$I994))</f>
        <v>0.41499999999999998</v>
      </c>
      <c r="M994" s="26">
        <f>(Cap_1*F994/J994+IF(N_base&gt;=2,Cap_2*F994/K994,0)+IF(N_base&gt;=3,Cap_3*F994/L994,0))*dt/60</f>
        <v>0.13434959664142687</v>
      </c>
    </row>
    <row r="995" spans="1:13" x14ac:dyDescent="0.2">
      <c r="A995">
        <v>993</v>
      </c>
      <c r="B995" s="22">
        <f>A995/1440</f>
        <v>0.68958333333333333</v>
      </c>
      <c r="C995" s="27">
        <f>Sim!C995</f>
        <v>3.3408000000000002</v>
      </c>
      <c r="D995" s="24">
        <f>Cap_base</f>
        <v>3.4</v>
      </c>
      <c r="E995" s="24">
        <f>MEDIAN(MinStable*D995,C995,D995)</f>
        <v>3.3408000000000002</v>
      </c>
      <c r="F995" s="25">
        <f>E995/D995</f>
        <v>0.98258823529411776</v>
      </c>
      <c r="G995" s="24">
        <f>MAX(0,C995-E995)</f>
        <v>0</v>
      </c>
      <c r="H995" s="24">
        <f>MAX(0,E995-C995)</f>
        <v>0</v>
      </c>
      <c r="I995">
        <f>MIN(MATCH(MEDIAN(MinStable,F995,1),FC_L,1),3)</f>
        <v>3</v>
      </c>
      <c r="J995" s="25">
        <f>INDEX(FC_E1,$I995)+(MEDIAN(MinStable,$F995,1)-INDEX(FC_L,$I995))*(INDEX(FC_E1,$I995+1)-INDEX(FC_E1,$I995))/(INDEX(FC_L,$I995+1)-INDEX(FC_L,$I995))</f>
        <v>0.42639811764705882</v>
      </c>
      <c r="K995" s="25">
        <f>INDEX(FC_E2,$I995)+(MEDIAN(MinStable,$F995,1)-INDEX(FC_L,$I995))*(INDEX(FC_E2,$I995+1)-INDEX(FC_E2,$I995))/(INDEX(FC_L,$I995+1)-INDEX(FC_L,$I995))</f>
        <v>0.42046776470588237</v>
      </c>
      <c r="L995" s="25">
        <f>INDEX(FC_E3,$I995)+(MEDIAN(MinStable,$F995,1)-INDEX(FC_L,$I995))*(INDEX(FC_E3,$I995+1)-INDEX(FC_E3,$I995))/(INDEX(FC_L,$I995+1)-INDEX(FC_L,$I995))</f>
        <v>0.41346776470588237</v>
      </c>
      <c r="M995" s="26">
        <f>(Cap_1*F995/J995+IF(N_base&gt;=2,Cap_2*F995/K995,0)+IF(N_base&gt;=3,Cap_3*F995/L995,0))*dt/60</f>
        <v>0.13249924530803761</v>
      </c>
    </row>
    <row r="996" spans="1:13" x14ac:dyDescent="0.2">
      <c r="A996">
        <v>994</v>
      </c>
      <c r="B996" s="22">
        <f>A996/1440</f>
        <v>0.69027777777777777</v>
      </c>
      <c r="C996" s="27">
        <f>Sim!C996</f>
        <v>3.3650000000000002</v>
      </c>
      <c r="D996" s="24">
        <f>Cap_base</f>
        <v>3.4</v>
      </c>
      <c r="E996" s="24">
        <f>MEDIAN(MinStable*D996,C996,D996)</f>
        <v>3.3650000000000002</v>
      </c>
      <c r="F996" s="25">
        <f>E996/D996</f>
        <v>0.98970588235294121</v>
      </c>
      <c r="G996" s="24">
        <f>MAX(0,C996-E996)</f>
        <v>0</v>
      </c>
      <c r="H996" s="24">
        <f>MAX(0,E996-C996)</f>
        <v>0</v>
      </c>
      <c r="I996">
        <f>MIN(MATCH(MEDIAN(MinStable,F996,1),FC_L,1),3)</f>
        <v>3</v>
      </c>
      <c r="J996" s="25">
        <f>INDEX(FC_E1,$I996)+(MEDIAN(MinStable,$F996,1)-INDEX(FC_L,$I996))*(INDEX(FC_E1,$I996+1)-INDEX(FC_E1,$I996))/(INDEX(FC_L,$I996+1)-INDEX(FC_L,$I996))</f>
        <v>0.42705294117647058</v>
      </c>
      <c r="K996" s="25">
        <f>INDEX(FC_E2,$I996)+(MEDIAN(MinStable,$F996,1)-INDEX(FC_L,$I996))*(INDEX(FC_E2,$I996+1)-INDEX(FC_E2,$I996))/(INDEX(FC_L,$I996+1)-INDEX(FC_L,$I996))</f>
        <v>0.42109411764705884</v>
      </c>
      <c r="L996" s="25">
        <f>INDEX(FC_E3,$I996)+(MEDIAN(MinStable,$F996,1)-INDEX(FC_L,$I996))*(INDEX(FC_E3,$I996+1)-INDEX(FC_E3,$I996))/(INDEX(FC_L,$I996+1)-INDEX(FC_L,$I996))</f>
        <v>0.41409411764705883</v>
      </c>
      <c r="M996" s="26">
        <f>(Cap_1*F996/J996+IF(N_base&gt;=2,Cap_2*F996/K996,0)+IF(N_base&gt;=3,Cap_3*F996/L996,0))*dt/60</f>
        <v>0.13325729257239136</v>
      </c>
    </row>
    <row r="997" spans="1:13" x14ac:dyDescent="0.2">
      <c r="A997">
        <v>995</v>
      </c>
      <c r="B997" s="22">
        <f>A997/1440</f>
        <v>0.69097222222222221</v>
      </c>
      <c r="C997" s="27">
        <f>Sim!C997</f>
        <v>3.3058000000000001</v>
      </c>
      <c r="D997" s="24">
        <f>Cap_base</f>
        <v>3.4</v>
      </c>
      <c r="E997" s="24">
        <f>MEDIAN(MinStable*D997,C997,D997)</f>
        <v>3.3058000000000001</v>
      </c>
      <c r="F997" s="25">
        <f>E997/D997</f>
        <v>0.97229411764705886</v>
      </c>
      <c r="G997" s="24">
        <f>MAX(0,C997-E997)</f>
        <v>0</v>
      </c>
      <c r="H997" s="24">
        <f>MAX(0,E997-C997)</f>
        <v>0</v>
      </c>
      <c r="I997">
        <f>MIN(MATCH(MEDIAN(MinStable,F997,1),FC_L,1),3)</f>
        <v>3</v>
      </c>
      <c r="J997" s="25">
        <f>INDEX(FC_E1,$I997)+(MEDIAN(MinStable,$F997,1)-INDEX(FC_L,$I997))*(INDEX(FC_E1,$I997+1)-INDEX(FC_E1,$I997))/(INDEX(FC_L,$I997+1)-INDEX(FC_L,$I997))</f>
        <v>0.4254510588235294</v>
      </c>
      <c r="K997" s="25">
        <f>INDEX(FC_E2,$I997)+(MEDIAN(MinStable,$F997,1)-INDEX(FC_L,$I997))*(INDEX(FC_E2,$I997+1)-INDEX(FC_E2,$I997))/(INDEX(FC_L,$I997+1)-INDEX(FC_L,$I997))</f>
        <v>0.41956188235294117</v>
      </c>
      <c r="L997" s="25">
        <f>INDEX(FC_E3,$I997)+(MEDIAN(MinStable,$F997,1)-INDEX(FC_L,$I997))*(INDEX(FC_E3,$I997+1)-INDEX(FC_E3,$I997))/(INDEX(FC_L,$I997+1)-INDEX(FC_L,$I997))</f>
        <v>0.41256188235294117</v>
      </c>
      <c r="M997" s="26">
        <f>(Cap_1*F997/J997+IF(N_base&gt;=2,Cap_2*F997/K997,0)+IF(N_base&gt;=3,Cap_3*F997/L997,0))*dt/60</f>
        <v>0.13139882678377529</v>
      </c>
    </row>
    <row r="998" spans="1:13" x14ac:dyDescent="0.2">
      <c r="A998">
        <v>996</v>
      </c>
      <c r="B998" s="22">
        <f>A998/1440</f>
        <v>0.69166666666666665</v>
      </c>
      <c r="C998" s="27">
        <f>Sim!C998</f>
        <v>3.4224000000000001</v>
      </c>
      <c r="D998" s="24">
        <f>Cap_base</f>
        <v>3.4</v>
      </c>
      <c r="E998" s="24">
        <f>MEDIAN(MinStable*D998,C998,D998)</f>
        <v>3.4</v>
      </c>
      <c r="F998" s="25">
        <f>E998/D998</f>
        <v>1</v>
      </c>
      <c r="G998" s="24">
        <f>MAX(0,C998-E998)</f>
        <v>2.2400000000000198E-2</v>
      </c>
      <c r="H998" s="24">
        <f>MAX(0,E998-C998)</f>
        <v>0</v>
      </c>
      <c r="I998">
        <f>MIN(MATCH(MEDIAN(MinStable,F998,1),FC_L,1),3)</f>
        <v>3</v>
      </c>
      <c r="J998" s="25">
        <f>INDEX(FC_E1,$I998)+(MEDIAN(MinStable,$F998,1)-INDEX(FC_L,$I998))*(INDEX(FC_E1,$I998+1)-INDEX(FC_E1,$I998))/(INDEX(FC_L,$I998+1)-INDEX(FC_L,$I998))</f>
        <v>0.42799999999999999</v>
      </c>
      <c r="K998" s="25">
        <f>INDEX(FC_E2,$I998)+(MEDIAN(MinStable,$F998,1)-INDEX(FC_L,$I998))*(INDEX(FC_E2,$I998+1)-INDEX(FC_E2,$I998))/(INDEX(FC_L,$I998+1)-INDEX(FC_L,$I998))</f>
        <v>0.42199999999999999</v>
      </c>
      <c r="L998" s="25">
        <f>INDEX(FC_E3,$I998)+(MEDIAN(MinStable,$F998,1)-INDEX(FC_L,$I998))*(INDEX(FC_E3,$I998+1)-INDEX(FC_E3,$I998))/(INDEX(FC_L,$I998+1)-INDEX(FC_L,$I998))</f>
        <v>0.41499999999999998</v>
      </c>
      <c r="M998" s="26">
        <f>(Cap_1*F998/J998+IF(N_base&gt;=2,Cap_2*F998/K998,0)+IF(N_base&gt;=3,Cap_3*F998/L998,0))*dt/60</f>
        <v>0.13434959664142687</v>
      </c>
    </row>
    <row r="999" spans="1:13" x14ac:dyDescent="0.2">
      <c r="A999">
        <v>997</v>
      </c>
      <c r="B999" s="22">
        <f>A999/1440</f>
        <v>0.69236111111111109</v>
      </c>
      <c r="C999" s="27">
        <f>Sim!C999</f>
        <v>3.448</v>
      </c>
      <c r="D999" s="24">
        <f>Cap_base</f>
        <v>3.4</v>
      </c>
      <c r="E999" s="24">
        <f>MEDIAN(MinStable*D999,C999,D999)</f>
        <v>3.4</v>
      </c>
      <c r="F999" s="25">
        <f>E999/D999</f>
        <v>1</v>
      </c>
      <c r="G999" s="24">
        <f>MAX(0,C999-E999)</f>
        <v>4.8000000000000043E-2</v>
      </c>
      <c r="H999" s="24">
        <f>MAX(0,E999-C999)</f>
        <v>0</v>
      </c>
      <c r="I999">
        <f>MIN(MATCH(MEDIAN(MinStable,F999,1),FC_L,1),3)</f>
        <v>3</v>
      </c>
      <c r="J999" s="25">
        <f>INDEX(FC_E1,$I999)+(MEDIAN(MinStable,$F999,1)-INDEX(FC_L,$I999))*(INDEX(FC_E1,$I999+1)-INDEX(FC_E1,$I999))/(INDEX(FC_L,$I999+1)-INDEX(FC_L,$I999))</f>
        <v>0.42799999999999999</v>
      </c>
      <c r="K999" s="25">
        <f>INDEX(FC_E2,$I999)+(MEDIAN(MinStable,$F999,1)-INDEX(FC_L,$I999))*(INDEX(FC_E2,$I999+1)-INDEX(FC_E2,$I999))/(INDEX(FC_L,$I999+1)-INDEX(FC_L,$I999))</f>
        <v>0.42199999999999999</v>
      </c>
      <c r="L999" s="25">
        <f>INDEX(FC_E3,$I999)+(MEDIAN(MinStable,$F999,1)-INDEX(FC_L,$I999))*(INDEX(FC_E3,$I999+1)-INDEX(FC_E3,$I999))/(INDEX(FC_L,$I999+1)-INDEX(FC_L,$I999))</f>
        <v>0.41499999999999998</v>
      </c>
      <c r="M999" s="26">
        <f>(Cap_1*F999/J999+IF(N_base&gt;=2,Cap_2*F999/K999,0)+IF(N_base&gt;=3,Cap_3*F999/L999,0))*dt/60</f>
        <v>0.13434959664142687</v>
      </c>
    </row>
    <row r="1000" spans="1:13" x14ac:dyDescent="0.2">
      <c r="A1000">
        <v>998</v>
      </c>
      <c r="B1000" s="22">
        <f>A1000/1440</f>
        <v>0.69305555555555554</v>
      </c>
      <c r="C1000" s="27">
        <f>Sim!C1000</f>
        <v>3.8793000000000002</v>
      </c>
      <c r="D1000" s="24">
        <f>Cap_base</f>
        <v>3.4</v>
      </c>
      <c r="E1000" s="24">
        <f>MEDIAN(MinStable*D1000,C1000,D1000)</f>
        <v>3.4</v>
      </c>
      <c r="F1000" s="25">
        <f>E1000/D1000</f>
        <v>1</v>
      </c>
      <c r="G1000" s="24">
        <f>MAX(0,C1000-E1000)</f>
        <v>0.47930000000000028</v>
      </c>
      <c r="H1000" s="24">
        <f>MAX(0,E1000-C1000)</f>
        <v>0</v>
      </c>
      <c r="I1000">
        <f>MIN(MATCH(MEDIAN(MinStable,F1000,1),FC_L,1),3)</f>
        <v>3</v>
      </c>
      <c r="J1000" s="25">
        <f>INDEX(FC_E1,$I1000)+(MEDIAN(MinStable,$F1000,1)-INDEX(FC_L,$I1000))*(INDEX(FC_E1,$I1000+1)-INDEX(FC_E1,$I1000))/(INDEX(FC_L,$I1000+1)-INDEX(FC_L,$I1000))</f>
        <v>0.42799999999999999</v>
      </c>
      <c r="K1000" s="25">
        <f>INDEX(FC_E2,$I1000)+(MEDIAN(MinStable,$F1000,1)-INDEX(FC_L,$I1000))*(INDEX(FC_E2,$I1000+1)-INDEX(FC_E2,$I1000))/(INDEX(FC_L,$I1000+1)-INDEX(FC_L,$I1000))</f>
        <v>0.42199999999999999</v>
      </c>
      <c r="L1000" s="25">
        <f>INDEX(FC_E3,$I1000)+(MEDIAN(MinStable,$F1000,1)-INDEX(FC_L,$I1000))*(INDEX(FC_E3,$I1000+1)-INDEX(FC_E3,$I1000))/(INDEX(FC_L,$I1000+1)-INDEX(FC_L,$I1000))</f>
        <v>0.41499999999999998</v>
      </c>
      <c r="M1000" s="26">
        <f>(Cap_1*F1000/J1000+IF(N_base&gt;=2,Cap_2*F1000/K1000,0)+IF(N_base&gt;=3,Cap_3*F1000/L1000,0))*dt/60</f>
        <v>0.13434959664142687</v>
      </c>
    </row>
    <row r="1001" spans="1:13" x14ac:dyDescent="0.2">
      <c r="A1001">
        <v>999</v>
      </c>
      <c r="B1001" s="22">
        <f>A1001/1440</f>
        <v>0.69374999999999998</v>
      </c>
      <c r="C1001" s="27">
        <f>Sim!C1001</f>
        <v>3.9514</v>
      </c>
      <c r="D1001" s="24">
        <f>Cap_base</f>
        <v>3.4</v>
      </c>
      <c r="E1001" s="24">
        <f>MEDIAN(MinStable*D1001,C1001,D1001)</f>
        <v>3.4</v>
      </c>
      <c r="F1001" s="25">
        <f>E1001/D1001</f>
        <v>1</v>
      </c>
      <c r="G1001" s="24">
        <f>MAX(0,C1001-E1001)</f>
        <v>0.55140000000000011</v>
      </c>
      <c r="H1001" s="24">
        <f>MAX(0,E1001-C1001)</f>
        <v>0</v>
      </c>
      <c r="I1001">
        <f>MIN(MATCH(MEDIAN(MinStable,F1001,1),FC_L,1),3)</f>
        <v>3</v>
      </c>
      <c r="J1001" s="25">
        <f>INDEX(FC_E1,$I1001)+(MEDIAN(MinStable,$F1001,1)-INDEX(FC_L,$I1001))*(INDEX(FC_E1,$I1001+1)-INDEX(FC_E1,$I1001))/(INDEX(FC_L,$I1001+1)-INDEX(FC_L,$I1001))</f>
        <v>0.42799999999999999</v>
      </c>
      <c r="K1001" s="25">
        <f>INDEX(FC_E2,$I1001)+(MEDIAN(MinStable,$F1001,1)-INDEX(FC_L,$I1001))*(INDEX(FC_E2,$I1001+1)-INDEX(FC_E2,$I1001))/(INDEX(FC_L,$I1001+1)-INDEX(FC_L,$I1001))</f>
        <v>0.42199999999999999</v>
      </c>
      <c r="L1001" s="25">
        <f>INDEX(FC_E3,$I1001)+(MEDIAN(MinStable,$F1001,1)-INDEX(FC_L,$I1001))*(INDEX(FC_E3,$I1001+1)-INDEX(FC_E3,$I1001))/(INDEX(FC_L,$I1001+1)-INDEX(FC_L,$I1001))</f>
        <v>0.41499999999999998</v>
      </c>
      <c r="M1001" s="26">
        <f>(Cap_1*F1001/J1001+IF(N_base&gt;=2,Cap_2*F1001/K1001,0)+IF(N_base&gt;=3,Cap_3*F1001/L1001,0))*dt/60</f>
        <v>0.13434959664142687</v>
      </c>
    </row>
    <row r="1002" spans="1:13" x14ac:dyDescent="0.2">
      <c r="A1002">
        <v>1000</v>
      </c>
      <c r="B1002" s="22">
        <f>A1002/1440</f>
        <v>0.69444444444444442</v>
      </c>
      <c r="C1002" s="27">
        <f>Sim!C1002</f>
        <v>3.9529999999999998</v>
      </c>
      <c r="D1002" s="24">
        <f>Cap_base</f>
        <v>3.4</v>
      </c>
      <c r="E1002" s="24">
        <f>MEDIAN(MinStable*D1002,C1002,D1002)</f>
        <v>3.4</v>
      </c>
      <c r="F1002" s="25">
        <f>E1002/D1002</f>
        <v>1</v>
      </c>
      <c r="G1002" s="24">
        <f>MAX(0,C1002-E1002)</f>
        <v>0.55299999999999994</v>
      </c>
      <c r="H1002" s="24">
        <f>MAX(0,E1002-C1002)</f>
        <v>0</v>
      </c>
      <c r="I1002">
        <f>MIN(MATCH(MEDIAN(MinStable,F1002,1),FC_L,1),3)</f>
        <v>3</v>
      </c>
      <c r="J1002" s="25">
        <f>INDEX(FC_E1,$I1002)+(MEDIAN(MinStable,$F1002,1)-INDEX(FC_L,$I1002))*(INDEX(FC_E1,$I1002+1)-INDEX(FC_E1,$I1002))/(INDEX(FC_L,$I1002+1)-INDEX(FC_L,$I1002))</f>
        <v>0.42799999999999999</v>
      </c>
      <c r="K1002" s="25">
        <f>INDEX(FC_E2,$I1002)+(MEDIAN(MinStable,$F1002,1)-INDEX(FC_L,$I1002))*(INDEX(FC_E2,$I1002+1)-INDEX(FC_E2,$I1002))/(INDEX(FC_L,$I1002+1)-INDEX(FC_L,$I1002))</f>
        <v>0.42199999999999999</v>
      </c>
      <c r="L1002" s="25">
        <f>INDEX(FC_E3,$I1002)+(MEDIAN(MinStable,$F1002,1)-INDEX(FC_L,$I1002))*(INDEX(FC_E3,$I1002+1)-INDEX(FC_E3,$I1002))/(INDEX(FC_L,$I1002+1)-INDEX(FC_L,$I1002))</f>
        <v>0.41499999999999998</v>
      </c>
      <c r="M1002" s="26">
        <f>(Cap_1*F1002/J1002+IF(N_base&gt;=2,Cap_2*F1002/K1002,0)+IF(N_base&gt;=3,Cap_3*F1002/L1002,0))*dt/60</f>
        <v>0.13434959664142687</v>
      </c>
    </row>
    <row r="1003" spans="1:13" x14ac:dyDescent="0.2">
      <c r="A1003">
        <v>1001</v>
      </c>
      <c r="B1003" s="22">
        <f>A1003/1440</f>
        <v>0.69513888888888886</v>
      </c>
      <c r="C1003" s="27">
        <f>Sim!C1003</f>
        <v>3.2679999999999998</v>
      </c>
      <c r="D1003" s="24">
        <f>Cap_base</f>
        <v>3.4</v>
      </c>
      <c r="E1003" s="24">
        <f>MEDIAN(MinStable*D1003,C1003,D1003)</f>
        <v>3.2679999999999998</v>
      </c>
      <c r="F1003" s="25">
        <f>E1003/D1003</f>
        <v>0.9611764705882353</v>
      </c>
      <c r="G1003" s="24">
        <f>MAX(0,C1003-E1003)</f>
        <v>0</v>
      </c>
      <c r="H1003" s="24">
        <f>MAX(0,E1003-C1003)</f>
        <v>0</v>
      </c>
      <c r="I1003">
        <f>MIN(MATCH(MEDIAN(MinStable,F1003,1),FC_L,1),3)</f>
        <v>3</v>
      </c>
      <c r="J1003" s="25">
        <f>INDEX(FC_E1,$I1003)+(MEDIAN(MinStable,$F1003,1)-INDEX(FC_L,$I1003))*(INDEX(FC_E1,$I1003+1)-INDEX(FC_E1,$I1003))/(INDEX(FC_L,$I1003+1)-INDEX(FC_L,$I1003))</f>
        <v>0.42442823529411766</v>
      </c>
      <c r="K1003" s="25">
        <f>INDEX(FC_E2,$I1003)+(MEDIAN(MinStable,$F1003,1)-INDEX(FC_L,$I1003))*(INDEX(FC_E2,$I1003+1)-INDEX(FC_E2,$I1003))/(INDEX(FC_L,$I1003+1)-INDEX(FC_L,$I1003))</f>
        <v>0.41858352941176469</v>
      </c>
      <c r="L1003" s="25">
        <f>INDEX(FC_E3,$I1003)+(MEDIAN(MinStable,$F1003,1)-INDEX(FC_L,$I1003))*(INDEX(FC_E3,$I1003+1)-INDEX(FC_E3,$I1003))/(INDEX(FC_L,$I1003+1)-INDEX(FC_L,$I1003))</f>
        <v>0.41158352941176468</v>
      </c>
      <c r="M1003" s="26">
        <f>(Cap_1*F1003/J1003+IF(N_base&gt;=2,Cap_2*F1003/K1003,0)+IF(N_base&gt;=3,Cap_3*F1003/L1003,0))*dt/60</f>
        <v>0.13020493752400847</v>
      </c>
    </row>
    <row r="1004" spans="1:13" x14ac:dyDescent="0.2">
      <c r="A1004">
        <v>1002</v>
      </c>
      <c r="B1004" s="22">
        <f>A1004/1440</f>
        <v>0.6958333333333333</v>
      </c>
      <c r="C1004" s="27">
        <f>Sim!C1004</f>
        <v>3.3509000000000002</v>
      </c>
      <c r="D1004" s="24">
        <f>Cap_base</f>
        <v>3.4</v>
      </c>
      <c r="E1004" s="24">
        <f>MEDIAN(MinStable*D1004,C1004,D1004)</f>
        <v>3.3509000000000002</v>
      </c>
      <c r="F1004" s="25">
        <f>E1004/D1004</f>
        <v>0.98555882352941182</v>
      </c>
      <c r="G1004" s="24">
        <f>MAX(0,C1004-E1004)</f>
        <v>0</v>
      </c>
      <c r="H1004" s="24">
        <f>MAX(0,E1004-C1004)</f>
        <v>0</v>
      </c>
      <c r="I1004">
        <f>MIN(MATCH(MEDIAN(MinStable,F1004,1),FC_L,1),3)</f>
        <v>3</v>
      </c>
      <c r="J1004" s="25">
        <f>INDEX(FC_E1,$I1004)+(MEDIAN(MinStable,$F1004,1)-INDEX(FC_L,$I1004))*(INDEX(FC_E1,$I1004+1)-INDEX(FC_E1,$I1004))/(INDEX(FC_L,$I1004+1)-INDEX(FC_L,$I1004))</f>
        <v>0.42667141176470591</v>
      </c>
      <c r="K1004" s="25">
        <f>INDEX(FC_E2,$I1004)+(MEDIAN(MinStable,$F1004,1)-INDEX(FC_L,$I1004))*(INDEX(FC_E2,$I1004+1)-INDEX(FC_E2,$I1004))/(INDEX(FC_L,$I1004+1)-INDEX(FC_L,$I1004))</f>
        <v>0.42072917647058822</v>
      </c>
      <c r="L1004" s="25">
        <f>INDEX(FC_E3,$I1004)+(MEDIAN(MinStable,$F1004,1)-INDEX(FC_L,$I1004))*(INDEX(FC_E3,$I1004+1)-INDEX(FC_E3,$I1004))/(INDEX(FC_L,$I1004+1)-INDEX(FC_L,$I1004))</f>
        <v>0.41372917647058821</v>
      </c>
      <c r="M1004" s="26">
        <f>(Cap_1*F1004/J1004+IF(N_base&gt;=2,Cap_2*F1004/K1004,0)+IF(N_base&gt;=3,Cap_3*F1004/L1004,0))*dt/60</f>
        <v>0.132815899294498</v>
      </c>
    </row>
    <row r="1005" spans="1:13" x14ac:dyDescent="0.2">
      <c r="A1005">
        <v>1003</v>
      </c>
      <c r="B1005" s="22">
        <f>A1005/1440</f>
        <v>0.69652777777777775</v>
      </c>
      <c r="C1005" s="27">
        <f>Sim!C1005</f>
        <v>3.3349000000000002</v>
      </c>
      <c r="D1005" s="24">
        <f>Cap_base</f>
        <v>3.4</v>
      </c>
      <c r="E1005" s="24">
        <f>MEDIAN(MinStable*D1005,C1005,D1005)</f>
        <v>3.3349000000000002</v>
      </c>
      <c r="F1005" s="25">
        <f>E1005/D1005</f>
        <v>0.98085294117647071</v>
      </c>
      <c r="G1005" s="24">
        <f>MAX(0,C1005-E1005)</f>
        <v>0</v>
      </c>
      <c r="H1005" s="24">
        <f>MAX(0,E1005-C1005)</f>
        <v>0</v>
      </c>
      <c r="I1005">
        <f>MIN(MATCH(MEDIAN(MinStable,F1005,1),FC_L,1),3)</f>
        <v>3</v>
      </c>
      <c r="J1005" s="25">
        <f>INDEX(FC_E1,$I1005)+(MEDIAN(MinStable,$F1005,1)-INDEX(FC_L,$I1005))*(INDEX(FC_E1,$I1005+1)-INDEX(FC_E1,$I1005))/(INDEX(FC_L,$I1005+1)-INDEX(FC_L,$I1005))</f>
        <v>0.42623847058823527</v>
      </c>
      <c r="K1005" s="25">
        <f>INDEX(FC_E2,$I1005)+(MEDIAN(MinStable,$F1005,1)-INDEX(FC_L,$I1005))*(INDEX(FC_E2,$I1005+1)-INDEX(FC_E2,$I1005))/(INDEX(FC_L,$I1005+1)-INDEX(FC_L,$I1005))</f>
        <v>0.42031505882352943</v>
      </c>
      <c r="L1005" s="25">
        <f>INDEX(FC_E3,$I1005)+(MEDIAN(MinStable,$F1005,1)-INDEX(FC_L,$I1005))*(INDEX(FC_E3,$I1005+1)-INDEX(FC_E3,$I1005))/(INDEX(FC_L,$I1005+1)-INDEX(FC_L,$I1005))</f>
        <v>0.41331505882352942</v>
      </c>
      <c r="M1005" s="26">
        <f>(Cap_1*F1005/J1005+IF(N_base&gt;=2,Cap_2*F1005/K1005,0)+IF(N_base&gt;=3,Cap_3*F1005/L1005,0))*dt/60</f>
        <v>0.13231408400047132</v>
      </c>
    </row>
    <row r="1006" spans="1:13" x14ac:dyDescent="0.2">
      <c r="A1006">
        <v>1004</v>
      </c>
      <c r="B1006" s="22">
        <f>A1006/1440</f>
        <v>0.69722222222222219</v>
      </c>
      <c r="C1006" s="27">
        <f>Sim!C1006</f>
        <v>3.3266</v>
      </c>
      <c r="D1006" s="24">
        <f>Cap_base</f>
        <v>3.4</v>
      </c>
      <c r="E1006" s="24">
        <f>MEDIAN(MinStable*D1006,C1006,D1006)</f>
        <v>3.3266</v>
      </c>
      <c r="F1006" s="25">
        <f>E1006/D1006</f>
        <v>0.97841176470588243</v>
      </c>
      <c r="G1006" s="24">
        <f>MAX(0,C1006-E1006)</f>
        <v>0</v>
      </c>
      <c r="H1006" s="24">
        <f>MAX(0,E1006-C1006)</f>
        <v>0</v>
      </c>
      <c r="I1006">
        <f>MIN(MATCH(MEDIAN(MinStable,F1006,1),FC_L,1),3)</f>
        <v>3</v>
      </c>
      <c r="J1006" s="25">
        <f>INDEX(FC_E1,$I1006)+(MEDIAN(MinStable,$F1006,1)-INDEX(FC_L,$I1006))*(INDEX(FC_E1,$I1006+1)-INDEX(FC_E1,$I1006))/(INDEX(FC_L,$I1006+1)-INDEX(FC_L,$I1006))</f>
        <v>0.42601388235294119</v>
      </c>
      <c r="K1006" s="25">
        <f>INDEX(FC_E2,$I1006)+(MEDIAN(MinStable,$F1006,1)-INDEX(FC_L,$I1006))*(INDEX(FC_E2,$I1006+1)-INDEX(FC_E2,$I1006))/(INDEX(FC_L,$I1006+1)-INDEX(FC_L,$I1006))</f>
        <v>0.42010023529411766</v>
      </c>
      <c r="L1006" s="25">
        <f>INDEX(FC_E3,$I1006)+(MEDIAN(MinStable,$F1006,1)-INDEX(FC_L,$I1006))*(INDEX(FC_E3,$I1006+1)-INDEX(FC_E3,$I1006))/(INDEX(FC_L,$I1006+1)-INDEX(FC_L,$I1006))</f>
        <v>0.41310023529411766</v>
      </c>
      <c r="M1006" s="26">
        <f>(Cap_1*F1006/J1006+IF(N_base&gt;=2,Cap_2*F1006/K1006,0)+IF(N_base&gt;=3,Cap_3*F1006/L1006,0))*dt/60</f>
        <v>0.13205337124118446</v>
      </c>
    </row>
    <row r="1007" spans="1:13" x14ac:dyDescent="0.2">
      <c r="A1007">
        <v>1005</v>
      </c>
      <c r="B1007" s="22">
        <f>A1007/1440</f>
        <v>0.69791666666666663</v>
      </c>
      <c r="C1007" s="27">
        <f>Sim!C1007</f>
        <v>3.3010999999999999</v>
      </c>
      <c r="D1007" s="24">
        <f>Cap_base</f>
        <v>3.4</v>
      </c>
      <c r="E1007" s="24">
        <f>MEDIAN(MinStable*D1007,C1007,D1007)</f>
        <v>3.3010999999999999</v>
      </c>
      <c r="F1007" s="25">
        <f>E1007/D1007</f>
        <v>0.97091176470588236</v>
      </c>
      <c r="G1007" s="24">
        <f>MAX(0,C1007-E1007)</f>
        <v>0</v>
      </c>
      <c r="H1007" s="24">
        <f>MAX(0,E1007-C1007)</f>
        <v>0</v>
      </c>
      <c r="I1007">
        <f>MIN(MATCH(MEDIAN(MinStable,F1007,1),FC_L,1),3)</f>
        <v>3</v>
      </c>
      <c r="J1007" s="25">
        <f>INDEX(FC_E1,$I1007)+(MEDIAN(MinStable,$F1007,1)-INDEX(FC_L,$I1007))*(INDEX(FC_E1,$I1007+1)-INDEX(FC_E1,$I1007))/(INDEX(FC_L,$I1007+1)-INDEX(FC_L,$I1007))</f>
        <v>0.42532388235294116</v>
      </c>
      <c r="K1007" s="25">
        <f>INDEX(FC_E2,$I1007)+(MEDIAN(MinStable,$F1007,1)-INDEX(FC_L,$I1007))*(INDEX(FC_E2,$I1007+1)-INDEX(FC_E2,$I1007))/(INDEX(FC_L,$I1007+1)-INDEX(FC_L,$I1007))</f>
        <v>0.41944023529411761</v>
      </c>
      <c r="L1007" s="25">
        <f>INDEX(FC_E3,$I1007)+(MEDIAN(MinStable,$F1007,1)-INDEX(FC_L,$I1007))*(INDEX(FC_E3,$I1007+1)-INDEX(FC_E3,$I1007))/(INDEX(FC_L,$I1007+1)-INDEX(FC_L,$I1007))</f>
        <v>0.41244023529411761</v>
      </c>
      <c r="M1007" s="26">
        <f>(Cap_1*F1007/J1007+IF(N_base&gt;=2,Cap_2*F1007/K1007,0)+IF(N_base&gt;=3,Cap_3*F1007/L1007,0))*dt/60</f>
        <v>0.13125068838574053</v>
      </c>
    </row>
    <row r="1008" spans="1:13" x14ac:dyDescent="0.2">
      <c r="A1008">
        <v>1006</v>
      </c>
      <c r="B1008" s="22">
        <f>A1008/1440</f>
        <v>0.69861111111111107</v>
      </c>
      <c r="C1008" s="27">
        <f>Sim!C1008</f>
        <v>3.3961999999999999</v>
      </c>
      <c r="D1008" s="24">
        <f>Cap_base</f>
        <v>3.4</v>
      </c>
      <c r="E1008" s="24">
        <f>MEDIAN(MinStable*D1008,C1008,D1008)</f>
        <v>3.3961999999999999</v>
      </c>
      <c r="F1008" s="25">
        <f>E1008/D1008</f>
        <v>0.99888235294117644</v>
      </c>
      <c r="G1008" s="24">
        <f>MAX(0,C1008-E1008)</f>
        <v>0</v>
      </c>
      <c r="H1008" s="24">
        <f>MAX(0,E1008-C1008)</f>
        <v>0</v>
      </c>
      <c r="I1008">
        <f>MIN(MATCH(MEDIAN(MinStable,F1008,1),FC_L,1),3)</f>
        <v>3</v>
      </c>
      <c r="J1008" s="25">
        <f>INDEX(FC_E1,$I1008)+(MEDIAN(MinStable,$F1008,1)-INDEX(FC_L,$I1008))*(INDEX(FC_E1,$I1008+1)-INDEX(FC_E1,$I1008))/(INDEX(FC_L,$I1008+1)-INDEX(FC_L,$I1008))</f>
        <v>0.42789717647058823</v>
      </c>
      <c r="K1008" s="25">
        <f>INDEX(FC_E2,$I1008)+(MEDIAN(MinStable,$F1008,1)-INDEX(FC_L,$I1008))*(INDEX(FC_E2,$I1008+1)-INDEX(FC_E2,$I1008))/(INDEX(FC_L,$I1008+1)-INDEX(FC_L,$I1008))</f>
        <v>0.42190164705882349</v>
      </c>
      <c r="L1008" s="25">
        <f>INDEX(FC_E3,$I1008)+(MEDIAN(MinStable,$F1008,1)-INDEX(FC_L,$I1008))*(INDEX(FC_E3,$I1008+1)-INDEX(FC_E3,$I1008))/(INDEX(FC_L,$I1008+1)-INDEX(FC_L,$I1008))</f>
        <v>0.41490164705882349</v>
      </c>
      <c r="M1008" s="26">
        <f>(Cap_1*F1008/J1008+IF(N_base&gt;=2,Cap_2*F1008/K1008,0)+IF(N_base&gt;=3,Cap_3*F1008/L1008,0))*dt/60</f>
        <v>0.13423123429989828</v>
      </c>
    </row>
    <row r="1009" spans="1:13" x14ac:dyDescent="0.2">
      <c r="A1009">
        <v>1007</v>
      </c>
      <c r="B1009" s="22">
        <f>A1009/1440</f>
        <v>0.69930555555555551</v>
      </c>
      <c r="C1009" s="27">
        <f>Sim!C1009</f>
        <v>3.3567</v>
      </c>
      <c r="D1009" s="24">
        <f>Cap_base</f>
        <v>3.4</v>
      </c>
      <c r="E1009" s="24">
        <f>MEDIAN(MinStable*D1009,C1009,D1009)</f>
        <v>3.3567</v>
      </c>
      <c r="F1009" s="25">
        <f>E1009/D1009</f>
        <v>0.98726470588235293</v>
      </c>
      <c r="G1009" s="24">
        <f>MAX(0,C1009-E1009)</f>
        <v>0</v>
      </c>
      <c r="H1009" s="24">
        <f>MAX(0,E1009-C1009)</f>
        <v>0</v>
      </c>
      <c r="I1009">
        <f>MIN(MATCH(MEDIAN(MinStable,F1009,1),FC_L,1),3)</f>
        <v>3</v>
      </c>
      <c r="J1009" s="25">
        <f>INDEX(FC_E1,$I1009)+(MEDIAN(MinStable,$F1009,1)-INDEX(FC_L,$I1009))*(INDEX(FC_E1,$I1009+1)-INDEX(FC_E1,$I1009))/(INDEX(FC_L,$I1009+1)-INDEX(FC_L,$I1009))</f>
        <v>0.42682835294117649</v>
      </c>
      <c r="K1009" s="25">
        <f>INDEX(FC_E2,$I1009)+(MEDIAN(MinStable,$F1009,1)-INDEX(FC_L,$I1009))*(INDEX(FC_E2,$I1009+1)-INDEX(FC_E2,$I1009))/(INDEX(FC_L,$I1009+1)-INDEX(FC_L,$I1009))</f>
        <v>0.42087929411764702</v>
      </c>
      <c r="L1009" s="25">
        <f>INDEX(FC_E3,$I1009)+(MEDIAN(MinStable,$F1009,1)-INDEX(FC_L,$I1009))*(INDEX(FC_E3,$I1009+1)-INDEX(FC_E3,$I1009))/(INDEX(FC_L,$I1009+1)-INDEX(FC_L,$I1009))</f>
        <v>0.41387929411764701</v>
      </c>
      <c r="M1009" s="26">
        <f>(Cap_1*F1009/J1009+IF(N_base&gt;=2,Cap_2*F1009/K1009,0)+IF(N_base&gt;=3,Cap_3*F1009/L1009,0))*dt/60</f>
        <v>0.1329975595049448</v>
      </c>
    </row>
    <row r="1010" spans="1:13" x14ac:dyDescent="0.2">
      <c r="A1010">
        <v>1008</v>
      </c>
      <c r="B1010" s="22">
        <f>A1010/1440</f>
        <v>0.7</v>
      </c>
      <c r="C1010" s="27">
        <f>Sim!C1010</f>
        <v>3.4405999999999999</v>
      </c>
      <c r="D1010" s="24">
        <f>Cap_base</f>
        <v>3.4</v>
      </c>
      <c r="E1010" s="24">
        <f>MEDIAN(MinStable*D1010,C1010,D1010)</f>
        <v>3.4</v>
      </c>
      <c r="F1010" s="25">
        <f>E1010/D1010</f>
        <v>1</v>
      </c>
      <c r="G1010" s="24">
        <f>MAX(0,C1010-E1010)</f>
        <v>4.0599999999999969E-2</v>
      </c>
      <c r="H1010" s="24">
        <f>MAX(0,E1010-C1010)</f>
        <v>0</v>
      </c>
      <c r="I1010">
        <f>MIN(MATCH(MEDIAN(MinStable,F1010,1),FC_L,1),3)</f>
        <v>3</v>
      </c>
      <c r="J1010" s="25">
        <f>INDEX(FC_E1,$I1010)+(MEDIAN(MinStable,$F1010,1)-INDEX(FC_L,$I1010))*(INDEX(FC_E1,$I1010+1)-INDEX(FC_E1,$I1010))/(INDEX(FC_L,$I1010+1)-INDEX(FC_L,$I1010))</f>
        <v>0.42799999999999999</v>
      </c>
      <c r="K1010" s="25">
        <f>INDEX(FC_E2,$I1010)+(MEDIAN(MinStable,$F1010,1)-INDEX(FC_L,$I1010))*(INDEX(FC_E2,$I1010+1)-INDEX(FC_E2,$I1010))/(INDEX(FC_L,$I1010+1)-INDEX(FC_L,$I1010))</f>
        <v>0.42199999999999999</v>
      </c>
      <c r="L1010" s="25">
        <f>INDEX(FC_E3,$I1010)+(MEDIAN(MinStable,$F1010,1)-INDEX(FC_L,$I1010))*(INDEX(FC_E3,$I1010+1)-INDEX(FC_E3,$I1010))/(INDEX(FC_L,$I1010+1)-INDEX(FC_L,$I1010))</f>
        <v>0.41499999999999998</v>
      </c>
      <c r="M1010" s="26">
        <f>(Cap_1*F1010/J1010+IF(N_base&gt;=2,Cap_2*F1010/K1010,0)+IF(N_base&gt;=3,Cap_3*F1010/L1010,0))*dt/60</f>
        <v>0.13434959664142687</v>
      </c>
    </row>
    <row r="1011" spans="1:13" x14ac:dyDescent="0.2">
      <c r="A1011">
        <v>1009</v>
      </c>
      <c r="B1011" s="22">
        <f>A1011/1440</f>
        <v>0.7006944444444444</v>
      </c>
      <c r="C1011" s="27">
        <f>Sim!C1011</f>
        <v>3.3144999999999998</v>
      </c>
      <c r="D1011" s="24">
        <f>Cap_base</f>
        <v>3.4</v>
      </c>
      <c r="E1011" s="24">
        <f>MEDIAN(MinStable*D1011,C1011,D1011)</f>
        <v>3.3144999999999998</v>
      </c>
      <c r="F1011" s="25">
        <f>E1011/D1011</f>
        <v>0.97485294117647059</v>
      </c>
      <c r="G1011" s="24">
        <f>MAX(0,C1011-E1011)</f>
        <v>0</v>
      </c>
      <c r="H1011" s="24">
        <f>MAX(0,E1011-C1011)</f>
        <v>0</v>
      </c>
      <c r="I1011">
        <f>MIN(MATCH(MEDIAN(MinStable,F1011,1),FC_L,1),3)</f>
        <v>3</v>
      </c>
      <c r="J1011" s="25">
        <f>INDEX(FC_E1,$I1011)+(MEDIAN(MinStable,$F1011,1)-INDEX(FC_L,$I1011))*(INDEX(FC_E1,$I1011+1)-INDEX(FC_E1,$I1011))/(INDEX(FC_L,$I1011+1)-INDEX(FC_L,$I1011))</f>
        <v>0.42568647058823528</v>
      </c>
      <c r="K1011" s="25">
        <f>INDEX(FC_E2,$I1011)+(MEDIAN(MinStable,$F1011,1)-INDEX(FC_L,$I1011))*(INDEX(FC_E2,$I1011+1)-INDEX(FC_E2,$I1011))/(INDEX(FC_L,$I1011+1)-INDEX(FC_L,$I1011))</f>
        <v>0.4197870588235294</v>
      </c>
      <c r="L1011" s="25">
        <f>INDEX(FC_E3,$I1011)+(MEDIAN(MinStable,$F1011,1)-INDEX(FC_L,$I1011))*(INDEX(FC_E3,$I1011+1)-INDEX(FC_E3,$I1011))/(INDEX(FC_L,$I1011+1)-INDEX(FC_L,$I1011))</f>
        <v>0.4127870588235294</v>
      </c>
      <c r="M1011" s="26">
        <f>(Cap_1*F1011/J1011+IF(N_base&gt;=2,Cap_2*F1011/K1011,0)+IF(N_base&gt;=3,Cap_3*F1011/L1011,0))*dt/60</f>
        <v>0.13167281016765003</v>
      </c>
    </row>
    <row r="1012" spans="1:13" x14ac:dyDescent="0.2">
      <c r="A1012">
        <v>1010</v>
      </c>
      <c r="B1012" s="22">
        <f>A1012/1440</f>
        <v>0.70138888888888884</v>
      </c>
      <c r="C1012" s="27">
        <f>Sim!C1012</f>
        <v>3.4098000000000002</v>
      </c>
      <c r="D1012" s="24">
        <f>Cap_base</f>
        <v>3.4</v>
      </c>
      <c r="E1012" s="24">
        <f>MEDIAN(MinStable*D1012,C1012,D1012)</f>
        <v>3.4</v>
      </c>
      <c r="F1012" s="25">
        <f>E1012/D1012</f>
        <v>1</v>
      </c>
      <c r="G1012" s="24">
        <f>MAX(0,C1012-E1012)</f>
        <v>9.800000000000253E-3</v>
      </c>
      <c r="H1012" s="24">
        <f>MAX(0,E1012-C1012)</f>
        <v>0</v>
      </c>
      <c r="I1012">
        <f>MIN(MATCH(MEDIAN(MinStable,F1012,1),FC_L,1),3)</f>
        <v>3</v>
      </c>
      <c r="J1012" s="25">
        <f>INDEX(FC_E1,$I1012)+(MEDIAN(MinStable,$F1012,1)-INDEX(FC_L,$I1012))*(INDEX(FC_E1,$I1012+1)-INDEX(FC_E1,$I1012))/(INDEX(FC_L,$I1012+1)-INDEX(FC_L,$I1012))</f>
        <v>0.42799999999999999</v>
      </c>
      <c r="K1012" s="25">
        <f>INDEX(FC_E2,$I1012)+(MEDIAN(MinStable,$F1012,1)-INDEX(FC_L,$I1012))*(INDEX(FC_E2,$I1012+1)-INDEX(FC_E2,$I1012))/(INDEX(FC_L,$I1012+1)-INDEX(FC_L,$I1012))</f>
        <v>0.42199999999999999</v>
      </c>
      <c r="L1012" s="25">
        <f>INDEX(FC_E3,$I1012)+(MEDIAN(MinStable,$F1012,1)-INDEX(FC_L,$I1012))*(INDEX(FC_E3,$I1012+1)-INDEX(FC_E3,$I1012))/(INDEX(FC_L,$I1012+1)-INDEX(FC_L,$I1012))</f>
        <v>0.41499999999999998</v>
      </c>
      <c r="M1012" s="26">
        <f>(Cap_1*F1012/J1012+IF(N_base&gt;=2,Cap_2*F1012/K1012,0)+IF(N_base&gt;=3,Cap_3*F1012/L1012,0))*dt/60</f>
        <v>0.13434959664142687</v>
      </c>
    </row>
    <row r="1013" spans="1:13" x14ac:dyDescent="0.2">
      <c r="A1013">
        <v>1011</v>
      </c>
      <c r="B1013" s="22">
        <f>A1013/1440</f>
        <v>0.70208333333333328</v>
      </c>
      <c r="C1013" s="27">
        <f>Sim!C1013</f>
        <v>3.3285</v>
      </c>
      <c r="D1013" s="24">
        <f>Cap_base</f>
        <v>3.4</v>
      </c>
      <c r="E1013" s="24">
        <f>MEDIAN(MinStable*D1013,C1013,D1013)</f>
        <v>3.3285</v>
      </c>
      <c r="F1013" s="25">
        <f>E1013/D1013</f>
        <v>0.97897058823529415</v>
      </c>
      <c r="G1013" s="24">
        <f>MAX(0,C1013-E1013)</f>
        <v>0</v>
      </c>
      <c r="H1013" s="24">
        <f>MAX(0,E1013-C1013)</f>
        <v>0</v>
      </c>
      <c r="I1013">
        <f>MIN(MATCH(MEDIAN(MinStable,F1013,1),FC_L,1),3)</f>
        <v>3</v>
      </c>
      <c r="J1013" s="25">
        <f>INDEX(FC_E1,$I1013)+(MEDIAN(MinStable,$F1013,1)-INDEX(FC_L,$I1013))*(INDEX(FC_E1,$I1013+1)-INDEX(FC_E1,$I1013))/(INDEX(FC_L,$I1013+1)-INDEX(FC_L,$I1013))</f>
        <v>0.42606529411764704</v>
      </c>
      <c r="K1013" s="25">
        <f>INDEX(FC_E2,$I1013)+(MEDIAN(MinStable,$F1013,1)-INDEX(FC_L,$I1013))*(INDEX(FC_E2,$I1013+1)-INDEX(FC_E2,$I1013))/(INDEX(FC_L,$I1013+1)-INDEX(FC_L,$I1013))</f>
        <v>0.42014941176470588</v>
      </c>
      <c r="L1013" s="25">
        <f>INDEX(FC_E3,$I1013)+(MEDIAN(MinStable,$F1013,1)-INDEX(FC_L,$I1013))*(INDEX(FC_E3,$I1013+1)-INDEX(FC_E3,$I1013))/(INDEX(FC_L,$I1013+1)-INDEX(FC_L,$I1013))</f>
        <v>0.41314941176470588</v>
      </c>
      <c r="M1013" s="26">
        <f>(Cap_1*F1013/J1013+IF(N_base&gt;=2,Cap_2*F1013/K1013,0)+IF(N_base&gt;=3,Cap_3*F1013/L1013,0))*dt/60</f>
        <v>0.13211307638833994</v>
      </c>
    </row>
    <row r="1014" spans="1:13" x14ac:dyDescent="0.2">
      <c r="A1014">
        <v>1012</v>
      </c>
      <c r="B1014" s="22">
        <f>A1014/1440</f>
        <v>0.70277777777777772</v>
      </c>
      <c r="C1014" s="27">
        <f>Sim!C1014</f>
        <v>3.3511000000000002</v>
      </c>
      <c r="D1014" s="24">
        <f>Cap_base</f>
        <v>3.4</v>
      </c>
      <c r="E1014" s="24">
        <f>MEDIAN(MinStable*D1014,C1014,D1014)</f>
        <v>3.3511000000000002</v>
      </c>
      <c r="F1014" s="25">
        <f>E1014/D1014</f>
        <v>0.9856176470588236</v>
      </c>
      <c r="G1014" s="24">
        <f>MAX(0,C1014-E1014)</f>
        <v>0</v>
      </c>
      <c r="H1014" s="24">
        <f>MAX(0,E1014-C1014)</f>
        <v>0</v>
      </c>
      <c r="I1014">
        <f>MIN(MATCH(MEDIAN(MinStable,F1014,1),FC_L,1),3)</f>
        <v>3</v>
      </c>
      <c r="J1014" s="25">
        <f>INDEX(FC_E1,$I1014)+(MEDIAN(MinStable,$F1014,1)-INDEX(FC_L,$I1014))*(INDEX(FC_E1,$I1014+1)-INDEX(FC_E1,$I1014))/(INDEX(FC_L,$I1014+1)-INDEX(FC_L,$I1014))</f>
        <v>0.42667682352941178</v>
      </c>
      <c r="K1014" s="25">
        <f>INDEX(FC_E2,$I1014)+(MEDIAN(MinStable,$F1014,1)-INDEX(FC_L,$I1014))*(INDEX(FC_E2,$I1014+1)-INDEX(FC_E2,$I1014))/(INDEX(FC_L,$I1014+1)-INDEX(FC_L,$I1014))</f>
        <v>0.42073435294117645</v>
      </c>
      <c r="L1014" s="25">
        <f>INDEX(FC_E3,$I1014)+(MEDIAN(MinStable,$F1014,1)-INDEX(FC_L,$I1014))*(INDEX(FC_E3,$I1014+1)-INDEX(FC_E3,$I1014))/(INDEX(FC_L,$I1014+1)-INDEX(FC_L,$I1014))</f>
        <v>0.41373435294117644</v>
      </c>
      <c r="M1014" s="26">
        <f>(Cap_1*F1014/J1014+IF(N_base&gt;=2,Cap_2*F1014/K1014,0)+IF(N_base&gt;=3,Cap_3*F1014/L1014,0))*dt/60</f>
        <v>0.13282216563276164</v>
      </c>
    </row>
    <row r="1015" spans="1:13" x14ac:dyDescent="0.2">
      <c r="A1015">
        <v>1013</v>
      </c>
      <c r="B1015" s="22">
        <f>A1015/1440</f>
        <v>0.70347222222222228</v>
      </c>
      <c r="C1015" s="27">
        <f>Sim!C1015</f>
        <v>3.2768999999999999</v>
      </c>
      <c r="D1015" s="24">
        <f>Cap_base</f>
        <v>3.4</v>
      </c>
      <c r="E1015" s="24">
        <f>MEDIAN(MinStable*D1015,C1015,D1015)</f>
        <v>3.2768999999999999</v>
      </c>
      <c r="F1015" s="25">
        <f>E1015/D1015</f>
        <v>0.9637941176470588</v>
      </c>
      <c r="G1015" s="24">
        <f>MAX(0,C1015-E1015)</f>
        <v>0</v>
      </c>
      <c r="H1015" s="24">
        <f>MAX(0,E1015-C1015)</f>
        <v>0</v>
      </c>
      <c r="I1015">
        <f>MIN(MATCH(MEDIAN(MinStable,F1015,1),FC_L,1),3)</f>
        <v>3</v>
      </c>
      <c r="J1015" s="25">
        <f>INDEX(FC_E1,$I1015)+(MEDIAN(MinStable,$F1015,1)-INDEX(FC_L,$I1015))*(INDEX(FC_E1,$I1015+1)-INDEX(FC_E1,$I1015))/(INDEX(FC_L,$I1015+1)-INDEX(FC_L,$I1015))</f>
        <v>0.4246690588235294</v>
      </c>
      <c r="K1015" s="25">
        <f>INDEX(FC_E2,$I1015)+(MEDIAN(MinStable,$F1015,1)-INDEX(FC_L,$I1015))*(INDEX(FC_E2,$I1015+1)-INDEX(FC_E2,$I1015))/(INDEX(FC_L,$I1015+1)-INDEX(FC_L,$I1015))</f>
        <v>0.41881388235294115</v>
      </c>
      <c r="L1015" s="25">
        <f>INDEX(FC_E3,$I1015)+(MEDIAN(MinStable,$F1015,1)-INDEX(FC_L,$I1015))*(INDEX(FC_E3,$I1015+1)-INDEX(FC_E3,$I1015))/(INDEX(FC_L,$I1015+1)-INDEX(FC_L,$I1015))</f>
        <v>0.41181388235294114</v>
      </c>
      <c r="M1015" s="26">
        <f>(Cap_1*F1015/J1015+IF(N_base&gt;=2,Cap_2*F1015/K1015,0)+IF(N_base&gt;=3,Cap_3*F1015/L1015,0))*dt/60</f>
        <v>0.13048654868563736</v>
      </c>
    </row>
    <row r="1016" spans="1:13" x14ac:dyDescent="0.2">
      <c r="A1016">
        <v>1014</v>
      </c>
      <c r="B1016" s="22">
        <f>A1016/1440</f>
        <v>0.70416666666666672</v>
      </c>
      <c r="C1016" s="27">
        <f>Sim!C1016</f>
        <v>3.3834</v>
      </c>
      <c r="D1016" s="24">
        <f>Cap_base</f>
        <v>3.4</v>
      </c>
      <c r="E1016" s="24">
        <f>MEDIAN(MinStable*D1016,C1016,D1016)</f>
        <v>3.3834</v>
      </c>
      <c r="F1016" s="25">
        <f>E1016/D1016</f>
        <v>0.99511764705882355</v>
      </c>
      <c r="G1016" s="24">
        <f>MAX(0,C1016-E1016)</f>
        <v>0</v>
      </c>
      <c r="H1016" s="24">
        <f>MAX(0,E1016-C1016)</f>
        <v>0</v>
      </c>
      <c r="I1016">
        <f>MIN(MATCH(MEDIAN(MinStable,F1016,1),FC_L,1),3)</f>
        <v>3</v>
      </c>
      <c r="J1016" s="25">
        <f>INDEX(FC_E1,$I1016)+(MEDIAN(MinStable,$F1016,1)-INDEX(FC_L,$I1016))*(INDEX(FC_E1,$I1016+1)-INDEX(FC_E1,$I1016))/(INDEX(FC_L,$I1016+1)-INDEX(FC_L,$I1016))</f>
        <v>0.42755082352941176</v>
      </c>
      <c r="K1016" s="25">
        <f>INDEX(FC_E2,$I1016)+(MEDIAN(MinStable,$F1016,1)-INDEX(FC_L,$I1016))*(INDEX(FC_E2,$I1016+1)-INDEX(FC_E2,$I1016))/(INDEX(FC_L,$I1016+1)-INDEX(FC_L,$I1016))</f>
        <v>0.42157035294117645</v>
      </c>
      <c r="L1016" s="25">
        <f>INDEX(FC_E3,$I1016)+(MEDIAN(MinStable,$F1016,1)-INDEX(FC_L,$I1016))*(INDEX(FC_E3,$I1016+1)-INDEX(FC_E3,$I1016))/(INDEX(FC_L,$I1016+1)-INDEX(FC_L,$I1016))</f>
        <v>0.41457035294117645</v>
      </c>
      <c r="M1016" s="26">
        <f>(Cap_1*F1016/J1016+IF(N_base&gt;=2,Cap_2*F1016/K1016,0)+IF(N_base&gt;=3,Cap_3*F1016/L1016,0))*dt/60</f>
        <v>0.13383212716802018</v>
      </c>
    </row>
    <row r="1017" spans="1:13" x14ac:dyDescent="0.2">
      <c r="A1017">
        <v>1015</v>
      </c>
      <c r="B1017" s="22">
        <f>A1017/1440</f>
        <v>0.70486111111111116</v>
      </c>
      <c r="C1017" s="27">
        <f>Sim!C1017</f>
        <v>3.3561999999999999</v>
      </c>
      <c r="D1017" s="24">
        <f>Cap_base</f>
        <v>3.4</v>
      </c>
      <c r="E1017" s="24">
        <f>MEDIAN(MinStable*D1017,C1017,D1017)</f>
        <v>3.3561999999999999</v>
      </c>
      <c r="F1017" s="25">
        <f>E1017/D1017</f>
        <v>0.98711764705882354</v>
      </c>
      <c r="G1017" s="24">
        <f>MAX(0,C1017-E1017)</f>
        <v>0</v>
      </c>
      <c r="H1017" s="24">
        <f>MAX(0,E1017-C1017)</f>
        <v>0</v>
      </c>
      <c r="I1017">
        <f>MIN(MATCH(MEDIAN(MinStable,F1017,1),FC_L,1),3)</f>
        <v>3</v>
      </c>
      <c r="J1017" s="25">
        <f>INDEX(FC_E1,$I1017)+(MEDIAN(MinStable,$F1017,1)-INDEX(FC_L,$I1017))*(INDEX(FC_E1,$I1017+1)-INDEX(FC_E1,$I1017))/(INDEX(FC_L,$I1017+1)-INDEX(FC_L,$I1017))</f>
        <v>0.42681482352941175</v>
      </c>
      <c r="K1017" s="25">
        <f>INDEX(FC_E2,$I1017)+(MEDIAN(MinStable,$F1017,1)-INDEX(FC_L,$I1017))*(INDEX(FC_E2,$I1017+1)-INDEX(FC_E2,$I1017))/(INDEX(FC_L,$I1017+1)-INDEX(FC_L,$I1017))</f>
        <v>0.42086635294117647</v>
      </c>
      <c r="L1017" s="25">
        <f>INDEX(FC_E3,$I1017)+(MEDIAN(MinStable,$F1017,1)-INDEX(FC_L,$I1017))*(INDEX(FC_E3,$I1017+1)-INDEX(FC_E3,$I1017))/(INDEX(FC_L,$I1017+1)-INDEX(FC_L,$I1017))</f>
        <v>0.41386635294117646</v>
      </c>
      <c r="M1017" s="26">
        <f>(Cap_1*F1017/J1017+IF(N_base&gt;=2,Cap_2*F1017/K1017,0)+IF(N_base&gt;=3,Cap_3*F1017/L1017,0))*dt/60</f>
        <v>0.1329819043292951</v>
      </c>
    </row>
    <row r="1018" spans="1:13" x14ac:dyDescent="0.2">
      <c r="A1018">
        <v>1016</v>
      </c>
      <c r="B1018" s="22">
        <f>A1018/1440</f>
        <v>0.7055555555555556</v>
      </c>
      <c r="C1018" s="27">
        <f>Sim!C1018</f>
        <v>3.3956</v>
      </c>
      <c r="D1018" s="24">
        <f>Cap_base</f>
        <v>3.4</v>
      </c>
      <c r="E1018" s="24">
        <f>MEDIAN(MinStable*D1018,C1018,D1018)</f>
        <v>3.3956</v>
      </c>
      <c r="F1018" s="25">
        <f>E1018/D1018</f>
        <v>0.99870588235294122</v>
      </c>
      <c r="G1018" s="24">
        <f>MAX(0,C1018-E1018)</f>
        <v>0</v>
      </c>
      <c r="H1018" s="24">
        <f>MAX(0,E1018-C1018)</f>
        <v>0</v>
      </c>
      <c r="I1018">
        <f>MIN(MATCH(MEDIAN(MinStable,F1018,1),FC_L,1),3)</f>
        <v>3</v>
      </c>
      <c r="J1018" s="25">
        <f>INDEX(FC_E1,$I1018)+(MEDIAN(MinStable,$F1018,1)-INDEX(FC_L,$I1018))*(INDEX(FC_E1,$I1018+1)-INDEX(FC_E1,$I1018))/(INDEX(FC_L,$I1018+1)-INDEX(FC_L,$I1018))</f>
        <v>0.42788094117647058</v>
      </c>
      <c r="K1018" s="25">
        <f>INDEX(FC_E2,$I1018)+(MEDIAN(MinStable,$F1018,1)-INDEX(FC_L,$I1018))*(INDEX(FC_E2,$I1018+1)-INDEX(FC_E2,$I1018))/(INDEX(FC_L,$I1018+1)-INDEX(FC_L,$I1018))</f>
        <v>0.4218861176470588</v>
      </c>
      <c r="L1018" s="25">
        <f>INDEX(FC_E3,$I1018)+(MEDIAN(MinStable,$F1018,1)-INDEX(FC_L,$I1018))*(INDEX(FC_E3,$I1018+1)-INDEX(FC_E3,$I1018))/(INDEX(FC_L,$I1018+1)-INDEX(FC_L,$I1018))</f>
        <v>0.41488611764705879</v>
      </c>
      <c r="M1018" s="26">
        <f>(Cap_1*F1018/J1018+IF(N_base&gt;=2,Cap_2*F1018/K1018,0)+IF(N_base&gt;=3,Cap_3*F1018/L1018,0))*dt/60</f>
        <v>0.13421254038251709</v>
      </c>
    </row>
    <row r="1019" spans="1:13" x14ac:dyDescent="0.2">
      <c r="A1019">
        <v>1017</v>
      </c>
      <c r="B1019" s="22">
        <f>A1019/1440</f>
        <v>0.70625000000000004</v>
      </c>
      <c r="C1019" s="27">
        <f>Sim!C1019</f>
        <v>3.3189000000000002</v>
      </c>
      <c r="D1019" s="24">
        <f>Cap_base</f>
        <v>3.4</v>
      </c>
      <c r="E1019" s="24">
        <f>MEDIAN(MinStable*D1019,C1019,D1019)</f>
        <v>3.3189000000000002</v>
      </c>
      <c r="F1019" s="25">
        <f>E1019/D1019</f>
        <v>0.97614705882352948</v>
      </c>
      <c r="G1019" s="24">
        <f>MAX(0,C1019-E1019)</f>
        <v>0</v>
      </c>
      <c r="H1019" s="24">
        <f>MAX(0,E1019-C1019)</f>
        <v>0</v>
      </c>
      <c r="I1019">
        <f>MIN(MATCH(MEDIAN(MinStable,F1019,1),FC_L,1),3)</f>
        <v>3</v>
      </c>
      <c r="J1019" s="25">
        <f>INDEX(FC_E1,$I1019)+(MEDIAN(MinStable,$F1019,1)-INDEX(FC_L,$I1019))*(INDEX(FC_E1,$I1019+1)-INDEX(FC_E1,$I1019))/(INDEX(FC_L,$I1019+1)-INDEX(FC_L,$I1019))</f>
        <v>0.42580552941176469</v>
      </c>
      <c r="K1019" s="25">
        <f>INDEX(FC_E2,$I1019)+(MEDIAN(MinStable,$F1019,1)-INDEX(FC_L,$I1019))*(INDEX(FC_E2,$I1019+1)-INDEX(FC_E2,$I1019))/(INDEX(FC_L,$I1019+1)-INDEX(FC_L,$I1019))</f>
        <v>0.41990094117647059</v>
      </c>
      <c r="L1019" s="25">
        <f>INDEX(FC_E3,$I1019)+(MEDIAN(MinStable,$F1019,1)-INDEX(FC_L,$I1019))*(INDEX(FC_E3,$I1019+1)-INDEX(FC_E3,$I1019))/(INDEX(FC_L,$I1019+1)-INDEX(FC_L,$I1019))</f>
        <v>0.41290094117647058</v>
      </c>
      <c r="M1019" s="26">
        <f>(Cap_1*F1019/J1019+IF(N_base&gt;=2,Cap_2*F1019/K1019,0)+IF(N_base&gt;=3,Cap_3*F1019/L1019,0))*dt/60</f>
        <v>0.13181126276418481</v>
      </c>
    </row>
    <row r="1020" spans="1:13" x14ac:dyDescent="0.2">
      <c r="A1020">
        <v>1018</v>
      </c>
      <c r="B1020" s="22">
        <f>A1020/1440</f>
        <v>0.70694444444444449</v>
      </c>
      <c r="C1020" s="27">
        <f>Sim!C1020</f>
        <v>3.2536999999999998</v>
      </c>
      <c r="D1020" s="24">
        <f>Cap_base</f>
        <v>3.4</v>
      </c>
      <c r="E1020" s="24">
        <f>MEDIAN(MinStable*D1020,C1020,D1020)</f>
        <v>3.2536999999999998</v>
      </c>
      <c r="F1020" s="25">
        <f>E1020/D1020</f>
        <v>0.95697058823529413</v>
      </c>
      <c r="G1020" s="24">
        <f>MAX(0,C1020-E1020)</f>
        <v>0</v>
      </c>
      <c r="H1020" s="24">
        <f>MAX(0,E1020-C1020)</f>
        <v>0</v>
      </c>
      <c r="I1020">
        <f>MIN(MATCH(MEDIAN(MinStable,F1020,1),FC_L,1),3)</f>
        <v>3</v>
      </c>
      <c r="J1020" s="25">
        <f>INDEX(FC_E1,$I1020)+(MEDIAN(MinStable,$F1020,1)-INDEX(FC_L,$I1020))*(INDEX(FC_E1,$I1020+1)-INDEX(FC_E1,$I1020))/(INDEX(FC_L,$I1020+1)-INDEX(FC_L,$I1020))</f>
        <v>0.42404129411764707</v>
      </c>
      <c r="K1020" s="25">
        <f>INDEX(FC_E2,$I1020)+(MEDIAN(MinStable,$F1020,1)-INDEX(FC_L,$I1020))*(INDEX(FC_E2,$I1020+1)-INDEX(FC_E2,$I1020))/(INDEX(FC_L,$I1020+1)-INDEX(FC_L,$I1020))</f>
        <v>0.41821341176470589</v>
      </c>
      <c r="L1020" s="25">
        <f>INDEX(FC_E3,$I1020)+(MEDIAN(MinStable,$F1020,1)-INDEX(FC_L,$I1020))*(INDEX(FC_E3,$I1020+1)-INDEX(FC_E3,$I1020))/(INDEX(FC_L,$I1020+1)-INDEX(FC_L,$I1020))</f>
        <v>0.41121341176470588</v>
      </c>
      <c r="M1020" s="26">
        <f>(Cap_1*F1020/J1020+IF(N_base&gt;=2,Cap_2*F1020/K1020,0)+IF(N_base&gt;=3,Cap_3*F1020/L1020,0))*dt/60</f>
        <v>0.12975180086303459</v>
      </c>
    </row>
    <row r="1021" spans="1:13" x14ac:dyDescent="0.2">
      <c r="A1021">
        <v>1019</v>
      </c>
      <c r="B1021" s="22">
        <f>A1021/1440</f>
        <v>0.70763888888888893</v>
      </c>
      <c r="C1021" s="27">
        <f>Sim!C1021</f>
        <v>3.3986999999999998</v>
      </c>
      <c r="D1021" s="24">
        <f>Cap_base</f>
        <v>3.4</v>
      </c>
      <c r="E1021" s="24">
        <f>MEDIAN(MinStable*D1021,C1021,D1021)</f>
        <v>3.3986999999999998</v>
      </c>
      <c r="F1021" s="25">
        <f>E1021/D1021</f>
        <v>0.9996176470588235</v>
      </c>
      <c r="G1021" s="24">
        <f>MAX(0,C1021-E1021)</f>
        <v>0</v>
      </c>
      <c r="H1021" s="24">
        <f>MAX(0,E1021-C1021)</f>
        <v>0</v>
      </c>
      <c r="I1021">
        <f>MIN(MATCH(MEDIAN(MinStable,F1021,1),FC_L,1),3)</f>
        <v>3</v>
      </c>
      <c r="J1021" s="25">
        <f>INDEX(FC_E1,$I1021)+(MEDIAN(MinStable,$F1021,1)-INDEX(FC_L,$I1021))*(INDEX(FC_E1,$I1021+1)-INDEX(FC_E1,$I1021))/(INDEX(FC_L,$I1021+1)-INDEX(FC_L,$I1021))</f>
        <v>0.42796482352941173</v>
      </c>
      <c r="K1021" s="25">
        <f>INDEX(FC_E2,$I1021)+(MEDIAN(MinStable,$F1021,1)-INDEX(FC_L,$I1021))*(INDEX(FC_E2,$I1021+1)-INDEX(FC_E2,$I1021))/(INDEX(FC_L,$I1021+1)-INDEX(FC_L,$I1021))</f>
        <v>0.42196635294117646</v>
      </c>
      <c r="L1021" s="25">
        <f>INDEX(FC_E3,$I1021)+(MEDIAN(MinStable,$F1021,1)-INDEX(FC_L,$I1021))*(INDEX(FC_E3,$I1021+1)-INDEX(FC_E3,$I1021))/(INDEX(FC_L,$I1021+1)-INDEX(FC_L,$I1021))</f>
        <v>0.41496635294117645</v>
      </c>
      <c r="M1021" s="26">
        <f>(Cap_1*F1021/J1021+IF(N_base&gt;=2,Cap_2*F1021/K1021,0)+IF(N_base&gt;=3,Cap_3*F1021/L1021,0))*dt/60</f>
        <v>0.13430911057138245</v>
      </c>
    </row>
    <row r="1022" spans="1:13" x14ac:dyDescent="0.2">
      <c r="A1022">
        <v>1020</v>
      </c>
      <c r="B1022" s="22">
        <f>A1022/1440</f>
        <v>0.70833333333333337</v>
      </c>
      <c r="C1022" s="27">
        <f>Sim!C1022</f>
        <v>3.7804000000000002</v>
      </c>
      <c r="D1022" s="24">
        <f>Cap_base</f>
        <v>3.4</v>
      </c>
      <c r="E1022" s="24">
        <f>MEDIAN(MinStable*D1022,C1022,D1022)</f>
        <v>3.4</v>
      </c>
      <c r="F1022" s="25">
        <f>E1022/D1022</f>
        <v>1</v>
      </c>
      <c r="G1022" s="24">
        <f>MAX(0,C1022-E1022)</f>
        <v>0.38040000000000029</v>
      </c>
      <c r="H1022" s="24">
        <f>MAX(0,E1022-C1022)</f>
        <v>0</v>
      </c>
      <c r="I1022">
        <f>MIN(MATCH(MEDIAN(MinStable,F1022,1),FC_L,1),3)</f>
        <v>3</v>
      </c>
      <c r="J1022" s="25">
        <f>INDEX(FC_E1,$I1022)+(MEDIAN(MinStable,$F1022,1)-INDEX(FC_L,$I1022))*(INDEX(FC_E1,$I1022+1)-INDEX(FC_E1,$I1022))/(INDEX(FC_L,$I1022+1)-INDEX(FC_L,$I1022))</f>
        <v>0.42799999999999999</v>
      </c>
      <c r="K1022" s="25">
        <f>INDEX(FC_E2,$I1022)+(MEDIAN(MinStable,$F1022,1)-INDEX(FC_L,$I1022))*(INDEX(FC_E2,$I1022+1)-INDEX(FC_E2,$I1022))/(INDEX(FC_L,$I1022+1)-INDEX(FC_L,$I1022))</f>
        <v>0.42199999999999999</v>
      </c>
      <c r="L1022" s="25">
        <f>INDEX(FC_E3,$I1022)+(MEDIAN(MinStable,$F1022,1)-INDEX(FC_L,$I1022))*(INDEX(FC_E3,$I1022+1)-INDEX(FC_E3,$I1022))/(INDEX(FC_L,$I1022+1)-INDEX(FC_L,$I1022))</f>
        <v>0.41499999999999998</v>
      </c>
      <c r="M1022" s="26">
        <f>(Cap_1*F1022/J1022+IF(N_base&gt;=2,Cap_2*F1022/K1022,0)+IF(N_base&gt;=3,Cap_3*F1022/L1022,0))*dt/60</f>
        <v>0.13434959664142687</v>
      </c>
    </row>
    <row r="1023" spans="1:13" x14ac:dyDescent="0.2">
      <c r="A1023">
        <v>1021</v>
      </c>
      <c r="B1023" s="22">
        <f>A1023/1440</f>
        <v>0.70902777777777781</v>
      </c>
      <c r="C1023" s="27">
        <f>Sim!C1023</f>
        <v>3.8266</v>
      </c>
      <c r="D1023" s="24">
        <f>Cap_base</f>
        <v>3.4</v>
      </c>
      <c r="E1023" s="24">
        <f>MEDIAN(MinStable*D1023,C1023,D1023)</f>
        <v>3.4</v>
      </c>
      <c r="F1023" s="25">
        <f>E1023/D1023</f>
        <v>1</v>
      </c>
      <c r="G1023" s="24">
        <f>MAX(0,C1023-E1023)</f>
        <v>0.42660000000000009</v>
      </c>
      <c r="H1023" s="24">
        <f>MAX(0,E1023-C1023)</f>
        <v>0</v>
      </c>
      <c r="I1023">
        <f>MIN(MATCH(MEDIAN(MinStable,F1023,1),FC_L,1),3)</f>
        <v>3</v>
      </c>
      <c r="J1023" s="25">
        <f>INDEX(FC_E1,$I1023)+(MEDIAN(MinStable,$F1023,1)-INDEX(FC_L,$I1023))*(INDEX(FC_E1,$I1023+1)-INDEX(FC_E1,$I1023))/(INDEX(FC_L,$I1023+1)-INDEX(FC_L,$I1023))</f>
        <v>0.42799999999999999</v>
      </c>
      <c r="K1023" s="25">
        <f>INDEX(FC_E2,$I1023)+(MEDIAN(MinStable,$F1023,1)-INDEX(FC_L,$I1023))*(INDEX(FC_E2,$I1023+1)-INDEX(FC_E2,$I1023))/(INDEX(FC_L,$I1023+1)-INDEX(FC_L,$I1023))</f>
        <v>0.42199999999999999</v>
      </c>
      <c r="L1023" s="25">
        <f>INDEX(FC_E3,$I1023)+(MEDIAN(MinStable,$F1023,1)-INDEX(FC_L,$I1023))*(INDEX(FC_E3,$I1023+1)-INDEX(FC_E3,$I1023))/(INDEX(FC_L,$I1023+1)-INDEX(FC_L,$I1023))</f>
        <v>0.41499999999999998</v>
      </c>
      <c r="M1023" s="26">
        <f>(Cap_1*F1023/J1023+IF(N_base&gt;=2,Cap_2*F1023/K1023,0)+IF(N_base&gt;=3,Cap_3*F1023/L1023,0))*dt/60</f>
        <v>0.13434959664142687</v>
      </c>
    </row>
    <row r="1024" spans="1:13" x14ac:dyDescent="0.2">
      <c r="A1024">
        <v>1022</v>
      </c>
      <c r="B1024" s="22">
        <f>A1024/1440</f>
        <v>0.70972222222222225</v>
      </c>
      <c r="C1024" s="27">
        <f>Sim!C1024</f>
        <v>3.8681000000000001</v>
      </c>
      <c r="D1024" s="24">
        <f>Cap_base</f>
        <v>3.4</v>
      </c>
      <c r="E1024" s="24">
        <f>MEDIAN(MinStable*D1024,C1024,D1024)</f>
        <v>3.4</v>
      </c>
      <c r="F1024" s="25">
        <f>E1024/D1024</f>
        <v>1</v>
      </c>
      <c r="G1024" s="24">
        <f>MAX(0,C1024-E1024)</f>
        <v>0.46810000000000018</v>
      </c>
      <c r="H1024" s="24">
        <f>MAX(0,E1024-C1024)</f>
        <v>0</v>
      </c>
      <c r="I1024">
        <f>MIN(MATCH(MEDIAN(MinStable,F1024,1),FC_L,1),3)</f>
        <v>3</v>
      </c>
      <c r="J1024" s="25">
        <f>INDEX(FC_E1,$I1024)+(MEDIAN(MinStable,$F1024,1)-INDEX(FC_L,$I1024))*(INDEX(FC_E1,$I1024+1)-INDEX(FC_E1,$I1024))/(INDEX(FC_L,$I1024+1)-INDEX(FC_L,$I1024))</f>
        <v>0.42799999999999999</v>
      </c>
      <c r="K1024" s="25">
        <f>INDEX(FC_E2,$I1024)+(MEDIAN(MinStable,$F1024,1)-INDEX(FC_L,$I1024))*(INDEX(FC_E2,$I1024+1)-INDEX(FC_E2,$I1024))/(INDEX(FC_L,$I1024+1)-INDEX(FC_L,$I1024))</f>
        <v>0.42199999999999999</v>
      </c>
      <c r="L1024" s="25">
        <f>INDEX(FC_E3,$I1024)+(MEDIAN(MinStable,$F1024,1)-INDEX(FC_L,$I1024))*(INDEX(FC_E3,$I1024+1)-INDEX(FC_E3,$I1024))/(INDEX(FC_L,$I1024+1)-INDEX(FC_L,$I1024))</f>
        <v>0.41499999999999998</v>
      </c>
      <c r="M1024" s="26">
        <f>(Cap_1*F1024/J1024+IF(N_base&gt;=2,Cap_2*F1024/K1024,0)+IF(N_base&gt;=3,Cap_3*F1024/L1024,0))*dt/60</f>
        <v>0.13434959664142687</v>
      </c>
    </row>
    <row r="1025" spans="1:13" x14ac:dyDescent="0.2">
      <c r="A1025">
        <v>1023</v>
      </c>
      <c r="B1025" s="22">
        <f>A1025/1440</f>
        <v>0.7104166666666667</v>
      </c>
      <c r="C1025" s="27">
        <f>Sim!C1025</f>
        <v>3.8990999999999998</v>
      </c>
      <c r="D1025" s="24">
        <f>Cap_base</f>
        <v>3.4</v>
      </c>
      <c r="E1025" s="24">
        <f>MEDIAN(MinStable*D1025,C1025,D1025)</f>
        <v>3.4</v>
      </c>
      <c r="F1025" s="25">
        <f>E1025/D1025</f>
        <v>1</v>
      </c>
      <c r="G1025" s="24">
        <f>MAX(0,C1025-E1025)</f>
        <v>0.49909999999999988</v>
      </c>
      <c r="H1025" s="24">
        <f>MAX(0,E1025-C1025)</f>
        <v>0</v>
      </c>
      <c r="I1025">
        <f>MIN(MATCH(MEDIAN(MinStable,F1025,1),FC_L,1),3)</f>
        <v>3</v>
      </c>
      <c r="J1025" s="25">
        <f>INDEX(FC_E1,$I1025)+(MEDIAN(MinStable,$F1025,1)-INDEX(FC_L,$I1025))*(INDEX(FC_E1,$I1025+1)-INDEX(FC_E1,$I1025))/(INDEX(FC_L,$I1025+1)-INDEX(FC_L,$I1025))</f>
        <v>0.42799999999999999</v>
      </c>
      <c r="K1025" s="25">
        <f>INDEX(FC_E2,$I1025)+(MEDIAN(MinStable,$F1025,1)-INDEX(FC_L,$I1025))*(INDEX(FC_E2,$I1025+1)-INDEX(FC_E2,$I1025))/(INDEX(FC_L,$I1025+1)-INDEX(FC_L,$I1025))</f>
        <v>0.42199999999999999</v>
      </c>
      <c r="L1025" s="25">
        <f>INDEX(FC_E3,$I1025)+(MEDIAN(MinStable,$F1025,1)-INDEX(FC_L,$I1025))*(INDEX(FC_E3,$I1025+1)-INDEX(FC_E3,$I1025))/(INDEX(FC_L,$I1025+1)-INDEX(FC_L,$I1025))</f>
        <v>0.41499999999999998</v>
      </c>
      <c r="M1025" s="26">
        <f>(Cap_1*F1025/J1025+IF(N_base&gt;=2,Cap_2*F1025/K1025,0)+IF(N_base&gt;=3,Cap_3*F1025/L1025,0))*dt/60</f>
        <v>0.13434959664142687</v>
      </c>
    </row>
    <row r="1026" spans="1:13" x14ac:dyDescent="0.2">
      <c r="A1026">
        <v>1024</v>
      </c>
      <c r="B1026" s="22">
        <f>A1026/1440</f>
        <v>0.71111111111111114</v>
      </c>
      <c r="C1026" s="27">
        <f>Sim!C1026</f>
        <v>3.8452999999999999</v>
      </c>
      <c r="D1026" s="24">
        <f>Cap_base</f>
        <v>3.4</v>
      </c>
      <c r="E1026" s="24">
        <f>MEDIAN(MinStable*D1026,C1026,D1026)</f>
        <v>3.4</v>
      </c>
      <c r="F1026" s="25">
        <f>E1026/D1026</f>
        <v>1</v>
      </c>
      <c r="G1026" s="24">
        <f>MAX(0,C1026-E1026)</f>
        <v>0.44530000000000003</v>
      </c>
      <c r="H1026" s="24">
        <f>MAX(0,E1026-C1026)</f>
        <v>0</v>
      </c>
      <c r="I1026">
        <f>MIN(MATCH(MEDIAN(MinStable,F1026,1),FC_L,1),3)</f>
        <v>3</v>
      </c>
      <c r="J1026" s="25">
        <f>INDEX(FC_E1,$I1026)+(MEDIAN(MinStable,$F1026,1)-INDEX(FC_L,$I1026))*(INDEX(FC_E1,$I1026+1)-INDEX(FC_E1,$I1026))/(INDEX(FC_L,$I1026+1)-INDEX(FC_L,$I1026))</f>
        <v>0.42799999999999999</v>
      </c>
      <c r="K1026" s="25">
        <f>INDEX(FC_E2,$I1026)+(MEDIAN(MinStable,$F1026,1)-INDEX(FC_L,$I1026))*(INDEX(FC_E2,$I1026+1)-INDEX(FC_E2,$I1026))/(INDEX(FC_L,$I1026+1)-INDEX(FC_L,$I1026))</f>
        <v>0.42199999999999999</v>
      </c>
      <c r="L1026" s="25">
        <f>INDEX(FC_E3,$I1026)+(MEDIAN(MinStable,$F1026,1)-INDEX(FC_L,$I1026))*(INDEX(FC_E3,$I1026+1)-INDEX(FC_E3,$I1026))/(INDEX(FC_L,$I1026+1)-INDEX(FC_L,$I1026))</f>
        <v>0.41499999999999998</v>
      </c>
      <c r="M1026" s="26">
        <f>(Cap_1*F1026/J1026+IF(N_base&gt;=2,Cap_2*F1026/K1026,0)+IF(N_base&gt;=3,Cap_3*F1026/L1026,0))*dt/60</f>
        <v>0.13434959664142687</v>
      </c>
    </row>
    <row r="1027" spans="1:13" x14ac:dyDescent="0.2">
      <c r="A1027">
        <v>1025</v>
      </c>
      <c r="B1027" s="22">
        <f>A1027/1440</f>
        <v>0.71180555555555558</v>
      </c>
      <c r="C1027" s="27">
        <f>Sim!C1027</f>
        <v>3.7871999999999999</v>
      </c>
      <c r="D1027" s="24">
        <f>Cap_base</f>
        <v>3.4</v>
      </c>
      <c r="E1027" s="24">
        <f>MEDIAN(MinStable*D1027,C1027,D1027)</f>
        <v>3.4</v>
      </c>
      <c r="F1027" s="25">
        <f>E1027/D1027</f>
        <v>1</v>
      </c>
      <c r="G1027" s="24">
        <f>MAX(0,C1027-E1027)</f>
        <v>0.38719999999999999</v>
      </c>
      <c r="H1027" s="24">
        <f>MAX(0,E1027-C1027)</f>
        <v>0</v>
      </c>
      <c r="I1027">
        <f>MIN(MATCH(MEDIAN(MinStable,F1027,1),FC_L,1),3)</f>
        <v>3</v>
      </c>
      <c r="J1027" s="25">
        <f>INDEX(FC_E1,$I1027)+(MEDIAN(MinStable,$F1027,1)-INDEX(FC_L,$I1027))*(INDEX(FC_E1,$I1027+1)-INDEX(FC_E1,$I1027))/(INDEX(FC_L,$I1027+1)-INDEX(FC_L,$I1027))</f>
        <v>0.42799999999999999</v>
      </c>
      <c r="K1027" s="25">
        <f>INDEX(FC_E2,$I1027)+(MEDIAN(MinStable,$F1027,1)-INDEX(FC_L,$I1027))*(INDEX(FC_E2,$I1027+1)-INDEX(FC_E2,$I1027))/(INDEX(FC_L,$I1027+1)-INDEX(FC_L,$I1027))</f>
        <v>0.42199999999999999</v>
      </c>
      <c r="L1027" s="25">
        <f>INDEX(FC_E3,$I1027)+(MEDIAN(MinStable,$F1027,1)-INDEX(FC_L,$I1027))*(INDEX(FC_E3,$I1027+1)-INDEX(FC_E3,$I1027))/(INDEX(FC_L,$I1027+1)-INDEX(FC_L,$I1027))</f>
        <v>0.41499999999999998</v>
      </c>
      <c r="M1027" s="26">
        <f>(Cap_1*F1027/J1027+IF(N_base&gt;=2,Cap_2*F1027/K1027,0)+IF(N_base&gt;=3,Cap_3*F1027/L1027,0))*dt/60</f>
        <v>0.13434959664142687</v>
      </c>
    </row>
    <row r="1028" spans="1:13" x14ac:dyDescent="0.2">
      <c r="A1028">
        <v>1026</v>
      </c>
      <c r="B1028" s="22">
        <f>A1028/1440</f>
        <v>0.71250000000000002</v>
      </c>
      <c r="C1028" s="27">
        <f>Sim!C1028</f>
        <v>3.8456000000000001</v>
      </c>
      <c r="D1028" s="24">
        <f>Cap_base</f>
        <v>3.4</v>
      </c>
      <c r="E1028" s="24">
        <f>MEDIAN(MinStable*D1028,C1028,D1028)</f>
        <v>3.4</v>
      </c>
      <c r="F1028" s="25">
        <f>E1028/D1028</f>
        <v>1</v>
      </c>
      <c r="G1028" s="24">
        <f>MAX(0,C1028-E1028)</f>
        <v>0.44560000000000022</v>
      </c>
      <c r="H1028" s="24">
        <f>MAX(0,E1028-C1028)</f>
        <v>0</v>
      </c>
      <c r="I1028">
        <f>MIN(MATCH(MEDIAN(MinStable,F1028,1),FC_L,1),3)</f>
        <v>3</v>
      </c>
      <c r="J1028" s="25">
        <f>INDEX(FC_E1,$I1028)+(MEDIAN(MinStable,$F1028,1)-INDEX(FC_L,$I1028))*(INDEX(FC_E1,$I1028+1)-INDEX(FC_E1,$I1028))/(INDEX(FC_L,$I1028+1)-INDEX(FC_L,$I1028))</f>
        <v>0.42799999999999999</v>
      </c>
      <c r="K1028" s="25">
        <f>INDEX(FC_E2,$I1028)+(MEDIAN(MinStable,$F1028,1)-INDEX(FC_L,$I1028))*(INDEX(FC_E2,$I1028+1)-INDEX(FC_E2,$I1028))/(INDEX(FC_L,$I1028+1)-INDEX(FC_L,$I1028))</f>
        <v>0.42199999999999999</v>
      </c>
      <c r="L1028" s="25">
        <f>INDEX(FC_E3,$I1028)+(MEDIAN(MinStable,$F1028,1)-INDEX(FC_L,$I1028))*(INDEX(FC_E3,$I1028+1)-INDEX(FC_E3,$I1028))/(INDEX(FC_L,$I1028+1)-INDEX(FC_L,$I1028))</f>
        <v>0.41499999999999998</v>
      </c>
      <c r="M1028" s="26">
        <f>(Cap_1*F1028/J1028+IF(N_base&gt;=2,Cap_2*F1028/K1028,0)+IF(N_base&gt;=3,Cap_3*F1028/L1028,0))*dt/60</f>
        <v>0.13434959664142687</v>
      </c>
    </row>
    <row r="1029" spans="1:13" x14ac:dyDescent="0.2">
      <c r="A1029">
        <v>1027</v>
      </c>
      <c r="B1029" s="22">
        <f>A1029/1440</f>
        <v>0.71319444444444446</v>
      </c>
      <c r="C1029" s="27">
        <f>Sim!C1029</f>
        <v>3.8391999999999999</v>
      </c>
      <c r="D1029" s="24">
        <f>Cap_base</f>
        <v>3.4</v>
      </c>
      <c r="E1029" s="24">
        <f>MEDIAN(MinStable*D1029,C1029,D1029)</f>
        <v>3.4</v>
      </c>
      <c r="F1029" s="25">
        <f>E1029/D1029</f>
        <v>1</v>
      </c>
      <c r="G1029" s="24">
        <f>MAX(0,C1029-E1029)</f>
        <v>0.43920000000000003</v>
      </c>
      <c r="H1029" s="24">
        <f>MAX(0,E1029-C1029)</f>
        <v>0</v>
      </c>
      <c r="I1029">
        <f>MIN(MATCH(MEDIAN(MinStable,F1029,1),FC_L,1),3)</f>
        <v>3</v>
      </c>
      <c r="J1029" s="25">
        <f>INDEX(FC_E1,$I1029)+(MEDIAN(MinStable,$F1029,1)-INDEX(FC_L,$I1029))*(INDEX(FC_E1,$I1029+1)-INDEX(FC_E1,$I1029))/(INDEX(FC_L,$I1029+1)-INDEX(FC_L,$I1029))</f>
        <v>0.42799999999999999</v>
      </c>
      <c r="K1029" s="25">
        <f>INDEX(FC_E2,$I1029)+(MEDIAN(MinStable,$F1029,1)-INDEX(FC_L,$I1029))*(INDEX(FC_E2,$I1029+1)-INDEX(FC_E2,$I1029))/(INDEX(FC_L,$I1029+1)-INDEX(FC_L,$I1029))</f>
        <v>0.42199999999999999</v>
      </c>
      <c r="L1029" s="25">
        <f>INDEX(FC_E3,$I1029)+(MEDIAN(MinStable,$F1029,1)-INDEX(FC_L,$I1029))*(INDEX(FC_E3,$I1029+1)-INDEX(FC_E3,$I1029))/(INDEX(FC_L,$I1029+1)-INDEX(FC_L,$I1029))</f>
        <v>0.41499999999999998</v>
      </c>
      <c r="M1029" s="26">
        <f>(Cap_1*F1029/J1029+IF(N_base&gt;=2,Cap_2*F1029/K1029,0)+IF(N_base&gt;=3,Cap_3*F1029/L1029,0))*dt/60</f>
        <v>0.13434959664142687</v>
      </c>
    </row>
    <row r="1030" spans="1:13" x14ac:dyDescent="0.2">
      <c r="A1030">
        <v>1028</v>
      </c>
      <c r="B1030" s="22">
        <f>A1030/1440</f>
        <v>0.71388888888888891</v>
      </c>
      <c r="C1030" s="27">
        <f>Sim!C1030</f>
        <v>3.9754</v>
      </c>
      <c r="D1030" s="24">
        <f>Cap_base</f>
        <v>3.4</v>
      </c>
      <c r="E1030" s="24">
        <f>MEDIAN(MinStable*D1030,C1030,D1030)</f>
        <v>3.4</v>
      </c>
      <c r="F1030" s="25">
        <f>E1030/D1030</f>
        <v>1</v>
      </c>
      <c r="G1030" s="24">
        <f>MAX(0,C1030-E1030)</f>
        <v>0.57540000000000013</v>
      </c>
      <c r="H1030" s="24">
        <f>MAX(0,E1030-C1030)</f>
        <v>0</v>
      </c>
      <c r="I1030">
        <f>MIN(MATCH(MEDIAN(MinStable,F1030,1),FC_L,1),3)</f>
        <v>3</v>
      </c>
      <c r="J1030" s="25">
        <f>INDEX(FC_E1,$I1030)+(MEDIAN(MinStable,$F1030,1)-INDEX(FC_L,$I1030))*(INDEX(FC_E1,$I1030+1)-INDEX(FC_E1,$I1030))/(INDEX(FC_L,$I1030+1)-INDEX(FC_L,$I1030))</f>
        <v>0.42799999999999999</v>
      </c>
      <c r="K1030" s="25">
        <f>INDEX(FC_E2,$I1030)+(MEDIAN(MinStable,$F1030,1)-INDEX(FC_L,$I1030))*(INDEX(FC_E2,$I1030+1)-INDEX(FC_E2,$I1030))/(INDEX(FC_L,$I1030+1)-INDEX(FC_L,$I1030))</f>
        <v>0.42199999999999999</v>
      </c>
      <c r="L1030" s="25">
        <f>INDEX(FC_E3,$I1030)+(MEDIAN(MinStable,$F1030,1)-INDEX(FC_L,$I1030))*(INDEX(FC_E3,$I1030+1)-INDEX(FC_E3,$I1030))/(INDEX(FC_L,$I1030+1)-INDEX(FC_L,$I1030))</f>
        <v>0.41499999999999998</v>
      </c>
      <c r="M1030" s="26">
        <f>(Cap_1*F1030/J1030+IF(N_base&gt;=2,Cap_2*F1030/K1030,0)+IF(N_base&gt;=3,Cap_3*F1030/L1030,0))*dt/60</f>
        <v>0.13434959664142687</v>
      </c>
    </row>
    <row r="1031" spans="1:13" x14ac:dyDescent="0.2">
      <c r="A1031">
        <v>1029</v>
      </c>
      <c r="B1031" s="22">
        <f>A1031/1440</f>
        <v>0.71458333333333335</v>
      </c>
      <c r="C1031" s="27">
        <f>Sim!C1031</f>
        <v>4.3630000000000004</v>
      </c>
      <c r="D1031" s="24">
        <f>Cap_base</f>
        <v>3.4</v>
      </c>
      <c r="E1031" s="24">
        <f>MEDIAN(MinStable*D1031,C1031,D1031)</f>
        <v>3.4</v>
      </c>
      <c r="F1031" s="25">
        <f>E1031/D1031</f>
        <v>1</v>
      </c>
      <c r="G1031" s="24">
        <f>MAX(0,C1031-E1031)</f>
        <v>0.96300000000000052</v>
      </c>
      <c r="H1031" s="24">
        <f>MAX(0,E1031-C1031)</f>
        <v>0</v>
      </c>
      <c r="I1031">
        <f>MIN(MATCH(MEDIAN(MinStable,F1031,1),FC_L,1),3)</f>
        <v>3</v>
      </c>
      <c r="J1031" s="25">
        <f>INDEX(FC_E1,$I1031)+(MEDIAN(MinStable,$F1031,1)-INDEX(FC_L,$I1031))*(INDEX(FC_E1,$I1031+1)-INDEX(FC_E1,$I1031))/(INDEX(FC_L,$I1031+1)-INDEX(FC_L,$I1031))</f>
        <v>0.42799999999999999</v>
      </c>
      <c r="K1031" s="25">
        <f>INDEX(FC_E2,$I1031)+(MEDIAN(MinStable,$F1031,1)-INDEX(FC_L,$I1031))*(INDEX(FC_E2,$I1031+1)-INDEX(FC_E2,$I1031))/(INDEX(FC_L,$I1031+1)-INDEX(FC_L,$I1031))</f>
        <v>0.42199999999999999</v>
      </c>
      <c r="L1031" s="25">
        <f>INDEX(FC_E3,$I1031)+(MEDIAN(MinStable,$F1031,1)-INDEX(FC_L,$I1031))*(INDEX(FC_E3,$I1031+1)-INDEX(FC_E3,$I1031))/(INDEX(FC_L,$I1031+1)-INDEX(FC_L,$I1031))</f>
        <v>0.41499999999999998</v>
      </c>
      <c r="M1031" s="26">
        <f>(Cap_1*F1031/J1031+IF(N_base&gt;=2,Cap_2*F1031/K1031,0)+IF(N_base&gt;=3,Cap_3*F1031/L1031,0))*dt/60</f>
        <v>0.13434959664142687</v>
      </c>
    </row>
    <row r="1032" spans="1:13" x14ac:dyDescent="0.2">
      <c r="A1032">
        <v>1030</v>
      </c>
      <c r="B1032" s="22">
        <f>A1032/1440</f>
        <v>0.71527777777777779</v>
      </c>
      <c r="C1032" s="27">
        <f>Sim!C1032</f>
        <v>5.2169999999999996</v>
      </c>
      <c r="D1032" s="24">
        <f>Cap_base</f>
        <v>3.4</v>
      </c>
      <c r="E1032" s="24">
        <f>MEDIAN(MinStable*D1032,C1032,D1032)</f>
        <v>3.4</v>
      </c>
      <c r="F1032" s="25">
        <f>E1032/D1032</f>
        <v>1</v>
      </c>
      <c r="G1032" s="24">
        <f>MAX(0,C1032-E1032)</f>
        <v>1.8169999999999997</v>
      </c>
      <c r="H1032" s="24">
        <f>MAX(0,E1032-C1032)</f>
        <v>0</v>
      </c>
      <c r="I1032">
        <f>MIN(MATCH(MEDIAN(MinStable,F1032,1),FC_L,1),3)</f>
        <v>3</v>
      </c>
      <c r="J1032" s="25">
        <f>INDEX(FC_E1,$I1032)+(MEDIAN(MinStable,$F1032,1)-INDEX(FC_L,$I1032))*(INDEX(FC_E1,$I1032+1)-INDEX(FC_E1,$I1032))/(INDEX(FC_L,$I1032+1)-INDEX(FC_L,$I1032))</f>
        <v>0.42799999999999999</v>
      </c>
      <c r="K1032" s="25">
        <f>INDEX(FC_E2,$I1032)+(MEDIAN(MinStable,$F1032,1)-INDEX(FC_L,$I1032))*(INDEX(FC_E2,$I1032+1)-INDEX(FC_E2,$I1032))/(INDEX(FC_L,$I1032+1)-INDEX(FC_L,$I1032))</f>
        <v>0.42199999999999999</v>
      </c>
      <c r="L1032" s="25">
        <f>INDEX(FC_E3,$I1032)+(MEDIAN(MinStable,$F1032,1)-INDEX(FC_L,$I1032))*(INDEX(FC_E3,$I1032+1)-INDEX(FC_E3,$I1032))/(INDEX(FC_L,$I1032+1)-INDEX(FC_L,$I1032))</f>
        <v>0.41499999999999998</v>
      </c>
      <c r="M1032" s="26">
        <f>(Cap_1*F1032/J1032+IF(N_base&gt;=2,Cap_2*F1032/K1032,0)+IF(N_base&gt;=3,Cap_3*F1032/L1032,0))*dt/60</f>
        <v>0.13434959664142687</v>
      </c>
    </row>
    <row r="1033" spans="1:13" x14ac:dyDescent="0.2">
      <c r="A1033">
        <v>1031</v>
      </c>
      <c r="B1033" s="22">
        <f>A1033/1440</f>
        <v>0.71597222222222223</v>
      </c>
      <c r="C1033" s="27">
        <f>Sim!C1033</f>
        <v>4.5004999999999997</v>
      </c>
      <c r="D1033" s="24">
        <f>Cap_base</f>
        <v>3.4</v>
      </c>
      <c r="E1033" s="24">
        <f>MEDIAN(MinStable*D1033,C1033,D1033)</f>
        <v>3.4</v>
      </c>
      <c r="F1033" s="25">
        <f>E1033/D1033</f>
        <v>1</v>
      </c>
      <c r="G1033" s="24">
        <f>MAX(0,C1033-E1033)</f>
        <v>1.1004999999999998</v>
      </c>
      <c r="H1033" s="24">
        <f>MAX(0,E1033-C1033)</f>
        <v>0</v>
      </c>
      <c r="I1033">
        <f>MIN(MATCH(MEDIAN(MinStable,F1033,1),FC_L,1),3)</f>
        <v>3</v>
      </c>
      <c r="J1033" s="25">
        <f>INDEX(FC_E1,$I1033)+(MEDIAN(MinStable,$F1033,1)-INDEX(FC_L,$I1033))*(INDEX(FC_E1,$I1033+1)-INDEX(FC_E1,$I1033))/(INDEX(FC_L,$I1033+1)-INDEX(FC_L,$I1033))</f>
        <v>0.42799999999999999</v>
      </c>
      <c r="K1033" s="25">
        <f>INDEX(FC_E2,$I1033)+(MEDIAN(MinStable,$F1033,1)-INDEX(FC_L,$I1033))*(INDEX(FC_E2,$I1033+1)-INDEX(FC_E2,$I1033))/(INDEX(FC_L,$I1033+1)-INDEX(FC_L,$I1033))</f>
        <v>0.42199999999999999</v>
      </c>
      <c r="L1033" s="25">
        <f>INDEX(FC_E3,$I1033)+(MEDIAN(MinStable,$F1033,1)-INDEX(FC_L,$I1033))*(INDEX(FC_E3,$I1033+1)-INDEX(FC_E3,$I1033))/(INDEX(FC_L,$I1033+1)-INDEX(FC_L,$I1033))</f>
        <v>0.41499999999999998</v>
      </c>
      <c r="M1033" s="26">
        <f>(Cap_1*F1033/J1033+IF(N_base&gt;=2,Cap_2*F1033/K1033,0)+IF(N_base&gt;=3,Cap_3*F1033/L1033,0))*dt/60</f>
        <v>0.13434959664142687</v>
      </c>
    </row>
    <row r="1034" spans="1:13" x14ac:dyDescent="0.2">
      <c r="A1034">
        <v>1032</v>
      </c>
      <c r="B1034" s="22">
        <f>A1034/1440</f>
        <v>0.71666666666666667</v>
      </c>
      <c r="C1034" s="27">
        <f>Sim!C1034</f>
        <v>4.5075000000000003</v>
      </c>
      <c r="D1034" s="24">
        <f>Cap_base</f>
        <v>3.4</v>
      </c>
      <c r="E1034" s="24">
        <f>MEDIAN(MinStable*D1034,C1034,D1034)</f>
        <v>3.4</v>
      </c>
      <c r="F1034" s="25">
        <f>E1034/D1034</f>
        <v>1</v>
      </c>
      <c r="G1034" s="24">
        <f>MAX(0,C1034-E1034)</f>
        <v>1.1075000000000004</v>
      </c>
      <c r="H1034" s="24">
        <f>MAX(0,E1034-C1034)</f>
        <v>0</v>
      </c>
      <c r="I1034">
        <f>MIN(MATCH(MEDIAN(MinStable,F1034,1),FC_L,1),3)</f>
        <v>3</v>
      </c>
      <c r="J1034" s="25">
        <f>INDEX(FC_E1,$I1034)+(MEDIAN(MinStable,$F1034,1)-INDEX(FC_L,$I1034))*(INDEX(FC_E1,$I1034+1)-INDEX(FC_E1,$I1034))/(INDEX(FC_L,$I1034+1)-INDEX(FC_L,$I1034))</f>
        <v>0.42799999999999999</v>
      </c>
      <c r="K1034" s="25">
        <f>INDEX(FC_E2,$I1034)+(MEDIAN(MinStable,$F1034,1)-INDEX(FC_L,$I1034))*(INDEX(FC_E2,$I1034+1)-INDEX(FC_E2,$I1034))/(INDEX(FC_L,$I1034+1)-INDEX(FC_L,$I1034))</f>
        <v>0.42199999999999999</v>
      </c>
      <c r="L1034" s="25">
        <f>INDEX(FC_E3,$I1034)+(MEDIAN(MinStable,$F1034,1)-INDEX(FC_L,$I1034))*(INDEX(FC_E3,$I1034+1)-INDEX(FC_E3,$I1034))/(INDEX(FC_L,$I1034+1)-INDEX(FC_L,$I1034))</f>
        <v>0.41499999999999998</v>
      </c>
      <c r="M1034" s="26">
        <f>(Cap_1*F1034/J1034+IF(N_base&gt;=2,Cap_2*F1034/K1034,0)+IF(N_base&gt;=3,Cap_3*F1034/L1034,0))*dt/60</f>
        <v>0.13434959664142687</v>
      </c>
    </row>
    <row r="1035" spans="1:13" x14ac:dyDescent="0.2">
      <c r="A1035">
        <v>1033</v>
      </c>
      <c r="B1035" s="22">
        <f>A1035/1440</f>
        <v>0.71736111111111112</v>
      </c>
      <c r="C1035" s="27">
        <f>Sim!C1035</f>
        <v>3.85</v>
      </c>
      <c r="D1035" s="24">
        <f>Cap_base</f>
        <v>3.4</v>
      </c>
      <c r="E1035" s="24">
        <f>MEDIAN(MinStable*D1035,C1035,D1035)</f>
        <v>3.4</v>
      </c>
      <c r="F1035" s="25">
        <f>E1035/D1035</f>
        <v>1</v>
      </c>
      <c r="G1035" s="24">
        <f>MAX(0,C1035-E1035)</f>
        <v>0.45000000000000018</v>
      </c>
      <c r="H1035" s="24">
        <f>MAX(0,E1035-C1035)</f>
        <v>0</v>
      </c>
      <c r="I1035">
        <f>MIN(MATCH(MEDIAN(MinStable,F1035,1),FC_L,1),3)</f>
        <v>3</v>
      </c>
      <c r="J1035" s="25">
        <f>INDEX(FC_E1,$I1035)+(MEDIAN(MinStable,$F1035,1)-INDEX(FC_L,$I1035))*(INDEX(FC_E1,$I1035+1)-INDEX(FC_E1,$I1035))/(INDEX(FC_L,$I1035+1)-INDEX(FC_L,$I1035))</f>
        <v>0.42799999999999999</v>
      </c>
      <c r="K1035" s="25">
        <f>INDEX(FC_E2,$I1035)+(MEDIAN(MinStable,$F1035,1)-INDEX(FC_L,$I1035))*(INDEX(FC_E2,$I1035+1)-INDEX(FC_E2,$I1035))/(INDEX(FC_L,$I1035+1)-INDEX(FC_L,$I1035))</f>
        <v>0.42199999999999999</v>
      </c>
      <c r="L1035" s="25">
        <f>INDEX(FC_E3,$I1035)+(MEDIAN(MinStable,$F1035,1)-INDEX(FC_L,$I1035))*(INDEX(FC_E3,$I1035+1)-INDEX(FC_E3,$I1035))/(INDEX(FC_L,$I1035+1)-INDEX(FC_L,$I1035))</f>
        <v>0.41499999999999998</v>
      </c>
      <c r="M1035" s="26">
        <f>(Cap_1*F1035/J1035+IF(N_base&gt;=2,Cap_2*F1035/K1035,0)+IF(N_base&gt;=3,Cap_3*F1035/L1035,0))*dt/60</f>
        <v>0.13434959664142687</v>
      </c>
    </row>
    <row r="1036" spans="1:13" x14ac:dyDescent="0.2">
      <c r="A1036">
        <v>1034</v>
      </c>
      <c r="B1036" s="22">
        <f>A1036/1440</f>
        <v>0.71805555555555556</v>
      </c>
      <c r="C1036" s="27">
        <f>Sim!C1036</f>
        <v>3.7421000000000002</v>
      </c>
      <c r="D1036" s="24">
        <f>Cap_base</f>
        <v>3.4</v>
      </c>
      <c r="E1036" s="24">
        <f>MEDIAN(MinStable*D1036,C1036,D1036)</f>
        <v>3.4</v>
      </c>
      <c r="F1036" s="25">
        <f>E1036/D1036</f>
        <v>1</v>
      </c>
      <c r="G1036" s="24">
        <f>MAX(0,C1036-E1036)</f>
        <v>0.34210000000000029</v>
      </c>
      <c r="H1036" s="24">
        <f>MAX(0,E1036-C1036)</f>
        <v>0</v>
      </c>
      <c r="I1036">
        <f>MIN(MATCH(MEDIAN(MinStable,F1036,1),FC_L,1),3)</f>
        <v>3</v>
      </c>
      <c r="J1036" s="25">
        <f>INDEX(FC_E1,$I1036)+(MEDIAN(MinStable,$F1036,1)-INDEX(FC_L,$I1036))*(INDEX(FC_E1,$I1036+1)-INDEX(FC_E1,$I1036))/(INDEX(FC_L,$I1036+1)-INDEX(FC_L,$I1036))</f>
        <v>0.42799999999999999</v>
      </c>
      <c r="K1036" s="25">
        <f>INDEX(FC_E2,$I1036)+(MEDIAN(MinStable,$F1036,1)-INDEX(FC_L,$I1036))*(INDEX(FC_E2,$I1036+1)-INDEX(FC_E2,$I1036))/(INDEX(FC_L,$I1036+1)-INDEX(FC_L,$I1036))</f>
        <v>0.42199999999999999</v>
      </c>
      <c r="L1036" s="25">
        <f>INDEX(FC_E3,$I1036)+(MEDIAN(MinStable,$F1036,1)-INDEX(FC_L,$I1036))*(INDEX(FC_E3,$I1036+1)-INDEX(FC_E3,$I1036))/(INDEX(FC_L,$I1036+1)-INDEX(FC_L,$I1036))</f>
        <v>0.41499999999999998</v>
      </c>
      <c r="M1036" s="26">
        <f>(Cap_1*F1036/J1036+IF(N_base&gt;=2,Cap_2*F1036/K1036,0)+IF(N_base&gt;=3,Cap_3*F1036/L1036,0))*dt/60</f>
        <v>0.13434959664142687</v>
      </c>
    </row>
    <row r="1037" spans="1:13" x14ac:dyDescent="0.2">
      <c r="A1037">
        <v>1035</v>
      </c>
      <c r="B1037" s="22">
        <f>A1037/1440</f>
        <v>0.71875</v>
      </c>
      <c r="C1037" s="27">
        <f>Sim!C1037</f>
        <v>3.9582999999999999</v>
      </c>
      <c r="D1037" s="24">
        <f>Cap_base</f>
        <v>3.4</v>
      </c>
      <c r="E1037" s="24">
        <f>MEDIAN(MinStable*D1037,C1037,D1037)</f>
        <v>3.4</v>
      </c>
      <c r="F1037" s="25">
        <f>E1037/D1037</f>
        <v>1</v>
      </c>
      <c r="G1037" s="24">
        <f>MAX(0,C1037-E1037)</f>
        <v>0.55830000000000002</v>
      </c>
      <c r="H1037" s="24">
        <f>MAX(0,E1037-C1037)</f>
        <v>0</v>
      </c>
      <c r="I1037">
        <f>MIN(MATCH(MEDIAN(MinStable,F1037,1),FC_L,1),3)</f>
        <v>3</v>
      </c>
      <c r="J1037" s="25">
        <f>INDEX(FC_E1,$I1037)+(MEDIAN(MinStable,$F1037,1)-INDEX(FC_L,$I1037))*(INDEX(FC_E1,$I1037+1)-INDEX(FC_E1,$I1037))/(INDEX(FC_L,$I1037+1)-INDEX(FC_L,$I1037))</f>
        <v>0.42799999999999999</v>
      </c>
      <c r="K1037" s="25">
        <f>INDEX(FC_E2,$I1037)+(MEDIAN(MinStable,$F1037,1)-INDEX(FC_L,$I1037))*(INDEX(FC_E2,$I1037+1)-INDEX(FC_E2,$I1037))/(INDEX(FC_L,$I1037+1)-INDEX(FC_L,$I1037))</f>
        <v>0.42199999999999999</v>
      </c>
      <c r="L1037" s="25">
        <f>INDEX(FC_E3,$I1037)+(MEDIAN(MinStable,$F1037,1)-INDEX(FC_L,$I1037))*(INDEX(FC_E3,$I1037+1)-INDEX(FC_E3,$I1037))/(INDEX(FC_L,$I1037+1)-INDEX(FC_L,$I1037))</f>
        <v>0.41499999999999998</v>
      </c>
      <c r="M1037" s="26">
        <f>(Cap_1*F1037/J1037+IF(N_base&gt;=2,Cap_2*F1037/K1037,0)+IF(N_base&gt;=3,Cap_3*F1037/L1037,0))*dt/60</f>
        <v>0.13434959664142687</v>
      </c>
    </row>
    <row r="1038" spans="1:13" x14ac:dyDescent="0.2">
      <c r="A1038">
        <v>1036</v>
      </c>
      <c r="B1038" s="22">
        <f>A1038/1440</f>
        <v>0.71944444444444444</v>
      </c>
      <c r="C1038" s="27">
        <f>Sim!C1038</f>
        <v>4.5728</v>
      </c>
      <c r="D1038" s="24">
        <f>Cap_base</f>
        <v>3.4</v>
      </c>
      <c r="E1038" s="24">
        <f>MEDIAN(MinStable*D1038,C1038,D1038)</f>
        <v>3.4</v>
      </c>
      <c r="F1038" s="25">
        <f>E1038/D1038</f>
        <v>1</v>
      </c>
      <c r="G1038" s="24">
        <f>MAX(0,C1038-E1038)</f>
        <v>1.1728000000000001</v>
      </c>
      <c r="H1038" s="24">
        <f>MAX(0,E1038-C1038)</f>
        <v>0</v>
      </c>
      <c r="I1038">
        <f>MIN(MATCH(MEDIAN(MinStable,F1038,1),FC_L,1),3)</f>
        <v>3</v>
      </c>
      <c r="J1038" s="25">
        <f>INDEX(FC_E1,$I1038)+(MEDIAN(MinStable,$F1038,1)-INDEX(FC_L,$I1038))*(INDEX(FC_E1,$I1038+1)-INDEX(FC_E1,$I1038))/(INDEX(FC_L,$I1038+1)-INDEX(FC_L,$I1038))</f>
        <v>0.42799999999999999</v>
      </c>
      <c r="K1038" s="25">
        <f>INDEX(FC_E2,$I1038)+(MEDIAN(MinStable,$F1038,1)-INDEX(FC_L,$I1038))*(INDEX(FC_E2,$I1038+1)-INDEX(FC_E2,$I1038))/(INDEX(FC_L,$I1038+1)-INDEX(FC_L,$I1038))</f>
        <v>0.42199999999999999</v>
      </c>
      <c r="L1038" s="25">
        <f>INDEX(FC_E3,$I1038)+(MEDIAN(MinStable,$F1038,1)-INDEX(FC_L,$I1038))*(INDEX(FC_E3,$I1038+1)-INDEX(FC_E3,$I1038))/(INDEX(FC_L,$I1038+1)-INDEX(FC_L,$I1038))</f>
        <v>0.41499999999999998</v>
      </c>
      <c r="M1038" s="26">
        <f>(Cap_1*F1038/J1038+IF(N_base&gt;=2,Cap_2*F1038/K1038,0)+IF(N_base&gt;=3,Cap_3*F1038/L1038,0))*dt/60</f>
        <v>0.13434959664142687</v>
      </c>
    </row>
    <row r="1039" spans="1:13" x14ac:dyDescent="0.2">
      <c r="A1039">
        <v>1037</v>
      </c>
      <c r="B1039" s="22">
        <f>A1039/1440</f>
        <v>0.72013888888888888</v>
      </c>
      <c r="C1039" s="27">
        <f>Sim!C1039</f>
        <v>3.8403</v>
      </c>
      <c r="D1039" s="24">
        <f>Cap_base</f>
        <v>3.4</v>
      </c>
      <c r="E1039" s="24">
        <f>MEDIAN(MinStable*D1039,C1039,D1039)</f>
        <v>3.4</v>
      </c>
      <c r="F1039" s="25">
        <f>E1039/D1039</f>
        <v>1</v>
      </c>
      <c r="G1039" s="24">
        <f>MAX(0,C1039-E1039)</f>
        <v>0.44030000000000014</v>
      </c>
      <c r="H1039" s="24">
        <f>MAX(0,E1039-C1039)</f>
        <v>0</v>
      </c>
      <c r="I1039">
        <f>MIN(MATCH(MEDIAN(MinStable,F1039,1),FC_L,1),3)</f>
        <v>3</v>
      </c>
      <c r="J1039" s="25">
        <f>INDEX(FC_E1,$I1039)+(MEDIAN(MinStable,$F1039,1)-INDEX(FC_L,$I1039))*(INDEX(FC_E1,$I1039+1)-INDEX(FC_E1,$I1039))/(INDEX(FC_L,$I1039+1)-INDEX(FC_L,$I1039))</f>
        <v>0.42799999999999999</v>
      </c>
      <c r="K1039" s="25">
        <f>INDEX(FC_E2,$I1039)+(MEDIAN(MinStable,$F1039,1)-INDEX(FC_L,$I1039))*(INDEX(FC_E2,$I1039+1)-INDEX(FC_E2,$I1039))/(INDEX(FC_L,$I1039+1)-INDEX(FC_L,$I1039))</f>
        <v>0.42199999999999999</v>
      </c>
      <c r="L1039" s="25">
        <f>INDEX(FC_E3,$I1039)+(MEDIAN(MinStable,$F1039,1)-INDEX(FC_L,$I1039))*(INDEX(FC_E3,$I1039+1)-INDEX(FC_E3,$I1039))/(INDEX(FC_L,$I1039+1)-INDEX(FC_L,$I1039))</f>
        <v>0.41499999999999998</v>
      </c>
      <c r="M1039" s="26">
        <f>(Cap_1*F1039/J1039+IF(N_base&gt;=2,Cap_2*F1039/K1039,0)+IF(N_base&gt;=3,Cap_3*F1039/L1039,0))*dt/60</f>
        <v>0.13434959664142687</v>
      </c>
    </row>
    <row r="1040" spans="1:13" x14ac:dyDescent="0.2">
      <c r="A1040">
        <v>1038</v>
      </c>
      <c r="B1040" s="22">
        <f>A1040/1440</f>
        <v>0.72083333333333333</v>
      </c>
      <c r="C1040" s="27">
        <f>Sim!C1040</f>
        <v>3.8334000000000001</v>
      </c>
      <c r="D1040" s="24">
        <f>Cap_base</f>
        <v>3.4</v>
      </c>
      <c r="E1040" s="24">
        <f>MEDIAN(MinStable*D1040,C1040,D1040)</f>
        <v>3.4</v>
      </c>
      <c r="F1040" s="25">
        <f>E1040/D1040</f>
        <v>1</v>
      </c>
      <c r="G1040" s="24">
        <f>MAX(0,C1040-E1040)</f>
        <v>0.43340000000000023</v>
      </c>
      <c r="H1040" s="24">
        <f>MAX(0,E1040-C1040)</f>
        <v>0</v>
      </c>
      <c r="I1040">
        <f>MIN(MATCH(MEDIAN(MinStable,F1040,1),FC_L,1),3)</f>
        <v>3</v>
      </c>
      <c r="J1040" s="25">
        <f>INDEX(FC_E1,$I1040)+(MEDIAN(MinStable,$F1040,1)-INDEX(FC_L,$I1040))*(INDEX(FC_E1,$I1040+1)-INDEX(FC_E1,$I1040))/(INDEX(FC_L,$I1040+1)-INDEX(FC_L,$I1040))</f>
        <v>0.42799999999999999</v>
      </c>
      <c r="K1040" s="25">
        <f>INDEX(FC_E2,$I1040)+(MEDIAN(MinStable,$F1040,1)-INDEX(FC_L,$I1040))*(INDEX(FC_E2,$I1040+1)-INDEX(FC_E2,$I1040))/(INDEX(FC_L,$I1040+1)-INDEX(FC_L,$I1040))</f>
        <v>0.42199999999999999</v>
      </c>
      <c r="L1040" s="25">
        <f>INDEX(FC_E3,$I1040)+(MEDIAN(MinStable,$F1040,1)-INDEX(FC_L,$I1040))*(INDEX(FC_E3,$I1040+1)-INDEX(FC_E3,$I1040))/(INDEX(FC_L,$I1040+1)-INDEX(FC_L,$I1040))</f>
        <v>0.41499999999999998</v>
      </c>
      <c r="M1040" s="26">
        <f>(Cap_1*F1040/J1040+IF(N_base&gt;=2,Cap_2*F1040/K1040,0)+IF(N_base&gt;=3,Cap_3*F1040/L1040,0))*dt/60</f>
        <v>0.13434959664142687</v>
      </c>
    </row>
    <row r="1041" spans="1:13" x14ac:dyDescent="0.2">
      <c r="A1041">
        <v>1039</v>
      </c>
      <c r="B1041" s="22">
        <f>A1041/1440</f>
        <v>0.72152777777777777</v>
      </c>
      <c r="C1041" s="27">
        <f>Sim!C1041</f>
        <v>3.77</v>
      </c>
      <c r="D1041" s="24">
        <f>Cap_base</f>
        <v>3.4</v>
      </c>
      <c r="E1041" s="24">
        <f>MEDIAN(MinStable*D1041,C1041,D1041)</f>
        <v>3.4</v>
      </c>
      <c r="F1041" s="25">
        <f>E1041/D1041</f>
        <v>1</v>
      </c>
      <c r="G1041" s="24">
        <f>MAX(0,C1041-E1041)</f>
        <v>0.37000000000000011</v>
      </c>
      <c r="H1041" s="24">
        <f>MAX(0,E1041-C1041)</f>
        <v>0</v>
      </c>
      <c r="I1041">
        <f>MIN(MATCH(MEDIAN(MinStable,F1041,1),FC_L,1),3)</f>
        <v>3</v>
      </c>
      <c r="J1041" s="25">
        <f>INDEX(FC_E1,$I1041)+(MEDIAN(MinStable,$F1041,1)-INDEX(FC_L,$I1041))*(INDEX(FC_E1,$I1041+1)-INDEX(FC_E1,$I1041))/(INDEX(FC_L,$I1041+1)-INDEX(FC_L,$I1041))</f>
        <v>0.42799999999999999</v>
      </c>
      <c r="K1041" s="25">
        <f>INDEX(FC_E2,$I1041)+(MEDIAN(MinStable,$F1041,1)-INDEX(FC_L,$I1041))*(INDEX(FC_E2,$I1041+1)-INDEX(FC_E2,$I1041))/(INDEX(FC_L,$I1041+1)-INDEX(FC_L,$I1041))</f>
        <v>0.42199999999999999</v>
      </c>
      <c r="L1041" s="25">
        <f>INDEX(FC_E3,$I1041)+(MEDIAN(MinStable,$F1041,1)-INDEX(FC_L,$I1041))*(INDEX(FC_E3,$I1041+1)-INDEX(FC_E3,$I1041))/(INDEX(FC_L,$I1041+1)-INDEX(FC_L,$I1041))</f>
        <v>0.41499999999999998</v>
      </c>
      <c r="M1041" s="26">
        <f>(Cap_1*F1041/J1041+IF(N_base&gt;=2,Cap_2*F1041/K1041,0)+IF(N_base&gt;=3,Cap_3*F1041/L1041,0))*dt/60</f>
        <v>0.13434959664142687</v>
      </c>
    </row>
    <row r="1042" spans="1:13" x14ac:dyDescent="0.2">
      <c r="A1042">
        <v>1040</v>
      </c>
      <c r="B1042" s="22">
        <f>A1042/1440</f>
        <v>0.72222222222222221</v>
      </c>
      <c r="C1042" s="27">
        <f>Sim!C1042</f>
        <v>3.8035999999999999</v>
      </c>
      <c r="D1042" s="24">
        <f>Cap_base</f>
        <v>3.4</v>
      </c>
      <c r="E1042" s="24">
        <f>MEDIAN(MinStable*D1042,C1042,D1042)</f>
        <v>3.4</v>
      </c>
      <c r="F1042" s="25">
        <f>E1042/D1042</f>
        <v>1</v>
      </c>
      <c r="G1042" s="24">
        <f>MAX(0,C1042-E1042)</f>
        <v>0.40359999999999996</v>
      </c>
      <c r="H1042" s="24">
        <f>MAX(0,E1042-C1042)</f>
        <v>0</v>
      </c>
      <c r="I1042">
        <f>MIN(MATCH(MEDIAN(MinStable,F1042,1),FC_L,1),3)</f>
        <v>3</v>
      </c>
      <c r="J1042" s="25">
        <f>INDEX(FC_E1,$I1042)+(MEDIAN(MinStable,$F1042,1)-INDEX(FC_L,$I1042))*(INDEX(FC_E1,$I1042+1)-INDEX(FC_E1,$I1042))/(INDEX(FC_L,$I1042+1)-INDEX(FC_L,$I1042))</f>
        <v>0.42799999999999999</v>
      </c>
      <c r="K1042" s="25">
        <f>INDEX(FC_E2,$I1042)+(MEDIAN(MinStable,$F1042,1)-INDEX(FC_L,$I1042))*(INDEX(FC_E2,$I1042+1)-INDEX(FC_E2,$I1042))/(INDEX(FC_L,$I1042+1)-INDEX(FC_L,$I1042))</f>
        <v>0.42199999999999999</v>
      </c>
      <c r="L1042" s="25">
        <f>INDEX(FC_E3,$I1042)+(MEDIAN(MinStable,$F1042,1)-INDEX(FC_L,$I1042))*(INDEX(FC_E3,$I1042+1)-INDEX(FC_E3,$I1042))/(INDEX(FC_L,$I1042+1)-INDEX(FC_L,$I1042))</f>
        <v>0.41499999999999998</v>
      </c>
      <c r="M1042" s="26">
        <f>(Cap_1*F1042/J1042+IF(N_base&gt;=2,Cap_2*F1042/K1042,0)+IF(N_base&gt;=3,Cap_3*F1042/L1042,0))*dt/60</f>
        <v>0.13434959664142687</v>
      </c>
    </row>
    <row r="1043" spans="1:13" x14ac:dyDescent="0.2">
      <c r="A1043">
        <v>1041</v>
      </c>
      <c r="B1043" s="22">
        <f>A1043/1440</f>
        <v>0.72291666666666665</v>
      </c>
      <c r="C1043" s="27">
        <f>Sim!C1043</f>
        <v>3.8243999999999998</v>
      </c>
      <c r="D1043" s="24">
        <f>Cap_base</f>
        <v>3.4</v>
      </c>
      <c r="E1043" s="24">
        <f>MEDIAN(MinStable*D1043,C1043,D1043)</f>
        <v>3.4</v>
      </c>
      <c r="F1043" s="25">
        <f>E1043/D1043</f>
        <v>1</v>
      </c>
      <c r="G1043" s="24">
        <f>MAX(0,C1043-E1043)</f>
        <v>0.42439999999999989</v>
      </c>
      <c r="H1043" s="24">
        <f>MAX(0,E1043-C1043)</f>
        <v>0</v>
      </c>
      <c r="I1043">
        <f>MIN(MATCH(MEDIAN(MinStable,F1043,1),FC_L,1),3)</f>
        <v>3</v>
      </c>
      <c r="J1043" s="25">
        <f>INDEX(FC_E1,$I1043)+(MEDIAN(MinStable,$F1043,1)-INDEX(FC_L,$I1043))*(INDEX(FC_E1,$I1043+1)-INDEX(FC_E1,$I1043))/(INDEX(FC_L,$I1043+1)-INDEX(FC_L,$I1043))</f>
        <v>0.42799999999999999</v>
      </c>
      <c r="K1043" s="25">
        <f>INDEX(FC_E2,$I1043)+(MEDIAN(MinStable,$F1043,1)-INDEX(FC_L,$I1043))*(INDEX(FC_E2,$I1043+1)-INDEX(FC_E2,$I1043))/(INDEX(FC_L,$I1043+1)-INDEX(FC_L,$I1043))</f>
        <v>0.42199999999999999</v>
      </c>
      <c r="L1043" s="25">
        <f>INDEX(FC_E3,$I1043)+(MEDIAN(MinStable,$F1043,1)-INDEX(FC_L,$I1043))*(INDEX(FC_E3,$I1043+1)-INDEX(FC_E3,$I1043))/(INDEX(FC_L,$I1043+1)-INDEX(FC_L,$I1043))</f>
        <v>0.41499999999999998</v>
      </c>
      <c r="M1043" s="26">
        <f>(Cap_1*F1043/J1043+IF(N_base&gt;=2,Cap_2*F1043/K1043,0)+IF(N_base&gt;=3,Cap_3*F1043/L1043,0))*dt/60</f>
        <v>0.13434959664142687</v>
      </c>
    </row>
    <row r="1044" spans="1:13" x14ac:dyDescent="0.2">
      <c r="A1044">
        <v>1042</v>
      </c>
      <c r="B1044" s="22">
        <f>A1044/1440</f>
        <v>0.72361111111111109</v>
      </c>
      <c r="C1044" s="27">
        <f>Sim!C1044</f>
        <v>3.8342999999999998</v>
      </c>
      <c r="D1044" s="24">
        <f>Cap_base</f>
        <v>3.4</v>
      </c>
      <c r="E1044" s="24">
        <f>MEDIAN(MinStable*D1044,C1044,D1044)</f>
        <v>3.4</v>
      </c>
      <c r="F1044" s="25">
        <f>E1044/D1044</f>
        <v>1</v>
      </c>
      <c r="G1044" s="24">
        <f>MAX(0,C1044-E1044)</f>
        <v>0.43429999999999991</v>
      </c>
      <c r="H1044" s="24">
        <f>MAX(0,E1044-C1044)</f>
        <v>0</v>
      </c>
      <c r="I1044">
        <f>MIN(MATCH(MEDIAN(MinStable,F1044,1),FC_L,1),3)</f>
        <v>3</v>
      </c>
      <c r="J1044" s="25">
        <f>INDEX(FC_E1,$I1044)+(MEDIAN(MinStable,$F1044,1)-INDEX(FC_L,$I1044))*(INDEX(FC_E1,$I1044+1)-INDEX(FC_E1,$I1044))/(INDEX(FC_L,$I1044+1)-INDEX(FC_L,$I1044))</f>
        <v>0.42799999999999999</v>
      </c>
      <c r="K1044" s="25">
        <f>INDEX(FC_E2,$I1044)+(MEDIAN(MinStable,$F1044,1)-INDEX(FC_L,$I1044))*(INDEX(FC_E2,$I1044+1)-INDEX(FC_E2,$I1044))/(INDEX(FC_L,$I1044+1)-INDEX(FC_L,$I1044))</f>
        <v>0.42199999999999999</v>
      </c>
      <c r="L1044" s="25">
        <f>INDEX(FC_E3,$I1044)+(MEDIAN(MinStable,$F1044,1)-INDEX(FC_L,$I1044))*(INDEX(FC_E3,$I1044+1)-INDEX(FC_E3,$I1044))/(INDEX(FC_L,$I1044+1)-INDEX(FC_L,$I1044))</f>
        <v>0.41499999999999998</v>
      </c>
      <c r="M1044" s="26">
        <f>(Cap_1*F1044/J1044+IF(N_base&gt;=2,Cap_2*F1044/K1044,0)+IF(N_base&gt;=3,Cap_3*F1044/L1044,0))*dt/60</f>
        <v>0.13434959664142687</v>
      </c>
    </row>
    <row r="1045" spans="1:13" x14ac:dyDescent="0.2">
      <c r="A1045">
        <v>1043</v>
      </c>
      <c r="B1045" s="22">
        <f>A1045/1440</f>
        <v>0.72430555555555554</v>
      </c>
      <c r="C1045" s="27">
        <f>Sim!C1045</f>
        <v>3.9053</v>
      </c>
      <c r="D1045" s="24">
        <f>Cap_base</f>
        <v>3.4</v>
      </c>
      <c r="E1045" s="24">
        <f>MEDIAN(MinStable*D1045,C1045,D1045)</f>
        <v>3.4</v>
      </c>
      <c r="F1045" s="25">
        <f>E1045/D1045</f>
        <v>1</v>
      </c>
      <c r="G1045" s="24">
        <f>MAX(0,C1045-E1045)</f>
        <v>0.50530000000000008</v>
      </c>
      <c r="H1045" s="24">
        <f>MAX(0,E1045-C1045)</f>
        <v>0</v>
      </c>
      <c r="I1045">
        <f>MIN(MATCH(MEDIAN(MinStable,F1045,1),FC_L,1),3)</f>
        <v>3</v>
      </c>
      <c r="J1045" s="25">
        <f>INDEX(FC_E1,$I1045)+(MEDIAN(MinStable,$F1045,1)-INDEX(FC_L,$I1045))*(INDEX(FC_E1,$I1045+1)-INDEX(FC_E1,$I1045))/(INDEX(FC_L,$I1045+1)-INDEX(FC_L,$I1045))</f>
        <v>0.42799999999999999</v>
      </c>
      <c r="K1045" s="25">
        <f>INDEX(FC_E2,$I1045)+(MEDIAN(MinStable,$F1045,1)-INDEX(FC_L,$I1045))*(INDEX(FC_E2,$I1045+1)-INDEX(FC_E2,$I1045))/(INDEX(FC_L,$I1045+1)-INDEX(FC_L,$I1045))</f>
        <v>0.42199999999999999</v>
      </c>
      <c r="L1045" s="25">
        <f>INDEX(FC_E3,$I1045)+(MEDIAN(MinStable,$F1045,1)-INDEX(FC_L,$I1045))*(INDEX(FC_E3,$I1045+1)-INDEX(FC_E3,$I1045))/(INDEX(FC_L,$I1045+1)-INDEX(FC_L,$I1045))</f>
        <v>0.41499999999999998</v>
      </c>
      <c r="M1045" s="26">
        <f>(Cap_1*F1045/J1045+IF(N_base&gt;=2,Cap_2*F1045/K1045,0)+IF(N_base&gt;=3,Cap_3*F1045/L1045,0))*dt/60</f>
        <v>0.13434959664142687</v>
      </c>
    </row>
    <row r="1046" spans="1:13" x14ac:dyDescent="0.2">
      <c r="A1046">
        <v>1044</v>
      </c>
      <c r="B1046" s="22">
        <f>A1046/1440</f>
        <v>0.72499999999999998</v>
      </c>
      <c r="C1046" s="27">
        <f>Sim!C1046</f>
        <v>3.8313999999999999</v>
      </c>
      <c r="D1046" s="24">
        <f>Cap_base</f>
        <v>3.4</v>
      </c>
      <c r="E1046" s="24">
        <f>MEDIAN(MinStable*D1046,C1046,D1046)</f>
        <v>3.4</v>
      </c>
      <c r="F1046" s="25">
        <f>E1046/D1046</f>
        <v>1</v>
      </c>
      <c r="G1046" s="24">
        <f>MAX(0,C1046-E1046)</f>
        <v>0.43140000000000001</v>
      </c>
      <c r="H1046" s="24">
        <f>MAX(0,E1046-C1046)</f>
        <v>0</v>
      </c>
      <c r="I1046">
        <f>MIN(MATCH(MEDIAN(MinStable,F1046,1),FC_L,1),3)</f>
        <v>3</v>
      </c>
      <c r="J1046" s="25">
        <f>INDEX(FC_E1,$I1046)+(MEDIAN(MinStable,$F1046,1)-INDEX(FC_L,$I1046))*(INDEX(FC_E1,$I1046+1)-INDEX(FC_E1,$I1046))/(INDEX(FC_L,$I1046+1)-INDEX(FC_L,$I1046))</f>
        <v>0.42799999999999999</v>
      </c>
      <c r="K1046" s="25">
        <f>INDEX(FC_E2,$I1046)+(MEDIAN(MinStable,$F1046,1)-INDEX(FC_L,$I1046))*(INDEX(FC_E2,$I1046+1)-INDEX(FC_E2,$I1046))/(INDEX(FC_L,$I1046+1)-INDEX(FC_L,$I1046))</f>
        <v>0.42199999999999999</v>
      </c>
      <c r="L1046" s="25">
        <f>INDEX(FC_E3,$I1046)+(MEDIAN(MinStable,$F1046,1)-INDEX(FC_L,$I1046))*(INDEX(FC_E3,$I1046+1)-INDEX(FC_E3,$I1046))/(INDEX(FC_L,$I1046+1)-INDEX(FC_L,$I1046))</f>
        <v>0.41499999999999998</v>
      </c>
      <c r="M1046" s="26">
        <f>(Cap_1*F1046/J1046+IF(N_base&gt;=2,Cap_2*F1046/K1046,0)+IF(N_base&gt;=3,Cap_3*F1046/L1046,0))*dt/60</f>
        <v>0.13434959664142687</v>
      </c>
    </row>
    <row r="1047" spans="1:13" x14ac:dyDescent="0.2">
      <c r="A1047">
        <v>1045</v>
      </c>
      <c r="B1047" s="22">
        <f>A1047/1440</f>
        <v>0.72569444444444442</v>
      </c>
      <c r="C1047" s="27">
        <f>Sim!C1047</f>
        <v>3.8285999999999998</v>
      </c>
      <c r="D1047" s="24">
        <f>Cap_base</f>
        <v>3.4</v>
      </c>
      <c r="E1047" s="24">
        <f>MEDIAN(MinStable*D1047,C1047,D1047)</f>
        <v>3.4</v>
      </c>
      <c r="F1047" s="25">
        <f>E1047/D1047</f>
        <v>1</v>
      </c>
      <c r="G1047" s="24">
        <f>MAX(0,C1047-E1047)</f>
        <v>0.42859999999999987</v>
      </c>
      <c r="H1047" s="24">
        <f>MAX(0,E1047-C1047)</f>
        <v>0</v>
      </c>
      <c r="I1047">
        <f>MIN(MATCH(MEDIAN(MinStable,F1047,1),FC_L,1),3)</f>
        <v>3</v>
      </c>
      <c r="J1047" s="25">
        <f>INDEX(FC_E1,$I1047)+(MEDIAN(MinStable,$F1047,1)-INDEX(FC_L,$I1047))*(INDEX(FC_E1,$I1047+1)-INDEX(FC_E1,$I1047))/(INDEX(FC_L,$I1047+1)-INDEX(FC_L,$I1047))</f>
        <v>0.42799999999999999</v>
      </c>
      <c r="K1047" s="25">
        <f>INDEX(FC_E2,$I1047)+(MEDIAN(MinStable,$F1047,1)-INDEX(FC_L,$I1047))*(INDEX(FC_E2,$I1047+1)-INDEX(FC_E2,$I1047))/(INDEX(FC_L,$I1047+1)-INDEX(FC_L,$I1047))</f>
        <v>0.42199999999999999</v>
      </c>
      <c r="L1047" s="25">
        <f>INDEX(FC_E3,$I1047)+(MEDIAN(MinStable,$F1047,1)-INDEX(FC_L,$I1047))*(INDEX(FC_E3,$I1047+1)-INDEX(FC_E3,$I1047))/(INDEX(FC_L,$I1047+1)-INDEX(FC_L,$I1047))</f>
        <v>0.41499999999999998</v>
      </c>
      <c r="M1047" s="26">
        <f>(Cap_1*F1047/J1047+IF(N_base&gt;=2,Cap_2*F1047/K1047,0)+IF(N_base&gt;=3,Cap_3*F1047/L1047,0))*dt/60</f>
        <v>0.13434959664142687</v>
      </c>
    </row>
    <row r="1048" spans="1:13" x14ac:dyDescent="0.2">
      <c r="A1048">
        <v>1046</v>
      </c>
      <c r="B1048" s="22">
        <f>A1048/1440</f>
        <v>0.72638888888888886</v>
      </c>
      <c r="C1048" s="27">
        <f>Sim!C1048</f>
        <v>3.8605</v>
      </c>
      <c r="D1048" s="24">
        <f>Cap_base</f>
        <v>3.4</v>
      </c>
      <c r="E1048" s="24">
        <f>MEDIAN(MinStable*D1048,C1048,D1048)</f>
        <v>3.4</v>
      </c>
      <c r="F1048" s="25">
        <f>E1048/D1048</f>
        <v>1</v>
      </c>
      <c r="G1048" s="24">
        <f>MAX(0,C1048-E1048)</f>
        <v>0.46050000000000013</v>
      </c>
      <c r="H1048" s="24">
        <f>MAX(0,E1048-C1048)</f>
        <v>0</v>
      </c>
      <c r="I1048">
        <f>MIN(MATCH(MEDIAN(MinStable,F1048,1),FC_L,1),3)</f>
        <v>3</v>
      </c>
      <c r="J1048" s="25">
        <f>INDEX(FC_E1,$I1048)+(MEDIAN(MinStable,$F1048,1)-INDEX(FC_L,$I1048))*(INDEX(FC_E1,$I1048+1)-INDEX(FC_E1,$I1048))/(INDEX(FC_L,$I1048+1)-INDEX(FC_L,$I1048))</f>
        <v>0.42799999999999999</v>
      </c>
      <c r="K1048" s="25">
        <f>INDEX(FC_E2,$I1048)+(MEDIAN(MinStable,$F1048,1)-INDEX(FC_L,$I1048))*(INDEX(FC_E2,$I1048+1)-INDEX(FC_E2,$I1048))/(INDEX(FC_L,$I1048+1)-INDEX(FC_L,$I1048))</f>
        <v>0.42199999999999999</v>
      </c>
      <c r="L1048" s="25">
        <f>INDEX(FC_E3,$I1048)+(MEDIAN(MinStable,$F1048,1)-INDEX(FC_L,$I1048))*(INDEX(FC_E3,$I1048+1)-INDEX(FC_E3,$I1048))/(INDEX(FC_L,$I1048+1)-INDEX(FC_L,$I1048))</f>
        <v>0.41499999999999998</v>
      </c>
      <c r="M1048" s="26">
        <f>(Cap_1*F1048/J1048+IF(N_base&gt;=2,Cap_2*F1048/K1048,0)+IF(N_base&gt;=3,Cap_3*F1048/L1048,0))*dt/60</f>
        <v>0.13434959664142687</v>
      </c>
    </row>
    <row r="1049" spans="1:13" x14ac:dyDescent="0.2">
      <c r="A1049">
        <v>1047</v>
      </c>
      <c r="B1049" s="22">
        <f>A1049/1440</f>
        <v>0.7270833333333333</v>
      </c>
      <c r="C1049" s="27">
        <f>Sim!C1049</f>
        <v>3.8163999999999998</v>
      </c>
      <c r="D1049" s="24">
        <f>Cap_base</f>
        <v>3.4</v>
      </c>
      <c r="E1049" s="24">
        <f>MEDIAN(MinStable*D1049,C1049,D1049)</f>
        <v>3.4</v>
      </c>
      <c r="F1049" s="25">
        <f>E1049/D1049</f>
        <v>1</v>
      </c>
      <c r="G1049" s="24">
        <f>MAX(0,C1049-E1049)</f>
        <v>0.41639999999999988</v>
      </c>
      <c r="H1049" s="24">
        <f>MAX(0,E1049-C1049)</f>
        <v>0</v>
      </c>
      <c r="I1049">
        <f>MIN(MATCH(MEDIAN(MinStable,F1049,1),FC_L,1),3)</f>
        <v>3</v>
      </c>
      <c r="J1049" s="25">
        <f>INDEX(FC_E1,$I1049)+(MEDIAN(MinStable,$F1049,1)-INDEX(FC_L,$I1049))*(INDEX(FC_E1,$I1049+1)-INDEX(FC_E1,$I1049))/(INDEX(FC_L,$I1049+1)-INDEX(FC_L,$I1049))</f>
        <v>0.42799999999999999</v>
      </c>
      <c r="K1049" s="25">
        <f>INDEX(FC_E2,$I1049)+(MEDIAN(MinStable,$F1049,1)-INDEX(FC_L,$I1049))*(INDEX(FC_E2,$I1049+1)-INDEX(FC_E2,$I1049))/(INDEX(FC_L,$I1049+1)-INDEX(FC_L,$I1049))</f>
        <v>0.42199999999999999</v>
      </c>
      <c r="L1049" s="25">
        <f>INDEX(FC_E3,$I1049)+(MEDIAN(MinStable,$F1049,1)-INDEX(FC_L,$I1049))*(INDEX(FC_E3,$I1049+1)-INDEX(FC_E3,$I1049))/(INDEX(FC_L,$I1049+1)-INDEX(FC_L,$I1049))</f>
        <v>0.41499999999999998</v>
      </c>
      <c r="M1049" s="26">
        <f>(Cap_1*F1049/J1049+IF(N_base&gt;=2,Cap_2*F1049/K1049,0)+IF(N_base&gt;=3,Cap_3*F1049/L1049,0))*dt/60</f>
        <v>0.13434959664142687</v>
      </c>
    </row>
    <row r="1050" spans="1:13" x14ac:dyDescent="0.2">
      <c r="A1050">
        <v>1048</v>
      </c>
      <c r="B1050" s="22">
        <f>A1050/1440</f>
        <v>0.72777777777777775</v>
      </c>
      <c r="C1050" s="27">
        <f>Sim!C1050</f>
        <v>3.8778999999999999</v>
      </c>
      <c r="D1050" s="24">
        <f>Cap_base</f>
        <v>3.4</v>
      </c>
      <c r="E1050" s="24">
        <f>MEDIAN(MinStable*D1050,C1050,D1050)</f>
        <v>3.4</v>
      </c>
      <c r="F1050" s="25">
        <f>E1050/D1050</f>
        <v>1</v>
      </c>
      <c r="G1050" s="24">
        <f>MAX(0,C1050-E1050)</f>
        <v>0.47789999999999999</v>
      </c>
      <c r="H1050" s="24">
        <f>MAX(0,E1050-C1050)</f>
        <v>0</v>
      </c>
      <c r="I1050">
        <f>MIN(MATCH(MEDIAN(MinStable,F1050,1),FC_L,1),3)</f>
        <v>3</v>
      </c>
      <c r="J1050" s="25">
        <f>INDEX(FC_E1,$I1050)+(MEDIAN(MinStable,$F1050,1)-INDEX(FC_L,$I1050))*(INDEX(FC_E1,$I1050+1)-INDEX(FC_E1,$I1050))/(INDEX(FC_L,$I1050+1)-INDEX(FC_L,$I1050))</f>
        <v>0.42799999999999999</v>
      </c>
      <c r="K1050" s="25">
        <f>INDEX(FC_E2,$I1050)+(MEDIAN(MinStable,$F1050,1)-INDEX(FC_L,$I1050))*(INDEX(FC_E2,$I1050+1)-INDEX(FC_E2,$I1050))/(INDEX(FC_L,$I1050+1)-INDEX(FC_L,$I1050))</f>
        <v>0.42199999999999999</v>
      </c>
      <c r="L1050" s="25">
        <f>INDEX(FC_E3,$I1050)+(MEDIAN(MinStable,$F1050,1)-INDEX(FC_L,$I1050))*(INDEX(FC_E3,$I1050+1)-INDEX(FC_E3,$I1050))/(INDEX(FC_L,$I1050+1)-INDEX(FC_L,$I1050))</f>
        <v>0.41499999999999998</v>
      </c>
      <c r="M1050" s="26">
        <f>(Cap_1*F1050/J1050+IF(N_base&gt;=2,Cap_2*F1050/K1050,0)+IF(N_base&gt;=3,Cap_3*F1050/L1050,0))*dt/60</f>
        <v>0.13434959664142687</v>
      </c>
    </row>
    <row r="1051" spans="1:13" x14ac:dyDescent="0.2">
      <c r="A1051">
        <v>1049</v>
      </c>
      <c r="B1051" s="22">
        <f>A1051/1440</f>
        <v>0.72847222222222219</v>
      </c>
      <c r="C1051" s="27">
        <f>Sim!C1051</f>
        <v>3.8485999999999998</v>
      </c>
      <c r="D1051" s="24">
        <f>Cap_base</f>
        <v>3.4</v>
      </c>
      <c r="E1051" s="24">
        <f>MEDIAN(MinStable*D1051,C1051,D1051)</f>
        <v>3.4</v>
      </c>
      <c r="F1051" s="25">
        <f>E1051/D1051</f>
        <v>1</v>
      </c>
      <c r="G1051" s="24">
        <f>MAX(0,C1051-E1051)</f>
        <v>0.44859999999999989</v>
      </c>
      <c r="H1051" s="24">
        <f>MAX(0,E1051-C1051)</f>
        <v>0</v>
      </c>
      <c r="I1051">
        <f>MIN(MATCH(MEDIAN(MinStable,F1051,1),FC_L,1),3)</f>
        <v>3</v>
      </c>
      <c r="J1051" s="25">
        <f>INDEX(FC_E1,$I1051)+(MEDIAN(MinStable,$F1051,1)-INDEX(FC_L,$I1051))*(INDEX(FC_E1,$I1051+1)-INDEX(FC_E1,$I1051))/(INDEX(FC_L,$I1051+1)-INDEX(FC_L,$I1051))</f>
        <v>0.42799999999999999</v>
      </c>
      <c r="K1051" s="25">
        <f>INDEX(FC_E2,$I1051)+(MEDIAN(MinStable,$F1051,1)-INDEX(FC_L,$I1051))*(INDEX(FC_E2,$I1051+1)-INDEX(FC_E2,$I1051))/(INDEX(FC_L,$I1051+1)-INDEX(FC_L,$I1051))</f>
        <v>0.42199999999999999</v>
      </c>
      <c r="L1051" s="25">
        <f>INDEX(FC_E3,$I1051)+(MEDIAN(MinStable,$F1051,1)-INDEX(FC_L,$I1051))*(INDEX(FC_E3,$I1051+1)-INDEX(FC_E3,$I1051))/(INDEX(FC_L,$I1051+1)-INDEX(FC_L,$I1051))</f>
        <v>0.41499999999999998</v>
      </c>
      <c r="M1051" s="26">
        <f>(Cap_1*F1051/J1051+IF(N_base&gt;=2,Cap_2*F1051/K1051,0)+IF(N_base&gt;=3,Cap_3*F1051/L1051,0))*dt/60</f>
        <v>0.13434959664142687</v>
      </c>
    </row>
    <row r="1052" spans="1:13" x14ac:dyDescent="0.2">
      <c r="A1052">
        <v>1050</v>
      </c>
      <c r="B1052" s="22">
        <f>A1052/1440</f>
        <v>0.72916666666666663</v>
      </c>
      <c r="C1052" s="27">
        <f>Sim!C1052</f>
        <v>3.8984000000000001</v>
      </c>
      <c r="D1052" s="24">
        <f>Cap_base</f>
        <v>3.4</v>
      </c>
      <c r="E1052" s="24">
        <f>MEDIAN(MinStable*D1052,C1052,D1052)</f>
        <v>3.4</v>
      </c>
      <c r="F1052" s="25">
        <f>E1052/D1052</f>
        <v>1</v>
      </c>
      <c r="G1052" s="24">
        <f>MAX(0,C1052-E1052)</f>
        <v>0.49840000000000018</v>
      </c>
      <c r="H1052" s="24">
        <f>MAX(0,E1052-C1052)</f>
        <v>0</v>
      </c>
      <c r="I1052">
        <f>MIN(MATCH(MEDIAN(MinStable,F1052,1),FC_L,1),3)</f>
        <v>3</v>
      </c>
      <c r="J1052" s="25">
        <f>INDEX(FC_E1,$I1052)+(MEDIAN(MinStable,$F1052,1)-INDEX(FC_L,$I1052))*(INDEX(FC_E1,$I1052+1)-INDEX(FC_E1,$I1052))/(INDEX(FC_L,$I1052+1)-INDEX(FC_L,$I1052))</f>
        <v>0.42799999999999999</v>
      </c>
      <c r="K1052" s="25">
        <f>INDEX(FC_E2,$I1052)+(MEDIAN(MinStable,$F1052,1)-INDEX(FC_L,$I1052))*(INDEX(FC_E2,$I1052+1)-INDEX(FC_E2,$I1052))/(INDEX(FC_L,$I1052+1)-INDEX(FC_L,$I1052))</f>
        <v>0.42199999999999999</v>
      </c>
      <c r="L1052" s="25">
        <f>INDEX(FC_E3,$I1052)+(MEDIAN(MinStable,$F1052,1)-INDEX(FC_L,$I1052))*(INDEX(FC_E3,$I1052+1)-INDEX(FC_E3,$I1052))/(INDEX(FC_L,$I1052+1)-INDEX(FC_L,$I1052))</f>
        <v>0.41499999999999998</v>
      </c>
      <c r="M1052" s="26">
        <f>(Cap_1*F1052/J1052+IF(N_base&gt;=2,Cap_2*F1052/K1052,0)+IF(N_base&gt;=3,Cap_3*F1052/L1052,0))*dt/60</f>
        <v>0.13434959664142687</v>
      </c>
    </row>
    <row r="1053" spans="1:13" x14ac:dyDescent="0.2">
      <c r="A1053">
        <v>1051</v>
      </c>
      <c r="B1053" s="22">
        <f>A1053/1440</f>
        <v>0.72986111111111107</v>
      </c>
      <c r="C1053" s="27">
        <f>Sim!C1053</f>
        <v>3.9033000000000002</v>
      </c>
      <c r="D1053" s="24">
        <f>Cap_base</f>
        <v>3.4</v>
      </c>
      <c r="E1053" s="24">
        <f>MEDIAN(MinStable*D1053,C1053,D1053)</f>
        <v>3.4</v>
      </c>
      <c r="F1053" s="25">
        <f>E1053/D1053</f>
        <v>1</v>
      </c>
      <c r="G1053" s="24">
        <f>MAX(0,C1053-E1053)</f>
        <v>0.5033000000000003</v>
      </c>
      <c r="H1053" s="24">
        <f>MAX(0,E1053-C1053)</f>
        <v>0</v>
      </c>
      <c r="I1053">
        <f>MIN(MATCH(MEDIAN(MinStable,F1053,1),FC_L,1),3)</f>
        <v>3</v>
      </c>
      <c r="J1053" s="25">
        <f>INDEX(FC_E1,$I1053)+(MEDIAN(MinStable,$F1053,1)-INDEX(FC_L,$I1053))*(INDEX(FC_E1,$I1053+1)-INDEX(FC_E1,$I1053))/(INDEX(FC_L,$I1053+1)-INDEX(FC_L,$I1053))</f>
        <v>0.42799999999999999</v>
      </c>
      <c r="K1053" s="25">
        <f>INDEX(FC_E2,$I1053)+(MEDIAN(MinStable,$F1053,1)-INDEX(FC_L,$I1053))*(INDEX(FC_E2,$I1053+1)-INDEX(FC_E2,$I1053))/(INDEX(FC_L,$I1053+1)-INDEX(FC_L,$I1053))</f>
        <v>0.42199999999999999</v>
      </c>
      <c r="L1053" s="25">
        <f>INDEX(FC_E3,$I1053)+(MEDIAN(MinStable,$F1053,1)-INDEX(FC_L,$I1053))*(INDEX(FC_E3,$I1053+1)-INDEX(FC_E3,$I1053))/(INDEX(FC_L,$I1053+1)-INDEX(FC_L,$I1053))</f>
        <v>0.41499999999999998</v>
      </c>
      <c r="M1053" s="26">
        <f>(Cap_1*F1053/J1053+IF(N_base&gt;=2,Cap_2*F1053/K1053,0)+IF(N_base&gt;=3,Cap_3*F1053/L1053,0))*dt/60</f>
        <v>0.13434959664142687</v>
      </c>
    </row>
    <row r="1054" spans="1:13" x14ac:dyDescent="0.2">
      <c r="A1054">
        <v>1052</v>
      </c>
      <c r="B1054" s="22">
        <f>A1054/1440</f>
        <v>0.73055555555555551</v>
      </c>
      <c r="C1054" s="27">
        <f>Sim!C1054</f>
        <v>3.8826000000000001</v>
      </c>
      <c r="D1054" s="24">
        <f>Cap_base</f>
        <v>3.4</v>
      </c>
      <c r="E1054" s="24">
        <f>MEDIAN(MinStable*D1054,C1054,D1054)</f>
        <v>3.4</v>
      </c>
      <c r="F1054" s="25">
        <f>E1054/D1054</f>
        <v>1</v>
      </c>
      <c r="G1054" s="24">
        <f>MAX(0,C1054-E1054)</f>
        <v>0.48260000000000014</v>
      </c>
      <c r="H1054" s="24">
        <f>MAX(0,E1054-C1054)</f>
        <v>0</v>
      </c>
      <c r="I1054">
        <f>MIN(MATCH(MEDIAN(MinStable,F1054,1),FC_L,1),3)</f>
        <v>3</v>
      </c>
      <c r="J1054" s="25">
        <f>INDEX(FC_E1,$I1054)+(MEDIAN(MinStable,$F1054,1)-INDEX(FC_L,$I1054))*(INDEX(FC_E1,$I1054+1)-INDEX(FC_E1,$I1054))/(INDEX(FC_L,$I1054+1)-INDEX(FC_L,$I1054))</f>
        <v>0.42799999999999999</v>
      </c>
      <c r="K1054" s="25">
        <f>INDEX(FC_E2,$I1054)+(MEDIAN(MinStable,$F1054,1)-INDEX(FC_L,$I1054))*(INDEX(FC_E2,$I1054+1)-INDEX(FC_E2,$I1054))/(INDEX(FC_L,$I1054+1)-INDEX(FC_L,$I1054))</f>
        <v>0.42199999999999999</v>
      </c>
      <c r="L1054" s="25">
        <f>INDEX(FC_E3,$I1054)+(MEDIAN(MinStable,$F1054,1)-INDEX(FC_L,$I1054))*(INDEX(FC_E3,$I1054+1)-INDEX(FC_E3,$I1054))/(INDEX(FC_L,$I1054+1)-INDEX(FC_L,$I1054))</f>
        <v>0.41499999999999998</v>
      </c>
      <c r="M1054" s="26">
        <f>(Cap_1*F1054/J1054+IF(N_base&gt;=2,Cap_2*F1054/K1054,0)+IF(N_base&gt;=3,Cap_3*F1054/L1054,0))*dt/60</f>
        <v>0.13434959664142687</v>
      </c>
    </row>
    <row r="1055" spans="1:13" x14ac:dyDescent="0.2">
      <c r="A1055">
        <v>1053</v>
      </c>
      <c r="B1055" s="22">
        <f>A1055/1440</f>
        <v>0.73124999999999996</v>
      </c>
      <c r="C1055" s="27">
        <f>Sim!C1055</f>
        <v>3.8776000000000002</v>
      </c>
      <c r="D1055" s="24">
        <f>Cap_base</f>
        <v>3.4</v>
      </c>
      <c r="E1055" s="24">
        <f>MEDIAN(MinStable*D1055,C1055,D1055)</f>
        <v>3.4</v>
      </c>
      <c r="F1055" s="25">
        <f>E1055/D1055</f>
        <v>1</v>
      </c>
      <c r="G1055" s="24">
        <f>MAX(0,C1055-E1055)</f>
        <v>0.47760000000000025</v>
      </c>
      <c r="H1055" s="24">
        <f>MAX(0,E1055-C1055)</f>
        <v>0</v>
      </c>
      <c r="I1055">
        <f>MIN(MATCH(MEDIAN(MinStable,F1055,1),FC_L,1),3)</f>
        <v>3</v>
      </c>
      <c r="J1055" s="25">
        <f>INDEX(FC_E1,$I1055)+(MEDIAN(MinStable,$F1055,1)-INDEX(FC_L,$I1055))*(INDEX(FC_E1,$I1055+1)-INDEX(FC_E1,$I1055))/(INDEX(FC_L,$I1055+1)-INDEX(FC_L,$I1055))</f>
        <v>0.42799999999999999</v>
      </c>
      <c r="K1055" s="25">
        <f>INDEX(FC_E2,$I1055)+(MEDIAN(MinStable,$F1055,1)-INDEX(FC_L,$I1055))*(INDEX(FC_E2,$I1055+1)-INDEX(FC_E2,$I1055))/(INDEX(FC_L,$I1055+1)-INDEX(FC_L,$I1055))</f>
        <v>0.42199999999999999</v>
      </c>
      <c r="L1055" s="25">
        <f>INDEX(FC_E3,$I1055)+(MEDIAN(MinStable,$F1055,1)-INDEX(FC_L,$I1055))*(INDEX(FC_E3,$I1055+1)-INDEX(FC_E3,$I1055))/(INDEX(FC_L,$I1055+1)-INDEX(FC_L,$I1055))</f>
        <v>0.41499999999999998</v>
      </c>
      <c r="M1055" s="26">
        <f>(Cap_1*F1055/J1055+IF(N_base&gt;=2,Cap_2*F1055/K1055,0)+IF(N_base&gt;=3,Cap_3*F1055/L1055,0))*dt/60</f>
        <v>0.13434959664142687</v>
      </c>
    </row>
    <row r="1056" spans="1:13" x14ac:dyDescent="0.2">
      <c r="A1056">
        <v>1054</v>
      </c>
      <c r="B1056" s="22">
        <f>A1056/1440</f>
        <v>0.7319444444444444</v>
      </c>
      <c r="C1056" s="27">
        <f>Sim!C1056</f>
        <v>3.8079999999999998</v>
      </c>
      <c r="D1056" s="24">
        <f>Cap_base</f>
        <v>3.4</v>
      </c>
      <c r="E1056" s="24">
        <f>MEDIAN(MinStable*D1056,C1056,D1056)</f>
        <v>3.4</v>
      </c>
      <c r="F1056" s="25">
        <f>E1056/D1056</f>
        <v>1</v>
      </c>
      <c r="G1056" s="24">
        <f>MAX(0,C1056-E1056)</f>
        <v>0.40799999999999992</v>
      </c>
      <c r="H1056" s="24">
        <f>MAX(0,E1056-C1056)</f>
        <v>0</v>
      </c>
      <c r="I1056">
        <f>MIN(MATCH(MEDIAN(MinStable,F1056,1),FC_L,1),3)</f>
        <v>3</v>
      </c>
      <c r="J1056" s="25">
        <f>INDEX(FC_E1,$I1056)+(MEDIAN(MinStable,$F1056,1)-INDEX(FC_L,$I1056))*(INDEX(FC_E1,$I1056+1)-INDEX(FC_E1,$I1056))/(INDEX(FC_L,$I1056+1)-INDEX(FC_L,$I1056))</f>
        <v>0.42799999999999999</v>
      </c>
      <c r="K1056" s="25">
        <f>INDEX(FC_E2,$I1056)+(MEDIAN(MinStable,$F1056,1)-INDEX(FC_L,$I1056))*(INDEX(FC_E2,$I1056+1)-INDEX(FC_E2,$I1056))/(INDEX(FC_L,$I1056+1)-INDEX(FC_L,$I1056))</f>
        <v>0.42199999999999999</v>
      </c>
      <c r="L1056" s="25">
        <f>INDEX(FC_E3,$I1056)+(MEDIAN(MinStable,$F1056,1)-INDEX(FC_L,$I1056))*(INDEX(FC_E3,$I1056+1)-INDEX(FC_E3,$I1056))/(INDEX(FC_L,$I1056+1)-INDEX(FC_L,$I1056))</f>
        <v>0.41499999999999998</v>
      </c>
      <c r="M1056" s="26">
        <f>(Cap_1*F1056/J1056+IF(N_base&gt;=2,Cap_2*F1056/K1056,0)+IF(N_base&gt;=3,Cap_3*F1056/L1056,0))*dt/60</f>
        <v>0.13434959664142687</v>
      </c>
    </row>
    <row r="1057" spans="1:13" x14ac:dyDescent="0.2">
      <c r="A1057">
        <v>1055</v>
      </c>
      <c r="B1057" s="22">
        <f>A1057/1440</f>
        <v>0.73263888888888884</v>
      </c>
      <c r="C1057" s="27">
        <f>Sim!C1057</f>
        <v>3.8965999999999998</v>
      </c>
      <c r="D1057" s="24">
        <f>Cap_base</f>
        <v>3.4</v>
      </c>
      <c r="E1057" s="24">
        <f>MEDIAN(MinStable*D1057,C1057,D1057)</f>
        <v>3.4</v>
      </c>
      <c r="F1057" s="25">
        <f>E1057/D1057</f>
        <v>1</v>
      </c>
      <c r="G1057" s="24">
        <f>MAX(0,C1057-E1057)</f>
        <v>0.49659999999999993</v>
      </c>
      <c r="H1057" s="24">
        <f>MAX(0,E1057-C1057)</f>
        <v>0</v>
      </c>
      <c r="I1057">
        <f>MIN(MATCH(MEDIAN(MinStable,F1057,1),FC_L,1),3)</f>
        <v>3</v>
      </c>
      <c r="J1057" s="25">
        <f>INDEX(FC_E1,$I1057)+(MEDIAN(MinStable,$F1057,1)-INDEX(FC_L,$I1057))*(INDEX(FC_E1,$I1057+1)-INDEX(FC_E1,$I1057))/(INDEX(FC_L,$I1057+1)-INDEX(FC_L,$I1057))</f>
        <v>0.42799999999999999</v>
      </c>
      <c r="K1057" s="25">
        <f>INDEX(FC_E2,$I1057)+(MEDIAN(MinStable,$F1057,1)-INDEX(FC_L,$I1057))*(INDEX(FC_E2,$I1057+1)-INDEX(FC_E2,$I1057))/(INDEX(FC_L,$I1057+1)-INDEX(FC_L,$I1057))</f>
        <v>0.42199999999999999</v>
      </c>
      <c r="L1057" s="25">
        <f>INDEX(FC_E3,$I1057)+(MEDIAN(MinStable,$F1057,1)-INDEX(FC_L,$I1057))*(INDEX(FC_E3,$I1057+1)-INDEX(FC_E3,$I1057))/(INDEX(FC_L,$I1057+1)-INDEX(FC_L,$I1057))</f>
        <v>0.41499999999999998</v>
      </c>
      <c r="M1057" s="26">
        <f>(Cap_1*F1057/J1057+IF(N_base&gt;=2,Cap_2*F1057/K1057,0)+IF(N_base&gt;=3,Cap_3*F1057/L1057,0))*dt/60</f>
        <v>0.13434959664142687</v>
      </c>
    </row>
    <row r="1058" spans="1:13" x14ac:dyDescent="0.2">
      <c r="A1058">
        <v>1056</v>
      </c>
      <c r="B1058" s="22">
        <f>A1058/1440</f>
        <v>0.73333333333333328</v>
      </c>
      <c r="C1058" s="27">
        <f>Sim!C1058</f>
        <v>3.9628000000000001</v>
      </c>
      <c r="D1058" s="24">
        <f>Cap_base</f>
        <v>3.4</v>
      </c>
      <c r="E1058" s="24">
        <f>MEDIAN(MinStable*D1058,C1058,D1058)</f>
        <v>3.4</v>
      </c>
      <c r="F1058" s="25">
        <f>E1058/D1058</f>
        <v>1</v>
      </c>
      <c r="G1058" s="24">
        <f>MAX(0,C1058-E1058)</f>
        <v>0.56280000000000019</v>
      </c>
      <c r="H1058" s="24">
        <f>MAX(0,E1058-C1058)</f>
        <v>0</v>
      </c>
      <c r="I1058">
        <f>MIN(MATCH(MEDIAN(MinStable,F1058,1),FC_L,1),3)</f>
        <v>3</v>
      </c>
      <c r="J1058" s="25">
        <f>INDEX(FC_E1,$I1058)+(MEDIAN(MinStable,$F1058,1)-INDEX(FC_L,$I1058))*(INDEX(FC_E1,$I1058+1)-INDEX(FC_E1,$I1058))/(INDEX(FC_L,$I1058+1)-INDEX(FC_L,$I1058))</f>
        <v>0.42799999999999999</v>
      </c>
      <c r="K1058" s="25">
        <f>INDEX(FC_E2,$I1058)+(MEDIAN(MinStable,$F1058,1)-INDEX(FC_L,$I1058))*(INDEX(FC_E2,$I1058+1)-INDEX(FC_E2,$I1058))/(INDEX(FC_L,$I1058+1)-INDEX(FC_L,$I1058))</f>
        <v>0.42199999999999999</v>
      </c>
      <c r="L1058" s="25">
        <f>INDEX(FC_E3,$I1058)+(MEDIAN(MinStable,$F1058,1)-INDEX(FC_L,$I1058))*(INDEX(FC_E3,$I1058+1)-INDEX(FC_E3,$I1058))/(INDEX(FC_L,$I1058+1)-INDEX(FC_L,$I1058))</f>
        <v>0.41499999999999998</v>
      </c>
      <c r="M1058" s="26">
        <f>(Cap_1*F1058/J1058+IF(N_base&gt;=2,Cap_2*F1058/K1058,0)+IF(N_base&gt;=3,Cap_3*F1058/L1058,0))*dt/60</f>
        <v>0.13434959664142687</v>
      </c>
    </row>
    <row r="1059" spans="1:13" x14ac:dyDescent="0.2">
      <c r="A1059">
        <v>1057</v>
      </c>
      <c r="B1059" s="22">
        <f>A1059/1440</f>
        <v>0.73402777777777772</v>
      </c>
      <c r="C1059" s="27">
        <f>Sim!C1059</f>
        <v>3.7654000000000001</v>
      </c>
      <c r="D1059" s="24">
        <f>Cap_base</f>
        <v>3.4</v>
      </c>
      <c r="E1059" s="24">
        <f>MEDIAN(MinStable*D1059,C1059,D1059)</f>
        <v>3.4</v>
      </c>
      <c r="F1059" s="25">
        <f>E1059/D1059</f>
        <v>1</v>
      </c>
      <c r="G1059" s="24">
        <f>MAX(0,C1059-E1059)</f>
        <v>0.36540000000000017</v>
      </c>
      <c r="H1059" s="24">
        <f>MAX(0,E1059-C1059)</f>
        <v>0</v>
      </c>
      <c r="I1059">
        <f>MIN(MATCH(MEDIAN(MinStable,F1059,1),FC_L,1),3)</f>
        <v>3</v>
      </c>
      <c r="J1059" s="25">
        <f>INDEX(FC_E1,$I1059)+(MEDIAN(MinStable,$F1059,1)-INDEX(FC_L,$I1059))*(INDEX(FC_E1,$I1059+1)-INDEX(FC_E1,$I1059))/(INDEX(FC_L,$I1059+1)-INDEX(FC_L,$I1059))</f>
        <v>0.42799999999999999</v>
      </c>
      <c r="K1059" s="25">
        <f>INDEX(FC_E2,$I1059)+(MEDIAN(MinStable,$F1059,1)-INDEX(FC_L,$I1059))*(INDEX(FC_E2,$I1059+1)-INDEX(FC_E2,$I1059))/(INDEX(FC_L,$I1059+1)-INDEX(FC_L,$I1059))</f>
        <v>0.42199999999999999</v>
      </c>
      <c r="L1059" s="25">
        <f>INDEX(FC_E3,$I1059)+(MEDIAN(MinStable,$F1059,1)-INDEX(FC_L,$I1059))*(INDEX(FC_E3,$I1059+1)-INDEX(FC_E3,$I1059))/(INDEX(FC_L,$I1059+1)-INDEX(FC_L,$I1059))</f>
        <v>0.41499999999999998</v>
      </c>
      <c r="M1059" s="26">
        <f>(Cap_1*F1059/J1059+IF(N_base&gt;=2,Cap_2*F1059/K1059,0)+IF(N_base&gt;=3,Cap_3*F1059/L1059,0))*dt/60</f>
        <v>0.13434959664142687</v>
      </c>
    </row>
    <row r="1060" spans="1:13" x14ac:dyDescent="0.2">
      <c r="A1060">
        <v>1058</v>
      </c>
      <c r="B1060" s="22">
        <f>A1060/1440</f>
        <v>0.73472222222222228</v>
      </c>
      <c r="C1060" s="27">
        <f>Sim!C1060</f>
        <v>3.9087999999999998</v>
      </c>
      <c r="D1060" s="24">
        <f>Cap_base</f>
        <v>3.4</v>
      </c>
      <c r="E1060" s="24">
        <f>MEDIAN(MinStable*D1060,C1060,D1060)</f>
        <v>3.4</v>
      </c>
      <c r="F1060" s="25">
        <f>E1060/D1060</f>
        <v>1</v>
      </c>
      <c r="G1060" s="24">
        <f>MAX(0,C1060-E1060)</f>
        <v>0.50879999999999992</v>
      </c>
      <c r="H1060" s="24">
        <f>MAX(0,E1060-C1060)</f>
        <v>0</v>
      </c>
      <c r="I1060">
        <f>MIN(MATCH(MEDIAN(MinStable,F1060,1),FC_L,1),3)</f>
        <v>3</v>
      </c>
      <c r="J1060" s="25">
        <f>INDEX(FC_E1,$I1060)+(MEDIAN(MinStable,$F1060,1)-INDEX(FC_L,$I1060))*(INDEX(FC_E1,$I1060+1)-INDEX(FC_E1,$I1060))/(INDEX(FC_L,$I1060+1)-INDEX(FC_L,$I1060))</f>
        <v>0.42799999999999999</v>
      </c>
      <c r="K1060" s="25">
        <f>INDEX(FC_E2,$I1060)+(MEDIAN(MinStable,$F1060,1)-INDEX(FC_L,$I1060))*(INDEX(FC_E2,$I1060+1)-INDEX(FC_E2,$I1060))/(INDEX(FC_L,$I1060+1)-INDEX(FC_L,$I1060))</f>
        <v>0.42199999999999999</v>
      </c>
      <c r="L1060" s="25">
        <f>INDEX(FC_E3,$I1060)+(MEDIAN(MinStable,$F1060,1)-INDEX(FC_L,$I1060))*(INDEX(FC_E3,$I1060+1)-INDEX(FC_E3,$I1060))/(INDEX(FC_L,$I1060+1)-INDEX(FC_L,$I1060))</f>
        <v>0.41499999999999998</v>
      </c>
      <c r="M1060" s="26">
        <f>(Cap_1*F1060/J1060+IF(N_base&gt;=2,Cap_2*F1060/K1060,0)+IF(N_base&gt;=3,Cap_3*F1060/L1060,0))*dt/60</f>
        <v>0.13434959664142687</v>
      </c>
    </row>
    <row r="1061" spans="1:13" x14ac:dyDescent="0.2">
      <c r="A1061">
        <v>1059</v>
      </c>
      <c r="B1061" s="22">
        <f>A1061/1440</f>
        <v>0.73541666666666672</v>
      </c>
      <c r="C1061" s="27">
        <f>Sim!C1061</f>
        <v>3.8147000000000002</v>
      </c>
      <c r="D1061" s="24">
        <f>Cap_base</f>
        <v>3.4</v>
      </c>
      <c r="E1061" s="24">
        <f>MEDIAN(MinStable*D1061,C1061,D1061)</f>
        <v>3.4</v>
      </c>
      <c r="F1061" s="25">
        <f>E1061/D1061</f>
        <v>1</v>
      </c>
      <c r="G1061" s="24">
        <f>MAX(0,C1061-E1061)</f>
        <v>0.41470000000000029</v>
      </c>
      <c r="H1061" s="24">
        <f>MAX(0,E1061-C1061)</f>
        <v>0</v>
      </c>
      <c r="I1061">
        <f>MIN(MATCH(MEDIAN(MinStable,F1061,1),FC_L,1),3)</f>
        <v>3</v>
      </c>
      <c r="J1061" s="25">
        <f>INDEX(FC_E1,$I1061)+(MEDIAN(MinStable,$F1061,1)-INDEX(FC_L,$I1061))*(INDEX(FC_E1,$I1061+1)-INDEX(FC_E1,$I1061))/(INDEX(FC_L,$I1061+1)-INDEX(FC_L,$I1061))</f>
        <v>0.42799999999999999</v>
      </c>
      <c r="K1061" s="25">
        <f>INDEX(FC_E2,$I1061)+(MEDIAN(MinStable,$F1061,1)-INDEX(FC_L,$I1061))*(INDEX(FC_E2,$I1061+1)-INDEX(FC_E2,$I1061))/(INDEX(FC_L,$I1061+1)-INDEX(FC_L,$I1061))</f>
        <v>0.42199999999999999</v>
      </c>
      <c r="L1061" s="25">
        <f>INDEX(FC_E3,$I1061)+(MEDIAN(MinStable,$F1061,1)-INDEX(FC_L,$I1061))*(INDEX(FC_E3,$I1061+1)-INDEX(FC_E3,$I1061))/(INDEX(FC_L,$I1061+1)-INDEX(FC_L,$I1061))</f>
        <v>0.41499999999999998</v>
      </c>
      <c r="M1061" s="26">
        <f>(Cap_1*F1061/J1061+IF(N_base&gt;=2,Cap_2*F1061/K1061,0)+IF(N_base&gt;=3,Cap_3*F1061/L1061,0))*dt/60</f>
        <v>0.13434959664142687</v>
      </c>
    </row>
    <row r="1062" spans="1:13" x14ac:dyDescent="0.2">
      <c r="A1062">
        <v>1060</v>
      </c>
      <c r="B1062" s="22">
        <f>A1062/1440</f>
        <v>0.73611111111111116</v>
      </c>
      <c r="C1062" s="27">
        <f>Sim!C1062</f>
        <v>3.9135</v>
      </c>
      <c r="D1062" s="24">
        <f>Cap_base</f>
        <v>3.4</v>
      </c>
      <c r="E1062" s="24">
        <f>MEDIAN(MinStable*D1062,C1062,D1062)</f>
        <v>3.4</v>
      </c>
      <c r="F1062" s="25">
        <f>E1062/D1062</f>
        <v>1</v>
      </c>
      <c r="G1062" s="24">
        <f>MAX(0,C1062-E1062)</f>
        <v>0.51350000000000007</v>
      </c>
      <c r="H1062" s="24">
        <f>MAX(0,E1062-C1062)</f>
        <v>0</v>
      </c>
      <c r="I1062">
        <f>MIN(MATCH(MEDIAN(MinStable,F1062,1),FC_L,1),3)</f>
        <v>3</v>
      </c>
      <c r="J1062" s="25">
        <f>INDEX(FC_E1,$I1062)+(MEDIAN(MinStable,$F1062,1)-INDEX(FC_L,$I1062))*(INDEX(FC_E1,$I1062+1)-INDEX(FC_E1,$I1062))/(INDEX(FC_L,$I1062+1)-INDEX(FC_L,$I1062))</f>
        <v>0.42799999999999999</v>
      </c>
      <c r="K1062" s="25">
        <f>INDEX(FC_E2,$I1062)+(MEDIAN(MinStable,$F1062,1)-INDEX(FC_L,$I1062))*(INDEX(FC_E2,$I1062+1)-INDEX(FC_E2,$I1062))/(INDEX(FC_L,$I1062+1)-INDEX(FC_L,$I1062))</f>
        <v>0.42199999999999999</v>
      </c>
      <c r="L1062" s="25">
        <f>INDEX(FC_E3,$I1062)+(MEDIAN(MinStable,$F1062,1)-INDEX(FC_L,$I1062))*(INDEX(FC_E3,$I1062+1)-INDEX(FC_E3,$I1062))/(INDEX(FC_L,$I1062+1)-INDEX(FC_L,$I1062))</f>
        <v>0.41499999999999998</v>
      </c>
      <c r="M1062" s="26">
        <f>(Cap_1*F1062/J1062+IF(N_base&gt;=2,Cap_2*F1062/K1062,0)+IF(N_base&gt;=3,Cap_3*F1062/L1062,0))*dt/60</f>
        <v>0.13434959664142687</v>
      </c>
    </row>
    <row r="1063" spans="1:13" x14ac:dyDescent="0.2">
      <c r="A1063">
        <v>1061</v>
      </c>
      <c r="B1063" s="22">
        <f>A1063/1440</f>
        <v>0.7368055555555556</v>
      </c>
      <c r="C1063" s="27">
        <f>Sim!C1063</f>
        <v>3.8658000000000001</v>
      </c>
      <c r="D1063" s="24">
        <f>Cap_base</f>
        <v>3.4</v>
      </c>
      <c r="E1063" s="24">
        <f>MEDIAN(MinStable*D1063,C1063,D1063)</f>
        <v>3.4</v>
      </c>
      <c r="F1063" s="25">
        <f>E1063/D1063</f>
        <v>1</v>
      </c>
      <c r="G1063" s="24">
        <f>MAX(0,C1063-E1063)</f>
        <v>0.46580000000000021</v>
      </c>
      <c r="H1063" s="24">
        <f>MAX(0,E1063-C1063)</f>
        <v>0</v>
      </c>
      <c r="I1063">
        <f>MIN(MATCH(MEDIAN(MinStable,F1063,1),FC_L,1),3)</f>
        <v>3</v>
      </c>
      <c r="J1063" s="25">
        <f>INDEX(FC_E1,$I1063)+(MEDIAN(MinStable,$F1063,1)-INDEX(FC_L,$I1063))*(INDEX(FC_E1,$I1063+1)-INDEX(FC_E1,$I1063))/(INDEX(FC_L,$I1063+1)-INDEX(FC_L,$I1063))</f>
        <v>0.42799999999999999</v>
      </c>
      <c r="K1063" s="25">
        <f>INDEX(FC_E2,$I1063)+(MEDIAN(MinStable,$F1063,1)-INDEX(FC_L,$I1063))*(INDEX(FC_E2,$I1063+1)-INDEX(FC_E2,$I1063))/(INDEX(FC_L,$I1063+1)-INDEX(FC_L,$I1063))</f>
        <v>0.42199999999999999</v>
      </c>
      <c r="L1063" s="25">
        <f>INDEX(FC_E3,$I1063)+(MEDIAN(MinStable,$F1063,1)-INDEX(FC_L,$I1063))*(INDEX(FC_E3,$I1063+1)-INDEX(FC_E3,$I1063))/(INDEX(FC_L,$I1063+1)-INDEX(FC_L,$I1063))</f>
        <v>0.41499999999999998</v>
      </c>
      <c r="M1063" s="26">
        <f>(Cap_1*F1063/J1063+IF(N_base&gt;=2,Cap_2*F1063/K1063,0)+IF(N_base&gt;=3,Cap_3*F1063/L1063,0))*dt/60</f>
        <v>0.13434959664142687</v>
      </c>
    </row>
    <row r="1064" spans="1:13" x14ac:dyDescent="0.2">
      <c r="A1064">
        <v>1062</v>
      </c>
      <c r="B1064" s="22">
        <f>A1064/1440</f>
        <v>0.73750000000000004</v>
      </c>
      <c r="C1064" s="27">
        <f>Sim!C1064</f>
        <v>3.8172000000000001</v>
      </c>
      <c r="D1064" s="24">
        <f>Cap_base</f>
        <v>3.4</v>
      </c>
      <c r="E1064" s="24">
        <f>MEDIAN(MinStable*D1064,C1064,D1064)</f>
        <v>3.4</v>
      </c>
      <c r="F1064" s="25">
        <f>E1064/D1064</f>
        <v>1</v>
      </c>
      <c r="G1064" s="24">
        <f>MAX(0,C1064-E1064)</f>
        <v>0.41720000000000024</v>
      </c>
      <c r="H1064" s="24">
        <f>MAX(0,E1064-C1064)</f>
        <v>0</v>
      </c>
      <c r="I1064">
        <f>MIN(MATCH(MEDIAN(MinStable,F1064,1),FC_L,1),3)</f>
        <v>3</v>
      </c>
      <c r="J1064" s="25">
        <f>INDEX(FC_E1,$I1064)+(MEDIAN(MinStable,$F1064,1)-INDEX(FC_L,$I1064))*(INDEX(FC_E1,$I1064+1)-INDEX(FC_E1,$I1064))/(INDEX(FC_L,$I1064+1)-INDEX(FC_L,$I1064))</f>
        <v>0.42799999999999999</v>
      </c>
      <c r="K1064" s="25">
        <f>INDEX(FC_E2,$I1064)+(MEDIAN(MinStable,$F1064,1)-INDEX(FC_L,$I1064))*(INDEX(FC_E2,$I1064+1)-INDEX(FC_E2,$I1064))/(INDEX(FC_L,$I1064+1)-INDEX(FC_L,$I1064))</f>
        <v>0.42199999999999999</v>
      </c>
      <c r="L1064" s="25">
        <f>INDEX(FC_E3,$I1064)+(MEDIAN(MinStable,$F1064,1)-INDEX(FC_L,$I1064))*(INDEX(FC_E3,$I1064+1)-INDEX(FC_E3,$I1064))/(INDEX(FC_L,$I1064+1)-INDEX(FC_L,$I1064))</f>
        <v>0.41499999999999998</v>
      </c>
      <c r="M1064" s="26">
        <f>(Cap_1*F1064/J1064+IF(N_base&gt;=2,Cap_2*F1064/K1064,0)+IF(N_base&gt;=3,Cap_3*F1064/L1064,0))*dt/60</f>
        <v>0.13434959664142687</v>
      </c>
    </row>
    <row r="1065" spans="1:13" x14ac:dyDescent="0.2">
      <c r="A1065">
        <v>1063</v>
      </c>
      <c r="B1065" s="22">
        <f>A1065/1440</f>
        <v>0.73819444444444449</v>
      </c>
      <c r="C1065" s="27">
        <f>Sim!C1065</f>
        <v>3.7730000000000001</v>
      </c>
      <c r="D1065" s="24">
        <f>Cap_base</f>
        <v>3.4</v>
      </c>
      <c r="E1065" s="24">
        <f>MEDIAN(MinStable*D1065,C1065,D1065)</f>
        <v>3.4</v>
      </c>
      <c r="F1065" s="25">
        <f>E1065/D1065</f>
        <v>1</v>
      </c>
      <c r="G1065" s="24">
        <f>MAX(0,C1065-E1065)</f>
        <v>0.37300000000000022</v>
      </c>
      <c r="H1065" s="24">
        <f>MAX(0,E1065-C1065)</f>
        <v>0</v>
      </c>
      <c r="I1065">
        <f>MIN(MATCH(MEDIAN(MinStable,F1065,1),FC_L,1),3)</f>
        <v>3</v>
      </c>
      <c r="J1065" s="25">
        <f>INDEX(FC_E1,$I1065)+(MEDIAN(MinStable,$F1065,1)-INDEX(FC_L,$I1065))*(INDEX(FC_E1,$I1065+1)-INDEX(FC_E1,$I1065))/(INDEX(FC_L,$I1065+1)-INDEX(FC_L,$I1065))</f>
        <v>0.42799999999999999</v>
      </c>
      <c r="K1065" s="25">
        <f>INDEX(FC_E2,$I1065)+(MEDIAN(MinStable,$F1065,1)-INDEX(FC_L,$I1065))*(INDEX(FC_E2,$I1065+1)-INDEX(FC_E2,$I1065))/(INDEX(FC_L,$I1065+1)-INDEX(FC_L,$I1065))</f>
        <v>0.42199999999999999</v>
      </c>
      <c r="L1065" s="25">
        <f>INDEX(FC_E3,$I1065)+(MEDIAN(MinStable,$F1065,1)-INDEX(FC_L,$I1065))*(INDEX(FC_E3,$I1065+1)-INDEX(FC_E3,$I1065))/(INDEX(FC_L,$I1065+1)-INDEX(FC_L,$I1065))</f>
        <v>0.41499999999999998</v>
      </c>
      <c r="M1065" s="26">
        <f>(Cap_1*F1065/J1065+IF(N_base&gt;=2,Cap_2*F1065/K1065,0)+IF(N_base&gt;=3,Cap_3*F1065/L1065,0))*dt/60</f>
        <v>0.13434959664142687</v>
      </c>
    </row>
    <row r="1066" spans="1:13" x14ac:dyDescent="0.2">
      <c r="A1066">
        <v>1064</v>
      </c>
      <c r="B1066" s="22">
        <f>A1066/1440</f>
        <v>0.73888888888888893</v>
      </c>
      <c r="C1066" s="27">
        <f>Sim!C1066</f>
        <v>3.8555999999999999</v>
      </c>
      <c r="D1066" s="24">
        <f>Cap_base</f>
        <v>3.4</v>
      </c>
      <c r="E1066" s="24">
        <f>MEDIAN(MinStable*D1066,C1066,D1066)</f>
        <v>3.4</v>
      </c>
      <c r="F1066" s="25">
        <f>E1066/D1066</f>
        <v>1</v>
      </c>
      <c r="G1066" s="24">
        <f>MAX(0,C1066-E1066)</f>
        <v>0.4556</v>
      </c>
      <c r="H1066" s="24">
        <f>MAX(0,E1066-C1066)</f>
        <v>0</v>
      </c>
      <c r="I1066">
        <f>MIN(MATCH(MEDIAN(MinStable,F1066,1),FC_L,1),3)</f>
        <v>3</v>
      </c>
      <c r="J1066" s="25">
        <f>INDEX(FC_E1,$I1066)+(MEDIAN(MinStable,$F1066,1)-INDEX(FC_L,$I1066))*(INDEX(FC_E1,$I1066+1)-INDEX(FC_E1,$I1066))/(INDEX(FC_L,$I1066+1)-INDEX(FC_L,$I1066))</f>
        <v>0.42799999999999999</v>
      </c>
      <c r="K1066" s="25">
        <f>INDEX(FC_E2,$I1066)+(MEDIAN(MinStable,$F1066,1)-INDEX(FC_L,$I1066))*(INDEX(FC_E2,$I1066+1)-INDEX(FC_E2,$I1066))/(INDEX(FC_L,$I1066+1)-INDEX(FC_L,$I1066))</f>
        <v>0.42199999999999999</v>
      </c>
      <c r="L1066" s="25">
        <f>INDEX(FC_E3,$I1066)+(MEDIAN(MinStable,$F1066,1)-INDEX(FC_L,$I1066))*(INDEX(FC_E3,$I1066+1)-INDEX(FC_E3,$I1066))/(INDEX(FC_L,$I1066+1)-INDEX(FC_L,$I1066))</f>
        <v>0.41499999999999998</v>
      </c>
      <c r="M1066" s="26">
        <f>(Cap_1*F1066/J1066+IF(N_base&gt;=2,Cap_2*F1066/K1066,0)+IF(N_base&gt;=3,Cap_3*F1066/L1066,0))*dt/60</f>
        <v>0.13434959664142687</v>
      </c>
    </row>
    <row r="1067" spans="1:13" x14ac:dyDescent="0.2">
      <c r="A1067">
        <v>1065</v>
      </c>
      <c r="B1067" s="22">
        <f>A1067/1440</f>
        <v>0.73958333333333337</v>
      </c>
      <c r="C1067" s="27">
        <f>Sim!C1067</f>
        <v>3.9161000000000001</v>
      </c>
      <c r="D1067" s="24">
        <f>Cap_base</f>
        <v>3.4</v>
      </c>
      <c r="E1067" s="24">
        <f>MEDIAN(MinStable*D1067,C1067,D1067)</f>
        <v>3.4</v>
      </c>
      <c r="F1067" s="25">
        <f>E1067/D1067</f>
        <v>1</v>
      </c>
      <c r="G1067" s="24">
        <f>MAX(0,C1067-E1067)</f>
        <v>0.51610000000000023</v>
      </c>
      <c r="H1067" s="24">
        <f>MAX(0,E1067-C1067)</f>
        <v>0</v>
      </c>
      <c r="I1067">
        <f>MIN(MATCH(MEDIAN(MinStable,F1067,1),FC_L,1),3)</f>
        <v>3</v>
      </c>
      <c r="J1067" s="25">
        <f>INDEX(FC_E1,$I1067)+(MEDIAN(MinStable,$F1067,1)-INDEX(FC_L,$I1067))*(INDEX(FC_E1,$I1067+1)-INDEX(FC_E1,$I1067))/(INDEX(FC_L,$I1067+1)-INDEX(FC_L,$I1067))</f>
        <v>0.42799999999999999</v>
      </c>
      <c r="K1067" s="25">
        <f>INDEX(FC_E2,$I1067)+(MEDIAN(MinStable,$F1067,1)-INDEX(FC_L,$I1067))*(INDEX(FC_E2,$I1067+1)-INDEX(FC_E2,$I1067))/(INDEX(FC_L,$I1067+1)-INDEX(FC_L,$I1067))</f>
        <v>0.42199999999999999</v>
      </c>
      <c r="L1067" s="25">
        <f>INDEX(FC_E3,$I1067)+(MEDIAN(MinStable,$F1067,1)-INDEX(FC_L,$I1067))*(INDEX(FC_E3,$I1067+1)-INDEX(FC_E3,$I1067))/(INDEX(FC_L,$I1067+1)-INDEX(FC_L,$I1067))</f>
        <v>0.41499999999999998</v>
      </c>
      <c r="M1067" s="26">
        <f>(Cap_1*F1067/J1067+IF(N_base&gt;=2,Cap_2*F1067/K1067,0)+IF(N_base&gt;=3,Cap_3*F1067/L1067,0))*dt/60</f>
        <v>0.13434959664142687</v>
      </c>
    </row>
    <row r="1068" spans="1:13" x14ac:dyDescent="0.2">
      <c r="A1068">
        <v>1066</v>
      </c>
      <c r="B1068" s="22">
        <f>A1068/1440</f>
        <v>0.74027777777777781</v>
      </c>
      <c r="C1068" s="27">
        <f>Sim!C1068</f>
        <v>3.6863999999999999</v>
      </c>
      <c r="D1068" s="24">
        <f>Cap_base</f>
        <v>3.4</v>
      </c>
      <c r="E1068" s="24">
        <f>MEDIAN(MinStable*D1068,C1068,D1068)</f>
        <v>3.4</v>
      </c>
      <c r="F1068" s="25">
        <f>E1068/D1068</f>
        <v>1</v>
      </c>
      <c r="G1068" s="24">
        <f>MAX(0,C1068-E1068)</f>
        <v>0.28639999999999999</v>
      </c>
      <c r="H1068" s="24">
        <f>MAX(0,E1068-C1068)</f>
        <v>0</v>
      </c>
      <c r="I1068">
        <f>MIN(MATCH(MEDIAN(MinStable,F1068,1),FC_L,1),3)</f>
        <v>3</v>
      </c>
      <c r="J1068" s="25">
        <f>INDEX(FC_E1,$I1068)+(MEDIAN(MinStable,$F1068,1)-INDEX(FC_L,$I1068))*(INDEX(FC_E1,$I1068+1)-INDEX(FC_E1,$I1068))/(INDEX(FC_L,$I1068+1)-INDEX(FC_L,$I1068))</f>
        <v>0.42799999999999999</v>
      </c>
      <c r="K1068" s="25">
        <f>INDEX(FC_E2,$I1068)+(MEDIAN(MinStable,$F1068,1)-INDEX(FC_L,$I1068))*(INDEX(FC_E2,$I1068+1)-INDEX(FC_E2,$I1068))/(INDEX(FC_L,$I1068+1)-INDEX(FC_L,$I1068))</f>
        <v>0.42199999999999999</v>
      </c>
      <c r="L1068" s="25">
        <f>INDEX(FC_E3,$I1068)+(MEDIAN(MinStable,$F1068,1)-INDEX(FC_L,$I1068))*(INDEX(FC_E3,$I1068+1)-INDEX(FC_E3,$I1068))/(INDEX(FC_L,$I1068+1)-INDEX(FC_L,$I1068))</f>
        <v>0.41499999999999998</v>
      </c>
      <c r="M1068" s="26">
        <f>(Cap_1*F1068/J1068+IF(N_base&gt;=2,Cap_2*F1068/K1068,0)+IF(N_base&gt;=3,Cap_3*F1068/L1068,0))*dt/60</f>
        <v>0.13434959664142687</v>
      </c>
    </row>
    <row r="1069" spans="1:13" x14ac:dyDescent="0.2">
      <c r="A1069">
        <v>1067</v>
      </c>
      <c r="B1069" s="22">
        <f>A1069/1440</f>
        <v>0.74097222222222225</v>
      </c>
      <c r="C1069" s="27">
        <f>Sim!C1069</f>
        <v>3.8831000000000002</v>
      </c>
      <c r="D1069" s="24">
        <f>Cap_base</f>
        <v>3.4</v>
      </c>
      <c r="E1069" s="24">
        <f>MEDIAN(MinStable*D1069,C1069,D1069)</f>
        <v>3.4</v>
      </c>
      <c r="F1069" s="25">
        <f>E1069/D1069</f>
        <v>1</v>
      </c>
      <c r="G1069" s="24">
        <f>MAX(0,C1069-E1069)</f>
        <v>0.48310000000000031</v>
      </c>
      <c r="H1069" s="24">
        <f>MAX(0,E1069-C1069)</f>
        <v>0</v>
      </c>
      <c r="I1069">
        <f>MIN(MATCH(MEDIAN(MinStable,F1069,1),FC_L,1),3)</f>
        <v>3</v>
      </c>
      <c r="J1069" s="25">
        <f>INDEX(FC_E1,$I1069)+(MEDIAN(MinStable,$F1069,1)-INDEX(FC_L,$I1069))*(INDEX(FC_E1,$I1069+1)-INDEX(FC_E1,$I1069))/(INDEX(FC_L,$I1069+1)-INDEX(FC_L,$I1069))</f>
        <v>0.42799999999999999</v>
      </c>
      <c r="K1069" s="25">
        <f>INDEX(FC_E2,$I1069)+(MEDIAN(MinStable,$F1069,1)-INDEX(FC_L,$I1069))*(INDEX(FC_E2,$I1069+1)-INDEX(FC_E2,$I1069))/(INDEX(FC_L,$I1069+1)-INDEX(FC_L,$I1069))</f>
        <v>0.42199999999999999</v>
      </c>
      <c r="L1069" s="25">
        <f>INDEX(FC_E3,$I1069)+(MEDIAN(MinStable,$F1069,1)-INDEX(FC_L,$I1069))*(INDEX(FC_E3,$I1069+1)-INDEX(FC_E3,$I1069))/(INDEX(FC_L,$I1069+1)-INDEX(FC_L,$I1069))</f>
        <v>0.41499999999999998</v>
      </c>
      <c r="M1069" s="26">
        <f>(Cap_1*F1069/J1069+IF(N_base&gt;=2,Cap_2*F1069/K1069,0)+IF(N_base&gt;=3,Cap_3*F1069/L1069,0))*dt/60</f>
        <v>0.13434959664142687</v>
      </c>
    </row>
    <row r="1070" spans="1:13" x14ac:dyDescent="0.2">
      <c r="A1070">
        <v>1068</v>
      </c>
      <c r="B1070" s="22">
        <f>A1070/1440</f>
        <v>0.7416666666666667</v>
      </c>
      <c r="C1070" s="27">
        <f>Sim!C1070</f>
        <v>3.8365</v>
      </c>
      <c r="D1070" s="24">
        <f>Cap_base</f>
        <v>3.4</v>
      </c>
      <c r="E1070" s="24">
        <f>MEDIAN(MinStable*D1070,C1070,D1070)</f>
        <v>3.4</v>
      </c>
      <c r="F1070" s="25">
        <f>E1070/D1070</f>
        <v>1</v>
      </c>
      <c r="G1070" s="24">
        <f>MAX(0,C1070-E1070)</f>
        <v>0.43650000000000011</v>
      </c>
      <c r="H1070" s="24">
        <f>MAX(0,E1070-C1070)</f>
        <v>0</v>
      </c>
      <c r="I1070">
        <f>MIN(MATCH(MEDIAN(MinStable,F1070,1),FC_L,1),3)</f>
        <v>3</v>
      </c>
      <c r="J1070" s="25">
        <f>INDEX(FC_E1,$I1070)+(MEDIAN(MinStable,$F1070,1)-INDEX(FC_L,$I1070))*(INDEX(FC_E1,$I1070+1)-INDEX(FC_E1,$I1070))/(INDEX(FC_L,$I1070+1)-INDEX(FC_L,$I1070))</f>
        <v>0.42799999999999999</v>
      </c>
      <c r="K1070" s="25">
        <f>INDEX(FC_E2,$I1070)+(MEDIAN(MinStable,$F1070,1)-INDEX(FC_L,$I1070))*(INDEX(FC_E2,$I1070+1)-INDEX(FC_E2,$I1070))/(INDEX(FC_L,$I1070+1)-INDEX(FC_L,$I1070))</f>
        <v>0.42199999999999999</v>
      </c>
      <c r="L1070" s="25">
        <f>INDEX(FC_E3,$I1070)+(MEDIAN(MinStable,$F1070,1)-INDEX(FC_L,$I1070))*(INDEX(FC_E3,$I1070+1)-INDEX(FC_E3,$I1070))/(INDEX(FC_L,$I1070+1)-INDEX(FC_L,$I1070))</f>
        <v>0.41499999999999998</v>
      </c>
      <c r="M1070" s="26">
        <f>(Cap_1*F1070/J1070+IF(N_base&gt;=2,Cap_2*F1070/K1070,0)+IF(N_base&gt;=3,Cap_3*F1070/L1070,0))*dt/60</f>
        <v>0.13434959664142687</v>
      </c>
    </row>
    <row r="1071" spans="1:13" x14ac:dyDescent="0.2">
      <c r="A1071">
        <v>1069</v>
      </c>
      <c r="B1071" s="22">
        <f>A1071/1440</f>
        <v>0.74236111111111114</v>
      </c>
      <c r="C1071" s="27">
        <f>Sim!C1071</f>
        <v>3.7869999999999999</v>
      </c>
      <c r="D1071" s="24">
        <f>Cap_base</f>
        <v>3.4</v>
      </c>
      <c r="E1071" s="24">
        <f>MEDIAN(MinStable*D1071,C1071,D1071)</f>
        <v>3.4</v>
      </c>
      <c r="F1071" s="25">
        <f>E1071/D1071</f>
        <v>1</v>
      </c>
      <c r="G1071" s="24">
        <f>MAX(0,C1071-E1071)</f>
        <v>0.38700000000000001</v>
      </c>
      <c r="H1071" s="24">
        <f>MAX(0,E1071-C1071)</f>
        <v>0</v>
      </c>
      <c r="I1071">
        <f>MIN(MATCH(MEDIAN(MinStable,F1071,1),FC_L,1),3)</f>
        <v>3</v>
      </c>
      <c r="J1071" s="25">
        <f>INDEX(FC_E1,$I1071)+(MEDIAN(MinStable,$F1071,1)-INDEX(FC_L,$I1071))*(INDEX(FC_E1,$I1071+1)-INDEX(FC_E1,$I1071))/(INDEX(FC_L,$I1071+1)-INDEX(FC_L,$I1071))</f>
        <v>0.42799999999999999</v>
      </c>
      <c r="K1071" s="25">
        <f>INDEX(FC_E2,$I1071)+(MEDIAN(MinStable,$F1071,1)-INDEX(FC_L,$I1071))*(INDEX(FC_E2,$I1071+1)-INDEX(FC_E2,$I1071))/(INDEX(FC_L,$I1071+1)-INDEX(FC_L,$I1071))</f>
        <v>0.42199999999999999</v>
      </c>
      <c r="L1071" s="25">
        <f>INDEX(FC_E3,$I1071)+(MEDIAN(MinStable,$F1071,1)-INDEX(FC_L,$I1071))*(INDEX(FC_E3,$I1071+1)-INDEX(FC_E3,$I1071))/(INDEX(FC_L,$I1071+1)-INDEX(FC_L,$I1071))</f>
        <v>0.41499999999999998</v>
      </c>
      <c r="M1071" s="26">
        <f>(Cap_1*F1071/J1071+IF(N_base&gt;=2,Cap_2*F1071/K1071,0)+IF(N_base&gt;=3,Cap_3*F1071/L1071,0))*dt/60</f>
        <v>0.13434959664142687</v>
      </c>
    </row>
    <row r="1072" spans="1:13" x14ac:dyDescent="0.2">
      <c r="A1072">
        <v>1070</v>
      </c>
      <c r="B1072" s="22">
        <f>A1072/1440</f>
        <v>0.74305555555555558</v>
      </c>
      <c r="C1072" s="27">
        <f>Sim!C1072</f>
        <v>3.8664000000000001</v>
      </c>
      <c r="D1072" s="24">
        <f>Cap_base</f>
        <v>3.4</v>
      </c>
      <c r="E1072" s="24">
        <f>MEDIAN(MinStable*D1072,C1072,D1072)</f>
        <v>3.4</v>
      </c>
      <c r="F1072" s="25">
        <f>E1072/D1072</f>
        <v>1</v>
      </c>
      <c r="G1072" s="24">
        <f>MAX(0,C1072-E1072)</f>
        <v>0.46640000000000015</v>
      </c>
      <c r="H1072" s="24">
        <f>MAX(0,E1072-C1072)</f>
        <v>0</v>
      </c>
      <c r="I1072">
        <f>MIN(MATCH(MEDIAN(MinStable,F1072,1),FC_L,1),3)</f>
        <v>3</v>
      </c>
      <c r="J1072" s="25">
        <f>INDEX(FC_E1,$I1072)+(MEDIAN(MinStable,$F1072,1)-INDEX(FC_L,$I1072))*(INDEX(FC_E1,$I1072+1)-INDEX(FC_E1,$I1072))/(INDEX(FC_L,$I1072+1)-INDEX(FC_L,$I1072))</f>
        <v>0.42799999999999999</v>
      </c>
      <c r="K1072" s="25">
        <f>INDEX(FC_E2,$I1072)+(MEDIAN(MinStable,$F1072,1)-INDEX(FC_L,$I1072))*(INDEX(FC_E2,$I1072+1)-INDEX(FC_E2,$I1072))/(INDEX(FC_L,$I1072+1)-INDEX(FC_L,$I1072))</f>
        <v>0.42199999999999999</v>
      </c>
      <c r="L1072" s="25">
        <f>INDEX(FC_E3,$I1072)+(MEDIAN(MinStable,$F1072,1)-INDEX(FC_L,$I1072))*(INDEX(FC_E3,$I1072+1)-INDEX(FC_E3,$I1072))/(INDEX(FC_L,$I1072+1)-INDEX(FC_L,$I1072))</f>
        <v>0.41499999999999998</v>
      </c>
      <c r="M1072" s="26">
        <f>(Cap_1*F1072/J1072+IF(N_base&gt;=2,Cap_2*F1072/K1072,0)+IF(N_base&gt;=3,Cap_3*F1072/L1072,0))*dt/60</f>
        <v>0.13434959664142687</v>
      </c>
    </row>
    <row r="1073" spans="1:13" x14ac:dyDescent="0.2">
      <c r="A1073">
        <v>1071</v>
      </c>
      <c r="B1073" s="22">
        <f>A1073/1440</f>
        <v>0.74375000000000002</v>
      </c>
      <c r="C1073" s="27">
        <f>Sim!C1073</f>
        <v>3.8561999999999999</v>
      </c>
      <c r="D1073" s="24">
        <f>Cap_base</f>
        <v>3.4</v>
      </c>
      <c r="E1073" s="24">
        <f>MEDIAN(MinStable*D1073,C1073,D1073)</f>
        <v>3.4</v>
      </c>
      <c r="F1073" s="25">
        <f>E1073/D1073</f>
        <v>1</v>
      </c>
      <c r="G1073" s="24">
        <f>MAX(0,C1073-E1073)</f>
        <v>0.45619999999999994</v>
      </c>
      <c r="H1073" s="24">
        <f>MAX(0,E1073-C1073)</f>
        <v>0</v>
      </c>
      <c r="I1073">
        <f>MIN(MATCH(MEDIAN(MinStable,F1073,1),FC_L,1),3)</f>
        <v>3</v>
      </c>
      <c r="J1073" s="25">
        <f>INDEX(FC_E1,$I1073)+(MEDIAN(MinStable,$F1073,1)-INDEX(FC_L,$I1073))*(INDEX(FC_E1,$I1073+1)-INDEX(FC_E1,$I1073))/(INDEX(FC_L,$I1073+1)-INDEX(FC_L,$I1073))</f>
        <v>0.42799999999999999</v>
      </c>
      <c r="K1073" s="25">
        <f>INDEX(FC_E2,$I1073)+(MEDIAN(MinStable,$F1073,1)-INDEX(FC_L,$I1073))*(INDEX(FC_E2,$I1073+1)-INDEX(FC_E2,$I1073))/(INDEX(FC_L,$I1073+1)-INDEX(FC_L,$I1073))</f>
        <v>0.42199999999999999</v>
      </c>
      <c r="L1073" s="25">
        <f>INDEX(FC_E3,$I1073)+(MEDIAN(MinStable,$F1073,1)-INDEX(FC_L,$I1073))*(INDEX(FC_E3,$I1073+1)-INDEX(FC_E3,$I1073))/(INDEX(FC_L,$I1073+1)-INDEX(FC_L,$I1073))</f>
        <v>0.41499999999999998</v>
      </c>
      <c r="M1073" s="26">
        <f>(Cap_1*F1073/J1073+IF(N_base&gt;=2,Cap_2*F1073/K1073,0)+IF(N_base&gt;=3,Cap_3*F1073/L1073,0))*dt/60</f>
        <v>0.13434959664142687</v>
      </c>
    </row>
    <row r="1074" spans="1:13" x14ac:dyDescent="0.2">
      <c r="A1074">
        <v>1072</v>
      </c>
      <c r="B1074" s="22">
        <f>A1074/1440</f>
        <v>0.74444444444444446</v>
      </c>
      <c r="C1074" s="27">
        <f>Sim!C1074</f>
        <v>3.8100999999999998</v>
      </c>
      <c r="D1074" s="24">
        <f>Cap_base</f>
        <v>3.4</v>
      </c>
      <c r="E1074" s="24">
        <f>MEDIAN(MinStable*D1074,C1074,D1074)</f>
        <v>3.4</v>
      </c>
      <c r="F1074" s="25">
        <f>E1074/D1074</f>
        <v>1</v>
      </c>
      <c r="G1074" s="24">
        <f>MAX(0,C1074-E1074)</f>
        <v>0.41009999999999991</v>
      </c>
      <c r="H1074" s="24">
        <f>MAX(0,E1074-C1074)</f>
        <v>0</v>
      </c>
      <c r="I1074">
        <f>MIN(MATCH(MEDIAN(MinStable,F1074,1),FC_L,1),3)</f>
        <v>3</v>
      </c>
      <c r="J1074" s="25">
        <f>INDEX(FC_E1,$I1074)+(MEDIAN(MinStable,$F1074,1)-INDEX(FC_L,$I1074))*(INDEX(FC_E1,$I1074+1)-INDEX(FC_E1,$I1074))/(INDEX(FC_L,$I1074+1)-INDEX(FC_L,$I1074))</f>
        <v>0.42799999999999999</v>
      </c>
      <c r="K1074" s="25">
        <f>INDEX(FC_E2,$I1074)+(MEDIAN(MinStable,$F1074,1)-INDEX(FC_L,$I1074))*(INDEX(FC_E2,$I1074+1)-INDEX(FC_E2,$I1074))/(INDEX(FC_L,$I1074+1)-INDEX(FC_L,$I1074))</f>
        <v>0.42199999999999999</v>
      </c>
      <c r="L1074" s="25">
        <f>INDEX(FC_E3,$I1074)+(MEDIAN(MinStable,$F1074,1)-INDEX(FC_L,$I1074))*(INDEX(FC_E3,$I1074+1)-INDEX(FC_E3,$I1074))/(INDEX(FC_L,$I1074+1)-INDEX(FC_L,$I1074))</f>
        <v>0.41499999999999998</v>
      </c>
      <c r="M1074" s="26">
        <f>(Cap_1*F1074/J1074+IF(N_base&gt;=2,Cap_2*F1074/K1074,0)+IF(N_base&gt;=3,Cap_3*F1074/L1074,0))*dt/60</f>
        <v>0.13434959664142687</v>
      </c>
    </row>
    <row r="1075" spans="1:13" x14ac:dyDescent="0.2">
      <c r="A1075">
        <v>1073</v>
      </c>
      <c r="B1075" s="22">
        <f>A1075/1440</f>
        <v>0.74513888888888891</v>
      </c>
      <c r="C1075" s="27">
        <f>Sim!C1075</f>
        <v>3.8679000000000001</v>
      </c>
      <c r="D1075" s="24">
        <f>Cap_base</f>
        <v>3.4</v>
      </c>
      <c r="E1075" s="24">
        <f>MEDIAN(MinStable*D1075,C1075,D1075)</f>
        <v>3.4</v>
      </c>
      <c r="F1075" s="25">
        <f>E1075/D1075</f>
        <v>1</v>
      </c>
      <c r="G1075" s="24">
        <f>MAX(0,C1075-E1075)</f>
        <v>0.4679000000000002</v>
      </c>
      <c r="H1075" s="24">
        <f>MAX(0,E1075-C1075)</f>
        <v>0</v>
      </c>
      <c r="I1075">
        <f>MIN(MATCH(MEDIAN(MinStable,F1075,1),FC_L,1),3)</f>
        <v>3</v>
      </c>
      <c r="J1075" s="25">
        <f>INDEX(FC_E1,$I1075)+(MEDIAN(MinStable,$F1075,1)-INDEX(FC_L,$I1075))*(INDEX(FC_E1,$I1075+1)-INDEX(FC_E1,$I1075))/(INDEX(FC_L,$I1075+1)-INDEX(FC_L,$I1075))</f>
        <v>0.42799999999999999</v>
      </c>
      <c r="K1075" s="25">
        <f>INDEX(FC_E2,$I1075)+(MEDIAN(MinStable,$F1075,1)-INDEX(FC_L,$I1075))*(INDEX(FC_E2,$I1075+1)-INDEX(FC_E2,$I1075))/(INDEX(FC_L,$I1075+1)-INDEX(FC_L,$I1075))</f>
        <v>0.42199999999999999</v>
      </c>
      <c r="L1075" s="25">
        <f>INDEX(FC_E3,$I1075)+(MEDIAN(MinStable,$F1075,1)-INDEX(FC_L,$I1075))*(INDEX(FC_E3,$I1075+1)-INDEX(FC_E3,$I1075))/(INDEX(FC_L,$I1075+1)-INDEX(FC_L,$I1075))</f>
        <v>0.41499999999999998</v>
      </c>
      <c r="M1075" s="26">
        <f>(Cap_1*F1075/J1075+IF(N_base&gt;=2,Cap_2*F1075/K1075,0)+IF(N_base&gt;=3,Cap_3*F1075/L1075,0))*dt/60</f>
        <v>0.13434959664142687</v>
      </c>
    </row>
    <row r="1076" spans="1:13" x14ac:dyDescent="0.2">
      <c r="A1076">
        <v>1074</v>
      </c>
      <c r="B1076" s="22">
        <f>A1076/1440</f>
        <v>0.74583333333333335</v>
      </c>
      <c r="C1076" s="27">
        <f>Sim!C1076</f>
        <v>3.7608999999999999</v>
      </c>
      <c r="D1076" s="24">
        <f>Cap_base</f>
        <v>3.4</v>
      </c>
      <c r="E1076" s="24">
        <f>MEDIAN(MinStable*D1076,C1076,D1076)</f>
        <v>3.4</v>
      </c>
      <c r="F1076" s="25">
        <f>E1076/D1076</f>
        <v>1</v>
      </c>
      <c r="G1076" s="24">
        <f>MAX(0,C1076-E1076)</f>
        <v>0.3609</v>
      </c>
      <c r="H1076" s="24">
        <f>MAX(0,E1076-C1076)</f>
        <v>0</v>
      </c>
      <c r="I1076">
        <f>MIN(MATCH(MEDIAN(MinStable,F1076,1),FC_L,1),3)</f>
        <v>3</v>
      </c>
      <c r="J1076" s="25">
        <f>INDEX(FC_E1,$I1076)+(MEDIAN(MinStable,$F1076,1)-INDEX(FC_L,$I1076))*(INDEX(FC_E1,$I1076+1)-INDEX(FC_E1,$I1076))/(INDEX(FC_L,$I1076+1)-INDEX(FC_L,$I1076))</f>
        <v>0.42799999999999999</v>
      </c>
      <c r="K1076" s="25">
        <f>INDEX(FC_E2,$I1076)+(MEDIAN(MinStable,$F1076,1)-INDEX(FC_L,$I1076))*(INDEX(FC_E2,$I1076+1)-INDEX(FC_E2,$I1076))/(INDEX(FC_L,$I1076+1)-INDEX(FC_L,$I1076))</f>
        <v>0.42199999999999999</v>
      </c>
      <c r="L1076" s="25">
        <f>INDEX(FC_E3,$I1076)+(MEDIAN(MinStable,$F1076,1)-INDEX(FC_L,$I1076))*(INDEX(FC_E3,$I1076+1)-INDEX(FC_E3,$I1076))/(INDEX(FC_L,$I1076+1)-INDEX(FC_L,$I1076))</f>
        <v>0.41499999999999998</v>
      </c>
      <c r="M1076" s="26">
        <f>(Cap_1*F1076/J1076+IF(N_base&gt;=2,Cap_2*F1076/K1076,0)+IF(N_base&gt;=3,Cap_3*F1076/L1076,0))*dt/60</f>
        <v>0.13434959664142687</v>
      </c>
    </row>
    <row r="1077" spans="1:13" x14ac:dyDescent="0.2">
      <c r="A1077">
        <v>1075</v>
      </c>
      <c r="B1077" s="22">
        <f>A1077/1440</f>
        <v>0.74652777777777779</v>
      </c>
      <c r="C1077" s="27">
        <f>Sim!C1077</f>
        <v>3.8344</v>
      </c>
      <c r="D1077" s="24">
        <f>Cap_base</f>
        <v>3.4</v>
      </c>
      <c r="E1077" s="24">
        <f>MEDIAN(MinStable*D1077,C1077,D1077)</f>
        <v>3.4</v>
      </c>
      <c r="F1077" s="25">
        <f>E1077/D1077</f>
        <v>1</v>
      </c>
      <c r="G1077" s="24">
        <f>MAX(0,C1077-E1077)</f>
        <v>0.43440000000000012</v>
      </c>
      <c r="H1077" s="24">
        <f>MAX(0,E1077-C1077)</f>
        <v>0</v>
      </c>
      <c r="I1077">
        <f>MIN(MATCH(MEDIAN(MinStable,F1077,1),FC_L,1),3)</f>
        <v>3</v>
      </c>
      <c r="J1077" s="25">
        <f>INDEX(FC_E1,$I1077)+(MEDIAN(MinStable,$F1077,1)-INDEX(FC_L,$I1077))*(INDEX(FC_E1,$I1077+1)-INDEX(FC_E1,$I1077))/(INDEX(FC_L,$I1077+1)-INDEX(FC_L,$I1077))</f>
        <v>0.42799999999999999</v>
      </c>
      <c r="K1077" s="25">
        <f>INDEX(FC_E2,$I1077)+(MEDIAN(MinStable,$F1077,1)-INDEX(FC_L,$I1077))*(INDEX(FC_E2,$I1077+1)-INDEX(FC_E2,$I1077))/(INDEX(FC_L,$I1077+1)-INDEX(FC_L,$I1077))</f>
        <v>0.42199999999999999</v>
      </c>
      <c r="L1077" s="25">
        <f>INDEX(FC_E3,$I1077)+(MEDIAN(MinStable,$F1077,1)-INDEX(FC_L,$I1077))*(INDEX(FC_E3,$I1077+1)-INDEX(FC_E3,$I1077))/(INDEX(FC_L,$I1077+1)-INDEX(FC_L,$I1077))</f>
        <v>0.41499999999999998</v>
      </c>
      <c r="M1077" s="26">
        <f>(Cap_1*F1077/J1077+IF(N_base&gt;=2,Cap_2*F1077/K1077,0)+IF(N_base&gt;=3,Cap_3*F1077/L1077,0))*dt/60</f>
        <v>0.13434959664142687</v>
      </c>
    </row>
    <row r="1078" spans="1:13" x14ac:dyDescent="0.2">
      <c r="A1078">
        <v>1076</v>
      </c>
      <c r="B1078" s="22">
        <f>A1078/1440</f>
        <v>0.74722222222222223</v>
      </c>
      <c r="C1078" s="27">
        <f>Sim!C1078</f>
        <v>3.847</v>
      </c>
      <c r="D1078" s="24">
        <f>Cap_base</f>
        <v>3.4</v>
      </c>
      <c r="E1078" s="24">
        <f>MEDIAN(MinStable*D1078,C1078,D1078)</f>
        <v>3.4</v>
      </c>
      <c r="F1078" s="25">
        <f>E1078/D1078</f>
        <v>1</v>
      </c>
      <c r="G1078" s="24">
        <f>MAX(0,C1078-E1078)</f>
        <v>0.44700000000000006</v>
      </c>
      <c r="H1078" s="24">
        <f>MAX(0,E1078-C1078)</f>
        <v>0</v>
      </c>
      <c r="I1078">
        <f>MIN(MATCH(MEDIAN(MinStable,F1078,1),FC_L,1),3)</f>
        <v>3</v>
      </c>
      <c r="J1078" s="25">
        <f>INDEX(FC_E1,$I1078)+(MEDIAN(MinStable,$F1078,1)-INDEX(FC_L,$I1078))*(INDEX(FC_E1,$I1078+1)-INDEX(FC_E1,$I1078))/(INDEX(FC_L,$I1078+1)-INDEX(FC_L,$I1078))</f>
        <v>0.42799999999999999</v>
      </c>
      <c r="K1078" s="25">
        <f>INDEX(FC_E2,$I1078)+(MEDIAN(MinStable,$F1078,1)-INDEX(FC_L,$I1078))*(INDEX(FC_E2,$I1078+1)-INDEX(FC_E2,$I1078))/(INDEX(FC_L,$I1078+1)-INDEX(FC_L,$I1078))</f>
        <v>0.42199999999999999</v>
      </c>
      <c r="L1078" s="25">
        <f>INDEX(FC_E3,$I1078)+(MEDIAN(MinStable,$F1078,1)-INDEX(FC_L,$I1078))*(INDEX(FC_E3,$I1078+1)-INDEX(FC_E3,$I1078))/(INDEX(FC_L,$I1078+1)-INDEX(FC_L,$I1078))</f>
        <v>0.41499999999999998</v>
      </c>
      <c r="M1078" s="26">
        <f>(Cap_1*F1078/J1078+IF(N_base&gt;=2,Cap_2*F1078/K1078,0)+IF(N_base&gt;=3,Cap_3*F1078/L1078,0))*dt/60</f>
        <v>0.13434959664142687</v>
      </c>
    </row>
    <row r="1079" spans="1:13" x14ac:dyDescent="0.2">
      <c r="A1079">
        <v>1077</v>
      </c>
      <c r="B1079" s="22">
        <f>A1079/1440</f>
        <v>0.74791666666666667</v>
      </c>
      <c r="C1079" s="27">
        <f>Sim!C1079</f>
        <v>3.9458000000000002</v>
      </c>
      <c r="D1079" s="24">
        <f>Cap_base</f>
        <v>3.4</v>
      </c>
      <c r="E1079" s="24">
        <f>MEDIAN(MinStable*D1079,C1079,D1079)</f>
        <v>3.4</v>
      </c>
      <c r="F1079" s="25">
        <f>E1079/D1079</f>
        <v>1</v>
      </c>
      <c r="G1079" s="24">
        <f>MAX(0,C1079-E1079)</f>
        <v>0.54580000000000028</v>
      </c>
      <c r="H1079" s="24">
        <f>MAX(0,E1079-C1079)</f>
        <v>0</v>
      </c>
      <c r="I1079">
        <f>MIN(MATCH(MEDIAN(MinStable,F1079,1),FC_L,1),3)</f>
        <v>3</v>
      </c>
      <c r="J1079" s="25">
        <f>INDEX(FC_E1,$I1079)+(MEDIAN(MinStable,$F1079,1)-INDEX(FC_L,$I1079))*(INDEX(FC_E1,$I1079+1)-INDEX(FC_E1,$I1079))/(INDEX(FC_L,$I1079+1)-INDEX(FC_L,$I1079))</f>
        <v>0.42799999999999999</v>
      </c>
      <c r="K1079" s="25">
        <f>INDEX(FC_E2,$I1079)+(MEDIAN(MinStable,$F1079,1)-INDEX(FC_L,$I1079))*(INDEX(FC_E2,$I1079+1)-INDEX(FC_E2,$I1079))/(INDEX(FC_L,$I1079+1)-INDEX(FC_L,$I1079))</f>
        <v>0.42199999999999999</v>
      </c>
      <c r="L1079" s="25">
        <f>INDEX(FC_E3,$I1079)+(MEDIAN(MinStable,$F1079,1)-INDEX(FC_L,$I1079))*(INDEX(FC_E3,$I1079+1)-INDEX(FC_E3,$I1079))/(INDEX(FC_L,$I1079+1)-INDEX(FC_L,$I1079))</f>
        <v>0.41499999999999998</v>
      </c>
      <c r="M1079" s="26">
        <f>(Cap_1*F1079/J1079+IF(N_base&gt;=2,Cap_2*F1079/K1079,0)+IF(N_base&gt;=3,Cap_3*F1079/L1079,0))*dt/60</f>
        <v>0.13434959664142687</v>
      </c>
    </row>
    <row r="1080" spans="1:13" x14ac:dyDescent="0.2">
      <c r="A1080">
        <v>1078</v>
      </c>
      <c r="B1080" s="22">
        <f>A1080/1440</f>
        <v>0.74861111111111112</v>
      </c>
      <c r="C1080" s="27">
        <f>Sim!C1080</f>
        <v>3.8801999999999999</v>
      </c>
      <c r="D1080" s="24">
        <f>Cap_base</f>
        <v>3.4</v>
      </c>
      <c r="E1080" s="24">
        <f>MEDIAN(MinStable*D1080,C1080,D1080)</f>
        <v>3.4</v>
      </c>
      <c r="F1080" s="25">
        <f>E1080/D1080</f>
        <v>1</v>
      </c>
      <c r="G1080" s="24">
        <f>MAX(0,C1080-E1080)</f>
        <v>0.48019999999999996</v>
      </c>
      <c r="H1080" s="24">
        <f>MAX(0,E1080-C1080)</f>
        <v>0</v>
      </c>
      <c r="I1080">
        <f>MIN(MATCH(MEDIAN(MinStable,F1080,1),FC_L,1),3)</f>
        <v>3</v>
      </c>
      <c r="J1080" s="25">
        <f>INDEX(FC_E1,$I1080)+(MEDIAN(MinStable,$F1080,1)-INDEX(FC_L,$I1080))*(INDEX(FC_E1,$I1080+1)-INDEX(FC_E1,$I1080))/(INDEX(FC_L,$I1080+1)-INDEX(FC_L,$I1080))</f>
        <v>0.42799999999999999</v>
      </c>
      <c r="K1080" s="25">
        <f>INDEX(FC_E2,$I1080)+(MEDIAN(MinStable,$F1080,1)-INDEX(FC_L,$I1080))*(INDEX(FC_E2,$I1080+1)-INDEX(FC_E2,$I1080))/(INDEX(FC_L,$I1080+1)-INDEX(FC_L,$I1080))</f>
        <v>0.42199999999999999</v>
      </c>
      <c r="L1080" s="25">
        <f>INDEX(FC_E3,$I1080)+(MEDIAN(MinStable,$F1080,1)-INDEX(FC_L,$I1080))*(INDEX(FC_E3,$I1080+1)-INDEX(FC_E3,$I1080))/(INDEX(FC_L,$I1080+1)-INDEX(FC_L,$I1080))</f>
        <v>0.41499999999999998</v>
      </c>
      <c r="M1080" s="26">
        <f>(Cap_1*F1080/J1080+IF(N_base&gt;=2,Cap_2*F1080/K1080,0)+IF(N_base&gt;=3,Cap_3*F1080/L1080,0))*dt/60</f>
        <v>0.13434959664142687</v>
      </c>
    </row>
    <row r="1081" spans="1:13" x14ac:dyDescent="0.2">
      <c r="A1081">
        <v>1079</v>
      </c>
      <c r="B1081" s="22">
        <f>A1081/1440</f>
        <v>0.74930555555555556</v>
      </c>
      <c r="C1081" s="27">
        <f>Sim!C1081</f>
        <v>3.8296999999999999</v>
      </c>
      <c r="D1081" s="24">
        <f>Cap_base</f>
        <v>3.4</v>
      </c>
      <c r="E1081" s="24">
        <f>MEDIAN(MinStable*D1081,C1081,D1081)</f>
        <v>3.4</v>
      </c>
      <c r="F1081" s="25">
        <f>E1081/D1081</f>
        <v>1</v>
      </c>
      <c r="G1081" s="24">
        <f>MAX(0,C1081-E1081)</f>
        <v>0.42969999999999997</v>
      </c>
      <c r="H1081" s="24">
        <f>MAX(0,E1081-C1081)</f>
        <v>0</v>
      </c>
      <c r="I1081">
        <f>MIN(MATCH(MEDIAN(MinStable,F1081,1),FC_L,1),3)</f>
        <v>3</v>
      </c>
      <c r="J1081" s="25">
        <f>INDEX(FC_E1,$I1081)+(MEDIAN(MinStable,$F1081,1)-INDEX(FC_L,$I1081))*(INDEX(FC_E1,$I1081+1)-INDEX(FC_E1,$I1081))/(INDEX(FC_L,$I1081+1)-INDEX(FC_L,$I1081))</f>
        <v>0.42799999999999999</v>
      </c>
      <c r="K1081" s="25">
        <f>INDEX(FC_E2,$I1081)+(MEDIAN(MinStable,$F1081,1)-INDEX(FC_L,$I1081))*(INDEX(FC_E2,$I1081+1)-INDEX(FC_E2,$I1081))/(INDEX(FC_L,$I1081+1)-INDEX(FC_L,$I1081))</f>
        <v>0.42199999999999999</v>
      </c>
      <c r="L1081" s="25">
        <f>INDEX(FC_E3,$I1081)+(MEDIAN(MinStable,$F1081,1)-INDEX(FC_L,$I1081))*(INDEX(FC_E3,$I1081+1)-INDEX(FC_E3,$I1081))/(INDEX(FC_L,$I1081+1)-INDEX(FC_L,$I1081))</f>
        <v>0.41499999999999998</v>
      </c>
      <c r="M1081" s="26">
        <f>(Cap_1*F1081/J1081+IF(N_base&gt;=2,Cap_2*F1081/K1081,0)+IF(N_base&gt;=3,Cap_3*F1081/L1081,0))*dt/60</f>
        <v>0.13434959664142687</v>
      </c>
    </row>
    <row r="1082" spans="1:13" x14ac:dyDescent="0.2">
      <c r="A1082">
        <v>1080</v>
      </c>
      <c r="B1082" s="22">
        <f>A1082/1440</f>
        <v>0.75</v>
      </c>
      <c r="C1082" s="27">
        <f>Sim!C1082</f>
        <v>3.8384</v>
      </c>
      <c r="D1082" s="24">
        <f>Cap_base</f>
        <v>3.4</v>
      </c>
      <c r="E1082" s="24">
        <f>MEDIAN(MinStable*D1082,C1082,D1082)</f>
        <v>3.4</v>
      </c>
      <c r="F1082" s="25">
        <f>E1082/D1082</f>
        <v>1</v>
      </c>
      <c r="G1082" s="24">
        <f>MAX(0,C1082-E1082)</f>
        <v>0.43840000000000012</v>
      </c>
      <c r="H1082" s="24">
        <f>MAX(0,E1082-C1082)</f>
        <v>0</v>
      </c>
      <c r="I1082">
        <f>MIN(MATCH(MEDIAN(MinStable,F1082,1),FC_L,1),3)</f>
        <v>3</v>
      </c>
      <c r="J1082" s="25">
        <f>INDEX(FC_E1,$I1082)+(MEDIAN(MinStable,$F1082,1)-INDEX(FC_L,$I1082))*(INDEX(FC_E1,$I1082+1)-INDEX(FC_E1,$I1082))/(INDEX(FC_L,$I1082+1)-INDEX(FC_L,$I1082))</f>
        <v>0.42799999999999999</v>
      </c>
      <c r="K1082" s="25">
        <f>INDEX(FC_E2,$I1082)+(MEDIAN(MinStable,$F1082,1)-INDEX(FC_L,$I1082))*(INDEX(FC_E2,$I1082+1)-INDEX(FC_E2,$I1082))/(INDEX(FC_L,$I1082+1)-INDEX(FC_L,$I1082))</f>
        <v>0.42199999999999999</v>
      </c>
      <c r="L1082" s="25">
        <f>INDEX(FC_E3,$I1082)+(MEDIAN(MinStable,$F1082,1)-INDEX(FC_L,$I1082))*(INDEX(FC_E3,$I1082+1)-INDEX(FC_E3,$I1082))/(INDEX(FC_L,$I1082+1)-INDEX(FC_L,$I1082))</f>
        <v>0.41499999999999998</v>
      </c>
      <c r="M1082" s="26">
        <f>(Cap_1*F1082/J1082+IF(N_base&gt;=2,Cap_2*F1082/K1082,0)+IF(N_base&gt;=3,Cap_3*F1082/L1082,0))*dt/60</f>
        <v>0.13434959664142687</v>
      </c>
    </row>
    <row r="1083" spans="1:13" x14ac:dyDescent="0.2">
      <c r="A1083">
        <v>1081</v>
      </c>
      <c r="B1083" s="22">
        <f>A1083/1440</f>
        <v>0.75069444444444444</v>
      </c>
      <c r="C1083" s="27">
        <f>Sim!C1083</f>
        <v>3.8546</v>
      </c>
      <c r="D1083" s="24">
        <f>Cap_base</f>
        <v>3.4</v>
      </c>
      <c r="E1083" s="24">
        <f>MEDIAN(MinStable*D1083,C1083,D1083)</f>
        <v>3.4</v>
      </c>
      <c r="F1083" s="25">
        <f>E1083/D1083</f>
        <v>1</v>
      </c>
      <c r="G1083" s="24">
        <f>MAX(0,C1083-E1083)</f>
        <v>0.45460000000000012</v>
      </c>
      <c r="H1083" s="24">
        <f>MAX(0,E1083-C1083)</f>
        <v>0</v>
      </c>
      <c r="I1083">
        <f>MIN(MATCH(MEDIAN(MinStable,F1083,1),FC_L,1),3)</f>
        <v>3</v>
      </c>
      <c r="J1083" s="25">
        <f>INDEX(FC_E1,$I1083)+(MEDIAN(MinStable,$F1083,1)-INDEX(FC_L,$I1083))*(INDEX(FC_E1,$I1083+1)-INDEX(FC_E1,$I1083))/(INDEX(FC_L,$I1083+1)-INDEX(FC_L,$I1083))</f>
        <v>0.42799999999999999</v>
      </c>
      <c r="K1083" s="25">
        <f>INDEX(FC_E2,$I1083)+(MEDIAN(MinStable,$F1083,1)-INDEX(FC_L,$I1083))*(INDEX(FC_E2,$I1083+1)-INDEX(FC_E2,$I1083))/(INDEX(FC_L,$I1083+1)-INDEX(FC_L,$I1083))</f>
        <v>0.42199999999999999</v>
      </c>
      <c r="L1083" s="25">
        <f>INDEX(FC_E3,$I1083)+(MEDIAN(MinStable,$F1083,1)-INDEX(FC_L,$I1083))*(INDEX(FC_E3,$I1083+1)-INDEX(FC_E3,$I1083))/(INDEX(FC_L,$I1083+1)-INDEX(FC_L,$I1083))</f>
        <v>0.41499999999999998</v>
      </c>
      <c r="M1083" s="26">
        <f>(Cap_1*F1083/J1083+IF(N_base&gt;=2,Cap_2*F1083/K1083,0)+IF(N_base&gt;=3,Cap_3*F1083/L1083,0))*dt/60</f>
        <v>0.13434959664142687</v>
      </c>
    </row>
    <row r="1084" spans="1:13" x14ac:dyDescent="0.2">
      <c r="A1084">
        <v>1082</v>
      </c>
      <c r="B1084" s="22">
        <f>A1084/1440</f>
        <v>0.75138888888888888</v>
      </c>
      <c r="C1084" s="27">
        <f>Sim!C1084</f>
        <v>3.7831999999999999</v>
      </c>
      <c r="D1084" s="24">
        <f>Cap_base</f>
        <v>3.4</v>
      </c>
      <c r="E1084" s="24">
        <f>MEDIAN(MinStable*D1084,C1084,D1084)</f>
        <v>3.4</v>
      </c>
      <c r="F1084" s="25">
        <f>E1084/D1084</f>
        <v>1</v>
      </c>
      <c r="G1084" s="24">
        <f>MAX(0,C1084-E1084)</f>
        <v>0.38319999999999999</v>
      </c>
      <c r="H1084" s="24">
        <f>MAX(0,E1084-C1084)</f>
        <v>0</v>
      </c>
      <c r="I1084">
        <f>MIN(MATCH(MEDIAN(MinStable,F1084,1),FC_L,1),3)</f>
        <v>3</v>
      </c>
      <c r="J1084" s="25">
        <f>INDEX(FC_E1,$I1084)+(MEDIAN(MinStable,$F1084,1)-INDEX(FC_L,$I1084))*(INDEX(FC_E1,$I1084+1)-INDEX(FC_E1,$I1084))/(INDEX(FC_L,$I1084+1)-INDEX(FC_L,$I1084))</f>
        <v>0.42799999999999999</v>
      </c>
      <c r="K1084" s="25">
        <f>INDEX(FC_E2,$I1084)+(MEDIAN(MinStable,$F1084,1)-INDEX(FC_L,$I1084))*(INDEX(FC_E2,$I1084+1)-INDEX(FC_E2,$I1084))/(INDEX(FC_L,$I1084+1)-INDEX(FC_L,$I1084))</f>
        <v>0.42199999999999999</v>
      </c>
      <c r="L1084" s="25">
        <f>INDEX(FC_E3,$I1084)+(MEDIAN(MinStable,$F1084,1)-INDEX(FC_L,$I1084))*(INDEX(FC_E3,$I1084+1)-INDEX(FC_E3,$I1084))/(INDEX(FC_L,$I1084+1)-INDEX(FC_L,$I1084))</f>
        <v>0.41499999999999998</v>
      </c>
      <c r="M1084" s="26">
        <f>(Cap_1*F1084/J1084+IF(N_base&gt;=2,Cap_2*F1084/K1084,0)+IF(N_base&gt;=3,Cap_3*F1084/L1084,0))*dt/60</f>
        <v>0.13434959664142687</v>
      </c>
    </row>
    <row r="1085" spans="1:13" x14ac:dyDescent="0.2">
      <c r="A1085">
        <v>1083</v>
      </c>
      <c r="B1085" s="22">
        <f>A1085/1440</f>
        <v>0.75208333333333333</v>
      </c>
      <c r="C1085" s="27">
        <f>Sim!C1085</f>
        <v>3.7435999999999998</v>
      </c>
      <c r="D1085" s="24">
        <f>Cap_base</f>
        <v>3.4</v>
      </c>
      <c r="E1085" s="24">
        <f>MEDIAN(MinStable*D1085,C1085,D1085)</f>
        <v>3.4</v>
      </c>
      <c r="F1085" s="25">
        <f>E1085/D1085</f>
        <v>1</v>
      </c>
      <c r="G1085" s="24">
        <f>MAX(0,C1085-E1085)</f>
        <v>0.34359999999999991</v>
      </c>
      <c r="H1085" s="24">
        <f>MAX(0,E1085-C1085)</f>
        <v>0</v>
      </c>
      <c r="I1085">
        <f>MIN(MATCH(MEDIAN(MinStable,F1085,1),FC_L,1),3)</f>
        <v>3</v>
      </c>
      <c r="J1085" s="25">
        <f>INDEX(FC_E1,$I1085)+(MEDIAN(MinStable,$F1085,1)-INDEX(FC_L,$I1085))*(INDEX(FC_E1,$I1085+1)-INDEX(FC_E1,$I1085))/(INDEX(FC_L,$I1085+1)-INDEX(FC_L,$I1085))</f>
        <v>0.42799999999999999</v>
      </c>
      <c r="K1085" s="25">
        <f>INDEX(FC_E2,$I1085)+(MEDIAN(MinStable,$F1085,1)-INDEX(FC_L,$I1085))*(INDEX(FC_E2,$I1085+1)-INDEX(FC_E2,$I1085))/(INDEX(FC_L,$I1085+1)-INDEX(FC_L,$I1085))</f>
        <v>0.42199999999999999</v>
      </c>
      <c r="L1085" s="25">
        <f>INDEX(FC_E3,$I1085)+(MEDIAN(MinStable,$F1085,1)-INDEX(FC_L,$I1085))*(INDEX(FC_E3,$I1085+1)-INDEX(FC_E3,$I1085))/(INDEX(FC_L,$I1085+1)-INDEX(FC_L,$I1085))</f>
        <v>0.41499999999999998</v>
      </c>
      <c r="M1085" s="26">
        <f>(Cap_1*F1085/J1085+IF(N_base&gt;=2,Cap_2*F1085/K1085,0)+IF(N_base&gt;=3,Cap_3*F1085/L1085,0))*dt/60</f>
        <v>0.13434959664142687</v>
      </c>
    </row>
    <row r="1086" spans="1:13" x14ac:dyDescent="0.2">
      <c r="A1086">
        <v>1084</v>
      </c>
      <c r="B1086" s="22">
        <f>A1086/1440</f>
        <v>0.75277777777777777</v>
      </c>
      <c r="C1086" s="27">
        <f>Sim!C1086</f>
        <v>3.8502000000000001</v>
      </c>
      <c r="D1086" s="24">
        <f>Cap_base</f>
        <v>3.4</v>
      </c>
      <c r="E1086" s="24">
        <f>MEDIAN(MinStable*D1086,C1086,D1086)</f>
        <v>3.4</v>
      </c>
      <c r="F1086" s="25">
        <f>E1086/D1086</f>
        <v>1</v>
      </c>
      <c r="G1086" s="24">
        <f>MAX(0,C1086-E1086)</f>
        <v>0.45020000000000016</v>
      </c>
      <c r="H1086" s="24">
        <f>MAX(0,E1086-C1086)</f>
        <v>0</v>
      </c>
      <c r="I1086">
        <f>MIN(MATCH(MEDIAN(MinStable,F1086,1),FC_L,1),3)</f>
        <v>3</v>
      </c>
      <c r="J1086" s="25">
        <f>INDEX(FC_E1,$I1086)+(MEDIAN(MinStable,$F1086,1)-INDEX(FC_L,$I1086))*(INDEX(FC_E1,$I1086+1)-INDEX(FC_E1,$I1086))/(INDEX(FC_L,$I1086+1)-INDEX(FC_L,$I1086))</f>
        <v>0.42799999999999999</v>
      </c>
      <c r="K1086" s="25">
        <f>INDEX(FC_E2,$I1086)+(MEDIAN(MinStable,$F1086,1)-INDEX(FC_L,$I1086))*(INDEX(FC_E2,$I1086+1)-INDEX(FC_E2,$I1086))/(INDEX(FC_L,$I1086+1)-INDEX(FC_L,$I1086))</f>
        <v>0.42199999999999999</v>
      </c>
      <c r="L1086" s="25">
        <f>INDEX(FC_E3,$I1086)+(MEDIAN(MinStable,$F1086,1)-INDEX(FC_L,$I1086))*(INDEX(FC_E3,$I1086+1)-INDEX(FC_E3,$I1086))/(INDEX(FC_L,$I1086+1)-INDEX(FC_L,$I1086))</f>
        <v>0.41499999999999998</v>
      </c>
      <c r="M1086" s="26">
        <f>(Cap_1*F1086/J1086+IF(N_base&gt;=2,Cap_2*F1086/K1086,0)+IF(N_base&gt;=3,Cap_3*F1086/L1086,0))*dt/60</f>
        <v>0.13434959664142687</v>
      </c>
    </row>
    <row r="1087" spans="1:13" x14ac:dyDescent="0.2">
      <c r="A1087">
        <v>1085</v>
      </c>
      <c r="B1087" s="22">
        <f>A1087/1440</f>
        <v>0.75347222222222221</v>
      </c>
      <c r="C1087" s="27">
        <f>Sim!C1087</f>
        <v>3.8831000000000002</v>
      </c>
      <c r="D1087" s="24">
        <f>Cap_base</f>
        <v>3.4</v>
      </c>
      <c r="E1087" s="24">
        <f>MEDIAN(MinStable*D1087,C1087,D1087)</f>
        <v>3.4</v>
      </c>
      <c r="F1087" s="25">
        <f>E1087/D1087</f>
        <v>1</v>
      </c>
      <c r="G1087" s="24">
        <f>MAX(0,C1087-E1087)</f>
        <v>0.48310000000000031</v>
      </c>
      <c r="H1087" s="24">
        <f>MAX(0,E1087-C1087)</f>
        <v>0</v>
      </c>
      <c r="I1087">
        <f>MIN(MATCH(MEDIAN(MinStable,F1087,1),FC_L,1),3)</f>
        <v>3</v>
      </c>
      <c r="J1087" s="25">
        <f>INDEX(FC_E1,$I1087)+(MEDIAN(MinStable,$F1087,1)-INDEX(FC_L,$I1087))*(INDEX(FC_E1,$I1087+1)-INDEX(FC_E1,$I1087))/(INDEX(FC_L,$I1087+1)-INDEX(FC_L,$I1087))</f>
        <v>0.42799999999999999</v>
      </c>
      <c r="K1087" s="25">
        <f>INDEX(FC_E2,$I1087)+(MEDIAN(MinStable,$F1087,1)-INDEX(FC_L,$I1087))*(INDEX(FC_E2,$I1087+1)-INDEX(FC_E2,$I1087))/(INDEX(FC_L,$I1087+1)-INDEX(FC_L,$I1087))</f>
        <v>0.42199999999999999</v>
      </c>
      <c r="L1087" s="25">
        <f>INDEX(FC_E3,$I1087)+(MEDIAN(MinStable,$F1087,1)-INDEX(FC_L,$I1087))*(INDEX(FC_E3,$I1087+1)-INDEX(FC_E3,$I1087))/(INDEX(FC_L,$I1087+1)-INDEX(FC_L,$I1087))</f>
        <v>0.41499999999999998</v>
      </c>
      <c r="M1087" s="26">
        <f>(Cap_1*F1087/J1087+IF(N_base&gt;=2,Cap_2*F1087/K1087,0)+IF(N_base&gt;=3,Cap_3*F1087/L1087,0))*dt/60</f>
        <v>0.13434959664142687</v>
      </c>
    </row>
    <row r="1088" spans="1:13" x14ac:dyDescent="0.2">
      <c r="A1088">
        <v>1086</v>
      </c>
      <c r="B1088" s="22">
        <f>A1088/1440</f>
        <v>0.75416666666666665</v>
      </c>
      <c r="C1088" s="27">
        <f>Sim!C1088</f>
        <v>3.7896000000000001</v>
      </c>
      <c r="D1088" s="24">
        <f>Cap_base</f>
        <v>3.4</v>
      </c>
      <c r="E1088" s="24">
        <f>MEDIAN(MinStable*D1088,C1088,D1088)</f>
        <v>3.4</v>
      </c>
      <c r="F1088" s="25">
        <f>E1088/D1088</f>
        <v>1</v>
      </c>
      <c r="G1088" s="24">
        <f>MAX(0,C1088-E1088)</f>
        <v>0.38960000000000017</v>
      </c>
      <c r="H1088" s="24">
        <f>MAX(0,E1088-C1088)</f>
        <v>0</v>
      </c>
      <c r="I1088">
        <f>MIN(MATCH(MEDIAN(MinStable,F1088,1),FC_L,1),3)</f>
        <v>3</v>
      </c>
      <c r="J1088" s="25">
        <f>INDEX(FC_E1,$I1088)+(MEDIAN(MinStable,$F1088,1)-INDEX(FC_L,$I1088))*(INDEX(FC_E1,$I1088+1)-INDEX(FC_E1,$I1088))/(INDEX(FC_L,$I1088+1)-INDEX(FC_L,$I1088))</f>
        <v>0.42799999999999999</v>
      </c>
      <c r="K1088" s="25">
        <f>INDEX(FC_E2,$I1088)+(MEDIAN(MinStable,$F1088,1)-INDEX(FC_L,$I1088))*(INDEX(FC_E2,$I1088+1)-INDEX(FC_E2,$I1088))/(INDEX(FC_L,$I1088+1)-INDEX(FC_L,$I1088))</f>
        <v>0.42199999999999999</v>
      </c>
      <c r="L1088" s="25">
        <f>INDEX(FC_E3,$I1088)+(MEDIAN(MinStable,$F1088,1)-INDEX(FC_L,$I1088))*(INDEX(FC_E3,$I1088+1)-INDEX(FC_E3,$I1088))/(INDEX(FC_L,$I1088+1)-INDEX(FC_L,$I1088))</f>
        <v>0.41499999999999998</v>
      </c>
      <c r="M1088" s="26">
        <f>(Cap_1*F1088/J1088+IF(N_base&gt;=2,Cap_2*F1088/K1088,0)+IF(N_base&gt;=3,Cap_3*F1088/L1088,0))*dt/60</f>
        <v>0.13434959664142687</v>
      </c>
    </row>
    <row r="1089" spans="1:13" x14ac:dyDescent="0.2">
      <c r="A1089">
        <v>1087</v>
      </c>
      <c r="B1089" s="22">
        <f>A1089/1440</f>
        <v>0.75486111111111109</v>
      </c>
      <c r="C1089" s="27">
        <f>Sim!C1089</f>
        <v>3.8769</v>
      </c>
      <c r="D1089" s="24">
        <f>Cap_base</f>
        <v>3.4</v>
      </c>
      <c r="E1089" s="24">
        <f>MEDIAN(MinStable*D1089,C1089,D1089)</f>
        <v>3.4</v>
      </c>
      <c r="F1089" s="25">
        <f>E1089/D1089</f>
        <v>1</v>
      </c>
      <c r="G1089" s="24">
        <f>MAX(0,C1089-E1089)</f>
        <v>0.4769000000000001</v>
      </c>
      <c r="H1089" s="24">
        <f>MAX(0,E1089-C1089)</f>
        <v>0</v>
      </c>
      <c r="I1089">
        <f>MIN(MATCH(MEDIAN(MinStable,F1089,1),FC_L,1),3)</f>
        <v>3</v>
      </c>
      <c r="J1089" s="25">
        <f>INDEX(FC_E1,$I1089)+(MEDIAN(MinStable,$F1089,1)-INDEX(FC_L,$I1089))*(INDEX(FC_E1,$I1089+1)-INDEX(FC_E1,$I1089))/(INDEX(FC_L,$I1089+1)-INDEX(FC_L,$I1089))</f>
        <v>0.42799999999999999</v>
      </c>
      <c r="K1089" s="25">
        <f>INDEX(FC_E2,$I1089)+(MEDIAN(MinStable,$F1089,1)-INDEX(FC_L,$I1089))*(INDEX(FC_E2,$I1089+1)-INDEX(FC_E2,$I1089))/(INDEX(FC_L,$I1089+1)-INDEX(FC_L,$I1089))</f>
        <v>0.42199999999999999</v>
      </c>
      <c r="L1089" s="25">
        <f>INDEX(FC_E3,$I1089)+(MEDIAN(MinStable,$F1089,1)-INDEX(FC_L,$I1089))*(INDEX(FC_E3,$I1089+1)-INDEX(FC_E3,$I1089))/(INDEX(FC_L,$I1089+1)-INDEX(FC_L,$I1089))</f>
        <v>0.41499999999999998</v>
      </c>
      <c r="M1089" s="26">
        <f>(Cap_1*F1089/J1089+IF(N_base&gt;=2,Cap_2*F1089/K1089,0)+IF(N_base&gt;=3,Cap_3*F1089/L1089,0))*dt/60</f>
        <v>0.13434959664142687</v>
      </c>
    </row>
    <row r="1090" spans="1:13" x14ac:dyDescent="0.2">
      <c r="A1090">
        <v>1088</v>
      </c>
      <c r="B1090" s="22">
        <f>A1090/1440</f>
        <v>0.75555555555555554</v>
      </c>
      <c r="C1090" s="27">
        <f>Sim!C1090</f>
        <v>3.9990000000000001</v>
      </c>
      <c r="D1090" s="24">
        <f>Cap_base</f>
        <v>3.4</v>
      </c>
      <c r="E1090" s="24">
        <f>MEDIAN(MinStable*D1090,C1090,D1090)</f>
        <v>3.4</v>
      </c>
      <c r="F1090" s="25">
        <f>E1090/D1090</f>
        <v>1</v>
      </c>
      <c r="G1090" s="24">
        <f>MAX(0,C1090-E1090)</f>
        <v>0.5990000000000002</v>
      </c>
      <c r="H1090" s="24">
        <f>MAX(0,E1090-C1090)</f>
        <v>0</v>
      </c>
      <c r="I1090">
        <f>MIN(MATCH(MEDIAN(MinStable,F1090,1),FC_L,1),3)</f>
        <v>3</v>
      </c>
      <c r="J1090" s="25">
        <f>INDEX(FC_E1,$I1090)+(MEDIAN(MinStable,$F1090,1)-INDEX(FC_L,$I1090))*(INDEX(FC_E1,$I1090+1)-INDEX(FC_E1,$I1090))/(INDEX(FC_L,$I1090+1)-INDEX(FC_L,$I1090))</f>
        <v>0.42799999999999999</v>
      </c>
      <c r="K1090" s="25">
        <f>INDEX(FC_E2,$I1090)+(MEDIAN(MinStable,$F1090,1)-INDEX(FC_L,$I1090))*(INDEX(FC_E2,$I1090+1)-INDEX(FC_E2,$I1090))/(INDEX(FC_L,$I1090+1)-INDEX(FC_L,$I1090))</f>
        <v>0.42199999999999999</v>
      </c>
      <c r="L1090" s="25">
        <f>INDEX(FC_E3,$I1090)+(MEDIAN(MinStable,$F1090,1)-INDEX(FC_L,$I1090))*(INDEX(FC_E3,$I1090+1)-INDEX(FC_E3,$I1090))/(INDEX(FC_L,$I1090+1)-INDEX(FC_L,$I1090))</f>
        <v>0.41499999999999998</v>
      </c>
      <c r="M1090" s="26">
        <f>(Cap_1*F1090/J1090+IF(N_base&gt;=2,Cap_2*F1090/K1090,0)+IF(N_base&gt;=3,Cap_3*F1090/L1090,0))*dt/60</f>
        <v>0.13434959664142687</v>
      </c>
    </row>
    <row r="1091" spans="1:13" x14ac:dyDescent="0.2">
      <c r="A1091">
        <v>1089</v>
      </c>
      <c r="B1091" s="22">
        <f>A1091/1440</f>
        <v>0.75624999999999998</v>
      </c>
      <c r="C1091" s="27">
        <f>Sim!C1091</f>
        <v>3.94</v>
      </c>
      <c r="D1091" s="24">
        <f>Cap_base</f>
        <v>3.4</v>
      </c>
      <c r="E1091" s="24">
        <f>MEDIAN(MinStable*D1091,C1091,D1091)</f>
        <v>3.4</v>
      </c>
      <c r="F1091" s="25">
        <f>E1091/D1091</f>
        <v>1</v>
      </c>
      <c r="G1091" s="24">
        <f>MAX(0,C1091-E1091)</f>
        <v>0.54</v>
      </c>
      <c r="H1091" s="24">
        <f>MAX(0,E1091-C1091)</f>
        <v>0</v>
      </c>
      <c r="I1091">
        <f>MIN(MATCH(MEDIAN(MinStable,F1091,1),FC_L,1),3)</f>
        <v>3</v>
      </c>
      <c r="J1091" s="25">
        <f>INDEX(FC_E1,$I1091)+(MEDIAN(MinStable,$F1091,1)-INDEX(FC_L,$I1091))*(INDEX(FC_E1,$I1091+1)-INDEX(FC_E1,$I1091))/(INDEX(FC_L,$I1091+1)-INDEX(FC_L,$I1091))</f>
        <v>0.42799999999999999</v>
      </c>
      <c r="K1091" s="25">
        <f>INDEX(FC_E2,$I1091)+(MEDIAN(MinStable,$F1091,1)-INDEX(FC_L,$I1091))*(INDEX(FC_E2,$I1091+1)-INDEX(FC_E2,$I1091))/(INDEX(FC_L,$I1091+1)-INDEX(FC_L,$I1091))</f>
        <v>0.42199999999999999</v>
      </c>
      <c r="L1091" s="25">
        <f>INDEX(FC_E3,$I1091)+(MEDIAN(MinStable,$F1091,1)-INDEX(FC_L,$I1091))*(INDEX(FC_E3,$I1091+1)-INDEX(FC_E3,$I1091))/(INDEX(FC_L,$I1091+1)-INDEX(FC_L,$I1091))</f>
        <v>0.41499999999999998</v>
      </c>
      <c r="M1091" s="26">
        <f>(Cap_1*F1091/J1091+IF(N_base&gt;=2,Cap_2*F1091/K1091,0)+IF(N_base&gt;=3,Cap_3*F1091/L1091,0))*dt/60</f>
        <v>0.13434959664142687</v>
      </c>
    </row>
    <row r="1092" spans="1:13" x14ac:dyDescent="0.2">
      <c r="A1092">
        <v>1090</v>
      </c>
      <c r="B1092" s="22">
        <f>A1092/1440</f>
        <v>0.75694444444444442</v>
      </c>
      <c r="C1092" s="27">
        <f>Sim!C1092</f>
        <v>3.8732000000000002</v>
      </c>
      <c r="D1092" s="24">
        <f>Cap_base</f>
        <v>3.4</v>
      </c>
      <c r="E1092" s="24">
        <f>MEDIAN(MinStable*D1092,C1092,D1092)</f>
        <v>3.4</v>
      </c>
      <c r="F1092" s="25">
        <f>E1092/D1092</f>
        <v>1</v>
      </c>
      <c r="G1092" s="24">
        <f>MAX(0,C1092-E1092)</f>
        <v>0.47320000000000029</v>
      </c>
      <c r="H1092" s="24">
        <f>MAX(0,E1092-C1092)</f>
        <v>0</v>
      </c>
      <c r="I1092">
        <f>MIN(MATCH(MEDIAN(MinStable,F1092,1),FC_L,1),3)</f>
        <v>3</v>
      </c>
      <c r="J1092" s="25">
        <f>INDEX(FC_E1,$I1092)+(MEDIAN(MinStable,$F1092,1)-INDEX(FC_L,$I1092))*(INDEX(FC_E1,$I1092+1)-INDEX(FC_E1,$I1092))/(INDEX(FC_L,$I1092+1)-INDEX(FC_L,$I1092))</f>
        <v>0.42799999999999999</v>
      </c>
      <c r="K1092" s="25">
        <f>INDEX(FC_E2,$I1092)+(MEDIAN(MinStable,$F1092,1)-INDEX(FC_L,$I1092))*(INDEX(FC_E2,$I1092+1)-INDEX(FC_E2,$I1092))/(INDEX(FC_L,$I1092+1)-INDEX(FC_L,$I1092))</f>
        <v>0.42199999999999999</v>
      </c>
      <c r="L1092" s="25">
        <f>INDEX(FC_E3,$I1092)+(MEDIAN(MinStable,$F1092,1)-INDEX(FC_L,$I1092))*(INDEX(FC_E3,$I1092+1)-INDEX(FC_E3,$I1092))/(INDEX(FC_L,$I1092+1)-INDEX(FC_L,$I1092))</f>
        <v>0.41499999999999998</v>
      </c>
      <c r="M1092" s="26">
        <f>(Cap_1*F1092/J1092+IF(N_base&gt;=2,Cap_2*F1092/K1092,0)+IF(N_base&gt;=3,Cap_3*F1092/L1092,0))*dt/60</f>
        <v>0.13434959664142687</v>
      </c>
    </row>
    <row r="1093" spans="1:13" x14ac:dyDescent="0.2">
      <c r="A1093">
        <v>1091</v>
      </c>
      <c r="B1093" s="22">
        <f>A1093/1440</f>
        <v>0.75763888888888886</v>
      </c>
      <c r="C1093" s="27">
        <f>Sim!C1093</f>
        <v>3.8086000000000002</v>
      </c>
      <c r="D1093" s="24">
        <f>Cap_base</f>
        <v>3.4</v>
      </c>
      <c r="E1093" s="24">
        <f>MEDIAN(MinStable*D1093,C1093,D1093)</f>
        <v>3.4</v>
      </c>
      <c r="F1093" s="25">
        <f>E1093/D1093</f>
        <v>1</v>
      </c>
      <c r="G1093" s="24">
        <f>MAX(0,C1093-E1093)</f>
        <v>0.4086000000000003</v>
      </c>
      <c r="H1093" s="24">
        <f>MAX(0,E1093-C1093)</f>
        <v>0</v>
      </c>
      <c r="I1093">
        <f>MIN(MATCH(MEDIAN(MinStable,F1093,1),FC_L,1),3)</f>
        <v>3</v>
      </c>
      <c r="J1093" s="25">
        <f>INDEX(FC_E1,$I1093)+(MEDIAN(MinStable,$F1093,1)-INDEX(FC_L,$I1093))*(INDEX(FC_E1,$I1093+1)-INDEX(FC_E1,$I1093))/(INDEX(FC_L,$I1093+1)-INDEX(FC_L,$I1093))</f>
        <v>0.42799999999999999</v>
      </c>
      <c r="K1093" s="25">
        <f>INDEX(FC_E2,$I1093)+(MEDIAN(MinStable,$F1093,1)-INDEX(FC_L,$I1093))*(INDEX(FC_E2,$I1093+1)-INDEX(FC_E2,$I1093))/(INDEX(FC_L,$I1093+1)-INDEX(FC_L,$I1093))</f>
        <v>0.42199999999999999</v>
      </c>
      <c r="L1093" s="25">
        <f>INDEX(FC_E3,$I1093)+(MEDIAN(MinStable,$F1093,1)-INDEX(FC_L,$I1093))*(INDEX(FC_E3,$I1093+1)-INDEX(FC_E3,$I1093))/(INDEX(FC_L,$I1093+1)-INDEX(FC_L,$I1093))</f>
        <v>0.41499999999999998</v>
      </c>
      <c r="M1093" s="26">
        <f>(Cap_1*F1093/J1093+IF(N_base&gt;=2,Cap_2*F1093/K1093,0)+IF(N_base&gt;=3,Cap_3*F1093/L1093,0))*dt/60</f>
        <v>0.13434959664142687</v>
      </c>
    </row>
    <row r="1094" spans="1:13" x14ac:dyDescent="0.2">
      <c r="A1094">
        <v>1092</v>
      </c>
      <c r="B1094" s="22">
        <f>A1094/1440</f>
        <v>0.7583333333333333</v>
      </c>
      <c r="C1094" s="27">
        <f>Sim!C1094</f>
        <v>3.8717999999999999</v>
      </c>
      <c r="D1094" s="24">
        <f>Cap_base</f>
        <v>3.4</v>
      </c>
      <c r="E1094" s="24">
        <f>MEDIAN(MinStable*D1094,C1094,D1094)</f>
        <v>3.4</v>
      </c>
      <c r="F1094" s="25">
        <f>E1094/D1094</f>
        <v>1</v>
      </c>
      <c r="G1094" s="24">
        <f>MAX(0,C1094-E1094)</f>
        <v>0.4718</v>
      </c>
      <c r="H1094" s="24">
        <f>MAX(0,E1094-C1094)</f>
        <v>0</v>
      </c>
      <c r="I1094">
        <f>MIN(MATCH(MEDIAN(MinStable,F1094,1),FC_L,1),3)</f>
        <v>3</v>
      </c>
      <c r="J1094" s="25">
        <f>INDEX(FC_E1,$I1094)+(MEDIAN(MinStable,$F1094,1)-INDEX(FC_L,$I1094))*(INDEX(FC_E1,$I1094+1)-INDEX(FC_E1,$I1094))/(INDEX(FC_L,$I1094+1)-INDEX(FC_L,$I1094))</f>
        <v>0.42799999999999999</v>
      </c>
      <c r="K1094" s="25">
        <f>INDEX(FC_E2,$I1094)+(MEDIAN(MinStable,$F1094,1)-INDEX(FC_L,$I1094))*(INDEX(FC_E2,$I1094+1)-INDEX(FC_E2,$I1094))/(INDEX(FC_L,$I1094+1)-INDEX(FC_L,$I1094))</f>
        <v>0.42199999999999999</v>
      </c>
      <c r="L1094" s="25">
        <f>INDEX(FC_E3,$I1094)+(MEDIAN(MinStable,$F1094,1)-INDEX(FC_L,$I1094))*(INDEX(FC_E3,$I1094+1)-INDEX(FC_E3,$I1094))/(INDEX(FC_L,$I1094+1)-INDEX(FC_L,$I1094))</f>
        <v>0.41499999999999998</v>
      </c>
      <c r="M1094" s="26">
        <f>(Cap_1*F1094/J1094+IF(N_base&gt;=2,Cap_2*F1094/K1094,0)+IF(N_base&gt;=3,Cap_3*F1094/L1094,0))*dt/60</f>
        <v>0.13434959664142687</v>
      </c>
    </row>
    <row r="1095" spans="1:13" x14ac:dyDescent="0.2">
      <c r="A1095">
        <v>1093</v>
      </c>
      <c r="B1095" s="22">
        <f>A1095/1440</f>
        <v>0.75902777777777775</v>
      </c>
      <c r="C1095" s="27">
        <f>Sim!C1095</f>
        <v>3.8603000000000001</v>
      </c>
      <c r="D1095" s="24">
        <f>Cap_base</f>
        <v>3.4</v>
      </c>
      <c r="E1095" s="24">
        <f>MEDIAN(MinStable*D1095,C1095,D1095)</f>
        <v>3.4</v>
      </c>
      <c r="F1095" s="25">
        <f>E1095/D1095</f>
        <v>1</v>
      </c>
      <c r="G1095" s="24">
        <f>MAX(0,C1095-E1095)</f>
        <v>0.46030000000000015</v>
      </c>
      <c r="H1095" s="24">
        <f>MAX(0,E1095-C1095)</f>
        <v>0</v>
      </c>
      <c r="I1095">
        <f>MIN(MATCH(MEDIAN(MinStable,F1095,1),FC_L,1),3)</f>
        <v>3</v>
      </c>
      <c r="J1095" s="25">
        <f>INDEX(FC_E1,$I1095)+(MEDIAN(MinStable,$F1095,1)-INDEX(FC_L,$I1095))*(INDEX(FC_E1,$I1095+1)-INDEX(FC_E1,$I1095))/(INDEX(FC_L,$I1095+1)-INDEX(FC_L,$I1095))</f>
        <v>0.42799999999999999</v>
      </c>
      <c r="K1095" s="25">
        <f>INDEX(FC_E2,$I1095)+(MEDIAN(MinStable,$F1095,1)-INDEX(FC_L,$I1095))*(INDEX(FC_E2,$I1095+1)-INDEX(FC_E2,$I1095))/(INDEX(FC_L,$I1095+1)-INDEX(FC_L,$I1095))</f>
        <v>0.42199999999999999</v>
      </c>
      <c r="L1095" s="25">
        <f>INDEX(FC_E3,$I1095)+(MEDIAN(MinStable,$F1095,1)-INDEX(FC_L,$I1095))*(INDEX(FC_E3,$I1095+1)-INDEX(FC_E3,$I1095))/(INDEX(FC_L,$I1095+1)-INDEX(FC_L,$I1095))</f>
        <v>0.41499999999999998</v>
      </c>
      <c r="M1095" s="26">
        <f>(Cap_1*F1095/J1095+IF(N_base&gt;=2,Cap_2*F1095/K1095,0)+IF(N_base&gt;=3,Cap_3*F1095/L1095,0))*dt/60</f>
        <v>0.13434959664142687</v>
      </c>
    </row>
    <row r="1096" spans="1:13" x14ac:dyDescent="0.2">
      <c r="A1096">
        <v>1094</v>
      </c>
      <c r="B1096" s="22">
        <f>A1096/1440</f>
        <v>0.75972222222222219</v>
      </c>
      <c r="C1096" s="27">
        <f>Sim!C1096</f>
        <v>3.8788999999999998</v>
      </c>
      <c r="D1096" s="24">
        <f>Cap_base</f>
        <v>3.4</v>
      </c>
      <c r="E1096" s="24">
        <f>MEDIAN(MinStable*D1096,C1096,D1096)</f>
        <v>3.4</v>
      </c>
      <c r="F1096" s="25">
        <f>E1096/D1096</f>
        <v>1</v>
      </c>
      <c r="G1096" s="24">
        <f>MAX(0,C1096-E1096)</f>
        <v>0.47889999999999988</v>
      </c>
      <c r="H1096" s="24">
        <f>MAX(0,E1096-C1096)</f>
        <v>0</v>
      </c>
      <c r="I1096">
        <f>MIN(MATCH(MEDIAN(MinStable,F1096,1),FC_L,1),3)</f>
        <v>3</v>
      </c>
      <c r="J1096" s="25">
        <f>INDEX(FC_E1,$I1096)+(MEDIAN(MinStable,$F1096,1)-INDEX(FC_L,$I1096))*(INDEX(FC_E1,$I1096+1)-INDEX(FC_E1,$I1096))/(INDEX(FC_L,$I1096+1)-INDEX(FC_L,$I1096))</f>
        <v>0.42799999999999999</v>
      </c>
      <c r="K1096" s="25">
        <f>INDEX(FC_E2,$I1096)+(MEDIAN(MinStable,$F1096,1)-INDEX(FC_L,$I1096))*(INDEX(FC_E2,$I1096+1)-INDEX(FC_E2,$I1096))/(INDEX(FC_L,$I1096+1)-INDEX(FC_L,$I1096))</f>
        <v>0.42199999999999999</v>
      </c>
      <c r="L1096" s="25">
        <f>INDEX(FC_E3,$I1096)+(MEDIAN(MinStable,$F1096,1)-INDEX(FC_L,$I1096))*(INDEX(FC_E3,$I1096+1)-INDEX(FC_E3,$I1096))/(INDEX(FC_L,$I1096+1)-INDEX(FC_L,$I1096))</f>
        <v>0.41499999999999998</v>
      </c>
      <c r="M1096" s="26">
        <f>(Cap_1*F1096/J1096+IF(N_base&gt;=2,Cap_2*F1096/K1096,0)+IF(N_base&gt;=3,Cap_3*F1096/L1096,0))*dt/60</f>
        <v>0.13434959664142687</v>
      </c>
    </row>
    <row r="1097" spans="1:13" x14ac:dyDescent="0.2">
      <c r="A1097">
        <v>1095</v>
      </c>
      <c r="B1097" s="22">
        <f>A1097/1440</f>
        <v>0.76041666666666663</v>
      </c>
      <c r="C1097" s="27">
        <f>Sim!C1097</f>
        <v>3.6755</v>
      </c>
      <c r="D1097" s="24">
        <f>Cap_base</f>
        <v>3.4</v>
      </c>
      <c r="E1097" s="24">
        <f>MEDIAN(MinStable*D1097,C1097,D1097)</f>
        <v>3.4</v>
      </c>
      <c r="F1097" s="25">
        <f>E1097/D1097</f>
        <v>1</v>
      </c>
      <c r="G1097" s="24">
        <f>MAX(0,C1097-E1097)</f>
        <v>0.27550000000000008</v>
      </c>
      <c r="H1097" s="24">
        <f>MAX(0,E1097-C1097)</f>
        <v>0</v>
      </c>
      <c r="I1097">
        <f>MIN(MATCH(MEDIAN(MinStable,F1097,1),FC_L,1),3)</f>
        <v>3</v>
      </c>
      <c r="J1097" s="25">
        <f>INDEX(FC_E1,$I1097)+(MEDIAN(MinStable,$F1097,1)-INDEX(FC_L,$I1097))*(INDEX(FC_E1,$I1097+1)-INDEX(FC_E1,$I1097))/(INDEX(FC_L,$I1097+1)-INDEX(FC_L,$I1097))</f>
        <v>0.42799999999999999</v>
      </c>
      <c r="K1097" s="25">
        <f>INDEX(FC_E2,$I1097)+(MEDIAN(MinStable,$F1097,1)-INDEX(FC_L,$I1097))*(INDEX(FC_E2,$I1097+1)-INDEX(FC_E2,$I1097))/(INDEX(FC_L,$I1097+1)-INDEX(FC_L,$I1097))</f>
        <v>0.42199999999999999</v>
      </c>
      <c r="L1097" s="25">
        <f>INDEX(FC_E3,$I1097)+(MEDIAN(MinStable,$F1097,1)-INDEX(FC_L,$I1097))*(INDEX(FC_E3,$I1097+1)-INDEX(FC_E3,$I1097))/(INDEX(FC_L,$I1097+1)-INDEX(FC_L,$I1097))</f>
        <v>0.41499999999999998</v>
      </c>
      <c r="M1097" s="26">
        <f>(Cap_1*F1097/J1097+IF(N_base&gt;=2,Cap_2*F1097/K1097,0)+IF(N_base&gt;=3,Cap_3*F1097/L1097,0))*dt/60</f>
        <v>0.13434959664142687</v>
      </c>
    </row>
    <row r="1098" spans="1:13" x14ac:dyDescent="0.2">
      <c r="A1098">
        <v>1096</v>
      </c>
      <c r="B1098" s="22">
        <f>A1098/1440</f>
        <v>0.76111111111111107</v>
      </c>
      <c r="C1098" s="27">
        <f>Sim!C1098</f>
        <v>3.8382000000000001</v>
      </c>
      <c r="D1098" s="24">
        <f>Cap_base</f>
        <v>3.4</v>
      </c>
      <c r="E1098" s="24">
        <f>MEDIAN(MinStable*D1098,C1098,D1098)</f>
        <v>3.4</v>
      </c>
      <c r="F1098" s="25">
        <f>E1098/D1098</f>
        <v>1</v>
      </c>
      <c r="G1098" s="24">
        <f>MAX(0,C1098-E1098)</f>
        <v>0.43820000000000014</v>
      </c>
      <c r="H1098" s="24">
        <f>MAX(0,E1098-C1098)</f>
        <v>0</v>
      </c>
      <c r="I1098">
        <f>MIN(MATCH(MEDIAN(MinStable,F1098,1),FC_L,1),3)</f>
        <v>3</v>
      </c>
      <c r="J1098" s="25">
        <f>INDEX(FC_E1,$I1098)+(MEDIAN(MinStable,$F1098,1)-INDEX(FC_L,$I1098))*(INDEX(FC_E1,$I1098+1)-INDEX(FC_E1,$I1098))/(INDEX(FC_L,$I1098+1)-INDEX(FC_L,$I1098))</f>
        <v>0.42799999999999999</v>
      </c>
      <c r="K1098" s="25">
        <f>INDEX(FC_E2,$I1098)+(MEDIAN(MinStable,$F1098,1)-INDEX(FC_L,$I1098))*(INDEX(FC_E2,$I1098+1)-INDEX(FC_E2,$I1098))/(INDEX(FC_L,$I1098+1)-INDEX(FC_L,$I1098))</f>
        <v>0.42199999999999999</v>
      </c>
      <c r="L1098" s="25">
        <f>INDEX(FC_E3,$I1098)+(MEDIAN(MinStable,$F1098,1)-INDEX(FC_L,$I1098))*(INDEX(FC_E3,$I1098+1)-INDEX(FC_E3,$I1098))/(INDEX(FC_L,$I1098+1)-INDEX(FC_L,$I1098))</f>
        <v>0.41499999999999998</v>
      </c>
      <c r="M1098" s="26">
        <f>(Cap_1*F1098/J1098+IF(N_base&gt;=2,Cap_2*F1098/K1098,0)+IF(N_base&gt;=3,Cap_3*F1098/L1098,0))*dt/60</f>
        <v>0.13434959664142687</v>
      </c>
    </row>
    <row r="1099" spans="1:13" x14ac:dyDescent="0.2">
      <c r="A1099">
        <v>1097</v>
      </c>
      <c r="B1099" s="22">
        <f>A1099/1440</f>
        <v>0.76180555555555551</v>
      </c>
      <c r="C1099" s="27">
        <f>Sim!C1099</f>
        <v>3.7776000000000001</v>
      </c>
      <c r="D1099" s="24">
        <f>Cap_base</f>
        <v>3.4</v>
      </c>
      <c r="E1099" s="24">
        <f>MEDIAN(MinStable*D1099,C1099,D1099)</f>
        <v>3.4</v>
      </c>
      <c r="F1099" s="25">
        <f>E1099/D1099</f>
        <v>1</v>
      </c>
      <c r="G1099" s="24">
        <f>MAX(0,C1099-E1099)</f>
        <v>0.37760000000000016</v>
      </c>
      <c r="H1099" s="24">
        <f>MAX(0,E1099-C1099)</f>
        <v>0</v>
      </c>
      <c r="I1099">
        <f>MIN(MATCH(MEDIAN(MinStable,F1099,1),FC_L,1),3)</f>
        <v>3</v>
      </c>
      <c r="J1099" s="25">
        <f>INDEX(FC_E1,$I1099)+(MEDIAN(MinStable,$F1099,1)-INDEX(FC_L,$I1099))*(INDEX(FC_E1,$I1099+1)-INDEX(FC_E1,$I1099))/(INDEX(FC_L,$I1099+1)-INDEX(FC_L,$I1099))</f>
        <v>0.42799999999999999</v>
      </c>
      <c r="K1099" s="25">
        <f>INDEX(FC_E2,$I1099)+(MEDIAN(MinStable,$F1099,1)-INDEX(FC_L,$I1099))*(INDEX(FC_E2,$I1099+1)-INDEX(FC_E2,$I1099))/(INDEX(FC_L,$I1099+1)-INDEX(FC_L,$I1099))</f>
        <v>0.42199999999999999</v>
      </c>
      <c r="L1099" s="25">
        <f>INDEX(FC_E3,$I1099)+(MEDIAN(MinStable,$F1099,1)-INDEX(FC_L,$I1099))*(INDEX(FC_E3,$I1099+1)-INDEX(FC_E3,$I1099))/(INDEX(FC_L,$I1099+1)-INDEX(FC_L,$I1099))</f>
        <v>0.41499999999999998</v>
      </c>
      <c r="M1099" s="26">
        <f>(Cap_1*F1099/J1099+IF(N_base&gt;=2,Cap_2*F1099/K1099,0)+IF(N_base&gt;=3,Cap_3*F1099/L1099,0))*dt/60</f>
        <v>0.13434959664142687</v>
      </c>
    </row>
    <row r="1100" spans="1:13" x14ac:dyDescent="0.2">
      <c r="A1100">
        <v>1098</v>
      </c>
      <c r="B1100" s="22">
        <f>A1100/1440</f>
        <v>0.76249999999999996</v>
      </c>
      <c r="C1100" s="27">
        <f>Sim!C1100</f>
        <v>3.8083999999999998</v>
      </c>
      <c r="D1100" s="24">
        <f>Cap_base</f>
        <v>3.4</v>
      </c>
      <c r="E1100" s="24">
        <f>MEDIAN(MinStable*D1100,C1100,D1100)</f>
        <v>3.4</v>
      </c>
      <c r="F1100" s="25">
        <f>E1100/D1100</f>
        <v>1</v>
      </c>
      <c r="G1100" s="24">
        <f>MAX(0,C1100-E1100)</f>
        <v>0.40839999999999987</v>
      </c>
      <c r="H1100" s="24">
        <f>MAX(0,E1100-C1100)</f>
        <v>0</v>
      </c>
      <c r="I1100">
        <f>MIN(MATCH(MEDIAN(MinStable,F1100,1),FC_L,1),3)</f>
        <v>3</v>
      </c>
      <c r="J1100" s="25">
        <f>INDEX(FC_E1,$I1100)+(MEDIAN(MinStable,$F1100,1)-INDEX(FC_L,$I1100))*(INDEX(FC_E1,$I1100+1)-INDEX(FC_E1,$I1100))/(INDEX(FC_L,$I1100+1)-INDEX(FC_L,$I1100))</f>
        <v>0.42799999999999999</v>
      </c>
      <c r="K1100" s="25">
        <f>INDEX(FC_E2,$I1100)+(MEDIAN(MinStable,$F1100,1)-INDEX(FC_L,$I1100))*(INDEX(FC_E2,$I1100+1)-INDEX(FC_E2,$I1100))/(INDEX(FC_L,$I1100+1)-INDEX(FC_L,$I1100))</f>
        <v>0.42199999999999999</v>
      </c>
      <c r="L1100" s="25">
        <f>INDEX(FC_E3,$I1100)+(MEDIAN(MinStable,$F1100,1)-INDEX(FC_L,$I1100))*(INDEX(FC_E3,$I1100+1)-INDEX(FC_E3,$I1100))/(INDEX(FC_L,$I1100+1)-INDEX(FC_L,$I1100))</f>
        <v>0.41499999999999998</v>
      </c>
      <c r="M1100" s="26">
        <f>(Cap_1*F1100/J1100+IF(N_base&gt;=2,Cap_2*F1100/K1100,0)+IF(N_base&gt;=3,Cap_3*F1100/L1100,0))*dt/60</f>
        <v>0.13434959664142687</v>
      </c>
    </row>
    <row r="1101" spans="1:13" x14ac:dyDescent="0.2">
      <c r="A1101">
        <v>1099</v>
      </c>
      <c r="B1101" s="22">
        <f>A1101/1440</f>
        <v>0.7631944444444444</v>
      </c>
      <c r="C1101" s="27">
        <f>Sim!C1101</f>
        <v>3.7814999999999999</v>
      </c>
      <c r="D1101" s="24">
        <f>Cap_base</f>
        <v>3.4</v>
      </c>
      <c r="E1101" s="24">
        <f>MEDIAN(MinStable*D1101,C1101,D1101)</f>
        <v>3.4</v>
      </c>
      <c r="F1101" s="25">
        <f>E1101/D1101</f>
        <v>1</v>
      </c>
      <c r="G1101" s="24">
        <f>MAX(0,C1101-E1101)</f>
        <v>0.38149999999999995</v>
      </c>
      <c r="H1101" s="24">
        <f>MAX(0,E1101-C1101)</f>
        <v>0</v>
      </c>
      <c r="I1101">
        <f>MIN(MATCH(MEDIAN(MinStable,F1101,1),FC_L,1),3)</f>
        <v>3</v>
      </c>
      <c r="J1101" s="25">
        <f>INDEX(FC_E1,$I1101)+(MEDIAN(MinStable,$F1101,1)-INDEX(FC_L,$I1101))*(INDEX(FC_E1,$I1101+1)-INDEX(FC_E1,$I1101))/(INDEX(FC_L,$I1101+1)-INDEX(FC_L,$I1101))</f>
        <v>0.42799999999999999</v>
      </c>
      <c r="K1101" s="25">
        <f>INDEX(FC_E2,$I1101)+(MEDIAN(MinStable,$F1101,1)-INDEX(FC_L,$I1101))*(INDEX(FC_E2,$I1101+1)-INDEX(FC_E2,$I1101))/(INDEX(FC_L,$I1101+1)-INDEX(FC_L,$I1101))</f>
        <v>0.42199999999999999</v>
      </c>
      <c r="L1101" s="25">
        <f>INDEX(FC_E3,$I1101)+(MEDIAN(MinStable,$F1101,1)-INDEX(FC_L,$I1101))*(INDEX(FC_E3,$I1101+1)-INDEX(FC_E3,$I1101))/(INDEX(FC_L,$I1101+1)-INDEX(FC_L,$I1101))</f>
        <v>0.41499999999999998</v>
      </c>
      <c r="M1101" s="26">
        <f>(Cap_1*F1101/J1101+IF(N_base&gt;=2,Cap_2*F1101/K1101,0)+IF(N_base&gt;=3,Cap_3*F1101/L1101,0))*dt/60</f>
        <v>0.13434959664142687</v>
      </c>
    </row>
    <row r="1102" spans="1:13" x14ac:dyDescent="0.2">
      <c r="A1102">
        <v>1100</v>
      </c>
      <c r="B1102" s="22">
        <f>A1102/1440</f>
        <v>0.76388888888888884</v>
      </c>
      <c r="C1102" s="27">
        <f>Sim!C1102</f>
        <v>3.8997999999999999</v>
      </c>
      <c r="D1102" s="24">
        <f>Cap_base</f>
        <v>3.4</v>
      </c>
      <c r="E1102" s="24">
        <f>MEDIAN(MinStable*D1102,C1102,D1102)</f>
        <v>3.4</v>
      </c>
      <c r="F1102" s="25">
        <f>E1102/D1102</f>
        <v>1</v>
      </c>
      <c r="G1102" s="24">
        <f>MAX(0,C1102-E1102)</f>
        <v>0.49980000000000002</v>
      </c>
      <c r="H1102" s="24">
        <f>MAX(0,E1102-C1102)</f>
        <v>0</v>
      </c>
      <c r="I1102">
        <f>MIN(MATCH(MEDIAN(MinStable,F1102,1),FC_L,1),3)</f>
        <v>3</v>
      </c>
      <c r="J1102" s="25">
        <f>INDEX(FC_E1,$I1102)+(MEDIAN(MinStable,$F1102,1)-INDEX(FC_L,$I1102))*(INDEX(FC_E1,$I1102+1)-INDEX(FC_E1,$I1102))/(INDEX(FC_L,$I1102+1)-INDEX(FC_L,$I1102))</f>
        <v>0.42799999999999999</v>
      </c>
      <c r="K1102" s="25">
        <f>INDEX(FC_E2,$I1102)+(MEDIAN(MinStable,$F1102,1)-INDEX(FC_L,$I1102))*(INDEX(FC_E2,$I1102+1)-INDEX(FC_E2,$I1102))/(INDEX(FC_L,$I1102+1)-INDEX(FC_L,$I1102))</f>
        <v>0.42199999999999999</v>
      </c>
      <c r="L1102" s="25">
        <f>INDEX(FC_E3,$I1102)+(MEDIAN(MinStable,$F1102,1)-INDEX(FC_L,$I1102))*(INDEX(FC_E3,$I1102+1)-INDEX(FC_E3,$I1102))/(INDEX(FC_L,$I1102+1)-INDEX(FC_L,$I1102))</f>
        <v>0.41499999999999998</v>
      </c>
      <c r="M1102" s="26">
        <f>(Cap_1*F1102/J1102+IF(N_base&gt;=2,Cap_2*F1102/K1102,0)+IF(N_base&gt;=3,Cap_3*F1102/L1102,0))*dt/60</f>
        <v>0.13434959664142687</v>
      </c>
    </row>
    <row r="1103" spans="1:13" x14ac:dyDescent="0.2">
      <c r="A1103">
        <v>1101</v>
      </c>
      <c r="B1103" s="22">
        <f>A1103/1440</f>
        <v>0.76458333333333328</v>
      </c>
      <c r="C1103" s="27">
        <f>Sim!C1103</f>
        <v>3.7719</v>
      </c>
      <c r="D1103" s="24">
        <f>Cap_base</f>
        <v>3.4</v>
      </c>
      <c r="E1103" s="24">
        <f>MEDIAN(MinStable*D1103,C1103,D1103)</f>
        <v>3.4</v>
      </c>
      <c r="F1103" s="25">
        <f>E1103/D1103</f>
        <v>1</v>
      </c>
      <c r="G1103" s="24">
        <f>MAX(0,C1103-E1103)</f>
        <v>0.37190000000000012</v>
      </c>
      <c r="H1103" s="24">
        <f>MAX(0,E1103-C1103)</f>
        <v>0</v>
      </c>
      <c r="I1103">
        <f>MIN(MATCH(MEDIAN(MinStable,F1103,1),FC_L,1),3)</f>
        <v>3</v>
      </c>
      <c r="J1103" s="25">
        <f>INDEX(FC_E1,$I1103)+(MEDIAN(MinStable,$F1103,1)-INDEX(FC_L,$I1103))*(INDEX(FC_E1,$I1103+1)-INDEX(FC_E1,$I1103))/(INDEX(FC_L,$I1103+1)-INDEX(FC_L,$I1103))</f>
        <v>0.42799999999999999</v>
      </c>
      <c r="K1103" s="25">
        <f>INDEX(FC_E2,$I1103)+(MEDIAN(MinStable,$F1103,1)-INDEX(FC_L,$I1103))*(INDEX(FC_E2,$I1103+1)-INDEX(FC_E2,$I1103))/(INDEX(FC_L,$I1103+1)-INDEX(FC_L,$I1103))</f>
        <v>0.42199999999999999</v>
      </c>
      <c r="L1103" s="25">
        <f>INDEX(FC_E3,$I1103)+(MEDIAN(MinStable,$F1103,1)-INDEX(FC_L,$I1103))*(INDEX(FC_E3,$I1103+1)-INDEX(FC_E3,$I1103))/(INDEX(FC_L,$I1103+1)-INDEX(FC_L,$I1103))</f>
        <v>0.41499999999999998</v>
      </c>
      <c r="M1103" s="26">
        <f>(Cap_1*F1103/J1103+IF(N_base&gt;=2,Cap_2*F1103/K1103,0)+IF(N_base&gt;=3,Cap_3*F1103/L1103,0))*dt/60</f>
        <v>0.13434959664142687</v>
      </c>
    </row>
    <row r="1104" spans="1:13" x14ac:dyDescent="0.2">
      <c r="A1104">
        <v>1102</v>
      </c>
      <c r="B1104" s="22">
        <f>A1104/1440</f>
        <v>0.76527777777777772</v>
      </c>
      <c r="C1104" s="27">
        <f>Sim!C1104</f>
        <v>3.907</v>
      </c>
      <c r="D1104" s="24">
        <f>Cap_base</f>
        <v>3.4</v>
      </c>
      <c r="E1104" s="24">
        <f>MEDIAN(MinStable*D1104,C1104,D1104)</f>
        <v>3.4</v>
      </c>
      <c r="F1104" s="25">
        <f>E1104/D1104</f>
        <v>1</v>
      </c>
      <c r="G1104" s="24">
        <f>MAX(0,C1104-E1104)</f>
        <v>0.50700000000000012</v>
      </c>
      <c r="H1104" s="24">
        <f>MAX(0,E1104-C1104)</f>
        <v>0</v>
      </c>
      <c r="I1104">
        <f>MIN(MATCH(MEDIAN(MinStable,F1104,1),FC_L,1),3)</f>
        <v>3</v>
      </c>
      <c r="J1104" s="25">
        <f>INDEX(FC_E1,$I1104)+(MEDIAN(MinStable,$F1104,1)-INDEX(FC_L,$I1104))*(INDEX(FC_E1,$I1104+1)-INDEX(FC_E1,$I1104))/(INDEX(FC_L,$I1104+1)-INDEX(FC_L,$I1104))</f>
        <v>0.42799999999999999</v>
      </c>
      <c r="K1104" s="25">
        <f>INDEX(FC_E2,$I1104)+(MEDIAN(MinStable,$F1104,1)-INDEX(FC_L,$I1104))*(INDEX(FC_E2,$I1104+1)-INDEX(FC_E2,$I1104))/(INDEX(FC_L,$I1104+1)-INDEX(FC_L,$I1104))</f>
        <v>0.42199999999999999</v>
      </c>
      <c r="L1104" s="25">
        <f>INDEX(FC_E3,$I1104)+(MEDIAN(MinStable,$F1104,1)-INDEX(FC_L,$I1104))*(INDEX(FC_E3,$I1104+1)-INDEX(FC_E3,$I1104))/(INDEX(FC_L,$I1104+1)-INDEX(FC_L,$I1104))</f>
        <v>0.41499999999999998</v>
      </c>
      <c r="M1104" s="26">
        <f>(Cap_1*F1104/J1104+IF(N_base&gt;=2,Cap_2*F1104/K1104,0)+IF(N_base&gt;=3,Cap_3*F1104/L1104,0))*dt/60</f>
        <v>0.13434959664142687</v>
      </c>
    </row>
    <row r="1105" spans="1:13" x14ac:dyDescent="0.2">
      <c r="A1105">
        <v>1103</v>
      </c>
      <c r="B1105" s="22">
        <f>A1105/1440</f>
        <v>0.76597222222222228</v>
      </c>
      <c r="C1105" s="27">
        <f>Sim!C1105</f>
        <v>3.8338999999999999</v>
      </c>
      <c r="D1105" s="24">
        <f>Cap_base</f>
        <v>3.4</v>
      </c>
      <c r="E1105" s="24">
        <f>MEDIAN(MinStable*D1105,C1105,D1105)</f>
        <v>3.4</v>
      </c>
      <c r="F1105" s="25">
        <f>E1105/D1105</f>
        <v>1</v>
      </c>
      <c r="G1105" s="24">
        <f>MAX(0,C1105-E1105)</f>
        <v>0.43389999999999995</v>
      </c>
      <c r="H1105" s="24">
        <f>MAX(0,E1105-C1105)</f>
        <v>0</v>
      </c>
      <c r="I1105">
        <f>MIN(MATCH(MEDIAN(MinStable,F1105,1),FC_L,1),3)</f>
        <v>3</v>
      </c>
      <c r="J1105" s="25">
        <f>INDEX(FC_E1,$I1105)+(MEDIAN(MinStable,$F1105,1)-INDEX(FC_L,$I1105))*(INDEX(FC_E1,$I1105+1)-INDEX(FC_E1,$I1105))/(INDEX(FC_L,$I1105+1)-INDEX(FC_L,$I1105))</f>
        <v>0.42799999999999999</v>
      </c>
      <c r="K1105" s="25">
        <f>INDEX(FC_E2,$I1105)+(MEDIAN(MinStable,$F1105,1)-INDEX(FC_L,$I1105))*(INDEX(FC_E2,$I1105+1)-INDEX(FC_E2,$I1105))/(INDEX(FC_L,$I1105+1)-INDEX(FC_L,$I1105))</f>
        <v>0.42199999999999999</v>
      </c>
      <c r="L1105" s="25">
        <f>INDEX(FC_E3,$I1105)+(MEDIAN(MinStable,$F1105,1)-INDEX(FC_L,$I1105))*(INDEX(FC_E3,$I1105+1)-INDEX(FC_E3,$I1105))/(INDEX(FC_L,$I1105+1)-INDEX(FC_L,$I1105))</f>
        <v>0.41499999999999998</v>
      </c>
      <c r="M1105" s="26">
        <f>(Cap_1*F1105/J1105+IF(N_base&gt;=2,Cap_2*F1105/K1105,0)+IF(N_base&gt;=3,Cap_3*F1105/L1105,0))*dt/60</f>
        <v>0.13434959664142687</v>
      </c>
    </row>
    <row r="1106" spans="1:13" x14ac:dyDescent="0.2">
      <c r="A1106">
        <v>1104</v>
      </c>
      <c r="B1106" s="22">
        <f>A1106/1440</f>
        <v>0.76666666666666672</v>
      </c>
      <c r="C1106" s="27">
        <f>Sim!C1106</f>
        <v>3.8874</v>
      </c>
      <c r="D1106" s="24">
        <f>Cap_base</f>
        <v>3.4</v>
      </c>
      <c r="E1106" s="24">
        <f>MEDIAN(MinStable*D1106,C1106,D1106)</f>
        <v>3.4</v>
      </c>
      <c r="F1106" s="25">
        <f>E1106/D1106</f>
        <v>1</v>
      </c>
      <c r="G1106" s="24">
        <f>MAX(0,C1106-E1106)</f>
        <v>0.48740000000000006</v>
      </c>
      <c r="H1106" s="24">
        <f>MAX(0,E1106-C1106)</f>
        <v>0</v>
      </c>
      <c r="I1106">
        <f>MIN(MATCH(MEDIAN(MinStable,F1106,1),FC_L,1),3)</f>
        <v>3</v>
      </c>
      <c r="J1106" s="25">
        <f>INDEX(FC_E1,$I1106)+(MEDIAN(MinStable,$F1106,1)-INDEX(FC_L,$I1106))*(INDEX(FC_E1,$I1106+1)-INDEX(FC_E1,$I1106))/(INDEX(FC_L,$I1106+1)-INDEX(FC_L,$I1106))</f>
        <v>0.42799999999999999</v>
      </c>
      <c r="K1106" s="25">
        <f>INDEX(FC_E2,$I1106)+(MEDIAN(MinStable,$F1106,1)-INDEX(FC_L,$I1106))*(INDEX(FC_E2,$I1106+1)-INDEX(FC_E2,$I1106))/(INDEX(FC_L,$I1106+1)-INDEX(FC_L,$I1106))</f>
        <v>0.42199999999999999</v>
      </c>
      <c r="L1106" s="25">
        <f>INDEX(FC_E3,$I1106)+(MEDIAN(MinStable,$F1106,1)-INDEX(FC_L,$I1106))*(INDEX(FC_E3,$I1106+1)-INDEX(FC_E3,$I1106))/(INDEX(FC_L,$I1106+1)-INDEX(FC_L,$I1106))</f>
        <v>0.41499999999999998</v>
      </c>
      <c r="M1106" s="26">
        <f>(Cap_1*F1106/J1106+IF(N_base&gt;=2,Cap_2*F1106/K1106,0)+IF(N_base&gt;=3,Cap_3*F1106/L1106,0))*dt/60</f>
        <v>0.13434959664142687</v>
      </c>
    </row>
    <row r="1107" spans="1:13" x14ac:dyDescent="0.2">
      <c r="A1107">
        <v>1105</v>
      </c>
      <c r="B1107" s="22">
        <f>A1107/1440</f>
        <v>0.76736111111111116</v>
      </c>
      <c r="C1107" s="27">
        <f>Sim!C1107</f>
        <v>3.8946000000000001</v>
      </c>
      <c r="D1107" s="24">
        <f>Cap_base</f>
        <v>3.4</v>
      </c>
      <c r="E1107" s="24">
        <f>MEDIAN(MinStable*D1107,C1107,D1107)</f>
        <v>3.4</v>
      </c>
      <c r="F1107" s="25">
        <f>E1107/D1107</f>
        <v>1</v>
      </c>
      <c r="G1107" s="24">
        <f>MAX(0,C1107-E1107)</f>
        <v>0.49460000000000015</v>
      </c>
      <c r="H1107" s="24">
        <f>MAX(0,E1107-C1107)</f>
        <v>0</v>
      </c>
      <c r="I1107">
        <f>MIN(MATCH(MEDIAN(MinStable,F1107,1),FC_L,1),3)</f>
        <v>3</v>
      </c>
      <c r="J1107" s="25">
        <f>INDEX(FC_E1,$I1107)+(MEDIAN(MinStable,$F1107,1)-INDEX(FC_L,$I1107))*(INDEX(FC_E1,$I1107+1)-INDEX(FC_E1,$I1107))/(INDEX(FC_L,$I1107+1)-INDEX(FC_L,$I1107))</f>
        <v>0.42799999999999999</v>
      </c>
      <c r="K1107" s="25">
        <f>INDEX(FC_E2,$I1107)+(MEDIAN(MinStable,$F1107,1)-INDEX(FC_L,$I1107))*(INDEX(FC_E2,$I1107+1)-INDEX(FC_E2,$I1107))/(INDEX(FC_L,$I1107+1)-INDEX(FC_L,$I1107))</f>
        <v>0.42199999999999999</v>
      </c>
      <c r="L1107" s="25">
        <f>INDEX(FC_E3,$I1107)+(MEDIAN(MinStable,$F1107,1)-INDEX(FC_L,$I1107))*(INDEX(FC_E3,$I1107+1)-INDEX(FC_E3,$I1107))/(INDEX(FC_L,$I1107+1)-INDEX(FC_L,$I1107))</f>
        <v>0.41499999999999998</v>
      </c>
      <c r="M1107" s="26">
        <f>(Cap_1*F1107/J1107+IF(N_base&gt;=2,Cap_2*F1107/K1107,0)+IF(N_base&gt;=3,Cap_3*F1107/L1107,0))*dt/60</f>
        <v>0.13434959664142687</v>
      </c>
    </row>
    <row r="1108" spans="1:13" x14ac:dyDescent="0.2">
      <c r="A1108">
        <v>1106</v>
      </c>
      <c r="B1108" s="22">
        <f>A1108/1440</f>
        <v>0.7680555555555556</v>
      </c>
      <c r="C1108" s="27">
        <f>Sim!C1108</f>
        <v>3.7797000000000001</v>
      </c>
      <c r="D1108" s="24">
        <f>Cap_base</f>
        <v>3.4</v>
      </c>
      <c r="E1108" s="24">
        <f>MEDIAN(MinStable*D1108,C1108,D1108)</f>
        <v>3.4</v>
      </c>
      <c r="F1108" s="25">
        <f>E1108/D1108</f>
        <v>1</v>
      </c>
      <c r="G1108" s="24">
        <f>MAX(0,C1108-E1108)</f>
        <v>0.37970000000000015</v>
      </c>
      <c r="H1108" s="24">
        <f>MAX(0,E1108-C1108)</f>
        <v>0</v>
      </c>
      <c r="I1108">
        <f>MIN(MATCH(MEDIAN(MinStable,F1108,1),FC_L,1),3)</f>
        <v>3</v>
      </c>
      <c r="J1108" s="25">
        <f>INDEX(FC_E1,$I1108)+(MEDIAN(MinStable,$F1108,1)-INDEX(FC_L,$I1108))*(INDEX(FC_E1,$I1108+1)-INDEX(FC_E1,$I1108))/(INDEX(FC_L,$I1108+1)-INDEX(FC_L,$I1108))</f>
        <v>0.42799999999999999</v>
      </c>
      <c r="K1108" s="25">
        <f>INDEX(FC_E2,$I1108)+(MEDIAN(MinStable,$F1108,1)-INDEX(FC_L,$I1108))*(INDEX(FC_E2,$I1108+1)-INDEX(FC_E2,$I1108))/(INDEX(FC_L,$I1108+1)-INDEX(FC_L,$I1108))</f>
        <v>0.42199999999999999</v>
      </c>
      <c r="L1108" s="25">
        <f>INDEX(FC_E3,$I1108)+(MEDIAN(MinStable,$F1108,1)-INDEX(FC_L,$I1108))*(INDEX(FC_E3,$I1108+1)-INDEX(FC_E3,$I1108))/(INDEX(FC_L,$I1108+1)-INDEX(FC_L,$I1108))</f>
        <v>0.41499999999999998</v>
      </c>
      <c r="M1108" s="26">
        <f>(Cap_1*F1108/J1108+IF(N_base&gt;=2,Cap_2*F1108/K1108,0)+IF(N_base&gt;=3,Cap_3*F1108/L1108,0))*dt/60</f>
        <v>0.13434959664142687</v>
      </c>
    </row>
    <row r="1109" spans="1:13" x14ac:dyDescent="0.2">
      <c r="A1109">
        <v>1107</v>
      </c>
      <c r="B1109" s="22">
        <f>A1109/1440</f>
        <v>0.76875000000000004</v>
      </c>
      <c r="C1109" s="27">
        <f>Sim!C1109</f>
        <v>3.9634</v>
      </c>
      <c r="D1109" s="24">
        <f>Cap_base</f>
        <v>3.4</v>
      </c>
      <c r="E1109" s="24">
        <f>MEDIAN(MinStable*D1109,C1109,D1109)</f>
        <v>3.4</v>
      </c>
      <c r="F1109" s="25">
        <f>E1109/D1109</f>
        <v>1</v>
      </c>
      <c r="G1109" s="24">
        <f>MAX(0,C1109-E1109)</f>
        <v>0.56340000000000012</v>
      </c>
      <c r="H1109" s="24">
        <f>MAX(0,E1109-C1109)</f>
        <v>0</v>
      </c>
      <c r="I1109">
        <f>MIN(MATCH(MEDIAN(MinStable,F1109,1),FC_L,1),3)</f>
        <v>3</v>
      </c>
      <c r="J1109" s="25">
        <f>INDEX(FC_E1,$I1109)+(MEDIAN(MinStable,$F1109,1)-INDEX(FC_L,$I1109))*(INDEX(FC_E1,$I1109+1)-INDEX(FC_E1,$I1109))/(INDEX(FC_L,$I1109+1)-INDEX(FC_L,$I1109))</f>
        <v>0.42799999999999999</v>
      </c>
      <c r="K1109" s="25">
        <f>INDEX(FC_E2,$I1109)+(MEDIAN(MinStable,$F1109,1)-INDEX(FC_L,$I1109))*(INDEX(FC_E2,$I1109+1)-INDEX(FC_E2,$I1109))/(INDEX(FC_L,$I1109+1)-INDEX(FC_L,$I1109))</f>
        <v>0.42199999999999999</v>
      </c>
      <c r="L1109" s="25">
        <f>INDEX(FC_E3,$I1109)+(MEDIAN(MinStable,$F1109,1)-INDEX(FC_L,$I1109))*(INDEX(FC_E3,$I1109+1)-INDEX(FC_E3,$I1109))/(INDEX(FC_L,$I1109+1)-INDEX(FC_L,$I1109))</f>
        <v>0.41499999999999998</v>
      </c>
      <c r="M1109" s="26">
        <f>(Cap_1*F1109/J1109+IF(N_base&gt;=2,Cap_2*F1109/K1109,0)+IF(N_base&gt;=3,Cap_3*F1109/L1109,0))*dt/60</f>
        <v>0.13434959664142687</v>
      </c>
    </row>
    <row r="1110" spans="1:13" x14ac:dyDescent="0.2">
      <c r="A1110">
        <v>1108</v>
      </c>
      <c r="B1110" s="22">
        <f>A1110/1440</f>
        <v>0.76944444444444449</v>
      </c>
      <c r="C1110" s="27">
        <f>Sim!C1110</f>
        <v>3.8929</v>
      </c>
      <c r="D1110" s="24">
        <f>Cap_base</f>
        <v>3.4</v>
      </c>
      <c r="E1110" s="24">
        <f>MEDIAN(MinStable*D1110,C1110,D1110)</f>
        <v>3.4</v>
      </c>
      <c r="F1110" s="25">
        <f>E1110/D1110</f>
        <v>1</v>
      </c>
      <c r="G1110" s="24">
        <f>MAX(0,C1110-E1110)</f>
        <v>0.49290000000000012</v>
      </c>
      <c r="H1110" s="24">
        <f>MAX(0,E1110-C1110)</f>
        <v>0</v>
      </c>
      <c r="I1110">
        <f>MIN(MATCH(MEDIAN(MinStable,F1110,1),FC_L,1),3)</f>
        <v>3</v>
      </c>
      <c r="J1110" s="25">
        <f>INDEX(FC_E1,$I1110)+(MEDIAN(MinStable,$F1110,1)-INDEX(FC_L,$I1110))*(INDEX(FC_E1,$I1110+1)-INDEX(FC_E1,$I1110))/(INDEX(FC_L,$I1110+1)-INDEX(FC_L,$I1110))</f>
        <v>0.42799999999999999</v>
      </c>
      <c r="K1110" s="25">
        <f>INDEX(FC_E2,$I1110)+(MEDIAN(MinStable,$F1110,1)-INDEX(FC_L,$I1110))*(INDEX(FC_E2,$I1110+1)-INDEX(FC_E2,$I1110))/(INDEX(FC_L,$I1110+1)-INDEX(FC_L,$I1110))</f>
        <v>0.42199999999999999</v>
      </c>
      <c r="L1110" s="25">
        <f>INDEX(FC_E3,$I1110)+(MEDIAN(MinStable,$F1110,1)-INDEX(FC_L,$I1110))*(INDEX(FC_E3,$I1110+1)-INDEX(FC_E3,$I1110))/(INDEX(FC_L,$I1110+1)-INDEX(FC_L,$I1110))</f>
        <v>0.41499999999999998</v>
      </c>
      <c r="M1110" s="26">
        <f>(Cap_1*F1110/J1110+IF(N_base&gt;=2,Cap_2*F1110/K1110,0)+IF(N_base&gt;=3,Cap_3*F1110/L1110,0))*dt/60</f>
        <v>0.13434959664142687</v>
      </c>
    </row>
    <row r="1111" spans="1:13" x14ac:dyDescent="0.2">
      <c r="A1111">
        <v>1109</v>
      </c>
      <c r="B1111" s="22">
        <f>A1111/1440</f>
        <v>0.77013888888888893</v>
      </c>
      <c r="C1111" s="27">
        <f>Sim!C1111</f>
        <v>3.8555000000000001</v>
      </c>
      <c r="D1111" s="24">
        <f>Cap_base</f>
        <v>3.4</v>
      </c>
      <c r="E1111" s="24">
        <f>MEDIAN(MinStable*D1111,C1111,D1111)</f>
        <v>3.4</v>
      </c>
      <c r="F1111" s="25">
        <f>E1111/D1111</f>
        <v>1</v>
      </c>
      <c r="G1111" s="24">
        <f>MAX(0,C1111-E1111)</f>
        <v>0.45550000000000024</v>
      </c>
      <c r="H1111" s="24">
        <f>MAX(0,E1111-C1111)</f>
        <v>0</v>
      </c>
      <c r="I1111">
        <f>MIN(MATCH(MEDIAN(MinStable,F1111,1),FC_L,1),3)</f>
        <v>3</v>
      </c>
      <c r="J1111" s="25">
        <f>INDEX(FC_E1,$I1111)+(MEDIAN(MinStable,$F1111,1)-INDEX(FC_L,$I1111))*(INDEX(FC_E1,$I1111+1)-INDEX(FC_E1,$I1111))/(INDEX(FC_L,$I1111+1)-INDEX(FC_L,$I1111))</f>
        <v>0.42799999999999999</v>
      </c>
      <c r="K1111" s="25">
        <f>INDEX(FC_E2,$I1111)+(MEDIAN(MinStable,$F1111,1)-INDEX(FC_L,$I1111))*(INDEX(FC_E2,$I1111+1)-INDEX(FC_E2,$I1111))/(INDEX(FC_L,$I1111+1)-INDEX(FC_L,$I1111))</f>
        <v>0.42199999999999999</v>
      </c>
      <c r="L1111" s="25">
        <f>INDEX(FC_E3,$I1111)+(MEDIAN(MinStable,$F1111,1)-INDEX(FC_L,$I1111))*(INDEX(FC_E3,$I1111+1)-INDEX(FC_E3,$I1111))/(INDEX(FC_L,$I1111+1)-INDEX(FC_L,$I1111))</f>
        <v>0.41499999999999998</v>
      </c>
      <c r="M1111" s="26">
        <f>(Cap_1*F1111/J1111+IF(N_base&gt;=2,Cap_2*F1111/K1111,0)+IF(N_base&gt;=3,Cap_3*F1111/L1111,0))*dt/60</f>
        <v>0.13434959664142687</v>
      </c>
    </row>
    <row r="1112" spans="1:13" x14ac:dyDescent="0.2">
      <c r="A1112">
        <v>1110</v>
      </c>
      <c r="B1112" s="22">
        <f>A1112/1440</f>
        <v>0.77083333333333337</v>
      </c>
      <c r="C1112" s="27">
        <f>Sim!C1112</f>
        <v>3.8317000000000001</v>
      </c>
      <c r="D1112" s="24">
        <f>Cap_base</f>
        <v>3.4</v>
      </c>
      <c r="E1112" s="24">
        <f>MEDIAN(MinStable*D1112,C1112,D1112)</f>
        <v>3.4</v>
      </c>
      <c r="F1112" s="25">
        <f>E1112/D1112</f>
        <v>1</v>
      </c>
      <c r="G1112" s="24">
        <f>MAX(0,C1112-E1112)</f>
        <v>0.43170000000000019</v>
      </c>
      <c r="H1112" s="24">
        <f>MAX(0,E1112-C1112)</f>
        <v>0</v>
      </c>
      <c r="I1112">
        <f>MIN(MATCH(MEDIAN(MinStable,F1112,1),FC_L,1),3)</f>
        <v>3</v>
      </c>
      <c r="J1112" s="25">
        <f>INDEX(FC_E1,$I1112)+(MEDIAN(MinStable,$F1112,1)-INDEX(FC_L,$I1112))*(INDEX(FC_E1,$I1112+1)-INDEX(FC_E1,$I1112))/(INDEX(FC_L,$I1112+1)-INDEX(FC_L,$I1112))</f>
        <v>0.42799999999999999</v>
      </c>
      <c r="K1112" s="25">
        <f>INDEX(FC_E2,$I1112)+(MEDIAN(MinStable,$F1112,1)-INDEX(FC_L,$I1112))*(INDEX(FC_E2,$I1112+1)-INDEX(FC_E2,$I1112))/(INDEX(FC_L,$I1112+1)-INDEX(FC_L,$I1112))</f>
        <v>0.42199999999999999</v>
      </c>
      <c r="L1112" s="25">
        <f>INDEX(FC_E3,$I1112)+(MEDIAN(MinStable,$F1112,1)-INDEX(FC_L,$I1112))*(INDEX(FC_E3,$I1112+1)-INDEX(FC_E3,$I1112))/(INDEX(FC_L,$I1112+1)-INDEX(FC_L,$I1112))</f>
        <v>0.41499999999999998</v>
      </c>
      <c r="M1112" s="26">
        <f>(Cap_1*F1112/J1112+IF(N_base&gt;=2,Cap_2*F1112/K1112,0)+IF(N_base&gt;=3,Cap_3*F1112/L1112,0))*dt/60</f>
        <v>0.13434959664142687</v>
      </c>
    </row>
    <row r="1113" spans="1:13" x14ac:dyDescent="0.2">
      <c r="A1113">
        <v>1111</v>
      </c>
      <c r="B1113" s="22">
        <f>A1113/1440</f>
        <v>0.77152777777777781</v>
      </c>
      <c r="C1113" s="27">
        <f>Sim!C1113</f>
        <v>3.8231999999999999</v>
      </c>
      <c r="D1113" s="24">
        <f>Cap_base</f>
        <v>3.4</v>
      </c>
      <c r="E1113" s="24">
        <f>MEDIAN(MinStable*D1113,C1113,D1113)</f>
        <v>3.4</v>
      </c>
      <c r="F1113" s="25">
        <f>E1113/D1113</f>
        <v>1</v>
      </c>
      <c r="G1113" s="24">
        <f>MAX(0,C1113-E1113)</f>
        <v>0.42320000000000002</v>
      </c>
      <c r="H1113" s="24">
        <f>MAX(0,E1113-C1113)</f>
        <v>0</v>
      </c>
      <c r="I1113">
        <f>MIN(MATCH(MEDIAN(MinStable,F1113,1),FC_L,1),3)</f>
        <v>3</v>
      </c>
      <c r="J1113" s="25">
        <f>INDEX(FC_E1,$I1113)+(MEDIAN(MinStable,$F1113,1)-INDEX(FC_L,$I1113))*(INDEX(FC_E1,$I1113+1)-INDEX(FC_E1,$I1113))/(INDEX(FC_L,$I1113+1)-INDEX(FC_L,$I1113))</f>
        <v>0.42799999999999999</v>
      </c>
      <c r="K1113" s="25">
        <f>INDEX(FC_E2,$I1113)+(MEDIAN(MinStable,$F1113,1)-INDEX(FC_L,$I1113))*(INDEX(FC_E2,$I1113+1)-INDEX(FC_E2,$I1113))/(INDEX(FC_L,$I1113+1)-INDEX(FC_L,$I1113))</f>
        <v>0.42199999999999999</v>
      </c>
      <c r="L1113" s="25">
        <f>INDEX(FC_E3,$I1113)+(MEDIAN(MinStable,$F1113,1)-INDEX(FC_L,$I1113))*(INDEX(FC_E3,$I1113+1)-INDEX(FC_E3,$I1113))/(INDEX(FC_L,$I1113+1)-INDEX(FC_L,$I1113))</f>
        <v>0.41499999999999998</v>
      </c>
      <c r="M1113" s="26">
        <f>(Cap_1*F1113/J1113+IF(N_base&gt;=2,Cap_2*F1113/K1113,0)+IF(N_base&gt;=3,Cap_3*F1113/L1113,0))*dt/60</f>
        <v>0.13434959664142687</v>
      </c>
    </row>
    <row r="1114" spans="1:13" x14ac:dyDescent="0.2">
      <c r="A1114">
        <v>1112</v>
      </c>
      <c r="B1114" s="22">
        <f>A1114/1440</f>
        <v>0.77222222222222225</v>
      </c>
      <c r="C1114" s="27">
        <f>Sim!C1114</f>
        <v>3.8862000000000001</v>
      </c>
      <c r="D1114" s="24">
        <f>Cap_base</f>
        <v>3.4</v>
      </c>
      <c r="E1114" s="24">
        <f>MEDIAN(MinStable*D1114,C1114,D1114)</f>
        <v>3.4</v>
      </c>
      <c r="F1114" s="25">
        <f>E1114/D1114</f>
        <v>1</v>
      </c>
      <c r="G1114" s="24">
        <f>MAX(0,C1114-E1114)</f>
        <v>0.48620000000000019</v>
      </c>
      <c r="H1114" s="24">
        <f>MAX(0,E1114-C1114)</f>
        <v>0</v>
      </c>
      <c r="I1114">
        <f>MIN(MATCH(MEDIAN(MinStable,F1114,1),FC_L,1),3)</f>
        <v>3</v>
      </c>
      <c r="J1114" s="25">
        <f>INDEX(FC_E1,$I1114)+(MEDIAN(MinStable,$F1114,1)-INDEX(FC_L,$I1114))*(INDEX(FC_E1,$I1114+1)-INDEX(FC_E1,$I1114))/(INDEX(FC_L,$I1114+1)-INDEX(FC_L,$I1114))</f>
        <v>0.42799999999999999</v>
      </c>
      <c r="K1114" s="25">
        <f>INDEX(FC_E2,$I1114)+(MEDIAN(MinStable,$F1114,1)-INDEX(FC_L,$I1114))*(INDEX(FC_E2,$I1114+1)-INDEX(FC_E2,$I1114))/(INDEX(FC_L,$I1114+1)-INDEX(FC_L,$I1114))</f>
        <v>0.42199999999999999</v>
      </c>
      <c r="L1114" s="25">
        <f>INDEX(FC_E3,$I1114)+(MEDIAN(MinStable,$F1114,1)-INDEX(FC_L,$I1114))*(INDEX(FC_E3,$I1114+1)-INDEX(FC_E3,$I1114))/(INDEX(FC_L,$I1114+1)-INDEX(FC_L,$I1114))</f>
        <v>0.41499999999999998</v>
      </c>
      <c r="M1114" s="26">
        <f>(Cap_1*F1114/J1114+IF(N_base&gt;=2,Cap_2*F1114/K1114,0)+IF(N_base&gt;=3,Cap_3*F1114/L1114,0))*dt/60</f>
        <v>0.13434959664142687</v>
      </c>
    </row>
    <row r="1115" spans="1:13" x14ac:dyDescent="0.2">
      <c r="A1115">
        <v>1113</v>
      </c>
      <c r="B1115" s="22">
        <f>A1115/1440</f>
        <v>0.7729166666666667</v>
      </c>
      <c r="C1115" s="27">
        <f>Sim!C1115</f>
        <v>3.7290999999999999</v>
      </c>
      <c r="D1115" s="24">
        <f>Cap_base</f>
        <v>3.4</v>
      </c>
      <c r="E1115" s="24">
        <f>MEDIAN(MinStable*D1115,C1115,D1115)</f>
        <v>3.4</v>
      </c>
      <c r="F1115" s="25">
        <f>E1115/D1115</f>
        <v>1</v>
      </c>
      <c r="G1115" s="24">
        <f>MAX(0,C1115-E1115)</f>
        <v>0.32909999999999995</v>
      </c>
      <c r="H1115" s="24">
        <f>MAX(0,E1115-C1115)</f>
        <v>0</v>
      </c>
      <c r="I1115">
        <f>MIN(MATCH(MEDIAN(MinStable,F1115,1),FC_L,1),3)</f>
        <v>3</v>
      </c>
      <c r="J1115" s="25">
        <f>INDEX(FC_E1,$I1115)+(MEDIAN(MinStable,$F1115,1)-INDEX(FC_L,$I1115))*(INDEX(FC_E1,$I1115+1)-INDEX(FC_E1,$I1115))/(INDEX(FC_L,$I1115+1)-INDEX(FC_L,$I1115))</f>
        <v>0.42799999999999999</v>
      </c>
      <c r="K1115" s="25">
        <f>INDEX(FC_E2,$I1115)+(MEDIAN(MinStable,$F1115,1)-INDEX(FC_L,$I1115))*(INDEX(FC_E2,$I1115+1)-INDEX(FC_E2,$I1115))/(INDEX(FC_L,$I1115+1)-INDEX(FC_L,$I1115))</f>
        <v>0.42199999999999999</v>
      </c>
      <c r="L1115" s="25">
        <f>INDEX(FC_E3,$I1115)+(MEDIAN(MinStable,$F1115,1)-INDEX(FC_L,$I1115))*(INDEX(FC_E3,$I1115+1)-INDEX(FC_E3,$I1115))/(INDEX(FC_L,$I1115+1)-INDEX(FC_L,$I1115))</f>
        <v>0.41499999999999998</v>
      </c>
      <c r="M1115" s="26">
        <f>(Cap_1*F1115/J1115+IF(N_base&gt;=2,Cap_2*F1115/K1115,0)+IF(N_base&gt;=3,Cap_3*F1115/L1115,0))*dt/60</f>
        <v>0.13434959664142687</v>
      </c>
    </row>
    <row r="1116" spans="1:13" x14ac:dyDescent="0.2">
      <c r="A1116">
        <v>1114</v>
      </c>
      <c r="B1116" s="22">
        <f>A1116/1440</f>
        <v>0.77361111111111114</v>
      </c>
      <c r="C1116" s="27">
        <f>Sim!C1116</f>
        <v>3.8542999999999998</v>
      </c>
      <c r="D1116" s="24">
        <f>Cap_base</f>
        <v>3.4</v>
      </c>
      <c r="E1116" s="24">
        <f>MEDIAN(MinStable*D1116,C1116,D1116)</f>
        <v>3.4</v>
      </c>
      <c r="F1116" s="25">
        <f>E1116/D1116</f>
        <v>1</v>
      </c>
      <c r="G1116" s="24">
        <f>MAX(0,C1116-E1116)</f>
        <v>0.45429999999999993</v>
      </c>
      <c r="H1116" s="24">
        <f>MAX(0,E1116-C1116)</f>
        <v>0</v>
      </c>
      <c r="I1116">
        <f>MIN(MATCH(MEDIAN(MinStable,F1116,1),FC_L,1),3)</f>
        <v>3</v>
      </c>
      <c r="J1116" s="25">
        <f>INDEX(FC_E1,$I1116)+(MEDIAN(MinStable,$F1116,1)-INDEX(FC_L,$I1116))*(INDEX(FC_E1,$I1116+1)-INDEX(FC_E1,$I1116))/(INDEX(FC_L,$I1116+1)-INDEX(FC_L,$I1116))</f>
        <v>0.42799999999999999</v>
      </c>
      <c r="K1116" s="25">
        <f>INDEX(FC_E2,$I1116)+(MEDIAN(MinStable,$F1116,1)-INDEX(FC_L,$I1116))*(INDEX(FC_E2,$I1116+1)-INDEX(FC_E2,$I1116))/(INDEX(FC_L,$I1116+1)-INDEX(FC_L,$I1116))</f>
        <v>0.42199999999999999</v>
      </c>
      <c r="L1116" s="25">
        <f>INDEX(FC_E3,$I1116)+(MEDIAN(MinStable,$F1116,1)-INDEX(FC_L,$I1116))*(INDEX(FC_E3,$I1116+1)-INDEX(FC_E3,$I1116))/(INDEX(FC_L,$I1116+1)-INDEX(FC_L,$I1116))</f>
        <v>0.41499999999999998</v>
      </c>
      <c r="M1116" s="26">
        <f>(Cap_1*F1116/J1116+IF(N_base&gt;=2,Cap_2*F1116/K1116,0)+IF(N_base&gt;=3,Cap_3*F1116/L1116,0))*dt/60</f>
        <v>0.13434959664142687</v>
      </c>
    </row>
    <row r="1117" spans="1:13" x14ac:dyDescent="0.2">
      <c r="A1117">
        <v>1115</v>
      </c>
      <c r="B1117" s="22">
        <f>A1117/1440</f>
        <v>0.77430555555555558</v>
      </c>
      <c r="C1117" s="27">
        <f>Sim!C1117</f>
        <v>3.8498999999999999</v>
      </c>
      <c r="D1117" s="24">
        <f>Cap_base</f>
        <v>3.4</v>
      </c>
      <c r="E1117" s="24">
        <f>MEDIAN(MinStable*D1117,C1117,D1117)</f>
        <v>3.4</v>
      </c>
      <c r="F1117" s="25">
        <f>E1117/D1117</f>
        <v>1</v>
      </c>
      <c r="G1117" s="24">
        <f>MAX(0,C1117-E1117)</f>
        <v>0.44989999999999997</v>
      </c>
      <c r="H1117" s="24">
        <f>MAX(0,E1117-C1117)</f>
        <v>0</v>
      </c>
      <c r="I1117">
        <f>MIN(MATCH(MEDIAN(MinStable,F1117,1),FC_L,1),3)</f>
        <v>3</v>
      </c>
      <c r="J1117" s="25">
        <f>INDEX(FC_E1,$I1117)+(MEDIAN(MinStable,$F1117,1)-INDEX(FC_L,$I1117))*(INDEX(FC_E1,$I1117+1)-INDEX(FC_E1,$I1117))/(INDEX(FC_L,$I1117+1)-INDEX(FC_L,$I1117))</f>
        <v>0.42799999999999999</v>
      </c>
      <c r="K1117" s="25">
        <f>INDEX(FC_E2,$I1117)+(MEDIAN(MinStable,$F1117,1)-INDEX(FC_L,$I1117))*(INDEX(FC_E2,$I1117+1)-INDEX(FC_E2,$I1117))/(INDEX(FC_L,$I1117+1)-INDEX(FC_L,$I1117))</f>
        <v>0.42199999999999999</v>
      </c>
      <c r="L1117" s="25">
        <f>INDEX(FC_E3,$I1117)+(MEDIAN(MinStable,$F1117,1)-INDEX(FC_L,$I1117))*(INDEX(FC_E3,$I1117+1)-INDEX(FC_E3,$I1117))/(INDEX(FC_L,$I1117+1)-INDEX(FC_L,$I1117))</f>
        <v>0.41499999999999998</v>
      </c>
      <c r="M1117" s="26">
        <f>(Cap_1*F1117/J1117+IF(N_base&gt;=2,Cap_2*F1117/K1117,0)+IF(N_base&gt;=3,Cap_3*F1117/L1117,0))*dt/60</f>
        <v>0.13434959664142687</v>
      </c>
    </row>
    <row r="1118" spans="1:13" x14ac:dyDescent="0.2">
      <c r="A1118">
        <v>1116</v>
      </c>
      <c r="B1118" s="22">
        <f>A1118/1440</f>
        <v>0.77500000000000002</v>
      </c>
      <c r="C1118" s="27">
        <f>Sim!C1118</f>
        <v>3.8944999999999999</v>
      </c>
      <c r="D1118" s="24">
        <f>Cap_base</f>
        <v>3.4</v>
      </c>
      <c r="E1118" s="24">
        <f>MEDIAN(MinStable*D1118,C1118,D1118)</f>
        <v>3.4</v>
      </c>
      <c r="F1118" s="25">
        <f>E1118/D1118</f>
        <v>1</v>
      </c>
      <c r="G1118" s="24">
        <f>MAX(0,C1118-E1118)</f>
        <v>0.49449999999999994</v>
      </c>
      <c r="H1118" s="24">
        <f>MAX(0,E1118-C1118)</f>
        <v>0</v>
      </c>
      <c r="I1118">
        <f>MIN(MATCH(MEDIAN(MinStable,F1118,1),FC_L,1),3)</f>
        <v>3</v>
      </c>
      <c r="J1118" s="25">
        <f>INDEX(FC_E1,$I1118)+(MEDIAN(MinStable,$F1118,1)-INDEX(FC_L,$I1118))*(INDEX(FC_E1,$I1118+1)-INDEX(FC_E1,$I1118))/(INDEX(FC_L,$I1118+1)-INDEX(FC_L,$I1118))</f>
        <v>0.42799999999999999</v>
      </c>
      <c r="K1118" s="25">
        <f>INDEX(FC_E2,$I1118)+(MEDIAN(MinStable,$F1118,1)-INDEX(FC_L,$I1118))*(INDEX(FC_E2,$I1118+1)-INDEX(FC_E2,$I1118))/(INDEX(FC_L,$I1118+1)-INDEX(FC_L,$I1118))</f>
        <v>0.42199999999999999</v>
      </c>
      <c r="L1118" s="25">
        <f>INDEX(FC_E3,$I1118)+(MEDIAN(MinStable,$F1118,1)-INDEX(FC_L,$I1118))*(INDEX(FC_E3,$I1118+1)-INDEX(FC_E3,$I1118))/(INDEX(FC_L,$I1118+1)-INDEX(FC_L,$I1118))</f>
        <v>0.41499999999999998</v>
      </c>
      <c r="M1118" s="26">
        <f>(Cap_1*F1118/J1118+IF(N_base&gt;=2,Cap_2*F1118/K1118,0)+IF(N_base&gt;=3,Cap_3*F1118/L1118,0))*dt/60</f>
        <v>0.13434959664142687</v>
      </c>
    </row>
    <row r="1119" spans="1:13" x14ac:dyDescent="0.2">
      <c r="A1119">
        <v>1117</v>
      </c>
      <c r="B1119" s="22">
        <f>A1119/1440</f>
        <v>0.77569444444444446</v>
      </c>
      <c r="C1119" s="27">
        <f>Sim!C1119</f>
        <v>5.3716999999999997</v>
      </c>
      <c r="D1119" s="24">
        <f>Cap_base</f>
        <v>3.4</v>
      </c>
      <c r="E1119" s="24">
        <f>MEDIAN(MinStable*D1119,C1119,D1119)</f>
        <v>3.4</v>
      </c>
      <c r="F1119" s="25">
        <f>E1119/D1119</f>
        <v>1</v>
      </c>
      <c r="G1119" s="24">
        <f>MAX(0,C1119-E1119)</f>
        <v>1.9716999999999998</v>
      </c>
      <c r="H1119" s="24">
        <f>MAX(0,E1119-C1119)</f>
        <v>0</v>
      </c>
      <c r="I1119">
        <f>MIN(MATCH(MEDIAN(MinStable,F1119,1),FC_L,1),3)</f>
        <v>3</v>
      </c>
      <c r="J1119" s="25">
        <f>INDEX(FC_E1,$I1119)+(MEDIAN(MinStable,$F1119,1)-INDEX(FC_L,$I1119))*(INDEX(FC_E1,$I1119+1)-INDEX(FC_E1,$I1119))/(INDEX(FC_L,$I1119+1)-INDEX(FC_L,$I1119))</f>
        <v>0.42799999999999999</v>
      </c>
      <c r="K1119" s="25">
        <f>INDEX(FC_E2,$I1119)+(MEDIAN(MinStable,$F1119,1)-INDEX(FC_L,$I1119))*(INDEX(FC_E2,$I1119+1)-INDEX(FC_E2,$I1119))/(INDEX(FC_L,$I1119+1)-INDEX(FC_L,$I1119))</f>
        <v>0.42199999999999999</v>
      </c>
      <c r="L1119" s="25">
        <f>INDEX(FC_E3,$I1119)+(MEDIAN(MinStable,$F1119,1)-INDEX(FC_L,$I1119))*(INDEX(FC_E3,$I1119+1)-INDEX(FC_E3,$I1119))/(INDEX(FC_L,$I1119+1)-INDEX(FC_L,$I1119))</f>
        <v>0.41499999999999998</v>
      </c>
      <c r="M1119" s="26">
        <f>(Cap_1*F1119/J1119+IF(N_base&gt;=2,Cap_2*F1119/K1119,0)+IF(N_base&gt;=3,Cap_3*F1119/L1119,0))*dt/60</f>
        <v>0.13434959664142687</v>
      </c>
    </row>
    <row r="1120" spans="1:13" x14ac:dyDescent="0.2">
      <c r="A1120">
        <v>1118</v>
      </c>
      <c r="B1120" s="22">
        <f>A1120/1440</f>
        <v>0.77638888888888891</v>
      </c>
      <c r="C1120" s="27">
        <f>Sim!C1120</f>
        <v>4.4029999999999996</v>
      </c>
      <c r="D1120" s="24">
        <f>Cap_base</f>
        <v>3.4</v>
      </c>
      <c r="E1120" s="24">
        <f>MEDIAN(MinStable*D1120,C1120,D1120)</f>
        <v>3.4</v>
      </c>
      <c r="F1120" s="25">
        <f>E1120/D1120</f>
        <v>1</v>
      </c>
      <c r="G1120" s="24">
        <f>MAX(0,C1120-E1120)</f>
        <v>1.0029999999999997</v>
      </c>
      <c r="H1120" s="24">
        <f>MAX(0,E1120-C1120)</f>
        <v>0</v>
      </c>
      <c r="I1120">
        <f>MIN(MATCH(MEDIAN(MinStable,F1120,1),FC_L,1),3)</f>
        <v>3</v>
      </c>
      <c r="J1120" s="25">
        <f>INDEX(FC_E1,$I1120)+(MEDIAN(MinStable,$F1120,1)-INDEX(FC_L,$I1120))*(INDEX(FC_E1,$I1120+1)-INDEX(FC_E1,$I1120))/(INDEX(FC_L,$I1120+1)-INDEX(FC_L,$I1120))</f>
        <v>0.42799999999999999</v>
      </c>
      <c r="K1120" s="25">
        <f>INDEX(FC_E2,$I1120)+(MEDIAN(MinStable,$F1120,1)-INDEX(FC_L,$I1120))*(INDEX(FC_E2,$I1120+1)-INDEX(FC_E2,$I1120))/(INDEX(FC_L,$I1120+1)-INDEX(FC_L,$I1120))</f>
        <v>0.42199999999999999</v>
      </c>
      <c r="L1120" s="25">
        <f>INDEX(FC_E3,$I1120)+(MEDIAN(MinStable,$F1120,1)-INDEX(FC_L,$I1120))*(INDEX(FC_E3,$I1120+1)-INDEX(FC_E3,$I1120))/(INDEX(FC_L,$I1120+1)-INDEX(FC_L,$I1120))</f>
        <v>0.41499999999999998</v>
      </c>
      <c r="M1120" s="26">
        <f>(Cap_1*F1120/J1120+IF(N_base&gt;=2,Cap_2*F1120/K1120,0)+IF(N_base&gt;=3,Cap_3*F1120/L1120,0))*dt/60</f>
        <v>0.13434959664142687</v>
      </c>
    </row>
    <row r="1121" spans="1:13" x14ac:dyDescent="0.2">
      <c r="A1121">
        <v>1119</v>
      </c>
      <c r="B1121" s="22">
        <f>A1121/1440</f>
        <v>0.77708333333333335</v>
      </c>
      <c r="C1121" s="27">
        <f>Sim!C1121</f>
        <v>4.3813000000000004</v>
      </c>
      <c r="D1121" s="24">
        <f>Cap_base</f>
        <v>3.4</v>
      </c>
      <c r="E1121" s="24">
        <f>MEDIAN(MinStable*D1121,C1121,D1121)</f>
        <v>3.4</v>
      </c>
      <c r="F1121" s="25">
        <f>E1121/D1121</f>
        <v>1</v>
      </c>
      <c r="G1121" s="24">
        <f>MAX(0,C1121-E1121)</f>
        <v>0.98130000000000051</v>
      </c>
      <c r="H1121" s="24">
        <f>MAX(0,E1121-C1121)</f>
        <v>0</v>
      </c>
      <c r="I1121">
        <f>MIN(MATCH(MEDIAN(MinStable,F1121,1),FC_L,1),3)</f>
        <v>3</v>
      </c>
      <c r="J1121" s="25">
        <f>INDEX(FC_E1,$I1121)+(MEDIAN(MinStable,$F1121,1)-INDEX(FC_L,$I1121))*(INDEX(FC_E1,$I1121+1)-INDEX(FC_E1,$I1121))/(INDEX(FC_L,$I1121+1)-INDEX(FC_L,$I1121))</f>
        <v>0.42799999999999999</v>
      </c>
      <c r="K1121" s="25">
        <f>INDEX(FC_E2,$I1121)+(MEDIAN(MinStable,$F1121,1)-INDEX(FC_L,$I1121))*(INDEX(FC_E2,$I1121+1)-INDEX(FC_E2,$I1121))/(INDEX(FC_L,$I1121+1)-INDEX(FC_L,$I1121))</f>
        <v>0.42199999999999999</v>
      </c>
      <c r="L1121" s="25">
        <f>INDEX(FC_E3,$I1121)+(MEDIAN(MinStable,$F1121,1)-INDEX(FC_L,$I1121))*(INDEX(FC_E3,$I1121+1)-INDEX(FC_E3,$I1121))/(INDEX(FC_L,$I1121+1)-INDEX(FC_L,$I1121))</f>
        <v>0.41499999999999998</v>
      </c>
      <c r="M1121" s="26">
        <f>(Cap_1*F1121/J1121+IF(N_base&gt;=2,Cap_2*F1121/K1121,0)+IF(N_base&gt;=3,Cap_3*F1121/L1121,0))*dt/60</f>
        <v>0.13434959664142687</v>
      </c>
    </row>
    <row r="1122" spans="1:13" x14ac:dyDescent="0.2">
      <c r="A1122">
        <v>1120</v>
      </c>
      <c r="B1122" s="22">
        <f>A1122/1440</f>
        <v>0.77777777777777779</v>
      </c>
      <c r="C1122" s="27">
        <f>Sim!C1122</f>
        <v>4.4184000000000001</v>
      </c>
      <c r="D1122" s="24">
        <f>Cap_base</f>
        <v>3.4</v>
      </c>
      <c r="E1122" s="24">
        <f>MEDIAN(MinStable*D1122,C1122,D1122)</f>
        <v>3.4</v>
      </c>
      <c r="F1122" s="25">
        <f>E1122/D1122</f>
        <v>1</v>
      </c>
      <c r="G1122" s="24">
        <f>MAX(0,C1122-E1122)</f>
        <v>1.0184000000000002</v>
      </c>
      <c r="H1122" s="24">
        <f>MAX(0,E1122-C1122)</f>
        <v>0</v>
      </c>
      <c r="I1122">
        <f>MIN(MATCH(MEDIAN(MinStable,F1122,1),FC_L,1),3)</f>
        <v>3</v>
      </c>
      <c r="J1122" s="25">
        <f>INDEX(FC_E1,$I1122)+(MEDIAN(MinStable,$F1122,1)-INDEX(FC_L,$I1122))*(INDEX(FC_E1,$I1122+1)-INDEX(FC_E1,$I1122))/(INDEX(FC_L,$I1122+1)-INDEX(FC_L,$I1122))</f>
        <v>0.42799999999999999</v>
      </c>
      <c r="K1122" s="25">
        <f>INDEX(FC_E2,$I1122)+(MEDIAN(MinStable,$F1122,1)-INDEX(FC_L,$I1122))*(INDEX(FC_E2,$I1122+1)-INDEX(FC_E2,$I1122))/(INDEX(FC_L,$I1122+1)-INDEX(FC_L,$I1122))</f>
        <v>0.42199999999999999</v>
      </c>
      <c r="L1122" s="25">
        <f>INDEX(FC_E3,$I1122)+(MEDIAN(MinStable,$F1122,1)-INDEX(FC_L,$I1122))*(INDEX(FC_E3,$I1122+1)-INDEX(FC_E3,$I1122))/(INDEX(FC_L,$I1122+1)-INDEX(FC_L,$I1122))</f>
        <v>0.41499999999999998</v>
      </c>
      <c r="M1122" s="26">
        <f>(Cap_1*F1122/J1122+IF(N_base&gt;=2,Cap_2*F1122/K1122,0)+IF(N_base&gt;=3,Cap_3*F1122/L1122,0))*dt/60</f>
        <v>0.13434959664142687</v>
      </c>
    </row>
    <row r="1123" spans="1:13" x14ac:dyDescent="0.2">
      <c r="A1123">
        <v>1121</v>
      </c>
      <c r="B1123" s="22">
        <f>A1123/1440</f>
        <v>0.77847222222222223</v>
      </c>
      <c r="C1123" s="27">
        <f>Sim!C1123</f>
        <v>3.8473999999999999</v>
      </c>
      <c r="D1123" s="24">
        <f>Cap_base</f>
        <v>3.4</v>
      </c>
      <c r="E1123" s="24">
        <f>MEDIAN(MinStable*D1123,C1123,D1123)</f>
        <v>3.4</v>
      </c>
      <c r="F1123" s="25">
        <f>E1123/D1123</f>
        <v>1</v>
      </c>
      <c r="G1123" s="24">
        <f>MAX(0,C1123-E1123)</f>
        <v>0.44740000000000002</v>
      </c>
      <c r="H1123" s="24">
        <f>MAX(0,E1123-C1123)</f>
        <v>0</v>
      </c>
      <c r="I1123">
        <f>MIN(MATCH(MEDIAN(MinStable,F1123,1),FC_L,1),3)</f>
        <v>3</v>
      </c>
      <c r="J1123" s="25">
        <f>INDEX(FC_E1,$I1123)+(MEDIAN(MinStable,$F1123,1)-INDEX(FC_L,$I1123))*(INDEX(FC_E1,$I1123+1)-INDEX(FC_E1,$I1123))/(INDEX(FC_L,$I1123+1)-INDEX(FC_L,$I1123))</f>
        <v>0.42799999999999999</v>
      </c>
      <c r="K1123" s="25">
        <f>INDEX(FC_E2,$I1123)+(MEDIAN(MinStable,$F1123,1)-INDEX(FC_L,$I1123))*(INDEX(FC_E2,$I1123+1)-INDEX(FC_E2,$I1123))/(INDEX(FC_L,$I1123+1)-INDEX(FC_L,$I1123))</f>
        <v>0.42199999999999999</v>
      </c>
      <c r="L1123" s="25">
        <f>INDEX(FC_E3,$I1123)+(MEDIAN(MinStable,$F1123,1)-INDEX(FC_L,$I1123))*(INDEX(FC_E3,$I1123+1)-INDEX(FC_E3,$I1123))/(INDEX(FC_L,$I1123+1)-INDEX(FC_L,$I1123))</f>
        <v>0.41499999999999998</v>
      </c>
      <c r="M1123" s="26">
        <f>(Cap_1*F1123/J1123+IF(N_base&gt;=2,Cap_2*F1123/K1123,0)+IF(N_base&gt;=3,Cap_3*F1123/L1123,0))*dt/60</f>
        <v>0.13434959664142687</v>
      </c>
    </row>
    <row r="1124" spans="1:13" x14ac:dyDescent="0.2">
      <c r="A1124">
        <v>1122</v>
      </c>
      <c r="B1124" s="22">
        <f>A1124/1440</f>
        <v>0.77916666666666667</v>
      </c>
      <c r="C1124" s="27">
        <f>Sim!C1124</f>
        <v>3.8948</v>
      </c>
      <c r="D1124" s="24">
        <f>Cap_base</f>
        <v>3.4</v>
      </c>
      <c r="E1124" s="24">
        <f>MEDIAN(MinStable*D1124,C1124,D1124)</f>
        <v>3.4</v>
      </c>
      <c r="F1124" s="25">
        <f>E1124/D1124</f>
        <v>1</v>
      </c>
      <c r="G1124" s="24">
        <f>MAX(0,C1124-E1124)</f>
        <v>0.49480000000000013</v>
      </c>
      <c r="H1124" s="24">
        <f>MAX(0,E1124-C1124)</f>
        <v>0</v>
      </c>
      <c r="I1124">
        <f>MIN(MATCH(MEDIAN(MinStable,F1124,1),FC_L,1),3)</f>
        <v>3</v>
      </c>
      <c r="J1124" s="25">
        <f>INDEX(FC_E1,$I1124)+(MEDIAN(MinStable,$F1124,1)-INDEX(FC_L,$I1124))*(INDEX(FC_E1,$I1124+1)-INDEX(FC_E1,$I1124))/(INDEX(FC_L,$I1124+1)-INDEX(FC_L,$I1124))</f>
        <v>0.42799999999999999</v>
      </c>
      <c r="K1124" s="25">
        <f>INDEX(FC_E2,$I1124)+(MEDIAN(MinStable,$F1124,1)-INDEX(FC_L,$I1124))*(INDEX(FC_E2,$I1124+1)-INDEX(FC_E2,$I1124))/(INDEX(FC_L,$I1124+1)-INDEX(FC_L,$I1124))</f>
        <v>0.42199999999999999</v>
      </c>
      <c r="L1124" s="25">
        <f>INDEX(FC_E3,$I1124)+(MEDIAN(MinStable,$F1124,1)-INDEX(FC_L,$I1124))*(INDEX(FC_E3,$I1124+1)-INDEX(FC_E3,$I1124))/(INDEX(FC_L,$I1124+1)-INDEX(FC_L,$I1124))</f>
        <v>0.41499999999999998</v>
      </c>
      <c r="M1124" s="26">
        <f>(Cap_1*F1124/J1124+IF(N_base&gt;=2,Cap_2*F1124/K1124,0)+IF(N_base&gt;=3,Cap_3*F1124/L1124,0))*dt/60</f>
        <v>0.13434959664142687</v>
      </c>
    </row>
    <row r="1125" spans="1:13" x14ac:dyDescent="0.2">
      <c r="A1125">
        <v>1123</v>
      </c>
      <c r="B1125" s="22">
        <f>A1125/1440</f>
        <v>0.77986111111111112</v>
      </c>
      <c r="C1125" s="27">
        <f>Sim!C1125</f>
        <v>3.8980999999999999</v>
      </c>
      <c r="D1125" s="24">
        <f>Cap_base</f>
        <v>3.4</v>
      </c>
      <c r="E1125" s="24">
        <f>MEDIAN(MinStable*D1125,C1125,D1125)</f>
        <v>3.4</v>
      </c>
      <c r="F1125" s="25">
        <f>E1125/D1125</f>
        <v>1</v>
      </c>
      <c r="G1125" s="24">
        <f>MAX(0,C1125-E1125)</f>
        <v>0.49809999999999999</v>
      </c>
      <c r="H1125" s="24">
        <f>MAX(0,E1125-C1125)</f>
        <v>0</v>
      </c>
      <c r="I1125">
        <f>MIN(MATCH(MEDIAN(MinStable,F1125,1),FC_L,1),3)</f>
        <v>3</v>
      </c>
      <c r="J1125" s="25">
        <f>INDEX(FC_E1,$I1125)+(MEDIAN(MinStable,$F1125,1)-INDEX(FC_L,$I1125))*(INDEX(FC_E1,$I1125+1)-INDEX(FC_E1,$I1125))/(INDEX(FC_L,$I1125+1)-INDEX(FC_L,$I1125))</f>
        <v>0.42799999999999999</v>
      </c>
      <c r="K1125" s="25">
        <f>INDEX(FC_E2,$I1125)+(MEDIAN(MinStable,$F1125,1)-INDEX(FC_L,$I1125))*(INDEX(FC_E2,$I1125+1)-INDEX(FC_E2,$I1125))/(INDEX(FC_L,$I1125+1)-INDEX(FC_L,$I1125))</f>
        <v>0.42199999999999999</v>
      </c>
      <c r="L1125" s="25">
        <f>INDEX(FC_E3,$I1125)+(MEDIAN(MinStable,$F1125,1)-INDEX(FC_L,$I1125))*(INDEX(FC_E3,$I1125+1)-INDEX(FC_E3,$I1125))/(INDEX(FC_L,$I1125+1)-INDEX(FC_L,$I1125))</f>
        <v>0.41499999999999998</v>
      </c>
      <c r="M1125" s="26">
        <f>(Cap_1*F1125/J1125+IF(N_base&gt;=2,Cap_2*F1125/K1125,0)+IF(N_base&gt;=3,Cap_3*F1125/L1125,0))*dt/60</f>
        <v>0.13434959664142687</v>
      </c>
    </row>
    <row r="1126" spans="1:13" x14ac:dyDescent="0.2">
      <c r="A1126">
        <v>1124</v>
      </c>
      <c r="B1126" s="22">
        <f>A1126/1440</f>
        <v>0.78055555555555556</v>
      </c>
      <c r="C1126" s="27">
        <f>Sim!C1126</f>
        <v>3.9192999999999998</v>
      </c>
      <c r="D1126" s="24">
        <f>Cap_base</f>
        <v>3.4</v>
      </c>
      <c r="E1126" s="24">
        <f>MEDIAN(MinStable*D1126,C1126,D1126)</f>
        <v>3.4</v>
      </c>
      <c r="F1126" s="25">
        <f>E1126/D1126</f>
        <v>1</v>
      </c>
      <c r="G1126" s="24">
        <f>MAX(0,C1126-E1126)</f>
        <v>0.51929999999999987</v>
      </c>
      <c r="H1126" s="24">
        <f>MAX(0,E1126-C1126)</f>
        <v>0</v>
      </c>
      <c r="I1126">
        <f>MIN(MATCH(MEDIAN(MinStable,F1126,1),FC_L,1),3)</f>
        <v>3</v>
      </c>
      <c r="J1126" s="25">
        <f>INDEX(FC_E1,$I1126)+(MEDIAN(MinStable,$F1126,1)-INDEX(FC_L,$I1126))*(INDEX(FC_E1,$I1126+1)-INDEX(FC_E1,$I1126))/(INDEX(FC_L,$I1126+1)-INDEX(FC_L,$I1126))</f>
        <v>0.42799999999999999</v>
      </c>
      <c r="K1126" s="25">
        <f>INDEX(FC_E2,$I1126)+(MEDIAN(MinStable,$F1126,1)-INDEX(FC_L,$I1126))*(INDEX(FC_E2,$I1126+1)-INDEX(FC_E2,$I1126))/(INDEX(FC_L,$I1126+1)-INDEX(FC_L,$I1126))</f>
        <v>0.42199999999999999</v>
      </c>
      <c r="L1126" s="25">
        <f>INDEX(FC_E3,$I1126)+(MEDIAN(MinStable,$F1126,1)-INDEX(FC_L,$I1126))*(INDEX(FC_E3,$I1126+1)-INDEX(FC_E3,$I1126))/(INDEX(FC_L,$I1126+1)-INDEX(FC_L,$I1126))</f>
        <v>0.41499999999999998</v>
      </c>
      <c r="M1126" s="26">
        <f>(Cap_1*F1126/J1126+IF(N_base&gt;=2,Cap_2*F1126/K1126,0)+IF(N_base&gt;=3,Cap_3*F1126/L1126,0))*dt/60</f>
        <v>0.13434959664142687</v>
      </c>
    </row>
    <row r="1127" spans="1:13" x14ac:dyDescent="0.2">
      <c r="A1127">
        <v>1125</v>
      </c>
      <c r="B1127" s="22">
        <f>A1127/1440</f>
        <v>0.78125</v>
      </c>
      <c r="C1127" s="27">
        <f>Sim!C1127</f>
        <v>3.8437000000000001</v>
      </c>
      <c r="D1127" s="24">
        <f>Cap_base</f>
        <v>3.4</v>
      </c>
      <c r="E1127" s="24">
        <f>MEDIAN(MinStable*D1127,C1127,D1127)</f>
        <v>3.4</v>
      </c>
      <c r="F1127" s="25">
        <f>E1127/D1127</f>
        <v>1</v>
      </c>
      <c r="G1127" s="24">
        <f>MAX(0,C1127-E1127)</f>
        <v>0.44370000000000021</v>
      </c>
      <c r="H1127" s="24">
        <f>MAX(0,E1127-C1127)</f>
        <v>0</v>
      </c>
      <c r="I1127">
        <f>MIN(MATCH(MEDIAN(MinStable,F1127,1),FC_L,1),3)</f>
        <v>3</v>
      </c>
      <c r="J1127" s="25">
        <f>INDEX(FC_E1,$I1127)+(MEDIAN(MinStable,$F1127,1)-INDEX(FC_L,$I1127))*(INDEX(FC_E1,$I1127+1)-INDEX(FC_E1,$I1127))/(INDEX(FC_L,$I1127+1)-INDEX(FC_L,$I1127))</f>
        <v>0.42799999999999999</v>
      </c>
      <c r="K1127" s="25">
        <f>INDEX(FC_E2,$I1127)+(MEDIAN(MinStable,$F1127,1)-INDEX(FC_L,$I1127))*(INDEX(FC_E2,$I1127+1)-INDEX(FC_E2,$I1127))/(INDEX(FC_L,$I1127+1)-INDEX(FC_L,$I1127))</f>
        <v>0.42199999999999999</v>
      </c>
      <c r="L1127" s="25">
        <f>INDEX(FC_E3,$I1127)+(MEDIAN(MinStable,$F1127,1)-INDEX(FC_L,$I1127))*(INDEX(FC_E3,$I1127+1)-INDEX(FC_E3,$I1127))/(INDEX(FC_L,$I1127+1)-INDEX(FC_L,$I1127))</f>
        <v>0.41499999999999998</v>
      </c>
      <c r="M1127" s="26">
        <f>(Cap_1*F1127/J1127+IF(N_base&gt;=2,Cap_2*F1127/K1127,0)+IF(N_base&gt;=3,Cap_3*F1127/L1127,0))*dt/60</f>
        <v>0.13434959664142687</v>
      </c>
    </row>
    <row r="1128" spans="1:13" x14ac:dyDescent="0.2">
      <c r="A1128">
        <v>1126</v>
      </c>
      <c r="B1128" s="22">
        <f>A1128/1440</f>
        <v>0.78194444444444444</v>
      </c>
      <c r="C1128" s="27">
        <f>Sim!C1128</f>
        <v>3.8338999999999999</v>
      </c>
      <c r="D1128" s="24">
        <f>Cap_base</f>
        <v>3.4</v>
      </c>
      <c r="E1128" s="24">
        <f>MEDIAN(MinStable*D1128,C1128,D1128)</f>
        <v>3.4</v>
      </c>
      <c r="F1128" s="25">
        <f>E1128/D1128</f>
        <v>1</v>
      </c>
      <c r="G1128" s="24">
        <f>MAX(0,C1128-E1128)</f>
        <v>0.43389999999999995</v>
      </c>
      <c r="H1128" s="24">
        <f>MAX(0,E1128-C1128)</f>
        <v>0</v>
      </c>
      <c r="I1128">
        <f>MIN(MATCH(MEDIAN(MinStable,F1128,1),FC_L,1),3)</f>
        <v>3</v>
      </c>
      <c r="J1128" s="25">
        <f>INDEX(FC_E1,$I1128)+(MEDIAN(MinStable,$F1128,1)-INDEX(FC_L,$I1128))*(INDEX(FC_E1,$I1128+1)-INDEX(FC_E1,$I1128))/(INDEX(FC_L,$I1128+1)-INDEX(FC_L,$I1128))</f>
        <v>0.42799999999999999</v>
      </c>
      <c r="K1128" s="25">
        <f>INDEX(FC_E2,$I1128)+(MEDIAN(MinStable,$F1128,1)-INDEX(FC_L,$I1128))*(INDEX(FC_E2,$I1128+1)-INDEX(FC_E2,$I1128))/(INDEX(FC_L,$I1128+1)-INDEX(FC_L,$I1128))</f>
        <v>0.42199999999999999</v>
      </c>
      <c r="L1128" s="25">
        <f>INDEX(FC_E3,$I1128)+(MEDIAN(MinStable,$F1128,1)-INDEX(FC_L,$I1128))*(INDEX(FC_E3,$I1128+1)-INDEX(FC_E3,$I1128))/(INDEX(FC_L,$I1128+1)-INDEX(FC_L,$I1128))</f>
        <v>0.41499999999999998</v>
      </c>
      <c r="M1128" s="26">
        <f>(Cap_1*F1128/J1128+IF(N_base&gt;=2,Cap_2*F1128/K1128,0)+IF(N_base&gt;=3,Cap_3*F1128/L1128,0))*dt/60</f>
        <v>0.13434959664142687</v>
      </c>
    </row>
    <row r="1129" spans="1:13" x14ac:dyDescent="0.2">
      <c r="A1129">
        <v>1127</v>
      </c>
      <c r="B1129" s="22">
        <f>A1129/1440</f>
        <v>0.78263888888888888</v>
      </c>
      <c r="C1129" s="27">
        <f>Sim!C1129</f>
        <v>3.8927999999999998</v>
      </c>
      <c r="D1129" s="24">
        <f>Cap_base</f>
        <v>3.4</v>
      </c>
      <c r="E1129" s="24">
        <f>MEDIAN(MinStable*D1129,C1129,D1129)</f>
        <v>3.4</v>
      </c>
      <c r="F1129" s="25">
        <f>E1129/D1129</f>
        <v>1</v>
      </c>
      <c r="G1129" s="24">
        <f>MAX(0,C1129-E1129)</f>
        <v>0.4927999999999999</v>
      </c>
      <c r="H1129" s="24">
        <f>MAX(0,E1129-C1129)</f>
        <v>0</v>
      </c>
      <c r="I1129">
        <f>MIN(MATCH(MEDIAN(MinStable,F1129,1),FC_L,1),3)</f>
        <v>3</v>
      </c>
      <c r="J1129" s="25">
        <f>INDEX(FC_E1,$I1129)+(MEDIAN(MinStable,$F1129,1)-INDEX(FC_L,$I1129))*(INDEX(FC_E1,$I1129+1)-INDEX(FC_E1,$I1129))/(INDEX(FC_L,$I1129+1)-INDEX(FC_L,$I1129))</f>
        <v>0.42799999999999999</v>
      </c>
      <c r="K1129" s="25">
        <f>INDEX(FC_E2,$I1129)+(MEDIAN(MinStable,$F1129,1)-INDEX(FC_L,$I1129))*(INDEX(FC_E2,$I1129+1)-INDEX(FC_E2,$I1129))/(INDEX(FC_L,$I1129+1)-INDEX(FC_L,$I1129))</f>
        <v>0.42199999999999999</v>
      </c>
      <c r="L1129" s="25">
        <f>INDEX(FC_E3,$I1129)+(MEDIAN(MinStable,$F1129,1)-INDEX(FC_L,$I1129))*(INDEX(FC_E3,$I1129+1)-INDEX(FC_E3,$I1129))/(INDEX(FC_L,$I1129+1)-INDEX(FC_L,$I1129))</f>
        <v>0.41499999999999998</v>
      </c>
      <c r="M1129" s="26">
        <f>(Cap_1*F1129/J1129+IF(N_base&gt;=2,Cap_2*F1129/K1129,0)+IF(N_base&gt;=3,Cap_3*F1129/L1129,0))*dt/60</f>
        <v>0.13434959664142687</v>
      </c>
    </row>
    <row r="1130" spans="1:13" x14ac:dyDescent="0.2">
      <c r="A1130">
        <v>1128</v>
      </c>
      <c r="B1130" s="22">
        <f>A1130/1440</f>
        <v>0.78333333333333333</v>
      </c>
      <c r="C1130" s="27">
        <f>Sim!C1130</f>
        <v>3.8540999999999999</v>
      </c>
      <c r="D1130" s="24">
        <f>Cap_base</f>
        <v>3.4</v>
      </c>
      <c r="E1130" s="24">
        <f>MEDIAN(MinStable*D1130,C1130,D1130)</f>
        <v>3.4</v>
      </c>
      <c r="F1130" s="25">
        <f>E1130/D1130</f>
        <v>1</v>
      </c>
      <c r="G1130" s="24">
        <f>MAX(0,C1130-E1130)</f>
        <v>0.45409999999999995</v>
      </c>
      <c r="H1130" s="24">
        <f>MAX(0,E1130-C1130)</f>
        <v>0</v>
      </c>
      <c r="I1130">
        <f>MIN(MATCH(MEDIAN(MinStable,F1130,1),FC_L,1),3)</f>
        <v>3</v>
      </c>
      <c r="J1130" s="25">
        <f>INDEX(FC_E1,$I1130)+(MEDIAN(MinStable,$F1130,1)-INDEX(FC_L,$I1130))*(INDEX(FC_E1,$I1130+1)-INDEX(FC_E1,$I1130))/(INDEX(FC_L,$I1130+1)-INDEX(FC_L,$I1130))</f>
        <v>0.42799999999999999</v>
      </c>
      <c r="K1130" s="25">
        <f>INDEX(FC_E2,$I1130)+(MEDIAN(MinStable,$F1130,1)-INDEX(FC_L,$I1130))*(INDEX(FC_E2,$I1130+1)-INDEX(FC_E2,$I1130))/(INDEX(FC_L,$I1130+1)-INDEX(FC_L,$I1130))</f>
        <v>0.42199999999999999</v>
      </c>
      <c r="L1130" s="25">
        <f>INDEX(FC_E3,$I1130)+(MEDIAN(MinStable,$F1130,1)-INDEX(FC_L,$I1130))*(INDEX(FC_E3,$I1130+1)-INDEX(FC_E3,$I1130))/(INDEX(FC_L,$I1130+1)-INDEX(FC_L,$I1130))</f>
        <v>0.41499999999999998</v>
      </c>
      <c r="M1130" s="26">
        <f>(Cap_1*F1130/J1130+IF(N_base&gt;=2,Cap_2*F1130/K1130,0)+IF(N_base&gt;=3,Cap_3*F1130/L1130,0))*dt/60</f>
        <v>0.13434959664142687</v>
      </c>
    </row>
    <row r="1131" spans="1:13" x14ac:dyDescent="0.2">
      <c r="A1131">
        <v>1129</v>
      </c>
      <c r="B1131" s="22">
        <f>A1131/1440</f>
        <v>0.78402777777777777</v>
      </c>
      <c r="C1131" s="27">
        <f>Sim!C1131</f>
        <v>3.8713000000000002</v>
      </c>
      <c r="D1131" s="24">
        <f>Cap_base</f>
        <v>3.4</v>
      </c>
      <c r="E1131" s="24">
        <f>MEDIAN(MinStable*D1131,C1131,D1131)</f>
        <v>3.4</v>
      </c>
      <c r="F1131" s="25">
        <f>E1131/D1131</f>
        <v>1</v>
      </c>
      <c r="G1131" s="24">
        <f>MAX(0,C1131-E1131)</f>
        <v>0.47130000000000027</v>
      </c>
      <c r="H1131" s="24">
        <f>MAX(0,E1131-C1131)</f>
        <v>0</v>
      </c>
      <c r="I1131">
        <f>MIN(MATCH(MEDIAN(MinStable,F1131,1),FC_L,1),3)</f>
        <v>3</v>
      </c>
      <c r="J1131" s="25">
        <f>INDEX(FC_E1,$I1131)+(MEDIAN(MinStable,$F1131,1)-INDEX(FC_L,$I1131))*(INDEX(FC_E1,$I1131+1)-INDEX(FC_E1,$I1131))/(INDEX(FC_L,$I1131+1)-INDEX(FC_L,$I1131))</f>
        <v>0.42799999999999999</v>
      </c>
      <c r="K1131" s="25">
        <f>INDEX(FC_E2,$I1131)+(MEDIAN(MinStable,$F1131,1)-INDEX(FC_L,$I1131))*(INDEX(FC_E2,$I1131+1)-INDEX(FC_E2,$I1131))/(INDEX(FC_L,$I1131+1)-INDEX(FC_L,$I1131))</f>
        <v>0.42199999999999999</v>
      </c>
      <c r="L1131" s="25">
        <f>INDEX(FC_E3,$I1131)+(MEDIAN(MinStable,$F1131,1)-INDEX(FC_L,$I1131))*(INDEX(FC_E3,$I1131+1)-INDEX(FC_E3,$I1131))/(INDEX(FC_L,$I1131+1)-INDEX(FC_L,$I1131))</f>
        <v>0.41499999999999998</v>
      </c>
      <c r="M1131" s="26">
        <f>(Cap_1*F1131/J1131+IF(N_base&gt;=2,Cap_2*F1131/K1131,0)+IF(N_base&gt;=3,Cap_3*F1131/L1131,0))*dt/60</f>
        <v>0.13434959664142687</v>
      </c>
    </row>
    <row r="1132" spans="1:13" x14ac:dyDescent="0.2">
      <c r="A1132">
        <v>1130</v>
      </c>
      <c r="B1132" s="22">
        <f>A1132/1440</f>
        <v>0.78472222222222221</v>
      </c>
      <c r="C1132" s="27">
        <f>Sim!C1132</f>
        <v>3.8483000000000001</v>
      </c>
      <c r="D1132" s="24">
        <f>Cap_base</f>
        <v>3.4</v>
      </c>
      <c r="E1132" s="24">
        <f>MEDIAN(MinStable*D1132,C1132,D1132)</f>
        <v>3.4</v>
      </c>
      <c r="F1132" s="25">
        <f>E1132/D1132</f>
        <v>1</v>
      </c>
      <c r="G1132" s="24">
        <f>MAX(0,C1132-E1132)</f>
        <v>0.44830000000000014</v>
      </c>
      <c r="H1132" s="24">
        <f>MAX(0,E1132-C1132)</f>
        <v>0</v>
      </c>
      <c r="I1132">
        <f>MIN(MATCH(MEDIAN(MinStable,F1132,1),FC_L,1),3)</f>
        <v>3</v>
      </c>
      <c r="J1132" s="25">
        <f>INDEX(FC_E1,$I1132)+(MEDIAN(MinStable,$F1132,1)-INDEX(FC_L,$I1132))*(INDEX(FC_E1,$I1132+1)-INDEX(FC_E1,$I1132))/(INDEX(FC_L,$I1132+1)-INDEX(FC_L,$I1132))</f>
        <v>0.42799999999999999</v>
      </c>
      <c r="K1132" s="25">
        <f>INDEX(FC_E2,$I1132)+(MEDIAN(MinStable,$F1132,1)-INDEX(FC_L,$I1132))*(INDEX(FC_E2,$I1132+1)-INDEX(FC_E2,$I1132))/(INDEX(FC_L,$I1132+1)-INDEX(FC_L,$I1132))</f>
        <v>0.42199999999999999</v>
      </c>
      <c r="L1132" s="25">
        <f>INDEX(FC_E3,$I1132)+(MEDIAN(MinStable,$F1132,1)-INDEX(FC_L,$I1132))*(INDEX(FC_E3,$I1132+1)-INDEX(FC_E3,$I1132))/(INDEX(FC_L,$I1132+1)-INDEX(FC_L,$I1132))</f>
        <v>0.41499999999999998</v>
      </c>
      <c r="M1132" s="26">
        <f>(Cap_1*F1132/J1132+IF(N_base&gt;=2,Cap_2*F1132/K1132,0)+IF(N_base&gt;=3,Cap_3*F1132/L1132,0))*dt/60</f>
        <v>0.13434959664142687</v>
      </c>
    </row>
    <row r="1133" spans="1:13" x14ac:dyDescent="0.2">
      <c r="A1133">
        <v>1131</v>
      </c>
      <c r="B1133" s="22">
        <f>A1133/1440</f>
        <v>0.78541666666666665</v>
      </c>
      <c r="C1133" s="27">
        <f>Sim!C1133</f>
        <v>3.9590000000000001</v>
      </c>
      <c r="D1133" s="24">
        <f>Cap_base</f>
        <v>3.4</v>
      </c>
      <c r="E1133" s="24">
        <f>MEDIAN(MinStable*D1133,C1133,D1133)</f>
        <v>3.4</v>
      </c>
      <c r="F1133" s="25">
        <f>E1133/D1133</f>
        <v>1</v>
      </c>
      <c r="G1133" s="24">
        <f>MAX(0,C1133-E1133)</f>
        <v>0.55900000000000016</v>
      </c>
      <c r="H1133" s="24">
        <f>MAX(0,E1133-C1133)</f>
        <v>0</v>
      </c>
      <c r="I1133">
        <f>MIN(MATCH(MEDIAN(MinStable,F1133,1),FC_L,1),3)</f>
        <v>3</v>
      </c>
      <c r="J1133" s="25">
        <f>INDEX(FC_E1,$I1133)+(MEDIAN(MinStable,$F1133,1)-INDEX(FC_L,$I1133))*(INDEX(FC_E1,$I1133+1)-INDEX(FC_E1,$I1133))/(INDEX(FC_L,$I1133+1)-INDEX(FC_L,$I1133))</f>
        <v>0.42799999999999999</v>
      </c>
      <c r="K1133" s="25">
        <f>INDEX(FC_E2,$I1133)+(MEDIAN(MinStable,$F1133,1)-INDEX(FC_L,$I1133))*(INDEX(FC_E2,$I1133+1)-INDEX(FC_E2,$I1133))/(INDEX(FC_L,$I1133+1)-INDEX(FC_L,$I1133))</f>
        <v>0.42199999999999999</v>
      </c>
      <c r="L1133" s="25">
        <f>INDEX(FC_E3,$I1133)+(MEDIAN(MinStable,$F1133,1)-INDEX(FC_L,$I1133))*(INDEX(FC_E3,$I1133+1)-INDEX(FC_E3,$I1133))/(INDEX(FC_L,$I1133+1)-INDEX(FC_L,$I1133))</f>
        <v>0.41499999999999998</v>
      </c>
      <c r="M1133" s="26">
        <f>(Cap_1*F1133/J1133+IF(N_base&gt;=2,Cap_2*F1133/K1133,0)+IF(N_base&gt;=3,Cap_3*F1133/L1133,0))*dt/60</f>
        <v>0.13434959664142687</v>
      </c>
    </row>
    <row r="1134" spans="1:13" x14ac:dyDescent="0.2">
      <c r="A1134">
        <v>1132</v>
      </c>
      <c r="B1134" s="22">
        <f>A1134/1440</f>
        <v>0.78611111111111109</v>
      </c>
      <c r="C1134" s="27">
        <f>Sim!C1134</f>
        <v>3.9239999999999999</v>
      </c>
      <c r="D1134" s="24">
        <f>Cap_base</f>
        <v>3.4</v>
      </c>
      <c r="E1134" s="24">
        <f>MEDIAN(MinStable*D1134,C1134,D1134)</f>
        <v>3.4</v>
      </c>
      <c r="F1134" s="25">
        <f>E1134/D1134</f>
        <v>1</v>
      </c>
      <c r="G1134" s="24">
        <f>MAX(0,C1134-E1134)</f>
        <v>0.52400000000000002</v>
      </c>
      <c r="H1134" s="24">
        <f>MAX(0,E1134-C1134)</f>
        <v>0</v>
      </c>
      <c r="I1134">
        <f>MIN(MATCH(MEDIAN(MinStable,F1134,1),FC_L,1),3)</f>
        <v>3</v>
      </c>
      <c r="J1134" s="25">
        <f>INDEX(FC_E1,$I1134)+(MEDIAN(MinStable,$F1134,1)-INDEX(FC_L,$I1134))*(INDEX(FC_E1,$I1134+1)-INDEX(FC_E1,$I1134))/(INDEX(FC_L,$I1134+1)-INDEX(FC_L,$I1134))</f>
        <v>0.42799999999999999</v>
      </c>
      <c r="K1134" s="25">
        <f>INDEX(FC_E2,$I1134)+(MEDIAN(MinStable,$F1134,1)-INDEX(FC_L,$I1134))*(INDEX(FC_E2,$I1134+1)-INDEX(FC_E2,$I1134))/(INDEX(FC_L,$I1134+1)-INDEX(FC_L,$I1134))</f>
        <v>0.42199999999999999</v>
      </c>
      <c r="L1134" s="25">
        <f>INDEX(FC_E3,$I1134)+(MEDIAN(MinStable,$F1134,1)-INDEX(FC_L,$I1134))*(INDEX(FC_E3,$I1134+1)-INDEX(FC_E3,$I1134))/(INDEX(FC_L,$I1134+1)-INDEX(FC_L,$I1134))</f>
        <v>0.41499999999999998</v>
      </c>
      <c r="M1134" s="26">
        <f>(Cap_1*F1134/J1134+IF(N_base&gt;=2,Cap_2*F1134/K1134,0)+IF(N_base&gt;=3,Cap_3*F1134/L1134,0))*dt/60</f>
        <v>0.13434959664142687</v>
      </c>
    </row>
    <row r="1135" spans="1:13" x14ac:dyDescent="0.2">
      <c r="A1135">
        <v>1133</v>
      </c>
      <c r="B1135" s="22">
        <f>A1135/1440</f>
        <v>0.78680555555555554</v>
      </c>
      <c r="C1135" s="27">
        <f>Sim!C1135</f>
        <v>3.8856000000000002</v>
      </c>
      <c r="D1135" s="24">
        <f>Cap_base</f>
        <v>3.4</v>
      </c>
      <c r="E1135" s="24">
        <f>MEDIAN(MinStable*D1135,C1135,D1135)</f>
        <v>3.4</v>
      </c>
      <c r="F1135" s="25">
        <f>E1135/D1135</f>
        <v>1</v>
      </c>
      <c r="G1135" s="24">
        <f>MAX(0,C1135-E1135)</f>
        <v>0.48560000000000025</v>
      </c>
      <c r="H1135" s="24">
        <f>MAX(0,E1135-C1135)</f>
        <v>0</v>
      </c>
      <c r="I1135">
        <f>MIN(MATCH(MEDIAN(MinStable,F1135,1),FC_L,1),3)</f>
        <v>3</v>
      </c>
      <c r="J1135" s="25">
        <f>INDEX(FC_E1,$I1135)+(MEDIAN(MinStable,$F1135,1)-INDEX(FC_L,$I1135))*(INDEX(FC_E1,$I1135+1)-INDEX(FC_E1,$I1135))/(INDEX(FC_L,$I1135+1)-INDEX(FC_L,$I1135))</f>
        <v>0.42799999999999999</v>
      </c>
      <c r="K1135" s="25">
        <f>INDEX(FC_E2,$I1135)+(MEDIAN(MinStable,$F1135,1)-INDEX(FC_L,$I1135))*(INDEX(FC_E2,$I1135+1)-INDEX(FC_E2,$I1135))/(INDEX(FC_L,$I1135+1)-INDEX(FC_L,$I1135))</f>
        <v>0.42199999999999999</v>
      </c>
      <c r="L1135" s="25">
        <f>INDEX(FC_E3,$I1135)+(MEDIAN(MinStable,$F1135,1)-INDEX(FC_L,$I1135))*(INDEX(FC_E3,$I1135+1)-INDEX(FC_E3,$I1135))/(INDEX(FC_L,$I1135+1)-INDEX(FC_L,$I1135))</f>
        <v>0.41499999999999998</v>
      </c>
      <c r="M1135" s="26">
        <f>(Cap_1*F1135/J1135+IF(N_base&gt;=2,Cap_2*F1135/K1135,0)+IF(N_base&gt;=3,Cap_3*F1135/L1135,0))*dt/60</f>
        <v>0.13434959664142687</v>
      </c>
    </row>
    <row r="1136" spans="1:13" x14ac:dyDescent="0.2">
      <c r="A1136">
        <v>1134</v>
      </c>
      <c r="B1136" s="22">
        <f>A1136/1440</f>
        <v>0.78749999999999998</v>
      </c>
      <c r="C1136" s="27">
        <f>Sim!C1136</f>
        <v>3.8849</v>
      </c>
      <c r="D1136" s="24">
        <f>Cap_base</f>
        <v>3.4</v>
      </c>
      <c r="E1136" s="24">
        <f>MEDIAN(MinStable*D1136,C1136,D1136)</f>
        <v>3.4</v>
      </c>
      <c r="F1136" s="25">
        <f>E1136/D1136</f>
        <v>1</v>
      </c>
      <c r="G1136" s="24">
        <f>MAX(0,C1136-E1136)</f>
        <v>0.48490000000000011</v>
      </c>
      <c r="H1136" s="24">
        <f>MAX(0,E1136-C1136)</f>
        <v>0</v>
      </c>
      <c r="I1136">
        <f>MIN(MATCH(MEDIAN(MinStable,F1136,1),FC_L,1),3)</f>
        <v>3</v>
      </c>
      <c r="J1136" s="25">
        <f>INDEX(FC_E1,$I1136)+(MEDIAN(MinStable,$F1136,1)-INDEX(FC_L,$I1136))*(INDEX(FC_E1,$I1136+1)-INDEX(FC_E1,$I1136))/(INDEX(FC_L,$I1136+1)-INDEX(FC_L,$I1136))</f>
        <v>0.42799999999999999</v>
      </c>
      <c r="K1136" s="25">
        <f>INDEX(FC_E2,$I1136)+(MEDIAN(MinStable,$F1136,1)-INDEX(FC_L,$I1136))*(INDEX(FC_E2,$I1136+1)-INDEX(FC_E2,$I1136))/(INDEX(FC_L,$I1136+1)-INDEX(FC_L,$I1136))</f>
        <v>0.42199999999999999</v>
      </c>
      <c r="L1136" s="25">
        <f>INDEX(FC_E3,$I1136)+(MEDIAN(MinStable,$F1136,1)-INDEX(FC_L,$I1136))*(INDEX(FC_E3,$I1136+1)-INDEX(FC_E3,$I1136))/(INDEX(FC_L,$I1136+1)-INDEX(FC_L,$I1136))</f>
        <v>0.41499999999999998</v>
      </c>
      <c r="M1136" s="26">
        <f>(Cap_1*F1136/J1136+IF(N_base&gt;=2,Cap_2*F1136/K1136,0)+IF(N_base&gt;=3,Cap_3*F1136/L1136,0))*dt/60</f>
        <v>0.13434959664142687</v>
      </c>
    </row>
    <row r="1137" spans="1:13" x14ac:dyDescent="0.2">
      <c r="A1137">
        <v>1135</v>
      </c>
      <c r="B1137" s="22">
        <f>A1137/1440</f>
        <v>0.78819444444444442</v>
      </c>
      <c r="C1137" s="27">
        <f>Sim!C1137</f>
        <v>3.9346999999999999</v>
      </c>
      <c r="D1137" s="24">
        <f>Cap_base</f>
        <v>3.4</v>
      </c>
      <c r="E1137" s="24">
        <f>MEDIAN(MinStable*D1137,C1137,D1137)</f>
        <v>3.4</v>
      </c>
      <c r="F1137" s="25">
        <f>E1137/D1137</f>
        <v>1</v>
      </c>
      <c r="G1137" s="24">
        <f>MAX(0,C1137-E1137)</f>
        <v>0.53469999999999995</v>
      </c>
      <c r="H1137" s="24">
        <f>MAX(0,E1137-C1137)</f>
        <v>0</v>
      </c>
      <c r="I1137">
        <f>MIN(MATCH(MEDIAN(MinStable,F1137,1),FC_L,1),3)</f>
        <v>3</v>
      </c>
      <c r="J1137" s="25">
        <f>INDEX(FC_E1,$I1137)+(MEDIAN(MinStable,$F1137,1)-INDEX(FC_L,$I1137))*(INDEX(FC_E1,$I1137+1)-INDEX(FC_E1,$I1137))/(INDEX(FC_L,$I1137+1)-INDEX(FC_L,$I1137))</f>
        <v>0.42799999999999999</v>
      </c>
      <c r="K1137" s="25">
        <f>INDEX(FC_E2,$I1137)+(MEDIAN(MinStable,$F1137,1)-INDEX(FC_L,$I1137))*(INDEX(FC_E2,$I1137+1)-INDEX(FC_E2,$I1137))/(INDEX(FC_L,$I1137+1)-INDEX(FC_L,$I1137))</f>
        <v>0.42199999999999999</v>
      </c>
      <c r="L1137" s="25">
        <f>INDEX(FC_E3,$I1137)+(MEDIAN(MinStable,$F1137,1)-INDEX(FC_L,$I1137))*(INDEX(FC_E3,$I1137+1)-INDEX(FC_E3,$I1137))/(INDEX(FC_L,$I1137+1)-INDEX(FC_L,$I1137))</f>
        <v>0.41499999999999998</v>
      </c>
      <c r="M1137" s="26">
        <f>(Cap_1*F1137/J1137+IF(N_base&gt;=2,Cap_2*F1137/K1137,0)+IF(N_base&gt;=3,Cap_3*F1137/L1137,0))*dt/60</f>
        <v>0.13434959664142687</v>
      </c>
    </row>
    <row r="1138" spans="1:13" x14ac:dyDescent="0.2">
      <c r="A1138">
        <v>1136</v>
      </c>
      <c r="B1138" s="22">
        <f>A1138/1440</f>
        <v>0.78888888888888886</v>
      </c>
      <c r="C1138" s="27">
        <f>Sim!C1138</f>
        <v>3.8933</v>
      </c>
      <c r="D1138" s="24">
        <f>Cap_base</f>
        <v>3.4</v>
      </c>
      <c r="E1138" s="24">
        <f>MEDIAN(MinStable*D1138,C1138,D1138)</f>
        <v>3.4</v>
      </c>
      <c r="F1138" s="25">
        <f>E1138/D1138</f>
        <v>1</v>
      </c>
      <c r="G1138" s="24">
        <f>MAX(0,C1138-E1138)</f>
        <v>0.49330000000000007</v>
      </c>
      <c r="H1138" s="24">
        <f>MAX(0,E1138-C1138)</f>
        <v>0</v>
      </c>
      <c r="I1138">
        <f>MIN(MATCH(MEDIAN(MinStable,F1138,1),FC_L,1),3)</f>
        <v>3</v>
      </c>
      <c r="J1138" s="25">
        <f>INDEX(FC_E1,$I1138)+(MEDIAN(MinStable,$F1138,1)-INDEX(FC_L,$I1138))*(INDEX(FC_E1,$I1138+1)-INDEX(FC_E1,$I1138))/(INDEX(FC_L,$I1138+1)-INDEX(FC_L,$I1138))</f>
        <v>0.42799999999999999</v>
      </c>
      <c r="K1138" s="25">
        <f>INDEX(FC_E2,$I1138)+(MEDIAN(MinStable,$F1138,1)-INDEX(FC_L,$I1138))*(INDEX(FC_E2,$I1138+1)-INDEX(FC_E2,$I1138))/(INDEX(FC_L,$I1138+1)-INDEX(FC_L,$I1138))</f>
        <v>0.42199999999999999</v>
      </c>
      <c r="L1138" s="25">
        <f>INDEX(FC_E3,$I1138)+(MEDIAN(MinStable,$F1138,1)-INDEX(FC_L,$I1138))*(INDEX(FC_E3,$I1138+1)-INDEX(FC_E3,$I1138))/(INDEX(FC_L,$I1138+1)-INDEX(FC_L,$I1138))</f>
        <v>0.41499999999999998</v>
      </c>
      <c r="M1138" s="26">
        <f>(Cap_1*F1138/J1138+IF(N_base&gt;=2,Cap_2*F1138/K1138,0)+IF(N_base&gt;=3,Cap_3*F1138/L1138,0))*dt/60</f>
        <v>0.13434959664142687</v>
      </c>
    </row>
    <row r="1139" spans="1:13" x14ac:dyDescent="0.2">
      <c r="A1139">
        <v>1137</v>
      </c>
      <c r="B1139" s="22">
        <f>A1139/1440</f>
        <v>0.7895833333333333</v>
      </c>
      <c r="C1139" s="27">
        <f>Sim!C1139</f>
        <v>3.8142999999999998</v>
      </c>
      <c r="D1139" s="24">
        <f>Cap_base</f>
        <v>3.4</v>
      </c>
      <c r="E1139" s="24">
        <f>MEDIAN(MinStable*D1139,C1139,D1139)</f>
        <v>3.4</v>
      </c>
      <c r="F1139" s="25">
        <f>E1139/D1139</f>
        <v>1</v>
      </c>
      <c r="G1139" s="24">
        <f>MAX(0,C1139-E1139)</f>
        <v>0.41429999999999989</v>
      </c>
      <c r="H1139" s="24">
        <f>MAX(0,E1139-C1139)</f>
        <v>0</v>
      </c>
      <c r="I1139">
        <f>MIN(MATCH(MEDIAN(MinStable,F1139,1),FC_L,1),3)</f>
        <v>3</v>
      </c>
      <c r="J1139" s="25">
        <f>INDEX(FC_E1,$I1139)+(MEDIAN(MinStable,$F1139,1)-INDEX(FC_L,$I1139))*(INDEX(FC_E1,$I1139+1)-INDEX(FC_E1,$I1139))/(INDEX(FC_L,$I1139+1)-INDEX(FC_L,$I1139))</f>
        <v>0.42799999999999999</v>
      </c>
      <c r="K1139" s="25">
        <f>INDEX(FC_E2,$I1139)+(MEDIAN(MinStable,$F1139,1)-INDEX(FC_L,$I1139))*(INDEX(FC_E2,$I1139+1)-INDEX(FC_E2,$I1139))/(INDEX(FC_L,$I1139+1)-INDEX(FC_L,$I1139))</f>
        <v>0.42199999999999999</v>
      </c>
      <c r="L1139" s="25">
        <f>INDEX(FC_E3,$I1139)+(MEDIAN(MinStable,$F1139,1)-INDEX(FC_L,$I1139))*(INDEX(FC_E3,$I1139+1)-INDEX(FC_E3,$I1139))/(INDEX(FC_L,$I1139+1)-INDEX(FC_L,$I1139))</f>
        <v>0.41499999999999998</v>
      </c>
      <c r="M1139" s="26">
        <f>(Cap_1*F1139/J1139+IF(N_base&gt;=2,Cap_2*F1139/K1139,0)+IF(N_base&gt;=3,Cap_3*F1139/L1139,0))*dt/60</f>
        <v>0.13434959664142687</v>
      </c>
    </row>
    <row r="1140" spans="1:13" x14ac:dyDescent="0.2">
      <c r="A1140">
        <v>1138</v>
      </c>
      <c r="B1140" s="22">
        <f>A1140/1440</f>
        <v>0.79027777777777775</v>
      </c>
      <c r="C1140" s="27">
        <f>Sim!C1140</f>
        <v>3.8531</v>
      </c>
      <c r="D1140" s="24">
        <f>Cap_base</f>
        <v>3.4</v>
      </c>
      <c r="E1140" s="24">
        <f>MEDIAN(MinStable*D1140,C1140,D1140)</f>
        <v>3.4</v>
      </c>
      <c r="F1140" s="25">
        <f>E1140/D1140</f>
        <v>1</v>
      </c>
      <c r="G1140" s="24">
        <f>MAX(0,C1140-E1140)</f>
        <v>0.45310000000000006</v>
      </c>
      <c r="H1140" s="24">
        <f>MAX(0,E1140-C1140)</f>
        <v>0</v>
      </c>
      <c r="I1140">
        <f>MIN(MATCH(MEDIAN(MinStable,F1140,1),FC_L,1),3)</f>
        <v>3</v>
      </c>
      <c r="J1140" s="25">
        <f>INDEX(FC_E1,$I1140)+(MEDIAN(MinStable,$F1140,1)-INDEX(FC_L,$I1140))*(INDEX(FC_E1,$I1140+1)-INDEX(FC_E1,$I1140))/(INDEX(FC_L,$I1140+1)-INDEX(FC_L,$I1140))</f>
        <v>0.42799999999999999</v>
      </c>
      <c r="K1140" s="25">
        <f>INDEX(FC_E2,$I1140)+(MEDIAN(MinStable,$F1140,1)-INDEX(FC_L,$I1140))*(INDEX(FC_E2,$I1140+1)-INDEX(FC_E2,$I1140))/(INDEX(FC_L,$I1140+1)-INDEX(FC_L,$I1140))</f>
        <v>0.42199999999999999</v>
      </c>
      <c r="L1140" s="25">
        <f>INDEX(FC_E3,$I1140)+(MEDIAN(MinStable,$F1140,1)-INDEX(FC_L,$I1140))*(INDEX(FC_E3,$I1140+1)-INDEX(FC_E3,$I1140))/(INDEX(FC_L,$I1140+1)-INDEX(FC_L,$I1140))</f>
        <v>0.41499999999999998</v>
      </c>
      <c r="M1140" s="26">
        <f>(Cap_1*F1140/J1140+IF(N_base&gt;=2,Cap_2*F1140/K1140,0)+IF(N_base&gt;=3,Cap_3*F1140/L1140,0))*dt/60</f>
        <v>0.13434959664142687</v>
      </c>
    </row>
    <row r="1141" spans="1:13" x14ac:dyDescent="0.2">
      <c r="A1141">
        <v>1139</v>
      </c>
      <c r="B1141" s="22">
        <f>A1141/1440</f>
        <v>0.79097222222222219</v>
      </c>
      <c r="C1141" s="27">
        <f>Sim!C1141</f>
        <v>3.81</v>
      </c>
      <c r="D1141" s="24">
        <f>Cap_base</f>
        <v>3.4</v>
      </c>
      <c r="E1141" s="24">
        <f>MEDIAN(MinStable*D1141,C1141,D1141)</f>
        <v>3.4</v>
      </c>
      <c r="F1141" s="25">
        <f>E1141/D1141</f>
        <v>1</v>
      </c>
      <c r="G1141" s="24">
        <f>MAX(0,C1141-E1141)</f>
        <v>0.41000000000000014</v>
      </c>
      <c r="H1141" s="24">
        <f>MAX(0,E1141-C1141)</f>
        <v>0</v>
      </c>
      <c r="I1141">
        <f>MIN(MATCH(MEDIAN(MinStable,F1141,1),FC_L,1),3)</f>
        <v>3</v>
      </c>
      <c r="J1141" s="25">
        <f>INDEX(FC_E1,$I1141)+(MEDIAN(MinStable,$F1141,1)-INDEX(FC_L,$I1141))*(INDEX(FC_E1,$I1141+1)-INDEX(FC_E1,$I1141))/(INDEX(FC_L,$I1141+1)-INDEX(FC_L,$I1141))</f>
        <v>0.42799999999999999</v>
      </c>
      <c r="K1141" s="25">
        <f>INDEX(FC_E2,$I1141)+(MEDIAN(MinStable,$F1141,1)-INDEX(FC_L,$I1141))*(INDEX(FC_E2,$I1141+1)-INDEX(FC_E2,$I1141))/(INDEX(FC_L,$I1141+1)-INDEX(FC_L,$I1141))</f>
        <v>0.42199999999999999</v>
      </c>
      <c r="L1141" s="25">
        <f>INDEX(FC_E3,$I1141)+(MEDIAN(MinStable,$F1141,1)-INDEX(FC_L,$I1141))*(INDEX(FC_E3,$I1141+1)-INDEX(FC_E3,$I1141))/(INDEX(FC_L,$I1141+1)-INDEX(FC_L,$I1141))</f>
        <v>0.41499999999999998</v>
      </c>
      <c r="M1141" s="26">
        <f>(Cap_1*F1141/J1141+IF(N_base&gt;=2,Cap_2*F1141/K1141,0)+IF(N_base&gt;=3,Cap_3*F1141/L1141,0))*dt/60</f>
        <v>0.13434959664142687</v>
      </c>
    </row>
    <row r="1142" spans="1:13" x14ac:dyDescent="0.2">
      <c r="A1142">
        <v>1140</v>
      </c>
      <c r="B1142" s="22">
        <f>A1142/1440</f>
        <v>0.79166666666666663</v>
      </c>
      <c r="C1142" s="27">
        <f>Sim!C1142</f>
        <v>2.4039999999999999</v>
      </c>
      <c r="D1142" s="24">
        <f>Cap_base</f>
        <v>3.4</v>
      </c>
      <c r="E1142" s="24">
        <f>MEDIAN(MinStable*D1142,C1142,D1142)</f>
        <v>2.4039999999999999</v>
      </c>
      <c r="F1142" s="25">
        <f>E1142/D1142</f>
        <v>0.70705882352941174</v>
      </c>
      <c r="G1142" s="24">
        <f>MAX(0,C1142-E1142)</f>
        <v>0</v>
      </c>
      <c r="H1142" s="24">
        <f>MAX(0,E1142-C1142)</f>
        <v>0</v>
      </c>
      <c r="I1142">
        <f>MIN(MATCH(MEDIAN(MinStable,F1142,1),FC_L,1),3)</f>
        <v>2</v>
      </c>
      <c r="J1142" s="25">
        <f>INDEX(FC_E1,$I1142)+(MEDIAN(MinStable,$F1142,1)-INDEX(FC_L,$I1142))*(INDEX(FC_E1,$I1142+1)-INDEX(FC_E1,$I1142))/(INDEX(FC_L,$I1142+1)-INDEX(FC_L,$I1142))</f>
        <v>0.3981294117647059</v>
      </c>
      <c r="K1142" s="25">
        <f>INDEX(FC_E2,$I1142)+(MEDIAN(MinStable,$F1142,1)-INDEX(FC_L,$I1142))*(INDEX(FC_E2,$I1142+1)-INDEX(FC_E2,$I1142))/(INDEX(FC_L,$I1142+1)-INDEX(FC_L,$I1142))</f>
        <v>0.39312941176470589</v>
      </c>
      <c r="L1142" s="25">
        <f>INDEX(FC_E3,$I1142)+(MEDIAN(MinStable,$F1142,1)-INDEX(FC_L,$I1142))*(INDEX(FC_E3,$I1142+1)-INDEX(FC_E3,$I1142))/(INDEX(FC_L,$I1142+1)-INDEX(FC_L,$I1142))</f>
        <v>0.38630117647058826</v>
      </c>
      <c r="M1142" s="26">
        <f>(Cap_1*F1142/J1142+IF(N_base&gt;=2,Cap_2*F1142/K1142,0)+IF(N_base&gt;=3,Cap_3*F1142/L1142,0))*dt/60</f>
        <v>0.10204833041810636</v>
      </c>
    </row>
    <row r="1143" spans="1:13" x14ac:dyDescent="0.2">
      <c r="A1143">
        <v>1141</v>
      </c>
      <c r="B1143" s="22">
        <f>A1143/1440</f>
        <v>0.79236111111111107</v>
      </c>
      <c r="C1143" s="27">
        <f>Sim!C1143</f>
        <v>2.4079000000000002</v>
      </c>
      <c r="D1143" s="24">
        <f>Cap_base</f>
        <v>3.4</v>
      </c>
      <c r="E1143" s="24">
        <f>MEDIAN(MinStable*D1143,C1143,D1143)</f>
        <v>2.4079000000000002</v>
      </c>
      <c r="F1143" s="25">
        <f>E1143/D1143</f>
        <v>0.70820588235294124</v>
      </c>
      <c r="G1143" s="24">
        <f>MAX(0,C1143-E1143)</f>
        <v>0</v>
      </c>
      <c r="H1143" s="24">
        <f>MAX(0,E1143-C1143)</f>
        <v>0</v>
      </c>
      <c r="I1143">
        <f>MIN(MATCH(MEDIAN(MinStable,F1143,1),FC_L,1),3)</f>
        <v>2</v>
      </c>
      <c r="J1143" s="25">
        <f>INDEX(FC_E1,$I1143)+(MEDIAN(MinStable,$F1143,1)-INDEX(FC_L,$I1143))*(INDEX(FC_E1,$I1143+1)-INDEX(FC_E1,$I1143))/(INDEX(FC_L,$I1143+1)-INDEX(FC_L,$I1143))</f>
        <v>0.39831294117647065</v>
      </c>
      <c r="K1143" s="25">
        <f>INDEX(FC_E2,$I1143)+(MEDIAN(MinStable,$F1143,1)-INDEX(FC_L,$I1143))*(INDEX(FC_E2,$I1143+1)-INDEX(FC_E2,$I1143))/(INDEX(FC_L,$I1143+1)-INDEX(FC_L,$I1143))</f>
        <v>0.39331294117647064</v>
      </c>
      <c r="L1143" s="25">
        <f>INDEX(FC_E3,$I1143)+(MEDIAN(MinStable,$F1143,1)-INDEX(FC_L,$I1143))*(INDEX(FC_E3,$I1143+1)-INDEX(FC_E3,$I1143))/(INDEX(FC_L,$I1143+1)-INDEX(FC_L,$I1143))</f>
        <v>0.38648011764705886</v>
      </c>
      <c r="M1143" s="26">
        <f>(Cap_1*F1143/J1143+IF(N_base&gt;=2,Cap_2*F1143/K1143,0)+IF(N_base&gt;=3,Cap_3*F1143/L1143,0))*dt/60</f>
        <v>0.10216651767462319</v>
      </c>
    </row>
    <row r="1144" spans="1:13" x14ac:dyDescent="0.2">
      <c r="A1144">
        <v>1142</v>
      </c>
      <c r="B1144" s="22">
        <f>A1144/1440</f>
        <v>0.79305555555555551</v>
      </c>
      <c r="C1144" s="27">
        <f>Sim!C1144</f>
        <v>2.3651</v>
      </c>
      <c r="D1144" s="24">
        <f>Cap_base</f>
        <v>3.4</v>
      </c>
      <c r="E1144" s="24">
        <f>MEDIAN(MinStable*D1144,C1144,D1144)</f>
        <v>2.3651</v>
      </c>
      <c r="F1144" s="25">
        <f>E1144/D1144</f>
        <v>0.69561764705882356</v>
      </c>
      <c r="G1144" s="24">
        <f>MAX(0,C1144-E1144)</f>
        <v>0</v>
      </c>
      <c r="H1144" s="24">
        <f>MAX(0,E1144-C1144)</f>
        <v>0</v>
      </c>
      <c r="I1144">
        <f>MIN(MATCH(MEDIAN(MinStable,F1144,1),FC_L,1),3)</f>
        <v>2</v>
      </c>
      <c r="J1144" s="25">
        <f>INDEX(FC_E1,$I1144)+(MEDIAN(MinStable,$F1144,1)-INDEX(FC_L,$I1144))*(INDEX(FC_E1,$I1144+1)-INDEX(FC_E1,$I1144))/(INDEX(FC_L,$I1144+1)-INDEX(FC_L,$I1144))</f>
        <v>0.39629882352941181</v>
      </c>
      <c r="K1144" s="25">
        <f>INDEX(FC_E2,$I1144)+(MEDIAN(MinStable,$F1144,1)-INDEX(FC_L,$I1144))*(INDEX(FC_E2,$I1144+1)-INDEX(FC_E2,$I1144))/(INDEX(FC_L,$I1144+1)-INDEX(FC_L,$I1144))</f>
        <v>0.39129882352941181</v>
      </c>
      <c r="L1144" s="25">
        <f>INDEX(FC_E3,$I1144)+(MEDIAN(MinStable,$F1144,1)-INDEX(FC_L,$I1144))*(INDEX(FC_E3,$I1144+1)-INDEX(FC_E3,$I1144))/(INDEX(FC_L,$I1144+1)-INDEX(FC_L,$I1144))</f>
        <v>0.38451635294117648</v>
      </c>
      <c r="M1144" s="26">
        <f>(Cap_1*F1144/J1144+IF(N_base&gt;=2,Cap_2*F1144/K1144,0)+IF(N_base&gt;=3,Cap_3*F1144/L1144,0))*dt/60</f>
        <v>0.10086346276484022</v>
      </c>
    </row>
    <row r="1145" spans="1:13" x14ac:dyDescent="0.2">
      <c r="A1145">
        <v>1143</v>
      </c>
      <c r="B1145" s="22">
        <f>A1145/1440</f>
        <v>0.79374999999999996</v>
      </c>
      <c r="C1145" s="27">
        <f>Sim!C1145</f>
        <v>2.4653</v>
      </c>
      <c r="D1145" s="24">
        <f>Cap_base</f>
        <v>3.4</v>
      </c>
      <c r="E1145" s="24">
        <f>MEDIAN(MinStable*D1145,C1145,D1145)</f>
        <v>2.4653</v>
      </c>
      <c r="F1145" s="25">
        <f>E1145/D1145</f>
        <v>0.7250882352941177</v>
      </c>
      <c r="G1145" s="24">
        <f>MAX(0,C1145-E1145)</f>
        <v>0</v>
      </c>
      <c r="H1145" s="24">
        <f>MAX(0,E1145-C1145)</f>
        <v>0</v>
      </c>
      <c r="I1145">
        <f>MIN(MATCH(MEDIAN(MinStable,F1145,1),FC_L,1),3)</f>
        <v>2</v>
      </c>
      <c r="J1145" s="25">
        <f>INDEX(FC_E1,$I1145)+(MEDIAN(MinStable,$F1145,1)-INDEX(FC_L,$I1145))*(INDEX(FC_E1,$I1145+1)-INDEX(FC_E1,$I1145))/(INDEX(FC_L,$I1145+1)-INDEX(FC_L,$I1145))</f>
        <v>0.40101411764705885</v>
      </c>
      <c r="K1145" s="25">
        <f>INDEX(FC_E2,$I1145)+(MEDIAN(MinStable,$F1145,1)-INDEX(FC_L,$I1145))*(INDEX(FC_E2,$I1145+1)-INDEX(FC_E2,$I1145))/(INDEX(FC_L,$I1145+1)-INDEX(FC_L,$I1145))</f>
        <v>0.39601411764705885</v>
      </c>
      <c r="L1145" s="25">
        <f>INDEX(FC_E3,$I1145)+(MEDIAN(MinStable,$F1145,1)-INDEX(FC_L,$I1145))*(INDEX(FC_E3,$I1145+1)-INDEX(FC_E3,$I1145))/(INDEX(FC_L,$I1145+1)-INDEX(FC_L,$I1145))</f>
        <v>0.38911376470588238</v>
      </c>
      <c r="M1145" s="26">
        <f>(Cap_1*F1145/J1145+IF(N_base&gt;=2,Cap_2*F1145/K1145,0)+IF(N_base&gt;=3,Cap_3*F1145/L1145,0))*dt/60</f>
        <v>0.10389340796378933</v>
      </c>
    </row>
    <row r="1146" spans="1:13" x14ac:dyDescent="0.2">
      <c r="A1146">
        <v>1144</v>
      </c>
      <c r="B1146" s="22">
        <f>A1146/1440</f>
        <v>0.7944444444444444</v>
      </c>
      <c r="C1146" s="27">
        <f>Sim!C1146</f>
        <v>2.4108999999999998</v>
      </c>
      <c r="D1146" s="24">
        <f>Cap_base</f>
        <v>3.4</v>
      </c>
      <c r="E1146" s="24">
        <f>MEDIAN(MinStable*D1146,C1146,D1146)</f>
        <v>2.4108999999999998</v>
      </c>
      <c r="F1146" s="25">
        <f>E1146/D1146</f>
        <v>0.70908823529411757</v>
      </c>
      <c r="G1146" s="24">
        <f>MAX(0,C1146-E1146)</f>
        <v>0</v>
      </c>
      <c r="H1146" s="24">
        <f>MAX(0,E1146-C1146)</f>
        <v>0</v>
      </c>
      <c r="I1146">
        <f>MIN(MATCH(MEDIAN(MinStable,F1146,1),FC_L,1),3)</f>
        <v>2</v>
      </c>
      <c r="J1146" s="25">
        <f>INDEX(FC_E1,$I1146)+(MEDIAN(MinStable,$F1146,1)-INDEX(FC_L,$I1146))*(INDEX(FC_E1,$I1146+1)-INDEX(FC_E1,$I1146))/(INDEX(FC_L,$I1146+1)-INDEX(FC_L,$I1146))</f>
        <v>0.39845411764705885</v>
      </c>
      <c r="K1146" s="25">
        <f>INDEX(FC_E2,$I1146)+(MEDIAN(MinStable,$F1146,1)-INDEX(FC_L,$I1146))*(INDEX(FC_E2,$I1146+1)-INDEX(FC_E2,$I1146))/(INDEX(FC_L,$I1146+1)-INDEX(FC_L,$I1146))</f>
        <v>0.39345411764705884</v>
      </c>
      <c r="L1146" s="25">
        <f>INDEX(FC_E3,$I1146)+(MEDIAN(MinStable,$F1146,1)-INDEX(FC_L,$I1146))*(INDEX(FC_E3,$I1146+1)-INDEX(FC_E3,$I1146))/(INDEX(FC_L,$I1146+1)-INDEX(FC_L,$I1146))</f>
        <v>0.38661776470588238</v>
      </c>
      <c r="M1146" s="26">
        <f>(Cap_1*F1146/J1146+IF(N_base&gt;=2,Cap_2*F1146/K1146,0)+IF(N_base&gt;=3,Cap_3*F1146/L1146,0))*dt/60</f>
        <v>0.10225735644081141</v>
      </c>
    </row>
    <row r="1147" spans="1:13" x14ac:dyDescent="0.2">
      <c r="A1147">
        <v>1145</v>
      </c>
      <c r="B1147" s="22">
        <f>A1147/1440</f>
        <v>0.79513888888888884</v>
      </c>
      <c r="C1147" s="27">
        <f>Sim!C1147</f>
        <v>2.5596999999999999</v>
      </c>
      <c r="D1147" s="24">
        <f>Cap_base</f>
        <v>3.4</v>
      </c>
      <c r="E1147" s="24">
        <f>MEDIAN(MinStable*D1147,C1147,D1147)</f>
        <v>2.5596999999999999</v>
      </c>
      <c r="F1147" s="25">
        <f>E1147/D1147</f>
        <v>0.75285294117647061</v>
      </c>
      <c r="G1147" s="24">
        <f>MAX(0,C1147-E1147)</f>
        <v>0</v>
      </c>
      <c r="H1147" s="24">
        <f>MAX(0,E1147-C1147)</f>
        <v>0</v>
      </c>
      <c r="I1147">
        <f>MIN(MATCH(MEDIAN(MinStable,F1147,1),FC_L,1),3)</f>
        <v>3</v>
      </c>
      <c r="J1147" s="25">
        <f>INDEX(FC_E1,$I1147)+(MEDIAN(MinStable,$F1147,1)-INDEX(FC_L,$I1147))*(INDEX(FC_E1,$I1147+1)-INDEX(FC_E1,$I1147))/(INDEX(FC_L,$I1147+1)-INDEX(FC_L,$I1147))</f>
        <v>0.40526247058823534</v>
      </c>
      <c r="K1147" s="25">
        <f>INDEX(FC_E2,$I1147)+(MEDIAN(MinStable,$F1147,1)-INDEX(FC_L,$I1147))*(INDEX(FC_E2,$I1147+1)-INDEX(FC_E2,$I1147))/(INDEX(FC_L,$I1147+1)-INDEX(FC_L,$I1147))</f>
        <v>0.40025105882352946</v>
      </c>
      <c r="L1147" s="25">
        <f>INDEX(FC_E3,$I1147)+(MEDIAN(MinStable,$F1147,1)-INDEX(FC_L,$I1147))*(INDEX(FC_E3,$I1147+1)-INDEX(FC_E3,$I1147))/(INDEX(FC_L,$I1147+1)-INDEX(FC_L,$I1147))</f>
        <v>0.39325105882352945</v>
      </c>
      <c r="M1147" s="26">
        <f>(Cap_1*F1147/J1147+IF(N_base&gt;=2,Cap_2*F1147/K1147,0)+IF(N_base&gt;=3,Cap_3*F1147/L1147,0))*dt/60</f>
        <v>0.10673590518833542</v>
      </c>
    </row>
    <row r="1148" spans="1:13" x14ac:dyDescent="0.2">
      <c r="A1148">
        <v>1146</v>
      </c>
      <c r="B1148" s="22">
        <f>A1148/1440</f>
        <v>0.79583333333333328</v>
      </c>
      <c r="C1148" s="27">
        <f>Sim!C1148</f>
        <v>2.4197000000000002</v>
      </c>
      <c r="D1148" s="24">
        <f>Cap_base</f>
        <v>3.4</v>
      </c>
      <c r="E1148" s="24">
        <f>MEDIAN(MinStable*D1148,C1148,D1148)</f>
        <v>2.4197000000000002</v>
      </c>
      <c r="F1148" s="25">
        <f>E1148/D1148</f>
        <v>0.71167647058823535</v>
      </c>
      <c r="G1148" s="24">
        <f>MAX(0,C1148-E1148)</f>
        <v>0</v>
      </c>
      <c r="H1148" s="24">
        <f>MAX(0,E1148-C1148)</f>
        <v>0</v>
      </c>
      <c r="I1148">
        <f>MIN(MATCH(MEDIAN(MinStable,F1148,1),FC_L,1),3)</f>
        <v>2</v>
      </c>
      <c r="J1148" s="25">
        <f>INDEX(FC_E1,$I1148)+(MEDIAN(MinStable,$F1148,1)-INDEX(FC_L,$I1148))*(INDEX(FC_E1,$I1148+1)-INDEX(FC_E1,$I1148))/(INDEX(FC_L,$I1148+1)-INDEX(FC_L,$I1148))</f>
        <v>0.39886823529411769</v>
      </c>
      <c r="K1148" s="25">
        <f>INDEX(FC_E2,$I1148)+(MEDIAN(MinStable,$F1148,1)-INDEX(FC_L,$I1148))*(INDEX(FC_E2,$I1148+1)-INDEX(FC_E2,$I1148))/(INDEX(FC_L,$I1148+1)-INDEX(FC_L,$I1148))</f>
        <v>0.39386823529411769</v>
      </c>
      <c r="L1148" s="25">
        <f>INDEX(FC_E3,$I1148)+(MEDIAN(MinStable,$F1148,1)-INDEX(FC_L,$I1148))*(INDEX(FC_E3,$I1148+1)-INDEX(FC_E3,$I1148))/(INDEX(FC_L,$I1148+1)-INDEX(FC_L,$I1148))</f>
        <v>0.38702152941176471</v>
      </c>
      <c r="M1148" s="26">
        <f>(Cap_1*F1148/J1148+IF(N_base&gt;=2,Cap_2*F1148/K1148,0)+IF(N_base&gt;=3,Cap_3*F1148/L1148,0))*dt/60</f>
        <v>0.10252344375382622</v>
      </c>
    </row>
    <row r="1149" spans="1:13" x14ac:dyDescent="0.2">
      <c r="A1149">
        <v>1147</v>
      </c>
      <c r="B1149" s="22">
        <f>A1149/1440</f>
        <v>0.79652777777777772</v>
      </c>
      <c r="C1149" s="27">
        <f>Sim!C1149</f>
        <v>2.4209999999999998</v>
      </c>
      <c r="D1149" s="24">
        <f>Cap_base</f>
        <v>3.4</v>
      </c>
      <c r="E1149" s="24">
        <f>MEDIAN(MinStable*D1149,C1149,D1149)</f>
        <v>2.4209999999999998</v>
      </c>
      <c r="F1149" s="25">
        <f>E1149/D1149</f>
        <v>0.71205882352941174</v>
      </c>
      <c r="G1149" s="24">
        <f>MAX(0,C1149-E1149)</f>
        <v>0</v>
      </c>
      <c r="H1149" s="24">
        <f>MAX(0,E1149-C1149)</f>
        <v>0</v>
      </c>
      <c r="I1149">
        <f>MIN(MATCH(MEDIAN(MinStable,F1149,1),FC_L,1),3)</f>
        <v>2</v>
      </c>
      <c r="J1149" s="25">
        <f>INDEX(FC_E1,$I1149)+(MEDIAN(MinStable,$F1149,1)-INDEX(FC_L,$I1149))*(INDEX(FC_E1,$I1149+1)-INDEX(FC_E1,$I1149))/(INDEX(FC_L,$I1149+1)-INDEX(FC_L,$I1149))</f>
        <v>0.39892941176470592</v>
      </c>
      <c r="K1149" s="25">
        <f>INDEX(FC_E2,$I1149)+(MEDIAN(MinStable,$F1149,1)-INDEX(FC_L,$I1149))*(INDEX(FC_E2,$I1149+1)-INDEX(FC_E2,$I1149))/(INDEX(FC_L,$I1149+1)-INDEX(FC_L,$I1149))</f>
        <v>0.39392941176470592</v>
      </c>
      <c r="L1149" s="25">
        <f>INDEX(FC_E3,$I1149)+(MEDIAN(MinStable,$F1149,1)-INDEX(FC_L,$I1149))*(INDEX(FC_E3,$I1149+1)-INDEX(FC_E3,$I1149))/(INDEX(FC_L,$I1149+1)-INDEX(FC_L,$I1149))</f>
        <v>0.38708117647058826</v>
      </c>
      <c r="M1149" s="26">
        <f>(Cap_1*F1149/J1149+IF(N_base&gt;=2,Cap_2*F1149/K1149,0)+IF(N_base&gt;=3,Cap_3*F1149/L1149,0))*dt/60</f>
        <v>0.10256270500781438</v>
      </c>
    </row>
    <row r="1150" spans="1:13" x14ac:dyDescent="0.2">
      <c r="A1150">
        <v>1148</v>
      </c>
      <c r="B1150" s="22">
        <f>A1150/1440</f>
        <v>0.79722222222222228</v>
      </c>
      <c r="C1150" s="27">
        <f>Sim!C1150</f>
        <v>2.3927</v>
      </c>
      <c r="D1150" s="24">
        <f>Cap_base</f>
        <v>3.4</v>
      </c>
      <c r="E1150" s="24">
        <f>MEDIAN(MinStable*D1150,C1150,D1150)</f>
        <v>2.3927</v>
      </c>
      <c r="F1150" s="25">
        <f>E1150/D1150</f>
        <v>0.70373529411764713</v>
      </c>
      <c r="G1150" s="24">
        <f>MAX(0,C1150-E1150)</f>
        <v>0</v>
      </c>
      <c r="H1150" s="24">
        <f>MAX(0,E1150-C1150)</f>
        <v>0</v>
      </c>
      <c r="I1150">
        <f>MIN(MATCH(MEDIAN(MinStable,F1150,1),FC_L,1),3)</f>
        <v>2</v>
      </c>
      <c r="J1150" s="25">
        <f>INDEX(FC_E1,$I1150)+(MEDIAN(MinStable,$F1150,1)-INDEX(FC_L,$I1150))*(INDEX(FC_E1,$I1150+1)-INDEX(FC_E1,$I1150))/(INDEX(FC_L,$I1150+1)-INDEX(FC_L,$I1150))</f>
        <v>0.39759764705882356</v>
      </c>
      <c r="K1150" s="25">
        <f>INDEX(FC_E2,$I1150)+(MEDIAN(MinStable,$F1150,1)-INDEX(FC_L,$I1150))*(INDEX(FC_E2,$I1150+1)-INDEX(FC_E2,$I1150))/(INDEX(FC_L,$I1150+1)-INDEX(FC_L,$I1150))</f>
        <v>0.39259764705882355</v>
      </c>
      <c r="L1150" s="25">
        <f>INDEX(FC_E3,$I1150)+(MEDIAN(MinStable,$F1150,1)-INDEX(FC_L,$I1150))*(INDEX(FC_E3,$I1150+1)-INDEX(FC_E3,$I1150))/(INDEX(FC_L,$I1150+1)-INDEX(FC_L,$I1150))</f>
        <v>0.38578270588235297</v>
      </c>
      <c r="M1150" s="26">
        <f>(Cap_1*F1150/J1150+IF(N_base&gt;=2,Cap_2*F1150/K1150,0)+IF(N_base&gt;=3,Cap_3*F1150/L1150,0))*dt/60</f>
        <v>0.10170527084218277</v>
      </c>
    </row>
    <row r="1151" spans="1:13" x14ac:dyDescent="0.2">
      <c r="A1151">
        <v>1149</v>
      </c>
      <c r="B1151" s="22">
        <f>A1151/1440</f>
        <v>0.79791666666666672</v>
      </c>
      <c r="C1151" s="27">
        <f>Sim!C1151</f>
        <v>2.4870000000000001</v>
      </c>
      <c r="D1151" s="24">
        <f>Cap_base</f>
        <v>3.4</v>
      </c>
      <c r="E1151" s="24">
        <f>MEDIAN(MinStable*D1151,C1151,D1151)</f>
        <v>2.4870000000000001</v>
      </c>
      <c r="F1151" s="25">
        <f>E1151/D1151</f>
        <v>0.73147058823529421</v>
      </c>
      <c r="G1151" s="24">
        <f>MAX(0,C1151-E1151)</f>
        <v>0</v>
      </c>
      <c r="H1151" s="24">
        <f>MAX(0,E1151-C1151)</f>
        <v>0</v>
      </c>
      <c r="I1151">
        <f>MIN(MATCH(MEDIAN(MinStable,F1151,1),FC_L,1),3)</f>
        <v>2</v>
      </c>
      <c r="J1151" s="25">
        <f>INDEX(FC_E1,$I1151)+(MEDIAN(MinStable,$F1151,1)-INDEX(FC_L,$I1151))*(INDEX(FC_E1,$I1151+1)-INDEX(FC_E1,$I1151))/(INDEX(FC_L,$I1151+1)-INDEX(FC_L,$I1151))</f>
        <v>0.4020352941176471</v>
      </c>
      <c r="K1151" s="25">
        <f>INDEX(FC_E2,$I1151)+(MEDIAN(MinStable,$F1151,1)-INDEX(FC_L,$I1151))*(INDEX(FC_E2,$I1151+1)-INDEX(FC_E2,$I1151))/(INDEX(FC_L,$I1151+1)-INDEX(FC_L,$I1151))</f>
        <v>0.3970352941176471</v>
      </c>
      <c r="L1151" s="25">
        <f>INDEX(FC_E3,$I1151)+(MEDIAN(MinStable,$F1151,1)-INDEX(FC_L,$I1151))*(INDEX(FC_E3,$I1151+1)-INDEX(FC_E3,$I1151))/(INDEX(FC_L,$I1151+1)-INDEX(FC_L,$I1151))</f>
        <v>0.39010941176470593</v>
      </c>
      <c r="M1151" s="26">
        <f>(Cap_1*F1151/J1151+IF(N_base&gt;=2,Cap_2*F1151/K1151,0)+IF(N_base&gt;=3,Cap_3*F1151/L1151,0))*dt/60</f>
        <v>0.10454017807167891</v>
      </c>
    </row>
    <row r="1152" spans="1:13" x14ac:dyDescent="0.2">
      <c r="A1152">
        <v>1150</v>
      </c>
      <c r="B1152" s="22">
        <f>A1152/1440</f>
        <v>0.79861111111111116</v>
      </c>
      <c r="C1152" s="27">
        <f>Sim!C1152</f>
        <v>2.3965999999999998</v>
      </c>
      <c r="D1152" s="24">
        <f>Cap_base</f>
        <v>3.4</v>
      </c>
      <c r="E1152" s="24">
        <f>MEDIAN(MinStable*D1152,C1152,D1152)</f>
        <v>2.3965999999999998</v>
      </c>
      <c r="F1152" s="25">
        <f>E1152/D1152</f>
        <v>0.7048823529411764</v>
      </c>
      <c r="G1152" s="24">
        <f>MAX(0,C1152-E1152)</f>
        <v>0</v>
      </c>
      <c r="H1152" s="24">
        <f>MAX(0,E1152-C1152)</f>
        <v>0</v>
      </c>
      <c r="I1152">
        <f>MIN(MATCH(MEDIAN(MinStable,F1152,1),FC_L,1),3)</f>
        <v>2</v>
      </c>
      <c r="J1152" s="25">
        <f>INDEX(FC_E1,$I1152)+(MEDIAN(MinStable,$F1152,1)-INDEX(FC_L,$I1152))*(INDEX(FC_E1,$I1152+1)-INDEX(FC_E1,$I1152))/(INDEX(FC_L,$I1152+1)-INDEX(FC_L,$I1152))</f>
        <v>0.39778117647058825</v>
      </c>
      <c r="K1152" s="25">
        <f>INDEX(FC_E2,$I1152)+(MEDIAN(MinStable,$F1152,1)-INDEX(FC_L,$I1152))*(INDEX(FC_E2,$I1152+1)-INDEX(FC_E2,$I1152))/(INDEX(FC_L,$I1152+1)-INDEX(FC_L,$I1152))</f>
        <v>0.39278117647058824</v>
      </c>
      <c r="L1152" s="25">
        <f>INDEX(FC_E3,$I1152)+(MEDIAN(MinStable,$F1152,1)-INDEX(FC_L,$I1152))*(INDEX(FC_E3,$I1152+1)-INDEX(FC_E3,$I1152))/(INDEX(FC_L,$I1152+1)-INDEX(FC_L,$I1152))</f>
        <v>0.38596164705882352</v>
      </c>
      <c r="M1152" s="26">
        <f>(Cap_1*F1152/J1152+IF(N_base&gt;=2,Cap_2*F1152/K1152,0)+IF(N_base&gt;=3,Cap_3*F1152/L1152,0))*dt/60</f>
        <v>0.10182377617912169</v>
      </c>
    </row>
    <row r="1153" spans="1:13" x14ac:dyDescent="0.2">
      <c r="A1153">
        <v>1151</v>
      </c>
      <c r="B1153" s="22">
        <f>A1153/1440</f>
        <v>0.7993055555555556</v>
      </c>
      <c r="C1153" s="27">
        <f>Sim!C1153</f>
        <v>2.4293999999999998</v>
      </c>
      <c r="D1153" s="24">
        <f>Cap_base</f>
        <v>3.4</v>
      </c>
      <c r="E1153" s="24">
        <f>MEDIAN(MinStable*D1153,C1153,D1153)</f>
        <v>2.4293999999999998</v>
      </c>
      <c r="F1153" s="25">
        <f>E1153/D1153</f>
        <v>0.71452941176470586</v>
      </c>
      <c r="G1153" s="24">
        <f>MAX(0,C1153-E1153)</f>
        <v>0</v>
      </c>
      <c r="H1153" s="24">
        <f>MAX(0,E1153-C1153)</f>
        <v>0</v>
      </c>
      <c r="I1153">
        <f>MIN(MATCH(MEDIAN(MinStable,F1153,1),FC_L,1),3)</f>
        <v>2</v>
      </c>
      <c r="J1153" s="25">
        <f>INDEX(FC_E1,$I1153)+(MEDIAN(MinStable,$F1153,1)-INDEX(FC_L,$I1153))*(INDEX(FC_E1,$I1153+1)-INDEX(FC_E1,$I1153))/(INDEX(FC_L,$I1153+1)-INDEX(FC_L,$I1153))</f>
        <v>0.39932470588235297</v>
      </c>
      <c r="K1153" s="25">
        <f>INDEX(FC_E2,$I1153)+(MEDIAN(MinStable,$F1153,1)-INDEX(FC_L,$I1153))*(INDEX(FC_E2,$I1153+1)-INDEX(FC_E2,$I1153))/(INDEX(FC_L,$I1153+1)-INDEX(FC_L,$I1153))</f>
        <v>0.39432470588235297</v>
      </c>
      <c r="L1153" s="25">
        <f>INDEX(FC_E3,$I1153)+(MEDIAN(MinStable,$F1153,1)-INDEX(FC_L,$I1153))*(INDEX(FC_E3,$I1153+1)-INDEX(FC_E3,$I1153))/(INDEX(FC_L,$I1153+1)-INDEX(FC_L,$I1153))</f>
        <v>0.38746658823529412</v>
      </c>
      <c r="M1153" s="26">
        <f>(Cap_1*F1153/J1153+IF(N_base&gt;=2,Cap_2*F1153/K1153,0)+IF(N_base&gt;=3,Cap_3*F1153/L1153,0))*dt/60</f>
        <v>0.10281610147166886</v>
      </c>
    </row>
    <row r="1154" spans="1:13" x14ac:dyDescent="0.2">
      <c r="A1154">
        <v>1152</v>
      </c>
      <c r="B1154" s="22">
        <f>A1154/1440</f>
        <v>0.8</v>
      </c>
      <c r="C1154" s="27">
        <f>Sim!C1154</f>
        <v>2.4211999999999998</v>
      </c>
      <c r="D1154" s="24">
        <f>Cap_base</f>
        <v>3.4</v>
      </c>
      <c r="E1154" s="24">
        <f>MEDIAN(MinStable*D1154,C1154,D1154)</f>
        <v>2.4211999999999998</v>
      </c>
      <c r="F1154" s="25">
        <f>E1154/D1154</f>
        <v>0.71211764705882352</v>
      </c>
      <c r="G1154" s="24">
        <f>MAX(0,C1154-E1154)</f>
        <v>0</v>
      </c>
      <c r="H1154" s="24">
        <f>MAX(0,E1154-C1154)</f>
        <v>0</v>
      </c>
      <c r="I1154">
        <f>MIN(MATCH(MEDIAN(MinStable,F1154,1),FC_L,1),3)</f>
        <v>2</v>
      </c>
      <c r="J1154" s="25">
        <f>INDEX(FC_E1,$I1154)+(MEDIAN(MinStable,$F1154,1)-INDEX(FC_L,$I1154))*(INDEX(FC_E1,$I1154+1)-INDEX(FC_E1,$I1154))/(INDEX(FC_L,$I1154+1)-INDEX(FC_L,$I1154))</f>
        <v>0.39893882352941179</v>
      </c>
      <c r="K1154" s="25">
        <f>INDEX(FC_E2,$I1154)+(MEDIAN(MinStable,$F1154,1)-INDEX(FC_L,$I1154))*(INDEX(FC_E2,$I1154+1)-INDEX(FC_E2,$I1154))/(INDEX(FC_L,$I1154+1)-INDEX(FC_L,$I1154))</f>
        <v>0.39393882352941179</v>
      </c>
      <c r="L1154" s="25">
        <f>INDEX(FC_E3,$I1154)+(MEDIAN(MinStable,$F1154,1)-INDEX(FC_L,$I1154))*(INDEX(FC_E3,$I1154+1)-INDEX(FC_E3,$I1154))/(INDEX(FC_L,$I1154+1)-INDEX(FC_L,$I1154))</f>
        <v>0.3870903529411765</v>
      </c>
      <c r="M1154" s="26">
        <f>(Cap_1*F1154/J1154+IF(N_base&gt;=2,Cap_2*F1154/K1154,0)+IF(N_base&gt;=3,Cap_3*F1154/L1154,0))*dt/60</f>
        <v>0.10256874412591037</v>
      </c>
    </row>
    <row r="1155" spans="1:13" x14ac:dyDescent="0.2">
      <c r="A1155">
        <v>1153</v>
      </c>
      <c r="B1155" s="22">
        <f>A1155/1440</f>
        <v>0.80069444444444449</v>
      </c>
      <c r="C1155" s="27">
        <f>Sim!C1155</f>
        <v>2.5097</v>
      </c>
      <c r="D1155" s="24">
        <f>Cap_base</f>
        <v>3.4</v>
      </c>
      <c r="E1155" s="24">
        <f>MEDIAN(MinStable*D1155,C1155,D1155)</f>
        <v>2.5097</v>
      </c>
      <c r="F1155" s="25">
        <f>E1155/D1155</f>
        <v>0.73814705882352949</v>
      </c>
      <c r="G1155" s="24">
        <f>MAX(0,C1155-E1155)</f>
        <v>0</v>
      </c>
      <c r="H1155" s="24">
        <f>MAX(0,E1155-C1155)</f>
        <v>0</v>
      </c>
      <c r="I1155">
        <f>MIN(MATCH(MEDIAN(MinStable,F1155,1),FC_L,1),3)</f>
        <v>2</v>
      </c>
      <c r="J1155" s="25">
        <f>INDEX(FC_E1,$I1155)+(MEDIAN(MinStable,$F1155,1)-INDEX(FC_L,$I1155))*(INDEX(FC_E1,$I1155+1)-INDEX(FC_E1,$I1155))/(INDEX(FC_L,$I1155+1)-INDEX(FC_L,$I1155))</f>
        <v>0.40310352941176475</v>
      </c>
      <c r="K1155" s="25">
        <f>INDEX(FC_E2,$I1155)+(MEDIAN(MinStable,$F1155,1)-INDEX(FC_L,$I1155))*(INDEX(FC_E2,$I1155+1)-INDEX(FC_E2,$I1155))/(INDEX(FC_L,$I1155+1)-INDEX(FC_L,$I1155))</f>
        <v>0.39810352941176474</v>
      </c>
      <c r="L1155" s="25">
        <f>INDEX(FC_E3,$I1155)+(MEDIAN(MinStable,$F1155,1)-INDEX(FC_L,$I1155))*(INDEX(FC_E3,$I1155+1)-INDEX(FC_E3,$I1155))/(INDEX(FC_L,$I1155+1)-INDEX(FC_L,$I1155))</f>
        <v>0.39115094117647065</v>
      </c>
      <c r="M1155" s="26">
        <f>(Cap_1*F1155/J1155+IF(N_base&gt;=2,Cap_2*F1155/K1155,0)+IF(N_base&gt;=3,Cap_3*F1155/L1155,0))*dt/60</f>
        <v>0.10521322663287944</v>
      </c>
    </row>
    <row r="1156" spans="1:13" x14ac:dyDescent="0.2">
      <c r="A1156">
        <v>1154</v>
      </c>
      <c r="B1156" s="22">
        <f>A1156/1440</f>
        <v>0.80138888888888893</v>
      </c>
      <c r="C1156" s="27">
        <f>Sim!C1156</f>
        <v>2.4283999999999999</v>
      </c>
      <c r="D1156" s="24">
        <f>Cap_base</f>
        <v>3.4</v>
      </c>
      <c r="E1156" s="24">
        <f>MEDIAN(MinStable*D1156,C1156,D1156)</f>
        <v>2.4283999999999999</v>
      </c>
      <c r="F1156" s="25">
        <f>E1156/D1156</f>
        <v>0.71423529411764708</v>
      </c>
      <c r="G1156" s="24">
        <f>MAX(0,C1156-E1156)</f>
        <v>0</v>
      </c>
      <c r="H1156" s="24">
        <f>MAX(0,E1156-C1156)</f>
        <v>0</v>
      </c>
      <c r="I1156">
        <f>MIN(MATCH(MEDIAN(MinStable,F1156,1),FC_L,1),3)</f>
        <v>2</v>
      </c>
      <c r="J1156" s="25">
        <f>INDEX(FC_E1,$I1156)+(MEDIAN(MinStable,$F1156,1)-INDEX(FC_L,$I1156))*(INDEX(FC_E1,$I1156+1)-INDEX(FC_E1,$I1156))/(INDEX(FC_L,$I1156+1)-INDEX(FC_L,$I1156))</f>
        <v>0.39927764705882357</v>
      </c>
      <c r="K1156" s="25">
        <f>INDEX(FC_E2,$I1156)+(MEDIAN(MinStable,$F1156,1)-INDEX(FC_L,$I1156))*(INDEX(FC_E2,$I1156+1)-INDEX(FC_E2,$I1156))/(INDEX(FC_L,$I1156+1)-INDEX(FC_L,$I1156))</f>
        <v>0.39427764705882357</v>
      </c>
      <c r="L1156" s="25">
        <f>INDEX(FC_E3,$I1156)+(MEDIAN(MinStable,$F1156,1)-INDEX(FC_L,$I1156))*(INDEX(FC_E3,$I1156+1)-INDEX(FC_E3,$I1156))/(INDEX(FC_L,$I1156+1)-INDEX(FC_L,$I1156))</f>
        <v>0.38742070588235294</v>
      </c>
      <c r="M1156" s="26">
        <f>(Cap_1*F1156/J1156+IF(N_base&gt;=2,Cap_2*F1156/K1156,0)+IF(N_base&gt;=3,Cap_3*F1156/L1156,0))*dt/60</f>
        <v>0.10278596168524873</v>
      </c>
    </row>
    <row r="1157" spans="1:13" x14ac:dyDescent="0.2">
      <c r="A1157">
        <v>1155</v>
      </c>
      <c r="B1157" s="22">
        <f>A1157/1440</f>
        <v>0.80208333333333337</v>
      </c>
      <c r="C1157" s="27">
        <f>Sim!C1157</f>
        <v>2.3765000000000001</v>
      </c>
      <c r="D1157" s="24">
        <f>Cap_base</f>
        <v>3.4</v>
      </c>
      <c r="E1157" s="24">
        <f>MEDIAN(MinStable*D1157,C1157,D1157)</f>
        <v>2.3765000000000001</v>
      </c>
      <c r="F1157" s="25">
        <f>E1157/D1157</f>
        <v>0.69897058823529412</v>
      </c>
      <c r="G1157" s="24">
        <f>MAX(0,C1157-E1157)</f>
        <v>0</v>
      </c>
      <c r="H1157" s="24">
        <f>MAX(0,E1157-C1157)</f>
        <v>0</v>
      </c>
      <c r="I1157">
        <f>MIN(MATCH(MEDIAN(MinStable,F1157,1),FC_L,1),3)</f>
        <v>2</v>
      </c>
      <c r="J1157" s="25">
        <f>INDEX(FC_E1,$I1157)+(MEDIAN(MinStable,$F1157,1)-INDEX(FC_L,$I1157))*(INDEX(FC_E1,$I1157+1)-INDEX(FC_E1,$I1157))/(INDEX(FC_L,$I1157+1)-INDEX(FC_L,$I1157))</f>
        <v>0.39683529411764706</v>
      </c>
      <c r="K1157" s="25">
        <f>INDEX(FC_E2,$I1157)+(MEDIAN(MinStable,$F1157,1)-INDEX(FC_L,$I1157))*(INDEX(FC_E2,$I1157+1)-INDEX(FC_E2,$I1157))/(INDEX(FC_L,$I1157+1)-INDEX(FC_L,$I1157))</f>
        <v>0.39183529411764706</v>
      </c>
      <c r="L1157" s="25">
        <f>INDEX(FC_E3,$I1157)+(MEDIAN(MinStable,$F1157,1)-INDEX(FC_L,$I1157))*(INDEX(FC_E3,$I1157+1)-INDEX(FC_E3,$I1157))/(INDEX(FC_L,$I1157+1)-INDEX(FC_L,$I1157))</f>
        <v>0.38503941176470591</v>
      </c>
      <c r="M1157" s="26">
        <f>(Cap_1*F1157/J1157+IF(N_base&gt;=2,Cap_2*F1157/K1157,0)+IF(N_base&gt;=3,Cap_3*F1157/L1157,0))*dt/60</f>
        <v>0.10121183788403462</v>
      </c>
    </row>
    <row r="1158" spans="1:13" x14ac:dyDescent="0.2">
      <c r="A1158">
        <v>1156</v>
      </c>
      <c r="B1158" s="22">
        <f>A1158/1440</f>
        <v>0.80277777777777781</v>
      </c>
      <c r="C1158" s="27">
        <f>Sim!C1158</f>
        <v>2.4872000000000001</v>
      </c>
      <c r="D1158" s="24">
        <f>Cap_base</f>
        <v>3.4</v>
      </c>
      <c r="E1158" s="24">
        <f>MEDIAN(MinStable*D1158,C1158,D1158)</f>
        <v>2.4872000000000001</v>
      </c>
      <c r="F1158" s="25">
        <f>E1158/D1158</f>
        <v>0.73152941176470587</v>
      </c>
      <c r="G1158" s="24">
        <f>MAX(0,C1158-E1158)</f>
        <v>0</v>
      </c>
      <c r="H1158" s="24">
        <f>MAX(0,E1158-C1158)</f>
        <v>0</v>
      </c>
      <c r="I1158">
        <f>MIN(MATCH(MEDIAN(MinStable,F1158,1),FC_L,1),3)</f>
        <v>2</v>
      </c>
      <c r="J1158" s="25">
        <f>INDEX(FC_E1,$I1158)+(MEDIAN(MinStable,$F1158,1)-INDEX(FC_L,$I1158))*(INDEX(FC_E1,$I1158+1)-INDEX(FC_E1,$I1158))/(INDEX(FC_L,$I1158+1)-INDEX(FC_L,$I1158))</f>
        <v>0.40204470588235297</v>
      </c>
      <c r="K1158" s="25">
        <f>INDEX(FC_E2,$I1158)+(MEDIAN(MinStable,$F1158,1)-INDEX(FC_L,$I1158))*(INDEX(FC_E2,$I1158+1)-INDEX(FC_E2,$I1158))/(INDEX(FC_L,$I1158+1)-INDEX(FC_L,$I1158))</f>
        <v>0.39704470588235297</v>
      </c>
      <c r="L1158" s="25">
        <f>INDEX(FC_E3,$I1158)+(MEDIAN(MinStable,$F1158,1)-INDEX(FC_L,$I1158))*(INDEX(FC_E3,$I1158+1)-INDEX(FC_E3,$I1158))/(INDEX(FC_L,$I1158+1)-INDEX(FC_L,$I1158))</f>
        <v>0.39011858823529411</v>
      </c>
      <c r="M1158" s="26">
        <f>(Cap_1*F1158/J1158+IF(N_base&gt;=2,Cap_2*F1158/K1158,0)+IF(N_base&gt;=3,Cap_3*F1158/L1158,0))*dt/60</f>
        <v>0.10454612372007599</v>
      </c>
    </row>
    <row r="1159" spans="1:13" x14ac:dyDescent="0.2">
      <c r="A1159">
        <v>1157</v>
      </c>
      <c r="B1159" s="22">
        <f>A1159/1440</f>
        <v>0.80347222222222225</v>
      </c>
      <c r="C1159" s="27">
        <f>Sim!C1159</f>
        <v>2.4396</v>
      </c>
      <c r="D1159" s="24">
        <f>Cap_base</f>
        <v>3.4</v>
      </c>
      <c r="E1159" s="24">
        <f>MEDIAN(MinStable*D1159,C1159,D1159)</f>
        <v>2.4396</v>
      </c>
      <c r="F1159" s="25">
        <f>E1159/D1159</f>
        <v>0.71752941176470586</v>
      </c>
      <c r="G1159" s="24">
        <f>MAX(0,C1159-E1159)</f>
        <v>0</v>
      </c>
      <c r="H1159" s="24">
        <f>MAX(0,E1159-C1159)</f>
        <v>0</v>
      </c>
      <c r="I1159">
        <f>MIN(MATCH(MEDIAN(MinStable,F1159,1),FC_L,1),3)</f>
        <v>2</v>
      </c>
      <c r="J1159" s="25">
        <f>INDEX(FC_E1,$I1159)+(MEDIAN(MinStable,$F1159,1)-INDEX(FC_L,$I1159))*(INDEX(FC_E1,$I1159+1)-INDEX(FC_E1,$I1159))/(INDEX(FC_L,$I1159+1)-INDEX(FC_L,$I1159))</f>
        <v>0.39980470588235295</v>
      </c>
      <c r="K1159" s="25">
        <f>INDEX(FC_E2,$I1159)+(MEDIAN(MinStable,$F1159,1)-INDEX(FC_L,$I1159))*(INDEX(FC_E2,$I1159+1)-INDEX(FC_E2,$I1159))/(INDEX(FC_L,$I1159+1)-INDEX(FC_L,$I1159))</f>
        <v>0.39480470588235295</v>
      </c>
      <c r="L1159" s="25">
        <f>INDEX(FC_E3,$I1159)+(MEDIAN(MinStable,$F1159,1)-INDEX(FC_L,$I1159))*(INDEX(FC_E3,$I1159+1)-INDEX(FC_E3,$I1159))/(INDEX(FC_L,$I1159+1)-INDEX(FC_L,$I1159))</f>
        <v>0.38793458823529414</v>
      </c>
      <c r="M1159" s="26">
        <f>(Cap_1*F1159/J1159+IF(N_base&gt;=2,Cap_2*F1159/K1159,0)+IF(N_base&gt;=3,Cap_3*F1159/L1159,0))*dt/60</f>
        <v>0.10312311971849851</v>
      </c>
    </row>
    <row r="1160" spans="1:13" x14ac:dyDescent="0.2">
      <c r="A1160">
        <v>1158</v>
      </c>
      <c r="B1160" s="22">
        <f>A1160/1440</f>
        <v>0.8041666666666667</v>
      </c>
      <c r="C1160" s="27">
        <f>Sim!C1160</f>
        <v>2.4750999999999999</v>
      </c>
      <c r="D1160" s="24">
        <f>Cap_base</f>
        <v>3.4</v>
      </c>
      <c r="E1160" s="24">
        <f>MEDIAN(MinStable*D1160,C1160,D1160)</f>
        <v>2.4750999999999999</v>
      </c>
      <c r="F1160" s="25">
        <f>E1160/D1160</f>
        <v>0.72797058823529415</v>
      </c>
      <c r="G1160" s="24">
        <f>MAX(0,C1160-E1160)</f>
        <v>0</v>
      </c>
      <c r="H1160" s="24">
        <f>MAX(0,E1160-C1160)</f>
        <v>0</v>
      </c>
      <c r="I1160">
        <f>MIN(MATCH(MEDIAN(MinStable,F1160,1),FC_L,1),3)</f>
        <v>2</v>
      </c>
      <c r="J1160" s="25">
        <f>INDEX(FC_E1,$I1160)+(MEDIAN(MinStable,$F1160,1)-INDEX(FC_L,$I1160))*(INDEX(FC_E1,$I1160+1)-INDEX(FC_E1,$I1160))/(INDEX(FC_L,$I1160+1)-INDEX(FC_L,$I1160))</f>
        <v>0.4014752941176471</v>
      </c>
      <c r="K1160" s="25">
        <f>INDEX(FC_E2,$I1160)+(MEDIAN(MinStable,$F1160,1)-INDEX(FC_L,$I1160))*(INDEX(FC_E2,$I1160+1)-INDEX(FC_E2,$I1160))/(INDEX(FC_L,$I1160+1)-INDEX(FC_L,$I1160))</f>
        <v>0.39647529411764709</v>
      </c>
      <c r="L1160" s="25">
        <f>INDEX(FC_E3,$I1160)+(MEDIAN(MinStable,$F1160,1)-INDEX(FC_L,$I1160))*(INDEX(FC_E3,$I1160+1)-INDEX(FC_E3,$I1160))/(INDEX(FC_L,$I1160+1)-INDEX(FC_L,$I1160))</f>
        <v>0.38956341176470588</v>
      </c>
      <c r="M1160" s="26">
        <f>(Cap_1*F1160/J1160+IF(N_base&gt;=2,Cap_2*F1160/K1160,0)+IF(N_base&gt;=3,Cap_3*F1160/L1160,0))*dt/60</f>
        <v>0.10418590741326872</v>
      </c>
    </row>
    <row r="1161" spans="1:13" x14ac:dyDescent="0.2">
      <c r="A1161">
        <v>1159</v>
      </c>
      <c r="B1161" s="22">
        <f>A1161/1440</f>
        <v>0.80486111111111114</v>
      </c>
      <c r="C1161" s="27">
        <f>Sim!C1161</f>
        <v>2.4649000000000001</v>
      </c>
      <c r="D1161" s="24">
        <f>Cap_base</f>
        <v>3.4</v>
      </c>
      <c r="E1161" s="24">
        <f>MEDIAN(MinStable*D1161,C1161,D1161)</f>
        <v>2.4649000000000001</v>
      </c>
      <c r="F1161" s="25">
        <f>E1161/D1161</f>
        <v>0.72497058823529414</v>
      </c>
      <c r="G1161" s="24">
        <f>MAX(0,C1161-E1161)</f>
        <v>0</v>
      </c>
      <c r="H1161" s="24">
        <f>MAX(0,E1161-C1161)</f>
        <v>0</v>
      </c>
      <c r="I1161">
        <f>MIN(MATCH(MEDIAN(MinStable,F1161,1),FC_L,1),3)</f>
        <v>2</v>
      </c>
      <c r="J1161" s="25">
        <f>INDEX(FC_E1,$I1161)+(MEDIAN(MinStable,$F1161,1)-INDEX(FC_L,$I1161))*(INDEX(FC_E1,$I1161+1)-INDEX(FC_E1,$I1161))/(INDEX(FC_L,$I1161+1)-INDEX(FC_L,$I1161))</f>
        <v>0.40099529411764712</v>
      </c>
      <c r="K1161" s="25">
        <f>INDEX(FC_E2,$I1161)+(MEDIAN(MinStable,$F1161,1)-INDEX(FC_L,$I1161))*(INDEX(FC_E2,$I1161+1)-INDEX(FC_E2,$I1161))/(INDEX(FC_L,$I1161+1)-INDEX(FC_L,$I1161))</f>
        <v>0.39599529411764711</v>
      </c>
      <c r="L1161" s="25">
        <f>INDEX(FC_E3,$I1161)+(MEDIAN(MinStable,$F1161,1)-INDEX(FC_L,$I1161))*(INDEX(FC_E3,$I1161+1)-INDEX(FC_E3,$I1161))/(INDEX(FC_L,$I1161+1)-INDEX(FC_L,$I1161))</f>
        <v>0.38909541176470591</v>
      </c>
      <c r="M1161" s="26">
        <f>(Cap_1*F1161/J1161+IF(N_base&gt;=2,Cap_2*F1161/K1161,0)+IF(N_base&gt;=3,Cap_3*F1161/L1161,0))*dt/60</f>
        <v>0.1038814548390173</v>
      </c>
    </row>
    <row r="1162" spans="1:13" x14ac:dyDescent="0.2">
      <c r="A1162">
        <v>1160</v>
      </c>
      <c r="B1162" s="22">
        <f>A1162/1440</f>
        <v>0.80555555555555558</v>
      </c>
      <c r="C1162" s="27">
        <f>Sim!C1162</f>
        <v>2.4115000000000002</v>
      </c>
      <c r="D1162" s="24">
        <f>Cap_base</f>
        <v>3.4</v>
      </c>
      <c r="E1162" s="24">
        <f>MEDIAN(MinStable*D1162,C1162,D1162)</f>
        <v>2.4115000000000002</v>
      </c>
      <c r="F1162" s="25">
        <f>E1162/D1162</f>
        <v>0.70926470588235302</v>
      </c>
      <c r="G1162" s="24">
        <f>MAX(0,C1162-E1162)</f>
        <v>0</v>
      </c>
      <c r="H1162" s="24">
        <f>MAX(0,E1162-C1162)</f>
        <v>0</v>
      </c>
      <c r="I1162">
        <f>MIN(MATCH(MEDIAN(MinStable,F1162,1),FC_L,1),3)</f>
        <v>2</v>
      </c>
      <c r="J1162" s="25">
        <f>INDEX(FC_E1,$I1162)+(MEDIAN(MinStable,$F1162,1)-INDEX(FC_L,$I1162))*(INDEX(FC_E1,$I1162+1)-INDEX(FC_E1,$I1162))/(INDEX(FC_L,$I1162+1)-INDEX(FC_L,$I1162))</f>
        <v>0.39848235294117651</v>
      </c>
      <c r="K1162" s="25">
        <f>INDEX(FC_E2,$I1162)+(MEDIAN(MinStable,$F1162,1)-INDEX(FC_L,$I1162))*(INDEX(FC_E2,$I1162+1)-INDEX(FC_E2,$I1162))/(INDEX(FC_L,$I1162+1)-INDEX(FC_L,$I1162))</f>
        <v>0.39348235294117651</v>
      </c>
      <c r="L1162" s="25">
        <f>INDEX(FC_E3,$I1162)+(MEDIAN(MinStable,$F1162,1)-INDEX(FC_L,$I1162))*(INDEX(FC_E3,$I1162+1)-INDEX(FC_E3,$I1162))/(INDEX(FC_L,$I1162+1)-INDEX(FC_L,$I1162))</f>
        <v>0.38664529411764709</v>
      </c>
      <c r="M1162" s="26">
        <f>(Cap_1*F1162/J1162+IF(N_base&gt;=2,Cap_2*F1162/K1162,0)+IF(N_base&gt;=3,Cap_3*F1162/L1162,0))*dt/60</f>
        <v>0.10227551642622104</v>
      </c>
    </row>
    <row r="1163" spans="1:13" x14ac:dyDescent="0.2">
      <c r="A1163">
        <v>1161</v>
      </c>
      <c r="B1163" s="22">
        <f>A1163/1440</f>
        <v>0.80625000000000002</v>
      </c>
      <c r="C1163" s="27">
        <f>Sim!C1163</f>
        <v>2.4159999999999999</v>
      </c>
      <c r="D1163" s="24">
        <f>Cap_base</f>
        <v>3.4</v>
      </c>
      <c r="E1163" s="24">
        <f>MEDIAN(MinStable*D1163,C1163,D1163)</f>
        <v>2.4159999999999999</v>
      </c>
      <c r="F1163" s="25">
        <f>E1163/D1163</f>
        <v>0.71058823529411763</v>
      </c>
      <c r="G1163" s="24">
        <f>MAX(0,C1163-E1163)</f>
        <v>0</v>
      </c>
      <c r="H1163" s="24">
        <f>MAX(0,E1163-C1163)</f>
        <v>0</v>
      </c>
      <c r="I1163">
        <f>MIN(MATCH(MEDIAN(MinStable,F1163,1),FC_L,1),3)</f>
        <v>2</v>
      </c>
      <c r="J1163" s="25">
        <f>INDEX(FC_E1,$I1163)+(MEDIAN(MinStable,$F1163,1)-INDEX(FC_L,$I1163))*(INDEX(FC_E1,$I1163+1)-INDEX(FC_E1,$I1163))/(INDEX(FC_L,$I1163+1)-INDEX(FC_L,$I1163))</f>
        <v>0.39869411764705887</v>
      </c>
      <c r="K1163" s="25">
        <f>INDEX(FC_E2,$I1163)+(MEDIAN(MinStable,$F1163,1)-INDEX(FC_L,$I1163))*(INDEX(FC_E2,$I1163+1)-INDEX(FC_E2,$I1163))/(INDEX(FC_L,$I1163+1)-INDEX(FC_L,$I1163))</f>
        <v>0.39369411764705886</v>
      </c>
      <c r="L1163" s="25">
        <f>INDEX(FC_E3,$I1163)+(MEDIAN(MinStable,$F1163,1)-INDEX(FC_L,$I1163))*(INDEX(FC_E3,$I1163+1)-INDEX(FC_E3,$I1163))/(INDEX(FC_L,$I1163+1)-INDEX(FC_L,$I1163))</f>
        <v>0.38685176470588234</v>
      </c>
      <c r="M1163" s="26">
        <f>(Cap_1*F1163/J1163+IF(N_base&gt;=2,Cap_2*F1163/K1163,0)+IF(N_base&gt;=3,Cap_3*F1163/L1163,0))*dt/60</f>
        <v>0.10241163386297782</v>
      </c>
    </row>
    <row r="1164" spans="1:13" x14ac:dyDescent="0.2">
      <c r="A1164">
        <v>1162</v>
      </c>
      <c r="B1164" s="22">
        <f>A1164/1440</f>
        <v>0.80694444444444446</v>
      </c>
      <c r="C1164" s="27">
        <f>Sim!C1164</f>
        <v>2.3856999999999999</v>
      </c>
      <c r="D1164" s="24">
        <f>Cap_base</f>
        <v>3.4</v>
      </c>
      <c r="E1164" s="24">
        <f>MEDIAN(MinStable*D1164,C1164,D1164)</f>
        <v>2.3856999999999999</v>
      </c>
      <c r="F1164" s="25">
        <f>E1164/D1164</f>
        <v>0.70167647058823535</v>
      </c>
      <c r="G1164" s="24">
        <f>MAX(0,C1164-E1164)</f>
        <v>0</v>
      </c>
      <c r="H1164" s="24">
        <f>MAX(0,E1164-C1164)</f>
        <v>0</v>
      </c>
      <c r="I1164">
        <f>MIN(MATCH(MEDIAN(MinStable,F1164,1),FC_L,1),3)</f>
        <v>2</v>
      </c>
      <c r="J1164" s="25">
        <f>INDEX(FC_E1,$I1164)+(MEDIAN(MinStable,$F1164,1)-INDEX(FC_L,$I1164))*(INDEX(FC_E1,$I1164+1)-INDEX(FC_E1,$I1164))/(INDEX(FC_L,$I1164+1)-INDEX(FC_L,$I1164))</f>
        <v>0.3972682352941177</v>
      </c>
      <c r="K1164" s="25">
        <f>INDEX(FC_E2,$I1164)+(MEDIAN(MinStable,$F1164,1)-INDEX(FC_L,$I1164))*(INDEX(FC_E2,$I1164+1)-INDEX(FC_E2,$I1164))/(INDEX(FC_L,$I1164+1)-INDEX(FC_L,$I1164))</f>
        <v>0.3922682352941177</v>
      </c>
      <c r="L1164" s="25">
        <f>INDEX(FC_E3,$I1164)+(MEDIAN(MinStable,$F1164,1)-INDEX(FC_L,$I1164))*(INDEX(FC_E3,$I1164+1)-INDEX(FC_E3,$I1164))/(INDEX(FC_L,$I1164+1)-INDEX(FC_L,$I1164))</f>
        <v>0.3854615294117647</v>
      </c>
      <c r="M1164" s="26">
        <f>(Cap_1*F1164/J1164+IF(N_base&gt;=2,Cap_2*F1164/K1164,0)+IF(N_base&gt;=3,Cap_3*F1164/L1164,0))*dt/60</f>
        <v>0.10149229275350767</v>
      </c>
    </row>
    <row r="1165" spans="1:13" x14ac:dyDescent="0.2">
      <c r="A1165">
        <v>1163</v>
      </c>
      <c r="B1165" s="22">
        <f>A1165/1440</f>
        <v>0.80763888888888891</v>
      </c>
      <c r="C1165" s="27">
        <f>Sim!C1165</f>
        <v>2.4956999999999998</v>
      </c>
      <c r="D1165" s="24">
        <f>Cap_base</f>
        <v>3.4</v>
      </c>
      <c r="E1165" s="24">
        <f>MEDIAN(MinStable*D1165,C1165,D1165)</f>
        <v>2.4956999999999998</v>
      </c>
      <c r="F1165" s="25">
        <f>E1165/D1165</f>
        <v>0.73402941176470582</v>
      </c>
      <c r="G1165" s="24">
        <f>MAX(0,C1165-E1165)</f>
        <v>0</v>
      </c>
      <c r="H1165" s="24">
        <f>MAX(0,E1165-C1165)</f>
        <v>0</v>
      </c>
      <c r="I1165">
        <f>MIN(MATCH(MEDIAN(MinStable,F1165,1),FC_L,1),3)</f>
        <v>2</v>
      </c>
      <c r="J1165" s="25">
        <f>INDEX(FC_E1,$I1165)+(MEDIAN(MinStable,$F1165,1)-INDEX(FC_L,$I1165))*(INDEX(FC_E1,$I1165+1)-INDEX(FC_E1,$I1165))/(INDEX(FC_L,$I1165+1)-INDEX(FC_L,$I1165))</f>
        <v>0.40244470588235293</v>
      </c>
      <c r="K1165" s="25">
        <f>INDEX(FC_E2,$I1165)+(MEDIAN(MinStable,$F1165,1)-INDEX(FC_L,$I1165))*(INDEX(FC_E2,$I1165+1)-INDEX(FC_E2,$I1165))/(INDEX(FC_L,$I1165+1)-INDEX(FC_L,$I1165))</f>
        <v>0.39744470588235292</v>
      </c>
      <c r="L1165" s="25">
        <f>INDEX(FC_E3,$I1165)+(MEDIAN(MinStable,$F1165,1)-INDEX(FC_L,$I1165))*(INDEX(FC_E3,$I1165+1)-INDEX(FC_E3,$I1165))/(INDEX(FC_L,$I1165+1)-INDEX(FC_L,$I1165))</f>
        <v>0.39050858823529411</v>
      </c>
      <c r="M1165" s="26">
        <f>(Cap_1*F1165/J1165+IF(N_base&gt;=2,Cap_2*F1165/K1165,0)+IF(N_base&gt;=3,Cap_3*F1165/L1165,0))*dt/60</f>
        <v>0.10479855526447723</v>
      </c>
    </row>
    <row r="1166" spans="1:13" x14ac:dyDescent="0.2">
      <c r="A1166">
        <v>1164</v>
      </c>
      <c r="B1166" s="22">
        <f>A1166/1440</f>
        <v>0.80833333333333335</v>
      </c>
      <c r="C1166" s="27">
        <f>Sim!C1166</f>
        <v>2.4912999999999998</v>
      </c>
      <c r="D1166" s="24">
        <f>Cap_base</f>
        <v>3.4</v>
      </c>
      <c r="E1166" s="24">
        <f>MEDIAN(MinStable*D1166,C1166,D1166)</f>
        <v>2.4912999999999998</v>
      </c>
      <c r="F1166" s="25">
        <f>E1166/D1166</f>
        <v>0.73273529411764704</v>
      </c>
      <c r="G1166" s="24">
        <f>MAX(0,C1166-E1166)</f>
        <v>0</v>
      </c>
      <c r="H1166" s="24">
        <f>MAX(0,E1166-C1166)</f>
        <v>0</v>
      </c>
      <c r="I1166">
        <f>MIN(MATCH(MEDIAN(MinStable,F1166,1),FC_L,1),3)</f>
        <v>2</v>
      </c>
      <c r="J1166" s="25">
        <f>INDEX(FC_E1,$I1166)+(MEDIAN(MinStable,$F1166,1)-INDEX(FC_L,$I1166))*(INDEX(FC_E1,$I1166+1)-INDEX(FC_E1,$I1166))/(INDEX(FC_L,$I1166+1)-INDEX(FC_L,$I1166))</f>
        <v>0.40223764705882353</v>
      </c>
      <c r="K1166" s="25">
        <f>INDEX(FC_E2,$I1166)+(MEDIAN(MinStable,$F1166,1)-INDEX(FC_L,$I1166))*(INDEX(FC_E2,$I1166+1)-INDEX(FC_E2,$I1166))/(INDEX(FC_L,$I1166+1)-INDEX(FC_L,$I1166))</f>
        <v>0.39723764705882353</v>
      </c>
      <c r="L1166" s="25">
        <f>INDEX(FC_E3,$I1166)+(MEDIAN(MinStable,$F1166,1)-INDEX(FC_L,$I1166))*(INDEX(FC_E3,$I1166+1)-INDEX(FC_E3,$I1166))/(INDEX(FC_L,$I1166+1)-INDEX(FC_L,$I1166))</f>
        <v>0.39030670588235294</v>
      </c>
      <c r="M1166" s="26">
        <f>(Cap_1*F1166/J1166+IF(N_base&gt;=2,Cap_2*F1166/K1166,0)+IF(N_base&gt;=3,Cap_3*F1166/L1166,0))*dt/60</f>
        <v>0.10466794784981844</v>
      </c>
    </row>
    <row r="1167" spans="1:13" x14ac:dyDescent="0.2">
      <c r="A1167">
        <v>1165</v>
      </c>
      <c r="B1167" s="22">
        <f>A1167/1440</f>
        <v>0.80902777777777779</v>
      </c>
      <c r="C1167" s="27">
        <f>Sim!C1167</f>
        <v>2.3875999999999999</v>
      </c>
      <c r="D1167" s="24">
        <f>Cap_base</f>
        <v>3.4</v>
      </c>
      <c r="E1167" s="24">
        <f>MEDIAN(MinStable*D1167,C1167,D1167)</f>
        <v>2.3875999999999999</v>
      </c>
      <c r="F1167" s="25">
        <f>E1167/D1167</f>
        <v>0.70223529411764707</v>
      </c>
      <c r="G1167" s="24">
        <f>MAX(0,C1167-E1167)</f>
        <v>0</v>
      </c>
      <c r="H1167" s="24">
        <f>MAX(0,E1167-C1167)</f>
        <v>0</v>
      </c>
      <c r="I1167">
        <f>MIN(MATCH(MEDIAN(MinStable,F1167,1),FC_L,1),3)</f>
        <v>2</v>
      </c>
      <c r="J1167" s="25">
        <f>INDEX(FC_E1,$I1167)+(MEDIAN(MinStable,$F1167,1)-INDEX(FC_L,$I1167))*(INDEX(FC_E1,$I1167+1)-INDEX(FC_E1,$I1167))/(INDEX(FC_L,$I1167+1)-INDEX(FC_L,$I1167))</f>
        <v>0.39735764705882354</v>
      </c>
      <c r="K1167" s="25">
        <f>INDEX(FC_E2,$I1167)+(MEDIAN(MinStable,$F1167,1)-INDEX(FC_L,$I1167))*(INDEX(FC_E2,$I1167+1)-INDEX(FC_E2,$I1167))/(INDEX(FC_L,$I1167+1)-INDEX(FC_L,$I1167))</f>
        <v>0.39235764705882353</v>
      </c>
      <c r="L1167" s="25">
        <f>INDEX(FC_E3,$I1167)+(MEDIAN(MinStable,$F1167,1)-INDEX(FC_L,$I1167))*(INDEX(FC_E3,$I1167+1)-INDEX(FC_E3,$I1167))/(INDEX(FC_L,$I1167+1)-INDEX(FC_L,$I1167))</f>
        <v>0.38554870588235296</v>
      </c>
      <c r="M1167" s="26">
        <f>(Cap_1*F1167/J1167+IF(N_base&gt;=2,Cap_2*F1167/K1167,0)+IF(N_base&gt;=3,Cap_3*F1167/L1167,0))*dt/60</f>
        <v>0.10155013620673875</v>
      </c>
    </row>
    <row r="1168" spans="1:13" x14ac:dyDescent="0.2">
      <c r="A1168">
        <v>1166</v>
      </c>
      <c r="B1168" s="22">
        <f>A1168/1440</f>
        <v>0.80972222222222223</v>
      </c>
      <c r="C1168" s="27">
        <f>Sim!C1168</f>
        <v>2.4754999999999998</v>
      </c>
      <c r="D1168" s="24">
        <f>Cap_base</f>
        <v>3.4</v>
      </c>
      <c r="E1168" s="24">
        <f>MEDIAN(MinStable*D1168,C1168,D1168)</f>
        <v>2.4754999999999998</v>
      </c>
      <c r="F1168" s="25">
        <f>E1168/D1168</f>
        <v>0.72808823529411759</v>
      </c>
      <c r="G1168" s="24">
        <f>MAX(0,C1168-E1168)</f>
        <v>0</v>
      </c>
      <c r="H1168" s="24">
        <f>MAX(0,E1168-C1168)</f>
        <v>0</v>
      </c>
      <c r="I1168">
        <f>MIN(MATCH(MEDIAN(MinStable,F1168,1),FC_L,1),3)</f>
        <v>2</v>
      </c>
      <c r="J1168" s="25">
        <f>INDEX(FC_E1,$I1168)+(MEDIAN(MinStable,$F1168,1)-INDEX(FC_L,$I1168))*(INDEX(FC_E1,$I1168+1)-INDEX(FC_E1,$I1168))/(INDEX(FC_L,$I1168+1)-INDEX(FC_L,$I1168))</f>
        <v>0.40149411764705883</v>
      </c>
      <c r="K1168" s="25">
        <f>INDEX(FC_E2,$I1168)+(MEDIAN(MinStable,$F1168,1)-INDEX(FC_L,$I1168))*(INDEX(FC_E2,$I1168+1)-INDEX(FC_E2,$I1168))/(INDEX(FC_L,$I1168+1)-INDEX(FC_L,$I1168))</f>
        <v>0.39649411764705883</v>
      </c>
      <c r="L1168" s="25">
        <f>INDEX(FC_E3,$I1168)+(MEDIAN(MinStable,$F1168,1)-INDEX(FC_L,$I1168))*(INDEX(FC_E3,$I1168+1)-INDEX(FC_E3,$I1168))/(INDEX(FC_L,$I1168+1)-INDEX(FC_L,$I1168))</f>
        <v>0.38958176470588235</v>
      </c>
      <c r="M1168" s="26">
        <f>(Cap_1*F1168/J1168+IF(N_base&gt;=2,Cap_2*F1168/K1168,0)+IF(N_base&gt;=3,Cap_3*F1168/L1168,0))*dt/60</f>
        <v>0.10419783181253364</v>
      </c>
    </row>
    <row r="1169" spans="1:13" x14ac:dyDescent="0.2">
      <c r="A1169">
        <v>1167</v>
      </c>
      <c r="B1169" s="22">
        <f>A1169/1440</f>
        <v>0.81041666666666667</v>
      </c>
      <c r="C1169" s="27">
        <f>Sim!C1169</f>
        <v>2.4371999999999998</v>
      </c>
      <c r="D1169" s="24">
        <f>Cap_base</f>
        <v>3.4</v>
      </c>
      <c r="E1169" s="24">
        <f>MEDIAN(MinStable*D1169,C1169,D1169)</f>
        <v>2.4371999999999998</v>
      </c>
      <c r="F1169" s="25">
        <f>E1169/D1169</f>
        <v>0.71682352941176464</v>
      </c>
      <c r="G1169" s="24">
        <f>MAX(0,C1169-E1169)</f>
        <v>0</v>
      </c>
      <c r="H1169" s="24">
        <f>MAX(0,E1169-C1169)</f>
        <v>0</v>
      </c>
      <c r="I1169">
        <f>MIN(MATCH(MEDIAN(MinStable,F1169,1),FC_L,1),3)</f>
        <v>2</v>
      </c>
      <c r="J1169" s="25">
        <f>INDEX(FC_E1,$I1169)+(MEDIAN(MinStable,$F1169,1)-INDEX(FC_L,$I1169))*(INDEX(FC_E1,$I1169+1)-INDEX(FC_E1,$I1169))/(INDEX(FC_L,$I1169+1)-INDEX(FC_L,$I1169))</f>
        <v>0.39969176470588236</v>
      </c>
      <c r="K1169" s="25">
        <f>INDEX(FC_E2,$I1169)+(MEDIAN(MinStable,$F1169,1)-INDEX(FC_L,$I1169))*(INDEX(FC_E2,$I1169+1)-INDEX(FC_E2,$I1169))/(INDEX(FC_L,$I1169+1)-INDEX(FC_L,$I1169))</f>
        <v>0.39469176470588235</v>
      </c>
      <c r="L1169" s="25">
        <f>INDEX(FC_E3,$I1169)+(MEDIAN(MinStable,$F1169,1)-INDEX(FC_L,$I1169))*(INDEX(FC_E3,$I1169+1)-INDEX(FC_E3,$I1169))/(INDEX(FC_L,$I1169+1)-INDEX(FC_L,$I1169))</f>
        <v>0.38782447058823527</v>
      </c>
      <c r="M1169" s="26">
        <f>(Cap_1*F1169/J1169+IF(N_base&gt;=2,Cap_2*F1169/K1169,0)+IF(N_base&gt;=3,Cap_3*F1169/L1169,0))*dt/60</f>
        <v>0.10305094684886046</v>
      </c>
    </row>
    <row r="1170" spans="1:13" x14ac:dyDescent="0.2">
      <c r="A1170">
        <v>1168</v>
      </c>
      <c r="B1170" s="22">
        <f>A1170/1440</f>
        <v>0.81111111111111112</v>
      </c>
      <c r="C1170" s="27">
        <f>Sim!C1170</f>
        <v>2.5301999999999998</v>
      </c>
      <c r="D1170" s="24">
        <f>Cap_base</f>
        <v>3.4</v>
      </c>
      <c r="E1170" s="24">
        <f>MEDIAN(MinStable*D1170,C1170,D1170)</f>
        <v>2.5301999999999998</v>
      </c>
      <c r="F1170" s="25">
        <f>E1170/D1170</f>
        <v>0.74417647058823522</v>
      </c>
      <c r="G1170" s="24">
        <f>MAX(0,C1170-E1170)</f>
        <v>0</v>
      </c>
      <c r="H1170" s="24">
        <f>MAX(0,E1170-C1170)</f>
        <v>0</v>
      </c>
      <c r="I1170">
        <f>MIN(MATCH(MEDIAN(MinStable,F1170,1),FC_L,1),3)</f>
        <v>2</v>
      </c>
      <c r="J1170" s="25">
        <f>INDEX(FC_E1,$I1170)+(MEDIAN(MinStable,$F1170,1)-INDEX(FC_L,$I1170))*(INDEX(FC_E1,$I1170+1)-INDEX(FC_E1,$I1170))/(INDEX(FC_L,$I1170+1)-INDEX(FC_L,$I1170))</f>
        <v>0.40406823529411767</v>
      </c>
      <c r="K1170" s="25">
        <f>INDEX(FC_E2,$I1170)+(MEDIAN(MinStable,$F1170,1)-INDEX(FC_L,$I1170))*(INDEX(FC_E2,$I1170+1)-INDEX(FC_E2,$I1170))/(INDEX(FC_L,$I1170+1)-INDEX(FC_L,$I1170))</f>
        <v>0.39906823529411767</v>
      </c>
      <c r="L1170" s="25">
        <f>INDEX(FC_E3,$I1170)+(MEDIAN(MinStable,$F1170,1)-INDEX(FC_L,$I1170))*(INDEX(FC_E3,$I1170+1)-INDEX(FC_E3,$I1170))/(INDEX(FC_L,$I1170+1)-INDEX(FC_L,$I1170))</f>
        <v>0.39209152941176473</v>
      </c>
      <c r="M1170" s="26">
        <f>(Cap_1*F1170/J1170+IF(N_base&gt;=2,Cap_2*F1170/K1170,0)+IF(N_base&gt;=3,Cap_3*F1170/L1170,0))*dt/60</f>
        <v>0.10581797061466117</v>
      </c>
    </row>
    <row r="1171" spans="1:13" x14ac:dyDescent="0.2">
      <c r="A1171">
        <v>1169</v>
      </c>
      <c r="B1171" s="22">
        <f>A1171/1440</f>
        <v>0.81180555555555556</v>
      </c>
      <c r="C1171" s="27">
        <f>Sim!C1171</f>
        <v>2.5209999999999999</v>
      </c>
      <c r="D1171" s="24">
        <f>Cap_base</f>
        <v>3.4</v>
      </c>
      <c r="E1171" s="24">
        <f>MEDIAN(MinStable*D1171,C1171,D1171)</f>
        <v>2.5209999999999999</v>
      </c>
      <c r="F1171" s="25">
        <f>E1171/D1171</f>
        <v>0.7414705882352941</v>
      </c>
      <c r="G1171" s="24">
        <f>MAX(0,C1171-E1171)</f>
        <v>0</v>
      </c>
      <c r="H1171" s="24">
        <f>MAX(0,E1171-C1171)</f>
        <v>0</v>
      </c>
      <c r="I1171">
        <f>MIN(MATCH(MEDIAN(MinStable,F1171,1),FC_L,1),3)</f>
        <v>2</v>
      </c>
      <c r="J1171" s="25">
        <f>INDEX(FC_E1,$I1171)+(MEDIAN(MinStable,$F1171,1)-INDEX(FC_L,$I1171))*(INDEX(FC_E1,$I1171+1)-INDEX(FC_E1,$I1171))/(INDEX(FC_L,$I1171+1)-INDEX(FC_L,$I1171))</f>
        <v>0.40363529411764709</v>
      </c>
      <c r="K1171" s="25">
        <f>INDEX(FC_E2,$I1171)+(MEDIAN(MinStable,$F1171,1)-INDEX(FC_L,$I1171))*(INDEX(FC_E2,$I1171+1)-INDEX(FC_E2,$I1171))/(INDEX(FC_L,$I1171+1)-INDEX(FC_L,$I1171))</f>
        <v>0.39863529411764709</v>
      </c>
      <c r="L1171" s="25">
        <f>INDEX(FC_E3,$I1171)+(MEDIAN(MinStable,$F1171,1)-INDEX(FC_L,$I1171))*(INDEX(FC_E3,$I1171+1)-INDEX(FC_E3,$I1171))/(INDEX(FC_L,$I1171+1)-INDEX(FC_L,$I1171))</f>
        <v>0.39166941176470588</v>
      </c>
      <c r="M1171" s="26">
        <f>(Cap_1*F1171/J1171+IF(N_base&gt;=2,Cap_2*F1171/K1171,0)+IF(N_base&gt;=3,Cap_3*F1171/L1171,0))*dt/60</f>
        <v>0.10554693287257143</v>
      </c>
    </row>
    <row r="1172" spans="1:13" x14ac:dyDescent="0.2">
      <c r="A1172">
        <v>1170</v>
      </c>
      <c r="B1172" s="22">
        <f>A1172/1440</f>
        <v>0.8125</v>
      </c>
      <c r="C1172" s="27">
        <f>Sim!C1172</f>
        <v>2.4386999999999999</v>
      </c>
      <c r="D1172" s="24">
        <f>Cap_base</f>
        <v>3.4</v>
      </c>
      <c r="E1172" s="24">
        <f>MEDIAN(MinStable*D1172,C1172,D1172)</f>
        <v>2.4386999999999999</v>
      </c>
      <c r="F1172" s="25">
        <f>E1172/D1172</f>
        <v>0.71726470588235292</v>
      </c>
      <c r="G1172" s="24">
        <f>MAX(0,C1172-E1172)</f>
        <v>0</v>
      </c>
      <c r="H1172" s="24">
        <f>MAX(0,E1172-C1172)</f>
        <v>0</v>
      </c>
      <c r="I1172">
        <f>MIN(MATCH(MEDIAN(MinStable,F1172,1),FC_L,1),3)</f>
        <v>2</v>
      </c>
      <c r="J1172" s="25">
        <f>INDEX(FC_E1,$I1172)+(MEDIAN(MinStable,$F1172,1)-INDEX(FC_L,$I1172))*(INDEX(FC_E1,$I1172+1)-INDEX(FC_E1,$I1172))/(INDEX(FC_L,$I1172+1)-INDEX(FC_L,$I1172))</f>
        <v>0.39976235294117646</v>
      </c>
      <c r="K1172" s="25">
        <f>INDEX(FC_E2,$I1172)+(MEDIAN(MinStable,$F1172,1)-INDEX(FC_L,$I1172))*(INDEX(FC_E2,$I1172+1)-INDEX(FC_E2,$I1172))/(INDEX(FC_L,$I1172+1)-INDEX(FC_L,$I1172))</f>
        <v>0.39476235294117645</v>
      </c>
      <c r="L1172" s="25">
        <f>INDEX(FC_E3,$I1172)+(MEDIAN(MinStable,$F1172,1)-INDEX(FC_L,$I1172))*(INDEX(FC_E3,$I1172+1)-INDEX(FC_E3,$I1172))/(INDEX(FC_L,$I1172+1)-INDEX(FC_L,$I1172))</f>
        <v>0.38789329411764706</v>
      </c>
      <c r="M1172" s="26">
        <f>(Cap_1*F1172/J1172+IF(N_base&gt;=2,Cap_2*F1172/K1172,0)+IF(N_base&gt;=3,Cap_3*F1172/L1172,0))*dt/60</f>
        <v>0.1030960596984704</v>
      </c>
    </row>
    <row r="1173" spans="1:13" x14ac:dyDescent="0.2">
      <c r="A1173">
        <v>1171</v>
      </c>
      <c r="B1173" s="22">
        <f>A1173/1440</f>
        <v>0.81319444444444444</v>
      </c>
      <c r="C1173" s="27">
        <f>Sim!C1173</f>
        <v>2.4268999999999998</v>
      </c>
      <c r="D1173" s="24">
        <f>Cap_base</f>
        <v>3.4</v>
      </c>
      <c r="E1173" s="24">
        <f>MEDIAN(MinStable*D1173,C1173,D1173)</f>
        <v>2.4268999999999998</v>
      </c>
      <c r="F1173" s="25">
        <f>E1173/D1173</f>
        <v>0.7137941176470588</v>
      </c>
      <c r="G1173" s="24">
        <f>MAX(0,C1173-E1173)</f>
        <v>0</v>
      </c>
      <c r="H1173" s="24">
        <f>MAX(0,E1173-C1173)</f>
        <v>0</v>
      </c>
      <c r="I1173">
        <f>MIN(MATCH(MEDIAN(MinStable,F1173,1),FC_L,1),3)</f>
        <v>2</v>
      </c>
      <c r="J1173" s="25">
        <f>INDEX(FC_E1,$I1173)+(MEDIAN(MinStable,$F1173,1)-INDEX(FC_L,$I1173))*(INDEX(FC_E1,$I1173+1)-INDEX(FC_E1,$I1173))/(INDEX(FC_L,$I1173+1)-INDEX(FC_L,$I1173))</f>
        <v>0.39920705882352941</v>
      </c>
      <c r="K1173" s="25">
        <f>INDEX(FC_E2,$I1173)+(MEDIAN(MinStable,$F1173,1)-INDEX(FC_L,$I1173))*(INDEX(FC_E2,$I1173+1)-INDEX(FC_E2,$I1173))/(INDEX(FC_L,$I1173+1)-INDEX(FC_L,$I1173))</f>
        <v>0.39420705882352941</v>
      </c>
      <c r="L1173" s="25">
        <f>INDEX(FC_E3,$I1173)+(MEDIAN(MinStable,$F1173,1)-INDEX(FC_L,$I1173))*(INDEX(FC_E3,$I1173+1)-INDEX(FC_E3,$I1173))/(INDEX(FC_L,$I1173+1)-INDEX(FC_L,$I1173))</f>
        <v>0.38735188235294116</v>
      </c>
      <c r="M1173" s="26">
        <f>(Cap_1*F1173/J1173+IF(N_base&gt;=2,Cap_2*F1173/K1173,0)+IF(N_base&gt;=3,Cap_3*F1173/L1173,0))*dt/60</f>
        <v>0.10274073860657992</v>
      </c>
    </row>
    <row r="1174" spans="1:13" x14ac:dyDescent="0.2">
      <c r="A1174">
        <v>1172</v>
      </c>
      <c r="B1174" s="22">
        <f>A1174/1440</f>
        <v>0.81388888888888888</v>
      </c>
      <c r="C1174" s="27">
        <f>Sim!C1174</f>
        <v>2.4916999999999998</v>
      </c>
      <c r="D1174" s="24">
        <f>Cap_base</f>
        <v>3.4</v>
      </c>
      <c r="E1174" s="24">
        <f>MEDIAN(MinStable*D1174,C1174,D1174)</f>
        <v>2.4916999999999998</v>
      </c>
      <c r="F1174" s="25">
        <f>E1174/D1174</f>
        <v>0.7328529411764706</v>
      </c>
      <c r="G1174" s="24">
        <f>MAX(0,C1174-E1174)</f>
        <v>0</v>
      </c>
      <c r="H1174" s="24">
        <f>MAX(0,E1174-C1174)</f>
        <v>0</v>
      </c>
      <c r="I1174">
        <f>MIN(MATCH(MEDIAN(MinStable,F1174,1),FC_L,1),3)</f>
        <v>2</v>
      </c>
      <c r="J1174" s="25">
        <f>INDEX(FC_E1,$I1174)+(MEDIAN(MinStable,$F1174,1)-INDEX(FC_L,$I1174))*(INDEX(FC_E1,$I1174+1)-INDEX(FC_E1,$I1174))/(INDEX(FC_L,$I1174+1)-INDEX(FC_L,$I1174))</f>
        <v>0.40225647058823533</v>
      </c>
      <c r="K1174" s="25">
        <f>INDEX(FC_E2,$I1174)+(MEDIAN(MinStable,$F1174,1)-INDEX(FC_L,$I1174))*(INDEX(FC_E2,$I1174+1)-INDEX(FC_E2,$I1174))/(INDEX(FC_L,$I1174+1)-INDEX(FC_L,$I1174))</f>
        <v>0.39725647058823532</v>
      </c>
      <c r="L1174" s="25">
        <f>INDEX(FC_E3,$I1174)+(MEDIAN(MinStable,$F1174,1)-INDEX(FC_L,$I1174))*(INDEX(FC_E3,$I1174+1)-INDEX(FC_E3,$I1174))/(INDEX(FC_L,$I1174+1)-INDEX(FC_L,$I1174))</f>
        <v>0.39032505882352941</v>
      </c>
      <c r="M1174" s="26">
        <f>(Cap_1*F1174/J1174+IF(N_base&gt;=2,Cap_2*F1174/K1174,0)+IF(N_base&gt;=3,Cap_3*F1174/L1174,0))*dt/60</f>
        <v>0.10467982683859978</v>
      </c>
    </row>
    <row r="1175" spans="1:13" x14ac:dyDescent="0.2">
      <c r="A1175">
        <v>1173</v>
      </c>
      <c r="B1175" s="22">
        <f>A1175/1440</f>
        <v>0.81458333333333333</v>
      </c>
      <c r="C1175" s="27">
        <f>Sim!C1175</f>
        <v>2.4554</v>
      </c>
      <c r="D1175" s="24">
        <f>Cap_base</f>
        <v>3.4</v>
      </c>
      <c r="E1175" s="24">
        <f>MEDIAN(MinStable*D1175,C1175,D1175)</f>
        <v>2.4554</v>
      </c>
      <c r="F1175" s="25">
        <f>E1175/D1175</f>
        <v>0.72217647058823531</v>
      </c>
      <c r="G1175" s="24">
        <f>MAX(0,C1175-E1175)</f>
        <v>0</v>
      </c>
      <c r="H1175" s="24">
        <f>MAX(0,E1175-C1175)</f>
        <v>0</v>
      </c>
      <c r="I1175">
        <f>MIN(MATCH(MEDIAN(MinStable,F1175,1),FC_L,1),3)</f>
        <v>2</v>
      </c>
      <c r="J1175" s="25">
        <f>INDEX(FC_E1,$I1175)+(MEDIAN(MinStable,$F1175,1)-INDEX(FC_L,$I1175))*(INDEX(FC_E1,$I1175+1)-INDEX(FC_E1,$I1175))/(INDEX(FC_L,$I1175+1)-INDEX(FC_L,$I1175))</f>
        <v>0.40054823529411765</v>
      </c>
      <c r="K1175" s="25">
        <f>INDEX(FC_E2,$I1175)+(MEDIAN(MinStable,$F1175,1)-INDEX(FC_L,$I1175))*(INDEX(FC_E2,$I1175+1)-INDEX(FC_E2,$I1175))/(INDEX(FC_L,$I1175+1)-INDEX(FC_L,$I1175))</f>
        <v>0.39554823529411764</v>
      </c>
      <c r="L1175" s="25">
        <f>INDEX(FC_E3,$I1175)+(MEDIAN(MinStable,$F1175,1)-INDEX(FC_L,$I1175))*(INDEX(FC_E3,$I1175+1)-INDEX(FC_E3,$I1175))/(INDEX(FC_L,$I1175+1)-INDEX(FC_L,$I1175))</f>
        <v>0.38865952941176474</v>
      </c>
      <c r="M1175" s="26">
        <f>(Cap_1*F1175/J1175+IF(N_base&gt;=2,Cap_2*F1175/K1175,0)+IF(N_base&gt;=3,Cap_3*F1175/L1175,0))*dt/60</f>
        <v>0.10359723606500128</v>
      </c>
    </row>
    <row r="1176" spans="1:13" x14ac:dyDescent="0.2">
      <c r="A1176">
        <v>1174</v>
      </c>
      <c r="B1176" s="22">
        <f>A1176/1440</f>
        <v>0.81527777777777777</v>
      </c>
      <c r="C1176" s="27">
        <f>Sim!C1176</f>
        <v>2.5143</v>
      </c>
      <c r="D1176" s="24">
        <f>Cap_base</f>
        <v>3.4</v>
      </c>
      <c r="E1176" s="24">
        <f>MEDIAN(MinStable*D1176,C1176,D1176)</f>
        <v>2.5143</v>
      </c>
      <c r="F1176" s="25">
        <f>E1176/D1176</f>
        <v>0.73950000000000005</v>
      </c>
      <c r="G1176" s="24">
        <f>MAX(0,C1176-E1176)</f>
        <v>0</v>
      </c>
      <c r="H1176" s="24">
        <f>MAX(0,E1176-C1176)</f>
        <v>0</v>
      </c>
      <c r="I1176">
        <f>MIN(MATCH(MEDIAN(MinStable,F1176,1),FC_L,1),3)</f>
        <v>2</v>
      </c>
      <c r="J1176" s="25">
        <f>INDEX(FC_E1,$I1176)+(MEDIAN(MinStable,$F1176,1)-INDEX(FC_L,$I1176))*(INDEX(FC_E1,$I1176+1)-INDEX(FC_E1,$I1176))/(INDEX(FC_L,$I1176+1)-INDEX(FC_L,$I1176))</f>
        <v>0.40332000000000001</v>
      </c>
      <c r="K1176" s="25">
        <f>INDEX(FC_E2,$I1176)+(MEDIAN(MinStable,$F1176,1)-INDEX(FC_L,$I1176))*(INDEX(FC_E2,$I1176+1)-INDEX(FC_E2,$I1176))/(INDEX(FC_L,$I1176+1)-INDEX(FC_L,$I1176))</f>
        <v>0.39832000000000001</v>
      </c>
      <c r="L1176" s="25">
        <f>INDEX(FC_E3,$I1176)+(MEDIAN(MinStable,$F1176,1)-INDEX(FC_L,$I1176))*(INDEX(FC_E3,$I1176+1)-INDEX(FC_E3,$I1176))/(INDEX(FC_L,$I1176+1)-INDEX(FC_L,$I1176))</f>
        <v>0.39136200000000004</v>
      </c>
      <c r="M1176" s="26">
        <f>(Cap_1*F1176/J1176+IF(N_base&gt;=2,Cap_2*F1176/K1176,0)+IF(N_base&gt;=3,Cap_3*F1176/L1176,0))*dt/60</f>
        <v>0.10534917844402361</v>
      </c>
    </row>
    <row r="1177" spans="1:13" x14ac:dyDescent="0.2">
      <c r="A1177">
        <v>1175</v>
      </c>
      <c r="B1177" s="22">
        <f>A1177/1440</f>
        <v>0.81597222222222221</v>
      </c>
      <c r="C1177" s="27">
        <f>Sim!C1177</f>
        <v>2.4468999999999999</v>
      </c>
      <c r="D1177" s="24">
        <f>Cap_base</f>
        <v>3.4</v>
      </c>
      <c r="E1177" s="24">
        <f>MEDIAN(MinStable*D1177,C1177,D1177)</f>
        <v>2.4468999999999999</v>
      </c>
      <c r="F1177" s="25">
        <f>E1177/D1177</f>
        <v>0.71967647058823525</v>
      </c>
      <c r="G1177" s="24">
        <f>MAX(0,C1177-E1177)</f>
        <v>0</v>
      </c>
      <c r="H1177" s="24">
        <f>MAX(0,E1177-C1177)</f>
        <v>0</v>
      </c>
      <c r="I1177">
        <f>MIN(MATCH(MEDIAN(MinStable,F1177,1),FC_L,1),3)</f>
        <v>2</v>
      </c>
      <c r="J1177" s="25">
        <f>INDEX(FC_E1,$I1177)+(MEDIAN(MinStable,$F1177,1)-INDEX(FC_L,$I1177))*(INDEX(FC_E1,$I1177+1)-INDEX(FC_E1,$I1177))/(INDEX(FC_L,$I1177+1)-INDEX(FC_L,$I1177))</f>
        <v>0.40014823529411769</v>
      </c>
      <c r="K1177" s="25">
        <f>INDEX(FC_E2,$I1177)+(MEDIAN(MinStable,$F1177,1)-INDEX(FC_L,$I1177))*(INDEX(FC_E2,$I1177+1)-INDEX(FC_E2,$I1177))/(INDEX(FC_L,$I1177+1)-INDEX(FC_L,$I1177))</f>
        <v>0.39514823529411769</v>
      </c>
      <c r="L1177" s="25">
        <f>INDEX(FC_E3,$I1177)+(MEDIAN(MinStable,$F1177,1)-INDEX(FC_L,$I1177))*(INDEX(FC_E3,$I1177+1)-INDEX(FC_E3,$I1177))/(INDEX(FC_L,$I1177+1)-INDEX(FC_L,$I1177))</f>
        <v>0.38826952941176474</v>
      </c>
      <c r="M1177" s="26">
        <f>(Cap_1*F1177/J1177+IF(N_base&gt;=2,Cap_2*F1177/K1177,0)+IF(N_base&gt;=3,Cap_3*F1177/L1177,0))*dt/60</f>
        <v>0.10334239368668051</v>
      </c>
    </row>
    <row r="1178" spans="1:13" x14ac:dyDescent="0.2">
      <c r="A1178">
        <v>1176</v>
      </c>
      <c r="B1178" s="22">
        <f>A1178/1440</f>
        <v>0.81666666666666665</v>
      </c>
      <c r="C1178" s="27">
        <f>Sim!C1178</f>
        <v>2.4437000000000002</v>
      </c>
      <c r="D1178" s="24">
        <f>Cap_base</f>
        <v>3.4</v>
      </c>
      <c r="E1178" s="24">
        <f>MEDIAN(MinStable*D1178,C1178,D1178)</f>
        <v>2.4437000000000002</v>
      </c>
      <c r="F1178" s="25">
        <f>E1178/D1178</f>
        <v>0.71873529411764714</v>
      </c>
      <c r="G1178" s="24">
        <f>MAX(0,C1178-E1178)</f>
        <v>0</v>
      </c>
      <c r="H1178" s="24">
        <f>MAX(0,E1178-C1178)</f>
        <v>0</v>
      </c>
      <c r="I1178">
        <f>MIN(MATCH(MEDIAN(MinStable,F1178,1),FC_L,1),3)</f>
        <v>2</v>
      </c>
      <c r="J1178" s="25">
        <f>INDEX(FC_E1,$I1178)+(MEDIAN(MinStable,$F1178,1)-INDEX(FC_L,$I1178))*(INDEX(FC_E1,$I1178+1)-INDEX(FC_E1,$I1178))/(INDEX(FC_L,$I1178+1)-INDEX(FC_L,$I1178))</f>
        <v>0.39999764705882357</v>
      </c>
      <c r="K1178" s="25">
        <f>INDEX(FC_E2,$I1178)+(MEDIAN(MinStable,$F1178,1)-INDEX(FC_L,$I1178))*(INDEX(FC_E2,$I1178+1)-INDEX(FC_E2,$I1178))/(INDEX(FC_L,$I1178+1)-INDEX(FC_L,$I1178))</f>
        <v>0.39499764705882356</v>
      </c>
      <c r="L1178" s="25">
        <f>INDEX(FC_E3,$I1178)+(MEDIAN(MinStable,$F1178,1)-INDEX(FC_L,$I1178))*(INDEX(FC_E3,$I1178+1)-INDEX(FC_E3,$I1178))/(INDEX(FC_L,$I1178+1)-INDEX(FC_L,$I1178))</f>
        <v>0.38812270588235298</v>
      </c>
      <c r="M1178" s="26">
        <f>(Cap_1*F1178/J1178+IF(N_base&gt;=2,Cap_2*F1178/K1178,0)+IF(N_base&gt;=3,Cap_3*F1178/L1178,0))*dt/60</f>
        <v>0.10324632021789037</v>
      </c>
    </row>
    <row r="1179" spans="1:13" x14ac:dyDescent="0.2">
      <c r="A1179">
        <v>1177</v>
      </c>
      <c r="B1179" s="22">
        <f>A1179/1440</f>
        <v>0.81736111111111109</v>
      </c>
      <c r="C1179" s="27">
        <f>Sim!C1179</f>
        <v>2.4584999999999999</v>
      </c>
      <c r="D1179" s="24">
        <f>Cap_base</f>
        <v>3.4</v>
      </c>
      <c r="E1179" s="24">
        <f>MEDIAN(MinStable*D1179,C1179,D1179)</f>
        <v>2.4584999999999999</v>
      </c>
      <c r="F1179" s="25">
        <f>E1179/D1179</f>
        <v>0.72308823529411759</v>
      </c>
      <c r="G1179" s="24">
        <f>MAX(0,C1179-E1179)</f>
        <v>0</v>
      </c>
      <c r="H1179" s="24">
        <f>MAX(0,E1179-C1179)</f>
        <v>0</v>
      </c>
      <c r="I1179">
        <f>MIN(MATCH(MEDIAN(MinStable,F1179,1),FC_L,1),3)</f>
        <v>2</v>
      </c>
      <c r="J1179" s="25">
        <f>INDEX(FC_E1,$I1179)+(MEDIAN(MinStable,$F1179,1)-INDEX(FC_L,$I1179))*(INDEX(FC_E1,$I1179+1)-INDEX(FC_E1,$I1179))/(INDEX(FC_L,$I1179+1)-INDEX(FC_L,$I1179))</f>
        <v>0.40069411764705887</v>
      </c>
      <c r="K1179" s="25">
        <f>INDEX(FC_E2,$I1179)+(MEDIAN(MinStable,$F1179,1)-INDEX(FC_L,$I1179))*(INDEX(FC_E2,$I1179+1)-INDEX(FC_E2,$I1179))/(INDEX(FC_L,$I1179+1)-INDEX(FC_L,$I1179))</f>
        <v>0.39569411764705886</v>
      </c>
      <c r="L1179" s="25">
        <f>INDEX(FC_E3,$I1179)+(MEDIAN(MinStable,$F1179,1)-INDEX(FC_L,$I1179))*(INDEX(FC_E3,$I1179+1)-INDEX(FC_E3,$I1179))/(INDEX(FC_L,$I1179+1)-INDEX(FC_L,$I1179))</f>
        <v>0.38880176470588235</v>
      </c>
      <c r="M1179" s="26">
        <f>(Cap_1*F1179/J1179+IF(N_base&gt;=2,Cap_2*F1179/K1179,0)+IF(N_base&gt;=3,Cap_3*F1179/L1179,0))*dt/60</f>
        <v>0.10369005124362637</v>
      </c>
    </row>
    <row r="1180" spans="1:13" x14ac:dyDescent="0.2">
      <c r="A1180">
        <v>1178</v>
      </c>
      <c r="B1180" s="22">
        <f>A1180/1440</f>
        <v>0.81805555555555554</v>
      </c>
      <c r="C1180" s="27">
        <f>Sim!C1180</f>
        <v>2.5253999999999999</v>
      </c>
      <c r="D1180" s="24">
        <f>Cap_base</f>
        <v>3.4</v>
      </c>
      <c r="E1180" s="24">
        <f>MEDIAN(MinStable*D1180,C1180,D1180)</f>
        <v>2.5253999999999999</v>
      </c>
      <c r="F1180" s="25">
        <f>E1180/D1180</f>
        <v>0.74276470588235288</v>
      </c>
      <c r="G1180" s="24">
        <f>MAX(0,C1180-E1180)</f>
        <v>0</v>
      </c>
      <c r="H1180" s="24">
        <f>MAX(0,E1180-C1180)</f>
        <v>0</v>
      </c>
      <c r="I1180">
        <f>MIN(MATCH(MEDIAN(MinStable,F1180,1),FC_L,1),3)</f>
        <v>2</v>
      </c>
      <c r="J1180" s="25">
        <f>INDEX(FC_E1,$I1180)+(MEDIAN(MinStable,$F1180,1)-INDEX(FC_L,$I1180))*(INDEX(FC_E1,$I1180+1)-INDEX(FC_E1,$I1180))/(INDEX(FC_L,$I1180+1)-INDEX(FC_L,$I1180))</f>
        <v>0.40384235294117649</v>
      </c>
      <c r="K1180" s="25">
        <f>INDEX(FC_E2,$I1180)+(MEDIAN(MinStable,$F1180,1)-INDEX(FC_L,$I1180))*(INDEX(FC_E2,$I1180+1)-INDEX(FC_E2,$I1180))/(INDEX(FC_L,$I1180+1)-INDEX(FC_L,$I1180))</f>
        <v>0.39884235294117648</v>
      </c>
      <c r="L1180" s="25">
        <f>INDEX(FC_E3,$I1180)+(MEDIAN(MinStable,$F1180,1)-INDEX(FC_L,$I1180))*(INDEX(FC_E3,$I1180+1)-INDEX(FC_E3,$I1180))/(INDEX(FC_L,$I1180+1)-INDEX(FC_L,$I1180))</f>
        <v>0.3918712941176471</v>
      </c>
      <c r="M1180" s="26">
        <f>(Cap_1*F1180/J1180+IF(N_base&gt;=2,Cap_2*F1180/K1180,0)+IF(N_base&gt;=3,Cap_3*F1180/L1180,0))*dt/60</f>
        <v>0.10567663253023264</v>
      </c>
    </row>
    <row r="1181" spans="1:13" x14ac:dyDescent="0.2">
      <c r="A1181">
        <v>1179</v>
      </c>
      <c r="B1181" s="22">
        <f>A1181/1440</f>
        <v>0.81874999999999998</v>
      </c>
      <c r="C1181" s="27">
        <f>Sim!C1181</f>
        <v>2.448</v>
      </c>
      <c r="D1181" s="24">
        <f>Cap_base</f>
        <v>3.4</v>
      </c>
      <c r="E1181" s="24">
        <f>MEDIAN(MinStable*D1181,C1181,D1181)</f>
        <v>2.448</v>
      </c>
      <c r="F1181" s="25">
        <f>E1181/D1181</f>
        <v>0.72</v>
      </c>
      <c r="G1181" s="24">
        <f>MAX(0,C1181-E1181)</f>
        <v>0</v>
      </c>
      <c r="H1181" s="24">
        <f>MAX(0,E1181-C1181)</f>
        <v>0</v>
      </c>
      <c r="I1181">
        <f>MIN(MATCH(MEDIAN(MinStable,F1181,1),FC_L,1),3)</f>
        <v>2</v>
      </c>
      <c r="J1181" s="25">
        <f>INDEX(FC_E1,$I1181)+(MEDIAN(MinStable,$F1181,1)-INDEX(FC_L,$I1181))*(INDEX(FC_E1,$I1181+1)-INDEX(FC_E1,$I1181))/(INDEX(FC_L,$I1181+1)-INDEX(FC_L,$I1181))</f>
        <v>0.4002</v>
      </c>
      <c r="K1181" s="25">
        <f>INDEX(FC_E2,$I1181)+(MEDIAN(MinStable,$F1181,1)-INDEX(FC_L,$I1181))*(INDEX(FC_E2,$I1181+1)-INDEX(FC_E2,$I1181))/(INDEX(FC_L,$I1181+1)-INDEX(FC_L,$I1181))</f>
        <v>0.3952</v>
      </c>
      <c r="L1181" s="25">
        <f>INDEX(FC_E3,$I1181)+(MEDIAN(MinStable,$F1181,1)-INDEX(FC_L,$I1181))*(INDEX(FC_E3,$I1181+1)-INDEX(FC_E3,$I1181))/(INDEX(FC_L,$I1181+1)-INDEX(FC_L,$I1181))</f>
        <v>0.38832</v>
      </c>
      <c r="M1181" s="26">
        <f>(Cap_1*F1181/J1181+IF(N_base&gt;=2,Cap_2*F1181/K1181,0)+IF(N_base&gt;=3,Cap_3*F1181/L1181,0))*dt/60</f>
        <v>0.10337540214844261</v>
      </c>
    </row>
    <row r="1182" spans="1:13" x14ac:dyDescent="0.2">
      <c r="A1182">
        <v>1180</v>
      </c>
      <c r="B1182" s="22">
        <f>A1182/1440</f>
        <v>0.81944444444444442</v>
      </c>
      <c r="C1182" s="27">
        <f>Sim!C1182</f>
        <v>2.4037000000000002</v>
      </c>
      <c r="D1182" s="24">
        <f>Cap_base</f>
        <v>3.4</v>
      </c>
      <c r="E1182" s="24">
        <f>MEDIAN(MinStable*D1182,C1182,D1182)</f>
        <v>2.4037000000000002</v>
      </c>
      <c r="F1182" s="25">
        <f>E1182/D1182</f>
        <v>0.70697058823529424</v>
      </c>
      <c r="G1182" s="24">
        <f>MAX(0,C1182-E1182)</f>
        <v>0</v>
      </c>
      <c r="H1182" s="24">
        <f>MAX(0,E1182-C1182)</f>
        <v>0</v>
      </c>
      <c r="I1182">
        <f>MIN(MATCH(MEDIAN(MinStable,F1182,1),FC_L,1),3)</f>
        <v>2</v>
      </c>
      <c r="J1182" s="25">
        <f>INDEX(FC_E1,$I1182)+(MEDIAN(MinStable,$F1182,1)-INDEX(FC_L,$I1182))*(INDEX(FC_E1,$I1182+1)-INDEX(FC_E1,$I1182))/(INDEX(FC_L,$I1182+1)-INDEX(FC_L,$I1182))</f>
        <v>0.39811529411764712</v>
      </c>
      <c r="K1182" s="25">
        <f>INDEX(FC_E2,$I1182)+(MEDIAN(MinStable,$F1182,1)-INDEX(FC_L,$I1182))*(INDEX(FC_E2,$I1182+1)-INDEX(FC_E2,$I1182))/(INDEX(FC_L,$I1182+1)-INDEX(FC_L,$I1182))</f>
        <v>0.39311529411764712</v>
      </c>
      <c r="L1182" s="25">
        <f>INDEX(FC_E3,$I1182)+(MEDIAN(MinStable,$F1182,1)-INDEX(FC_L,$I1182))*(INDEX(FC_E3,$I1182+1)-INDEX(FC_E3,$I1182))/(INDEX(FC_L,$I1182+1)-INDEX(FC_L,$I1182))</f>
        <v>0.38628741176470593</v>
      </c>
      <c r="M1182" s="26">
        <f>(Cap_1*F1182/J1182+IF(N_base&gt;=2,Cap_2*F1182/K1182,0)+IF(N_base&gt;=3,Cap_3*F1182/L1182,0))*dt/60</f>
        <v>0.10203923455152712</v>
      </c>
    </row>
    <row r="1183" spans="1:13" x14ac:dyDescent="0.2">
      <c r="A1183">
        <v>1181</v>
      </c>
      <c r="B1183" s="22">
        <f>A1183/1440</f>
        <v>0.82013888888888886</v>
      </c>
      <c r="C1183" s="27">
        <f>Sim!C1183</f>
        <v>2.4754</v>
      </c>
      <c r="D1183" s="24">
        <f>Cap_base</f>
        <v>3.4</v>
      </c>
      <c r="E1183" s="24">
        <f>MEDIAN(MinStable*D1183,C1183,D1183)</f>
        <v>2.4754</v>
      </c>
      <c r="F1183" s="25">
        <f>E1183/D1183</f>
        <v>0.72805882352941176</v>
      </c>
      <c r="G1183" s="24">
        <f>MAX(0,C1183-E1183)</f>
        <v>0</v>
      </c>
      <c r="H1183" s="24">
        <f>MAX(0,E1183-C1183)</f>
        <v>0</v>
      </c>
      <c r="I1183">
        <f>MIN(MATCH(MEDIAN(MinStable,F1183,1),FC_L,1),3)</f>
        <v>2</v>
      </c>
      <c r="J1183" s="25">
        <f>INDEX(FC_E1,$I1183)+(MEDIAN(MinStable,$F1183,1)-INDEX(FC_L,$I1183))*(INDEX(FC_E1,$I1183+1)-INDEX(FC_E1,$I1183))/(INDEX(FC_L,$I1183+1)-INDEX(FC_L,$I1183))</f>
        <v>0.40148941176470593</v>
      </c>
      <c r="K1183" s="25">
        <f>INDEX(FC_E2,$I1183)+(MEDIAN(MinStable,$F1183,1)-INDEX(FC_L,$I1183))*(INDEX(FC_E2,$I1183+1)-INDEX(FC_E2,$I1183))/(INDEX(FC_L,$I1183+1)-INDEX(FC_L,$I1183))</f>
        <v>0.39648941176470592</v>
      </c>
      <c r="L1183" s="25">
        <f>INDEX(FC_E3,$I1183)+(MEDIAN(MinStable,$F1183,1)-INDEX(FC_L,$I1183))*(INDEX(FC_E3,$I1183+1)-INDEX(FC_E3,$I1183))/(INDEX(FC_L,$I1183+1)-INDEX(FC_L,$I1183))</f>
        <v>0.38957717647058826</v>
      </c>
      <c r="M1183" s="26">
        <f>(Cap_1*F1183/J1183+IF(N_base&gt;=2,Cap_2*F1183/K1183,0)+IF(N_base&gt;=3,Cap_3*F1183/L1183,0))*dt/60</f>
        <v>0.1041948508181342</v>
      </c>
    </row>
    <row r="1184" spans="1:13" x14ac:dyDescent="0.2">
      <c r="A1184">
        <v>1182</v>
      </c>
      <c r="B1184" s="22">
        <f>A1184/1440</f>
        <v>0.8208333333333333</v>
      </c>
      <c r="C1184" s="27">
        <f>Sim!C1184</f>
        <v>2.4262999999999999</v>
      </c>
      <c r="D1184" s="24">
        <f>Cap_base</f>
        <v>3.4</v>
      </c>
      <c r="E1184" s="24">
        <f>MEDIAN(MinStable*D1184,C1184,D1184)</f>
        <v>2.4262999999999999</v>
      </c>
      <c r="F1184" s="25">
        <f>E1184/D1184</f>
        <v>0.71361764705882347</v>
      </c>
      <c r="G1184" s="24">
        <f>MAX(0,C1184-E1184)</f>
        <v>0</v>
      </c>
      <c r="H1184" s="24">
        <f>MAX(0,E1184-C1184)</f>
        <v>0</v>
      </c>
      <c r="I1184">
        <f>MIN(MATCH(MEDIAN(MinStable,F1184,1),FC_L,1),3)</f>
        <v>2</v>
      </c>
      <c r="J1184" s="25">
        <f>INDEX(FC_E1,$I1184)+(MEDIAN(MinStable,$F1184,1)-INDEX(FC_L,$I1184))*(INDEX(FC_E1,$I1184+1)-INDEX(FC_E1,$I1184))/(INDEX(FC_L,$I1184+1)-INDEX(FC_L,$I1184))</f>
        <v>0.39917882352941175</v>
      </c>
      <c r="K1184" s="25">
        <f>INDEX(FC_E2,$I1184)+(MEDIAN(MinStable,$F1184,1)-INDEX(FC_L,$I1184))*(INDEX(FC_E2,$I1184+1)-INDEX(FC_E2,$I1184))/(INDEX(FC_L,$I1184+1)-INDEX(FC_L,$I1184))</f>
        <v>0.39417882352941175</v>
      </c>
      <c r="L1184" s="25">
        <f>INDEX(FC_E3,$I1184)+(MEDIAN(MinStable,$F1184,1)-INDEX(FC_L,$I1184))*(INDEX(FC_E3,$I1184+1)-INDEX(FC_E3,$I1184))/(INDEX(FC_L,$I1184+1)-INDEX(FC_L,$I1184))</f>
        <v>0.38732435294117645</v>
      </c>
      <c r="M1184" s="26">
        <f>(Cap_1*F1184/J1184+IF(N_base&gt;=2,Cap_2*F1184/K1184,0)+IF(N_base&gt;=3,Cap_3*F1184/L1184,0))*dt/60</f>
        <v>0.10272264487138072</v>
      </c>
    </row>
    <row r="1185" spans="1:13" x14ac:dyDescent="0.2">
      <c r="A1185">
        <v>1183</v>
      </c>
      <c r="B1185" s="22">
        <f>A1185/1440</f>
        <v>0.82152777777777775</v>
      </c>
      <c r="C1185" s="27">
        <f>Sim!C1185</f>
        <v>2.4664000000000001</v>
      </c>
      <c r="D1185" s="24">
        <f>Cap_base</f>
        <v>3.4</v>
      </c>
      <c r="E1185" s="24">
        <f>MEDIAN(MinStable*D1185,C1185,D1185)</f>
        <v>2.4664000000000001</v>
      </c>
      <c r="F1185" s="25">
        <f>E1185/D1185</f>
        <v>0.72541176470588242</v>
      </c>
      <c r="G1185" s="24">
        <f>MAX(0,C1185-E1185)</f>
        <v>0</v>
      </c>
      <c r="H1185" s="24">
        <f>MAX(0,E1185-C1185)</f>
        <v>0</v>
      </c>
      <c r="I1185">
        <f>MIN(MATCH(MEDIAN(MinStable,F1185,1),FC_L,1),3)</f>
        <v>2</v>
      </c>
      <c r="J1185" s="25">
        <f>INDEX(FC_E1,$I1185)+(MEDIAN(MinStable,$F1185,1)-INDEX(FC_L,$I1185))*(INDEX(FC_E1,$I1185+1)-INDEX(FC_E1,$I1185))/(INDEX(FC_L,$I1185+1)-INDEX(FC_L,$I1185))</f>
        <v>0.40106588235294122</v>
      </c>
      <c r="K1185" s="25">
        <f>INDEX(FC_E2,$I1185)+(MEDIAN(MinStable,$F1185,1)-INDEX(FC_L,$I1185))*(INDEX(FC_E2,$I1185+1)-INDEX(FC_E2,$I1185))/(INDEX(FC_L,$I1185+1)-INDEX(FC_L,$I1185))</f>
        <v>0.39606588235294121</v>
      </c>
      <c r="L1185" s="25">
        <f>INDEX(FC_E3,$I1185)+(MEDIAN(MinStable,$F1185,1)-INDEX(FC_L,$I1185))*(INDEX(FC_E3,$I1185+1)-INDEX(FC_E3,$I1185))/(INDEX(FC_L,$I1185+1)-INDEX(FC_L,$I1185))</f>
        <v>0.3891642352941177</v>
      </c>
      <c r="M1185" s="26">
        <f>(Cap_1*F1185/J1185+IF(N_base&gt;=2,Cap_2*F1185/K1185,0)+IF(N_base&gt;=3,Cap_3*F1185/L1185,0))*dt/60</f>
        <v>0.10392627323884816</v>
      </c>
    </row>
    <row r="1186" spans="1:13" x14ac:dyDescent="0.2">
      <c r="A1186">
        <v>1184</v>
      </c>
      <c r="B1186" s="22">
        <f>A1186/1440</f>
        <v>0.82222222222222219</v>
      </c>
      <c r="C1186" s="27">
        <f>Sim!C1186</f>
        <v>2.5084</v>
      </c>
      <c r="D1186" s="24">
        <f>Cap_base</f>
        <v>3.4</v>
      </c>
      <c r="E1186" s="24">
        <f>MEDIAN(MinStable*D1186,C1186,D1186)</f>
        <v>2.5084</v>
      </c>
      <c r="F1186" s="25">
        <f>E1186/D1186</f>
        <v>0.73776470588235299</v>
      </c>
      <c r="G1186" s="24">
        <f>MAX(0,C1186-E1186)</f>
        <v>0</v>
      </c>
      <c r="H1186" s="24">
        <f>MAX(0,E1186-C1186)</f>
        <v>0</v>
      </c>
      <c r="I1186">
        <f>MIN(MATCH(MEDIAN(MinStable,F1186,1),FC_L,1),3)</f>
        <v>2</v>
      </c>
      <c r="J1186" s="25">
        <f>INDEX(FC_E1,$I1186)+(MEDIAN(MinStable,$F1186,1)-INDEX(FC_L,$I1186))*(INDEX(FC_E1,$I1186+1)-INDEX(FC_E1,$I1186))/(INDEX(FC_L,$I1186+1)-INDEX(FC_L,$I1186))</f>
        <v>0.40304235294117652</v>
      </c>
      <c r="K1186" s="25">
        <f>INDEX(FC_E2,$I1186)+(MEDIAN(MinStable,$F1186,1)-INDEX(FC_L,$I1186))*(INDEX(FC_E2,$I1186+1)-INDEX(FC_E2,$I1186))/(INDEX(FC_L,$I1186+1)-INDEX(FC_L,$I1186))</f>
        <v>0.39804235294117651</v>
      </c>
      <c r="L1186" s="25">
        <f>INDEX(FC_E3,$I1186)+(MEDIAN(MinStable,$F1186,1)-INDEX(FC_L,$I1186))*(INDEX(FC_E3,$I1186+1)-INDEX(FC_E3,$I1186))/(INDEX(FC_L,$I1186+1)-INDEX(FC_L,$I1186))</f>
        <v>0.39109129411764709</v>
      </c>
      <c r="M1186" s="26">
        <f>(Cap_1*F1186/J1186+IF(N_base&gt;=2,Cap_2*F1186/K1186,0)+IF(N_base&gt;=3,Cap_3*F1186/L1186,0))*dt/60</f>
        <v>0.10517477885251342</v>
      </c>
    </row>
    <row r="1187" spans="1:13" x14ac:dyDescent="0.2">
      <c r="A1187">
        <v>1185</v>
      </c>
      <c r="B1187" s="22">
        <f>A1187/1440</f>
        <v>0.82291666666666663</v>
      </c>
      <c r="C1187" s="27">
        <f>Sim!C1187</f>
        <v>2.4434999999999998</v>
      </c>
      <c r="D1187" s="24">
        <f>Cap_base</f>
        <v>3.4</v>
      </c>
      <c r="E1187" s="24">
        <f>MEDIAN(MinStable*D1187,C1187,D1187)</f>
        <v>2.4434999999999998</v>
      </c>
      <c r="F1187" s="25">
        <f>E1187/D1187</f>
        <v>0.71867647058823525</v>
      </c>
      <c r="G1187" s="24">
        <f>MAX(0,C1187-E1187)</f>
        <v>0</v>
      </c>
      <c r="H1187" s="24">
        <f>MAX(0,E1187-C1187)</f>
        <v>0</v>
      </c>
      <c r="I1187">
        <f>MIN(MATCH(MEDIAN(MinStable,F1187,1),FC_L,1),3)</f>
        <v>2</v>
      </c>
      <c r="J1187" s="25">
        <f>INDEX(FC_E1,$I1187)+(MEDIAN(MinStable,$F1187,1)-INDEX(FC_L,$I1187))*(INDEX(FC_E1,$I1187+1)-INDEX(FC_E1,$I1187))/(INDEX(FC_L,$I1187+1)-INDEX(FC_L,$I1187))</f>
        <v>0.39998823529411764</v>
      </c>
      <c r="K1187" s="25">
        <f>INDEX(FC_E2,$I1187)+(MEDIAN(MinStable,$F1187,1)-INDEX(FC_L,$I1187))*(INDEX(FC_E2,$I1187+1)-INDEX(FC_E2,$I1187))/(INDEX(FC_L,$I1187+1)-INDEX(FC_L,$I1187))</f>
        <v>0.39498823529411764</v>
      </c>
      <c r="L1187" s="25">
        <f>INDEX(FC_E3,$I1187)+(MEDIAN(MinStable,$F1187,1)-INDEX(FC_L,$I1187))*(INDEX(FC_E3,$I1187+1)-INDEX(FC_E3,$I1187))/(INDEX(FC_L,$I1187+1)-INDEX(FC_L,$I1187))</f>
        <v>0.38811352941176469</v>
      </c>
      <c r="M1187" s="26">
        <f>(Cap_1*F1187/J1187+IF(N_base&gt;=2,Cap_2*F1187/K1187,0)+IF(N_base&gt;=3,Cap_3*F1187/L1187,0))*dt/60</f>
        <v>0.10324031321057056</v>
      </c>
    </row>
    <row r="1188" spans="1:13" x14ac:dyDescent="0.2">
      <c r="A1188">
        <v>1186</v>
      </c>
      <c r="B1188" s="22">
        <f>A1188/1440</f>
        <v>0.82361111111111107</v>
      </c>
      <c r="C1188" s="27">
        <f>Sim!C1188</f>
        <v>2.4809999999999999</v>
      </c>
      <c r="D1188" s="24">
        <f>Cap_base</f>
        <v>3.4</v>
      </c>
      <c r="E1188" s="24">
        <f>MEDIAN(MinStable*D1188,C1188,D1188)</f>
        <v>2.4809999999999999</v>
      </c>
      <c r="F1188" s="25">
        <f>E1188/D1188</f>
        <v>0.7297058823529412</v>
      </c>
      <c r="G1188" s="24">
        <f>MAX(0,C1188-E1188)</f>
        <v>0</v>
      </c>
      <c r="H1188" s="24">
        <f>MAX(0,E1188-C1188)</f>
        <v>0</v>
      </c>
      <c r="I1188">
        <f>MIN(MATCH(MEDIAN(MinStable,F1188,1),FC_L,1),3)</f>
        <v>2</v>
      </c>
      <c r="J1188" s="25">
        <f>INDEX(FC_E1,$I1188)+(MEDIAN(MinStable,$F1188,1)-INDEX(FC_L,$I1188))*(INDEX(FC_E1,$I1188+1)-INDEX(FC_E1,$I1188))/(INDEX(FC_L,$I1188+1)-INDEX(FC_L,$I1188))</f>
        <v>0.40175294117647065</v>
      </c>
      <c r="K1188" s="25">
        <f>INDEX(FC_E2,$I1188)+(MEDIAN(MinStable,$F1188,1)-INDEX(FC_L,$I1188))*(INDEX(FC_E2,$I1188+1)-INDEX(FC_E2,$I1188))/(INDEX(FC_L,$I1188+1)-INDEX(FC_L,$I1188))</f>
        <v>0.39675294117647064</v>
      </c>
      <c r="L1188" s="25">
        <f>INDEX(FC_E3,$I1188)+(MEDIAN(MinStable,$F1188,1)-INDEX(FC_L,$I1188))*(INDEX(FC_E3,$I1188+1)-INDEX(FC_E3,$I1188))/(INDEX(FC_L,$I1188+1)-INDEX(FC_L,$I1188))</f>
        <v>0.38983411764705883</v>
      </c>
      <c r="M1188" s="26">
        <f>(Cap_1*F1188/J1188+IF(N_base&gt;=2,Cap_2*F1188/K1188,0)+IF(N_base&gt;=3,Cap_3*F1188/L1188,0))*dt/60</f>
        <v>0.10436167835179487</v>
      </c>
    </row>
    <row r="1189" spans="1:13" x14ac:dyDescent="0.2">
      <c r="A1189">
        <v>1187</v>
      </c>
      <c r="B1189" s="22">
        <f>A1189/1440</f>
        <v>0.82430555555555551</v>
      </c>
      <c r="C1189" s="27">
        <f>Sim!C1189</f>
        <v>2.4584000000000001</v>
      </c>
      <c r="D1189" s="24">
        <f>Cap_base</f>
        <v>3.4</v>
      </c>
      <c r="E1189" s="24">
        <f>MEDIAN(MinStable*D1189,C1189,D1189)</f>
        <v>2.4584000000000001</v>
      </c>
      <c r="F1189" s="25">
        <f>E1189/D1189</f>
        <v>0.72305882352941186</v>
      </c>
      <c r="G1189" s="24">
        <f>MAX(0,C1189-E1189)</f>
        <v>0</v>
      </c>
      <c r="H1189" s="24">
        <f>MAX(0,E1189-C1189)</f>
        <v>0</v>
      </c>
      <c r="I1189">
        <f>MIN(MATCH(MEDIAN(MinStable,F1189,1),FC_L,1),3)</f>
        <v>2</v>
      </c>
      <c r="J1189" s="25">
        <f>INDEX(FC_E1,$I1189)+(MEDIAN(MinStable,$F1189,1)-INDEX(FC_L,$I1189))*(INDEX(FC_E1,$I1189+1)-INDEX(FC_E1,$I1189))/(INDEX(FC_L,$I1189+1)-INDEX(FC_L,$I1189))</f>
        <v>0.40068941176470591</v>
      </c>
      <c r="K1189" s="25">
        <f>INDEX(FC_E2,$I1189)+(MEDIAN(MinStable,$F1189,1)-INDEX(FC_L,$I1189))*(INDEX(FC_E2,$I1189+1)-INDEX(FC_E2,$I1189))/(INDEX(FC_L,$I1189+1)-INDEX(FC_L,$I1189))</f>
        <v>0.3956894117647059</v>
      </c>
      <c r="L1189" s="25">
        <f>INDEX(FC_E3,$I1189)+(MEDIAN(MinStable,$F1189,1)-INDEX(FC_L,$I1189))*(INDEX(FC_E3,$I1189+1)-INDEX(FC_E3,$I1189))/(INDEX(FC_L,$I1189+1)-INDEX(FC_L,$I1189))</f>
        <v>0.38879717647058826</v>
      </c>
      <c r="M1189" s="26">
        <f>(Cap_1*F1189/J1189+IF(N_base&gt;=2,Cap_2*F1189/K1189,0)+IF(N_base&gt;=3,Cap_3*F1189/L1189,0))*dt/60</f>
        <v>0.10368705826647549</v>
      </c>
    </row>
    <row r="1190" spans="1:13" x14ac:dyDescent="0.2">
      <c r="A1190">
        <v>1188</v>
      </c>
      <c r="B1190" s="22">
        <f>A1190/1440</f>
        <v>0.82499999999999996</v>
      </c>
      <c r="C1190" s="27">
        <f>Sim!C1190</f>
        <v>2.6044999999999998</v>
      </c>
      <c r="D1190" s="24">
        <f>Cap_base</f>
        <v>3.4</v>
      </c>
      <c r="E1190" s="24">
        <f>MEDIAN(MinStable*D1190,C1190,D1190)</f>
        <v>2.6044999999999998</v>
      </c>
      <c r="F1190" s="25">
        <f>E1190/D1190</f>
        <v>0.76602941176470585</v>
      </c>
      <c r="G1190" s="24">
        <f>MAX(0,C1190-E1190)</f>
        <v>0</v>
      </c>
      <c r="H1190" s="24">
        <f>MAX(0,E1190-C1190)</f>
        <v>0</v>
      </c>
      <c r="I1190">
        <f>MIN(MATCH(MEDIAN(MinStable,F1190,1),FC_L,1),3)</f>
        <v>3</v>
      </c>
      <c r="J1190" s="25">
        <f>INDEX(FC_E1,$I1190)+(MEDIAN(MinStable,$F1190,1)-INDEX(FC_L,$I1190))*(INDEX(FC_E1,$I1190+1)-INDEX(FC_E1,$I1190))/(INDEX(FC_L,$I1190+1)-INDEX(FC_L,$I1190))</f>
        <v>0.40647470588235296</v>
      </c>
      <c r="K1190" s="25">
        <f>INDEX(FC_E2,$I1190)+(MEDIAN(MinStable,$F1190,1)-INDEX(FC_L,$I1190))*(INDEX(FC_E2,$I1190+1)-INDEX(FC_E2,$I1190))/(INDEX(FC_L,$I1190+1)-INDEX(FC_L,$I1190))</f>
        <v>0.40141058823529413</v>
      </c>
      <c r="L1190" s="25">
        <f>INDEX(FC_E3,$I1190)+(MEDIAN(MinStable,$F1190,1)-INDEX(FC_L,$I1190))*(INDEX(FC_E3,$I1190+1)-INDEX(FC_E3,$I1190))/(INDEX(FC_L,$I1190+1)-INDEX(FC_L,$I1190))</f>
        <v>0.39441058823529412</v>
      </c>
      <c r="M1190" s="26">
        <f>(Cap_1*F1190/J1190+IF(N_base&gt;=2,Cap_2*F1190/K1190,0)+IF(N_base&gt;=3,Cap_3*F1190/L1190,0))*dt/60</f>
        <v>0.10828491265647597</v>
      </c>
    </row>
    <row r="1191" spans="1:13" x14ac:dyDescent="0.2">
      <c r="A1191">
        <v>1189</v>
      </c>
      <c r="B1191" s="22">
        <f>A1191/1440</f>
        <v>0.8256944444444444</v>
      </c>
      <c r="C1191" s="27">
        <f>Sim!C1191</f>
        <v>2.5333000000000001</v>
      </c>
      <c r="D1191" s="24">
        <f>Cap_base</f>
        <v>3.4</v>
      </c>
      <c r="E1191" s="24">
        <f>MEDIAN(MinStable*D1191,C1191,D1191)</f>
        <v>2.5333000000000001</v>
      </c>
      <c r="F1191" s="25">
        <f>E1191/D1191</f>
        <v>0.74508823529411772</v>
      </c>
      <c r="G1191" s="24">
        <f>MAX(0,C1191-E1191)</f>
        <v>0</v>
      </c>
      <c r="H1191" s="24">
        <f>MAX(0,E1191-C1191)</f>
        <v>0</v>
      </c>
      <c r="I1191">
        <f>MIN(MATCH(MEDIAN(MinStable,F1191,1),FC_L,1),3)</f>
        <v>2</v>
      </c>
      <c r="J1191" s="25">
        <f>INDEX(FC_E1,$I1191)+(MEDIAN(MinStable,$F1191,1)-INDEX(FC_L,$I1191))*(INDEX(FC_E1,$I1191+1)-INDEX(FC_E1,$I1191))/(INDEX(FC_L,$I1191+1)-INDEX(FC_L,$I1191))</f>
        <v>0.40421411764705883</v>
      </c>
      <c r="K1191" s="25">
        <f>INDEX(FC_E2,$I1191)+(MEDIAN(MinStable,$F1191,1)-INDEX(FC_L,$I1191))*(INDEX(FC_E2,$I1191+1)-INDEX(FC_E2,$I1191))/(INDEX(FC_L,$I1191+1)-INDEX(FC_L,$I1191))</f>
        <v>0.39921411764705883</v>
      </c>
      <c r="L1191" s="25">
        <f>INDEX(FC_E3,$I1191)+(MEDIAN(MinStable,$F1191,1)-INDEX(FC_L,$I1191))*(INDEX(FC_E3,$I1191+1)-INDEX(FC_E3,$I1191))/(INDEX(FC_L,$I1191+1)-INDEX(FC_L,$I1191))</f>
        <v>0.39223376470588239</v>
      </c>
      <c r="M1191" s="26">
        <f>(Cap_1*F1191/J1191+IF(N_base&gt;=2,Cap_2*F1191/K1191,0)+IF(N_base&gt;=3,Cap_3*F1191/L1191,0))*dt/60</f>
        <v>0.10590916703708872</v>
      </c>
    </row>
    <row r="1192" spans="1:13" x14ac:dyDescent="0.2">
      <c r="A1192">
        <v>1190</v>
      </c>
      <c r="B1192" s="22">
        <f>A1192/1440</f>
        <v>0.82638888888888884</v>
      </c>
      <c r="C1192" s="27">
        <f>Sim!C1192</f>
        <v>2.3801000000000001</v>
      </c>
      <c r="D1192" s="24">
        <f>Cap_base</f>
        <v>3.4</v>
      </c>
      <c r="E1192" s="24">
        <f>MEDIAN(MinStable*D1192,C1192,D1192)</f>
        <v>2.3801000000000001</v>
      </c>
      <c r="F1192" s="25">
        <f>E1192/D1192</f>
        <v>0.7000294117647059</v>
      </c>
      <c r="G1192" s="24">
        <f>MAX(0,C1192-E1192)</f>
        <v>0</v>
      </c>
      <c r="H1192" s="24">
        <f>MAX(0,E1192-C1192)</f>
        <v>0</v>
      </c>
      <c r="I1192">
        <f>MIN(MATCH(MEDIAN(MinStable,F1192,1),FC_L,1),3)</f>
        <v>2</v>
      </c>
      <c r="J1192" s="25">
        <f>INDEX(FC_E1,$I1192)+(MEDIAN(MinStable,$F1192,1)-INDEX(FC_L,$I1192))*(INDEX(FC_E1,$I1192+1)-INDEX(FC_E1,$I1192))/(INDEX(FC_L,$I1192+1)-INDEX(FC_L,$I1192))</f>
        <v>0.39700470588235298</v>
      </c>
      <c r="K1192" s="25">
        <f>INDEX(FC_E2,$I1192)+(MEDIAN(MinStable,$F1192,1)-INDEX(FC_L,$I1192))*(INDEX(FC_E2,$I1192+1)-INDEX(FC_E2,$I1192))/(INDEX(FC_L,$I1192+1)-INDEX(FC_L,$I1192))</f>
        <v>0.39200470588235298</v>
      </c>
      <c r="L1192" s="25">
        <f>INDEX(FC_E3,$I1192)+(MEDIAN(MinStable,$F1192,1)-INDEX(FC_L,$I1192))*(INDEX(FC_E3,$I1192+1)-INDEX(FC_E3,$I1192))/(INDEX(FC_L,$I1192+1)-INDEX(FC_L,$I1192))</f>
        <v>0.38520458823529413</v>
      </c>
      <c r="M1192" s="26">
        <f>(Cap_1*F1192/J1192+IF(N_base&gt;=2,Cap_2*F1192/K1192,0)+IF(N_base&gt;=3,Cap_3*F1192/L1192,0))*dt/60</f>
        <v>0.10132165435676534</v>
      </c>
    </row>
    <row r="1193" spans="1:13" x14ac:dyDescent="0.2">
      <c r="A1193">
        <v>1191</v>
      </c>
      <c r="B1193" s="22">
        <f>A1193/1440</f>
        <v>0.82708333333333328</v>
      </c>
      <c r="C1193" s="27">
        <f>Sim!C1193</f>
        <v>2.4260000000000002</v>
      </c>
      <c r="D1193" s="24">
        <f>Cap_base</f>
        <v>3.4</v>
      </c>
      <c r="E1193" s="24">
        <f>MEDIAN(MinStable*D1193,C1193,D1193)</f>
        <v>2.4260000000000002</v>
      </c>
      <c r="F1193" s="25">
        <f>E1193/D1193</f>
        <v>0.71352941176470597</v>
      </c>
      <c r="G1193" s="24">
        <f>MAX(0,C1193-E1193)</f>
        <v>0</v>
      </c>
      <c r="H1193" s="24">
        <f>MAX(0,E1193-C1193)</f>
        <v>0</v>
      </c>
      <c r="I1193">
        <f>MIN(MATCH(MEDIAN(MinStable,F1193,1),FC_L,1),3)</f>
        <v>2</v>
      </c>
      <c r="J1193" s="25">
        <f>INDEX(FC_E1,$I1193)+(MEDIAN(MinStable,$F1193,1)-INDEX(FC_L,$I1193))*(INDEX(FC_E1,$I1193+1)-INDEX(FC_E1,$I1193))/(INDEX(FC_L,$I1193+1)-INDEX(FC_L,$I1193))</f>
        <v>0.39916470588235298</v>
      </c>
      <c r="K1193" s="25">
        <f>INDEX(FC_E2,$I1193)+(MEDIAN(MinStable,$F1193,1)-INDEX(FC_L,$I1193))*(INDEX(FC_E2,$I1193+1)-INDEX(FC_E2,$I1193))/(INDEX(FC_L,$I1193+1)-INDEX(FC_L,$I1193))</f>
        <v>0.39416470588235297</v>
      </c>
      <c r="L1193" s="25">
        <f>INDEX(FC_E3,$I1193)+(MEDIAN(MinStable,$F1193,1)-INDEX(FC_L,$I1193))*(INDEX(FC_E3,$I1193+1)-INDEX(FC_E3,$I1193))/(INDEX(FC_L,$I1193+1)-INDEX(FC_L,$I1193))</f>
        <v>0.38731058823529413</v>
      </c>
      <c r="M1193" s="26">
        <f>(Cap_1*F1193/J1193+IF(N_base&gt;=2,Cap_2*F1193/K1193,0)+IF(N_base&gt;=3,Cap_3*F1193/L1193,0))*dt/60</f>
        <v>0.10271359703842116</v>
      </c>
    </row>
    <row r="1194" spans="1:13" x14ac:dyDescent="0.2">
      <c r="A1194">
        <v>1192</v>
      </c>
      <c r="B1194" s="22">
        <f>A1194/1440</f>
        <v>0.82777777777777772</v>
      </c>
      <c r="C1194" s="27">
        <f>Sim!C1194</f>
        <v>2.4733999999999998</v>
      </c>
      <c r="D1194" s="24">
        <f>Cap_base</f>
        <v>3.4</v>
      </c>
      <c r="E1194" s="24">
        <f>MEDIAN(MinStable*D1194,C1194,D1194)</f>
        <v>2.4733999999999998</v>
      </c>
      <c r="F1194" s="25">
        <f>E1194/D1194</f>
        <v>0.72747058823529409</v>
      </c>
      <c r="G1194" s="24">
        <f>MAX(0,C1194-E1194)</f>
        <v>0</v>
      </c>
      <c r="H1194" s="24">
        <f>MAX(0,E1194-C1194)</f>
        <v>0</v>
      </c>
      <c r="I1194">
        <f>MIN(MATCH(MEDIAN(MinStable,F1194,1),FC_L,1),3)</f>
        <v>2</v>
      </c>
      <c r="J1194" s="25">
        <f>INDEX(FC_E1,$I1194)+(MEDIAN(MinStable,$F1194,1)-INDEX(FC_L,$I1194))*(INDEX(FC_E1,$I1194+1)-INDEX(FC_E1,$I1194))/(INDEX(FC_L,$I1194+1)-INDEX(FC_L,$I1194))</f>
        <v>0.40139529411764707</v>
      </c>
      <c r="K1194" s="25">
        <f>INDEX(FC_E2,$I1194)+(MEDIAN(MinStable,$F1194,1)-INDEX(FC_L,$I1194))*(INDEX(FC_E2,$I1194+1)-INDEX(FC_E2,$I1194))/(INDEX(FC_L,$I1194+1)-INDEX(FC_L,$I1194))</f>
        <v>0.39639529411764707</v>
      </c>
      <c r="L1194" s="25">
        <f>INDEX(FC_E3,$I1194)+(MEDIAN(MinStable,$F1194,1)-INDEX(FC_L,$I1194))*(INDEX(FC_E3,$I1194+1)-INDEX(FC_E3,$I1194))/(INDEX(FC_L,$I1194+1)-INDEX(FC_L,$I1194))</f>
        <v>0.38948541176470591</v>
      </c>
      <c r="M1194" s="26">
        <f>(Cap_1*F1194/J1194+IF(N_base&gt;=2,Cap_2*F1194/K1194,0)+IF(N_base&gt;=3,Cap_3*F1194/L1194,0))*dt/60</f>
        <v>0.10413521616883425</v>
      </c>
    </row>
    <row r="1195" spans="1:13" x14ac:dyDescent="0.2">
      <c r="A1195">
        <v>1193</v>
      </c>
      <c r="B1195" s="22">
        <f>A1195/1440</f>
        <v>0.82847222222222228</v>
      </c>
      <c r="C1195" s="27">
        <f>Sim!C1195</f>
        <v>2.9811999999999999</v>
      </c>
      <c r="D1195" s="24">
        <f>Cap_base</f>
        <v>3.4</v>
      </c>
      <c r="E1195" s="24">
        <f>MEDIAN(MinStable*D1195,C1195,D1195)</f>
        <v>2.9811999999999999</v>
      </c>
      <c r="F1195" s="25">
        <f>E1195/D1195</f>
        <v>0.87682352941176467</v>
      </c>
      <c r="G1195" s="24">
        <f>MAX(0,C1195-E1195)</f>
        <v>0</v>
      </c>
      <c r="H1195" s="24">
        <f>MAX(0,E1195-C1195)</f>
        <v>0</v>
      </c>
      <c r="I1195">
        <f>MIN(MATCH(MEDIAN(MinStable,F1195,1),FC_L,1),3)</f>
        <v>3</v>
      </c>
      <c r="J1195" s="25">
        <f>INDEX(FC_E1,$I1195)+(MEDIAN(MinStable,$F1195,1)-INDEX(FC_L,$I1195))*(INDEX(FC_E1,$I1195+1)-INDEX(FC_E1,$I1195))/(INDEX(FC_L,$I1195+1)-INDEX(FC_L,$I1195))</f>
        <v>0.41666776470588235</v>
      </c>
      <c r="K1195" s="25">
        <f>INDEX(FC_E2,$I1195)+(MEDIAN(MinStable,$F1195,1)-INDEX(FC_L,$I1195))*(INDEX(FC_E2,$I1195+1)-INDEX(FC_E2,$I1195))/(INDEX(FC_L,$I1195+1)-INDEX(FC_L,$I1195))</f>
        <v>0.41116047058823529</v>
      </c>
      <c r="L1195" s="25">
        <f>INDEX(FC_E3,$I1195)+(MEDIAN(MinStable,$F1195,1)-INDEX(FC_L,$I1195))*(INDEX(FC_E3,$I1195+1)-INDEX(FC_E3,$I1195))/(INDEX(FC_L,$I1195+1)-INDEX(FC_L,$I1195))</f>
        <v>0.40416047058823529</v>
      </c>
      <c r="M1195" s="26">
        <f>(Cap_1*F1195/J1195+IF(N_base&gt;=2,Cap_2*F1195/K1195,0)+IF(N_base&gt;=3,Cap_3*F1195/L1195,0))*dt/60</f>
        <v>0.12095836241410574</v>
      </c>
    </row>
    <row r="1196" spans="1:13" x14ac:dyDescent="0.2">
      <c r="A1196">
        <v>1194</v>
      </c>
      <c r="B1196" s="22">
        <f>A1196/1440</f>
        <v>0.82916666666666672</v>
      </c>
      <c r="C1196" s="27">
        <f>Sim!C1196</f>
        <v>3.0181</v>
      </c>
      <c r="D1196" s="24">
        <f>Cap_base</f>
        <v>3.4</v>
      </c>
      <c r="E1196" s="24">
        <f>MEDIAN(MinStable*D1196,C1196,D1196)</f>
        <v>3.0181</v>
      </c>
      <c r="F1196" s="25">
        <f>E1196/D1196</f>
        <v>0.88767647058823529</v>
      </c>
      <c r="G1196" s="24">
        <f>MAX(0,C1196-E1196)</f>
        <v>0</v>
      </c>
      <c r="H1196" s="24">
        <f>MAX(0,E1196-C1196)</f>
        <v>0</v>
      </c>
      <c r="I1196">
        <f>MIN(MATCH(MEDIAN(MinStable,F1196,1),FC_L,1),3)</f>
        <v>3</v>
      </c>
      <c r="J1196" s="25">
        <f>INDEX(FC_E1,$I1196)+(MEDIAN(MinStable,$F1196,1)-INDEX(FC_L,$I1196))*(INDEX(FC_E1,$I1196+1)-INDEX(FC_E1,$I1196))/(INDEX(FC_L,$I1196+1)-INDEX(FC_L,$I1196))</f>
        <v>0.41766623529411767</v>
      </c>
      <c r="K1196" s="25">
        <f>INDEX(FC_E2,$I1196)+(MEDIAN(MinStable,$F1196,1)-INDEX(FC_L,$I1196))*(INDEX(FC_E2,$I1196+1)-INDEX(FC_E2,$I1196))/(INDEX(FC_L,$I1196+1)-INDEX(FC_L,$I1196))</f>
        <v>0.41211552941176471</v>
      </c>
      <c r="L1196" s="25">
        <f>INDEX(FC_E3,$I1196)+(MEDIAN(MinStable,$F1196,1)-INDEX(FC_L,$I1196))*(INDEX(FC_E3,$I1196+1)-INDEX(FC_E3,$I1196))/(INDEX(FC_L,$I1196+1)-INDEX(FC_L,$I1196))</f>
        <v>0.40511552941176471</v>
      </c>
      <c r="M1196" s="26">
        <f>(Cap_1*F1196/J1196+IF(N_base&gt;=2,Cap_2*F1196/K1196,0)+IF(N_base&gt;=3,Cap_3*F1196/L1196,0))*dt/60</f>
        <v>0.12216701867196103</v>
      </c>
    </row>
    <row r="1197" spans="1:13" x14ac:dyDescent="0.2">
      <c r="A1197">
        <v>1195</v>
      </c>
      <c r="B1197" s="22">
        <f>A1197/1440</f>
        <v>0.82986111111111116</v>
      </c>
      <c r="C1197" s="27">
        <f>Sim!C1197</f>
        <v>2.9710000000000001</v>
      </c>
      <c r="D1197" s="24">
        <f>Cap_base</f>
        <v>3.4</v>
      </c>
      <c r="E1197" s="24">
        <f>MEDIAN(MinStable*D1197,C1197,D1197)</f>
        <v>2.9710000000000001</v>
      </c>
      <c r="F1197" s="25">
        <f>E1197/D1197</f>
        <v>0.87382352941176478</v>
      </c>
      <c r="G1197" s="24">
        <f>MAX(0,C1197-E1197)</f>
        <v>0</v>
      </c>
      <c r="H1197" s="24">
        <f>MAX(0,E1197-C1197)</f>
        <v>0</v>
      </c>
      <c r="I1197">
        <f>MIN(MATCH(MEDIAN(MinStable,F1197,1),FC_L,1),3)</f>
        <v>3</v>
      </c>
      <c r="J1197" s="25">
        <f>INDEX(FC_E1,$I1197)+(MEDIAN(MinStable,$F1197,1)-INDEX(FC_L,$I1197))*(INDEX(FC_E1,$I1197+1)-INDEX(FC_E1,$I1197))/(INDEX(FC_L,$I1197+1)-INDEX(FC_L,$I1197))</f>
        <v>0.41639176470588235</v>
      </c>
      <c r="K1197" s="25">
        <f>INDEX(FC_E2,$I1197)+(MEDIAN(MinStable,$F1197,1)-INDEX(FC_L,$I1197))*(INDEX(FC_E2,$I1197+1)-INDEX(FC_E2,$I1197))/(INDEX(FC_L,$I1197+1)-INDEX(FC_L,$I1197))</f>
        <v>0.41089647058823531</v>
      </c>
      <c r="L1197" s="25">
        <f>INDEX(FC_E3,$I1197)+(MEDIAN(MinStable,$F1197,1)-INDEX(FC_L,$I1197))*(INDEX(FC_E3,$I1197+1)-INDEX(FC_E3,$I1197))/(INDEX(FC_L,$I1197+1)-INDEX(FC_L,$I1197))</f>
        <v>0.4038964705882353</v>
      </c>
      <c r="M1197" s="26">
        <f>(Cap_1*F1197/J1197+IF(N_base&gt;=2,Cap_2*F1197/K1197,0)+IF(N_base&gt;=3,Cap_3*F1197/L1197,0))*dt/60</f>
        <v>0.12062325456479653</v>
      </c>
    </row>
    <row r="1198" spans="1:13" x14ac:dyDescent="0.2">
      <c r="A1198">
        <v>1196</v>
      </c>
      <c r="B1198" s="22">
        <f>A1198/1440</f>
        <v>0.8305555555555556</v>
      </c>
      <c r="C1198" s="27">
        <f>Sim!C1198</f>
        <v>2.4295</v>
      </c>
      <c r="D1198" s="24">
        <f>Cap_base</f>
        <v>3.4</v>
      </c>
      <c r="E1198" s="24">
        <f>MEDIAN(MinStable*D1198,C1198,D1198)</f>
        <v>2.4295</v>
      </c>
      <c r="F1198" s="25">
        <f>E1198/D1198</f>
        <v>0.7145588235294118</v>
      </c>
      <c r="G1198" s="24">
        <f>MAX(0,C1198-E1198)</f>
        <v>0</v>
      </c>
      <c r="H1198" s="24">
        <f>MAX(0,E1198-C1198)</f>
        <v>0</v>
      </c>
      <c r="I1198">
        <f>MIN(MATCH(MEDIAN(MinStable,F1198,1),FC_L,1),3)</f>
        <v>2</v>
      </c>
      <c r="J1198" s="25">
        <f>INDEX(FC_E1,$I1198)+(MEDIAN(MinStable,$F1198,1)-INDEX(FC_L,$I1198))*(INDEX(FC_E1,$I1198+1)-INDEX(FC_E1,$I1198))/(INDEX(FC_L,$I1198+1)-INDEX(FC_L,$I1198))</f>
        <v>0.39932941176470593</v>
      </c>
      <c r="K1198" s="25">
        <f>INDEX(FC_E2,$I1198)+(MEDIAN(MinStable,$F1198,1)-INDEX(FC_L,$I1198))*(INDEX(FC_E2,$I1198+1)-INDEX(FC_E2,$I1198))/(INDEX(FC_L,$I1198+1)-INDEX(FC_L,$I1198))</f>
        <v>0.39432941176470593</v>
      </c>
      <c r="L1198" s="25">
        <f>INDEX(FC_E3,$I1198)+(MEDIAN(MinStable,$F1198,1)-INDEX(FC_L,$I1198))*(INDEX(FC_E3,$I1198+1)-INDEX(FC_E3,$I1198))/(INDEX(FC_L,$I1198+1)-INDEX(FC_L,$I1198))</f>
        <v>0.38747117647058826</v>
      </c>
      <c r="M1198" s="26">
        <f>(Cap_1*F1198/J1198+IF(N_base&gt;=2,Cap_2*F1198/K1198,0)+IF(N_base&gt;=3,Cap_3*F1198/L1198,0))*dt/60</f>
        <v>0.10281911505739352</v>
      </c>
    </row>
    <row r="1199" spans="1:13" x14ac:dyDescent="0.2">
      <c r="A1199">
        <v>1197</v>
      </c>
      <c r="B1199" s="22">
        <f>A1199/1440</f>
        <v>0.83125000000000004</v>
      </c>
      <c r="C1199" s="27">
        <f>Sim!C1199</f>
        <v>2.3637999999999999</v>
      </c>
      <c r="D1199" s="24">
        <f>Cap_base</f>
        <v>3.4</v>
      </c>
      <c r="E1199" s="24">
        <f>MEDIAN(MinStable*D1199,C1199,D1199)</f>
        <v>2.3637999999999999</v>
      </c>
      <c r="F1199" s="25">
        <f>E1199/D1199</f>
        <v>0.69523529411764706</v>
      </c>
      <c r="G1199" s="24">
        <f>MAX(0,C1199-E1199)</f>
        <v>0</v>
      </c>
      <c r="H1199" s="24">
        <f>MAX(0,E1199-C1199)</f>
        <v>0</v>
      </c>
      <c r="I1199">
        <f>MIN(MATCH(MEDIAN(MinStable,F1199,1),FC_L,1),3)</f>
        <v>2</v>
      </c>
      <c r="J1199" s="25">
        <f>INDEX(FC_E1,$I1199)+(MEDIAN(MinStable,$F1199,1)-INDEX(FC_L,$I1199))*(INDEX(FC_E1,$I1199+1)-INDEX(FC_E1,$I1199))/(INDEX(FC_L,$I1199+1)-INDEX(FC_L,$I1199))</f>
        <v>0.39623764705882353</v>
      </c>
      <c r="K1199" s="25">
        <f>INDEX(FC_E2,$I1199)+(MEDIAN(MinStable,$F1199,1)-INDEX(FC_L,$I1199))*(INDEX(FC_E2,$I1199+1)-INDEX(FC_E2,$I1199))/(INDEX(FC_L,$I1199+1)-INDEX(FC_L,$I1199))</f>
        <v>0.39123764705882352</v>
      </c>
      <c r="L1199" s="25">
        <f>INDEX(FC_E3,$I1199)+(MEDIAN(MinStable,$F1199,1)-INDEX(FC_L,$I1199))*(INDEX(FC_E3,$I1199+1)-INDEX(FC_E3,$I1199))/(INDEX(FC_L,$I1199+1)-INDEX(FC_L,$I1199))</f>
        <v>0.38445670588235292</v>
      </c>
      <c r="M1199" s="26">
        <f>(Cap_1*F1199/J1199+IF(N_base&gt;=2,Cap_2*F1199/K1199,0)+IF(N_base&gt;=3,Cap_3*F1199/L1199,0))*dt/60</f>
        <v>0.10082367551428396</v>
      </c>
    </row>
    <row r="1200" spans="1:13" x14ac:dyDescent="0.2">
      <c r="A1200">
        <v>1198</v>
      </c>
      <c r="B1200" s="22">
        <f>A1200/1440</f>
        <v>0.83194444444444449</v>
      </c>
      <c r="C1200" s="27">
        <f>Sim!C1200</f>
        <v>2.5238999999999998</v>
      </c>
      <c r="D1200" s="24">
        <f>Cap_base</f>
        <v>3.4</v>
      </c>
      <c r="E1200" s="24">
        <f>MEDIAN(MinStable*D1200,C1200,D1200)</f>
        <v>2.5238999999999998</v>
      </c>
      <c r="F1200" s="25">
        <f>E1200/D1200</f>
        <v>0.74232352941176472</v>
      </c>
      <c r="G1200" s="24">
        <f>MAX(0,C1200-E1200)</f>
        <v>0</v>
      </c>
      <c r="H1200" s="24">
        <f>MAX(0,E1200-C1200)</f>
        <v>0</v>
      </c>
      <c r="I1200">
        <f>MIN(MATCH(MEDIAN(MinStable,F1200,1),FC_L,1),3)</f>
        <v>2</v>
      </c>
      <c r="J1200" s="25">
        <f>INDEX(FC_E1,$I1200)+(MEDIAN(MinStable,$F1200,1)-INDEX(FC_L,$I1200))*(INDEX(FC_E1,$I1200+1)-INDEX(FC_E1,$I1200))/(INDEX(FC_L,$I1200+1)-INDEX(FC_L,$I1200))</f>
        <v>0.40377176470588239</v>
      </c>
      <c r="K1200" s="25">
        <f>INDEX(FC_E2,$I1200)+(MEDIAN(MinStable,$F1200,1)-INDEX(FC_L,$I1200))*(INDEX(FC_E2,$I1200+1)-INDEX(FC_E2,$I1200))/(INDEX(FC_L,$I1200+1)-INDEX(FC_L,$I1200))</f>
        <v>0.39877176470588238</v>
      </c>
      <c r="L1200" s="25">
        <f>INDEX(FC_E3,$I1200)+(MEDIAN(MinStable,$F1200,1)-INDEX(FC_L,$I1200))*(INDEX(FC_E3,$I1200+1)-INDEX(FC_E3,$I1200))/(INDEX(FC_L,$I1200+1)-INDEX(FC_L,$I1200))</f>
        <v>0.39180247058823531</v>
      </c>
      <c r="M1200" s="26">
        <f>(Cap_1*F1200/J1200+IF(N_base&gt;=2,Cap_2*F1200/K1200,0)+IF(N_base&gt;=3,Cap_3*F1200/L1200,0))*dt/60</f>
        <v>0.10563243176620872</v>
      </c>
    </row>
    <row r="1201" spans="1:13" x14ac:dyDescent="0.2">
      <c r="A1201">
        <v>1199</v>
      </c>
      <c r="B1201" s="22">
        <f>A1201/1440</f>
        <v>0.83263888888888893</v>
      </c>
      <c r="C1201" s="27">
        <f>Sim!C1201</f>
        <v>2.3693</v>
      </c>
      <c r="D1201" s="24">
        <f>Cap_base</f>
        <v>3.4</v>
      </c>
      <c r="E1201" s="24">
        <f>MEDIAN(MinStable*D1201,C1201,D1201)</f>
        <v>2.3693</v>
      </c>
      <c r="F1201" s="25">
        <f>E1201/D1201</f>
        <v>0.69685294117647056</v>
      </c>
      <c r="G1201" s="24">
        <f>MAX(0,C1201-E1201)</f>
        <v>0</v>
      </c>
      <c r="H1201" s="24">
        <f>MAX(0,E1201-C1201)</f>
        <v>0</v>
      </c>
      <c r="I1201">
        <f>MIN(MATCH(MEDIAN(MinStable,F1201,1),FC_L,1),3)</f>
        <v>2</v>
      </c>
      <c r="J1201" s="25">
        <f>INDEX(FC_E1,$I1201)+(MEDIAN(MinStable,$F1201,1)-INDEX(FC_L,$I1201))*(INDEX(FC_E1,$I1201+1)-INDEX(FC_E1,$I1201))/(INDEX(FC_L,$I1201+1)-INDEX(FC_L,$I1201))</f>
        <v>0.39649647058823534</v>
      </c>
      <c r="K1201" s="25">
        <f>INDEX(FC_E2,$I1201)+(MEDIAN(MinStable,$F1201,1)-INDEX(FC_L,$I1201))*(INDEX(FC_E2,$I1201+1)-INDEX(FC_E2,$I1201))/(INDEX(FC_L,$I1201+1)-INDEX(FC_L,$I1201))</f>
        <v>0.39149647058823533</v>
      </c>
      <c r="L1201" s="25">
        <f>INDEX(FC_E3,$I1201)+(MEDIAN(MinStable,$F1201,1)-INDEX(FC_L,$I1201))*(INDEX(FC_E3,$I1201+1)-INDEX(FC_E3,$I1201))/(INDEX(FC_L,$I1201+1)-INDEX(FC_L,$I1201))</f>
        <v>0.3847090588235294</v>
      </c>
      <c r="M1201" s="26">
        <f>(Cap_1*F1201/J1201+IF(N_base&gt;=2,Cap_2*F1201/K1201,0)+IF(N_base&gt;=3,Cap_3*F1201/L1201,0))*dt/60</f>
        <v>0.10099192179975723</v>
      </c>
    </row>
    <row r="1202" spans="1:13" x14ac:dyDescent="0.2">
      <c r="A1202">
        <v>1200</v>
      </c>
      <c r="B1202" s="22">
        <f>A1202/1440</f>
        <v>0.83333333333333337</v>
      </c>
      <c r="C1202" s="27">
        <f>Sim!C1202</f>
        <v>2.4296000000000002</v>
      </c>
      <c r="D1202" s="24">
        <f>Cap_base</f>
        <v>3.4</v>
      </c>
      <c r="E1202" s="24">
        <f>MEDIAN(MinStable*D1202,C1202,D1202)</f>
        <v>2.4296000000000002</v>
      </c>
      <c r="F1202" s="25">
        <f>E1202/D1202</f>
        <v>0.71458823529411775</v>
      </c>
      <c r="G1202" s="24">
        <f>MAX(0,C1202-E1202)</f>
        <v>0</v>
      </c>
      <c r="H1202" s="24">
        <f>MAX(0,E1202-C1202)</f>
        <v>0</v>
      </c>
      <c r="I1202">
        <f>MIN(MATCH(MEDIAN(MinStable,F1202,1),FC_L,1),3)</f>
        <v>2</v>
      </c>
      <c r="J1202" s="25">
        <f>INDEX(FC_E1,$I1202)+(MEDIAN(MinStable,$F1202,1)-INDEX(FC_L,$I1202))*(INDEX(FC_E1,$I1202+1)-INDEX(FC_E1,$I1202))/(INDEX(FC_L,$I1202+1)-INDEX(FC_L,$I1202))</f>
        <v>0.39933411764705884</v>
      </c>
      <c r="K1202" s="25">
        <f>INDEX(FC_E2,$I1202)+(MEDIAN(MinStable,$F1202,1)-INDEX(FC_L,$I1202))*(INDEX(FC_E2,$I1202+1)-INDEX(FC_E2,$I1202))/(INDEX(FC_L,$I1202+1)-INDEX(FC_L,$I1202))</f>
        <v>0.39433411764705883</v>
      </c>
      <c r="L1202" s="25">
        <f>INDEX(FC_E3,$I1202)+(MEDIAN(MinStable,$F1202,1)-INDEX(FC_L,$I1202))*(INDEX(FC_E3,$I1202+1)-INDEX(FC_E3,$I1202))/(INDEX(FC_L,$I1202+1)-INDEX(FC_L,$I1202))</f>
        <v>0.38747576470588241</v>
      </c>
      <c r="M1202" s="26">
        <f>(Cap_1*F1202/J1202+IF(N_base&gt;=2,Cap_2*F1202/K1202,0)+IF(N_base&gt;=3,Cap_3*F1202/L1202,0))*dt/60</f>
        <v>0.10282212857168883</v>
      </c>
    </row>
    <row r="1203" spans="1:13" x14ac:dyDescent="0.2">
      <c r="A1203">
        <v>1201</v>
      </c>
      <c r="B1203" s="22">
        <f>A1203/1440</f>
        <v>0.83402777777777781</v>
      </c>
      <c r="C1203" s="27">
        <f>Sim!C1203</f>
        <v>2.3536000000000001</v>
      </c>
      <c r="D1203" s="24">
        <f>Cap_base</f>
        <v>3.4</v>
      </c>
      <c r="E1203" s="24">
        <f>MEDIAN(MinStable*D1203,C1203,D1203)</f>
        <v>2.3536000000000001</v>
      </c>
      <c r="F1203" s="25">
        <f>E1203/D1203</f>
        <v>0.69223529411764717</v>
      </c>
      <c r="G1203" s="24">
        <f>MAX(0,C1203-E1203)</f>
        <v>0</v>
      </c>
      <c r="H1203" s="24">
        <f>MAX(0,E1203-C1203)</f>
        <v>0</v>
      </c>
      <c r="I1203">
        <f>MIN(MATCH(MEDIAN(MinStable,F1203,1),FC_L,1),3)</f>
        <v>2</v>
      </c>
      <c r="J1203" s="25">
        <f>INDEX(FC_E1,$I1203)+(MEDIAN(MinStable,$F1203,1)-INDEX(FC_L,$I1203))*(INDEX(FC_E1,$I1203+1)-INDEX(FC_E1,$I1203))/(INDEX(FC_L,$I1203+1)-INDEX(FC_L,$I1203))</f>
        <v>0.39575764705882355</v>
      </c>
      <c r="K1203" s="25">
        <f>INDEX(FC_E2,$I1203)+(MEDIAN(MinStable,$F1203,1)-INDEX(FC_L,$I1203))*(INDEX(FC_E2,$I1203+1)-INDEX(FC_E2,$I1203))/(INDEX(FC_L,$I1203+1)-INDEX(FC_L,$I1203))</f>
        <v>0.39075764705882354</v>
      </c>
      <c r="L1203" s="25">
        <f>INDEX(FC_E3,$I1203)+(MEDIAN(MinStable,$F1203,1)-INDEX(FC_L,$I1203))*(INDEX(FC_E3,$I1203+1)-INDEX(FC_E3,$I1203))/(INDEX(FC_L,$I1203+1)-INDEX(FC_L,$I1203))</f>
        <v>0.38398870588235295</v>
      </c>
      <c r="M1203" s="26">
        <f>(Cap_1*F1203/J1203+IF(N_base&gt;=2,Cap_2*F1203/K1203,0)+IF(N_base&gt;=3,Cap_3*F1203/L1203,0))*dt/60</f>
        <v>0.10051106929507565</v>
      </c>
    </row>
    <row r="1204" spans="1:13" x14ac:dyDescent="0.2">
      <c r="A1204">
        <v>1202</v>
      </c>
      <c r="B1204" s="22">
        <f>A1204/1440</f>
        <v>0.83472222222222225</v>
      </c>
      <c r="C1204" s="27">
        <f>Sim!C1204</f>
        <v>2.4405999999999999</v>
      </c>
      <c r="D1204" s="24">
        <f>Cap_base</f>
        <v>3.4</v>
      </c>
      <c r="E1204" s="24">
        <f>MEDIAN(MinStable*D1204,C1204,D1204)</f>
        <v>2.4405999999999999</v>
      </c>
      <c r="F1204" s="25">
        <f>E1204/D1204</f>
        <v>0.71782352941176464</v>
      </c>
      <c r="G1204" s="24">
        <f>MAX(0,C1204-E1204)</f>
        <v>0</v>
      </c>
      <c r="H1204" s="24">
        <f>MAX(0,E1204-C1204)</f>
        <v>0</v>
      </c>
      <c r="I1204">
        <f>MIN(MATCH(MEDIAN(MinStable,F1204,1),FC_L,1),3)</f>
        <v>2</v>
      </c>
      <c r="J1204" s="25">
        <f>INDEX(FC_E1,$I1204)+(MEDIAN(MinStable,$F1204,1)-INDEX(FC_L,$I1204))*(INDEX(FC_E1,$I1204+1)-INDEX(FC_E1,$I1204))/(INDEX(FC_L,$I1204+1)-INDEX(FC_L,$I1204))</f>
        <v>0.39985176470588235</v>
      </c>
      <c r="K1204" s="25">
        <f>INDEX(FC_E2,$I1204)+(MEDIAN(MinStable,$F1204,1)-INDEX(FC_L,$I1204))*(INDEX(FC_E2,$I1204+1)-INDEX(FC_E2,$I1204))/(INDEX(FC_L,$I1204+1)-INDEX(FC_L,$I1204))</f>
        <v>0.39485176470588235</v>
      </c>
      <c r="L1204" s="25">
        <f>INDEX(FC_E3,$I1204)+(MEDIAN(MinStable,$F1204,1)-INDEX(FC_L,$I1204))*(INDEX(FC_E3,$I1204+1)-INDEX(FC_E3,$I1204))/(INDEX(FC_L,$I1204+1)-INDEX(FC_L,$I1204))</f>
        <v>0.38798047058823532</v>
      </c>
      <c r="M1204" s="26">
        <f>(Cap_1*F1204/J1204+IF(N_base&gt;=2,Cap_2*F1204/K1204,0)+IF(N_base&gt;=3,Cap_3*F1204/L1204,0))*dt/60</f>
        <v>0.10315317964601947</v>
      </c>
    </row>
    <row r="1205" spans="1:13" x14ac:dyDescent="0.2">
      <c r="A1205">
        <v>1203</v>
      </c>
      <c r="B1205" s="22">
        <f>A1205/1440</f>
        <v>0.8354166666666667</v>
      </c>
      <c r="C1205" s="27">
        <f>Sim!C1205</f>
        <v>2.4498000000000002</v>
      </c>
      <c r="D1205" s="24">
        <f>Cap_base</f>
        <v>3.4</v>
      </c>
      <c r="E1205" s="24">
        <f>MEDIAN(MinStable*D1205,C1205,D1205)</f>
        <v>2.4498000000000002</v>
      </c>
      <c r="F1205" s="25">
        <f>E1205/D1205</f>
        <v>0.72052941176470597</v>
      </c>
      <c r="G1205" s="24">
        <f>MAX(0,C1205-E1205)</f>
        <v>0</v>
      </c>
      <c r="H1205" s="24">
        <f>MAX(0,E1205-C1205)</f>
        <v>0</v>
      </c>
      <c r="I1205">
        <f>MIN(MATCH(MEDIAN(MinStable,F1205,1),FC_L,1),3)</f>
        <v>2</v>
      </c>
      <c r="J1205" s="25">
        <f>INDEX(FC_E1,$I1205)+(MEDIAN(MinStable,$F1205,1)-INDEX(FC_L,$I1205))*(INDEX(FC_E1,$I1205+1)-INDEX(FC_E1,$I1205))/(INDEX(FC_L,$I1205+1)-INDEX(FC_L,$I1205))</f>
        <v>0.40028470588235299</v>
      </c>
      <c r="K1205" s="25">
        <f>INDEX(FC_E2,$I1205)+(MEDIAN(MinStable,$F1205,1)-INDEX(FC_L,$I1205))*(INDEX(FC_E2,$I1205+1)-INDEX(FC_E2,$I1205))/(INDEX(FC_L,$I1205+1)-INDEX(FC_L,$I1205))</f>
        <v>0.39528470588235298</v>
      </c>
      <c r="L1205" s="25">
        <f>INDEX(FC_E3,$I1205)+(MEDIAN(MinStable,$F1205,1)-INDEX(FC_L,$I1205))*(INDEX(FC_E3,$I1205+1)-INDEX(FC_E3,$I1205))/(INDEX(FC_L,$I1205+1)-INDEX(FC_L,$I1205))</f>
        <v>0.38840258823529417</v>
      </c>
      <c r="M1205" s="26">
        <f>(Cap_1*F1205/J1205+IF(N_base&gt;=2,Cap_2*F1205/K1205,0)+IF(N_base&gt;=3,Cap_3*F1205/L1205,0))*dt/60</f>
        <v>0.10342939747552465</v>
      </c>
    </row>
    <row r="1206" spans="1:13" x14ac:dyDescent="0.2">
      <c r="A1206">
        <v>1204</v>
      </c>
      <c r="B1206" s="22">
        <f>A1206/1440</f>
        <v>0.83611111111111114</v>
      </c>
      <c r="C1206" s="27">
        <f>Sim!C1206</f>
        <v>2.4741</v>
      </c>
      <c r="D1206" s="24">
        <f>Cap_base</f>
        <v>3.4</v>
      </c>
      <c r="E1206" s="24">
        <f>MEDIAN(MinStable*D1206,C1206,D1206)</f>
        <v>2.4741</v>
      </c>
      <c r="F1206" s="25">
        <f>E1206/D1206</f>
        <v>0.72767647058823526</v>
      </c>
      <c r="G1206" s="24">
        <f>MAX(0,C1206-E1206)</f>
        <v>0</v>
      </c>
      <c r="H1206" s="24">
        <f>MAX(0,E1206-C1206)</f>
        <v>0</v>
      </c>
      <c r="I1206">
        <f>MIN(MATCH(MEDIAN(MinStable,F1206,1),FC_L,1),3)</f>
        <v>2</v>
      </c>
      <c r="J1206" s="25">
        <f>INDEX(FC_E1,$I1206)+(MEDIAN(MinStable,$F1206,1)-INDEX(FC_L,$I1206))*(INDEX(FC_E1,$I1206+1)-INDEX(FC_E1,$I1206))/(INDEX(FC_L,$I1206+1)-INDEX(FC_L,$I1206))</f>
        <v>0.40142823529411764</v>
      </c>
      <c r="K1206" s="25">
        <f>INDEX(FC_E2,$I1206)+(MEDIAN(MinStable,$F1206,1)-INDEX(FC_L,$I1206))*(INDEX(FC_E2,$I1206+1)-INDEX(FC_E2,$I1206))/(INDEX(FC_L,$I1206+1)-INDEX(FC_L,$I1206))</f>
        <v>0.39642823529411764</v>
      </c>
      <c r="L1206" s="25">
        <f>INDEX(FC_E3,$I1206)+(MEDIAN(MinStable,$F1206,1)-INDEX(FC_L,$I1206))*(INDEX(FC_E3,$I1206+1)-INDEX(FC_E3,$I1206))/(INDEX(FC_L,$I1206+1)-INDEX(FC_L,$I1206))</f>
        <v>0.38951752941176471</v>
      </c>
      <c r="M1206" s="26">
        <f>(Cap_1*F1206/J1206+IF(N_base&gt;=2,Cap_2*F1206/K1206,0)+IF(N_base&gt;=3,Cap_3*F1206/L1206,0))*dt/60</f>
        <v>0.10415609149490131</v>
      </c>
    </row>
    <row r="1207" spans="1:13" x14ac:dyDescent="0.2">
      <c r="A1207">
        <v>1205</v>
      </c>
      <c r="B1207" s="22">
        <f>A1207/1440</f>
        <v>0.83680555555555558</v>
      </c>
      <c r="C1207" s="27">
        <f>Sim!C1207</f>
        <v>2.3932000000000002</v>
      </c>
      <c r="D1207" s="24">
        <f>Cap_base</f>
        <v>3.4</v>
      </c>
      <c r="E1207" s="24">
        <f>MEDIAN(MinStable*D1207,C1207,D1207)</f>
        <v>2.3932000000000002</v>
      </c>
      <c r="F1207" s="25">
        <f>E1207/D1207</f>
        <v>0.70388235294117651</v>
      </c>
      <c r="G1207" s="24">
        <f>MAX(0,C1207-E1207)</f>
        <v>0</v>
      </c>
      <c r="H1207" s="24">
        <f>MAX(0,E1207-C1207)</f>
        <v>0</v>
      </c>
      <c r="I1207">
        <f>MIN(MATCH(MEDIAN(MinStable,F1207,1),FC_L,1),3)</f>
        <v>2</v>
      </c>
      <c r="J1207" s="25">
        <f>INDEX(FC_E1,$I1207)+(MEDIAN(MinStable,$F1207,1)-INDEX(FC_L,$I1207))*(INDEX(FC_E1,$I1207+1)-INDEX(FC_E1,$I1207))/(INDEX(FC_L,$I1207+1)-INDEX(FC_L,$I1207))</f>
        <v>0.39762117647058826</v>
      </c>
      <c r="K1207" s="25">
        <f>INDEX(FC_E2,$I1207)+(MEDIAN(MinStable,$F1207,1)-INDEX(FC_L,$I1207))*(INDEX(FC_E2,$I1207+1)-INDEX(FC_E2,$I1207))/(INDEX(FC_L,$I1207+1)-INDEX(FC_L,$I1207))</f>
        <v>0.39262117647058825</v>
      </c>
      <c r="L1207" s="25">
        <f>INDEX(FC_E3,$I1207)+(MEDIAN(MinStable,$F1207,1)-INDEX(FC_L,$I1207))*(INDEX(FC_E3,$I1207+1)-INDEX(FC_E3,$I1207))/(INDEX(FC_L,$I1207+1)-INDEX(FC_L,$I1207))</f>
        <v>0.38580564705882353</v>
      </c>
      <c r="M1207" s="26">
        <f>(Cap_1*F1207/J1207+IF(N_base&gt;=2,Cap_2*F1207/K1207,0)+IF(N_base&gt;=3,Cap_3*F1207/L1207,0))*dt/60</f>
        <v>0.10172046998251209</v>
      </c>
    </row>
    <row r="1208" spans="1:13" x14ac:dyDescent="0.2">
      <c r="A1208">
        <v>1206</v>
      </c>
      <c r="B1208" s="22">
        <f>A1208/1440</f>
        <v>0.83750000000000002</v>
      </c>
      <c r="C1208" s="27">
        <f>Sim!C1208</f>
        <v>2.4598</v>
      </c>
      <c r="D1208" s="24">
        <f>Cap_base</f>
        <v>3.4</v>
      </c>
      <c r="E1208" s="24">
        <f>MEDIAN(MinStable*D1208,C1208,D1208)</f>
        <v>2.4598</v>
      </c>
      <c r="F1208" s="25">
        <f>E1208/D1208</f>
        <v>0.72347058823529409</v>
      </c>
      <c r="G1208" s="24">
        <f>MAX(0,C1208-E1208)</f>
        <v>0</v>
      </c>
      <c r="H1208" s="24">
        <f>MAX(0,E1208-C1208)</f>
        <v>0</v>
      </c>
      <c r="I1208">
        <f>MIN(MATCH(MEDIAN(MinStable,F1208,1),FC_L,1),3)</f>
        <v>2</v>
      </c>
      <c r="J1208" s="25">
        <f>INDEX(FC_E1,$I1208)+(MEDIAN(MinStable,$F1208,1)-INDEX(FC_L,$I1208))*(INDEX(FC_E1,$I1208+1)-INDEX(FC_E1,$I1208))/(INDEX(FC_L,$I1208+1)-INDEX(FC_L,$I1208))</f>
        <v>0.4007552941176471</v>
      </c>
      <c r="K1208" s="25">
        <f>INDEX(FC_E2,$I1208)+(MEDIAN(MinStable,$F1208,1)-INDEX(FC_L,$I1208))*(INDEX(FC_E2,$I1208+1)-INDEX(FC_E2,$I1208))/(INDEX(FC_L,$I1208+1)-INDEX(FC_L,$I1208))</f>
        <v>0.39575529411764709</v>
      </c>
      <c r="L1208" s="25">
        <f>INDEX(FC_E3,$I1208)+(MEDIAN(MinStable,$F1208,1)-INDEX(FC_L,$I1208))*(INDEX(FC_E3,$I1208+1)-INDEX(FC_E3,$I1208))/(INDEX(FC_L,$I1208+1)-INDEX(FC_L,$I1208))</f>
        <v>0.3888614117647059</v>
      </c>
      <c r="M1208" s="26">
        <f>(Cap_1*F1208/J1208+IF(N_base&gt;=2,Cap_2*F1208/K1208,0)+IF(N_base&gt;=3,Cap_3*F1208/L1208,0))*dt/60</f>
        <v>0.10372895351399208</v>
      </c>
    </row>
    <row r="1209" spans="1:13" x14ac:dyDescent="0.2">
      <c r="A1209">
        <v>1207</v>
      </c>
      <c r="B1209" s="22">
        <f>A1209/1440</f>
        <v>0.83819444444444446</v>
      </c>
      <c r="C1209" s="27">
        <f>Sim!C1209</f>
        <v>2.4718</v>
      </c>
      <c r="D1209" s="24">
        <f>Cap_base</f>
        <v>3.4</v>
      </c>
      <c r="E1209" s="24">
        <f>MEDIAN(MinStable*D1209,C1209,D1209)</f>
        <v>2.4718</v>
      </c>
      <c r="F1209" s="25">
        <f>E1209/D1209</f>
        <v>0.72699999999999998</v>
      </c>
      <c r="G1209" s="24">
        <f>MAX(0,C1209-E1209)</f>
        <v>0</v>
      </c>
      <c r="H1209" s="24">
        <f>MAX(0,E1209-C1209)</f>
        <v>0</v>
      </c>
      <c r="I1209">
        <f>MIN(MATCH(MEDIAN(MinStable,F1209,1),FC_L,1),3)</f>
        <v>2</v>
      </c>
      <c r="J1209" s="25">
        <f>INDEX(FC_E1,$I1209)+(MEDIAN(MinStable,$F1209,1)-INDEX(FC_L,$I1209))*(INDEX(FC_E1,$I1209+1)-INDEX(FC_E1,$I1209))/(INDEX(FC_L,$I1209+1)-INDEX(FC_L,$I1209))</f>
        <v>0.40132000000000001</v>
      </c>
      <c r="K1209" s="25">
        <f>INDEX(FC_E2,$I1209)+(MEDIAN(MinStable,$F1209,1)-INDEX(FC_L,$I1209))*(INDEX(FC_E2,$I1209+1)-INDEX(FC_E2,$I1209))/(INDEX(FC_L,$I1209+1)-INDEX(FC_L,$I1209))</f>
        <v>0.39632000000000001</v>
      </c>
      <c r="L1209" s="25">
        <f>INDEX(FC_E3,$I1209)+(MEDIAN(MinStable,$F1209,1)-INDEX(FC_L,$I1209))*(INDEX(FC_E3,$I1209+1)-INDEX(FC_E3,$I1209))/(INDEX(FC_L,$I1209+1)-INDEX(FC_L,$I1209))</f>
        <v>0.38941199999999998</v>
      </c>
      <c r="M1209" s="26">
        <f>(Cap_1*F1209/J1209+IF(N_base&gt;=2,Cap_2*F1209/K1209,0)+IF(N_base&gt;=3,Cap_3*F1209/L1209,0))*dt/60</f>
        <v>0.10408748819647679</v>
      </c>
    </row>
    <row r="1210" spans="1:13" x14ac:dyDescent="0.2">
      <c r="A1210">
        <v>1208</v>
      </c>
      <c r="B1210" s="22">
        <f>A1210/1440</f>
        <v>0.83888888888888891</v>
      </c>
      <c r="C1210" s="27">
        <f>Sim!C1210</f>
        <v>2.4723999999999999</v>
      </c>
      <c r="D1210" s="24">
        <f>Cap_base</f>
        <v>3.4</v>
      </c>
      <c r="E1210" s="24">
        <f>MEDIAN(MinStable*D1210,C1210,D1210)</f>
        <v>2.4723999999999999</v>
      </c>
      <c r="F1210" s="25">
        <f>E1210/D1210</f>
        <v>0.72717647058823531</v>
      </c>
      <c r="G1210" s="24">
        <f>MAX(0,C1210-E1210)</f>
        <v>0</v>
      </c>
      <c r="H1210" s="24">
        <f>MAX(0,E1210-C1210)</f>
        <v>0</v>
      </c>
      <c r="I1210">
        <f>MIN(MATCH(MEDIAN(MinStable,F1210,1),FC_L,1),3)</f>
        <v>2</v>
      </c>
      <c r="J1210" s="25">
        <f>INDEX(FC_E1,$I1210)+(MEDIAN(MinStable,$F1210,1)-INDEX(FC_L,$I1210))*(INDEX(FC_E1,$I1210+1)-INDEX(FC_E1,$I1210))/(INDEX(FC_L,$I1210+1)-INDEX(FC_L,$I1210))</f>
        <v>0.40134823529411767</v>
      </c>
      <c r="K1210" s="25">
        <f>INDEX(FC_E2,$I1210)+(MEDIAN(MinStable,$F1210,1)-INDEX(FC_L,$I1210))*(INDEX(FC_E2,$I1210+1)-INDEX(FC_E2,$I1210))/(INDEX(FC_L,$I1210+1)-INDEX(FC_L,$I1210))</f>
        <v>0.39634823529411767</v>
      </c>
      <c r="L1210" s="25">
        <f>INDEX(FC_E3,$I1210)+(MEDIAN(MinStable,$F1210,1)-INDEX(FC_L,$I1210))*(INDEX(FC_E3,$I1210+1)-INDEX(FC_E3,$I1210))/(INDEX(FC_L,$I1210+1)-INDEX(FC_L,$I1210))</f>
        <v>0.38943952941176474</v>
      </c>
      <c r="M1210" s="26">
        <f>(Cap_1*F1210/J1210+IF(N_base&gt;=2,Cap_2*F1210/K1210,0)+IF(N_base&gt;=3,Cap_3*F1210/L1210,0))*dt/60</f>
        <v>0.10410538829653602</v>
      </c>
    </row>
    <row r="1211" spans="1:13" x14ac:dyDescent="0.2">
      <c r="A1211">
        <v>1209</v>
      </c>
      <c r="B1211" s="22">
        <f>A1211/1440</f>
        <v>0.83958333333333335</v>
      </c>
      <c r="C1211" s="27">
        <f>Sim!C1211</f>
        <v>2.4329000000000001</v>
      </c>
      <c r="D1211" s="24">
        <f>Cap_base</f>
        <v>3.4</v>
      </c>
      <c r="E1211" s="24">
        <f>MEDIAN(MinStable*D1211,C1211,D1211)</f>
        <v>2.4329000000000001</v>
      </c>
      <c r="F1211" s="25">
        <f>E1211/D1211</f>
        <v>0.7155588235294118</v>
      </c>
      <c r="G1211" s="24">
        <f>MAX(0,C1211-E1211)</f>
        <v>0</v>
      </c>
      <c r="H1211" s="24">
        <f>MAX(0,E1211-C1211)</f>
        <v>0</v>
      </c>
      <c r="I1211">
        <f>MIN(MATCH(MEDIAN(MinStable,F1211,1),FC_L,1),3)</f>
        <v>2</v>
      </c>
      <c r="J1211" s="25">
        <f>INDEX(FC_E1,$I1211)+(MEDIAN(MinStable,$F1211,1)-INDEX(FC_L,$I1211))*(INDEX(FC_E1,$I1211+1)-INDEX(FC_E1,$I1211))/(INDEX(FC_L,$I1211+1)-INDEX(FC_L,$I1211))</f>
        <v>0.39948941176470593</v>
      </c>
      <c r="K1211" s="25">
        <f>INDEX(FC_E2,$I1211)+(MEDIAN(MinStable,$F1211,1)-INDEX(FC_L,$I1211))*(INDEX(FC_E2,$I1211+1)-INDEX(FC_E2,$I1211))/(INDEX(FC_L,$I1211+1)-INDEX(FC_L,$I1211))</f>
        <v>0.39448941176470592</v>
      </c>
      <c r="L1211" s="25">
        <f>INDEX(FC_E3,$I1211)+(MEDIAN(MinStable,$F1211,1)-INDEX(FC_L,$I1211))*(INDEX(FC_E3,$I1211+1)-INDEX(FC_E3,$I1211))/(INDEX(FC_L,$I1211+1)-INDEX(FC_L,$I1211))</f>
        <v>0.38762717647058825</v>
      </c>
      <c r="M1211" s="26">
        <f>(Cap_1*F1211/J1211+IF(N_base&gt;=2,Cap_2*F1211/K1211,0)+IF(N_base&gt;=3,Cap_3*F1211/L1211,0))*dt/60</f>
        <v>0.10292153448817908</v>
      </c>
    </row>
    <row r="1212" spans="1:13" x14ac:dyDescent="0.2">
      <c r="A1212">
        <v>1210</v>
      </c>
      <c r="B1212" s="22">
        <f>A1212/1440</f>
        <v>0.84027777777777779</v>
      </c>
      <c r="C1212" s="27">
        <f>Sim!C1212</f>
        <v>2.4333</v>
      </c>
      <c r="D1212" s="24">
        <f>Cap_base</f>
        <v>3.4</v>
      </c>
      <c r="E1212" s="24">
        <f>MEDIAN(MinStable*D1212,C1212,D1212)</f>
        <v>2.4333</v>
      </c>
      <c r="F1212" s="25">
        <f>E1212/D1212</f>
        <v>0.71567647058823536</v>
      </c>
      <c r="G1212" s="24">
        <f>MAX(0,C1212-E1212)</f>
        <v>0</v>
      </c>
      <c r="H1212" s="24">
        <f>MAX(0,E1212-C1212)</f>
        <v>0</v>
      </c>
      <c r="I1212">
        <f>MIN(MATCH(MEDIAN(MinStable,F1212,1),FC_L,1),3)</f>
        <v>2</v>
      </c>
      <c r="J1212" s="25">
        <f>INDEX(FC_E1,$I1212)+(MEDIAN(MinStable,$F1212,1)-INDEX(FC_L,$I1212))*(INDEX(FC_E1,$I1212+1)-INDEX(FC_E1,$I1212))/(INDEX(FC_L,$I1212+1)-INDEX(FC_L,$I1212))</f>
        <v>0.39950823529411766</v>
      </c>
      <c r="K1212" s="25">
        <f>INDEX(FC_E2,$I1212)+(MEDIAN(MinStable,$F1212,1)-INDEX(FC_L,$I1212))*(INDEX(FC_E2,$I1212+1)-INDEX(FC_E2,$I1212))/(INDEX(FC_L,$I1212+1)-INDEX(FC_L,$I1212))</f>
        <v>0.39450823529411766</v>
      </c>
      <c r="L1212" s="25">
        <f>INDEX(FC_E3,$I1212)+(MEDIAN(MinStable,$F1212,1)-INDEX(FC_L,$I1212))*(INDEX(FC_E3,$I1212+1)-INDEX(FC_E3,$I1212))/(INDEX(FC_L,$I1212+1)-INDEX(FC_L,$I1212))</f>
        <v>0.38764552941176472</v>
      </c>
      <c r="M1212" s="26">
        <f>(Cap_1*F1212/J1212+IF(N_base&gt;=2,Cap_2*F1212/K1212,0)+IF(N_base&gt;=3,Cap_3*F1212/L1212,0))*dt/60</f>
        <v>0.10293357840897552</v>
      </c>
    </row>
    <row r="1213" spans="1:13" x14ac:dyDescent="0.2">
      <c r="A1213">
        <v>1211</v>
      </c>
      <c r="B1213" s="22">
        <f>A1213/1440</f>
        <v>0.84097222222222223</v>
      </c>
      <c r="C1213" s="27">
        <f>Sim!C1213</f>
        <v>2.3957999999999999</v>
      </c>
      <c r="D1213" s="24">
        <f>Cap_base</f>
        <v>3.4</v>
      </c>
      <c r="E1213" s="24">
        <f>MEDIAN(MinStable*D1213,C1213,D1213)</f>
        <v>2.3957999999999999</v>
      </c>
      <c r="F1213" s="25">
        <f>E1213/D1213</f>
        <v>0.7046470588235294</v>
      </c>
      <c r="G1213" s="24">
        <f>MAX(0,C1213-E1213)</f>
        <v>0</v>
      </c>
      <c r="H1213" s="24">
        <f>MAX(0,E1213-C1213)</f>
        <v>0</v>
      </c>
      <c r="I1213">
        <f>MIN(MATCH(MEDIAN(MinStable,F1213,1),FC_L,1),3)</f>
        <v>2</v>
      </c>
      <c r="J1213" s="25">
        <f>INDEX(FC_E1,$I1213)+(MEDIAN(MinStable,$F1213,1)-INDEX(FC_L,$I1213))*(INDEX(FC_E1,$I1213+1)-INDEX(FC_E1,$I1213))/(INDEX(FC_L,$I1213+1)-INDEX(FC_L,$I1213))</f>
        <v>0.39774352941176472</v>
      </c>
      <c r="K1213" s="25">
        <f>INDEX(FC_E2,$I1213)+(MEDIAN(MinStable,$F1213,1)-INDEX(FC_L,$I1213))*(INDEX(FC_E2,$I1213+1)-INDEX(FC_E2,$I1213))/(INDEX(FC_L,$I1213+1)-INDEX(FC_L,$I1213))</f>
        <v>0.39274352941176471</v>
      </c>
      <c r="L1213" s="25">
        <f>INDEX(FC_E3,$I1213)+(MEDIAN(MinStable,$F1213,1)-INDEX(FC_L,$I1213))*(INDEX(FC_E3,$I1213+1)-INDEX(FC_E3,$I1213))/(INDEX(FC_L,$I1213+1)-INDEX(FC_L,$I1213))</f>
        <v>0.38592494117647058</v>
      </c>
      <c r="M1213" s="26">
        <f>(Cap_1*F1213/J1213+IF(N_base&gt;=2,Cap_2*F1213/K1213,0)+IF(N_base&gt;=3,Cap_3*F1213/L1213,0))*dt/60</f>
        <v>0.10179947635873349</v>
      </c>
    </row>
    <row r="1214" spans="1:13" x14ac:dyDescent="0.2">
      <c r="A1214">
        <v>1212</v>
      </c>
      <c r="B1214" s="22">
        <f>A1214/1440</f>
        <v>0.84166666666666667</v>
      </c>
      <c r="C1214" s="27">
        <f>Sim!C1214</f>
        <v>2.3862999999999999</v>
      </c>
      <c r="D1214" s="24">
        <f>Cap_base</f>
        <v>3.4</v>
      </c>
      <c r="E1214" s="24">
        <f>MEDIAN(MinStable*D1214,C1214,D1214)</f>
        <v>2.3862999999999999</v>
      </c>
      <c r="F1214" s="25">
        <f>E1214/D1214</f>
        <v>0.70185294117647057</v>
      </c>
      <c r="G1214" s="24">
        <f>MAX(0,C1214-E1214)</f>
        <v>0</v>
      </c>
      <c r="H1214" s="24">
        <f>MAX(0,E1214-C1214)</f>
        <v>0</v>
      </c>
      <c r="I1214">
        <f>MIN(MATCH(MEDIAN(MinStable,F1214,1),FC_L,1),3)</f>
        <v>2</v>
      </c>
      <c r="J1214" s="25">
        <f>INDEX(FC_E1,$I1214)+(MEDIAN(MinStable,$F1214,1)-INDEX(FC_L,$I1214))*(INDEX(FC_E1,$I1214+1)-INDEX(FC_E1,$I1214))/(INDEX(FC_L,$I1214+1)-INDEX(FC_L,$I1214))</f>
        <v>0.39729647058823531</v>
      </c>
      <c r="K1214" s="25">
        <f>INDEX(FC_E2,$I1214)+(MEDIAN(MinStable,$F1214,1)-INDEX(FC_L,$I1214))*(INDEX(FC_E2,$I1214+1)-INDEX(FC_E2,$I1214))/(INDEX(FC_L,$I1214+1)-INDEX(FC_L,$I1214))</f>
        <v>0.3922964705882353</v>
      </c>
      <c r="L1214" s="25">
        <f>INDEX(FC_E3,$I1214)+(MEDIAN(MinStable,$F1214,1)-INDEX(FC_L,$I1214))*(INDEX(FC_E3,$I1214+1)-INDEX(FC_E3,$I1214))/(INDEX(FC_L,$I1214+1)-INDEX(FC_L,$I1214))</f>
        <v>0.38548905882352941</v>
      </c>
      <c r="M1214" s="26">
        <f>(Cap_1*F1214/J1214+IF(N_base&gt;=2,Cap_2*F1214/K1214,0)+IF(N_base&gt;=3,Cap_3*F1214/L1214,0))*dt/60</f>
        <v>0.10151056193589909</v>
      </c>
    </row>
    <row r="1215" spans="1:13" x14ac:dyDescent="0.2">
      <c r="A1215">
        <v>1213</v>
      </c>
      <c r="B1215" s="22">
        <f>A1215/1440</f>
        <v>0.84236111111111112</v>
      </c>
      <c r="C1215" s="27">
        <f>Sim!C1215</f>
        <v>2.4943</v>
      </c>
      <c r="D1215" s="24">
        <f>Cap_base</f>
        <v>3.4</v>
      </c>
      <c r="E1215" s="24">
        <f>MEDIAN(MinStable*D1215,C1215,D1215)</f>
        <v>2.4943</v>
      </c>
      <c r="F1215" s="25">
        <f>E1215/D1215</f>
        <v>0.73361764705882349</v>
      </c>
      <c r="G1215" s="24">
        <f>MAX(0,C1215-E1215)</f>
        <v>0</v>
      </c>
      <c r="H1215" s="24">
        <f>MAX(0,E1215-C1215)</f>
        <v>0</v>
      </c>
      <c r="I1215">
        <f>MIN(MATCH(MEDIAN(MinStable,F1215,1),FC_L,1),3)</f>
        <v>2</v>
      </c>
      <c r="J1215" s="25">
        <f>INDEX(FC_E1,$I1215)+(MEDIAN(MinStable,$F1215,1)-INDEX(FC_L,$I1215))*(INDEX(FC_E1,$I1215+1)-INDEX(FC_E1,$I1215))/(INDEX(FC_L,$I1215+1)-INDEX(FC_L,$I1215))</f>
        <v>0.40237882352941179</v>
      </c>
      <c r="K1215" s="25">
        <f>INDEX(FC_E2,$I1215)+(MEDIAN(MinStable,$F1215,1)-INDEX(FC_L,$I1215))*(INDEX(FC_E2,$I1215+1)-INDEX(FC_E2,$I1215))/(INDEX(FC_L,$I1215+1)-INDEX(FC_L,$I1215))</f>
        <v>0.39737882352941178</v>
      </c>
      <c r="L1215" s="25">
        <f>INDEX(FC_E3,$I1215)+(MEDIAN(MinStable,$F1215,1)-INDEX(FC_L,$I1215))*(INDEX(FC_E3,$I1215+1)-INDEX(FC_E3,$I1215))/(INDEX(FC_L,$I1215+1)-INDEX(FC_L,$I1215))</f>
        <v>0.39044435294117646</v>
      </c>
      <c r="M1215" s="26">
        <f>(Cap_1*F1215/J1215+IF(N_base&gt;=2,Cap_2*F1215/K1215,0)+IF(N_base&gt;=3,Cap_3*F1215/L1215,0))*dt/60</f>
        <v>0.10475701302238084</v>
      </c>
    </row>
    <row r="1216" spans="1:13" x14ac:dyDescent="0.2">
      <c r="A1216">
        <v>1214</v>
      </c>
      <c r="B1216" s="22">
        <f>A1216/1440</f>
        <v>0.84305555555555556</v>
      </c>
      <c r="C1216" s="27">
        <f>Sim!C1216</f>
        <v>2.4394999999999998</v>
      </c>
      <c r="D1216" s="24">
        <f>Cap_base</f>
        <v>3.4</v>
      </c>
      <c r="E1216" s="24">
        <f>MEDIAN(MinStable*D1216,C1216,D1216)</f>
        <v>2.4394999999999998</v>
      </c>
      <c r="F1216" s="25">
        <f>E1216/D1216</f>
        <v>0.71749999999999992</v>
      </c>
      <c r="G1216" s="24">
        <f>MAX(0,C1216-E1216)</f>
        <v>0</v>
      </c>
      <c r="H1216" s="24">
        <f>MAX(0,E1216-C1216)</f>
        <v>0</v>
      </c>
      <c r="I1216">
        <f>MIN(MATCH(MEDIAN(MinStable,F1216,1),FC_L,1),3)</f>
        <v>2</v>
      </c>
      <c r="J1216" s="25">
        <f>INDEX(FC_E1,$I1216)+(MEDIAN(MinStable,$F1216,1)-INDEX(FC_L,$I1216))*(INDEX(FC_E1,$I1216+1)-INDEX(FC_E1,$I1216))/(INDEX(FC_L,$I1216+1)-INDEX(FC_L,$I1216))</f>
        <v>0.39979999999999999</v>
      </c>
      <c r="K1216" s="25">
        <f>INDEX(FC_E2,$I1216)+(MEDIAN(MinStable,$F1216,1)-INDEX(FC_L,$I1216))*(INDEX(FC_E2,$I1216+1)-INDEX(FC_E2,$I1216))/(INDEX(FC_L,$I1216+1)-INDEX(FC_L,$I1216))</f>
        <v>0.39479999999999998</v>
      </c>
      <c r="L1216" s="25">
        <f>INDEX(FC_E3,$I1216)+(MEDIAN(MinStable,$F1216,1)-INDEX(FC_L,$I1216))*(INDEX(FC_E3,$I1216+1)-INDEX(FC_E3,$I1216))/(INDEX(FC_L,$I1216+1)-INDEX(FC_L,$I1216))</f>
        <v>0.38793</v>
      </c>
      <c r="M1216" s="26">
        <f>(Cap_1*F1216/J1216+IF(N_base&gt;=2,Cap_2*F1216/K1216,0)+IF(N_base&gt;=3,Cap_3*F1216/L1216,0))*dt/60</f>
        <v>0.10312011333433406</v>
      </c>
    </row>
    <row r="1217" spans="1:13" x14ac:dyDescent="0.2">
      <c r="A1217">
        <v>1215</v>
      </c>
      <c r="B1217" s="22">
        <f>A1217/1440</f>
        <v>0.84375</v>
      </c>
      <c r="C1217" s="27">
        <f>Sim!C1217</f>
        <v>2.4554999999999998</v>
      </c>
      <c r="D1217" s="24">
        <f>Cap_base</f>
        <v>3.4</v>
      </c>
      <c r="E1217" s="24">
        <f>MEDIAN(MinStable*D1217,C1217,D1217)</f>
        <v>2.4554999999999998</v>
      </c>
      <c r="F1217" s="25">
        <f>E1217/D1217</f>
        <v>0.72220588235294114</v>
      </c>
      <c r="G1217" s="24">
        <f>MAX(0,C1217-E1217)</f>
        <v>0</v>
      </c>
      <c r="H1217" s="24">
        <f>MAX(0,E1217-C1217)</f>
        <v>0</v>
      </c>
      <c r="I1217">
        <f>MIN(MATCH(MEDIAN(MinStable,F1217,1),FC_L,1),3)</f>
        <v>2</v>
      </c>
      <c r="J1217" s="25">
        <f>INDEX(FC_E1,$I1217)+(MEDIAN(MinStable,$F1217,1)-INDEX(FC_L,$I1217))*(INDEX(FC_E1,$I1217+1)-INDEX(FC_E1,$I1217))/(INDEX(FC_L,$I1217+1)-INDEX(FC_L,$I1217))</f>
        <v>0.40055294117647061</v>
      </c>
      <c r="K1217" s="25">
        <f>INDEX(FC_E2,$I1217)+(MEDIAN(MinStable,$F1217,1)-INDEX(FC_L,$I1217))*(INDEX(FC_E2,$I1217+1)-INDEX(FC_E2,$I1217))/(INDEX(FC_L,$I1217+1)-INDEX(FC_L,$I1217))</f>
        <v>0.39555294117647061</v>
      </c>
      <c r="L1217" s="25">
        <f>INDEX(FC_E3,$I1217)+(MEDIAN(MinStable,$F1217,1)-INDEX(FC_L,$I1217))*(INDEX(FC_E3,$I1217+1)-INDEX(FC_E3,$I1217))/(INDEX(FC_L,$I1217+1)-INDEX(FC_L,$I1217))</f>
        <v>0.38866411764705883</v>
      </c>
      <c r="M1217" s="26">
        <f>(Cap_1*F1217/J1217+IF(N_base&gt;=2,Cap_2*F1217/K1217,0)+IF(N_base&gt;=3,Cap_3*F1217/L1217,0))*dt/60</f>
        <v>0.10360023116425419</v>
      </c>
    </row>
    <row r="1218" spans="1:13" x14ac:dyDescent="0.2">
      <c r="A1218">
        <v>1216</v>
      </c>
      <c r="B1218" s="22">
        <f>A1218/1440</f>
        <v>0.84444444444444444</v>
      </c>
      <c r="C1218" s="27">
        <f>Sim!C1218</f>
        <v>2.4996999999999998</v>
      </c>
      <c r="D1218" s="24">
        <f>Cap_base</f>
        <v>3.4</v>
      </c>
      <c r="E1218" s="24">
        <f>MEDIAN(MinStable*D1218,C1218,D1218)</f>
        <v>2.4996999999999998</v>
      </c>
      <c r="F1218" s="25">
        <f>E1218/D1218</f>
        <v>0.73520588235294115</v>
      </c>
      <c r="G1218" s="24">
        <f>MAX(0,C1218-E1218)</f>
        <v>0</v>
      </c>
      <c r="H1218" s="24">
        <f>MAX(0,E1218-C1218)</f>
        <v>0</v>
      </c>
      <c r="I1218">
        <f>MIN(MATCH(MEDIAN(MinStable,F1218,1),FC_L,1),3)</f>
        <v>2</v>
      </c>
      <c r="J1218" s="25">
        <f>INDEX(FC_E1,$I1218)+(MEDIAN(MinStable,$F1218,1)-INDEX(FC_L,$I1218))*(INDEX(FC_E1,$I1218+1)-INDEX(FC_E1,$I1218))/(INDEX(FC_L,$I1218+1)-INDEX(FC_L,$I1218))</f>
        <v>0.40263294117647064</v>
      </c>
      <c r="K1218" s="25">
        <f>INDEX(FC_E2,$I1218)+(MEDIAN(MinStable,$F1218,1)-INDEX(FC_L,$I1218))*(INDEX(FC_E2,$I1218+1)-INDEX(FC_E2,$I1218))/(INDEX(FC_L,$I1218+1)-INDEX(FC_L,$I1218))</f>
        <v>0.39763294117647063</v>
      </c>
      <c r="L1218" s="25">
        <f>INDEX(FC_E3,$I1218)+(MEDIAN(MinStable,$F1218,1)-INDEX(FC_L,$I1218))*(INDEX(FC_E3,$I1218+1)-INDEX(FC_E3,$I1218))/(INDEX(FC_L,$I1218+1)-INDEX(FC_L,$I1218))</f>
        <v>0.39069211764705886</v>
      </c>
      <c r="M1218" s="26">
        <f>(Cap_1*F1218/J1218+IF(N_base&gt;=2,Cap_2*F1218/K1218,0)+IF(N_base&gt;=3,Cap_3*F1218/L1218,0))*dt/60</f>
        <v>0.10491717205171296</v>
      </c>
    </row>
    <row r="1219" spans="1:13" x14ac:dyDescent="0.2">
      <c r="A1219">
        <v>1217</v>
      </c>
      <c r="B1219" s="22">
        <f>A1219/1440</f>
        <v>0.84513888888888888</v>
      </c>
      <c r="C1219" s="27">
        <f>Sim!C1219</f>
        <v>2.5131000000000001</v>
      </c>
      <c r="D1219" s="24">
        <f>Cap_base</f>
        <v>3.4</v>
      </c>
      <c r="E1219" s="24">
        <f>MEDIAN(MinStable*D1219,C1219,D1219)</f>
        <v>2.5131000000000001</v>
      </c>
      <c r="F1219" s="25">
        <f>E1219/D1219</f>
        <v>0.73914705882352949</v>
      </c>
      <c r="G1219" s="24">
        <f>MAX(0,C1219-E1219)</f>
        <v>0</v>
      </c>
      <c r="H1219" s="24">
        <f>MAX(0,E1219-C1219)</f>
        <v>0</v>
      </c>
      <c r="I1219">
        <f>MIN(MATCH(MEDIAN(MinStable,F1219,1),FC_L,1),3)</f>
        <v>2</v>
      </c>
      <c r="J1219" s="25">
        <f>INDEX(FC_E1,$I1219)+(MEDIAN(MinStable,$F1219,1)-INDEX(FC_L,$I1219))*(INDEX(FC_E1,$I1219+1)-INDEX(FC_E1,$I1219))/(INDEX(FC_L,$I1219+1)-INDEX(FC_L,$I1219))</f>
        <v>0.40326352941176474</v>
      </c>
      <c r="K1219" s="25">
        <f>INDEX(FC_E2,$I1219)+(MEDIAN(MinStable,$F1219,1)-INDEX(FC_L,$I1219))*(INDEX(FC_E2,$I1219+1)-INDEX(FC_E2,$I1219))/(INDEX(FC_L,$I1219+1)-INDEX(FC_L,$I1219))</f>
        <v>0.39826352941176474</v>
      </c>
      <c r="L1219" s="25">
        <f>INDEX(FC_E3,$I1219)+(MEDIAN(MinStable,$F1219,1)-INDEX(FC_L,$I1219))*(INDEX(FC_E3,$I1219+1)-INDEX(FC_E3,$I1219))/(INDEX(FC_L,$I1219+1)-INDEX(FC_L,$I1219))</f>
        <v>0.39130694117647064</v>
      </c>
      <c r="M1219" s="26">
        <f>(Cap_1*F1219/J1219+IF(N_base&gt;=2,Cap_2*F1219/K1219,0)+IF(N_base&gt;=3,Cap_3*F1219/L1219,0))*dt/60</f>
        <v>0.10531372690472039</v>
      </c>
    </row>
    <row r="1220" spans="1:13" x14ac:dyDescent="0.2">
      <c r="A1220">
        <v>1218</v>
      </c>
      <c r="B1220" s="22">
        <f>A1220/1440</f>
        <v>0.84583333333333333</v>
      </c>
      <c r="C1220" s="27">
        <f>Sim!C1220</f>
        <v>2.5583</v>
      </c>
      <c r="D1220" s="24">
        <f>Cap_base</f>
        <v>3.4</v>
      </c>
      <c r="E1220" s="24">
        <f>MEDIAN(MinStable*D1220,C1220,D1220)</f>
        <v>2.5583</v>
      </c>
      <c r="F1220" s="25">
        <f>E1220/D1220</f>
        <v>0.75244117647058828</v>
      </c>
      <c r="G1220" s="24">
        <f>MAX(0,C1220-E1220)</f>
        <v>0</v>
      </c>
      <c r="H1220" s="24">
        <f>MAX(0,E1220-C1220)</f>
        <v>0</v>
      </c>
      <c r="I1220">
        <f>MIN(MATCH(MEDIAN(MinStable,F1220,1),FC_L,1),3)</f>
        <v>3</v>
      </c>
      <c r="J1220" s="25">
        <f>INDEX(FC_E1,$I1220)+(MEDIAN(MinStable,$F1220,1)-INDEX(FC_L,$I1220))*(INDEX(FC_E1,$I1220+1)-INDEX(FC_E1,$I1220))/(INDEX(FC_L,$I1220+1)-INDEX(FC_L,$I1220))</f>
        <v>0.40522458823529417</v>
      </c>
      <c r="K1220" s="25">
        <f>INDEX(FC_E2,$I1220)+(MEDIAN(MinStable,$F1220,1)-INDEX(FC_L,$I1220))*(INDEX(FC_E2,$I1220+1)-INDEX(FC_E2,$I1220))/(INDEX(FC_L,$I1220+1)-INDEX(FC_L,$I1220))</f>
        <v>0.40021482352941179</v>
      </c>
      <c r="L1220" s="25">
        <f>INDEX(FC_E3,$I1220)+(MEDIAN(MinStable,$F1220,1)-INDEX(FC_L,$I1220))*(INDEX(FC_E3,$I1220+1)-INDEX(FC_E3,$I1220))/(INDEX(FC_L,$I1220+1)-INDEX(FC_L,$I1220))</f>
        <v>0.39321482352941178</v>
      </c>
      <c r="M1220" s="26">
        <f>(Cap_1*F1220/J1220+IF(N_base&gt;=2,Cap_2*F1220/K1220,0)+IF(N_base&gt;=3,Cap_3*F1220/L1220,0))*dt/60</f>
        <v>0.1066873515965901</v>
      </c>
    </row>
    <row r="1221" spans="1:13" x14ac:dyDescent="0.2">
      <c r="A1221">
        <v>1219</v>
      </c>
      <c r="B1221" s="22">
        <f>A1221/1440</f>
        <v>0.84652777777777777</v>
      </c>
      <c r="C1221" s="27">
        <f>Sim!C1221</f>
        <v>2.4220000000000002</v>
      </c>
      <c r="D1221" s="24">
        <f>Cap_base</f>
        <v>3.4</v>
      </c>
      <c r="E1221" s="24">
        <f>MEDIAN(MinStable*D1221,C1221,D1221)</f>
        <v>2.4220000000000002</v>
      </c>
      <c r="F1221" s="25">
        <f>E1221/D1221</f>
        <v>0.71235294117647063</v>
      </c>
      <c r="G1221" s="24">
        <f>MAX(0,C1221-E1221)</f>
        <v>0</v>
      </c>
      <c r="H1221" s="24">
        <f>MAX(0,E1221-C1221)</f>
        <v>0</v>
      </c>
      <c r="I1221">
        <f>MIN(MATCH(MEDIAN(MinStable,F1221,1),FC_L,1),3)</f>
        <v>2</v>
      </c>
      <c r="J1221" s="25">
        <f>INDEX(FC_E1,$I1221)+(MEDIAN(MinStable,$F1221,1)-INDEX(FC_L,$I1221))*(INDEX(FC_E1,$I1221+1)-INDEX(FC_E1,$I1221))/(INDEX(FC_L,$I1221+1)-INDEX(FC_L,$I1221))</f>
        <v>0.39897647058823532</v>
      </c>
      <c r="K1221" s="25">
        <f>INDEX(FC_E2,$I1221)+(MEDIAN(MinStable,$F1221,1)-INDEX(FC_L,$I1221))*(INDEX(FC_E2,$I1221+1)-INDEX(FC_E2,$I1221))/(INDEX(FC_L,$I1221+1)-INDEX(FC_L,$I1221))</f>
        <v>0.39397647058823532</v>
      </c>
      <c r="L1221" s="25">
        <f>INDEX(FC_E3,$I1221)+(MEDIAN(MinStable,$F1221,1)-INDEX(FC_L,$I1221))*(INDEX(FC_E3,$I1221+1)-INDEX(FC_E3,$I1221))/(INDEX(FC_L,$I1221+1)-INDEX(FC_L,$I1221))</f>
        <v>0.38712705882352944</v>
      </c>
      <c r="M1221" s="26">
        <f>(Cap_1*F1221/J1221+IF(N_base&gt;=2,Cap_2*F1221/K1221,0)+IF(N_base&gt;=3,Cap_3*F1221/L1221,0))*dt/60</f>
        <v>0.1025928977328756</v>
      </c>
    </row>
    <row r="1222" spans="1:13" x14ac:dyDescent="0.2">
      <c r="A1222">
        <v>1220</v>
      </c>
      <c r="B1222" s="22">
        <f>A1222/1440</f>
        <v>0.84722222222222221</v>
      </c>
      <c r="C1222" s="27">
        <f>Sim!C1222</f>
        <v>2.4546999999999999</v>
      </c>
      <c r="D1222" s="24">
        <f>Cap_base</f>
        <v>3.4</v>
      </c>
      <c r="E1222" s="24">
        <f>MEDIAN(MinStable*D1222,C1222,D1222)</f>
        <v>2.4546999999999999</v>
      </c>
      <c r="F1222" s="25">
        <f>E1222/D1222</f>
        <v>0.72197058823529414</v>
      </c>
      <c r="G1222" s="24">
        <f>MAX(0,C1222-E1222)</f>
        <v>0</v>
      </c>
      <c r="H1222" s="24">
        <f>MAX(0,E1222-C1222)</f>
        <v>0</v>
      </c>
      <c r="I1222">
        <f>MIN(MATCH(MEDIAN(MinStable,F1222,1),FC_L,1),3)</f>
        <v>2</v>
      </c>
      <c r="J1222" s="25">
        <f>INDEX(FC_E1,$I1222)+(MEDIAN(MinStable,$F1222,1)-INDEX(FC_L,$I1222))*(INDEX(FC_E1,$I1222+1)-INDEX(FC_E1,$I1222))/(INDEX(FC_L,$I1222+1)-INDEX(FC_L,$I1222))</f>
        <v>0.40051529411764708</v>
      </c>
      <c r="K1222" s="25">
        <f>INDEX(FC_E2,$I1222)+(MEDIAN(MinStable,$F1222,1)-INDEX(FC_L,$I1222))*(INDEX(FC_E2,$I1222+1)-INDEX(FC_E2,$I1222))/(INDEX(FC_L,$I1222+1)-INDEX(FC_L,$I1222))</f>
        <v>0.39551529411764708</v>
      </c>
      <c r="L1222" s="25">
        <f>INDEX(FC_E3,$I1222)+(MEDIAN(MinStable,$F1222,1)-INDEX(FC_L,$I1222))*(INDEX(FC_E3,$I1222+1)-INDEX(FC_E3,$I1222))/(INDEX(FC_L,$I1222+1)-INDEX(FC_L,$I1222))</f>
        <v>0.38862741176470589</v>
      </c>
      <c r="M1222" s="26">
        <f>(Cap_1*F1222/J1222+IF(N_base&gt;=2,Cap_2*F1222/K1222,0)+IF(N_base&gt;=3,Cap_3*F1222/L1222,0))*dt/60</f>
        <v>0.10357626838837347</v>
      </c>
    </row>
    <row r="1223" spans="1:13" x14ac:dyDescent="0.2">
      <c r="A1223">
        <v>1221</v>
      </c>
      <c r="B1223" s="22">
        <f>A1223/1440</f>
        <v>0.84791666666666665</v>
      </c>
      <c r="C1223" s="27">
        <f>Sim!C1223</f>
        <v>2.4176000000000002</v>
      </c>
      <c r="D1223" s="24">
        <f>Cap_base</f>
        <v>3.4</v>
      </c>
      <c r="E1223" s="24">
        <f>MEDIAN(MinStable*D1223,C1223,D1223)</f>
        <v>2.4176000000000002</v>
      </c>
      <c r="F1223" s="25">
        <f>E1223/D1223</f>
        <v>0.71105882352941185</v>
      </c>
      <c r="G1223" s="24">
        <f>MAX(0,C1223-E1223)</f>
        <v>0</v>
      </c>
      <c r="H1223" s="24">
        <f>MAX(0,E1223-C1223)</f>
        <v>0</v>
      </c>
      <c r="I1223">
        <f>MIN(MATCH(MEDIAN(MinStable,F1223,1),FC_L,1),3)</f>
        <v>2</v>
      </c>
      <c r="J1223" s="25">
        <f>INDEX(FC_E1,$I1223)+(MEDIAN(MinStable,$F1223,1)-INDEX(FC_L,$I1223))*(INDEX(FC_E1,$I1223+1)-INDEX(FC_E1,$I1223))/(INDEX(FC_L,$I1223+1)-INDEX(FC_L,$I1223))</f>
        <v>0.39876941176470593</v>
      </c>
      <c r="K1223" s="25">
        <f>INDEX(FC_E2,$I1223)+(MEDIAN(MinStable,$F1223,1)-INDEX(FC_L,$I1223))*(INDEX(FC_E2,$I1223+1)-INDEX(FC_E2,$I1223))/(INDEX(FC_L,$I1223+1)-INDEX(FC_L,$I1223))</f>
        <v>0.39376941176470592</v>
      </c>
      <c r="L1223" s="25">
        <f>INDEX(FC_E3,$I1223)+(MEDIAN(MinStable,$F1223,1)-INDEX(FC_L,$I1223))*(INDEX(FC_E3,$I1223+1)-INDEX(FC_E3,$I1223))/(INDEX(FC_L,$I1223+1)-INDEX(FC_L,$I1223))</f>
        <v>0.38692517647058827</v>
      </c>
      <c r="M1223" s="26">
        <f>(Cap_1*F1223/J1223+IF(N_base&gt;=2,Cap_2*F1223/K1223,0)+IF(N_base&gt;=3,Cap_3*F1223/L1223,0))*dt/60</f>
        <v>0.10245999613638188</v>
      </c>
    </row>
    <row r="1224" spans="1:13" x14ac:dyDescent="0.2">
      <c r="A1224">
        <v>1222</v>
      </c>
      <c r="B1224" s="22">
        <f>A1224/1440</f>
        <v>0.84861111111111109</v>
      </c>
      <c r="C1224" s="27">
        <f>Sim!C1224</f>
        <v>2.4157999999999999</v>
      </c>
      <c r="D1224" s="24">
        <f>Cap_base</f>
        <v>3.4</v>
      </c>
      <c r="E1224" s="24">
        <f>MEDIAN(MinStable*D1224,C1224,D1224)</f>
        <v>2.4157999999999999</v>
      </c>
      <c r="F1224" s="25">
        <f>E1224/D1224</f>
        <v>0.71052941176470585</v>
      </c>
      <c r="G1224" s="24">
        <f>MAX(0,C1224-E1224)</f>
        <v>0</v>
      </c>
      <c r="H1224" s="24">
        <f>MAX(0,E1224-C1224)</f>
        <v>0</v>
      </c>
      <c r="I1224">
        <f>MIN(MATCH(MEDIAN(MinStable,F1224,1),FC_L,1),3)</f>
        <v>2</v>
      </c>
      <c r="J1224" s="25">
        <f>INDEX(FC_E1,$I1224)+(MEDIAN(MinStable,$F1224,1)-INDEX(FC_L,$I1224))*(INDEX(FC_E1,$I1224+1)-INDEX(FC_E1,$I1224))/(INDEX(FC_L,$I1224+1)-INDEX(FC_L,$I1224))</f>
        <v>0.39868470588235294</v>
      </c>
      <c r="K1224" s="25">
        <f>INDEX(FC_E2,$I1224)+(MEDIAN(MinStable,$F1224,1)-INDEX(FC_L,$I1224))*(INDEX(FC_E2,$I1224+1)-INDEX(FC_E2,$I1224))/(INDEX(FC_L,$I1224+1)-INDEX(FC_L,$I1224))</f>
        <v>0.39368470588235294</v>
      </c>
      <c r="L1224" s="25">
        <f>INDEX(FC_E3,$I1224)+(MEDIAN(MinStable,$F1224,1)-INDEX(FC_L,$I1224))*(INDEX(FC_E3,$I1224+1)-INDEX(FC_E3,$I1224))/(INDEX(FC_L,$I1224+1)-INDEX(FC_L,$I1224))</f>
        <v>0.3868425882352941</v>
      </c>
      <c r="M1224" s="26">
        <f>(Cap_1*F1224/J1224+IF(N_base&gt;=2,Cap_2*F1224/K1224,0)+IF(N_base&gt;=3,Cap_3*F1224/L1224,0))*dt/60</f>
        <v>0.10240558728709732</v>
      </c>
    </row>
    <row r="1225" spans="1:13" x14ac:dyDescent="0.2">
      <c r="A1225">
        <v>1223</v>
      </c>
      <c r="B1225" s="22">
        <f>A1225/1440</f>
        <v>0.84930555555555554</v>
      </c>
      <c r="C1225" s="27">
        <f>Sim!C1225</f>
        <v>2.3971</v>
      </c>
      <c r="D1225" s="24">
        <f>Cap_base</f>
        <v>3.4</v>
      </c>
      <c r="E1225" s="24">
        <f>MEDIAN(MinStable*D1225,C1225,D1225)</f>
        <v>2.3971</v>
      </c>
      <c r="F1225" s="25">
        <f>E1225/D1225</f>
        <v>0.7050294117647059</v>
      </c>
      <c r="G1225" s="24">
        <f>MAX(0,C1225-E1225)</f>
        <v>0</v>
      </c>
      <c r="H1225" s="24">
        <f>MAX(0,E1225-C1225)</f>
        <v>0</v>
      </c>
      <c r="I1225">
        <f>MIN(MATCH(MEDIAN(MinStable,F1225,1),FC_L,1),3)</f>
        <v>2</v>
      </c>
      <c r="J1225" s="25">
        <f>INDEX(FC_E1,$I1225)+(MEDIAN(MinStable,$F1225,1)-INDEX(FC_L,$I1225))*(INDEX(FC_E1,$I1225+1)-INDEX(FC_E1,$I1225))/(INDEX(FC_L,$I1225+1)-INDEX(FC_L,$I1225))</f>
        <v>0.39780470588235295</v>
      </c>
      <c r="K1225" s="25">
        <f>INDEX(FC_E2,$I1225)+(MEDIAN(MinStable,$F1225,1)-INDEX(FC_L,$I1225))*(INDEX(FC_E2,$I1225+1)-INDEX(FC_E2,$I1225))/(INDEX(FC_L,$I1225+1)-INDEX(FC_L,$I1225))</f>
        <v>0.39280470588235294</v>
      </c>
      <c r="L1225" s="25">
        <f>INDEX(FC_E3,$I1225)+(MEDIAN(MinStable,$F1225,1)-INDEX(FC_L,$I1225))*(INDEX(FC_E3,$I1225+1)-INDEX(FC_E3,$I1225))/(INDEX(FC_L,$I1225+1)-INDEX(FC_L,$I1225))</f>
        <v>0.38598458823529413</v>
      </c>
      <c r="M1225" s="26">
        <f>(Cap_1*F1225/J1225+IF(N_base&gt;=2,Cap_2*F1225/K1225,0)+IF(N_base&gt;=3,Cap_3*F1225/L1225,0))*dt/60</f>
        <v>0.10183896121795771</v>
      </c>
    </row>
    <row r="1226" spans="1:13" x14ac:dyDescent="0.2">
      <c r="A1226">
        <v>1224</v>
      </c>
      <c r="B1226" s="22">
        <f>A1226/1440</f>
        <v>0.85</v>
      </c>
      <c r="C1226" s="27">
        <f>Sim!C1226</f>
        <v>2.5009000000000001</v>
      </c>
      <c r="D1226" s="24">
        <f>Cap_base</f>
        <v>3.4</v>
      </c>
      <c r="E1226" s="24">
        <f>MEDIAN(MinStable*D1226,C1226,D1226)</f>
        <v>2.5009000000000001</v>
      </c>
      <c r="F1226" s="25">
        <f>E1226/D1226</f>
        <v>0.73555882352941182</v>
      </c>
      <c r="G1226" s="24">
        <f>MAX(0,C1226-E1226)</f>
        <v>0</v>
      </c>
      <c r="H1226" s="24">
        <f>MAX(0,E1226-C1226)</f>
        <v>0</v>
      </c>
      <c r="I1226">
        <f>MIN(MATCH(MEDIAN(MinStable,F1226,1),FC_L,1),3)</f>
        <v>2</v>
      </c>
      <c r="J1226" s="25">
        <f>INDEX(FC_E1,$I1226)+(MEDIAN(MinStable,$F1226,1)-INDEX(FC_L,$I1226))*(INDEX(FC_E1,$I1226+1)-INDEX(FC_E1,$I1226))/(INDEX(FC_L,$I1226+1)-INDEX(FC_L,$I1226))</f>
        <v>0.40268941176470591</v>
      </c>
      <c r="K1226" s="25">
        <f>INDEX(FC_E2,$I1226)+(MEDIAN(MinStable,$F1226,1)-INDEX(FC_L,$I1226))*(INDEX(FC_E2,$I1226+1)-INDEX(FC_E2,$I1226))/(INDEX(FC_L,$I1226+1)-INDEX(FC_L,$I1226))</f>
        <v>0.3976894117647059</v>
      </c>
      <c r="L1226" s="25">
        <f>INDEX(FC_E3,$I1226)+(MEDIAN(MinStable,$F1226,1)-INDEX(FC_L,$I1226))*(INDEX(FC_E3,$I1226+1)-INDEX(FC_E3,$I1226))/(INDEX(FC_L,$I1226+1)-INDEX(FC_L,$I1226))</f>
        <v>0.39074717647058826</v>
      </c>
      <c r="M1226" s="26">
        <f>(Cap_1*F1226/J1226+IF(N_base&gt;=2,Cap_2*F1226/K1226,0)+IF(N_base&gt;=3,Cap_3*F1226/L1226,0))*dt/60</f>
        <v>0.1049527353418859</v>
      </c>
    </row>
    <row r="1227" spans="1:13" x14ac:dyDescent="0.2">
      <c r="A1227">
        <v>1225</v>
      </c>
      <c r="B1227" s="22">
        <f>A1227/1440</f>
        <v>0.85069444444444442</v>
      </c>
      <c r="C1227" s="27">
        <f>Sim!C1227</f>
        <v>2.4300999999999999</v>
      </c>
      <c r="D1227" s="24">
        <f>Cap_base</f>
        <v>3.4</v>
      </c>
      <c r="E1227" s="24">
        <f>MEDIAN(MinStable*D1227,C1227,D1227)</f>
        <v>2.4300999999999999</v>
      </c>
      <c r="F1227" s="25">
        <f>E1227/D1227</f>
        <v>0.71473529411764702</v>
      </c>
      <c r="G1227" s="24">
        <f>MAX(0,C1227-E1227)</f>
        <v>0</v>
      </c>
      <c r="H1227" s="24">
        <f>MAX(0,E1227-C1227)</f>
        <v>0</v>
      </c>
      <c r="I1227">
        <f>MIN(MATCH(MEDIAN(MinStable,F1227,1),FC_L,1),3)</f>
        <v>2</v>
      </c>
      <c r="J1227" s="25">
        <f>INDEX(FC_E1,$I1227)+(MEDIAN(MinStable,$F1227,1)-INDEX(FC_L,$I1227))*(INDEX(FC_E1,$I1227+1)-INDEX(FC_E1,$I1227))/(INDEX(FC_L,$I1227+1)-INDEX(FC_L,$I1227))</f>
        <v>0.39935764705882354</v>
      </c>
      <c r="K1227" s="25">
        <f>INDEX(FC_E2,$I1227)+(MEDIAN(MinStable,$F1227,1)-INDEX(FC_L,$I1227))*(INDEX(FC_E2,$I1227+1)-INDEX(FC_E2,$I1227))/(INDEX(FC_L,$I1227+1)-INDEX(FC_L,$I1227))</f>
        <v>0.39435764705882353</v>
      </c>
      <c r="L1227" s="25">
        <f>INDEX(FC_E3,$I1227)+(MEDIAN(MinStable,$F1227,1)-INDEX(FC_L,$I1227))*(INDEX(FC_E3,$I1227+1)-INDEX(FC_E3,$I1227))/(INDEX(FC_L,$I1227+1)-INDEX(FC_L,$I1227))</f>
        <v>0.38749870588235297</v>
      </c>
      <c r="M1227" s="26">
        <f>(Cap_1*F1227/J1227+IF(N_base&gt;=2,Cap_2*F1227/K1227,0)+IF(N_base&gt;=3,Cap_3*F1227/L1227,0))*dt/60</f>
        <v>0.10283719507181385</v>
      </c>
    </row>
    <row r="1228" spans="1:13" x14ac:dyDescent="0.2">
      <c r="A1228">
        <v>1226</v>
      </c>
      <c r="B1228" s="22">
        <f>A1228/1440</f>
        <v>0.85138888888888886</v>
      </c>
      <c r="C1228" s="27">
        <f>Sim!C1228</f>
        <v>2.4493</v>
      </c>
      <c r="D1228" s="24">
        <f>Cap_base</f>
        <v>3.4</v>
      </c>
      <c r="E1228" s="24">
        <f>MEDIAN(MinStable*D1228,C1228,D1228)</f>
        <v>2.4493</v>
      </c>
      <c r="F1228" s="25">
        <f>E1228/D1228</f>
        <v>0.72038235294117647</v>
      </c>
      <c r="G1228" s="24">
        <f>MAX(0,C1228-E1228)</f>
        <v>0</v>
      </c>
      <c r="H1228" s="24">
        <f>MAX(0,E1228-C1228)</f>
        <v>0</v>
      </c>
      <c r="I1228">
        <f>MIN(MATCH(MEDIAN(MinStable,F1228,1),FC_L,1),3)</f>
        <v>2</v>
      </c>
      <c r="J1228" s="25">
        <f>INDEX(FC_E1,$I1228)+(MEDIAN(MinStable,$F1228,1)-INDEX(FC_L,$I1228))*(INDEX(FC_E1,$I1228+1)-INDEX(FC_E1,$I1228))/(INDEX(FC_L,$I1228+1)-INDEX(FC_L,$I1228))</f>
        <v>0.40026117647058823</v>
      </c>
      <c r="K1228" s="25">
        <f>INDEX(FC_E2,$I1228)+(MEDIAN(MinStable,$F1228,1)-INDEX(FC_L,$I1228))*(INDEX(FC_E2,$I1228+1)-INDEX(FC_E2,$I1228))/(INDEX(FC_L,$I1228+1)-INDEX(FC_L,$I1228))</f>
        <v>0.39526117647058823</v>
      </c>
      <c r="L1228" s="25">
        <f>INDEX(FC_E3,$I1228)+(MEDIAN(MinStable,$F1228,1)-INDEX(FC_L,$I1228))*(INDEX(FC_E3,$I1228+1)-INDEX(FC_E3,$I1228))/(INDEX(FC_L,$I1228+1)-INDEX(FC_L,$I1228))</f>
        <v>0.38837964705882355</v>
      </c>
      <c r="M1228" s="26">
        <f>(Cap_1*F1228/J1228+IF(N_base&gt;=2,Cap_2*F1228/K1228,0)+IF(N_base&gt;=3,Cap_3*F1228/L1228,0))*dt/60</f>
        <v>0.10341440107896327</v>
      </c>
    </row>
    <row r="1229" spans="1:13" x14ac:dyDescent="0.2">
      <c r="A1229">
        <v>1227</v>
      </c>
      <c r="B1229" s="22">
        <f>A1229/1440</f>
        <v>0.8520833333333333</v>
      </c>
      <c r="C1229" s="27">
        <f>Sim!C1229</f>
        <v>2.3944000000000001</v>
      </c>
      <c r="D1229" s="24">
        <f>Cap_base</f>
        <v>3.4</v>
      </c>
      <c r="E1229" s="24">
        <f>MEDIAN(MinStable*D1229,C1229,D1229)</f>
        <v>2.3944000000000001</v>
      </c>
      <c r="F1229" s="25">
        <f>E1229/D1229</f>
        <v>0.70423529411764707</v>
      </c>
      <c r="G1229" s="24">
        <f>MAX(0,C1229-E1229)</f>
        <v>0</v>
      </c>
      <c r="H1229" s="24">
        <f>MAX(0,E1229-C1229)</f>
        <v>0</v>
      </c>
      <c r="I1229">
        <f>MIN(MATCH(MEDIAN(MinStable,F1229,1),FC_L,1),3)</f>
        <v>2</v>
      </c>
      <c r="J1229" s="25">
        <f>INDEX(FC_E1,$I1229)+(MEDIAN(MinStable,$F1229,1)-INDEX(FC_L,$I1229))*(INDEX(FC_E1,$I1229+1)-INDEX(FC_E1,$I1229))/(INDEX(FC_L,$I1229+1)-INDEX(FC_L,$I1229))</f>
        <v>0.39767764705882358</v>
      </c>
      <c r="K1229" s="25">
        <f>INDEX(FC_E2,$I1229)+(MEDIAN(MinStable,$F1229,1)-INDEX(FC_L,$I1229))*(INDEX(FC_E2,$I1229+1)-INDEX(FC_E2,$I1229))/(INDEX(FC_L,$I1229+1)-INDEX(FC_L,$I1229))</f>
        <v>0.39267764705882358</v>
      </c>
      <c r="L1229" s="25">
        <f>INDEX(FC_E3,$I1229)+(MEDIAN(MinStable,$F1229,1)-INDEX(FC_L,$I1229))*(INDEX(FC_E3,$I1229+1)-INDEX(FC_E3,$I1229))/(INDEX(FC_L,$I1229+1)-INDEX(FC_L,$I1229))</f>
        <v>0.38586070588235294</v>
      </c>
      <c r="M1229" s="26">
        <f>(Cap_1*F1229/J1229+IF(N_base&gt;=2,Cap_2*F1229/K1229,0)+IF(N_base&gt;=3,Cap_3*F1229/L1229,0))*dt/60</f>
        <v>0.10175694053927382</v>
      </c>
    </row>
    <row r="1230" spans="1:13" x14ac:dyDescent="0.2">
      <c r="A1230">
        <v>1228</v>
      </c>
      <c r="B1230" s="22">
        <f>A1230/1440</f>
        <v>0.85277777777777775</v>
      </c>
      <c r="C1230" s="27">
        <f>Sim!C1230</f>
        <v>2.4064999999999999</v>
      </c>
      <c r="D1230" s="24">
        <f>Cap_base</f>
        <v>3.4</v>
      </c>
      <c r="E1230" s="24">
        <f>MEDIAN(MinStable*D1230,C1230,D1230)</f>
        <v>2.4064999999999999</v>
      </c>
      <c r="F1230" s="25">
        <f>E1230/D1230</f>
        <v>0.7077941176470588</v>
      </c>
      <c r="G1230" s="24">
        <f>MAX(0,C1230-E1230)</f>
        <v>0</v>
      </c>
      <c r="H1230" s="24">
        <f>MAX(0,E1230-C1230)</f>
        <v>0</v>
      </c>
      <c r="I1230">
        <f>MIN(MATCH(MEDIAN(MinStable,F1230,1),FC_L,1),3)</f>
        <v>2</v>
      </c>
      <c r="J1230" s="25">
        <f>INDEX(FC_E1,$I1230)+(MEDIAN(MinStable,$F1230,1)-INDEX(FC_L,$I1230))*(INDEX(FC_E1,$I1230+1)-INDEX(FC_E1,$I1230))/(INDEX(FC_L,$I1230+1)-INDEX(FC_L,$I1230))</f>
        <v>0.3982470588235294</v>
      </c>
      <c r="K1230" s="25">
        <f>INDEX(FC_E2,$I1230)+(MEDIAN(MinStable,$F1230,1)-INDEX(FC_L,$I1230))*(INDEX(FC_E2,$I1230+1)-INDEX(FC_E2,$I1230))/(INDEX(FC_L,$I1230+1)-INDEX(FC_L,$I1230))</f>
        <v>0.39324705882352939</v>
      </c>
      <c r="L1230" s="25">
        <f>INDEX(FC_E3,$I1230)+(MEDIAN(MinStable,$F1230,1)-INDEX(FC_L,$I1230))*(INDEX(FC_E3,$I1230+1)-INDEX(FC_E3,$I1230))/(INDEX(FC_L,$I1230+1)-INDEX(FC_L,$I1230))</f>
        <v>0.38641588235294116</v>
      </c>
      <c r="M1230" s="26">
        <f>(Cap_1*F1230/J1230+IF(N_base&gt;=2,Cap_2*F1230/K1230,0)+IF(N_base&gt;=3,Cap_3*F1230/L1230,0))*dt/60</f>
        <v>0.10212410408454399</v>
      </c>
    </row>
    <row r="1231" spans="1:13" x14ac:dyDescent="0.2">
      <c r="A1231">
        <v>1229</v>
      </c>
      <c r="B1231" s="22">
        <f>A1231/1440</f>
        <v>0.85347222222222219</v>
      </c>
      <c r="C1231" s="27">
        <f>Sim!C1231</f>
        <v>2.4379</v>
      </c>
      <c r="D1231" s="24">
        <f>Cap_base</f>
        <v>3.4</v>
      </c>
      <c r="E1231" s="24">
        <f>MEDIAN(MinStable*D1231,C1231,D1231)</f>
        <v>2.4379</v>
      </c>
      <c r="F1231" s="25">
        <f>E1231/D1231</f>
        <v>0.71702941176470592</v>
      </c>
      <c r="G1231" s="24">
        <f>MAX(0,C1231-E1231)</f>
        <v>0</v>
      </c>
      <c r="H1231" s="24">
        <f>MAX(0,E1231-C1231)</f>
        <v>0</v>
      </c>
      <c r="I1231">
        <f>MIN(MATCH(MEDIAN(MinStable,F1231,1),FC_L,1),3)</f>
        <v>2</v>
      </c>
      <c r="J1231" s="25">
        <f>INDEX(FC_E1,$I1231)+(MEDIAN(MinStable,$F1231,1)-INDEX(FC_L,$I1231))*(INDEX(FC_E1,$I1231+1)-INDEX(FC_E1,$I1231))/(INDEX(FC_L,$I1231+1)-INDEX(FC_L,$I1231))</f>
        <v>0.39972470588235298</v>
      </c>
      <c r="K1231" s="25">
        <f>INDEX(FC_E2,$I1231)+(MEDIAN(MinStable,$F1231,1)-INDEX(FC_L,$I1231))*(INDEX(FC_E2,$I1231+1)-INDEX(FC_E2,$I1231))/(INDEX(FC_L,$I1231+1)-INDEX(FC_L,$I1231))</f>
        <v>0.39472470588235298</v>
      </c>
      <c r="L1231" s="25">
        <f>INDEX(FC_E3,$I1231)+(MEDIAN(MinStable,$F1231,1)-INDEX(FC_L,$I1231))*(INDEX(FC_E3,$I1231+1)-INDEX(FC_E3,$I1231))/(INDEX(FC_L,$I1231+1)-INDEX(FC_L,$I1231))</f>
        <v>0.38785658823529412</v>
      </c>
      <c r="M1231" s="26">
        <f>(Cap_1*F1231/J1231+IF(N_base&gt;=2,Cap_2*F1231/K1231,0)+IF(N_base&gt;=3,Cap_3*F1231/L1231,0))*dt/60</f>
        <v>0.10307200150604875</v>
      </c>
    </row>
    <row r="1232" spans="1:13" x14ac:dyDescent="0.2">
      <c r="A1232">
        <v>1230</v>
      </c>
      <c r="B1232" s="22">
        <f>A1232/1440</f>
        <v>0.85416666666666663</v>
      </c>
      <c r="C1232" s="27">
        <f>Sim!C1232</f>
        <v>2.3245</v>
      </c>
      <c r="D1232" s="24">
        <f>Cap_base</f>
        <v>3.4</v>
      </c>
      <c r="E1232" s="24">
        <f>MEDIAN(MinStable*D1232,C1232,D1232)</f>
        <v>2.3245</v>
      </c>
      <c r="F1232" s="25">
        <f>E1232/D1232</f>
        <v>0.68367647058823533</v>
      </c>
      <c r="G1232" s="24">
        <f>MAX(0,C1232-E1232)</f>
        <v>0</v>
      </c>
      <c r="H1232" s="24">
        <f>MAX(0,E1232-C1232)</f>
        <v>0</v>
      </c>
      <c r="I1232">
        <f>MIN(MATCH(MEDIAN(MinStable,F1232,1),FC_L,1),3)</f>
        <v>2</v>
      </c>
      <c r="J1232" s="25">
        <f>INDEX(FC_E1,$I1232)+(MEDIAN(MinStable,$F1232,1)-INDEX(FC_L,$I1232))*(INDEX(FC_E1,$I1232+1)-INDEX(FC_E1,$I1232))/(INDEX(FC_L,$I1232+1)-INDEX(FC_L,$I1232))</f>
        <v>0.39438823529411765</v>
      </c>
      <c r="K1232" s="25">
        <f>INDEX(FC_E2,$I1232)+(MEDIAN(MinStable,$F1232,1)-INDEX(FC_L,$I1232))*(INDEX(FC_E2,$I1232+1)-INDEX(FC_E2,$I1232))/(INDEX(FC_L,$I1232+1)-INDEX(FC_L,$I1232))</f>
        <v>0.38938823529411765</v>
      </c>
      <c r="L1232" s="25">
        <f>INDEX(FC_E3,$I1232)+(MEDIAN(MinStable,$F1232,1)-INDEX(FC_L,$I1232))*(INDEX(FC_E3,$I1232+1)-INDEX(FC_E3,$I1232))/(INDEX(FC_L,$I1232+1)-INDEX(FC_L,$I1232))</f>
        <v>0.38265352941176473</v>
      </c>
      <c r="M1232" s="26">
        <f>(Cap_1*F1232/J1232+IF(N_base&gt;=2,Cap_2*F1232/K1232,0)+IF(N_base&gt;=3,Cap_3*F1232/L1232,0))*dt/60</f>
        <v>9.9615015940243065E-2</v>
      </c>
    </row>
    <row r="1233" spans="1:13" x14ac:dyDescent="0.2">
      <c r="A1233">
        <v>1231</v>
      </c>
      <c r="B1233" s="22">
        <f>A1233/1440</f>
        <v>0.85486111111111107</v>
      </c>
      <c r="C1233" s="27">
        <f>Sim!C1233</f>
        <v>2.4363000000000001</v>
      </c>
      <c r="D1233" s="24">
        <f>Cap_base</f>
        <v>3.4</v>
      </c>
      <c r="E1233" s="24">
        <f>MEDIAN(MinStable*D1233,C1233,D1233)</f>
        <v>2.4363000000000001</v>
      </c>
      <c r="F1233" s="25">
        <f>E1233/D1233</f>
        <v>0.7165588235294118</v>
      </c>
      <c r="G1233" s="24">
        <f>MAX(0,C1233-E1233)</f>
        <v>0</v>
      </c>
      <c r="H1233" s="24">
        <f>MAX(0,E1233-C1233)</f>
        <v>0</v>
      </c>
      <c r="I1233">
        <f>MIN(MATCH(MEDIAN(MinStable,F1233,1),FC_L,1),3)</f>
        <v>2</v>
      </c>
      <c r="J1233" s="25">
        <f>INDEX(FC_E1,$I1233)+(MEDIAN(MinStable,$F1233,1)-INDEX(FC_L,$I1233))*(INDEX(FC_E1,$I1233+1)-INDEX(FC_E1,$I1233))/(INDEX(FC_L,$I1233+1)-INDEX(FC_L,$I1233))</f>
        <v>0.39964941176470592</v>
      </c>
      <c r="K1233" s="25">
        <f>INDEX(FC_E2,$I1233)+(MEDIAN(MinStable,$F1233,1)-INDEX(FC_L,$I1233))*(INDEX(FC_E2,$I1233+1)-INDEX(FC_E2,$I1233))/(INDEX(FC_L,$I1233+1)-INDEX(FC_L,$I1233))</f>
        <v>0.39464941176470592</v>
      </c>
      <c r="L1233" s="25">
        <f>INDEX(FC_E3,$I1233)+(MEDIAN(MinStable,$F1233,1)-INDEX(FC_L,$I1233))*(INDEX(FC_E3,$I1233+1)-INDEX(FC_E3,$I1233))/(INDEX(FC_L,$I1233+1)-INDEX(FC_L,$I1233))</f>
        <v>0.38778317647058824</v>
      </c>
      <c r="M1233" s="26">
        <f>(Cap_1*F1233/J1233+IF(N_base&gt;=2,Cap_2*F1233/K1233,0)+IF(N_base&gt;=3,Cap_3*F1233/L1233,0))*dt/60</f>
        <v>0.1030238714463516</v>
      </c>
    </row>
    <row r="1234" spans="1:13" x14ac:dyDescent="0.2">
      <c r="A1234">
        <v>1232</v>
      </c>
      <c r="B1234" s="22">
        <f>A1234/1440</f>
        <v>0.85555555555555551</v>
      </c>
      <c r="C1234" s="27">
        <f>Sim!C1234</f>
        <v>2.4371</v>
      </c>
      <c r="D1234" s="24">
        <f>Cap_base</f>
        <v>3.4</v>
      </c>
      <c r="E1234" s="24">
        <f>MEDIAN(MinStable*D1234,C1234,D1234)</f>
        <v>2.4371</v>
      </c>
      <c r="F1234" s="25">
        <f>E1234/D1234</f>
        <v>0.7167941176470588</v>
      </c>
      <c r="G1234" s="24">
        <f>MAX(0,C1234-E1234)</f>
        <v>0</v>
      </c>
      <c r="H1234" s="24">
        <f>MAX(0,E1234-C1234)</f>
        <v>0</v>
      </c>
      <c r="I1234">
        <f>MIN(MATCH(MEDIAN(MinStable,F1234,1),FC_L,1),3)</f>
        <v>2</v>
      </c>
      <c r="J1234" s="25">
        <f>INDEX(FC_E1,$I1234)+(MEDIAN(MinStable,$F1234,1)-INDEX(FC_L,$I1234))*(INDEX(FC_E1,$I1234+1)-INDEX(FC_E1,$I1234))/(INDEX(FC_L,$I1234+1)-INDEX(FC_L,$I1234))</f>
        <v>0.39968705882352945</v>
      </c>
      <c r="K1234" s="25">
        <f>INDEX(FC_E2,$I1234)+(MEDIAN(MinStable,$F1234,1)-INDEX(FC_L,$I1234))*(INDEX(FC_E2,$I1234+1)-INDEX(FC_E2,$I1234))/(INDEX(FC_L,$I1234+1)-INDEX(FC_L,$I1234))</f>
        <v>0.39468705882352945</v>
      </c>
      <c r="L1234" s="25">
        <f>INDEX(FC_E3,$I1234)+(MEDIAN(MinStable,$F1234,1)-INDEX(FC_L,$I1234))*(INDEX(FC_E3,$I1234+1)-INDEX(FC_E3,$I1234))/(INDEX(FC_L,$I1234+1)-INDEX(FC_L,$I1234))</f>
        <v>0.38781988235294118</v>
      </c>
      <c r="M1234" s="26">
        <f>(Cap_1*F1234/J1234+IF(N_base&gt;=2,Cap_2*F1234/K1234,0)+IF(N_base&gt;=3,Cap_3*F1234/L1234,0))*dt/60</f>
        <v>0.1030479387557743</v>
      </c>
    </row>
    <row r="1235" spans="1:13" x14ac:dyDescent="0.2">
      <c r="A1235">
        <v>1233</v>
      </c>
      <c r="B1235" s="22">
        <f>A1235/1440</f>
        <v>0.85624999999999996</v>
      </c>
      <c r="C1235" s="27">
        <f>Sim!C1235</f>
        <v>2.4809999999999999</v>
      </c>
      <c r="D1235" s="24">
        <f>Cap_base</f>
        <v>3.4</v>
      </c>
      <c r="E1235" s="24">
        <f>MEDIAN(MinStable*D1235,C1235,D1235)</f>
        <v>2.4809999999999999</v>
      </c>
      <c r="F1235" s="25">
        <f>E1235/D1235</f>
        <v>0.7297058823529412</v>
      </c>
      <c r="G1235" s="24">
        <f>MAX(0,C1235-E1235)</f>
        <v>0</v>
      </c>
      <c r="H1235" s="24">
        <f>MAX(0,E1235-C1235)</f>
        <v>0</v>
      </c>
      <c r="I1235">
        <f>MIN(MATCH(MEDIAN(MinStable,F1235,1),FC_L,1),3)</f>
        <v>2</v>
      </c>
      <c r="J1235" s="25">
        <f>INDEX(FC_E1,$I1235)+(MEDIAN(MinStable,$F1235,1)-INDEX(FC_L,$I1235))*(INDEX(FC_E1,$I1235+1)-INDEX(FC_E1,$I1235))/(INDEX(FC_L,$I1235+1)-INDEX(FC_L,$I1235))</f>
        <v>0.40175294117647065</v>
      </c>
      <c r="K1235" s="25">
        <f>INDEX(FC_E2,$I1235)+(MEDIAN(MinStable,$F1235,1)-INDEX(FC_L,$I1235))*(INDEX(FC_E2,$I1235+1)-INDEX(FC_E2,$I1235))/(INDEX(FC_L,$I1235+1)-INDEX(FC_L,$I1235))</f>
        <v>0.39675294117647064</v>
      </c>
      <c r="L1235" s="25">
        <f>INDEX(FC_E3,$I1235)+(MEDIAN(MinStable,$F1235,1)-INDEX(FC_L,$I1235))*(INDEX(FC_E3,$I1235+1)-INDEX(FC_E3,$I1235))/(INDEX(FC_L,$I1235+1)-INDEX(FC_L,$I1235))</f>
        <v>0.38983411764705883</v>
      </c>
      <c r="M1235" s="26">
        <f>(Cap_1*F1235/J1235+IF(N_base&gt;=2,Cap_2*F1235/K1235,0)+IF(N_base&gt;=3,Cap_3*F1235/L1235,0))*dt/60</f>
        <v>0.10436167835179487</v>
      </c>
    </row>
    <row r="1236" spans="1:13" x14ac:dyDescent="0.2">
      <c r="A1236">
        <v>1234</v>
      </c>
      <c r="B1236" s="22">
        <f>A1236/1440</f>
        <v>0.8569444444444444</v>
      </c>
      <c r="C1236" s="27">
        <f>Sim!C1236</f>
        <v>2.4357000000000002</v>
      </c>
      <c r="D1236" s="24">
        <f>Cap_base</f>
        <v>3.4</v>
      </c>
      <c r="E1236" s="24">
        <f>MEDIAN(MinStable*D1236,C1236,D1236)</f>
        <v>2.4357000000000002</v>
      </c>
      <c r="F1236" s="25">
        <f>E1236/D1236</f>
        <v>0.71638235294117658</v>
      </c>
      <c r="G1236" s="24">
        <f>MAX(0,C1236-E1236)</f>
        <v>0</v>
      </c>
      <c r="H1236" s="24">
        <f>MAX(0,E1236-C1236)</f>
        <v>0</v>
      </c>
      <c r="I1236">
        <f>MIN(MATCH(MEDIAN(MinStable,F1236,1),FC_L,1),3)</f>
        <v>2</v>
      </c>
      <c r="J1236" s="25">
        <f>INDEX(FC_E1,$I1236)+(MEDIAN(MinStable,$F1236,1)-INDEX(FC_L,$I1236))*(INDEX(FC_E1,$I1236+1)-INDEX(FC_E1,$I1236))/(INDEX(FC_L,$I1236+1)-INDEX(FC_L,$I1236))</f>
        <v>0.39962117647058826</v>
      </c>
      <c r="K1236" s="25">
        <f>INDEX(FC_E2,$I1236)+(MEDIAN(MinStable,$F1236,1)-INDEX(FC_L,$I1236))*(INDEX(FC_E2,$I1236+1)-INDEX(FC_E2,$I1236))/(INDEX(FC_L,$I1236+1)-INDEX(FC_L,$I1236))</f>
        <v>0.39462117647058825</v>
      </c>
      <c r="L1236" s="25">
        <f>INDEX(FC_E3,$I1236)+(MEDIAN(MinStable,$F1236,1)-INDEX(FC_L,$I1236))*(INDEX(FC_E3,$I1236+1)-INDEX(FC_E3,$I1236))/(INDEX(FC_L,$I1236+1)-INDEX(FC_L,$I1236))</f>
        <v>0.38775564705882354</v>
      </c>
      <c r="M1236" s="26">
        <f>(Cap_1*F1236/J1236+IF(N_base&gt;=2,Cap_2*F1236/K1236,0)+IF(N_base&gt;=3,Cap_3*F1236/L1236,0))*dt/60</f>
        <v>0.10300581797156401</v>
      </c>
    </row>
    <row r="1237" spans="1:13" x14ac:dyDescent="0.2">
      <c r="A1237">
        <v>1235</v>
      </c>
      <c r="B1237" s="22">
        <f>A1237/1440</f>
        <v>0.85763888888888884</v>
      </c>
      <c r="C1237" s="27">
        <f>Sim!C1237</f>
        <v>2.4659</v>
      </c>
      <c r="D1237" s="24">
        <f>Cap_base</f>
        <v>3.4</v>
      </c>
      <c r="E1237" s="24">
        <f>MEDIAN(MinStable*D1237,C1237,D1237)</f>
        <v>2.4659</v>
      </c>
      <c r="F1237" s="25">
        <f>E1237/D1237</f>
        <v>0.72526470588235292</v>
      </c>
      <c r="G1237" s="24">
        <f>MAX(0,C1237-E1237)</f>
        <v>0</v>
      </c>
      <c r="H1237" s="24">
        <f>MAX(0,E1237-C1237)</f>
        <v>0</v>
      </c>
      <c r="I1237">
        <f>MIN(MATCH(MEDIAN(MinStable,F1237,1),FC_L,1),3)</f>
        <v>2</v>
      </c>
      <c r="J1237" s="25">
        <f>INDEX(FC_E1,$I1237)+(MEDIAN(MinStable,$F1237,1)-INDEX(FC_L,$I1237))*(INDEX(FC_E1,$I1237+1)-INDEX(FC_E1,$I1237))/(INDEX(FC_L,$I1237+1)-INDEX(FC_L,$I1237))</f>
        <v>0.40104235294117652</v>
      </c>
      <c r="K1237" s="25">
        <f>INDEX(FC_E2,$I1237)+(MEDIAN(MinStable,$F1237,1)-INDEX(FC_L,$I1237))*(INDEX(FC_E2,$I1237+1)-INDEX(FC_E2,$I1237))/(INDEX(FC_L,$I1237+1)-INDEX(FC_L,$I1237))</f>
        <v>0.39604235294117651</v>
      </c>
      <c r="L1237" s="25">
        <f>INDEX(FC_E3,$I1237)+(MEDIAN(MinStable,$F1237,1)-INDEX(FC_L,$I1237))*(INDEX(FC_E3,$I1237+1)-INDEX(FC_E3,$I1237))/(INDEX(FC_L,$I1237+1)-INDEX(FC_L,$I1237))</f>
        <v>0.38914129411764709</v>
      </c>
      <c r="M1237" s="26">
        <f>(Cap_1*F1237/J1237+IF(N_base&gt;=2,Cap_2*F1237/K1237,0)+IF(N_base&gt;=3,Cap_3*F1237/L1237,0))*dt/60</f>
        <v>0.1039113355351628</v>
      </c>
    </row>
    <row r="1238" spans="1:13" x14ac:dyDescent="0.2">
      <c r="A1238">
        <v>1236</v>
      </c>
      <c r="B1238" s="22">
        <f>A1238/1440</f>
        <v>0.85833333333333328</v>
      </c>
      <c r="C1238" s="27">
        <f>Sim!C1238</f>
        <v>2.4295</v>
      </c>
      <c r="D1238" s="24">
        <f>Cap_base</f>
        <v>3.4</v>
      </c>
      <c r="E1238" s="24">
        <f>MEDIAN(MinStable*D1238,C1238,D1238)</f>
        <v>2.4295</v>
      </c>
      <c r="F1238" s="25">
        <f>E1238/D1238</f>
        <v>0.7145588235294118</v>
      </c>
      <c r="G1238" s="24">
        <f>MAX(0,C1238-E1238)</f>
        <v>0</v>
      </c>
      <c r="H1238" s="24">
        <f>MAX(0,E1238-C1238)</f>
        <v>0</v>
      </c>
      <c r="I1238">
        <f>MIN(MATCH(MEDIAN(MinStable,F1238,1),FC_L,1),3)</f>
        <v>2</v>
      </c>
      <c r="J1238" s="25">
        <f>INDEX(FC_E1,$I1238)+(MEDIAN(MinStable,$F1238,1)-INDEX(FC_L,$I1238))*(INDEX(FC_E1,$I1238+1)-INDEX(FC_E1,$I1238))/(INDEX(FC_L,$I1238+1)-INDEX(FC_L,$I1238))</f>
        <v>0.39932941176470593</v>
      </c>
      <c r="K1238" s="25">
        <f>INDEX(FC_E2,$I1238)+(MEDIAN(MinStable,$F1238,1)-INDEX(FC_L,$I1238))*(INDEX(FC_E2,$I1238+1)-INDEX(FC_E2,$I1238))/(INDEX(FC_L,$I1238+1)-INDEX(FC_L,$I1238))</f>
        <v>0.39432941176470593</v>
      </c>
      <c r="L1238" s="25">
        <f>INDEX(FC_E3,$I1238)+(MEDIAN(MinStable,$F1238,1)-INDEX(FC_L,$I1238))*(INDEX(FC_E3,$I1238+1)-INDEX(FC_E3,$I1238))/(INDEX(FC_L,$I1238+1)-INDEX(FC_L,$I1238))</f>
        <v>0.38747117647058826</v>
      </c>
      <c r="M1238" s="26">
        <f>(Cap_1*F1238/J1238+IF(N_base&gt;=2,Cap_2*F1238/K1238,0)+IF(N_base&gt;=3,Cap_3*F1238/L1238,0))*dt/60</f>
        <v>0.10281911505739352</v>
      </c>
    </row>
    <row r="1239" spans="1:13" x14ac:dyDescent="0.2">
      <c r="A1239">
        <v>1237</v>
      </c>
      <c r="B1239" s="22">
        <f>A1239/1440</f>
        <v>0.85902777777777772</v>
      </c>
      <c r="C1239" s="27">
        <f>Sim!C1239</f>
        <v>2.5133000000000001</v>
      </c>
      <c r="D1239" s="24">
        <f>Cap_base</f>
        <v>3.4</v>
      </c>
      <c r="E1239" s="24">
        <f>MEDIAN(MinStable*D1239,C1239,D1239)</f>
        <v>2.5133000000000001</v>
      </c>
      <c r="F1239" s="25">
        <f>E1239/D1239</f>
        <v>0.73920588235294127</v>
      </c>
      <c r="G1239" s="24">
        <f>MAX(0,C1239-E1239)</f>
        <v>0</v>
      </c>
      <c r="H1239" s="24">
        <f>MAX(0,E1239-C1239)</f>
        <v>0</v>
      </c>
      <c r="I1239">
        <f>MIN(MATCH(MEDIAN(MinStable,F1239,1),FC_L,1),3)</f>
        <v>2</v>
      </c>
      <c r="J1239" s="25">
        <f>INDEX(FC_E1,$I1239)+(MEDIAN(MinStable,$F1239,1)-INDEX(FC_L,$I1239))*(INDEX(FC_E1,$I1239+1)-INDEX(FC_E1,$I1239))/(INDEX(FC_L,$I1239+1)-INDEX(FC_L,$I1239))</f>
        <v>0.40327294117647061</v>
      </c>
      <c r="K1239" s="25">
        <f>INDEX(FC_E2,$I1239)+(MEDIAN(MinStable,$F1239,1)-INDEX(FC_L,$I1239))*(INDEX(FC_E2,$I1239+1)-INDEX(FC_E2,$I1239))/(INDEX(FC_L,$I1239+1)-INDEX(FC_L,$I1239))</f>
        <v>0.39827294117647061</v>
      </c>
      <c r="L1239" s="25">
        <f>INDEX(FC_E3,$I1239)+(MEDIAN(MinStable,$F1239,1)-INDEX(FC_L,$I1239))*(INDEX(FC_E3,$I1239+1)-INDEX(FC_E3,$I1239))/(INDEX(FC_L,$I1239+1)-INDEX(FC_L,$I1239))</f>
        <v>0.39131611764705887</v>
      </c>
      <c r="M1239" s="26">
        <f>(Cap_1*F1239/J1239+IF(N_base&gt;=2,Cap_2*F1239/K1239,0)+IF(N_base&gt;=3,Cap_3*F1239/L1239,0))*dt/60</f>
        <v>0.10531963618796615</v>
      </c>
    </row>
    <row r="1240" spans="1:13" x14ac:dyDescent="0.2">
      <c r="A1240">
        <v>1238</v>
      </c>
      <c r="B1240" s="22">
        <f>A1240/1440</f>
        <v>0.85972222222222228</v>
      </c>
      <c r="C1240" s="27">
        <f>Sim!C1240</f>
        <v>2.3224</v>
      </c>
      <c r="D1240" s="24">
        <f>Cap_base</f>
        <v>3.4</v>
      </c>
      <c r="E1240" s="24">
        <f>MEDIAN(MinStable*D1240,C1240,D1240)</f>
        <v>2.3224</v>
      </c>
      <c r="F1240" s="25">
        <f>E1240/D1240</f>
        <v>0.68305882352941183</v>
      </c>
      <c r="G1240" s="24">
        <f>MAX(0,C1240-E1240)</f>
        <v>0</v>
      </c>
      <c r="H1240" s="24">
        <f>MAX(0,E1240-C1240)</f>
        <v>0</v>
      </c>
      <c r="I1240">
        <f>MIN(MATCH(MEDIAN(MinStable,F1240,1),FC_L,1),3)</f>
        <v>2</v>
      </c>
      <c r="J1240" s="25">
        <f>INDEX(FC_E1,$I1240)+(MEDIAN(MinStable,$F1240,1)-INDEX(FC_L,$I1240))*(INDEX(FC_E1,$I1240+1)-INDEX(FC_E1,$I1240))/(INDEX(FC_L,$I1240+1)-INDEX(FC_L,$I1240))</f>
        <v>0.39428941176470589</v>
      </c>
      <c r="K1240" s="25">
        <f>INDEX(FC_E2,$I1240)+(MEDIAN(MinStable,$F1240,1)-INDEX(FC_L,$I1240))*(INDEX(FC_E2,$I1240+1)-INDEX(FC_E2,$I1240))/(INDEX(FC_L,$I1240+1)-INDEX(FC_L,$I1240))</f>
        <v>0.38928941176470588</v>
      </c>
      <c r="L1240" s="25">
        <f>INDEX(FC_E3,$I1240)+(MEDIAN(MinStable,$F1240,1)-INDEX(FC_L,$I1240))*(INDEX(FC_E3,$I1240+1)-INDEX(FC_E3,$I1240))/(INDEX(FC_L,$I1240+1)-INDEX(FC_L,$I1240))</f>
        <v>0.38255717647058823</v>
      </c>
      <c r="M1240" s="26">
        <f>(Cap_1*F1240/J1240+IF(N_base&gt;=2,Cap_2*F1240/K1240,0)+IF(N_base&gt;=3,Cap_3*F1240/L1240,0))*dt/60</f>
        <v>9.9550110120006849E-2</v>
      </c>
    </row>
    <row r="1241" spans="1:13" x14ac:dyDescent="0.2">
      <c r="A1241">
        <v>1239</v>
      </c>
      <c r="B1241" s="22">
        <f>A1241/1440</f>
        <v>0.86041666666666672</v>
      </c>
      <c r="C1241" s="27">
        <f>Sim!C1241</f>
        <v>2.4609999999999999</v>
      </c>
      <c r="D1241" s="24">
        <f>Cap_base</f>
        <v>3.4</v>
      </c>
      <c r="E1241" s="24">
        <f>MEDIAN(MinStable*D1241,C1241,D1241)</f>
        <v>2.4609999999999999</v>
      </c>
      <c r="F1241" s="25">
        <f>E1241/D1241</f>
        <v>0.72382352941176464</v>
      </c>
      <c r="G1241" s="24">
        <f>MAX(0,C1241-E1241)</f>
        <v>0</v>
      </c>
      <c r="H1241" s="24">
        <f>MAX(0,E1241-C1241)</f>
        <v>0</v>
      </c>
      <c r="I1241">
        <f>MIN(MATCH(MEDIAN(MinStable,F1241,1),FC_L,1),3)</f>
        <v>2</v>
      </c>
      <c r="J1241" s="25">
        <f>INDEX(FC_E1,$I1241)+(MEDIAN(MinStable,$F1241,1)-INDEX(FC_L,$I1241))*(INDEX(FC_E1,$I1241+1)-INDEX(FC_E1,$I1241))/(INDEX(FC_L,$I1241+1)-INDEX(FC_L,$I1241))</f>
        <v>0.40081176470588237</v>
      </c>
      <c r="K1241" s="25">
        <f>INDEX(FC_E2,$I1241)+(MEDIAN(MinStable,$F1241,1)-INDEX(FC_L,$I1241))*(INDEX(FC_E2,$I1241+1)-INDEX(FC_E2,$I1241))/(INDEX(FC_L,$I1241+1)-INDEX(FC_L,$I1241))</f>
        <v>0.39581176470588236</v>
      </c>
      <c r="L1241" s="25">
        <f>INDEX(FC_E3,$I1241)+(MEDIAN(MinStable,$F1241,1)-INDEX(FC_L,$I1241))*(INDEX(FC_E3,$I1241+1)-INDEX(FC_E3,$I1241))/(INDEX(FC_L,$I1241+1)-INDEX(FC_L,$I1241))</f>
        <v>0.38891647058823531</v>
      </c>
      <c r="M1241" s="26">
        <f>(Cap_1*F1241/J1241+IF(N_base&gt;=2,Cap_2*F1241/K1241,0)+IF(N_base&gt;=3,Cap_3*F1241/L1241,0))*dt/60</f>
        <v>0.10376485270209687</v>
      </c>
    </row>
    <row r="1242" spans="1:13" x14ac:dyDescent="0.2">
      <c r="A1242">
        <v>1240</v>
      </c>
      <c r="B1242" s="22">
        <f>A1242/1440</f>
        <v>0.86111111111111116</v>
      </c>
      <c r="C1242" s="27">
        <f>Sim!C1242</f>
        <v>2.5695000000000001</v>
      </c>
      <c r="D1242" s="24">
        <f>Cap_base</f>
        <v>3.4</v>
      </c>
      <c r="E1242" s="24">
        <f>MEDIAN(MinStable*D1242,C1242,D1242)</f>
        <v>2.5695000000000001</v>
      </c>
      <c r="F1242" s="25">
        <f>E1242/D1242</f>
        <v>0.75573529411764706</v>
      </c>
      <c r="G1242" s="24">
        <f>MAX(0,C1242-E1242)</f>
        <v>0</v>
      </c>
      <c r="H1242" s="24">
        <f>MAX(0,E1242-C1242)</f>
        <v>0</v>
      </c>
      <c r="I1242">
        <f>MIN(MATCH(MEDIAN(MinStable,F1242,1),FC_L,1),3)</f>
        <v>3</v>
      </c>
      <c r="J1242" s="25">
        <f>INDEX(FC_E1,$I1242)+(MEDIAN(MinStable,$F1242,1)-INDEX(FC_L,$I1242))*(INDEX(FC_E1,$I1242+1)-INDEX(FC_E1,$I1242))/(INDEX(FC_L,$I1242+1)-INDEX(FC_L,$I1242))</f>
        <v>0.40552764705882355</v>
      </c>
      <c r="K1242" s="25">
        <f>INDEX(FC_E2,$I1242)+(MEDIAN(MinStable,$F1242,1)-INDEX(FC_L,$I1242))*(INDEX(FC_E2,$I1242+1)-INDEX(FC_E2,$I1242))/(INDEX(FC_L,$I1242+1)-INDEX(FC_L,$I1242))</f>
        <v>0.40050470588235298</v>
      </c>
      <c r="L1242" s="25">
        <f>INDEX(FC_E3,$I1242)+(MEDIAN(MinStable,$F1242,1)-INDEX(FC_L,$I1242))*(INDEX(FC_E3,$I1242+1)-INDEX(FC_E3,$I1242))/(INDEX(FC_L,$I1242+1)-INDEX(FC_L,$I1242))</f>
        <v>0.39350470588235298</v>
      </c>
      <c r="M1242" s="26">
        <f>(Cap_1*F1242/J1242+IF(N_base&gt;=2,Cap_2*F1242/K1242,0)+IF(N_base&gt;=3,Cap_3*F1242/L1242,0))*dt/60</f>
        <v>0.10707553011769816</v>
      </c>
    </row>
    <row r="1243" spans="1:13" x14ac:dyDescent="0.2">
      <c r="A1243">
        <v>1241</v>
      </c>
      <c r="B1243" s="22">
        <f>A1243/1440</f>
        <v>0.8618055555555556</v>
      </c>
      <c r="C1243" s="27">
        <f>Sim!C1243</f>
        <v>2.4965999999999999</v>
      </c>
      <c r="D1243" s="24">
        <f>Cap_base</f>
        <v>3.4</v>
      </c>
      <c r="E1243" s="24">
        <f>MEDIAN(MinStable*D1243,C1243,D1243)</f>
        <v>2.4965999999999999</v>
      </c>
      <c r="F1243" s="25">
        <f>E1243/D1243</f>
        <v>0.73429411764705887</v>
      </c>
      <c r="G1243" s="24">
        <f>MAX(0,C1243-E1243)</f>
        <v>0</v>
      </c>
      <c r="H1243" s="24">
        <f>MAX(0,E1243-C1243)</f>
        <v>0</v>
      </c>
      <c r="I1243">
        <f>MIN(MATCH(MEDIAN(MinStable,F1243,1),FC_L,1),3)</f>
        <v>2</v>
      </c>
      <c r="J1243" s="25">
        <f>INDEX(FC_E1,$I1243)+(MEDIAN(MinStable,$F1243,1)-INDEX(FC_L,$I1243))*(INDEX(FC_E1,$I1243+1)-INDEX(FC_E1,$I1243))/(INDEX(FC_L,$I1243+1)-INDEX(FC_L,$I1243))</f>
        <v>0.40248705882352942</v>
      </c>
      <c r="K1243" s="25">
        <f>INDEX(FC_E2,$I1243)+(MEDIAN(MinStable,$F1243,1)-INDEX(FC_L,$I1243))*(INDEX(FC_E2,$I1243+1)-INDEX(FC_E2,$I1243))/(INDEX(FC_L,$I1243+1)-INDEX(FC_L,$I1243))</f>
        <v>0.39748705882352942</v>
      </c>
      <c r="L1243" s="25">
        <f>INDEX(FC_E3,$I1243)+(MEDIAN(MinStable,$F1243,1)-INDEX(FC_L,$I1243))*(INDEX(FC_E3,$I1243+1)-INDEX(FC_E3,$I1243))/(INDEX(FC_L,$I1243+1)-INDEX(FC_L,$I1243))</f>
        <v>0.39054988235294119</v>
      </c>
      <c r="M1243" s="26">
        <f>(Cap_1*F1243/J1243+IF(N_base&gt;=2,Cap_2*F1243/K1243,0)+IF(N_base&gt;=3,Cap_3*F1243/L1243,0))*dt/60</f>
        <v>0.10482525376949138</v>
      </c>
    </row>
    <row r="1244" spans="1:13" x14ac:dyDescent="0.2">
      <c r="A1244">
        <v>1242</v>
      </c>
      <c r="B1244" s="22">
        <f>A1244/1440</f>
        <v>0.86250000000000004</v>
      </c>
      <c r="C1244" s="27">
        <f>Sim!C1244</f>
        <v>2.4540000000000002</v>
      </c>
      <c r="D1244" s="24">
        <f>Cap_base</f>
        <v>3.4</v>
      </c>
      <c r="E1244" s="24">
        <f>MEDIAN(MinStable*D1244,C1244,D1244)</f>
        <v>2.4540000000000002</v>
      </c>
      <c r="F1244" s="25">
        <f>E1244/D1244</f>
        <v>0.72176470588235297</v>
      </c>
      <c r="G1244" s="24">
        <f>MAX(0,C1244-E1244)</f>
        <v>0</v>
      </c>
      <c r="H1244" s="24">
        <f>MAX(0,E1244-C1244)</f>
        <v>0</v>
      </c>
      <c r="I1244">
        <f>MIN(MATCH(MEDIAN(MinStable,F1244,1),FC_L,1),3)</f>
        <v>2</v>
      </c>
      <c r="J1244" s="25">
        <f>INDEX(FC_E1,$I1244)+(MEDIAN(MinStable,$F1244,1)-INDEX(FC_L,$I1244))*(INDEX(FC_E1,$I1244+1)-INDEX(FC_E1,$I1244))/(INDEX(FC_L,$I1244+1)-INDEX(FC_L,$I1244))</f>
        <v>0.40048235294117651</v>
      </c>
      <c r="K1244" s="25">
        <f>INDEX(FC_E2,$I1244)+(MEDIAN(MinStable,$F1244,1)-INDEX(FC_L,$I1244))*(INDEX(FC_E2,$I1244+1)-INDEX(FC_E2,$I1244))/(INDEX(FC_L,$I1244+1)-INDEX(FC_L,$I1244))</f>
        <v>0.39548235294117651</v>
      </c>
      <c r="L1244" s="25">
        <f>INDEX(FC_E3,$I1244)+(MEDIAN(MinStable,$F1244,1)-INDEX(FC_L,$I1244))*(INDEX(FC_E3,$I1244+1)-INDEX(FC_E3,$I1244))/(INDEX(FC_L,$I1244+1)-INDEX(FC_L,$I1244))</f>
        <v>0.38859529411764709</v>
      </c>
      <c r="M1244" s="26">
        <f>(Cap_1*F1244/J1244+IF(N_base&gt;=2,Cap_2*F1244/K1244,0)+IF(N_base&gt;=3,Cap_3*F1244/L1244,0))*dt/60</f>
        <v>0.10355529724288057</v>
      </c>
    </row>
    <row r="1245" spans="1:13" x14ac:dyDescent="0.2">
      <c r="A1245">
        <v>1243</v>
      </c>
      <c r="B1245" s="22">
        <f>A1245/1440</f>
        <v>0.86319444444444449</v>
      </c>
      <c r="C1245" s="27">
        <f>Sim!C1245</f>
        <v>2.5112999999999999</v>
      </c>
      <c r="D1245" s="24">
        <f>Cap_base</f>
        <v>3.4</v>
      </c>
      <c r="E1245" s="24">
        <f>MEDIAN(MinStable*D1245,C1245,D1245)</f>
        <v>2.5112999999999999</v>
      </c>
      <c r="F1245" s="25">
        <f>E1245/D1245</f>
        <v>0.73861764705882349</v>
      </c>
      <c r="G1245" s="24">
        <f>MAX(0,C1245-E1245)</f>
        <v>0</v>
      </c>
      <c r="H1245" s="24">
        <f>MAX(0,E1245-C1245)</f>
        <v>0</v>
      </c>
      <c r="I1245">
        <f>MIN(MATCH(MEDIAN(MinStable,F1245,1),FC_L,1),3)</f>
        <v>2</v>
      </c>
      <c r="J1245" s="25">
        <f>INDEX(FC_E1,$I1245)+(MEDIAN(MinStable,$F1245,1)-INDEX(FC_L,$I1245))*(INDEX(FC_E1,$I1245+1)-INDEX(FC_E1,$I1245))/(INDEX(FC_L,$I1245+1)-INDEX(FC_L,$I1245))</f>
        <v>0.40317882352941181</v>
      </c>
      <c r="K1245" s="25">
        <f>INDEX(FC_E2,$I1245)+(MEDIAN(MinStable,$F1245,1)-INDEX(FC_L,$I1245))*(INDEX(FC_E2,$I1245+1)-INDEX(FC_E2,$I1245))/(INDEX(FC_L,$I1245+1)-INDEX(FC_L,$I1245))</f>
        <v>0.39817882352941181</v>
      </c>
      <c r="L1245" s="25">
        <f>INDEX(FC_E3,$I1245)+(MEDIAN(MinStable,$F1245,1)-INDEX(FC_L,$I1245))*(INDEX(FC_E3,$I1245+1)-INDEX(FC_E3,$I1245))/(INDEX(FC_L,$I1245+1)-INDEX(FC_L,$I1245))</f>
        <v>0.39122435294117647</v>
      </c>
      <c r="M1245" s="26">
        <f>(Cap_1*F1245/J1245+IF(N_base&gt;=2,Cap_2*F1245/K1245,0)+IF(N_base&gt;=3,Cap_3*F1245/L1245,0))*dt/60</f>
        <v>0.10526053087059996</v>
      </c>
    </row>
    <row r="1246" spans="1:13" x14ac:dyDescent="0.2">
      <c r="A1246">
        <v>1244</v>
      </c>
      <c r="B1246" s="22">
        <f>A1246/1440</f>
        <v>0.86388888888888893</v>
      </c>
      <c r="C1246" s="27">
        <f>Sim!C1246</f>
        <v>2.4658000000000002</v>
      </c>
      <c r="D1246" s="24">
        <f>Cap_base</f>
        <v>3.4</v>
      </c>
      <c r="E1246" s="24">
        <f>MEDIAN(MinStable*D1246,C1246,D1246)</f>
        <v>2.4658000000000002</v>
      </c>
      <c r="F1246" s="25">
        <f>E1246/D1246</f>
        <v>0.72523529411764709</v>
      </c>
      <c r="G1246" s="24">
        <f>MAX(0,C1246-E1246)</f>
        <v>0</v>
      </c>
      <c r="H1246" s="24">
        <f>MAX(0,E1246-C1246)</f>
        <v>0</v>
      </c>
      <c r="I1246">
        <f>MIN(MATCH(MEDIAN(MinStable,F1246,1),FC_L,1),3)</f>
        <v>2</v>
      </c>
      <c r="J1246" s="25">
        <f>INDEX(FC_E1,$I1246)+(MEDIAN(MinStable,$F1246,1)-INDEX(FC_L,$I1246))*(INDEX(FC_E1,$I1246+1)-INDEX(FC_E1,$I1246))/(INDEX(FC_L,$I1246+1)-INDEX(FC_L,$I1246))</f>
        <v>0.40103764705882355</v>
      </c>
      <c r="K1246" s="25">
        <f>INDEX(FC_E2,$I1246)+(MEDIAN(MinStable,$F1246,1)-INDEX(FC_L,$I1246))*(INDEX(FC_E2,$I1246+1)-INDEX(FC_E2,$I1246))/(INDEX(FC_L,$I1246+1)-INDEX(FC_L,$I1246))</f>
        <v>0.39603764705882355</v>
      </c>
      <c r="L1246" s="25">
        <f>INDEX(FC_E3,$I1246)+(MEDIAN(MinStable,$F1246,1)-INDEX(FC_L,$I1246))*(INDEX(FC_E3,$I1246+1)-INDEX(FC_E3,$I1246))/(INDEX(FC_L,$I1246+1)-INDEX(FC_L,$I1246))</f>
        <v>0.38913670588235294</v>
      </c>
      <c r="M1246" s="26">
        <f>(Cap_1*F1246/J1246+IF(N_base&gt;=2,Cap_2*F1246/K1246,0)+IF(N_base&gt;=3,Cap_3*F1246/L1246,0))*dt/60</f>
        <v>0.10390834778289723</v>
      </c>
    </row>
    <row r="1247" spans="1:13" x14ac:dyDescent="0.2">
      <c r="A1247">
        <v>1245</v>
      </c>
      <c r="B1247" s="22">
        <f>A1247/1440</f>
        <v>0.86458333333333337</v>
      </c>
      <c r="C1247" s="27">
        <f>Sim!C1247</f>
        <v>2.3725999999999998</v>
      </c>
      <c r="D1247" s="24">
        <f>Cap_base</f>
        <v>3.4</v>
      </c>
      <c r="E1247" s="24">
        <f>MEDIAN(MinStable*D1247,C1247,D1247)</f>
        <v>2.3725999999999998</v>
      </c>
      <c r="F1247" s="25">
        <f>E1247/D1247</f>
        <v>0.69782352941176462</v>
      </c>
      <c r="G1247" s="24">
        <f>MAX(0,C1247-E1247)</f>
        <v>0</v>
      </c>
      <c r="H1247" s="24">
        <f>MAX(0,E1247-C1247)</f>
        <v>0</v>
      </c>
      <c r="I1247">
        <f>MIN(MATCH(MEDIAN(MinStable,F1247,1),FC_L,1),3)</f>
        <v>2</v>
      </c>
      <c r="J1247" s="25">
        <f>INDEX(FC_E1,$I1247)+(MEDIAN(MinStable,$F1247,1)-INDEX(FC_L,$I1247))*(INDEX(FC_E1,$I1247+1)-INDEX(FC_E1,$I1247))/(INDEX(FC_L,$I1247+1)-INDEX(FC_L,$I1247))</f>
        <v>0.39665176470588237</v>
      </c>
      <c r="K1247" s="25">
        <f>INDEX(FC_E2,$I1247)+(MEDIAN(MinStable,$F1247,1)-INDEX(FC_L,$I1247))*(INDEX(FC_E2,$I1247+1)-INDEX(FC_E2,$I1247))/(INDEX(FC_L,$I1247+1)-INDEX(FC_L,$I1247))</f>
        <v>0.39165176470588237</v>
      </c>
      <c r="L1247" s="25">
        <f>INDEX(FC_E3,$I1247)+(MEDIAN(MinStable,$F1247,1)-INDEX(FC_L,$I1247))*(INDEX(FC_E3,$I1247+1)-INDEX(FC_E3,$I1247))/(INDEX(FC_L,$I1247+1)-INDEX(FC_L,$I1247))</f>
        <v>0.3848604705882353</v>
      </c>
      <c r="M1247" s="26">
        <f>(Cap_1*F1247/J1247+IF(N_base&gt;=2,Cap_2*F1247/K1247,0)+IF(N_base&gt;=3,Cap_3*F1247/L1247,0))*dt/60</f>
        <v>0.10109276357575084</v>
      </c>
    </row>
    <row r="1248" spans="1:13" x14ac:dyDescent="0.2">
      <c r="A1248">
        <v>1246</v>
      </c>
      <c r="B1248" s="22">
        <f>A1248/1440</f>
        <v>0.86527777777777781</v>
      </c>
      <c r="C1248" s="27">
        <f>Sim!C1248</f>
        <v>2.4201999999999999</v>
      </c>
      <c r="D1248" s="24">
        <f>Cap_base</f>
        <v>3.4</v>
      </c>
      <c r="E1248" s="24">
        <f>MEDIAN(MinStable*D1248,C1248,D1248)</f>
        <v>2.4201999999999999</v>
      </c>
      <c r="F1248" s="25">
        <f>E1248/D1248</f>
        <v>0.71182352941176474</v>
      </c>
      <c r="G1248" s="24">
        <f>MAX(0,C1248-E1248)</f>
        <v>0</v>
      </c>
      <c r="H1248" s="24">
        <f>MAX(0,E1248-C1248)</f>
        <v>0</v>
      </c>
      <c r="I1248">
        <f>MIN(MATCH(MEDIAN(MinStable,F1248,1),FC_L,1),3)</f>
        <v>2</v>
      </c>
      <c r="J1248" s="25">
        <f>INDEX(FC_E1,$I1248)+(MEDIAN(MinStable,$F1248,1)-INDEX(FC_L,$I1248))*(INDEX(FC_E1,$I1248+1)-INDEX(FC_E1,$I1248))/(INDEX(FC_L,$I1248+1)-INDEX(FC_L,$I1248))</f>
        <v>0.39889176470588239</v>
      </c>
      <c r="K1248" s="25">
        <f>INDEX(FC_E2,$I1248)+(MEDIAN(MinStable,$F1248,1)-INDEX(FC_L,$I1248))*(INDEX(FC_E2,$I1248+1)-INDEX(FC_E2,$I1248))/(INDEX(FC_L,$I1248+1)-INDEX(FC_L,$I1248))</f>
        <v>0.39389176470588239</v>
      </c>
      <c r="L1248" s="25">
        <f>INDEX(FC_E3,$I1248)+(MEDIAN(MinStable,$F1248,1)-INDEX(FC_L,$I1248))*(INDEX(FC_E3,$I1248+1)-INDEX(FC_E3,$I1248))/(INDEX(FC_L,$I1248+1)-INDEX(FC_L,$I1248))</f>
        <v>0.38704447058823532</v>
      </c>
      <c r="M1248" s="26">
        <f>(Cap_1*F1248/J1248+IF(N_base&gt;=2,Cap_2*F1248/K1248,0)+IF(N_base&gt;=3,Cap_3*F1248/L1248,0))*dt/60</f>
        <v>0.10253854566939974</v>
      </c>
    </row>
    <row r="1249" spans="1:13" x14ac:dyDescent="0.2">
      <c r="A1249">
        <v>1247</v>
      </c>
      <c r="B1249" s="22">
        <f>A1249/1440</f>
        <v>0.86597222222222225</v>
      </c>
      <c r="C1249" s="27">
        <f>Sim!C1249</f>
        <v>2.4537</v>
      </c>
      <c r="D1249" s="24">
        <f>Cap_base</f>
        <v>3.4</v>
      </c>
      <c r="E1249" s="24">
        <f>MEDIAN(MinStable*D1249,C1249,D1249)</f>
        <v>2.4537</v>
      </c>
      <c r="F1249" s="25">
        <f>E1249/D1249</f>
        <v>0.72167647058823536</v>
      </c>
      <c r="G1249" s="24">
        <f>MAX(0,C1249-E1249)</f>
        <v>0</v>
      </c>
      <c r="H1249" s="24">
        <f>MAX(0,E1249-C1249)</f>
        <v>0</v>
      </c>
      <c r="I1249">
        <f>MIN(MATCH(MEDIAN(MinStable,F1249,1),FC_L,1),3)</f>
        <v>2</v>
      </c>
      <c r="J1249" s="25">
        <f>INDEX(FC_E1,$I1249)+(MEDIAN(MinStable,$F1249,1)-INDEX(FC_L,$I1249))*(INDEX(FC_E1,$I1249+1)-INDEX(FC_E1,$I1249))/(INDEX(FC_L,$I1249+1)-INDEX(FC_L,$I1249))</f>
        <v>0.40046823529411768</v>
      </c>
      <c r="K1249" s="25">
        <f>INDEX(FC_E2,$I1249)+(MEDIAN(MinStable,$F1249,1)-INDEX(FC_L,$I1249))*(INDEX(FC_E2,$I1249+1)-INDEX(FC_E2,$I1249))/(INDEX(FC_L,$I1249+1)-INDEX(FC_L,$I1249))</f>
        <v>0.39546823529411768</v>
      </c>
      <c r="L1249" s="25">
        <f>INDEX(FC_E3,$I1249)+(MEDIAN(MinStable,$F1249,1)-INDEX(FC_L,$I1249))*(INDEX(FC_E3,$I1249+1)-INDEX(FC_E3,$I1249))/(INDEX(FC_L,$I1249+1)-INDEX(FC_L,$I1249))</f>
        <v>0.38858152941176471</v>
      </c>
      <c r="M1249" s="26">
        <f>(Cap_1*F1249/J1249+IF(N_base&gt;=2,Cap_2*F1249/K1249,0)+IF(N_base&gt;=3,Cap_3*F1249/L1249,0))*dt/60</f>
        <v>0.10354630854698708</v>
      </c>
    </row>
    <row r="1250" spans="1:13" x14ac:dyDescent="0.2">
      <c r="A1250">
        <v>1248</v>
      </c>
      <c r="B1250" s="22">
        <f>A1250/1440</f>
        <v>0.8666666666666667</v>
      </c>
      <c r="C1250" s="27">
        <f>Sim!C1250</f>
        <v>2.4565999999999999</v>
      </c>
      <c r="D1250" s="24">
        <f>Cap_base</f>
        <v>3.4</v>
      </c>
      <c r="E1250" s="24">
        <f>MEDIAN(MinStable*D1250,C1250,D1250)</f>
        <v>2.4565999999999999</v>
      </c>
      <c r="F1250" s="25">
        <f>E1250/D1250</f>
        <v>0.72252941176470586</v>
      </c>
      <c r="G1250" s="24">
        <f>MAX(0,C1250-E1250)</f>
        <v>0</v>
      </c>
      <c r="H1250" s="24">
        <f>MAX(0,E1250-C1250)</f>
        <v>0</v>
      </c>
      <c r="I1250">
        <f>MIN(MATCH(MEDIAN(MinStable,F1250,1),FC_L,1),3)</f>
        <v>2</v>
      </c>
      <c r="J1250" s="25">
        <f>INDEX(FC_E1,$I1250)+(MEDIAN(MinStable,$F1250,1)-INDEX(FC_L,$I1250))*(INDEX(FC_E1,$I1250+1)-INDEX(FC_E1,$I1250))/(INDEX(FC_L,$I1250+1)-INDEX(FC_L,$I1250))</f>
        <v>0.40060470588235297</v>
      </c>
      <c r="K1250" s="25">
        <f>INDEX(FC_E2,$I1250)+(MEDIAN(MinStable,$F1250,1)-INDEX(FC_L,$I1250))*(INDEX(FC_E2,$I1250+1)-INDEX(FC_E2,$I1250))/(INDEX(FC_L,$I1250+1)-INDEX(FC_L,$I1250))</f>
        <v>0.39560470588235297</v>
      </c>
      <c r="L1250" s="25">
        <f>INDEX(FC_E3,$I1250)+(MEDIAN(MinStable,$F1250,1)-INDEX(FC_L,$I1250))*(INDEX(FC_E3,$I1250+1)-INDEX(FC_E3,$I1250))/(INDEX(FC_L,$I1250+1)-INDEX(FC_L,$I1250))</f>
        <v>0.38871458823529415</v>
      </c>
      <c r="M1250" s="26">
        <f>(Cap_1*F1250/J1250+IF(N_base&gt;=2,Cap_2*F1250/K1250,0)+IF(N_base&gt;=3,Cap_3*F1250/L1250,0))*dt/60</f>
        <v>0.10363317258556412</v>
      </c>
    </row>
    <row r="1251" spans="1:13" x14ac:dyDescent="0.2">
      <c r="A1251">
        <v>1249</v>
      </c>
      <c r="B1251" s="22">
        <f>A1251/1440</f>
        <v>0.86736111111111114</v>
      </c>
      <c r="C1251" s="27">
        <f>Sim!C1251</f>
        <v>2.5287999999999999</v>
      </c>
      <c r="D1251" s="24">
        <f>Cap_base</f>
        <v>3.4</v>
      </c>
      <c r="E1251" s="24">
        <f>MEDIAN(MinStable*D1251,C1251,D1251)</f>
        <v>2.5287999999999999</v>
      </c>
      <c r="F1251" s="25">
        <f>E1251/D1251</f>
        <v>0.74376470588235299</v>
      </c>
      <c r="G1251" s="24">
        <f>MAX(0,C1251-E1251)</f>
        <v>0</v>
      </c>
      <c r="H1251" s="24">
        <f>MAX(0,E1251-C1251)</f>
        <v>0</v>
      </c>
      <c r="I1251">
        <f>MIN(MATCH(MEDIAN(MinStable,F1251,1),FC_L,1),3)</f>
        <v>2</v>
      </c>
      <c r="J1251" s="25">
        <f>INDEX(FC_E1,$I1251)+(MEDIAN(MinStable,$F1251,1)-INDEX(FC_L,$I1251))*(INDEX(FC_E1,$I1251+1)-INDEX(FC_E1,$I1251))/(INDEX(FC_L,$I1251+1)-INDEX(FC_L,$I1251))</f>
        <v>0.40400235294117648</v>
      </c>
      <c r="K1251" s="25">
        <f>INDEX(FC_E2,$I1251)+(MEDIAN(MinStable,$F1251,1)-INDEX(FC_L,$I1251))*(INDEX(FC_E2,$I1251+1)-INDEX(FC_E2,$I1251))/(INDEX(FC_L,$I1251+1)-INDEX(FC_L,$I1251))</f>
        <v>0.39900235294117647</v>
      </c>
      <c r="L1251" s="25">
        <f>INDEX(FC_E3,$I1251)+(MEDIAN(MinStable,$F1251,1)-INDEX(FC_L,$I1251))*(INDEX(FC_E3,$I1251+1)-INDEX(FC_E3,$I1251))/(INDEX(FC_L,$I1251+1)-INDEX(FC_L,$I1251))</f>
        <v>0.39202729411764708</v>
      </c>
      <c r="M1251" s="26">
        <f>(Cap_1*F1251/J1251+IF(N_base&gt;=2,Cap_2*F1251/K1251,0)+IF(N_base&gt;=3,Cap_3*F1251/L1251,0))*dt/60</f>
        <v>0.10577676342438164</v>
      </c>
    </row>
    <row r="1252" spans="1:13" x14ac:dyDescent="0.2">
      <c r="A1252">
        <v>1250</v>
      </c>
      <c r="B1252" s="22">
        <f>A1252/1440</f>
        <v>0.86805555555555558</v>
      </c>
      <c r="C1252" s="27">
        <f>Sim!C1252</f>
        <v>2.4876999999999998</v>
      </c>
      <c r="D1252" s="24">
        <f>Cap_base</f>
        <v>3.4</v>
      </c>
      <c r="E1252" s="24">
        <f>MEDIAN(MinStable*D1252,C1252,D1252)</f>
        <v>2.4876999999999998</v>
      </c>
      <c r="F1252" s="25">
        <f>E1252/D1252</f>
        <v>0.73167647058823526</v>
      </c>
      <c r="G1252" s="24">
        <f>MAX(0,C1252-E1252)</f>
        <v>0</v>
      </c>
      <c r="H1252" s="24">
        <f>MAX(0,E1252-C1252)</f>
        <v>0</v>
      </c>
      <c r="I1252">
        <f>MIN(MATCH(MEDIAN(MinStable,F1252,1),FC_L,1),3)</f>
        <v>2</v>
      </c>
      <c r="J1252" s="25">
        <f>INDEX(FC_E1,$I1252)+(MEDIAN(MinStable,$F1252,1)-INDEX(FC_L,$I1252))*(INDEX(FC_E1,$I1252+1)-INDEX(FC_E1,$I1252))/(INDEX(FC_L,$I1252+1)-INDEX(FC_L,$I1252))</f>
        <v>0.40206823529411767</v>
      </c>
      <c r="K1252" s="25">
        <f>INDEX(FC_E2,$I1252)+(MEDIAN(MinStable,$F1252,1)-INDEX(FC_L,$I1252))*(INDEX(FC_E2,$I1252+1)-INDEX(FC_E2,$I1252))/(INDEX(FC_L,$I1252+1)-INDEX(FC_L,$I1252))</f>
        <v>0.39706823529411767</v>
      </c>
      <c r="L1252" s="25">
        <f>INDEX(FC_E3,$I1252)+(MEDIAN(MinStable,$F1252,1)-INDEX(FC_L,$I1252))*(INDEX(FC_E3,$I1252+1)-INDEX(FC_E3,$I1252))/(INDEX(FC_L,$I1252+1)-INDEX(FC_L,$I1252))</f>
        <v>0.39014152941176472</v>
      </c>
      <c r="M1252" s="26">
        <f>(Cap_1*F1252/J1252+IF(N_base&gt;=2,Cap_2*F1252/K1252,0)+IF(N_base&gt;=3,Cap_3*F1252/L1252,0))*dt/60</f>
        <v>0.10456098661639569</v>
      </c>
    </row>
    <row r="1253" spans="1:13" x14ac:dyDescent="0.2">
      <c r="A1253">
        <v>1251</v>
      </c>
      <c r="B1253" s="22">
        <f>A1253/1440</f>
        <v>0.86875000000000002</v>
      </c>
      <c r="C1253" s="27">
        <f>Sim!C1253</f>
        <v>2.4056000000000002</v>
      </c>
      <c r="D1253" s="24">
        <f>Cap_base</f>
        <v>3.4</v>
      </c>
      <c r="E1253" s="24">
        <f>MEDIAN(MinStable*D1253,C1253,D1253)</f>
        <v>2.4056000000000002</v>
      </c>
      <c r="F1253" s="25">
        <f>E1253/D1253</f>
        <v>0.70752941176470596</v>
      </c>
      <c r="G1253" s="24">
        <f>MAX(0,C1253-E1253)</f>
        <v>0</v>
      </c>
      <c r="H1253" s="24">
        <f>MAX(0,E1253-C1253)</f>
        <v>0</v>
      </c>
      <c r="I1253">
        <f>MIN(MATCH(MEDIAN(MinStable,F1253,1),FC_L,1),3)</f>
        <v>2</v>
      </c>
      <c r="J1253" s="25">
        <f>INDEX(FC_E1,$I1253)+(MEDIAN(MinStable,$F1253,1)-INDEX(FC_L,$I1253))*(INDEX(FC_E1,$I1253+1)-INDEX(FC_E1,$I1253))/(INDEX(FC_L,$I1253+1)-INDEX(FC_L,$I1253))</f>
        <v>0.39820470588235296</v>
      </c>
      <c r="K1253" s="25">
        <f>INDEX(FC_E2,$I1253)+(MEDIAN(MinStable,$F1253,1)-INDEX(FC_L,$I1253))*(INDEX(FC_E2,$I1253+1)-INDEX(FC_E2,$I1253))/(INDEX(FC_L,$I1253+1)-INDEX(FC_L,$I1253))</f>
        <v>0.39320470588235296</v>
      </c>
      <c r="L1253" s="25">
        <f>INDEX(FC_E3,$I1253)+(MEDIAN(MinStable,$F1253,1)-INDEX(FC_L,$I1253))*(INDEX(FC_E3,$I1253+1)-INDEX(FC_E3,$I1253))/(INDEX(FC_L,$I1253+1)-INDEX(FC_L,$I1253))</f>
        <v>0.38637458823529414</v>
      </c>
      <c r="M1253" s="26">
        <f>(Cap_1*F1253/J1253+IF(N_base&gt;=2,Cap_2*F1253/K1253,0)+IF(N_base&gt;=3,Cap_3*F1253/L1253,0))*dt/60</f>
        <v>0.10209683075192344</v>
      </c>
    </row>
    <row r="1254" spans="1:13" x14ac:dyDescent="0.2">
      <c r="A1254">
        <v>1252</v>
      </c>
      <c r="B1254" s="22">
        <f>A1254/1440</f>
        <v>0.86944444444444446</v>
      </c>
      <c r="C1254" s="27">
        <f>Sim!C1254</f>
        <v>2.5154999999999998</v>
      </c>
      <c r="D1254" s="24">
        <f>Cap_base</f>
        <v>3.4</v>
      </c>
      <c r="E1254" s="24">
        <f>MEDIAN(MinStable*D1254,C1254,D1254)</f>
        <v>2.5154999999999998</v>
      </c>
      <c r="F1254" s="25">
        <f>E1254/D1254</f>
        <v>0.7398529411764706</v>
      </c>
      <c r="G1254" s="24">
        <f>MAX(0,C1254-E1254)</f>
        <v>0</v>
      </c>
      <c r="H1254" s="24">
        <f>MAX(0,E1254-C1254)</f>
        <v>0</v>
      </c>
      <c r="I1254">
        <f>MIN(MATCH(MEDIAN(MinStable,F1254,1),FC_L,1),3)</f>
        <v>2</v>
      </c>
      <c r="J1254" s="25">
        <f>INDEX(FC_E1,$I1254)+(MEDIAN(MinStable,$F1254,1)-INDEX(FC_L,$I1254))*(INDEX(FC_E1,$I1254+1)-INDEX(FC_E1,$I1254))/(INDEX(FC_L,$I1254+1)-INDEX(FC_L,$I1254))</f>
        <v>0.40337647058823534</v>
      </c>
      <c r="K1254" s="25">
        <f>INDEX(FC_E2,$I1254)+(MEDIAN(MinStable,$F1254,1)-INDEX(FC_L,$I1254))*(INDEX(FC_E2,$I1254+1)-INDEX(FC_E2,$I1254))/(INDEX(FC_L,$I1254+1)-INDEX(FC_L,$I1254))</f>
        <v>0.39837647058823533</v>
      </c>
      <c r="L1254" s="25">
        <f>INDEX(FC_E3,$I1254)+(MEDIAN(MinStable,$F1254,1)-INDEX(FC_L,$I1254))*(INDEX(FC_E3,$I1254+1)-INDEX(FC_E3,$I1254))/(INDEX(FC_L,$I1254+1)-INDEX(FC_L,$I1254))</f>
        <v>0.39141705882352945</v>
      </c>
      <c r="M1254" s="26">
        <f>(Cap_1*F1254/J1254+IF(N_base&gt;=2,Cap_2*F1254/K1254,0)+IF(N_base&gt;=3,Cap_3*F1254/L1254,0))*dt/60</f>
        <v>0.10538462000149273</v>
      </c>
    </row>
    <row r="1255" spans="1:13" x14ac:dyDescent="0.2">
      <c r="A1255">
        <v>1253</v>
      </c>
      <c r="B1255" s="22">
        <f>A1255/1440</f>
        <v>0.87013888888888891</v>
      </c>
      <c r="C1255" s="27">
        <f>Sim!C1255</f>
        <v>2.4500999999999999</v>
      </c>
      <c r="D1255" s="24">
        <f>Cap_base</f>
        <v>3.4</v>
      </c>
      <c r="E1255" s="24">
        <f>MEDIAN(MinStable*D1255,C1255,D1255)</f>
        <v>2.4500999999999999</v>
      </c>
      <c r="F1255" s="25">
        <f>E1255/D1255</f>
        <v>0.72061764705882358</v>
      </c>
      <c r="G1255" s="24">
        <f>MAX(0,C1255-E1255)</f>
        <v>0</v>
      </c>
      <c r="H1255" s="24">
        <f>MAX(0,E1255-C1255)</f>
        <v>0</v>
      </c>
      <c r="I1255">
        <f>MIN(MATCH(MEDIAN(MinStable,F1255,1),FC_L,1),3)</f>
        <v>2</v>
      </c>
      <c r="J1255" s="25">
        <f>INDEX(FC_E1,$I1255)+(MEDIAN(MinStable,$F1255,1)-INDEX(FC_L,$I1255))*(INDEX(FC_E1,$I1255+1)-INDEX(FC_E1,$I1255))/(INDEX(FC_L,$I1255+1)-INDEX(FC_L,$I1255))</f>
        <v>0.40029882352941182</v>
      </c>
      <c r="K1255" s="25">
        <f>INDEX(FC_E2,$I1255)+(MEDIAN(MinStable,$F1255,1)-INDEX(FC_L,$I1255))*(INDEX(FC_E2,$I1255+1)-INDEX(FC_E2,$I1255))/(INDEX(FC_L,$I1255+1)-INDEX(FC_L,$I1255))</f>
        <v>0.39529882352941181</v>
      </c>
      <c r="L1255" s="25">
        <f>INDEX(FC_E3,$I1255)+(MEDIAN(MinStable,$F1255,1)-INDEX(FC_L,$I1255))*(INDEX(FC_E3,$I1255+1)-INDEX(FC_E3,$I1255))/(INDEX(FC_L,$I1255+1)-INDEX(FC_L,$I1255))</f>
        <v>0.38841635294117649</v>
      </c>
      <c r="M1255" s="26">
        <f>(Cap_1*F1255/J1255+IF(N_base&gt;=2,Cap_2*F1255/K1255,0)+IF(N_base&gt;=3,Cap_3*F1255/L1255,0))*dt/60</f>
        <v>0.10343839446244608</v>
      </c>
    </row>
    <row r="1256" spans="1:13" x14ac:dyDescent="0.2">
      <c r="A1256">
        <v>1254</v>
      </c>
      <c r="B1256" s="22">
        <f>A1256/1440</f>
        <v>0.87083333333333335</v>
      </c>
      <c r="C1256" s="27">
        <f>Sim!C1256</f>
        <v>2.4615999999999998</v>
      </c>
      <c r="D1256" s="24">
        <f>Cap_base</f>
        <v>3.4</v>
      </c>
      <c r="E1256" s="24">
        <f>MEDIAN(MinStable*D1256,C1256,D1256)</f>
        <v>2.4615999999999998</v>
      </c>
      <c r="F1256" s="25">
        <f>E1256/D1256</f>
        <v>0.72399999999999998</v>
      </c>
      <c r="G1256" s="24">
        <f>MAX(0,C1256-E1256)</f>
        <v>0</v>
      </c>
      <c r="H1256" s="24">
        <f>MAX(0,E1256-C1256)</f>
        <v>0</v>
      </c>
      <c r="I1256">
        <f>MIN(MATCH(MEDIAN(MinStable,F1256,1),FC_L,1),3)</f>
        <v>2</v>
      </c>
      <c r="J1256" s="25">
        <f>INDEX(FC_E1,$I1256)+(MEDIAN(MinStable,$F1256,1)-INDEX(FC_L,$I1256))*(INDEX(FC_E1,$I1256+1)-INDEX(FC_E1,$I1256))/(INDEX(FC_L,$I1256+1)-INDEX(FC_L,$I1256))</f>
        <v>0.40084000000000003</v>
      </c>
      <c r="K1256" s="25">
        <f>INDEX(FC_E2,$I1256)+(MEDIAN(MinStable,$F1256,1)-INDEX(FC_L,$I1256))*(INDEX(FC_E2,$I1256+1)-INDEX(FC_E2,$I1256))/(INDEX(FC_L,$I1256+1)-INDEX(FC_L,$I1256))</f>
        <v>0.39584000000000003</v>
      </c>
      <c r="L1256" s="25">
        <f>INDEX(FC_E3,$I1256)+(MEDIAN(MinStable,$F1256,1)-INDEX(FC_L,$I1256))*(INDEX(FC_E3,$I1256+1)-INDEX(FC_E3,$I1256))/(INDEX(FC_L,$I1256+1)-INDEX(FC_L,$I1256))</f>
        <v>0.38894400000000001</v>
      </c>
      <c r="M1256" s="26">
        <f>(Cap_1*F1256/J1256+IF(N_base&gt;=2,Cap_2*F1256/K1256,0)+IF(N_base&gt;=3,Cap_3*F1256/L1256,0))*dt/60</f>
        <v>0.10378279848157292</v>
      </c>
    </row>
    <row r="1257" spans="1:13" x14ac:dyDescent="0.2">
      <c r="A1257">
        <v>1255</v>
      </c>
      <c r="B1257" s="22">
        <f>A1257/1440</f>
        <v>0.87152777777777779</v>
      </c>
      <c r="C1257" s="27">
        <f>Sim!C1257</f>
        <v>2.4647000000000001</v>
      </c>
      <c r="D1257" s="24">
        <f>Cap_base</f>
        <v>3.4</v>
      </c>
      <c r="E1257" s="24">
        <f>MEDIAN(MinStable*D1257,C1257,D1257)</f>
        <v>2.4647000000000001</v>
      </c>
      <c r="F1257" s="25">
        <f>E1257/D1257</f>
        <v>0.72491176470588237</v>
      </c>
      <c r="G1257" s="24">
        <f>MAX(0,C1257-E1257)</f>
        <v>0</v>
      </c>
      <c r="H1257" s="24">
        <f>MAX(0,E1257-C1257)</f>
        <v>0</v>
      </c>
      <c r="I1257">
        <f>MIN(MATCH(MEDIAN(MinStable,F1257,1),FC_L,1),3)</f>
        <v>2</v>
      </c>
      <c r="J1257" s="25">
        <f>INDEX(FC_E1,$I1257)+(MEDIAN(MinStable,$F1257,1)-INDEX(FC_L,$I1257))*(INDEX(FC_E1,$I1257+1)-INDEX(FC_E1,$I1257))/(INDEX(FC_L,$I1257+1)-INDEX(FC_L,$I1257))</f>
        <v>0.40098588235294119</v>
      </c>
      <c r="K1257" s="25">
        <f>INDEX(FC_E2,$I1257)+(MEDIAN(MinStable,$F1257,1)-INDEX(FC_L,$I1257))*(INDEX(FC_E2,$I1257+1)-INDEX(FC_E2,$I1257))/(INDEX(FC_L,$I1257+1)-INDEX(FC_L,$I1257))</f>
        <v>0.39598588235294119</v>
      </c>
      <c r="L1257" s="25">
        <f>INDEX(FC_E3,$I1257)+(MEDIAN(MinStable,$F1257,1)-INDEX(FC_L,$I1257))*(INDEX(FC_E3,$I1257+1)-INDEX(FC_E3,$I1257))/(INDEX(FC_L,$I1257+1)-INDEX(FC_L,$I1257))</f>
        <v>0.38908623529411768</v>
      </c>
      <c r="M1257" s="26">
        <f>(Cap_1*F1257/J1257+IF(N_base&gt;=2,Cap_2*F1257/K1257,0)+IF(N_base&gt;=3,Cap_3*F1257/L1257,0))*dt/60</f>
        <v>0.10387547785341443</v>
      </c>
    </row>
    <row r="1258" spans="1:13" x14ac:dyDescent="0.2">
      <c r="A1258">
        <v>1256</v>
      </c>
      <c r="B1258" s="22">
        <f>A1258/1440</f>
        <v>0.87222222222222223</v>
      </c>
      <c r="C1258" s="27">
        <f>Sim!C1258</f>
        <v>2.4592000000000001</v>
      </c>
      <c r="D1258" s="24">
        <f>Cap_base</f>
        <v>3.4</v>
      </c>
      <c r="E1258" s="24">
        <f>MEDIAN(MinStable*D1258,C1258,D1258)</f>
        <v>2.4592000000000001</v>
      </c>
      <c r="F1258" s="25">
        <f>E1258/D1258</f>
        <v>0.72329411764705887</v>
      </c>
      <c r="G1258" s="24">
        <f>MAX(0,C1258-E1258)</f>
        <v>0</v>
      </c>
      <c r="H1258" s="24">
        <f>MAX(0,E1258-C1258)</f>
        <v>0</v>
      </c>
      <c r="I1258">
        <f>MIN(MATCH(MEDIAN(MinStable,F1258,1),FC_L,1),3)</f>
        <v>2</v>
      </c>
      <c r="J1258" s="25">
        <f>INDEX(FC_E1,$I1258)+(MEDIAN(MinStable,$F1258,1)-INDEX(FC_L,$I1258))*(INDEX(FC_E1,$I1258+1)-INDEX(FC_E1,$I1258))/(INDEX(FC_L,$I1258+1)-INDEX(FC_L,$I1258))</f>
        <v>0.40072705882352944</v>
      </c>
      <c r="K1258" s="25">
        <f>INDEX(FC_E2,$I1258)+(MEDIAN(MinStable,$F1258,1)-INDEX(FC_L,$I1258))*(INDEX(FC_E2,$I1258+1)-INDEX(FC_E2,$I1258))/(INDEX(FC_L,$I1258+1)-INDEX(FC_L,$I1258))</f>
        <v>0.39572705882352943</v>
      </c>
      <c r="L1258" s="25">
        <f>INDEX(FC_E3,$I1258)+(MEDIAN(MinStable,$F1258,1)-INDEX(FC_L,$I1258))*(INDEX(FC_E3,$I1258+1)-INDEX(FC_E3,$I1258))/(INDEX(FC_L,$I1258+1)-INDEX(FC_L,$I1258))</f>
        <v>0.3888338823529412</v>
      </c>
      <c r="M1258" s="26">
        <f>(Cap_1*F1258/J1258+IF(N_base&gt;=2,Cap_2*F1258/K1258,0)+IF(N_base&gt;=3,Cap_3*F1258/L1258,0))*dt/60</f>
        <v>0.10371100010428215</v>
      </c>
    </row>
    <row r="1259" spans="1:13" x14ac:dyDescent="0.2">
      <c r="A1259">
        <v>1257</v>
      </c>
      <c r="B1259" s="22">
        <f>A1259/1440</f>
        <v>0.87291666666666667</v>
      </c>
      <c r="C1259" s="27">
        <f>Sim!C1259</f>
        <v>2.4437000000000002</v>
      </c>
      <c r="D1259" s="24">
        <f>Cap_base</f>
        <v>3.4</v>
      </c>
      <c r="E1259" s="24">
        <f>MEDIAN(MinStable*D1259,C1259,D1259)</f>
        <v>2.4437000000000002</v>
      </c>
      <c r="F1259" s="25">
        <f>E1259/D1259</f>
        <v>0.71873529411764714</v>
      </c>
      <c r="G1259" s="24">
        <f>MAX(0,C1259-E1259)</f>
        <v>0</v>
      </c>
      <c r="H1259" s="24">
        <f>MAX(0,E1259-C1259)</f>
        <v>0</v>
      </c>
      <c r="I1259">
        <f>MIN(MATCH(MEDIAN(MinStable,F1259,1),FC_L,1),3)</f>
        <v>2</v>
      </c>
      <c r="J1259" s="25">
        <f>INDEX(FC_E1,$I1259)+(MEDIAN(MinStable,$F1259,1)-INDEX(FC_L,$I1259))*(INDEX(FC_E1,$I1259+1)-INDEX(FC_E1,$I1259))/(INDEX(FC_L,$I1259+1)-INDEX(FC_L,$I1259))</f>
        <v>0.39999764705882357</v>
      </c>
      <c r="K1259" s="25">
        <f>INDEX(FC_E2,$I1259)+(MEDIAN(MinStable,$F1259,1)-INDEX(FC_L,$I1259))*(INDEX(FC_E2,$I1259+1)-INDEX(FC_E2,$I1259))/(INDEX(FC_L,$I1259+1)-INDEX(FC_L,$I1259))</f>
        <v>0.39499764705882356</v>
      </c>
      <c r="L1259" s="25">
        <f>INDEX(FC_E3,$I1259)+(MEDIAN(MinStable,$F1259,1)-INDEX(FC_L,$I1259))*(INDEX(FC_E3,$I1259+1)-INDEX(FC_E3,$I1259))/(INDEX(FC_L,$I1259+1)-INDEX(FC_L,$I1259))</f>
        <v>0.38812270588235298</v>
      </c>
      <c r="M1259" s="26">
        <f>(Cap_1*F1259/J1259+IF(N_base&gt;=2,Cap_2*F1259/K1259,0)+IF(N_base&gt;=3,Cap_3*F1259/L1259,0))*dt/60</f>
        <v>0.10324632021789037</v>
      </c>
    </row>
    <row r="1260" spans="1:13" x14ac:dyDescent="0.2">
      <c r="A1260">
        <v>1258</v>
      </c>
      <c r="B1260" s="22">
        <f>A1260/1440</f>
        <v>0.87361111111111112</v>
      </c>
      <c r="C1260" s="27">
        <f>Sim!C1260</f>
        <v>2.4794999999999998</v>
      </c>
      <c r="D1260" s="24">
        <f>Cap_base</f>
        <v>3.4</v>
      </c>
      <c r="E1260" s="24">
        <f>MEDIAN(MinStable*D1260,C1260,D1260)</f>
        <v>2.4794999999999998</v>
      </c>
      <c r="F1260" s="25">
        <f>E1260/D1260</f>
        <v>0.72926470588235293</v>
      </c>
      <c r="G1260" s="24">
        <f>MAX(0,C1260-E1260)</f>
        <v>0</v>
      </c>
      <c r="H1260" s="24">
        <f>MAX(0,E1260-C1260)</f>
        <v>0</v>
      </c>
      <c r="I1260">
        <f>MIN(MATCH(MEDIAN(MinStable,F1260,1),FC_L,1),3)</f>
        <v>2</v>
      </c>
      <c r="J1260" s="25">
        <f>INDEX(FC_E1,$I1260)+(MEDIAN(MinStable,$F1260,1)-INDEX(FC_L,$I1260))*(INDEX(FC_E1,$I1260+1)-INDEX(FC_E1,$I1260))/(INDEX(FC_L,$I1260+1)-INDEX(FC_L,$I1260))</f>
        <v>0.40168235294117649</v>
      </c>
      <c r="K1260" s="25">
        <f>INDEX(FC_E2,$I1260)+(MEDIAN(MinStable,$F1260,1)-INDEX(FC_L,$I1260))*(INDEX(FC_E2,$I1260+1)-INDEX(FC_E2,$I1260))/(INDEX(FC_L,$I1260+1)-INDEX(FC_L,$I1260))</f>
        <v>0.39668235294117649</v>
      </c>
      <c r="L1260" s="25">
        <f>INDEX(FC_E3,$I1260)+(MEDIAN(MinStable,$F1260,1)-INDEX(FC_L,$I1260))*(INDEX(FC_E3,$I1260+1)-INDEX(FC_E3,$I1260))/(INDEX(FC_L,$I1260+1)-INDEX(FC_L,$I1260))</f>
        <v>0.38976529411764704</v>
      </c>
      <c r="M1260" s="26">
        <f>(Cap_1*F1260/J1260+IF(N_base&gt;=2,Cap_2*F1260/K1260,0)+IF(N_base&gt;=3,Cap_3*F1260/L1260,0))*dt/60</f>
        <v>0.10431701399052805</v>
      </c>
    </row>
    <row r="1261" spans="1:13" x14ac:dyDescent="0.2">
      <c r="A1261">
        <v>1259</v>
      </c>
      <c r="B1261" s="22">
        <f>A1261/1440</f>
        <v>0.87430555555555556</v>
      </c>
      <c r="C1261" s="27">
        <f>Sim!C1261</f>
        <v>2.4417</v>
      </c>
      <c r="D1261" s="24">
        <f>Cap_base</f>
        <v>3.4</v>
      </c>
      <c r="E1261" s="24">
        <f>MEDIAN(MinStable*D1261,C1261,D1261)</f>
        <v>2.4417</v>
      </c>
      <c r="F1261" s="25">
        <f>E1261/D1261</f>
        <v>0.71814705882352947</v>
      </c>
      <c r="G1261" s="24">
        <f>MAX(0,C1261-E1261)</f>
        <v>0</v>
      </c>
      <c r="H1261" s="24">
        <f>MAX(0,E1261-C1261)</f>
        <v>0</v>
      </c>
      <c r="I1261">
        <f>MIN(MATCH(MEDIAN(MinStable,F1261,1),FC_L,1),3)</f>
        <v>2</v>
      </c>
      <c r="J1261" s="25">
        <f>INDEX(FC_E1,$I1261)+(MEDIAN(MinStable,$F1261,1)-INDEX(FC_L,$I1261))*(INDEX(FC_E1,$I1261+1)-INDEX(FC_E1,$I1261))/(INDEX(FC_L,$I1261+1)-INDEX(FC_L,$I1261))</f>
        <v>0.39990352941176477</v>
      </c>
      <c r="K1261" s="25">
        <f>INDEX(FC_E2,$I1261)+(MEDIAN(MinStable,$F1261,1)-INDEX(FC_L,$I1261))*(INDEX(FC_E2,$I1261+1)-INDEX(FC_E2,$I1261))/(INDEX(FC_L,$I1261+1)-INDEX(FC_L,$I1261))</f>
        <v>0.39490352941176476</v>
      </c>
      <c r="L1261" s="25">
        <f>INDEX(FC_E3,$I1261)+(MEDIAN(MinStable,$F1261,1)-INDEX(FC_L,$I1261))*(INDEX(FC_E3,$I1261+1)-INDEX(FC_E3,$I1261))/(INDEX(FC_L,$I1261+1)-INDEX(FC_L,$I1261))</f>
        <v>0.38803094117647063</v>
      </c>
      <c r="M1261" s="26">
        <f>(Cap_1*F1261/J1261+IF(N_base&gt;=2,Cap_2*F1261/K1261,0)+IF(N_base&gt;=3,Cap_3*F1261/L1261,0))*dt/60</f>
        <v>0.10318623734877318</v>
      </c>
    </row>
    <row r="1262" spans="1:13" x14ac:dyDescent="0.2">
      <c r="A1262">
        <v>1260</v>
      </c>
      <c r="B1262" s="22">
        <f>A1262/1440</f>
        <v>0.875</v>
      </c>
      <c r="C1262" s="27">
        <f>Sim!C1262</f>
        <v>2.4489000000000001</v>
      </c>
      <c r="D1262" s="24">
        <f>Cap_base</f>
        <v>3.4</v>
      </c>
      <c r="E1262" s="24">
        <f>MEDIAN(MinStable*D1262,C1262,D1262)</f>
        <v>2.4489000000000001</v>
      </c>
      <c r="F1262" s="25">
        <f>E1262/D1262</f>
        <v>0.72026470588235303</v>
      </c>
      <c r="G1262" s="24">
        <f>MAX(0,C1262-E1262)</f>
        <v>0</v>
      </c>
      <c r="H1262" s="24">
        <f>MAX(0,E1262-C1262)</f>
        <v>0</v>
      </c>
      <c r="I1262">
        <f>MIN(MATCH(MEDIAN(MinStable,F1262,1),FC_L,1),3)</f>
        <v>2</v>
      </c>
      <c r="J1262" s="25">
        <f>INDEX(FC_E1,$I1262)+(MEDIAN(MinStable,$F1262,1)-INDEX(FC_L,$I1262))*(INDEX(FC_E1,$I1262+1)-INDEX(FC_E1,$I1262))/(INDEX(FC_L,$I1262+1)-INDEX(FC_L,$I1262))</f>
        <v>0.40024235294117649</v>
      </c>
      <c r="K1262" s="25">
        <f>INDEX(FC_E2,$I1262)+(MEDIAN(MinStable,$F1262,1)-INDEX(FC_L,$I1262))*(INDEX(FC_E2,$I1262+1)-INDEX(FC_E2,$I1262))/(INDEX(FC_L,$I1262+1)-INDEX(FC_L,$I1262))</f>
        <v>0.39524235294117649</v>
      </c>
      <c r="L1262" s="25">
        <f>INDEX(FC_E3,$I1262)+(MEDIAN(MinStable,$F1262,1)-INDEX(FC_L,$I1262))*(INDEX(FC_E3,$I1262+1)-INDEX(FC_E3,$I1262))/(INDEX(FC_L,$I1262+1)-INDEX(FC_L,$I1262))</f>
        <v>0.38836129411764708</v>
      </c>
      <c r="M1262" s="26">
        <f>(Cap_1*F1262/J1262+IF(N_base&gt;=2,Cap_2*F1262/K1262,0)+IF(N_base&gt;=3,Cap_3*F1262/L1262,0))*dt/60</f>
        <v>0.1034024026850099</v>
      </c>
    </row>
    <row r="1263" spans="1:13" x14ac:dyDescent="0.2">
      <c r="A1263">
        <v>1261</v>
      </c>
      <c r="B1263" s="22">
        <f>A1263/1440</f>
        <v>0.87569444444444444</v>
      </c>
      <c r="C1263" s="27">
        <f>Sim!C1263</f>
        <v>2.5081000000000002</v>
      </c>
      <c r="D1263" s="24">
        <f>Cap_base</f>
        <v>3.4</v>
      </c>
      <c r="E1263" s="24">
        <f>MEDIAN(MinStable*D1263,C1263,D1263)</f>
        <v>2.5081000000000002</v>
      </c>
      <c r="F1263" s="25">
        <f>E1263/D1263</f>
        <v>0.73767647058823538</v>
      </c>
      <c r="G1263" s="24">
        <f>MAX(0,C1263-E1263)</f>
        <v>0</v>
      </c>
      <c r="H1263" s="24">
        <f>MAX(0,E1263-C1263)</f>
        <v>0</v>
      </c>
      <c r="I1263">
        <f>MIN(MATCH(MEDIAN(MinStable,F1263,1),FC_L,1),3)</f>
        <v>2</v>
      </c>
      <c r="J1263" s="25">
        <f>INDEX(FC_E1,$I1263)+(MEDIAN(MinStable,$F1263,1)-INDEX(FC_L,$I1263))*(INDEX(FC_E1,$I1263+1)-INDEX(FC_E1,$I1263))/(INDEX(FC_L,$I1263+1)-INDEX(FC_L,$I1263))</f>
        <v>0.40302823529411769</v>
      </c>
      <c r="K1263" s="25">
        <f>INDEX(FC_E2,$I1263)+(MEDIAN(MinStable,$F1263,1)-INDEX(FC_L,$I1263))*(INDEX(FC_E2,$I1263+1)-INDEX(FC_E2,$I1263))/(INDEX(FC_L,$I1263+1)-INDEX(FC_L,$I1263))</f>
        <v>0.39802823529411768</v>
      </c>
      <c r="L1263" s="25">
        <f>INDEX(FC_E3,$I1263)+(MEDIAN(MinStable,$F1263,1)-INDEX(FC_L,$I1263))*(INDEX(FC_E3,$I1263+1)-INDEX(FC_E3,$I1263))/(INDEX(FC_L,$I1263+1)-INDEX(FC_L,$I1263))</f>
        <v>0.39107752941176471</v>
      </c>
      <c r="M1263" s="26">
        <f>(Cap_1*F1263/J1263+IF(N_base&gt;=2,Cap_2*F1263/K1263,0)+IF(N_base&gt;=3,Cap_3*F1263/L1263,0))*dt/60</f>
        <v>0.10516590462091037</v>
      </c>
    </row>
    <row r="1264" spans="1:13" x14ac:dyDescent="0.2">
      <c r="A1264">
        <v>1262</v>
      </c>
      <c r="B1264" s="22">
        <f>A1264/1440</f>
        <v>0.87638888888888888</v>
      </c>
      <c r="C1264" s="27">
        <f>Sim!C1264</f>
        <v>2.4335</v>
      </c>
      <c r="D1264" s="24">
        <f>Cap_base</f>
        <v>3.4</v>
      </c>
      <c r="E1264" s="24">
        <f>MEDIAN(MinStable*D1264,C1264,D1264)</f>
        <v>2.4335</v>
      </c>
      <c r="F1264" s="25">
        <f>E1264/D1264</f>
        <v>0.71573529411764703</v>
      </c>
      <c r="G1264" s="24">
        <f>MAX(0,C1264-E1264)</f>
        <v>0</v>
      </c>
      <c r="H1264" s="24">
        <f>MAX(0,E1264-C1264)</f>
        <v>0</v>
      </c>
      <c r="I1264">
        <f>MIN(MATCH(MEDIAN(MinStable,F1264,1),FC_L,1),3)</f>
        <v>2</v>
      </c>
      <c r="J1264" s="25">
        <f>INDEX(FC_E1,$I1264)+(MEDIAN(MinStable,$F1264,1)-INDEX(FC_L,$I1264))*(INDEX(FC_E1,$I1264+1)-INDEX(FC_E1,$I1264))/(INDEX(FC_L,$I1264+1)-INDEX(FC_L,$I1264))</f>
        <v>0.39951764705882353</v>
      </c>
      <c r="K1264" s="25">
        <f>INDEX(FC_E2,$I1264)+(MEDIAN(MinStable,$F1264,1)-INDEX(FC_L,$I1264))*(INDEX(FC_E2,$I1264+1)-INDEX(FC_E2,$I1264))/(INDEX(FC_L,$I1264+1)-INDEX(FC_L,$I1264))</f>
        <v>0.39451764705882353</v>
      </c>
      <c r="L1264" s="25">
        <f>INDEX(FC_E3,$I1264)+(MEDIAN(MinStable,$F1264,1)-INDEX(FC_L,$I1264))*(INDEX(FC_E3,$I1264+1)-INDEX(FC_E3,$I1264))/(INDEX(FC_L,$I1264+1)-INDEX(FC_L,$I1264))</f>
        <v>0.38765470588235296</v>
      </c>
      <c r="M1264" s="26">
        <f>(Cap_1*F1264/J1264+IF(N_base&gt;=2,Cap_2*F1264/K1264,0)+IF(N_base&gt;=3,Cap_3*F1264/L1264,0))*dt/60</f>
        <v>0.10293959994136598</v>
      </c>
    </row>
    <row r="1265" spans="1:13" x14ac:dyDescent="0.2">
      <c r="A1265">
        <v>1263</v>
      </c>
      <c r="B1265" s="22">
        <f>A1265/1440</f>
        <v>0.87708333333333333</v>
      </c>
      <c r="C1265" s="27">
        <f>Sim!C1265</f>
        <v>2.3382999999999998</v>
      </c>
      <c r="D1265" s="24">
        <f>Cap_base</f>
        <v>3.4</v>
      </c>
      <c r="E1265" s="24">
        <f>MEDIAN(MinStable*D1265,C1265,D1265)</f>
        <v>2.3382999999999998</v>
      </c>
      <c r="F1265" s="25">
        <f>E1265/D1265</f>
        <v>0.687735294117647</v>
      </c>
      <c r="G1265" s="24">
        <f>MAX(0,C1265-E1265)</f>
        <v>0</v>
      </c>
      <c r="H1265" s="24">
        <f>MAX(0,E1265-C1265)</f>
        <v>0</v>
      </c>
      <c r="I1265">
        <f>MIN(MATCH(MEDIAN(MinStable,F1265,1),FC_L,1),3)</f>
        <v>2</v>
      </c>
      <c r="J1265" s="25">
        <f>INDEX(FC_E1,$I1265)+(MEDIAN(MinStable,$F1265,1)-INDEX(FC_L,$I1265))*(INDEX(FC_E1,$I1265+1)-INDEX(FC_E1,$I1265))/(INDEX(FC_L,$I1265+1)-INDEX(FC_L,$I1265))</f>
        <v>0.39503764705882355</v>
      </c>
      <c r="K1265" s="25">
        <f>INDEX(FC_E2,$I1265)+(MEDIAN(MinStable,$F1265,1)-INDEX(FC_L,$I1265))*(INDEX(FC_E2,$I1265+1)-INDEX(FC_E2,$I1265))/(INDEX(FC_L,$I1265+1)-INDEX(FC_L,$I1265))</f>
        <v>0.39003764705882354</v>
      </c>
      <c r="L1265" s="25">
        <f>INDEX(FC_E3,$I1265)+(MEDIAN(MinStable,$F1265,1)-INDEX(FC_L,$I1265))*(INDEX(FC_E3,$I1265+1)-INDEX(FC_E3,$I1265))/(INDEX(FC_L,$I1265+1)-INDEX(FC_L,$I1265))</f>
        <v>0.38328670588235292</v>
      </c>
      <c r="M1265" s="26">
        <f>(Cap_1*F1265/J1265+IF(N_base&gt;=2,Cap_2*F1265/K1265,0)+IF(N_base&gt;=3,Cap_3*F1265/L1265,0))*dt/60</f>
        <v>0.10004072739137143</v>
      </c>
    </row>
    <row r="1266" spans="1:13" x14ac:dyDescent="0.2">
      <c r="A1266">
        <v>1264</v>
      </c>
      <c r="B1266" s="22">
        <f>A1266/1440</f>
        <v>0.87777777777777777</v>
      </c>
      <c r="C1266" s="27">
        <f>Sim!C1266</f>
        <v>2.4293999999999998</v>
      </c>
      <c r="D1266" s="24">
        <f>Cap_base</f>
        <v>3.4</v>
      </c>
      <c r="E1266" s="24">
        <f>MEDIAN(MinStable*D1266,C1266,D1266)</f>
        <v>2.4293999999999998</v>
      </c>
      <c r="F1266" s="25">
        <f>E1266/D1266</f>
        <v>0.71452941176470586</v>
      </c>
      <c r="G1266" s="24">
        <f>MAX(0,C1266-E1266)</f>
        <v>0</v>
      </c>
      <c r="H1266" s="24">
        <f>MAX(0,E1266-C1266)</f>
        <v>0</v>
      </c>
      <c r="I1266">
        <f>MIN(MATCH(MEDIAN(MinStable,F1266,1),FC_L,1),3)</f>
        <v>2</v>
      </c>
      <c r="J1266" s="25">
        <f>INDEX(FC_E1,$I1266)+(MEDIAN(MinStable,$F1266,1)-INDEX(FC_L,$I1266))*(INDEX(FC_E1,$I1266+1)-INDEX(FC_E1,$I1266))/(INDEX(FC_L,$I1266+1)-INDEX(FC_L,$I1266))</f>
        <v>0.39932470588235297</v>
      </c>
      <c r="K1266" s="25">
        <f>INDEX(FC_E2,$I1266)+(MEDIAN(MinStable,$F1266,1)-INDEX(FC_L,$I1266))*(INDEX(FC_E2,$I1266+1)-INDEX(FC_E2,$I1266))/(INDEX(FC_L,$I1266+1)-INDEX(FC_L,$I1266))</f>
        <v>0.39432470588235297</v>
      </c>
      <c r="L1266" s="25">
        <f>INDEX(FC_E3,$I1266)+(MEDIAN(MinStable,$F1266,1)-INDEX(FC_L,$I1266))*(INDEX(FC_E3,$I1266+1)-INDEX(FC_E3,$I1266))/(INDEX(FC_L,$I1266+1)-INDEX(FC_L,$I1266))</f>
        <v>0.38746658823529412</v>
      </c>
      <c r="M1266" s="26">
        <f>(Cap_1*F1266/J1266+IF(N_base&gt;=2,Cap_2*F1266/K1266,0)+IF(N_base&gt;=3,Cap_3*F1266/L1266,0))*dt/60</f>
        <v>0.10281610147166886</v>
      </c>
    </row>
    <row r="1267" spans="1:13" x14ac:dyDescent="0.2">
      <c r="A1267">
        <v>1265</v>
      </c>
      <c r="B1267" s="22">
        <f>A1267/1440</f>
        <v>0.87847222222222221</v>
      </c>
      <c r="C1267" s="27">
        <f>Sim!C1267</f>
        <v>2.4794</v>
      </c>
      <c r="D1267" s="24">
        <f>Cap_base</f>
        <v>3.4</v>
      </c>
      <c r="E1267" s="24">
        <f>MEDIAN(MinStable*D1267,C1267,D1267)</f>
        <v>2.4794</v>
      </c>
      <c r="F1267" s="25">
        <f>E1267/D1267</f>
        <v>0.72923529411764709</v>
      </c>
      <c r="G1267" s="24">
        <f>MAX(0,C1267-E1267)</f>
        <v>0</v>
      </c>
      <c r="H1267" s="24">
        <f>MAX(0,E1267-C1267)</f>
        <v>0</v>
      </c>
      <c r="I1267">
        <f>MIN(MATCH(MEDIAN(MinStable,F1267,1),FC_L,1),3)</f>
        <v>2</v>
      </c>
      <c r="J1267" s="25">
        <f>INDEX(FC_E1,$I1267)+(MEDIAN(MinStable,$F1267,1)-INDEX(FC_L,$I1267))*(INDEX(FC_E1,$I1267+1)-INDEX(FC_E1,$I1267))/(INDEX(FC_L,$I1267+1)-INDEX(FC_L,$I1267))</f>
        <v>0.40167764705882358</v>
      </c>
      <c r="K1267" s="25">
        <f>INDEX(FC_E2,$I1267)+(MEDIAN(MinStable,$F1267,1)-INDEX(FC_L,$I1267))*(INDEX(FC_E2,$I1267+1)-INDEX(FC_E2,$I1267))/(INDEX(FC_L,$I1267+1)-INDEX(FC_L,$I1267))</f>
        <v>0.39667764705882358</v>
      </c>
      <c r="L1267" s="25">
        <f>INDEX(FC_E3,$I1267)+(MEDIAN(MinStable,$F1267,1)-INDEX(FC_L,$I1267))*(INDEX(FC_E3,$I1267+1)-INDEX(FC_E3,$I1267))/(INDEX(FC_L,$I1267+1)-INDEX(FC_L,$I1267))</f>
        <v>0.38976070588235295</v>
      </c>
      <c r="M1267" s="26">
        <f>(Cap_1*F1267/J1267+IF(N_base&gt;=2,Cap_2*F1267/K1267,0)+IF(N_base&gt;=3,Cap_3*F1267/L1267,0))*dt/60</f>
        <v>0.1043140358051408</v>
      </c>
    </row>
    <row r="1268" spans="1:13" x14ac:dyDescent="0.2">
      <c r="A1268">
        <v>1266</v>
      </c>
      <c r="B1268" s="22">
        <f>A1268/1440</f>
        <v>0.87916666666666665</v>
      </c>
      <c r="C1268" s="27">
        <f>Sim!C1268</f>
        <v>2.4483000000000001</v>
      </c>
      <c r="D1268" s="24">
        <f>Cap_base</f>
        <v>3.4</v>
      </c>
      <c r="E1268" s="24">
        <f>MEDIAN(MinStable*D1268,C1268,D1268)</f>
        <v>2.4483000000000001</v>
      </c>
      <c r="F1268" s="25">
        <f>E1268/D1268</f>
        <v>0.7200882352941177</v>
      </c>
      <c r="G1268" s="24">
        <f>MAX(0,C1268-E1268)</f>
        <v>0</v>
      </c>
      <c r="H1268" s="24">
        <f>MAX(0,E1268-C1268)</f>
        <v>0</v>
      </c>
      <c r="I1268">
        <f>MIN(MATCH(MEDIAN(MinStable,F1268,1),FC_L,1),3)</f>
        <v>2</v>
      </c>
      <c r="J1268" s="25">
        <f>INDEX(FC_E1,$I1268)+(MEDIAN(MinStable,$F1268,1)-INDEX(FC_L,$I1268))*(INDEX(FC_E1,$I1268+1)-INDEX(FC_E1,$I1268))/(INDEX(FC_L,$I1268+1)-INDEX(FC_L,$I1268))</f>
        <v>0.40021411764705883</v>
      </c>
      <c r="K1268" s="25">
        <f>INDEX(FC_E2,$I1268)+(MEDIAN(MinStable,$F1268,1)-INDEX(FC_L,$I1268))*(INDEX(FC_E2,$I1268+1)-INDEX(FC_E2,$I1268))/(INDEX(FC_L,$I1268+1)-INDEX(FC_L,$I1268))</f>
        <v>0.39521411764705883</v>
      </c>
      <c r="L1268" s="25">
        <f>INDEX(FC_E3,$I1268)+(MEDIAN(MinStable,$F1268,1)-INDEX(FC_L,$I1268))*(INDEX(FC_E3,$I1268+1)-INDEX(FC_E3,$I1268))/(INDEX(FC_L,$I1268+1)-INDEX(FC_L,$I1268))</f>
        <v>0.38833376470588238</v>
      </c>
      <c r="M1268" s="26">
        <f>(Cap_1*F1268/J1268+IF(N_base&gt;=2,Cap_2*F1268/K1268,0)+IF(N_base&gt;=3,Cap_3*F1268/L1268,0))*dt/60</f>
        <v>0.1033844029658619</v>
      </c>
    </row>
    <row r="1269" spans="1:13" x14ac:dyDescent="0.2">
      <c r="A1269">
        <v>1267</v>
      </c>
      <c r="B1269" s="22">
        <f>A1269/1440</f>
        <v>0.87986111111111109</v>
      </c>
      <c r="C1269" s="27">
        <f>Sim!C1269</f>
        <v>2.5295000000000001</v>
      </c>
      <c r="D1269" s="24">
        <f>Cap_base</f>
        <v>3.4</v>
      </c>
      <c r="E1269" s="24">
        <f>MEDIAN(MinStable*D1269,C1269,D1269)</f>
        <v>2.5295000000000001</v>
      </c>
      <c r="F1269" s="25">
        <f>E1269/D1269</f>
        <v>0.74397058823529416</v>
      </c>
      <c r="G1269" s="24">
        <f>MAX(0,C1269-E1269)</f>
        <v>0</v>
      </c>
      <c r="H1269" s="24">
        <f>MAX(0,E1269-C1269)</f>
        <v>0</v>
      </c>
      <c r="I1269">
        <f>MIN(MATCH(MEDIAN(MinStable,F1269,1),FC_L,1),3)</f>
        <v>2</v>
      </c>
      <c r="J1269" s="25">
        <f>INDEX(FC_E1,$I1269)+(MEDIAN(MinStable,$F1269,1)-INDEX(FC_L,$I1269))*(INDEX(FC_E1,$I1269+1)-INDEX(FC_E1,$I1269))/(INDEX(FC_L,$I1269+1)-INDEX(FC_L,$I1269))</f>
        <v>0.4040352941176471</v>
      </c>
      <c r="K1269" s="25">
        <f>INDEX(FC_E2,$I1269)+(MEDIAN(MinStable,$F1269,1)-INDEX(FC_L,$I1269))*(INDEX(FC_E2,$I1269+1)-INDEX(FC_E2,$I1269))/(INDEX(FC_L,$I1269+1)-INDEX(FC_L,$I1269))</f>
        <v>0.3990352941176471</v>
      </c>
      <c r="L1269" s="25">
        <f>INDEX(FC_E3,$I1269)+(MEDIAN(MinStable,$F1269,1)-INDEX(FC_L,$I1269))*(INDEX(FC_E3,$I1269+1)-INDEX(FC_E3,$I1269))/(INDEX(FC_L,$I1269+1)-INDEX(FC_L,$I1269))</f>
        <v>0.39205941176470593</v>
      </c>
      <c r="M1269" s="26">
        <f>(Cap_1*F1269/J1269+IF(N_base&gt;=2,Cap_2*F1269/K1269,0)+IF(N_base&gt;=3,Cap_3*F1269/L1269,0))*dt/60</f>
        <v>0.10579736870876495</v>
      </c>
    </row>
    <row r="1270" spans="1:13" x14ac:dyDescent="0.2">
      <c r="A1270">
        <v>1268</v>
      </c>
      <c r="B1270" s="22">
        <f>A1270/1440</f>
        <v>0.88055555555555554</v>
      </c>
      <c r="C1270" s="27">
        <f>Sim!C1270</f>
        <v>2.4291</v>
      </c>
      <c r="D1270" s="24">
        <f>Cap_base</f>
        <v>3.4</v>
      </c>
      <c r="E1270" s="24">
        <f>MEDIAN(MinStable*D1270,C1270,D1270)</f>
        <v>2.4291</v>
      </c>
      <c r="F1270" s="25">
        <f>E1270/D1270</f>
        <v>0.71444117647058825</v>
      </c>
      <c r="G1270" s="24">
        <f>MAX(0,C1270-E1270)</f>
        <v>0</v>
      </c>
      <c r="H1270" s="24">
        <f>MAX(0,E1270-C1270)</f>
        <v>0</v>
      </c>
      <c r="I1270">
        <f>MIN(MATCH(MEDIAN(MinStable,F1270,1),FC_L,1),3)</f>
        <v>2</v>
      </c>
      <c r="J1270" s="25">
        <f>INDEX(FC_E1,$I1270)+(MEDIAN(MinStable,$F1270,1)-INDEX(FC_L,$I1270))*(INDEX(FC_E1,$I1270+1)-INDEX(FC_E1,$I1270))/(INDEX(FC_L,$I1270+1)-INDEX(FC_L,$I1270))</f>
        <v>0.39931058823529414</v>
      </c>
      <c r="K1270" s="25">
        <f>INDEX(FC_E2,$I1270)+(MEDIAN(MinStable,$F1270,1)-INDEX(FC_L,$I1270))*(INDEX(FC_E2,$I1270+1)-INDEX(FC_E2,$I1270))/(INDEX(FC_L,$I1270+1)-INDEX(FC_L,$I1270))</f>
        <v>0.39431058823529413</v>
      </c>
      <c r="L1270" s="25">
        <f>INDEX(FC_E3,$I1270)+(MEDIAN(MinStable,$F1270,1)-INDEX(FC_L,$I1270))*(INDEX(FC_E3,$I1270+1)-INDEX(FC_E3,$I1270))/(INDEX(FC_L,$I1270+1)-INDEX(FC_L,$I1270))</f>
        <v>0.38745282352941179</v>
      </c>
      <c r="M1270" s="26">
        <f>(Cap_1*F1270/J1270+IF(N_base&gt;=2,Cap_2*F1270/K1270,0)+IF(N_base&gt;=3,Cap_3*F1270/L1270,0))*dt/60</f>
        <v>0.10280706028589333</v>
      </c>
    </row>
    <row r="1271" spans="1:13" x14ac:dyDescent="0.2">
      <c r="A1271">
        <v>1269</v>
      </c>
      <c r="B1271" s="22">
        <f>A1271/1440</f>
        <v>0.88124999999999998</v>
      </c>
      <c r="C1271" s="27">
        <f>Sim!C1271</f>
        <v>2.4643000000000002</v>
      </c>
      <c r="D1271" s="24">
        <f>Cap_base</f>
        <v>3.4</v>
      </c>
      <c r="E1271" s="24">
        <f>MEDIAN(MinStable*D1271,C1271,D1271)</f>
        <v>2.4643000000000002</v>
      </c>
      <c r="F1271" s="25">
        <f>E1271/D1271</f>
        <v>0.72479411764705892</v>
      </c>
      <c r="G1271" s="24">
        <f>MAX(0,C1271-E1271)</f>
        <v>0</v>
      </c>
      <c r="H1271" s="24">
        <f>MAX(0,E1271-C1271)</f>
        <v>0</v>
      </c>
      <c r="I1271">
        <f>MIN(MATCH(MEDIAN(MinStable,F1271,1),FC_L,1),3)</f>
        <v>2</v>
      </c>
      <c r="J1271" s="25">
        <f>INDEX(FC_E1,$I1271)+(MEDIAN(MinStable,$F1271,1)-INDEX(FC_L,$I1271))*(INDEX(FC_E1,$I1271+1)-INDEX(FC_E1,$I1271))/(INDEX(FC_L,$I1271+1)-INDEX(FC_L,$I1271))</f>
        <v>0.40096705882352945</v>
      </c>
      <c r="K1271" s="25">
        <f>INDEX(FC_E2,$I1271)+(MEDIAN(MinStable,$F1271,1)-INDEX(FC_L,$I1271))*(INDEX(FC_E2,$I1271+1)-INDEX(FC_E2,$I1271))/(INDEX(FC_L,$I1271+1)-INDEX(FC_L,$I1271))</f>
        <v>0.39596705882352945</v>
      </c>
      <c r="L1271" s="25">
        <f>INDEX(FC_E3,$I1271)+(MEDIAN(MinStable,$F1271,1)-INDEX(FC_L,$I1271))*(INDEX(FC_E3,$I1271+1)-INDEX(FC_E3,$I1271))/(INDEX(FC_L,$I1271+1)-INDEX(FC_L,$I1271))</f>
        <v>0.38906788235294121</v>
      </c>
      <c r="M1271" s="26">
        <f>(Cap_1*F1271/J1271+IF(N_base&gt;=2,Cap_2*F1271/K1271,0)+IF(N_base&gt;=3,Cap_3*F1271/L1271,0))*dt/60</f>
        <v>0.10386352303567511</v>
      </c>
    </row>
    <row r="1272" spans="1:13" x14ac:dyDescent="0.2">
      <c r="A1272">
        <v>1270</v>
      </c>
      <c r="B1272" s="22">
        <f>A1272/1440</f>
        <v>0.88194444444444442</v>
      </c>
      <c r="C1272" s="27">
        <f>Sim!C1272</f>
        <v>2.5087999999999999</v>
      </c>
      <c r="D1272" s="24">
        <f>Cap_base</f>
        <v>3.4</v>
      </c>
      <c r="E1272" s="24">
        <f>MEDIAN(MinStable*D1272,C1272,D1272)</f>
        <v>2.5087999999999999</v>
      </c>
      <c r="F1272" s="25">
        <f>E1272/D1272</f>
        <v>0.73788235294117643</v>
      </c>
      <c r="G1272" s="24">
        <f>MAX(0,C1272-E1272)</f>
        <v>0</v>
      </c>
      <c r="H1272" s="24">
        <f>MAX(0,E1272-C1272)</f>
        <v>0</v>
      </c>
      <c r="I1272">
        <f>MIN(MATCH(MEDIAN(MinStable,F1272,1),FC_L,1),3)</f>
        <v>2</v>
      </c>
      <c r="J1272" s="25">
        <f>INDEX(FC_E1,$I1272)+(MEDIAN(MinStable,$F1272,1)-INDEX(FC_L,$I1272))*(INDEX(FC_E1,$I1272+1)-INDEX(FC_E1,$I1272))/(INDEX(FC_L,$I1272+1)-INDEX(FC_L,$I1272))</f>
        <v>0.40306117647058826</v>
      </c>
      <c r="K1272" s="25">
        <f>INDEX(FC_E2,$I1272)+(MEDIAN(MinStable,$F1272,1)-INDEX(FC_L,$I1272))*(INDEX(FC_E2,$I1272+1)-INDEX(FC_E2,$I1272))/(INDEX(FC_L,$I1272+1)-INDEX(FC_L,$I1272))</f>
        <v>0.39806117647058825</v>
      </c>
      <c r="L1272" s="25">
        <f>INDEX(FC_E3,$I1272)+(MEDIAN(MinStable,$F1272,1)-INDEX(FC_L,$I1272))*(INDEX(FC_E3,$I1272+1)-INDEX(FC_E3,$I1272))/(INDEX(FC_L,$I1272+1)-INDEX(FC_L,$I1272))</f>
        <v>0.39110964705882356</v>
      </c>
      <c r="M1272" s="26">
        <f>(Cap_1*F1272/J1272+IF(N_base&gt;=2,Cap_2*F1272/K1272,0)+IF(N_base&gt;=3,Cap_3*F1272/L1272,0))*dt/60</f>
        <v>0.10518661018885454</v>
      </c>
    </row>
    <row r="1273" spans="1:13" x14ac:dyDescent="0.2">
      <c r="A1273">
        <v>1271</v>
      </c>
      <c r="B1273" s="22">
        <f>A1273/1440</f>
        <v>0.88263888888888886</v>
      </c>
      <c r="C1273" s="27">
        <f>Sim!C1273</f>
        <v>2.3934000000000002</v>
      </c>
      <c r="D1273" s="24">
        <f>Cap_base</f>
        <v>3.4</v>
      </c>
      <c r="E1273" s="24">
        <f>MEDIAN(MinStable*D1273,C1273,D1273)</f>
        <v>2.3934000000000002</v>
      </c>
      <c r="F1273" s="25">
        <f>E1273/D1273</f>
        <v>0.70394117647058829</v>
      </c>
      <c r="G1273" s="24">
        <f>MAX(0,C1273-E1273)</f>
        <v>0</v>
      </c>
      <c r="H1273" s="24">
        <f>MAX(0,E1273-C1273)</f>
        <v>0</v>
      </c>
      <c r="I1273">
        <f>MIN(MATCH(MEDIAN(MinStable,F1273,1),FC_L,1),3)</f>
        <v>2</v>
      </c>
      <c r="J1273" s="25">
        <f>INDEX(FC_E1,$I1273)+(MEDIAN(MinStable,$F1273,1)-INDEX(FC_L,$I1273))*(INDEX(FC_E1,$I1273+1)-INDEX(FC_E1,$I1273))/(INDEX(FC_L,$I1273+1)-INDEX(FC_L,$I1273))</f>
        <v>0.39763058823529412</v>
      </c>
      <c r="K1273" s="25">
        <f>INDEX(FC_E2,$I1273)+(MEDIAN(MinStable,$F1273,1)-INDEX(FC_L,$I1273))*(INDEX(FC_E2,$I1273+1)-INDEX(FC_E2,$I1273))/(INDEX(FC_L,$I1273+1)-INDEX(FC_L,$I1273))</f>
        <v>0.39263058823529412</v>
      </c>
      <c r="L1273" s="25">
        <f>INDEX(FC_E3,$I1273)+(MEDIAN(MinStable,$F1273,1)-INDEX(FC_L,$I1273))*(INDEX(FC_E3,$I1273+1)-INDEX(FC_E3,$I1273))/(INDEX(FC_L,$I1273+1)-INDEX(FC_L,$I1273))</f>
        <v>0.38581482352941177</v>
      </c>
      <c r="M1273" s="26">
        <f>(Cap_1*F1273/J1273+IF(N_base&gt;=2,Cap_2*F1273/K1273,0)+IF(N_base&gt;=3,Cap_3*F1273/L1273,0))*dt/60</f>
        <v>0.10172654913211102</v>
      </c>
    </row>
    <row r="1274" spans="1:13" x14ac:dyDescent="0.2">
      <c r="A1274">
        <v>1272</v>
      </c>
      <c r="B1274" s="22">
        <f>A1274/1440</f>
        <v>0.8833333333333333</v>
      </c>
      <c r="C1274" s="27">
        <f>Sim!C1274</f>
        <v>2.4371999999999998</v>
      </c>
      <c r="D1274" s="24">
        <f>Cap_base</f>
        <v>3.4</v>
      </c>
      <c r="E1274" s="24">
        <f>MEDIAN(MinStable*D1274,C1274,D1274)</f>
        <v>2.4371999999999998</v>
      </c>
      <c r="F1274" s="25">
        <f>E1274/D1274</f>
        <v>0.71682352941176464</v>
      </c>
      <c r="G1274" s="24">
        <f>MAX(0,C1274-E1274)</f>
        <v>0</v>
      </c>
      <c r="H1274" s="24">
        <f>MAX(0,E1274-C1274)</f>
        <v>0</v>
      </c>
      <c r="I1274">
        <f>MIN(MATCH(MEDIAN(MinStable,F1274,1),FC_L,1),3)</f>
        <v>2</v>
      </c>
      <c r="J1274" s="25">
        <f>INDEX(FC_E1,$I1274)+(MEDIAN(MinStable,$F1274,1)-INDEX(FC_L,$I1274))*(INDEX(FC_E1,$I1274+1)-INDEX(FC_E1,$I1274))/(INDEX(FC_L,$I1274+1)-INDEX(FC_L,$I1274))</f>
        <v>0.39969176470588236</v>
      </c>
      <c r="K1274" s="25">
        <f>INDEX(FC_E2,$I1274)+(MEDIAN(MinStable,$F1274,1)-INDEX(FC_L,$I1274))*(INDEX(FC_E2,$I1274+1)-INDEX(FC_E2,$I1274))/(INDEX(FC_L,$I1274+1)-INDEX(FC_L,$I1274))</f>
        <v>0.39469176470588235</v>
      </c>
      <c r="L1274" s="25">
        <f>INDEX(FC_E3,$I1274)+(MEDIAN(MinStable,$F1274,1)-INDEX(FC_L,$I1274))*(INDEX(FC_E3,$I1274+1)-INDEX(FC_E3,$I1274))/(INDEX(FC_L,$I1274+1)-INDEX(FC_L,$I1274))</f>
        <v>0.38782447058823527</v>
      </c>
      <c r="M1274" s="26">
        <f>(Cap_1*F1274/J1274+IF(N_base&gt;=2,Cap_2*F1274/K1274,0)+IF(N_base&gt;=3,Cap_3*F1274/L1274,0))*dt/60</f>
        <v>0.10305094684886046</v>
      </c>
    </row>
    <row r="1275" spans="1:13" x14ac:dyDescent="0.2">
      <c r="A1275">
        <v>1273</v>
      </c>
      <c r="B1275" s="22">
        <f>A1275/1440</f>
        <v>0.88402777777777775</v>
      </c>
      <c r="C1275" s="27">
        <f>Sim!C1275</f>
        <v>2.4401999999999999</v>
      </c>
      <c r="D1275" s="24">
        <f>Cap_base</f>
        <v>3.4</v>
      </c>
      <c r="E1275" s="24">
        <f>MEDIAN(MinStable*D1275,C1275,D1275)</f>
        <v>2.4401999999999999</v>
      </c>
      <c r="F1275" s="25">
        <f>E1275/D1275</f>
        <v>0.71770588235294119</v>
      </c>
      <c r="G1275" s="24">
        <f>MAX(0,C1275-E1275)</f>
        <v>0</v>
      </c>
      <c r="H1275" s="24">
        <f>MAX(0,E1275-C1275)</f>
        <v>0</v>
      </c>
      <c r="I1275">
        <f>MIN(MATCH(MEDIAN(MinStable,F1275,1),FC_L,1),3)</f>
        <v>2</v>
      </c>
      <c r="J1275" s="25">
        <f>INDEX(FC_E1,$I1275)+(MEDIAN(MinStable,$F1275,1)-INDEX(FC_L,$I1275))*(INDEX(FC_E1,$I1275+1)-INDEX(FC_E1,$I1275))/(INDEX(FC_L,$I1275+1)-INDEX(FC_L,$I1275))</f>
        <v>0.39983294117647061</v>
      </c>
      <c r="K1275" s="25">
        <f>INDEX(FC_E2,$I1275)+(MEDIAN(MinStable,$F1275,1)-INDEX(FC_L,$I1275))*(INDEX(FC_E2,$I1275+1)-INDEX(FC_E2,$I1275))/(INDEX(FC_L,$I1275+1)-INDEX(FC_L,$I1275))</f>
        <v>0.39483294117647061</v>
      </c>
      <c r="L1275" s="25">
        <f>INDEX(FC_E3,$I1275)+(MEDIAN(MinStable,$F1275,1)-INDEX(FC_L,$I1275))*(INDEX(FC_E3,$I1275+1)-INDEX(FC_E3,$I1275))/(INDEX(FC_L,$I1275+1)-INDEX(FC_L,$I1275))</f>
        <v>0.38796211764705885</v>
      </c>
      <c r="M1275" s="26">
        <f>(Cap_1*F1275/J1275+IF(N_base&gt;=2,Cap_2*F1275/K1275,0)+IF(N_base&gt;=3,Cap_3*F1275/L1275,0))*dt/60</f>
        <v>0.10314115652893092</v>
      </c>
    </row>
    <row r="1276" spans="1:13" x14ac:dyDescent="0.2">
      <c r="A1276">
        <v>1274</v>
      </c>
      <c r="B1276" s="22">
        <f>A1276/1440</f>
        <v>0.88472222222222219</v>
      </c>
      <c r="C1276" s="27">
        <f>Sim!C1276</f>
        <v>2.3826999999999998</v>
      </c>
      <c r="D1276" s="24">
        <f>Cap_base</f>
        <v>3.4</v>
      </c>
      <c r="E1276" s="24">
        <f>MEDIAN(MinStable*D1276,C1276,D1276)</f>
        <v>2.3826999999999998</v>
      </c>
      <c r="F1276" s="25">
        <f>E1276/D1276</f>
        <v>0.70079411764705879</v>
      </c>
      <c r="G1276" s="24">
        <f>MAX(0,C1276-E1276)</f>
        <v>0</v>
      </c>
      <c r="H1276" s="24">
        <f>MAX(0,E1276-C1276)</f>
        <v>0</v>
      </c>
      <c r="I1276">
        <f>MIN(MATCH(MEDIAN(MinStable,F1276,1),FC_L,1),3)</f>
        <v>2</v>
      </c>
      <c r="J1276" s="25">
        <f>INDEX(FC_E1,$I1276)+(MEDIAN(MinStable,$F1276,1)-INDEX(FC_L,$I1276))*(INDEX(FC_E1,$I1276+1)-INDEX(FC_E1,$I1276))/(INDEX(FC_L,$I1276+1)-INDEX(FC_L,$I1276))</f>
        <v>0.39712705882352944</v>
      </c>
      <c r="K1276" s="25">
        <f>INDEX(FC_E2,$I1276)+(MEDIAN(MinStable,$F1276,1)-INDEX(FC_L,$I1276))*(INDEX(FC_E2,$I1276+1)-INDEX(FC_E2,$I1276))/(INDEX(FC_L,$I1276+1)-INDEX(FC_L,$I1276))</f>
        <v>0.39212705882352944</v>
      </c>
      <c r="L1276" s="25">
        <f>INDEX(FC_E3,$I1276)+(MEDIAN(MinStable,$F1276,1)-INDEX(FC_L,$I1276))*(INDEX(FC_E3,$I1276+1)-INDEX(FC_E3,$I1276))/(INDEX(FC_L,$I1276+1)-INDEX(FC_L,$I1276))</f>
        <v>0.38532388235294118</v>
      </c>
      <c r="M1276" s="26">
        <f>(Cap_1*F1276/J1276+IF(N_base&gt;=2,Cap_2*F1276/K1276,0)+IF(N_base&gt;=3,Cap_3*F1276/L1276,0))*dt/60</f>
        <v>0.10140090765151578</v>
      </c>
    </row>
    <row r="1277" spans="1:13" x14ac:dyDescent="0.2">
      <c r="A1277">
        <v>1275</v>
      </c>
      <c r="B1277" s="22">
        <f>A1277/1440</f>
        <v>0.88541666666666663</v>
      </c>
      <c r="C1277" s="27">
        <f>Sim!C1277</f>
        <v>2.4030999999999998</v>
      </c>
      <c r="D1277" s="24">
        <f>Cap_base</f>
        <v>3.4</v>
      </c>
      <c r="E1277" s="24">
        <f>MEDIAN(MinStable*D1277,C1277,D1277)</f>
        <v>2.4030999999999998</v>
      </c>
      <c r="F1277" s="25">
        <f>E1277/D1277</f>
        <v>0.70679411764705879</v>
      </c>
      <c r="G1277" s="24">
        <f>MAX(0,C1277-E1277)</f>
        <v>0</v>
      </c>
      <c r="H1277" s="24">
        <f>MAX(0,E1277-C1277)</f>
        <v>0</v>
      </c>
      <c r="I1277">
        <f>MIN(MATCH(MEDIAN(MinStable,F1277,1),FC_L,1),3)</f>
        <v>2</v>
      </c>
      <c r="J1277" s="25">
        <f>INDEX(FC_E1,$I1277)+(MEDIAN(MinStable,$F1277,1)-INDEX(FC_L,$I1277))*(INDEX(FC_E1,$I1277+1)-INDEX(FC_E1,$I1277))/(INDEX(FC_L,$I1277+1)-INDEX(FC_L,$I1277))</f>
        <v>0.3980870588235294</v>
      </c>
      <c r="K1277" s="25">
        <f>INDEX(FC_E2,$I1277)+(MEDIAN(MinStable,$F1277,1)-INDEX(FC_L,$I1277))*(INDEX(FC_E2,$I1277+1)-INDEX(FC_E2,$I1277))/(INDEX(FC_L,$I1277+1)-INDEX(FC_L,$I1277))</f>
        <v>0.3930870588235294</v>
      </c>
      <c r="L1277" s="25">
        <f>INDEX(FC_E3,$I1277)+(MEDIAN(MinStable,$F1277,1)-INDEX(FC_L,$I1277))*(INDEX(FC_E3,$I1277+1)-INDEX(FC_E3,$I1277))/(INDEX(FC_L,$I1277+1)-INDEX(FC_L,$I1277))</f>
        <v>0.38625988235294118</v>
      </c>
      <c r="M1277" s="26">
        <f>(Cap_1*F1277/J1277+IF(N_base&gt;=2,Cap_2*F1277/K1277,0)+IF(N_base&gt;=3,Cap_3*F1277/L1277,0))*dt/60</f>
        <v>0.10202104087190644</v>
      </c>
    </row>
    <row r="1278" spans="1:13" x14ac:dyDescent="0.2">
      <c r="A1278">
        <v>1276</v>
      </c>
      <c r="B1278" s="22">
        <f>A1278/1440</f>
        <v>0.88611111111111107</v>
      </c>
      <c r="C1278" s="27">
        <f>Sim!C1278</f>
        <v>2.4340000000000002</v>
      </c>
      <c r="D1278" s="24">
        <f>Cap_base</f>
        <v>3.4</v>
      </c>
      <c r="E1278" s="24">
        <f>MEDIAN(MinStable*D1278,C1278,D1278)</f>
        <v>2.4340000000000002</v>
      </c>
      <c r="F1278" s="25">
        <f>E1278/D1278</f>
        <v>0.71588235294117653</v>
      </c>
      <c r="G1278" s="24">
        <f>MAX(0,C1278-E1278)</f>
        <v>0</v>
      </c>
      <c r="H1278" s="24">
        <f>MAX(0,E1278-C1278)</f>
        <v>0</v>
      </c>
      <c r="I1278">
        <f>MIN(MATCH(MEDIAN(MinStable,F1278,1),FC_L,1),3)</f>
        <v>2</v>
      </c>
      <c r="J1278" s="25">
        <f>INDEX(FC_E1,$I1278)+(MEDIAN(MinStable,$F1278,1)-INDEX(FC_L,$I1278))*(INDEX(FC_E1,$I1278+1)-INDEX(FC_E1,$I1278))/(INDEX(FC_L,$I1278+1)-INDEX(FC_L,$I1278))</f>
        <v>0.39954117647058829</v>
      </c>
      <c r="K1278" s="25">
        <f>INDEX(FC_E2,$I1278)+(MEDIAN(MinStable,$F1278,1)-INDEX(FC_L,$I1278))*(INDEX(FC_E2,$I1278+1)-INDEX(FC_E2,$I1278))/(INDEX(FC_L,$I1278+1)-INDEX(FC_L,$I1278))</f>
        <v>0.39454117647058828</v>
      </c>
      <c r="L1278" s="25">
        <f>INDEX(FC_E3,$I1278)+(MEDIAN(MinStable,$F1278,1)-INDEX(FC_L,$I1278))*(INDEX(FC_E3,$I1278+1)-INDEX(FC_E3,$I1278))/(INDEX(FC_L,$I1278+1)-INDEX(FC_L,$I1278))</f>
        <v>0.38767764705882357</v>
      </c>
      <c r="M1278" s="26">
        <f>(Cap_1*F1278/J1278+IF(N_base&gt;=2,Cap_2*F1278/K1278,0)+IF(N_base&gt;=3,Cap_3*F1278/L1278,0))*dt/60</f>
        <v>0.10295465252414877</v>
      </c>
    </row>
    <row r="1279" spans="1:13" x14ac:dyDescent="0.2">
      <c r="A1279">
        <v>1277</v>
      </c>
      <c r="B1279" s="22">
        <f>A1279/1440</f>
        <v>0.88680555555555551</v>
      </c>
      <c r="C1279" s="27">
        <f>Sim!C1279</f>
        <v>2.4245000000000001</v>
      </c>
      <c r="D1279" s="24">
        <f>Cap_base</f>
        <v>3.4</v>
      </c>
      <c r="E1279" s="24">
        <f>MEDIAN(MinStable*D1279,C1279,D1279)</f>
        <v>2.4245000000000001</v>
      </c>
      <c r="F1279" s="25">
        <f>E1279/D1279</f>
        <v>0.71308823529411769</v>
      </c>
      <c r="G1279" s="24">
        <f>MAX(0,C1279-E1279)</f>
        <v>0</v>
      </c>
      <c r="H1279" s="24">
        <f>MAX(0,E1279-C1279)</f>
        <v>0</v>
      </c>
      <c r="I1279">
        <f>MIN(MATCH(MEDIAN(MinStable,F1279,1),FC_L,1),3)</f>
        <v>2</v>
      </c>
      <c r="J1279" s="25">
        <f>INDEX(FC_E1,$I1279)+(MEDIAN(MinStable,$F1279,1)-INDEX(FC_L,$I1279))*(INDEX(FC_E1,$I1279+1)-INDEX(FC_E1,$I1279))/(INDEX(FC_L,$I1279+1)-INDEX(FC_L,$I1279))</f>
        <v>0.39909411764705882</v>
      </c>
      <c r="K1279" s="25">
        <f>INDEX(FC_E2,$I1279)+(MEDIAN(MinStable,$F1279,1)-INDEX(FC_L,$I1279))*(INDEX(FC_E2,$I1279+1)-INDEX(FC_E2,$I1279))/(INDEX(FC_L,$I1279+1)-INDEX(FC_L,$I1279))</f>
        <v>0.39409411764705882</v>
      </c>
      <c r="L1279" s="25">
        <f>INDEX(FC_E3,$I1279)+(MEDIAN(MinStable,$F1279,1)-INDEX(FC_L,$I1279))*(INDEX(FC_E3,$I1279+1)-INDEX(FC_E3,$I1279))/(INDEX(FC_L,$I1279+1)-INDEX(FC_L,$I1279))</f>
        <v>0.38724176470588234</v>
      </c>
      <c r="M1279" s="26">
        <f>(Cap_1*F1279/J1279+IF(N_base&gt;=2,Cap_2*F1279/K1279,0)+IF(N_base&gt;=3,Cap_3*F1279/L1279,0))*dt/60</f>
        <v>0.10266834821727597</v>
      </c>
    </row>
    <row r="1280" spans="1:13" x14ac:dyDescent="0.2">
      <c r="A1280">
        <v>1278</v>
      </c>
      <c r="B1280" s="22">
        <f>A1280/1440</f>
        <v>0.88749999999999996</v>
      </c>
      <c r="C1280" s="27">
        <f>Sim!C1280</f>
        <v>2.4697</v>
      </c>
      <c r="D1280" s="24">
        <f>Cap_base</f>
        <v>3.4</v>
      </c>
      <c r="E1280" s="24">
        <f>MEDIAN(MinStable*D1280,C1280,D1280)</f>
        <v>2.4697</v>
      </c>
      <c r="F1280" s="25">
        <f>E1280/D1280</f>
        <v>0.72638235294117648</v>
      </c>
      <c r="G1280" s="24">
        <f>MAX(0,C1280-E1280)</f>
        <v>0</v>
      </c>
      <c r="H1280" s="24">
        <f>MAX(0,E1280-C1280)</f>
        <v>0</v>
      </c>
      <c r="I1280">
        <f>MIN(MATCH(MEDIAN(MinStable,F1280,1),FC_L,1),3)</f>
        <v>2</v>
      </c>
      <c r="J1280" s="25">
        <f>INDEX(FC_E1,$I1280)+(MEDIAN(MinStable,$F1280,1)-INDEX(FC_L,$I1280))*(INDEX(FC_E1,$I1280+1)-INDEX(FC_E1,$I1280))/(INDEX(FC_L,$I1280+1)-INDEX(FC_L,$I1280))</f>
        <v>0.40122117647058825</v>
      </c>
      <c r="K1280" s="25">
        <f>INDEX(FC_E2,$I1280)+(MEDIAN(MinStable,$F1280,1)-INDEX(FC_L,$I1280))*(INDEX(FC_E2,$I1280+1)-INDEX(FC_E2,$I1280))/(INDEX(FC_L,$I1280+1)-INDEX(FC_L,$I1280))</f>
        <v>0.39622117647058824</v>
      </c>
      <c r="L1280" s="25">
        <f>INDEX(FC_E3,$I1280)+(MEDIAN(MinStable,$F1280,1)-INDEX(FC_L,$I1280))*(INDEX(FC_E3,$I1280+1)-INDEX(FC_E3,$I1280))/(INDEX(FC_L,$I1280+1)-INDEX(FC_L,$I1280))</f>
        <v>0.38931564705882354</v>
      </c>
      <c r="M1280" s="26">
        <f>(Cap_1*F1280/J1280+IF(N_base&gt;=2,Cap_2*F1280/K1280,0)+IF(N_base&gt;=3,Cap_3*F1280/L1280,0))*dt/60</f>
        <v>0.10402481789404713</v>
      </c>
    </row>
    <row r="1281" spans="1:13" x14ac:dyDescent="0.2">
      <c r="A1281">
        <v>1279</v>
      </c>
      <c r="B1281" s="22">
        <f>A1281/1440</f>
        <v>0.8881944444444444</v>
      </c>
      <c r="C1281" s="27">
        <f>Sim!C1281</f>
        <v>2.3864000000000001</v>
      </c>
      <c r="D1281" s="24">
        <f>Cap_base</f>
        <v>3.4</v>
      </c>
      <c r="E1281" s="24">
        <f>MEDIAN(MinStable*D1281,C1281,D1281)</f>
        <v>2.3864000000000001</v>
      </c>
      <c r="F1281" s="25">
        <f>E1281/D1281</f>
        <v>0.70188235294117651</v>
      </c>
      <c r="G1281" s="24">
        <f>MAX(0,C1281-E1281)</f>
        <v>0</v>
      </c>
      <c r="H1281" s="24">
        <f>MAX(0,E1281-C1281)</f>
        <v>0</v>
      </c>
      <c r="I1281">
        <f>MIN(MATCH(MEDIAN(MinStable,F1281,1),FC_L,1),3)</f>
        <v>2</v>
      </c>
      <c r="J1281" s="25">
        <f>INDEX(FC_E1,$I1281)+(MEDIAN(MinStable,$F1281,1)-INDEX(FC_L,$I1281))*(INDEX(FC_E1,$I1281+1)-INDEX(FC_E1,$I1281))/(INDEX(FC_L,$I1281+1)-INDEX(FC_L,$I1281))</f>
        <v>0.39730117647058827</v>
      </c>
      <c r="K1281" s="25">
        <f>INDEX(FC_E2,$I1281)+(MEDIAN(MinStable,$F1281,1)-INDEX(FC_L,$I1281))*(INDEX(FC_E2,$I1281+1)-INDEX(FC_E2,$I1281))/(INDEX(FC_L,$I1281+1)-INDEX(FC_L,$I1281))</f>
        <v>0.39230117647058826</v>
      </c>
      <c r="L1281" s="25">
        <f>INDEX(FC_E3,$I1281)+(MEDIAN(MinStable,$F1281,1)-INDEX(FC_L,$I1281))*(INDEX(FC_E3,$I1281+1)-INDEX(FC_E3,$I1281))/(INDEX(FC_L,$I1281+1)-INDEX(FC_L,$I1281))</f>
        <v>0.38549364705882355</v>
      </c>
      <c r="M1281" s="26">
        <f>(Cap_1*F1281/J1281+IF(N_base&gt;=2,Cap_2*F1281/K1281,0)+IF(N_base&gt;=3,Cap_3*F1281/L1281,0))*dt/60</f>
        <v>0.10151360654573346</v>
      </c>
    </row>
    <row r="1282" spans="1:13" x14ac:dyDescent="0.2">
      <c r="A1282">
        <v>1280</v>
      </c>
      <c r="B1282" s="22">
        <f>A1282/1440</f>
        <v>0.88888888888888884</v>
      </c>
      <c r="C1282" s="27">
        <f>Sim!C1282</f>
        <v>2.5417999999999998</v>
      </c>
      <c r="D1282" s="24">
        <f>Cap_base</f>
        <v>3.4</v>
      </c>
      <c r="E1282" s="24">
        <f>MEDIAN(MinStable*D1282,C1282,D1282)</f>
        <v>2.5417999999999998</v>
      </c>
      <c r="F1282" s="25">
        <f>E1282/D1282</f>
        <v>0.74758823529411766</v>
      </c>
      <c r="G1282" s="24">
        <f>MAX(0,C1282-E1282)</f>
        <v>0</v>
      </c>
      <c r="H1282" s="24">
        <f>MAX(0,E1282-C1282)</f>
        <v>0</v>
      </c>
      <c r="I1282">
        <f>MIN(MATCH(MEDIAN(MinStable,F1282,1),FC_L,1),3)</f>
        <v>2</v>
      </c>
      <c r="J1282" s="25">
        <f>INDEX(FC_E1,$I1282)+(MEDIAN(MinStable,$F1282,1)-INDEX(FC_L,$I1282))*(INDEX(FC_E1,$I1282+1)-INDEX(FC_E1,$I1282))/(INDEX(FC_L,$I1282+1)-INDEX(FC_L,$I1282))</f>
        <v>0.40461411764705885</v>
      </c>
      <c r="K1282" s="25">
        <f>INDEX(FC_E2,$I1282)+(MEDIAN(MinStable,$F1282,1)-INDEX(FC_L,$I1282))*(INDEX(FC_E2,$I1282+1)-INDEX(FC_E2,$I1282))/(INDEX(FC_L,$I1282+1)-INDEX(FC_L,$I1282))</f>
        <v>0.39961411764705884</v>
      </c>
      <c r="L1282" s="25">
        <f>INDEX(FC_E3,$I1282)+(MEDIAN(MinStable,$F1282,1)-INDEX(FC_L,$I1282))*(INDEX(FC_E3,$I1282+1)-INDEX(FC_E3,$I1282))/(INDEX(FC_L,$I1282+1)-INDEX(FC_L,$I1282))</f>
        <v>0.39262376470588239</v>
      </c>
      <c r="M1282" s="26">
        <f>(Cap_1*F1282/J1282+IF(N_base&gt;=2,Cap_2*F1282/K1282,0)+IF(N_base&gt;=3,Cap_3*F1282/L1282,0))*dt/60</f>
        <v>0.1061588824944051</v>
      </c>
    </row>
    <row r="1283" spans="1:13" x14ac:dyDescent="0.2">
      <c r="A1283">
        <v>1281</v>
      </c>
      <c r="B1283" s="22">
        <f>A1283/1440</f>
        <v>0.88958333333333328</v>
      </c>
      <c r="C1283" s="27">
        <f>Sim!C1283</f>
        <v>2.3887</v>
      </c>
      <c r="D1283" s="24">
        <f>Cap_base</f>
        <v>3.4</v>
      </c>
      <c r="E1283" s="24">
        <f>MEDIAN(MinStable*D1283,C1283,D1283)</f>
        <v>2.3887</v>
      </c>
      <c r="F1283" s="25">
        <f>E1283/D1283</f>
        <v>0.70255882352941179</v>
      </c>
      <c r="G1283" s="24">
        <f>MAX(0,C1283-E1283)</f>
        <v>0</v>
      </c>
      <c r="H1283" s="24">
        <f>MAX(0,E1283-C1283)</f>
        <v>0</v>
      </c>
      <c r="I1283">
        <f>MIN(MATCH(MEDIAN(MinStable,F1283,1),FC_L,1),3)</f>
        <v>2</v>
      </c>
      <c r="J1283" s="25">
        <f>INDEX(FC_E1,$I1283)+(MEDIAN(MinStable,$F1283,1)-INDEX(FC_L,$I1283))*(INDEX(FC_E1,$I1283+1)-INDEX(FC_E1,$I1283))/(INDEX(FC_L,$I1283+1)-INDEX(FC_L,$I1283))</f>
        <v>0.3974094117647059</v>
      </c>
      <c r="K1283" s="25">
        <f>INDEX(FC_E2,$I1283)+(MEDIAN(MinStable,$F1283,1)-INDEX(FC_L,$I1283))*(INDEX(FC_E2,$I1283+1)-INDEX(FC_E2,$I1283))/(INDEX(FC_L,$I1283+1)-INDEX(FC_L,$I1283))</f>
        <v>0.3924094117647059</v>
      </c>
      <c r="L1283" s="25">
        <f>INDEX(FC_E3,$I1283)+(MEDIAN(MinStable,$F1283,1)-INDEX(FC_L,$I1283))*(INDEX(FC_E3,$I1283+1)-INDEX(FC_E3,$I1283))/(INDEX(FC_L,$I1283+1)-INDEX(FC_L,$I1283))</f>
        <v>0.38559917647058828</v>
      </c>
      <c r="M1283" s="26">
        <f>(Cap_1*F1283/J1283+IF(N_base&gt;=2,Cap_2*F1283/K1283,0)+IF(N_base&gt;=3,Cap_3*F1283/L1283,0))*dt/60</f>
        <v>0.10158361255744387</v>
      </c>
    </row>
    <row r="1284" spans="1:13" x14ac:dyDescent="0.2">
      <c r="A1284">
        <v>1282</v>
      </c>
      <c r="B1284" s="22">
        <f>A1284/1440</f>
        <v>0.89027777777777772</v>
      </c>
      <c r="C1284" s="27">
        <f>Sim!C1284</f>
        <v>2.4436</v>
      </c>
      <c r="D1284" s="24">
        <f>Cap_base</f>
        <v>3.4</v>
      </c>
      <c r="E1284" s="24">
        <f>MEDIAN(MinStable*D1284,C1284,D1284)</f>
        <v>2.4436</v>
      </c>
      <c r="F1284" s="25">
        <f>E1284/D1284</f>
        <v>0.71870588235294119</v>
      </c>
      <c r="G1284" s="24">
        <f>MAX(0,C1284-E1284)</f>
        <v>0</v>
      </c>
      <c r="H1284" s="24">
        <f>MAX(0,E1284-C1284)</f>
        <v>0</v>
      </c>
      <c r="I1284">
        <f>MIN(MATCH(MEDIAN(MinStable,F1284,1),FC_L,1),3)</f>
        <v>2</v>
      </c>
      <c r="J1284" s="25">
        <f>INDEX(FC_E1,$I1284)+(MEDIAN(MinStable,$F1284,1)-INDEX(FC_L,$I1284))*(INDEX(FC_E1,$I1284+1)-INDEX(FC_E1,$I1284))/(INDEX(FC_L,$I1284+1)-INDEX(FC_L,$I1284))</f>
        <v>0.39999294117647061</v>
      </c>
      <c r="K1284" s="25">
        <f>INDEX(FC_E2,$I1284)+(MEDIAN(MinStable,$F1284,1)-INDEX(FC_L,$I1284))*(INDEX(FC_E2,$I1284+1)-INDEX(FC_E2,$I1284))/(INDEX(FC_L,$I1284+1)-INDEX(FC_L,$I1284))</f>
        <v>0.3949929411764706</v>
      </c>
      <c r="L1284" s="25">
        <f>INDEX(FC_E3,$I1284)+(MEDIAN(MinStable,$F1284,1)-INDEX(FC_L,$I1284))*(INDEX(FC_E3,$I1284+1)-INDEX(FC_E3,$I1284))/(INDEX(FC_L,$I1284+1)-INDEX(FC_L,$I1284))</f>
        <v>0.38811811764705884</v>
      </c>
      <c r="M1284" s="26">
        <f>(Cap_1*F1284/J1284+IF(N_base&gt;=2,Cap_2*F1284/K1284,0)+IF(N_base&gt;=3,Cap_3*F1284/L1284,0))*dt/60</f>
        <v>0.10324331674976669</v>
      </c>
    </row>
    <row r="1285" spans="1:13" x14ac:dyDescent="0.2">
      <c r="A1285">
        <v>1283</v>
      </c>
      <c r="B1285" s="22">
        <f>A1285/1440</f>
        <v>0.89097222222222228</v>
      </c>
      <c r="C1285" s="27">
        <f>Sim!C1285</f>
        <v>2.4417</v>
      </c>
      <c r="D1285" s="24">
        <f>Cap_base</f>
        <v>3.4</v>
      </c>
      <c r="E1285" s="24">
        <f>MEDIAN(MinStable*D1285,C1285,D1285)</f>
        <v>2.4417</v>
      </c>
      <c r="F1285" s="25">
        <f>E1285/D1285</f>
        <v>0.71814705882352947</v>
      </c>
      <c r="G1285" s="24">
        <f>MAX(0,C1285-E1285)</f>
        <v>0</v>
      </c>
      <c r="H1285" s="24">
        <f>MAX(0,E1285-C1285)</f>
        <v>0</v>
      </c>
      <c r="I1285">
        <f>MIN(MATCH(MEDIAN(MinStable,F1285,1),FC_L,1),3)</f>
        <v>2</v>
      </c>
      <c r="J1285" s="25">
        <f>INDEX(FC_E1,$I1285)+(MEDIAN(MinStable,$F1285,1)-INDEX(FC_L,$I1285))*(INDEX(FC_E1,$I1285+1)-INDEX(FC_E1,$I1285))/(INDEX(FC_L,$I1285+1)-INDEX(FC_L,$I1285))</f>
        <v>0.39990352941176477</v>
      </c>
      <c r="K1285" s="25">
        <f>INDEX(FC_E2,$I1285)+(MEDIAN(MinStable,$F1285,1)-INDEX(FC_L,$I1285))*(INDEX(FC_E2,$I1285+1)-INDEX(FC_E2,$I1285))/(INDEX(FC_L,$I1285+1)-INDEX(FC_L,$I1285))</f>
        <v>0.39490352941176476</v>
      </c>
      <c r="L1285" s="25">
        <f>INDEX(FC_E3,$I1285)+(MEDIAN(MinStable,$F1285,1)-INDEX(FC_L,$I1285))*(INDEX(FC_E3,$I1285+1)-INDEX(FC_E3,$I1285))/(INDEX(FC_L,$I1285+1)-INDEX(FC_L,$I1285))</f>
        <v>0.38803094117647063</v>
      </c>
      <c r="M1285" s="26">
        <f>(Cap_1*F1285/J1285+IF(N_base&gt;=2,Cap_2*F1285/K1285,0)+IF(N_base&gt;=3,Cap_3*F1285/L1285,0))*dt/60</f>
        <v>0.10318623734877318</v>
      </c>
    </row>
    <row r="1286" spans="1:13" x14ac:dyDescent="0.2">
      <c r="A1286">
        <v>1284</v>
      </c>
      <c r="B1286" s="22">
        <f>A1286/1440</f>
        <v>0.89166666666666672</v>
      </c>
      <c r="C1286" s="27">
        <f>Sim!C1286</f>
        <v>2.4866999999999999</v>
      </c>
      <c r="D1286" s="24">
        <f>Cap_base</f>
        <v>3.4</v>
      </c>
      <c r="E1286" s="24">
        <f>MEDIAN(MinStable*D1286,C1286,D1286)</f>
        <v>2.4866999999999999</v>
      </c>
      <c r="F1286" s="25">
        <f>E1286/D1286</f>
        <v>0.73138235294117648</v>
      </c>
      <c r="G1286" s="24">
        <f>MAX(0,C1286-E1286)</f>
        <v>0</v>
      </c>
      <c r="H1286" s="24">
        <f>MAX(0,E1286-C1286)</f>
        <v>0</v>
      </c>
      <c r="I1286">
        <f>MIN(MATCH(MEDIAN(MinStable,F1286,1),FC_L,1),3)</f>
        <v>2</v>
      </c>
      <c r="J1286" s="25">
        <f>INDEX(FC_E1,$I1286)+(MEDIAN(MinStable,$F1286,1)-INDEX(FC_L,$I1286))*(INDEX(FC_E1,$I1286+1)-INDEX(FC_E1,$I1286))/(INDEX(FC_L,$I1286+1)-INDEX(FC_L,$I1286))</f>
        <v>0.40202117647058827</v>
      </c>
      <c r="K1286" s="25">
        <f>INDEX(FC_E2,$I1286)+(MEDIAN(MinStable,$F1286,1)-INDEX(FC_L,$I1286))*(INDEX(FC_E2,$I1286+1)-INDEX(FC_E2,$I1286))/(INDEX(FC_L,$I1286+1)-INDEX(FC_L,$I1286))</f>
        <v>0.39702117647058827</v>
      </c>
      <c r="L1286" s="25">
        <f>INDEX(FC_E3,$I1286)+(MEDIAN(MinStable,$F1286,1)-INDEX(FC_L,$I1286))*(INDEX(FC_E3,$I1286+1)-INDEX(FC_E3,$I1286))/(INDEX(FC_L,$I1286+1)-INDEX(FC_L,$I1286))</f>
        <v>0.39009564705882355</v>
      </c>
      <c r="M1286" s="26">
        <f>(Cap_1*F1286/J1286+IF(N_base&gt;=2,Cap_2*F1286/K1286,0)+IF(N_base&gt;=3,Cap_3*F1286/L1286,0))*dt/60</f>
        <v>0.10453125907416168</v>
      </c>
    </row>
    <row r="1287" spans="1:13" x14ac:dyDescent="0.2">
      <c r="A1287">
        <v>1285</v>
      </c>
      <c r="B1287" s="22">
        <f>A1287/1440</f>
        <v>0.89236111111111116</v>
      </c>
      <c r="C1287" s="27">
        <f>Sim!C1287</f>
        <v>2.5101</v>
      </c>
      <c r="D1287" s="24">
        <f>Cap_base</f>
        <v>3.4</v>
      </c>
      <c r="E1287" s="24">
        <f>MEDIAN(MinStable*D1287,C1287,D1287)</f>
        <v>2.5101</v>
      </c>
      <c r="F1287" s="25">
        <f>E1287/D1287</f>
        <v>0.73826470588235293</v>
      </c>
      <c r="G1287" s="24">
        <f>MAX(0,C1287-E1287)</f>
        <v>0</v>
      </c>
      <c r="H1287" s="24">
        <f>MAX(0,E1287-C1287)</f>
        <v>0</v>
      </c>
      <c r="I1287">
        <f>MIN(MATCH(MEDIAN(MinStable,F1287,1),FC_L,1),3)</f>
        <v>2</v>
      </c>
      <c r="J1287" s="25">
        <f>INDEX(FC_E1,$I1287)+(MEDIAN(MinStable,$F1287,1)-INDEX(FC_L,$I1287))*(INDEX(FC_E1,$I1287+1)-INDEX(FC_E1,$I1287))/(INDEX(FC_L,$I1287+1)-INDEX(FC_L,$I1287))</f>
        <v>0.40312235294117649</v>
      </c>
      <c r="K1287" s="25">
        <f>INDEX(FC_E2,$I1287)+(MEDIAN(MinStable,$F1287,1)-INDEX(FC_L,$I1287))*(INDEX(FC_E2,$I1287+1)-INDEX(FC_E2,$I1287))/(INDEX(FC_L,$I1287+1)-INDEX(FC_L,$I1287))</f>
        <v>0.39812235294117648</v>
      </c>
      <c r="L1287" s="25">
        <f>INDEX(FC_E3,$I1287)+(MEDIAN(MinStable,$F1287,1)-INDEX(FC_L,$I1287))*(INDEX(FC_E3,$I1287+1)-INDEX(FC_E3,$I1287))/(INDEX(FC_L,$I1287+1)-INDEX(FC_L,$I1287))</f>
        <v>0.39116929411764706</v>
      </c>
      <c r="M1287" s="26">
        <f>(Cap_1*F1287/J1287+IF(N_base&gt;=2,Cap_2*F1287/K1287,0)+IF(N_base&gt;=3,Cap_3*F1287/L1287,0))*dt/60</f>
        <v>0.10522505435825411</v>
      </c>
    </row>
    <row r="1288" spans="1:13" x14ac:dyDescent="0.2">
      <c r="A1288">
        <v>1286</v>
      </c>
      <c r="B1288" s="22">
        <f>A1288/1440</f>
        <v>0.8930555555555556</v>
      </c>
      <c r="C1288" s="27">
        <f>Sim!C1288</f>
        <v>2.3896999999999999</v>
      </c>
      <c r="D1288" s="24">
        <f>Cap_base</f>
        <v>3.4</v>
      </c>
      <c r="E1288" s="24">
        <f>MEDIAN(MinStable*D1288,C1288,D1288)</f>
        <v>2.3896999999999999</v>
      </c>
      <c r="F1288" s="25">
        <f>E1288/D1288</f>
        <v>0.70285294117647057</v>
      </c>
      <c r="G1288" s="24">
        <f>MAX(0,C1288-E1288)</f>
        <v>0</v>
      </c>
      <c r="H1288" s="24">
        <f>MAX(0,E1288-C1288)</f>
        <v>0</v>
      </c>
      <c r="I1288">
        <f>MIN(MATCH(MEDIAN(MinStable,F1288,1),FC_L,1),3)</f>
        <v>2</v>
      </c>
      <c r="J1288" s="25">
        <f>INDEX(FC_E1,$I1288)+(MEDIAN(MinStable,$F1288,1)-INDEX(FC_L,$I1288))*(INDEX(FC_E1,$I1288+1)-INDEX(FC_E1,$I1288))/(INDEX(FC_L,$I1288+1)-INDEX(FC_L,$I1288))</f>
        <v>0.3974564705882353</v>
      </c>
      <c r="K1288" s="25">
        <f>INDEX(FC_E2,$I1288)+(MEDIAN(MinStable,$F1288,1)-INDEX(FC_L,$I1288))*(INDEX(FC_E2,$I1288+1)-INDEX(FC_E2,$I1288))/(INDEX(FC_L,$I1288+1)-INDEX(FC_L,$I1288))</f>
        <v>0.3924564705882353</v>
      </c>
      <c r="L1288" s="25">
        <f>INDEX(FC_E3,$I1288)+(MEDIAN(MinStable,$F1288,1)-INDEX(FC_L,$I1288))*(INDEX(FC_E3,$I1288+1)-INDEX(FC_E3,$I1288))/(INDEX(FC_L,$I1288+1)-INDEX(FC_L,$I1288))</f>
        <v>0.3856450588235294</v>
      </c>
      <c r="M1288" s="26">
        <f>(Cap_1*F1288/J1288+IF(N_base&gt;=2,Cap_2*F1288/K1288,0)+IF(N_base&gt;=3,Cap_3*F1288/L1288,0))*dt/60</f>
        <v>0.10161403799350559</v>
      </c>
    </row>
    <row r="1289" spans="1:13" x14ac:dyDescent="0.2">
      <c r="A1289">
        <v>1287</v>
      </c>
      <c r="B1289" s="22">
        <f>A1289/1440</f>
        <v>0.89375000000000004</v>
      </c>
      <c r="C1289" s="27">
        <f>Sim!C1289</f>
        <v>2.4384999999999999</v>
      </c>
      <c r="D1289" s="24">
        <f>Cap_base</f>
        <v>3.4</v>
      </c>
      <c r="E1289" s="24">
        <f>MEDIAN(MinStable*D1289,C1289,D1289)</f>
        <v>2.4384999999999999</v>
      </c>
      <c r="F1289" s="25">
        <f>E1289/D1289</f>
        <v>0.71720588235294114</v>
      </c>
      <c r="G1289" s="24">
        <f>MAX(0,C1289-E1289)</f>
        <v>0</v>
      </c>
      <c r="H1289" s="24">
        <f>MAX(0,E1289-C1289)</f>
        <v>0</v>
      </c>
      <c r="I1289">
        <f>MIN(MATCH(MEDIAN(MinStable,F1289,1),FC_L,1),3)</f>
        <v>2</v>
      </c>
      <c r="J1289" s="25">
        <f>INDEX(FC_E1,$I1289)+(MEDIAN(MinStable,$F1289,1)-INDEX(FC_L,$I1289))*(INDEX(FC_E1,$I1289+1)-INDEX(FC_E1,$I1289))/(INDEX(FC_L,$I1289+1)-INDEX(FC_L,$I1289))</f>
        <v>0.39975294117647059</v>
      </c>
      <c r="K1289" s="25">
        <f>INDEX(FC_E2,$I1289)+(MEDIAN(MinStable,$F1289,1)-INDEX(FC_L,$I1289))*(INDEX(FC_E2,$I1289+1)-INDEX(FC_E2,$I1289))/(INDEX(FC_L,$I1289+1)-INDEX(FC_L,$I1289))</f>
        <v>0.39475294117647058</v>
      </c>
      <c r="L1289" s="25">
        <f>INDEX(FC_E3,$I1289)+(MEDIAN(MinStable,$F1289,1)-INDEX(FC_L,$I1289))*(INDEX(FC_E3,$I1289+1)-INDEX(FC_E3,$I1289))/(INDEX(FC_L,$I1289+1)-INDEX(FC_L,$I1289))</f>
        <v>0.38788411764705882</v>
      </c>
      <c r="M1289" s="26">
        <f>(Cap_1*F1289/J1289+IF(N_base&gt;=2,Cap_2*F1289/K1289,0)+IF(N_base&gt;=3,Cap_3*F1289/L1289,0))*dt/60</f>
        <v>0.10309004557759287</v>
      </c>
    </row>
    <row r="1290" spans="1:13" x14ac:dyDescent="0.2">
      <c r="A1290">
        <v>1288</v>
      </c>
      <c r="B1290" s="22">
        <f>A1290/1440</f>
        <v>0.89444444444444449</v>
      </c>
      <c r="C1290" s="27">
        <f>Sim!C1290</f>
        <v>2.4089999999999998</v>
      </c>
      <c r="D1290" s="24">
        <f>Cap_base</f>
        <v>3.4</v>
      </c>
      <c r="E1290" s="24">
        <f>MEDIAN(MinStable*D1290,C1290,D1290)</f>
        <v>2.4089999999999998</v>
      </c>
      <c r="F1290" s="25">
        <f>E1290/D1290</f>
        <v>0.70852941176470585</v>
      </c>
      <c r="G1290" s="24">
        <f>MAX(0,C1290-E1290)</f>
        <v>0</v>
      </c>
      <c r="H1290" s="24">
        <f>MAX(0,E1290-C1290)</f>
        <v>0</v>
      </c>
      <c r="I1290">
        <f>MIN(MATCH(MEDIAN(MinStable,F1290,1),FC_L,1),3)</f>
        <v>2</v>
      </c>
      <c r="J1290" s="25">
        <f>INDEX(FC_E1,$I1290)+(MEDIAN(MinStable,$F1290,1)-INDEX(FC_L,$I1290))*(INDEX(FC_E1,$I1290+1)-INDEX(FC_E1,$I1290))/(INDEX(FC_L,$I1290+1)-INDEX(FC_L,$I1290))</f>
        <v>0.39836470588235295</v>
      </c>
      <c r="K1290" s="25">
        <f>INDEX(FC_E2,$I1290)+(MEDIAN(MinStable,$F1290,1)-INDEX(FC_L,$I1290))*(INDEX(FC_E2,$I1290+1)-INDEX(FC_E2,$I1290))/(INDEX(FC_L,$I1290+1)-INDEX(FC_L,$I1290))</f>
        <v>0.39336470588235295</v>
      </c>
      <c r="L1290" s="25">
        <f>INDEX(FC_E3,$I1290)+(MEDIAN(MinStable,$F1290,1)-INDEX(FC_L,$I1290))*(INDEX(FC_E3,$I1290+1)-INDEX(FC_E3,$I1290))/(INDEX(FC_L,$I1290+1)-INDEX(FC_L,$I1290))</f>
        <v>0.38653058823529413</v>
      </c>
      <c r="M1290" s="26">
        <f>(Cap_1*F1290/J1290+IF(N_base&gt;=2,Cap_2*F1290/K1290,0)+IF(N_base&gt;=3,Cap_3*F1290/L1290,0))*dt/60</f>
        <v>0.10219983274055081</v>
      </c>
    </row>
    <row r="1291" spans="1:13" x14ac:dyDescent="0.2">
      <c r="A1291">
        <v>1289</v>
      </c>
      <c r="B1291" s="22">
        <f>A1291/1440</f>
        <v>0.89513888888888893</v>
      </c>
      <c r="C1291" s="27">
        <f>Sim!C1291</f>
        <v>2.5592000000000001</v>
      </c>
      <c r="D1291" s="24">
        <f>Cap_base</f>
        <v>3.4</v>
      </c>
      <c r="E1291" s="24">
        <f>MEDIAN(MinStable*D1291,C1291,D1291)</f>
        <v>2.5592000000000001</v>
      </c>
      <c r="F1291" s="25">
        <f>E1291/D1291</f>
        <v>0.75270588235294122</v>
      </c>
      <c r="G1291" s="24">
        <f>MAX(0,C1291-E1291)</f>
        <v>0</v>
      </c>
      <c r="H1291" s="24">
        <f>MAX(0,E1291-C1291)</f>
        <v>0</v>
      </c>
      <c r="I1291">
        <f>MIN(MATCH(MEDIAN(MinStable,F1291,1),FC_L,1),3)</f>
        <v>3</v>
      </c>
      <c r="J1291" s="25">
        <f>INDEX(FC_E1,$I1291)+(MEDIAN(MinStable,$F1291,1)-INDEX(FC_L,$I1291))*(INDEX(FC_E1,$I1291+1)-INDEX(FC_E1,$I1291))/(INDEX(FC_L,$I1291+1)-INDEX(FC_L,$I1291))</f>
        <v>0.40524894117647065</v>
      </c>
      <c r="K1291" s="25">
        <f>INDEX(FC_E2,$I1291)+(MEDIAN(MinStable,$F1291,1)-INDEX(FC_L,$I1291))*(INDEX(FC_E2,$I1291+1)-INDEX(FC_E2,$I1291))/(INDEX(FC_L,$I1291+1)-INDEX(FC_L,$I1291))</f>
        <v>0.40023811764705886</v>
      </c>
      <c r="L1291" s="25">
        <f>INDEX(FC_E3,$I1291)+(MEDIAN(MinStable,$F1291,1)-INDEX(FC_L,$I1291))*(INDEX(FC_E3,$I1291+1)-INDEX(FC_E3,$I1291))/(INDEX(FC_L,$I1291+1)-INDEX(FC_L,$I1291))</f>
        <v>0.39323811764705885</v>
      </c>
      <c r="M1291" s="26">
        <f>(Cap_1*F1291/J1291+IF(N_base&gt;=2,Cap_2*F1291/K1291,0)+IF(N_base&gt;=3,Cap_3*F1291/L1291,0))*dt/60</f>
        <v>0.10671856564638631</v>
      </c>
    </row>
    <row r="1292" spans="1:13" x14ac:dyDescent="0.2">
      <c r="A1292">
        <v>1290</v>
      </c>
      <c r="B1292" s="22">
        <f>A1292/1440</f>
        <v>0.89583333333333337</v>
      </c>
      <c r="C1292" s="27">
        <f>Sim!C1292</f>
        <v>2.4165999999999999</v>
      </c>
      <c r="D1292" s="24">
        <f>Cap_base</f>
        <v>3.4</v>
      </c>
      <c r="E1292" s="24">
        <f>MEDIAN(MinStable*D1292,C1292,D1292)</f>
        <v>2.4165999999999999</v>
      </c>
      <c r="F1292" s="25">
        <f>E1292/D1292</f>
        <v>0.71076470588235297</v>
      </c>
      <c r="G1292" s="24">
        <f>MAX(0,C1292-E1292)</f>
        <v>0</v>
      </c>
      <c r="H1292" s="24">
        <f>MAX(0,E1292-C1292)</f>
        <v>0</v>
      </c>
      <c r="I1292">
        <f>MIN(MATCH(MEDIAN(MinStable,F1292,1),FC_L,1),3)</f>
        <v>2</v>
      </c>
      <c r="J1292" s="25">
        <f>INDEX(FC_E1,$I1292)+(MEDIAN(MinStable,$F1292,1)-INDEX(FC_L,$I1292))*(INDEX(FC_E1,$I1292+1)-INDEX(FC_E1,$I1292))/(INDEX(FC_L,$I1292+1)-INDEX(FC_L,$I1292))</f>
        <v>0.39872235294117647</v>
      </c>
      <c r="K1292" s="25">
        <f>INDEX(FC_E2,$I1292)+(MEDIAN(MinStable,$F1292,1)-INDEX(FC_L,$I1292))*(INDEX(FC_E2,$I1292+1)-INDEX(FC_E2,$I1292))/(INDEX(FC_L,$I1292+1)-INDEX(FC_L,$I1292))</f>
        <v>0.39372235294117647</v>
      </c>
      <c r="L1292" s="25">
        <f>INDEX(FC_E3,$I1292)+(MEDIAN(MinStable,$F1292,1)-INDEX(FC_L,$I1292))*(INDEX(FC_E3,$I1292+1)-INDEX(FC_E3,$I1292))/(INDEX(FC_L,$I1292+1)-INDEX(FC_L,$I1292))</f>
        <v>0.3868792941176471</v>
      </c>
      <c r="M1292" s="26">
        <f>(Cap_1*F1292/J1292+IF(N_base&gt;=2,Cap_2*F1292/K1292,0)+IF(N_base&gt;=3,Cap_3*F1292/L1292,0))*dt/60</f>
        <v>0.10242977186814159</v>
      </c>
    </row>
    <row r="1293" spans="1:13" x14ac:dyDescent="0.2">
      <c r="A1293">
        <v>1291</v>
      </c>
      <c r="B1293" s="22">
        <f>A1293/1440</f>
        <v>0.89652777777777781</v>
      </c>
      <c r="C1293" s="27">
        <f>Sim!C1293</f>
        <v>2.4367999999999999</v>
      </c>
      <c r="D1293" s="24">
        <f>Cap_base</f>
        <v>3.4</v>
      </c>
      <c r="E1293" s="24">
        <f>MEDIAN(MinStable*D1293,C1293,D1293)</f>
        <v>2.4367999999999999</v>
      </c>
      <c r="F1293" s="25">
        <f>E1293/D1293</f>
        <v>0.71670588235294119</v>
      </c>
      <c r="G1293" s="24">
        <f>MAX(0,C1293-E1293)</f>
        <v>0</v>
      </c>
      <c r="H1293" s="24">
        <f>MAX(0,E1293-C1293)</f>
        <v>0</v>
      </c>
      <c r="I1293">
        <f>MIN(MATCH(MEDIAN(MinStable,F1293,1),FC_L,1),3)</f>
        <v>2</v>
      </c>
      <c r="J1293" s="25">
        <f>INDEX(FC_E1,$I1293)+(MEDIAN(MinStable,$F1293,1)-INDEX(FC_L,$I1293))*(INDEX(FC_E1,$I1293+1)-INDEX(FC_E1,$I1293))/(INDEX(FC_L,$I1293+1)-INDEX(FC_L,$I1293))</f>
        <v>0.39967294117647062</v>
      </c>
      <c r="K1293" s="25">
        <f>INDEX(FC_E2,$I1293)+(MEDIAN(MinStable,$F1293,1)-INDEX(FC_L,$I1293))*(INDEX(FC_E2,$I1293+1)-INDEX(FC_E2,$I1293))/(INDEX(FC_L,$I1293+1)-INDEX(FC_L,$I1293))</f>
        <v>0.39467294117647062</v>
      </c>
      <c r="L1293" s="25">
        <f>INDEX(FC_E3,$I1293)+(MEDIAN(MinStable,$F1293,1)-INDEX(FC_L,$I1293))*(INDEX(FC_E3,$I1293+1)-INDEX(FC_E3,$I1293))/(INDEX(FC_L,$I1293+1)-INDEX(FC_L,$I1293))</f>
        <v>0.38780611764705886</v>
      </c>
      <c r="M1293" s="26">
        <f>(Cap_1*F1293/J1293+IF(N_base&gt;=2,Cap_2*F1293/K1293,0)+IF(N_base&gt;=3,Cap_3*F1293/L1293,0))*dt/60</f>
        <v>0.10303891404908555</v>
      </c>
    </row>
    <row r="1294" spans="1:13" x14ac:dyDescent="0.2">
      <c r="A1294">
        <v>1292</v>
      </c>
      <c r="B1294" s="22">
        <f>A1294/1440</f>
        <v>0.89722222222222225</v>
      </c>
      <c r="C1294" s="27">
        <f>Sim!C1294</f>
        <v>2.4544999999999999</v>
      </c>
      <c r="D1294" s="24">
        <f>Cap_base</f>
        <v>3.4</v>
      </c>
      <c r="E1294" s="24">
        <f>MEDIAN(MinStable*D1294,C1294,D1294)</f>
        <v>2.4544999999999999</v>
      </c>
      <c r="F1294" s="25">
        <f>E1294/D1294</f>
        <v>0.72191176470588236</v>
      </c>
      <c r="G1294" s="24">
        <f>MAX(0,C1294-E1294)</f>
        <v>0</v>
      </c>
      <c r="H1294" s="24">
        <f>MAX(0,E1294-C1294)</f>
        <v>0</v>
      </c>
      <c r="I1294">
        <f>MIN(MATCH(MEDIAN(MinStable,F1294,1),FC_L,1),3)</f>
        <v>2</v>
      </c>
      <c r="J1294" s="25">
        <f>INDEX(FC_E1,$I1294)+(MEDIAN(MinStable,$F1294,1)-INDEX(FC_L,$I1294))*(INDEX(FC_E1,$I1294+1)-INDEX(FC_E1,$I1294))/(INDEX(FC_L,$I1294+1)-INDEX(FC_L,$I1294))</f>
        <v>0.40050588235294121</v>
      </c>
      <c r="K1294" s="25">
        <f>INDEX(FC_E2,$I1294)+(MEDIAN(MinStable,$F1294,1)-INDEX(FC_L,$I1294))*(INDEX(FC_E2,$I1294+1)-INDEX(FC_E2,$I1294))/(INDEX(FC_L,$I1294+1)-INDEX(FC_L,$I1294))</f>
        <v>0.39550588235294121</v>
      </c>
      <c r="L1294" s="25">
        <f>INDEX(FC_E3,$I1294)+(MEDIAN(MinStable,$F1294,1)-INDEX(FC_L,$I1294))*(INDEX(FC_E3,$I1294+1)-INDEX(FC_E3,$I1294))/(INDEX(FC_L,$I1294+1)-INDEX(FC_L,$I1294))</f>
        <v>0.38861823529411765</v>
      </c>
      <c r="M1294" s="26">
        <f>(Cap_1*F1294/J1294+IF(N_base&gt;=2,Cap_2*F1294/K1294,0)+IF(N_base&gt;=3,Cap_3*F1294/L1294,0))*dt/60</f>
        <v>0.10357027698652183</v>
      </c>
    </row>
    <row r="1295" spans="1:13" x14ac:dyDescent="0.2">
      <c r="A1295">
        <v>1293</v>
      </c>
      <c r="B1295" s="22">
        <f>A1295/1440</f>
        <v>0.8979166666666667</v>
      </c>
      <c r="C1295" s="27">
        <f>Sim!C1295</f>
        <v>2.4809999999999999</v>
      </c>
      <c r="D1295" s="24">
        <f>Cap_base</f>
        <v>3.4</v>
      </c>
      <c r="E1295" s="24">
        <f>MEDIAN(MinStable*D1295,C1295,D1295)</f>
        <v>2.4809999999999999</v>
      </c>
      <c r="F1295" s="25">
        <f>E1295/D1295</f>
        <v>0.7297058823529412</v>
      </c>
      <c r="G1295" s="24">
        <f>MAX(0,C1295-E1295)</f>
        <v>0</v>
      </c>
      <c r="H1295" s="24">
        <f>MAX(0,E1295-C1295)</f>
        <v>0</v>
      </c>
      <c r="I1295">
        <f>MIN(MATCH(MEDIAN(MinStable,F1295,1),FC_L,1),3)</f>
        <v>2</v>
      </c>
      <c r="J1295" s="25">
        <f>INDEX(FC_E1,$I1295)+(MEDIAN(MinStable,$F1295,1)-INDEX(FC_L,$I1295))*(INDEX(FC_E1,$I1295+1)-INDEX(FC_E1,$I1295))/(INDEX(FC_L,$I1295+1)-INDEX(FC_L,$I1295))</f>
        <v>0.40175294117647065</v>
      </c>
      <c r="K1295" s="25">
        <f>INDEX(FC_E2,$I1295)+(MEDIAN(MinStable,$F1295,1)-INDEX(FC_L,$I1295))*(INDEX(FC_E2,$I1295+1)-INDEX(FC_E2,$I1295))/(INDEX(FC_L,$I1295+1)-INDEX(FC_L,$I1295))</f>
        <v>0.39675294117647064</v>
      </c>
      <c r="L1295" s="25">
        <f>INDEX(FC_E3,$I1295)+(MEDIAN(MinStable,$F1295,1)-INDEX(FC_L,$I1295))*(INDEX(FC_E3,$I1295+1)-INDEX(FC_E3,$I1295))/(INDEX(FC_L,$I1295+1)-INDEX(FC_L,$I1295))</f>
        <v>0.38983411764705883</v>
      </c>
      <c r="M1295" s="26">
        <f>(Cap_1*F1295/J1295+IF(N_base&gt;=2,Cap_2*F1295/K1295,0)+IF(N_base&gt;=3,Cap_3*F1295/L1295,0))*dt/60</f>
        <v>0.10436167835179487</v>
      </c>
    </row>
    <row r="1296" spans="1:13" x14ac:dyDescent="0.2">
      <c r="A1296">
        <v>1294</v>
      </c>
      <c r="B1296" s="22">
        <f>A1296/1440</f>
        <v>0.89861111111111114</v>
      </c>
      <c r="C1296" s="27">
        <f>Sim!C1296</f>
        <v>2.4378000000000002</v>
      </c>
      <c r="D1296" s="24">
        <f>Cap_base</f>
        <v>3.4</v>
      </c>
      <c r="E1296" s="24">
        <f>MEDIAN(MinStable*D1296,C1296,D1296)</f>
        <v>2.4378000000000002</v>
      </c>
      <c r="F1296" s="25">
        <f>E1296/D1296</f>
        <v>0.71700000000000008</v>
      </c>
      <c r="G1296" s="24">
        <f>MAX(0,C1296-E1296)</f>
        <v>0</v>
      </c>
      <c r="H1296" s="24">
        <f>MAX(0,E1296-C1296)</f>
        <v>0</v>
      </c>
      <c r="I1296">
        <f>MIN(MATCH(MEDIAN(MinStable,F1296,1),FC_L,1),3)</f>
        <v>2</v>
      </c>
      <c r="J1296" s="25">
        <f>INDEX(FC_E1,$I1296)+(MEDIAN(MinStable,$F1296,1)-INDEX(FC_L,$I1296))*(INDEX(FC_E1,$I1296+1)-INDEX(FC_E1,$I1296))/(INDEX(FC_L,$I1296+1)-INDEX(FC_L,$I1296))</f>
        <v>0.39972000000000002</v>
      </c>
      <c r="K1296" s="25">
        <f>INDEX(FC_E2,$I1296)+(MEDIAN(MinStable,$F1296,1)-INDEX(FC_L,$I1296))*(INDEX(FC_E2,$I1296+1)-INDEX(FC_E2,$I1296))/(INDEX(FC_L,$I1296+1)-INDEX(FC_L,$I1296))</f>
        <v>0.39472000000000002</v>
      </c>
      <c r="L1296" s="25">
        <f>INDEX(FC_E3,$I1296)+(MEDIAN(MinStable,$F1296,1)-INDEX(FC_L,$I1296))*(INDEX(FC_E3,$I1296+1)-INDEX(FC_E3,$I1296))/(INDEX(FC_L,$I1296+1)-INDEX(FC_L,$I1296))</f>
        <v>0.38785200000000003</v>
      </c>
      <c r="M1296" s="26">
        <f>(Cap_1*F1296/J1296+IF(N_base&gt;=2,Cap_2*F1296/K1296,0)+IF(N_base&gt;=3,Cap_3*F1296/L1296,0))*dt/60</f>
        <v>0.10306899391154861</v>
      </c>
    </row>
    <row r="1297" spans="1:13" x14ac:dyDescent="0.2">
      <c r="A1297">
        <v>1295</v>
      </c>
      <c r="B1297" s="22">
        <f>A1297/1440</f>
        <v>0.89930555555555558</v>
      </c>
      <c r="C1297" s="27">
        <f>Sim!C1297</f>
        <v>2.4836999999999998</v>
      </c>
      <c r="D1297" s="24">
        <f>Cap_base</f>
        <v>3.4</v>
      </c>
      <c r="E1297" s="24">
        <f>MEDIAN(MinStable*D1297,C1297,D1297)</f>
        <v>2.4836999999999998</v>
      </c>
      <c r="F1297" s="25">
        <f>E1297/D1297</f>
        <v>0.73049999999999993</v>
      </c>
      <c r="G1297" s="24">
        <f>MAX(0,C1297-E1297)</f>
        <v>0</v>
      </c>
      <c r="H1297" s="24">
        <f>MAX(0,E1297-C1297)</f>
        <v>0</v>
      </c>
      <c r="I1297">
        <f>MIN(MATCH(MEDIAN(MinStable,F1297,1),FC_L,1),3)</f>
        <v>2</v>
      </c>
      <c r="J1297" s="25">
        <f>INDEX(FC_E1,$I1297)+(MEDIAN(MinStable,$F1297,1)-INDEX(FC_L,$I1297))*(INDEX(FC_E1,$I1297+1)-INDEX(FC_E1,$I1297))/(INDEX(FC_L,$I1297+1)-INDEX(FC_L,$I1297))</f>
        <v>0.40188000000000001</v>
      </c>
      <c r="K1297" s="25">
        <f>INDEX(FC_E2,$I1297)+(MEDIAN(MinStable,$F1297,1)-INDEX(FC_L,$I1297))*(INDEX(FC_E2,$I1297+1)-INDEX(FC_E2,$I1297))/(INDEX(FC_L,$I1297+1)-INDEX(FC_L,$I1297))</f>
        <v>0.39688000000000001</v>
      </c>
      <c r="L1297" s="25">
        <f>INDEX(FC_E3,$I1297)+(MEDIAN(MinStable,$F1297,1)-INDEX(FC_L,$I1297))*(INDEX(FC_E3,$I1297+1)-INDEX(FC_E3,$I1297))/(INDEX(FC_L,$I1297+1)-INDEX(FC_L,$I1297))</f>
        <v>0.38995800000000003</v>
      </c>
      <c r="M1297" s="26">
        <f>(Cap_1*F1297/J1297+IF(N_base&gt;=2,Cap_2*F1297/K1297,0)+IF(N_base&gt;=3,Cap_3*F1297/L1297,0))*dt/60</f>
        <v>0.10444203443988297</v>
      </c>
    </row>
    <row r="1298" spans="1:13" x14ac:dyDescent="0.2">
      <c r="A1298">
        <v>1296</v>
      </c>
      <c r="B1298" s="22">
        <f>A1298/1440</f>
        <v>0.9</v>
      </c>
      <c r="C1298" s="27">
        <f>Sim!C1298</f>
        <v>2.3555999999999999</v>
      </c>
      <c r="D1298" s="24">
        <f>Cap_base</f>
        <v>3.4</v>
      </c>
      <c r="E1298" s="24">
        <f>MEDIAN(MinStable*D1298,C1298,D1298)</f>
        <v>2.3555999999999999</v>
      </c>
      <c r="F1298" s="25">
        <f>E1298/D1298</f>
        <v>0.69282352941176473</v>
      </c>
      <c r="G1298" s="24">
        <f>MAX(0,C1298-E1298)</f>
        <v>0</v>
      </c>
      <c r="H1298" s="24">
        <f>MAX(0,E1298-C1298)</f>
        <v>0</v>
      </c>
      <c r="I1298">
        <f>MIN(MATCH(MEDIAN(MinStable,F1298,1),FC_L,1),3)</f>
        <v>2</v>
      </c>
      <c r="J1298" s="25">
        <f>INDEX(FC_E1,$I1298)+(MEDIAN(MinStable,$F1298,1)-INDEX(FC_L,$I1298))*(INDEX(FC_E1,$I1298+1)-INDEX(FC_E1,$I1298))/(INDEX(FC_L,$I1298+1)-INDEX(FC_L,$I1298))</f>
        <v>0.39585176470588235</v>
      </c>
      <c r="K1298" s="25">
        <f>INDEX(FC_E2,$I1298)+(MEDIAN(MinStable,$F1298,1)-INDEX(FC_L,$I1298))*(INDEX(FC_E2,$I1298+1)-INDEX(FC_E2,$I1298))/(INDEX(FC_L,$I1298+1)-INDEX(FC_L,$I1298))</f>
        <v>0.39085176470588234</v>
      </c>
      <c r="L1298" s="25">
        <f>INDEX(FC_E3,$I1298)+(MEDIAN(MinStable,$F1298,1)-INDEX(FC_L,$I1298))*(INDEX(FC_E3,$I1298+1)-INDEX(FC_E3,$I1298))/(INDEX(FC_L,$I1298+1)-INDEX(FC_L,$I1298))</f>
        <v>0.3840804705882353</v>
      </c>
      <c r="M1298" s="26">
        <f>(Cap_1*F1298/J1298+IF(N_base&gt;=2,Cap_2*F1298/K1298,0)+IF(N_base&gt;=3,Cap_3*F1298/L1298,0))*dt/60</f>
        <v>0.10057242472606577</v>
      </c>
    </row>
    <row r="1299" spans="1:13" x14ac:dyDescent="0.2">
      <c r="A1299">
        <v>1297</v>
      </c>
      <c r="B1299" s="22">
        <f>A1299/1440</f>
        <v>0.90069444444444446</v>
      </c>
      <c r="C1299" s="27">
        <f>Sim!C1299</f>
        <v>2.5470999999999999</v>
      </c>
      <c r="D1299" s="24">
        <f>Cap_base</f>
        <v>3.4</v>
      </c>
      <c r="E1299" s="24">
        <f>MEDIAN(MinStable*D1299,C1299,D1299)</f>
        <v>2.5470999999999999</v>
      </c>
      <c r="F1299" s="25">
        <f>E1299/D1299</f>
        <v>0.74914705882352939</v>
      </c>
      <c r="G1299" s="24">
        <f>MAX(0,C1299-E1299)</f>
        <v>0</v>
      </c>
      <c r="H1299" s="24">
        <f>MAX(0,E1299-C1299)</f>
        <v>0</v>
      </c>
      <c r="I1299">
        <f>MIN(MATCH(MEDIAN(MinStable,F1299,1),FC_L,1),3)</f>
        <v>2</v>
      </c>
      <c r="J1299" s="25">
        <f>INDEX(FC_E1,$I1299)+(MEDIAN(MinStable,$F1299,1)-INDEX(FC_L,$I1299))*(INDEX(FC_E1,$I1299+1)-INDEX(FC_E1,$I1299))/(INDEX(FC_L,$I1299+1)-INDEX(FC_L,$I1299))</f>
        <v>0.40486352941176473</v>
      </c>
      <c r="K1299" s="25">
        <f>INDEX(FC_E2,$I1299)+(MEDIAN(MinStable,$F1299,1)-INDEX(FC_L,$I1299))*(INDEX(FC_E2,$I1299+1)-INDEX(FC_E2,$I1299))/(INDEX(FC_L,$I1299+1)-INDEX(FC_L,$I1299))</f>
        <v>0.39986352941176473</v>
      </c>
      <c r="L1299" s="25">
        <f>INDEX(FC_E3,$I1299)+(MEDIAN(MinStable,$F1299,1)-INDEX(FC_L,$I1299))*(INDEX(FC_E3,$I1299+1)-INDEX(FC_E3,$I1299))/(INDEX(FC_L,$I1299+1)-INDEX(FC_L,$I1299))</f>
        <v>0.39286694117647059</v>
      </c>
      <c r="M1299" s="26">
        <f>(Cap_1*F1299/J1299+IF(N_base&gt;=2,Cap_2*F1299/K1299,0)+IF(N_base&gt;=3,Cap_3*F1299/L1299,0))*dt/60</f>
        <v>0.10631433627365547</v>
      </c>
    </row>
    <row r="1300" spans="1:13" x14ac:dyDescent="0.2">
      <c r="A1300">
        <v>1298</v>
      </c>
      <c r="B1300" s="22">
        <f>A1300/1440</f>
        <v>0.90138888888888891</v>
      </c>
      <c r="C1300" s="27">
        <f>Sim!C1300</f>
        <v>2.4098000000000002</v>
      </c>
      <c r="D1300" s="24">
        <f>Cap_base</f>
        <v>3.4</v>
      </c>
      <c r="E1300" s="24">
        <f>MEDIAN(MinStable*D1300,C1300,D1300)</f>
        <v>2.4098000000000002</v>
      </c>
      <c r="F1300" s="25">
        <f>E1300/D1300</f>
        <v>0.70876470588235296</v>
      </c>
      <c r="G1300" s="24">
        <f>MAX(0,C1300-E1300)</f>
        <v>0</v>
      </c>
      <c r="H1300" s="24">
        <f>MAX(0,E1300-C1300)</f>
        <v>0</v>
      </c>
      <c r="I1300">
        <f>MIN(MATCH(MEDIAN(MinStable,F1300,1),FC_L,1),3)</f>
        <v>2</v>
      </c>
      <c r="J1300" s="25">
        <f>INDEX(FC_E1,$I1300)+(MEDIAN(MinStable,$F1300,1)-INDEX(FC_L,$I1300))*(INDEX(FC_E1,$I1300+1)-INDEX(FC_E1,$I1300))/(INDEX(FC_L,$I1300+1)-INDEX(FC_L,$I1300))</f>
        <v>0.39840235294117649</v>
      </c>
      <c r="K1300" s="25">
        <f>INDEX(FC_E2,$I1300)+(MEDIAN(MinStable,$F1300,1)-INDEX(FC_L,$I1300))*(INDEX(FC_E2,$I1300+1)-INDEX(FC_E2,$I1300))/(INDEX(FC_L,$I1300+1)-INDEX(FC_L,$I1300))</f>
        <v>0.39340235294117648</v>
      </c>
      <c r="L1300" s="25">
        <f>INDEX(FC_E3,$I1300)+(MEDIAN(MinStable,$F1300,1)-INDEX(FC_L,$I1300))*(INDEX(FC_E3,$I1300+1)-INDEX(FC_E3,$I1300))/(INDEX(FC_L,$I1300+1)-INDEX(FC_L,$I1300))</f>
        <v>0.38656729411764706</v>
      </c>
      <c r="M1300" s="26">
        <f>(Cap_1*F1300/J1300+IF(N_base&gt;=2,Cap_2*F1300/K1300,0)+IF(N_base&gt;=3,Cap_3*F1300/L1300,0))*dt/60</f>
        <v>0.10222405641081983</v>
      </c>
    </row>
    <row r="1301" spans="1:13" x14ac:dyDescent="0.2">
      <c r="A1301">
        <v>1299</v>
      </c>
      <c r="B1301" s="22">
        <f>A1301/1440</f>
        <v>0.90208333333333335</v>
      </c>
      <c r="C1301" s="27">
        <f>Sim!C1301</f>
        <v>2.5539000000000001</v>
      </c>
      <c r="D1301" s="24">
        <f>Cap_base</f>
        <v>3.4</v>
      </c>
      <c r="E1301" s="24">
        <f>MEDIAN(MinStable*D1301,C1301,D1301)</f>
        <v>2.5539000000000001</v>
      </c>
      <c r="F1301" s="25">
        <f>E1301/D1301</f>
        <v>0.7511470588235295</v>
      </c>
      <c r="G1301" s="24">
        <f>MAX(0,C1301-E1301)</f>
        <v>0</v>
      </c>
      <c r="H1301" s="24">
        <f>MAX(0,E1301-C1301)</f>
        <v>0</v>
      </c>
      <c r="I1301">
        <f>MIN(MATCH(MEDIAN(MinStable,F1301,1),FC_L,1),3)</f>
        <v>3</v>
      </c>
      <c r="J1301" s="25">
        <f>INDEX(FC_E1,$I1301)+(MEDIAN(MinStable,$F1301,1)-INDEX(FC_L,$I1301))*(INDEX(FC_E1,$I1301+1)-INDEX(FC_E1,$I1301))/(INDEX(FC_L,$I1301+1)-INDEX(FC_L,$I1301))</f>
        <v>0.40510552941176475</v>
      </c>
      <c r="K1301" s="25">
        <f>INDEX(FC_E2,$I1301)+(MEDIAN(MinStable,$F1301,1)-INDEX(FC_L,$I1301))*(INDEX(FC_E2,$I1301+1)-INDEX(FC_E2,$I1301))/(INDEX(FC_L,$I1301+1)-INDEX(FC_L,$I1301))</f>
        <v>0.4001009411764706</v>
      </c>
      <c r="L1301" s="25">
        <f>INDEX(FC_E3,$I1301)+(MEDIAN(MinStable,$F1301,1)-INDEX(FC_L,$I1301))*(INDEX(FC_E3,$I1301+1)-INDEX(FC_E3,$I1301))/(INDEX(FC_L,$I1301+1)-INDEX(FC_L,$I1301))</f>
        <v>0.3931009411764706</v>
      </c>
      <c r="M1301" s="26">
        <f>(Cap_1*F1301/J1301+IF(N_base&gt;=2,Cap_2*F1301/K1301,0)+IF(N_base&gt;=3,Cap_3*F1301/L1301,0))*dt/60</f>
        <v>0.10653469635792374</v>
      </c>
    </row>
    <row r="1302" spans="1:13" x14ac:dyDescent="0.2">
      <c r="A1302">
        <v>1300</v>
      </c>
      <c r="B1302" s="22">
        <f>A1302/1440</f>
        <v>0.90277777777777779</v>
      </c>
      <c r="C1302" s="27">
        <f>Sim!C1302</f>
        <v>2.5055000000000001</v>
      </c>
      <c r="D1302" s="24">
        <f>Cap_base</f>
        <v>3.4</v>
      </c>
      <c r="E1302" s="24">
        <f>MEDIAN(MinStable*D1302,C1302,D1302)</f>
        <v>2.5055000000000001</v>
      </c>
      <c r="F1302" s="25">
        <f>E1302/D1302</f>
        <v>0.73691176470588238</v>
      </c>
      <c r="G1302" s="24">
        <f>MAX(0,C1302-E1302)</f>
        <v>0</v>
      </c>
      <c r="H1302" s="24">
        <f>MAX(0,E1302-C1302)</f>
        <v>0</v>
      </c>
      <c r="I1302">
        <f>MIN(MATCH(MEDIAN(MinStable,F1302,1),FC_L,1),3)</f>
        <v>2</v>
      </c>
      <c r="J1302" s="25">
        <f>INDEX(FC_E1,$I1302)+(MEDIAN(MinStable,$F1302,1)-INDEX(FC_L,$I1302))*(INDEX(FC_E1,$I1302+1)-INDEX(FC_E1,$I1302))/(INDEX(FC_L,$I1302+1)-INDEX(FC_L,$I1302))</f>
        <v>0.40290588235294122</v>
      </c>
      <c r="K1302" s="25">
        <f>INDEX(FC_E2,$I1302)+(MEDIAN(MinStable,$F1302,1)-INDEX(FC_L,$I1302))*(INDEX(FC_E2,$I1302+1)-INDEX(FC_E2,$I1302))/(INDEX(FC_L,$I1302+1)-INDEX(FC_L,$I1302))</f>
        <v>0.39790588235294122</v>
      </c>
      <c r="L1302" s="25">
        <f>INDEX(FC_E3,$I1302)+(MEDIAN(MinStable,$F1302,1)-INDEX(FC_L,$I1302))*(INDEX(FC_E3,$I1302+1)-INDEX(FC_E3,$I1302))/(INDEX(FC_L,$I1302+1)-INDEX(FC_L,$I1302))</f>
        <v>0.39095823529411766</v>
      </c>
      <c r="M1302" s="26">
        <f>(Cap_1*F1302/J1302+IF(N_base&gt;=2,Cap_2*F1302/K1302,0)+IF(N_base&gt;=3,Cap_3*F1302/L1302,0))*dt/60</f>
        <v>0.10508896841649505</v>
      </c>
    </row>
    <row r="1303" spans="1:13" x14ac:dyDescent="0.2">
      <c r="A1303">
        <v>1301</v>
      </c>
      <c r="B1303" s="22">
        <f>A1303/1440</f>
        <v>0.90347222222222223</v>
      </c>
      <c r="C1303" s="27">
        <f>Sim!C1303</f>
        <v>2.6027</v>
      </c>
      <c r="D1303" s="24">
        <f>Cap_base</f>
        <v>3.4</v>
      </c>
      <c r="E1303" s="24">
        <f>MEDIAN(MinStable*D1303,C1303,D1303)</f>
        <v>2.6027</v>
      </c>
      <c r="F1303" s="25">
        <f>E1303/D1303</f>
        <v>0.76550000000000007</v>
      </c>
      <c r="G1303" s="24">
        <f>MAX(0,C1303-E1303)</f>
        <v>0</v>
      </c>
      <c r="H1303" s="24">
        <f>MAX(0,E1303-C1303)</f>
        <v>0</v>
      </c>
      <c r="I1303">
        <f>MIN(MATCH(MEDIAN(MinStable,F1303,1),FC_L,1),3)</f>
        <v>3</v>
      </c>
      <c r="J1303" s="25">
        <f>INDEX(FC_E1,$I1303)+(MEDIAN(MinStable,$F1303,1)-INDEX(FC_L,$I1303))*(INDEX(FC_E1,$I1303+1)-INDEX(FC_E1,$I1303))/(INDEX(FC_L,$I1303+1)-INDEX(FC_L,$I1303))</f>
        <v>0.40642600000000001</v>
      </c>
      <c r="K1303" s="25">
        <f>INDEX(FC_E2,$I1303)+(MEDIAN(MinStable,$F1303,1)-INDEX(FC_L,$I1303))*(INDEX(FC_E2,$I1303+1)-INDEX(FC_E2,$I1303))/(INDEX(FC_L,$I1303+1)-INDEX(FC_L,$I1303))</f>
        <v>0.401364</v>
      </c>
      <c r="L1303" s="25">
        <f>INDEX(FC_E3,$I1303)+(MEDIAN(MinStable,$F1303,1)-INDEX(FC_L,$I1303))*(INDEX(FC_E3,$I1303+1)-INDEX(FC_E3,$I1303))/(INDEX(FC_L,$I1303+1)-INDEX(FC_L,$I1303))</f>
        <v>0.39436399999999999</v>
      </c>
      <c r="M1303" s="26">
        <f>(Cap_1*F1303/J1303+IF(N_base&gt;=2,Cap_2*F1303/K1303,0)+IF(N_base&gt;=3,Cap_3*F1303/L1303,0))*dt/60</f>
        <v>0.1082228512753097</v>
      </c>
    </row>
    <row r="1304" spans="1:13" x14ac:dyDescent="0.2">
      <c r="A1304">
        <v>1302</v>
      </c>
      <c r="B1304" s="22">
        <f>A1304/1440</f>
        <v>0.90416666666666667</v>
      </c>
      <c r="C1304" s="27">
        <f>Sim!C1304</f>
        <v>2.4940000000000002</v>
      </c>
      <c r="D1304" s="24">
        <f>Cap_base</f>
        <v>3.4</v>
      </c>
      <c r="E1304" s="24">
        <f>MEDIAN(MinStable*D1304,C1304,D1304)</f>
        <v>2.4940000000000002</v>
      </c>
      <c r="F1304" s="25">
        <f>E1304/D1304</f>
        <v>0.73352941176470599</v>
      </c>
      <c r="G1304" s="24">
        <f>MAX(0,C1304-E1304)</f>
        <v>0</v>
      </c>
      <c r="H1304" s="24">
        <f>MAX(0,E1304-C1304)</f>
        <v>0</v>
      </c>
      <c r="I1304">
        <f>MIN(MATCH(MEDIAN(MinStable,F1304,1),FC_L,1),3)</f>
        <v>2</v>
      </c>
      <c r="J1304" s="25">
        <f>INDEX(FC_E1,$I1304)+(MEDIAN(MinStable,$F1304,1)-INDEX(FC_L,$I1304))*(INDEX(FC_E1,$I1304+1)-INDEX(FC_E1,$I1304))/(INDEX(FC_L,$I1304+1)-INDEX(FC_L,$I1304))</f>
        <v>0.40236470588235296</v>
      </c>
      <c r="K1304" s="25">
        <f>INDEX(FC_E2,$I1304)+(MEDIAN(MinStable,$F1304,1)-INDEX(FC_L,$I1304))*(INDEX(FC_E2,$I1304+1)-INDEX(FC_E2,$I1304))/(INDEX(FC_L,$I1304+1)-INDEX(FC_L,$I1304))</f>
        <v>0.39736470588235295</v>
      </c>
      <c r="L1304" s="25">
        <f>INDEX(FC_E3,$I1304)+(MEDIAN(MinStable,$F1304,1)-INDEX(FC_L,$I1304))*(INDEX(FC_E3,$I1304+1)-INDEX(FC_E3,$I1304))/(INDEX(FC_L,$I1304+1)-INDEX(FC_L,$I1304))</f>
        <v>0.39043058823529414</v>
      </c>
      <c r="M1304" s="26">
        <f>(Cap_1*F1304/J1304+IF(N_base&gt;=2,Cap_2*F1304/K1304,0)+IF(N_base&gt;=3,Cap_3*F1304/L1304,0))*dt/60</f>
        <v>0.10474810933347095</v>
      </c>
    </row>
    <row r="1305" spans="1:13" x14ac:dyDescent="0.2">
      <c r="A1305">
        <v>1303</v>
      </c>
      <c r="B1305" s="22">
        <f>A1305/1440</f>
        <v>0.90486111111111112</v>
      </c>
      <c r="C1305" s="27">
        <f>Sim!C1305</f>
        <v>2.5059</v>
      </c>
      <c r="D1305" s="24">
        <f>Cap_base</f>
        <v>3.4</v>
      </c>
      <c r="E1305" s="24">
        <f>MEDIAN(MinStable*D1305,C1305,D1305)</f>
        <v>2.5059</v>
      </c>
      <c r="F1305" s="25">
        <f>E1305/D1305</f>
        <v>0.73702941176470593</v>
      </c>
      <c r="G1305" s="24">
        <f>MAX(0,C1305-E1305)</f>
        <v>0</v>
      </c>
      <c r="H1305" s="24">
        <f>MAX(0,E1305-C1305)</f>
        <v>0</v>
      </c>
      <c r="I1305">
        <f>MIN(MATCH(MEDIAN(MinStable,F1305,1),FC_L,1),3)</f>
        <v>2</v>
      </c>
      <c r="J1305" s="25">
        <f>INDEX(FC_E1,$I1305)+(MEDIAN(MinStable,$F1305,1)-INDEX(FC_L,$I1305))*(INDEX(FC_E1,$I1305+1)-INDEX(FC_E1,$I1305))/(INDEX(FC_L,$I1305+1)-INDEX(FC_L,$I1305))</f>
        <v>0.40292470588235296</v>
      </c>
      <c r="K1305" s="25">
        <f>INDEX(FC_E2,$I1305)+(MEDIAN(MinStable,$F1305,1)-INDEX(FC_L,$I1305))*(INDEX(FC_E2,$I1305+1)-INDEX(FC_E2,$I1305))/(INDEX(FC_L,$I1305+1)-INDEX(FC_L,$I1305))</f>
        <v>0.39792470588235296</v>
      </c>
      <c r="L1305" s="25">
        <f>INDEX(FC_E3,$I1305)+(MEDIAN(MinStable,$F1305,1)-INDEX(FC_L,$I1305))*(INDEX(FC_E3,$I1305+1)-INDEX(FC_E3,$I1305))/(INDEX(FC_L,$I1305+1)-INDEX(FC_L,$I1305))</f>
        <v>0.39097658823529413</v>
      </c>
      <c r="M1305" s="26">
        <f>(Cap_1*F1305/J1305+IF(N_base&gt;=2,Cap_2*F1305/K1305,0)+IF(N_base&gt;=3,Cap_3*F1305/L1305,0))*dt/60</f>
        <v>0.1051008078140305</v>
      </c>
    </row>
    <row r="1306" spans="1:13" x14ac:dyDescent="0.2">
      <c r="A1306">
        <v>1304</v>
      </c>
      <c r="B1306" s="22">
        <f>A1306/1440</f>
        <v>0.90555555555555556</v>
      </c>
      <c r="C1306" s="27">
        <f>Sim!C1306</f>
        <v>2.4605000000000001</v>
      </c>
      <c r="D1306" s="24">
        <f>Cap_base</f>
        <v>3.4</v>
      </c>
      <c r="E1306" s="24">
        <f>MEDIAN(MinStable*D1306,C1306,D1306)</f>
        <v>2.4605000000000001</v>
      </c>
      <c r="F1306" s="25">
        <f>E1306/D1306</f>
        <v>0.72367647058823537</v>
      </c>
      <c r="G1306" s="24">
        <f>MAX(0,C1306-E1306)</f>
        <v>0</v>
      </c>
      <c r="H1306" s="24">
        <f>MAX(0,E1306-C1306)</f>
        <v>0</v>
      </c>
      <c r="I1306">
        <f>MIN(MATCH(MEDIAN(MinStable,F1306,1),FC_L,1),3)</f>
        <v>2</v>
      </c>
      <c r="J1306" s="25">
        <f>INDEX(FC_E1,$I1306)+(MEDIAN(MinStable,$F1306,1)-INDEX(FC_L,$I1306))*(INDEX(FC_E1,$I1306+1)-INDEX(FC_E1,$I1306))/(INDEX(FC_L,$I1306+1)-INDEX(FC_L,$I1306))</f>
        <v>0.40078823529411767</v>
      </c>
      <c r="K1306" s="25">
        <f>INDEX(FC_E2,$I1306)+(MEDIAN(MinStable,$F1306,1)-INDEX(FC_L,$I1306))*(INDEX(FC_E2,$I1306+1)-INDEX(FC_E2,$I1306))/(INDEX(FC_L,$I1306+1)-INDEX(FC_L,$I1306))</f>
        <v>0.39578823529411766</v>
      </c>
      <c r="L1306" s="25">
        <f>INDEX(FC_E3,$I1306)+(MEDIAN(MinStable,$F1306,1)-INDEX(FC_L,$I1306))*(INDEX(FC_E3,$I1306+1)-INDEX(FC_E3,$I1306))/(INDEX(FC_L,$I1306+1)-INDEX(FC_L,$I1306))</f>
        <v>0.38889352941176475</v>
      </c>
      <c r="M1306" s="26">
        <f>(Cap_1*F1306/J1306+IF(N_base&gt;=2,Cap_2*F1306/K1306,0)+IF(N_base&gt;=3,Cap_3*F1306/L1306,0))*dt/60</f>
        <v>0.1037498959434191</v>
      </c>
    </row>
    <row r="1307" spans="1:13" x14ac:dyDescent="0.2">
      <c r="A1307">
        <v>1305</v>
      </c>
      <c r="B1307" s="22">
        <f>A1307/1440</f>
        <v>0.90625</v>
      </c>
      <c r="C1307" s="27">
        <f>Sim!C1307</f>
        <v>2.3908999999999998</v>
      </c>
      <c r="D1307" s="24">
        <f>Cap_base</f>
        <v>3.4</v>
      </c>
      <c r="E1307" s="24">
        <f>MEDIAN(MinStable*D1307,C1307,D1307)</f>
        <v>2.3908999999999998</v>
      </c>
      <c r="F1307" s="25">
        <f>E1307/D1307</f>
        <v>0.70320588235294113</v>
      </c>
      <c r="G1307" s="24">
        <f>MAX(0,C1307-E1307)</f>
        <v>0</v>
      </c>
      <c r="H1307" s="24">
        <f>MAX(0,E1307-C1307)</f>
        <v>0</v>
      </c>
      <c r="I1307">
        <f>MIN(MATCH(MEDIAN(MinStable,F1307,1),FC_L,1),3)</f>
        <v>2</v>
      </c>
      <c r="J1307" s="25">
        <f>INDEX(FC_E1,$I1307)+(MEDIAN(MinStable,$F1307,1)-INDEX(FC_L,$I1307))*(INDEX(FC_E1,$I1307+1)-INDEX(FC_E1,$I1307))/(INDEX(FC_L,$I1307+1)-INDEX(FC_L,$I1307))</f>
        <v>0.39751294117647062</v>
      </c>
      <c r="K1307" s="25">
        <f>INDEX(FC_E2,$I1307)+(MEDIAN(MinStable,$F1307,1)-INDEX(FC_L,$I1307))*(INDEX(FC_E2,$I1307+1)-INDEX(FC_E2,$I1307))/(INDEX(FC_L,$I1307+1)-INDEX(FC_L,$I1307))</f>
        <v>0.39251294117647062</v>
      </c>
      <c r="L1307" s="25">
        <f>INDEX(FC_E3,$I1307)+(MEDIAN(MinStable,$F1307,1)-INDEX(FC_L,$I1307))*(INDEX(FC_E3,$I1307+1)-INDEX(FC_E3,$I1307))/(INDEX(FC_L,$I1307+1)-INDEX(FC_L,$I1307))</f>
        <v>0.3857001176470588</v>
      </c>
      <c r="M1307" s="26">
        <f>(Cap_1*F1307/J1307+IF(N_base&gt;=2,Cap_2*F1307/K1307,0)+IF(N_base&gt;=3,Cap_3*F1307/L1307,0))*dt/60</f>
        <v>0.10165053895363885</v>
      </c>
    </row>
    <row r="1308" spans="1:13" x14ac:dyDescent="0.2">
      <c r="A1308">
        <v>1306</v>
      </c>
      <c r="B1308" s="22">
        <f>A1308/1440</f>
        <v>0.90694444444444444</v>
      </c>
      <c r="C1308" s="27">
        <f>Sim!C1308</f>
        <v>2.5072000000000001</v>
      </c>
      <c r="D1308" s="24">
        <f>Cap_base</f>
        <v>3.4</v>
      </c>
      <c r="E1308" s="24">
        <f>MEDIAN(MinStable*D1308,C1308,D1308)</f>
        <v>2.5072000000000001</v>
      </c>
      <c r="F1308" s="25">
        <f>E1308/D1308</f>
        <v>0.73741176470588243</v>
      </c>
      <c r="G1308" s="24">
        <f>MAX(0,C1308-E1308)</f>
        <v>0</v>
      </c>
      <c r="H1308" s="24">
        <f>MAX(0,E1308-C1308)</f>
        <v>0</v>
      </c>
      <c r="I1308">
        <f>MIN(MATCH(MEDIAN(MinStable,F1308,1),FC_L,1),3)</f>
        <v>2</v>
      </c>
      <c r="J1308" s="25">
        <f>INDEX(FC_E1,$I1308)+(MEDIAN(MinStable,$F1308,1)-INDEX(FC_L,$I1308))*(INDEX(FC_E1,$I1308+1)-INDEX(FC_E1,$I1308))/(INDEX(FC_L,$I1308+1)-INDEX(FC_L,$I1308))</f>
        <v>0.40298588235294119</v>
      </c>
      <c r="K1308" s="25">
        <f>INDEX(FC_E2,$I1308)+(MEDIAN(MinStable,$F1308,1)-INDEX(FC_L,$I1308))*(INDEX(FC_E2,$I1308+1)-INDEX(FC_E2,$I1308))/(INDEX(FC_L,$I1308+1)-INDEX(FC_L,$I1308))</f>
        <v>0.39798588235294119</v>
      </c>
      <c r="L1308" s="25">
        <f>INDEX(FC_E3,$I1308)+(MEDIAN(MinStable,$F1308,1)-INDEX(FC_L,$I1308))*(INDEX(FC_E3,$I1308+1)-INDEX(FC_E3,$I1308))/(INDEX(FC_L,$I1308+1)-INDEX(FC_L,$I1308))</f>
        <v>0.39103623529411768</v>
      </c>
      <c r="M1308" s="26">
        <f>(Cap_1*F1308/J1308+IF(N_base&gt;=2,Cap_2*F1308/K1308,0)+IF(N_base&gt;=3,Cap_3*F1308/L1308,0))*dt/60</f>
        <v>0.10513927817446783</v>
      </c>
    </row>
    <row r="1309" spans="1:13" x14ac:dyDescent="0.2">
      <c r="A1309">
        <v>1307</v>
      </c>
      <c r="B1309" s="22">
        <f>A1309/1440</f>
        <v>0.90763888888888888</v>
      </c>
      <c r="C1309" s="27">
        <f>Sim!C1309</f>
        <v>2.4763999999999999</v>
      </c>
      <c r="D1309" s="24">
        <f>Cap_base</f>
        <v>3.4</v>
      </c>
      <c r="E1309" s="24">
        <f>MEDIAN(MinStable*D1309,C1309,D1309)</f>
        <v>2.4763999999999999</v>
      </c>
      <c r="F1309" s="25">
        <f>E1309/D1309</f>
        <v>0.72835294117647054</v>
      </c>
      <c r="G1309" s="24">
        <f>MAX(0,C1309-E1309)</f>
        <v>0</v>
      </c>
      <c r="H1309" s="24">
        <f>MAX(0,E1309-C1309)</f>
        <v>0</v>
      </c>
      <c r="I1309">
        <f>MIN(MATCH(MEDIAN(MinStable,F1309,1),FC_L,1),3)</f>
        <v>2</v>
      </c>
      <c r="J1309" s="25">
        <f>INDEX(FC_E1,$I1309)+(MEDIAN(MinStable,$F1309,1)-INDEX(FC_L,$I1309))*(INDEX(FC_E1,$I1309+1)-INDEX(FC_E1,$I1309))/(INDEX(FC_L,$I1309+1)-INDEX(FC_L,$I1309))</f>
        <v>0.40153647058823533</v>
      </c>
      <c r="K1309" s="25">
        <f>INDEX(FC_E2,$I1309)+(MEDIAN(MinStable,$F1309,1)-INDEX(FC_L,$I1309))*(INDEX(FC_E2,$I1309+1)-INDEX(FC_E2,$I1309))/(INDEX(FC_L,$I1309+1)-INDEX(FC_L,$I1309))</f>
        <v>0.39653647058823532</v>
      </c>
      <c r="L1309" s="25">
        <f>INDEX(FC_E3,$I1309)+(MEDIAN(MinStable,$F1309,1)-INDEX(FC_L,$I1309))*(INDEX(FC_E3,$I1309+1)-INDEX(FC_E3,$I1309))/(INDEX(FC_L,$I1309+1)-INDEX(FC_L,$I1309))</f>
        <v>0.38962305882352943</v>
      </c>
      <c r="M1309" s="26">
        <f>(Cap_1*F1309/J1309+IF(N_base&gt;=2,Cap_2*F1309/K1309,0)+IF(N_base&gt;=3,Cap_3*F1309/L1309,0))*dt/60</f>
        <v>0.10422465760010861</v>
      </c>
    </row>
    <row r="1310" spans="1:13" x14ac:dyDescent="0.2">
      <c r="A1310">
        <v>1308</v>
      </c>
      <c r="B1310" s="22">
        <f>A1310/1440</f>
        <v>0.90833333333333333</v>
      </c>
      <c r="C1310" s="27">
        <f>Sim!C1310</f>
        <v>2.484</v>
      </c>
      <c r="D1310" s="24">
        <f>Cap_base</f>
        <v>3.4</v>
      </c>
      <c r="E1310" s="24">
        <f>MEDIAN(MinStable*D1310,C1310,D1310)</f>
        <v>2.484</v>
      </c>
      <c r="F1310" s="25">
        <f>E1310/D1310</f>
        <v>0.73058823529411765</v>
      </c>
      <c r="G1310" s="24">
        <f>MAX(0,C1310-E1310)</f>
        <v>0</v>
      </c>
      <c r="H1310" s="24">
        <f>MAX(0,E1310-C1310)</f>
        <v>0</v>
      </c>
      <c r="I1310">
        <f>MIN(MATCH(MEDIAN(MinStable,F1310,1),FC_L,1),3)</f>
        <v>2</v>
      </c>
      <c r="J1310" s="25">
        <f>INDEX(FC_E1,$I1310)+(MEDIAN(MinStable,$F1310,1)-INDEX(FC_L,$I1310))*(INDEX(FC_E1,$I1310+1)-INDEX(FC_E1,$I1310))/(INDEX(FC_L,$I1310+1)-INDEX(FC_L,$I1310))</f>
        <v>0.40189411764705885</v>
      </c>
      <c r="K1310" s="25">
        <f>INDEX(FC_E2,$I1310)+(MEDIAN(MinStable,$F1310,1)-INDEX(FC_L,$I1310))*(INDEX(FC_E2,$I1310+1)-INDEX(FC_E2,$I1310))/(INDEX(FC_L,$I1310+1)-INDEX(FC_L,$I1310))</f>
        <v>0.39689411764705884</v>
      </c>
      <c r="L1310" s="25">
        <f>INDEX(FC_E3,$I1310)+(MEDIAN(MinStable,$F1310,1)-INDEX(FC_L,$I1310))*(INDEX(FC_E3,$I1310+1)-INDEX(FC_E3,$I1310))/(INDEX(FC_L,$I1310+1)-INDEX(FC_L,$I1310))</f>
        <v>0.38997176470588235</v>
      </c>
      <c r="M1310" s="26">
        <f>(Cap_1*F1310/J1310+IF(N_base&gt;=2,Cap_2*F1310/K1310,0)+IF(N_base&gt;=3,Cap_3*F1310/L1310,0))*dt/60</f>
        <v>0.10445095974005772</v>
      </c>
    </row>
    <row r="1311" spans="1:13" x14ac:dyDescent="0.2">
      <c r="A1311">
        <v>1309</v>
      </c>
      <c r="B1311" s="22">
        <f>A1311/1440</f>
        <v>0.90902777777777777</v>
      </c>
      <c r="C1311" s="27">
        <f>Sim!C1311</f>
        <v>2.4628000000000001</v>
      </c>
      <c r="D1311" s="24">
        <f>Cap_base</f>
        <v>3.4</v>
      </c>
      <c r="E1311" s="24">
        <f>MEDIAN(MinStable*D1311,C1311,D1311)</f>
        <v>2.4628000000000001</v>
      </c>
      <c r="F1311" s="25">
        <f>E1311/D1311</f>
        <v>0.72435294117647064</v>
      </c>
      <c r="G1311" s="24">
        <f>MAX(0,C1311-E1311)</f>
        <v>0</v>
      </c>
      <c r="H1311" s="24">
        <f>MAX(0,E1311-C1311)</f>
        <v>0</v>
      </c>
      <c r="I1311">
        <f>MIN(MATCH(MEDIAN(MinStable,F1311,1),FC_L,1),3)</f>
        <v>2</v>
      </c>
      <c r="J1311" s="25">
        <f>INDEX(FC_E1,$I1311)+(MEDIAN(MinStable,$F1311,1)-INDEX(FC_L,$I1311))*(INDEX(FC_E1,$I1311+1)-INDEX(FC_E1,$I1311))/(INDEX(FC_L,$I1311+1)-INDEX(FC_L,$I1311))</f>
        <v>0.4008964705882353</v>
      </c>
      <c r="K1311" s="25">
        <f>INDEX(FC_E2,$I1311)+(MEDIAN(MinStable,$F1311,1)-INDEX(FC_L,$I1311))*(INDEX(FC_E2,$I1311+1)-INDEX(FC_E2,$I1311))/(INDEX(FC_L,$I1311+1)-INDEX(FC_L,$I1311))</f>
        <v>0.39589647058823529</v>
      </c>
      <c r="L1311" s="25">
        <f>INDEX(FC_E3,$I1311)+(MEDIAN(MinStable,$F1311,1)-INDEX(FC_L,$I1311))*(INDEX(FC_E3,$I1311+1)-INDEX(FC_E3,$I1311))/(INDEX(FC_L,$I1311+1)-INDEX(FC_L,$I1311))</f>
        <v>0.38899905882352942</v>
      </c>
      <c r="M1311" s="26">
        <f>(Cap_1*F1311/J1311+IF(N_base&gt;=2,Cap_2*F1311/K1311,0)+IF(N_base&gt;=3,Cap_3*F1311/L1311,0))*dt/60</f>
        <v>0.10381868241407419</v>
      </c>
    </row>
    <row r="1312" spans="1:13" x14ac:dyDescent="0.2">
      <c r="A1312">
        <v>1310</v>
      </c>
      <c r="B1312" s="22">
        <f>A1312/1440</f>
        <v>0.90972222222222221</v>
      </c>
      <c r="C1312" s="27">
        <f>Sim!C1312</f>
        <v>2.4647999999999999</v>
      </c>
      <c r="D1312" s="24">
        <f>Cap_base</f>
        <v>3.4</v>
      </c>
      <c r="E1312" s="24">
        <f>MEDIAN(MinStable*D1312,C1312,D1312)</f>
        <v>2.4647999999999999</v>
      </c>
      <c r="F1312" s="25">
        <f>E1312/D1312</f>
        <v>0.7249411764705882</v>
      </c>
      <c r="G1312" s="24">
        <f>MAX(0,C1312-E1312)</f>
        <v>0</v>
      </c>
      <c r="H1312" s="24">
        <f>MAX(0,E1312-C1312)</f>
        <v>0</v>
      </c>
      <c r="I1312">
        <f>MIN(MATCH(MEDIAN(MinStable,F1312,1),FC_L,1),3)</f>
        <v>2</v>
      </c>
      <c r="J1312" s="25">
        <f>INDEX(FC_E1,$I1312)+(MEDIAN(MinStable,$F1312,1)-INDEX(FC_L,$I1312))*(INDEX(FC_E1,$I1312+1)-INDEX(FC_E1,$I1312))/(INDEX(FC_L,$I1312+1)-INDEX(FC_L,$I1312))</f>
        <v>0.40099058823529415</v>
      </c>
      <c r="K1312" s="25">
        <f>INDEX(FC_E2,$I1312)+(MEDIAN(MinStable,$F1312,1)-INDEX(FC_L,$I1312))*(INDEX(FC_E2,$I1312+1)-INDEX(FC_E2,$I1312))/(INDEX(FC_L,$I1312+1)-INDEX(FC_L,$I1312))</f>
        <v>0.39599058823529415</v>
      </c>
      <c r="L1312" s="25">
        <f>INDEX(FC_E3,$I1312)+(MEDIAN(MinStable,$F1312,1)-INDEX(FC_L,$I1312))*(INDEX(FC_E3,$I1312+1)-INDEX(FC_E3,$I1312))/(INDEX(FC_L,$I1312+1)-INDEX(FC_L,$I1312))</f>
        <v>0.38909082352941177</v>
      </c>
      <c r="M1312" s="26">
        <f>(Cap_1*F1312/J1312+IF(N_base&gt;=2,Cap_2*F1312/K1312,0)+IF(N_base&gt;=3,Cap_3*F1312/L1312,0))*dt/60</f>
        <v>0.10387846638148601</v>
      </c>
    </row>
    <row r="1313" spans="1:13" x14ac:dyDescent="0.2">
      <c r="A1313">
        <v>1311</v>
      </c>
      <c r="B1313" s="22">
        <f>A1313/1440</f>
        <v>0.91041666666666665</v>
      </c>
      <c r="C1313" s="27">
        <f>Sim!C1313</f>
        <v>2.3978000000000002</v>
      </c>
      <c r="D1313" s="24">
        <f>Cap_base</f>
        <v>3.4</v>
      </c>
      <c r="E1313" s="24">
        <f>MEDIAN(MinStable*D1313,C1313,D1313)</f>
        <v>2.3978000000000002</v>
      </c>
      <c r="F1313" s="25">
        <f>E1313/D1313</f>
        <v>0.70523529411764707</v>
      </c>
      <c r="G1313" s="24">
        <f>MAX(0,C1313-E1313)</f>
        <v>0</v>
      </c>
      <c r="H1313" s="24">
        <f>MAX(0,E1313-C1313)</f>
        <v>0</v>
      </c>
      <c r="I1313">
        <f>MIN(MATCH(MEDIAN(MinStable,F1313,1),FC_L,1),3)</f>
        <v>2</v>
      </c>
      <c r="J1313" s="25">
        <f>INDEX(FC_E1,$I1313)+(MEDIAN(MinStable,$F1313,1)-INDEX(FC_L,$I1313))*(INDEX(FC_E1,$I1313+1)-INDEX(FC_E1,$I1313))/(INDEX(FC_L,$I1313+1)-INDEX(FC_L,$I1313))</f>
        <v>0.39783764705882357</v>
      </c>
      <c r="K1313" s="25">
        <f>INDEX(FC_E2,$I1313)+(MEDIAN(MinStable,$F1313,1)-INDEX(FC_L,$I1313))*(INDEX(FC_E2,$I1313+1)-INDEX(FC_E2,$I1313))/(INDEX(FC_L,$I1313+1)-INDEX(FC_L,$I1313))</f>
        <v>0.39283764705882357</v>
      </c>
      <c r="L1313" s="25">
        <f>INDEX(FC_E3,$I1313)+(MEDIAN(MinStable,$F1313,1)-INDEX(FC_L,$I1313))*(INDEX(FC_E3,$I1313+1)-INDEX(FC_E3,$I1313))/(INDEX(FC_L,$I1313+1)-INDEX(FC_L,$I1313))</f>
        <v>0.38601670588235293</v>
      </c>
      <c r="M1313" s="26">
        <f>(Cap_1*F1313/J1313+IF(N_base&gt;=2,Cap_2*F1313/K1313,0)+IF(N_base&gt;=3,Cap_3*F1313/L1313,0))*dt/60</f>
        <v>0.10186021723754021</v>
      </c>
    </row>
    <row r="1314" spans="1:13" x14ac:dyDescent="0.2">
      <c r="A1314">
        <v>1312</v>
      </c>
      <c r="B1314" s="22">
        <f>A1314/1440</f>
        <v>0.91111111111111109</v>
      </c>
      <c r="C1314" s="27">
        <f>Sim!C1314</f>
        <v>2.5036</v>
      </c>
      <c r="D1314" s="24">
        <f>Cap_base</f>
        <v>3.4</v>
      </c>
      <c r="E1314" s="24">
        <f>MEDIAN(MinStable*D1314,C1314,D1314)</f>
        <v>2.5036</v>
      </c>
      <c r="F1314" s="25">
        <f>E1314/D1314</f>
        <v>0.73635294117647065</v>
      </c>
      <c r="G1314" s="24">
        <f>MAX(0,C1314-E1314)</f>
        <v>0</v>
      </c>
      <c r="H1314" s="24">
        <f>MAX(0,E1314-C1314)</f>
        <v>0</v>
      </c>
      <c r="I1314">
        <f>MIN(MATCH(MEDIAN(MinStable,F1314,1),FC_L,1),3)</f>
        <v>2</v>
      </c>
      <c r="J1314" s="25">
        <f>INDEX(FC_E1,$I1314)+(MEDIAN(MinStable,$F1314,1)-INDEX(FC_L,$I1314))*(INDEX(FC_E1,$I1314+1)-INDEX(FC_E1,$I1314))/(INDEX(FC_L,$I1314+1)-INDEX(FC_L,$I1314))</f>
        <v>0.40281647058823533</v>
      </c>
      <c r="K1314" s="25">
        <f>INDEX(FC_E2,$I1314)+(MEDIAN(MinStable,$F1314,1)-INDEX(FC_L,$I1314))*(INDEX(FC_E2,$I1314+1)-INDEX(FC_E2,$I1314))/(INDEX(FC_L,$I1314+1)-INDEX(FC_L,$I1314))</f>
        <v>0.39781647058823533</v>
      </c>
      <c r="L1314" s="25">
        <f>INDEX(FC_E3,$I1314)+(MEDIAN(MinStable,$F1314,1)-INDEX(FC_L,$I1314))*(INDEX(FC_E3,$I1314+1)-INDEX(FC_E3,$I1314))/(INDEX(FC_L,$I1314+1)-INDEX(FC_L,$I1314))</f>
        <v>0.39087105882352946</v>
      </c>
      <c r="M1314" s="26">
        <f>(Cap_1*F1314/J1314+IF(N_base&gt;=2,Cap_2*F1314/K1314,0)+IF(N_base&gt;=3,Cap_3*F1314/L1314,0))*dt/60</f>
        <v>0.10503271608246272</v>
      </c>
    </row>
    <row r="1315" spans="1:13" x14ac:dyDescent="0.2">
      <c r="A1315">
        <v>1313</v>
      </c>
      <c r="B1315" s="22">
        <f>A1315/1440</f>
        <v>0.91180555555555554</v>
      </c>
      <c r="C1315" s="27">
        <f>Sim!C1315</f>
        <v>2.4647000000000001</v>
      </c>
      <c r="D1315" s="24">
        <f>Cap_base</f>
        <v>3.4</v>
      </c>
      <c r="E1315" s="24">
        <f>MEDIAN(MinStable*D1315,C1315,D1315)</f>
        <v>2.4647000000000001</v>
      </c>
      <c r="F1315" s="25">
        <f>E1315/D1315</f>
        <v>0.72491176470588237</v>
      </c>
      <c r="G1315" s="24">
        <f>MAX(0,C1315-E1315)</f>
        <v>0</v>
      </c>
      <c r="H1315" s="24">
        <f>MAX(0,E1315-C1315)</f>
        <v>0</v>
      </c>
      <c r="I1315">
        <f>MIN(MATCH(MEDIAN(MinStable,F1315,1),FC_L,1),3)</f>
        <v>2</v>
      </c>
      <c r="J1315" s="25">
        <f>INDEX(FC_E1,$I1315)+(MEDIAN(MinStable,$F1315,1)-INDEX(FC_L,$I1315))*(INDEX(FC_E1,$I1315+1)-INDEX(FC_E1,$I1315))/(INDEX(FC_L,$I1315+1)-INDEX(FC_L,$I1315))</f>
        <v>0.40098588235294119</v>
      </c>
      <c r="K1315" s="25">
        <f>INDEX(FC_E2,$I1315)+(MEDIAN(MinStable,$F1315,1)-INDEX(FC_L,$I1315))*(INDEX(FC_E2,$I1315+1)-INDEX(FC_E2,$I1315))/(INDEX(FC_L,$I1315+1)-INDEX(FC_L,$I1315))</f>
        <v>0.39598588235294119</v>
      </c>
      <c r="L1315" s="25">
        <f>INDEX(FC_E3,$I1315)+(MEDIAN(MinStable,$F1315,1)-INDEX(FC_L,$I1315))*(INDEX(FC_E3,$I1315+1)-INDEX(FC_E3,$I1315))/(INDEX(FC_L,$I1315+1)-INDEX(FC_L,$I1315))</f>
        <v>0.38908623529411768</v>
      </c>
      <c r="M1315" s="26">
        <f>(Cap_1*F1315/J1315+IF(N_base&gt;=2,Cap_2*F1315/K1315,0)+IF(N_base&gt;=3,Cap_3*F1315/L1315,0))*dt/60</f>
        <v>0.10387547785341443</v>
      </c>
    </row>
    <row r="1316" spans="1:13" x14ac:dyDescent="0.2">
      <c r="A1316">
        <v>1314</v>
      </c>
      <c r="B1316" s="22">
        <f>A1316/1440</f>
        <v>0.91249999999999998</v>
      </c>
      <c r="C1316" s="27">
        <f>Sim!C1316</f>
        <v>2.4931000000000001</v>
      </c>
      <c r="D1316" s="24">
        <f>Cap_base</f>
        <v>3.4</v>
      </c>
      <c r="E1316" s="24">
        <f>MEDIAN(MinStable*D1316,C1316,D1316)</f>
        <v>2.4931000000000001</v>
      </c>
      <c r="F1316" s="25">
        <f>E1316/D1316</f>
        <v>0.73326470588235304</v>
      </c>
      <c r="G1316" s="24">
        <f>MAX(0,C1316-E1316)</f>
        <v>0</v>
      </c>
      <c r="H1316" s="24">
        <f>MAX(0,E1316-C1316)</f>
        <v>0</v>
      </c>
      <c r="I1316">
        <f>MIN(MATCH(MEDIAN(MinStable,F1316,1),FC_L,1),3)</f>
        <v>2</v>
      </c>
      <c r="J1316" s="25">
        <f>INDEX(FC_E1,$I1316)+(MEDIAN(MinStable,$F1316,1)-INDEX(FC_L,$I1316))*(INDEX(FC_E1,$I1316+1)-INDEX(FC_E1,$I1316))/(INDEX(FC_L,$I1316+1)-INDEX(FC_L,$I1316))</f>
        <v>0.40232235294117652</v>
      </c>
      <c r="K1316" s="25">
        <f>INDEX(FC_E2,$I1316)+(MEDIAN(MinStable,$F1316,1)-INDEX(FC_L,$I1316))*(INDEX(FC_E2,$I1316+1)-INDEX(FC_E2,$I1316))/(INDEX(FC_L,$I1316+1)-INDEX(FC_L,$I1316))</f>
        <v>0.39732235294117652</v>
      </c>
      <c r="L1316" s="25">
        <f>INDEX(FC_E3,$I1316)+(MEDIAN(MinStable,$F1316,1)-INDEX(FC_L,$I1316))*(INDEX(FC_E3,$I1316+1)-INDEX(FC_E3,$I1316))/(INDEX(FC_L,$I1316+1)-INDEX(FC_L,$I1316))</f>
        <v>0.39038929411764711</v>
      </c>
      <c r="M1316" s="26">
        <f>(Cap_1*F1316/J1316+IF(N_base&gt;=2,Cap_2*F1316/K1316,0)+IF(N_base&gt;=3,Cap_3*F1316/L1316,0))*dt/60</f>
        <v>0.10472139449641128</v>
      </c>
    </row>
    <row r="1317" spans="1:13" x14ac:dyDescent="0.2">
      <c r="A1317">
        <v>1315</v>
      </c>
      <c r="B1317" s="22">
        <f>A1317/1440</f>
        <v>0.91319444444444442</v>
      </c>
      <c r="C1317" s="27">
        <f>Sim!C1317</f>
        <v>2.5011999999999999</v>
      </c>
      <c r="D1317" s="24">
        <f>Cap_base</f>
        <v>3.4</v>
      </c>
      <c r="E1317" s="24">
        <f>MEDIAN(MinStable*D1317,C1317,D1317)</f>
        <v>2.5011999999999999</v>
      </c>
      <c r="F1317" s="25">
        <f>E1317/D1317</f>
        <v>0.73564705882352943</v>
      </c>
      <c r="G1317" s="24">
        <f>MAX(0,C1317-E1317)</f>
        <v>0</v>
      </c>
      <c r="H1317" s="24">
        <f>MAX(0,E1317-C1317)</f>
        <v>0</v>
      </c>
      <c r="I1317">
        <f>MIN(MATCH(MEDIAN(MinStable,F1317,1),FC_L,1),3)</f>
        <v>2</v>
      </c>
      <c r="J1317" s="25">
        <f>INDEX(FC_E1,$I1317)+(MEDIAN(MinStable,$F1317,1)-INDEX(FC_L,$I1317))*(INDEX(FC_E1,$I1317+1)-INDEX(FC_E1,$I1317))/(INDEX(FC_L,$I1317+1)-INDEX(FC_L,$I1317))</f>
        <v>0.40270352941176474</v>
      </c>
      <c r="K1317" s="25">
        <f>INDEX(FC_E2,$I1317)+(MEDIAN(MinStable,$F1317,1)-INDEX(FC_L,$I1317))*(INDEX(FC_E2,$I1317+1)-INDEX(FC_E2,$I1317))/(INDEX(FC_L,$I1317+1)-INDEX(FC_L,$I1317))</f>
        <v>0.39770352941176473</v>
      </c>
      <c r="L1317" s="25">
        <f>INDEX(FC_E3,$I1317)+(MEDIAN(MinStable,$F1317,1)-INDEX(FC_L,$I1317))*(INDEX(FC_E3,$I1317+1)-INDEX(FC_E3,$I1317))/(INDEX(FC_L,$I1317+1)-INDEX(FC_L,$I1317))</f>
        <v>0.39076094117647059</v>
      </c>
      <c r="M1317" s="26">
        <f>(Cap_1*F1317/J1317+IF(N_base&gt;=2,Cap_2*F1317/K1317,0)+IF(N_base&gt;=3,Cap_3*F1317/L1317,0))*dt/60</f>
        <v>0.10496162459722175</v>
      </c>
    </row>
    <row r="1318" spans="1:13" x14ac:dyDescent="0.2">
      <c r="A1318">
        <v>1316</v>
      </c>
      <c r="B1318" s="22">
        <f>A1318/1440</f>
        <v>0.91388888888888886</v>
      </c>
      <c r="C1318" s="27">
        <f>Sim!C1318</f>
        <v>2.4876999999999998</v>
      </c>
      <c r="D1318" s="24">
        <f>Cap_base</f>
        <v>3.4</v>
      </c>
      <c r="E1318" s="24">
        <f>MEDIAN(MinStable*D1318,C1318,D1318)</f>
        <v>2.4876999999999998</v>
      </c>
      <c r="F1318" s="25">
        <f>E1318/D1318</f>
        <v>0.73167647058823526</v>
      </c>
      <c r="G1318" s="24">
        <f>MAX(0,C1318-E1318)</f>
        <v>0</v>
      </c>
      <c r="H1318" s="24">
        <f>MAX(0,E1318-C1318)</f>
        <v>0</v>
      </c>
      <c r="I1318">
        <f>MIN(MATCH(MEDIAN(MinStable,F1318,1),FC_L,1),3)</f>
        <v>2</v>
      </c>
      <c r="J1318" s="25">
        <f>INDEX(FC_E1,$I1318)+(MEDIAN(MinStable,$F1318,1)-INDEX(FC_L,$I1318))*(INDEX(FC_E1,$I1318+1)-INDEX(FC_E1,$I1318))/(INDEX(FC_L,$I1318+1)-INDEX(FC_L,$I1318))</f>
        <v>0.40206823529411767</v>
      </c>
      <c r="K1318" s="25">
        <f>INDEX(FC_E2,$I1318)+(MEDIAN(MinStable,$F1318,1)-INDEX(FC_L,$I1318))*(INDEX(FC_E2,$I1318+1)-INDEX(FC_E2,$I1318))/(INDEX(FC_L,$I1318+1)-INDEX(FC_L,$I1318))</f>
        <v>0.39706823529411767</v>
      </c>
      <c r="L1318" s="25">
        <f>INDEX(FC_E3,$I1318)+(MEDIAN(MinStable,$F1318,1)-INDEX(FC_L,$I1318))*(INDEX(FC_E3,$I1318+1)-INDEX(FC_E3,$I1318))/(INDEX(FC_L,$I1318+1)-INDEX(FC_L,$I1318))</f>
        <v>0.39014152941176472</v>
      </c>
      <c r="M1318" s="26">
        <f>(Cap_1*F1318/J1318+IF(N_base&gt;=2,Cap_2*F1318/K1318,0)+IF(N_base&gt;=3,Cap_3*F1318/L1318,0))*dt/60</f>
        <v>0.10456098661639569</v>
      </c>
    </row>
    <row r="1319" spans="1:13" x14ac:dyDescent="0.2">
      <c r="A1319">
        <v>1317</v>
      </c>
      <c r="B1319" s="22">
        <f>A1319/1440</f>
        <v>0.9145833333333333</v>
      </c>
      <c r="C1319" s="27">
        <f>Sim!C1319</f>
        <v>2.4464000000000001</v>
      </c>
      <c r="D1319" s="24">
        <f>Cap_base</f>
        <v>3.4</v>
      </c>
      <c r="E1319" s="24">
        <f>MEDIAN(MinStable*D1319,C1319,D1319)</f>
        <v>2.4464000000000001</v>
      </c>
      <c r="F1319" s="25">
        <f>E1319/D1319</f>
        <v>0.71952941176470597</v>
      </c>
      <c r="G1319" s="24">
        <f>MAX(0,C1319-E1319)</f>
        <v>0</v>
      </c>
      <c r="H1319" s="24">
        <f>MAX(0,E1319-C1319)</f>
        <v>0</v>
      </c>
      <c r="I1319">
        <f>MIN(MATCH(MEDIAN(MinStable,F1319,1),FC_L,1),3)</f>
        <v>2</v>
      </c>
      <c r="J1319" s="25">
        <f>INDEX(FC_E1,$I1319)+(MEDIAN(MinStable,$F1319,1)-INDEX(FC_L,$I1319))*(INDEX(FC_E1,$I1319+1)-INDEX(FC_E1,$I1319))/(INDEX(FC_L,$I1319+1)-INDEX(FC_L,$I1319))</f>
        <v>0.40012470588235299</v>
      </c>
      <c r="K1319" s="25">
        <f>INDEX(FC_E2,$I1319)+(MEDIAN(MinStable,$F1319,1)-INDEX(FC_L,$I1319))*(INDEX(FC_E2,$I1319+1)-INDEX(FC_E2,$I1319))/(INDEX(FC_L,$I1319+1)-INDEX(FC_L,$I1319))</f>
        <v>0.39512470588235299</v>
      </c>
      <c r="L1319" s="25">
        <f>INDEX(FC_E3,$I1319)+(MEDIAN(MinStable,$F1319,1)-INDEX(FC_L,$I1319))*(INDEX(FC_E3,$I1319+1)-INDEX(FC_E3,$I1319))/(INDEX(FC_L,$I1319+1)-INDEX(FC_L,$I1319))</f>
        <v>0.38824658823529412</v>
      </c>
      <c r="M1319" s="26">
        <f>(Cap_1*F1319/J1319+IF(N_base&gt;=2,Cap_2*F1319/K1319,0)+IF(N_base&gt;=3,Cap_3*F1319/L1319,0))*dt/60</f>
        <v>0.10332738700105566</v>
      </c>
    </row>
    <row r="1320" spans="1:13" x14ac:dyDescent="0.2">
      <c r="A1320">
        <v>1318</v>
      </c>
      <c r="B1320" s="22">
        <f>A1320/1440</f>
        <v>0.91527777777777775</v>
      </c>
      <c r="C1320" s="27">
        <f>Sim!C1320</f>
        <v>2.3973</v>
      </c>
      <c r="D1320" s="24">
        <f>Cap_base</f>
        <v>3.4</v>
      </c>
      <c r="E1320" s="24">
        <f>MEDIAN(MinStable*D1320,C1320,D1320)</f>
        <v>2.3973</v>
      </c>
      <c r="F1320" s="25">
        <f>E1320/D1320</f>
        <v>0.70508823529411768</v>
      </c>
      <c r="G1320" s="24">
        <f>MAX(0,C1320-E1320)</f>
        <v>0</v>
      </c>
      <c r="H1320" s="24">
        <f>MAX(0,E1320-C1320)</f>
        <v>0</v>
      </c>
      <c r="I1320">
        <f>MIN(MATCH(MEDIAN(MinStable,F1320,1),FC_L,1),3)</f>
        <v>2</v>
      </c>
      <c r="J1320" s="25">
        <f>INDEX(FC_E1,$I1320)+(MEDIAN(MinStable,$F1320,1)-INDEX(FC_L,$I1320))*(INDEX(FC_E1,$I1320+1)-INDEX(FC_E1,$I1320))/(INDEX(FC_L,$I1320+1)-INDEX(FC_L,$I1320))</f>
        <v>0.39781411764705887</v>
      </c>
      <c r="K1320" s="25">
        <f>INDEX(FC_E2,$I1320)+(MEDIAN(MinStable,$F1320,1)-INDEX(FC_L,$I1320))*(INDEX(FC_E2,$I1320+1)-INDEX(FC_E2,$I1320))/(INDEX(FC_L,$I1320+1)-INDEX(FC_L,$I1320))</f>
        <v>0.39281411764705887</v>
      </c>
      <c r="L1320" s="25">
        <f>INDEX(FC_E3,$I1320)+(MEDIAN(MinStable,$F1320,1)-INDEX(FC_L,$I1320))*(INDEX(FC_E3,$I1320+1)-INDEX(FC_E3,$I1320))/(INDEX(FC_L,$I1320+1)-INDEX(FC_L,$I1320))</f>
        <v>0.38599376470588237</v>
      </c>
      <c r="M1320" s="26">
        <f>(Cap_1*F1320/J1320+IF(N_base&gt;=2,Cap_2*F1320/K1320,0)+IF(N_base&gt;=3,Cap_3*F1320/L1320,0))*dt/60</f>
        <v>0.10184503472766403</v>
      </c>
    </row>
    <row r="1321" spans="1:13" x14ac:dyDescent="0.2">
      <c r="A1321">
        <v>1319</v>
      </c>
      <c r="B1321" s="22">
        <f>A1321/1440</f>
        <v>0.91597222222222219</v>
      </c>
      <c r="C1321" s="27">
        <f>Sim!C1321</f>
        <v>2.5047999999999999</v>
      </c>
      <c r="D1321" s="24">
        <f>Cap_base</f>
        <v>3.4</v>
      </c>
      <c r="E1321" s="24">
        <f>MEDIAN(MinStable*D1321,C1321,D1321)</f>
        <v>2.5047999999999999</v>
      </c>
      <c r="F1321" s="25">
        <f>E1321/D1321</f>
        <v>0.73670588235294121</v>
      </c>
      <c r="G1321" s="24">
        <f>MAX(0,C1321-E1321)</f>
        <v>0</v>
      </c>
      <c r="H1321" s="24">
        <f>MAX(0,E1321-C1321)</f>
        <v>0</v>
      </c>
      <c r="I1321">
        <f>MIN(MATCH(MEDIAN(MinStable,F1321,1),FC_L,1),3)</f>
        <v>2</v>
      </c>
      <c r="J1321" s="25">
        <f>INDEX(FC_E1,$I1321)+(MEDIAN(MinStable,$F1321,1)-INDEX(FC_L,$I1321))*(INDEX(FC_E1,$I1321+1)-INDEX(FC_E1,$I1321))/(INDEX(FC_L,$I1321+1)-INDEX(FC_L,$I1321))</f>
        <v>0.4028729411764706</v>
      </c>
      <c r="K1321" s="25">
        <f>INDEX(FC_E2,$I1321)+(MEDIAN(MinStable,$F1321,1)-INDEX(FC_L,$I1321))*(INDEX(FC_E2,$I1321+1)-INDEX(FC_E2,$I1321))/(INDEX(FC_L,$I1321+1)-INDEX(FC_L,$I1321))</f>
        <v>0.3978729411764706</v>
      </c>
      <c r="L1321" s="25">
        <f>INDEX(FC_E3,$I1321)+(MEDIAN(MinStable,$F1321,1)-INDEX(FC_L,$I1321))*(INDEX(FC_E3,$I1321+1)-INDEX(FC_E3,$I1321))/(INDEX(FC_L,$I1321+1)-INDEX(FC_L,$I1321))</f>
        <v>0.39092611764705887</v>
      </c>
      <c r="M1321" s="26">
        <f>(Cap_1*F1321/J1321+IF(N_base&gt;=2,Cap_2*F1321/K1321,0)+IF(N_base&gt;=3,Cap_3*F1321/L1321,0))*dt/60</f>
        <v>0.10506824679367541</v>
      </c>
    </row>
    <row r="1322" spans="1:13" x14ac:dyDescent="0.2">
      <c r="A1322">
        <v>1320</v>
      </c>
      <c r="B1322" s="22">
        <f>A1322/1440</f>
        <v>0.91666666666666663</v>
      </c>
      <c r="C1322" s="27">
        <f>Sim!C1322</f>
        <v>2.3847999999999998</v>
      </c>
      <c r="D1322" s="24">
        <f>Cap_base</f>
        <v>3.4</v>
      </c>
      <c r="E1322" s="24">
        <f>MEDIAN(MinStable*D1322,C1322,D1322)</f>
        <v>2.3847999999999998</v>
      </c>
      <c r="F1322" s="25">
        <f>E1322/D1322</f>
        <v>0.70141176470588229</v>
      </c>
      <c r="G1322" s="24">
        <f>MAX(0,C1322-E1322)</f>
        <v>0</v>
      </c>
      <c r="H1322" s="24">
        <f>MAX(0,E1322-C1322)</f>
        <v>0</v>
      </c>
      <c r="I1322">
        <f>MIN(MATCH(MEDIAN(MinStable,F1322,1),FC_L,1),3)</f>
        <v>2</v>
      </c>
      <c r="J1322" s="25">
        <f>INDEX(FC_E1,$I1322)+(MEDIAN(MinStable,$F1322,1)-INDEX(FC_L,$I1322))*(INDEX(FC_E1,$I1322+1)-INDEX(FC_E1,$I1322))/(INDEX(FC_L,$I1322+1)-INDEX(FC_L,$I1322))</f>
        <v>0.39722588235294121</v>
      </c>
      <c r="K1322" s="25">
        <f>INDEX(FC_E2,$I1322)+(MEDIAN(MinStable,$F1322,1)-INDEX(FC_L,$I1322))*(INDEX(FC_E2,$I1322+1)-INDEX(FC_E2,$I1322))/(INDEX(FC_L,$I1322+1)-INDEX(FC_L,$I1322))</f>
        <v>0.3922258823529412</v>
      </c>
      <c r="L1322" s="25">
        <f>INDEX(FC_E3,$I1322)+(MEDIAN(MinStable,$F1322,1)-INDEX(FC_L,$I1322))*(INDEX(FC_E3,$I1322+1)-INDEX(FC_E3,$I1322))/(INDEX(FC_L,$I1322+1)-INDEX(FC_L,$I1322))</f>
        <v>0.38542023529411762</v>
      </c>
      <c r="M1322" s="26">
        <f>(Cap_1*F1322/J1322+IF(N_base&gt;=2,Cap_2*F1322/K1322,0)+IF(N_base&gt;=3,Cap_3*F1322/L1322,0))*dt/60</f>
        <v>0.10146488408239192</v>
      </c>
    </row>
    <row r="1323" spans="1:13" x14ac:dyDescent="0.2">
      <c r="A1323">
        <v>1321</v>
      </c>
      <c r="B1323" s="22">
        <f>A1323/1440</f>
        <v>0.91736111111111107</v>
      </c>
      <c r="C1323" s="27">
        <f>Sim!C1323</f>
        <v>2.4819</v>
      </c>
      <c r="D1323" s="24">
        <f>Cap_base</f>
        <v>3.4</v>
      </c>
      <c r="E1323" s="24">
        <f>MEDIAN(MinStable*D1323,C1323,D1323)</f>
        <v>2.4819</v>
      </c>
      <c r="F1323" s="25">
        <f>E1323/D1323</f>
        <v>0.72997058823529415</v>
      </c>
      <c r="G1323" s="24">
        <f>MAX(0,C1323-E1323)</f>
        <v>0</v>
      </c>
      <c r="H1323" s="24">
        <f>MAX(0,E1323-C1323)</f>
        <v>0</v>
      </c>
      <c r="I1323">
        <f>MIN(MATCH(MEDIAN(MinStable,F1323,1),FC_L,1),3)</f>
        <v>2</v>
      </c>
      <c r="J1323" s="25">
        <f>INDEX(FC_E1,$I1323)+(MEDIAN(MinStable,$F1323,1)-INDEX(FC_L,$I1323))*(INDEX(FC_E1,$I1323+1)-INDEX(FC_E1,$I1323))/(INDEX(FC_L,$I1323+1)-INDEX(FC_L,$I1323))</f>
        <v>0.40179529411764708</v>
      </c>
      <c r="K1323" s="25">
        <f>INDEX(FC_E2,$I1323)+(MEDIAN(MinStable,$F1323,1)-INDEX(FC_L,$I1323))*(INDEX(FC_E2,$I1323+1)-INDEX(FC_E2,$I1323))/(INDEX(FC_L,$I1323+1)-INDEX(FC_L,$I1323))</f>
        <v>0.39679529411764708</v>
      </c>
      <c r="L1323" s="25">
        <f>INDEX(FC_E3,$I1323)+(MEDIAN(MinStable,$F1323,1)-INDEX(FC_L,$I1323))*(INDEX(FC_E3,$I1323+1)-INDEX(FC_E3,$I1323))/(INDEX(FC_L,$I1323+1)-INDEX(FC_L,$I1323))</f>
        <v>0.38987541176470591</v>
      </c>
      <c r="M1323" s="26">
        <f>(Cap_1*F1323/J1323+IF(N_base&gt;=2,Cap_2*F1323/K1323,0)+IF(N_base&gt;=3,Cap_3*F1323/L1323,0))*dt/60</f>
        <v>0.10438846939319832</v>
      </c>
    </row>
    <row r="1324" spans="1:13" x14ac:dyDescent="0.2">
      <c r="A1324">
        <v>1322</v>
      </c>
      <c r="B1324" s="22">
        <f>A1324/1440</f>
        <v>0.91805555555555551</v>
      </c>
      <c r="C1324" s="27">
        <f>Sim!C1324</f>
        <v>2.4893000000000001</v>
      </c>
      <c r="D1324" s="24">
        <f>Cap_base</f>
        <v>3.4</v>
      </c>
      <c r="E1324" s="24">
        <f>MEDIAN(MinStable*D1324,C1324,D1324)</f>
        <v>2.4893000000000001</v>
      </c>
      <c r="F1324" s="25">
        <f>E1324/D1324</f>
        <v>0.73214705882352948</v>
      </c>
      <c r="G1324" s="24">
        <f>MAX(0,C1324-E1324)</f>
        <v>0</v>
      </c>
      <c r="H1324" s="24">
        <f>MAX(0,E1324-C1324)</f>
        <v>0</v>
      </c>
      <c r="I1324">
        <f>MIN(MATCH(MEDIAN(MinStable,F1324,1),FC_L,1),3)</f>
        <v>2</v>
      </c>
      <c r="J1324" s="25">
        <f>INDEX(FC_E1,$I1324)+(MEDIAN(MinStable,$F1324,1)-INDEX(FC_L,$I1324))*(INDEX(FC_E1,$I1324+1)-INDEX(FC_E1,$I1324))/(INDEX(FC_L,$I1324+1)-INDEX(FC_L,$I1324))</f>
        <v>0.40214352941176473</v>
      </c>
      <c r="K1324" s="25">
        <f>INDEX(FC_E2,$I1324)+(MEDIAN(MinStable,$F1324,1)-INDEX(FC_L,$I1324))*(INDEX(FC_E2,$I1324+1)-INDEX(FC_E2,$I1324))/(INDEX(FC_L,$I1324+1)-INDEX(FC_L,$I1324))</f>
        <v>0.39714352941176473</v>
      </c>
      <c r="L1324" s="25">
        <f>INDEX(FC_E3,$I1324)+(MEDIAN(MinStable,$F1324,1)-INDEX(FC_L,$I1324))*(INDEX(FC_E3,$I1324+1)-INDEX(FC_E3,$I1324))/(INDEX(FC_L,$I1324+1)-INDEX(FC_L,$I1324))</f>
        <v>0.3902149411764706</v>
      </c>
      <c r="M1324" s="26">
        <f>(Cap_1*F1324/J1324+IF(N_base&gt;=2,Cap_2*F1324/K1324,0)+IF(N_base&gt;=3,Cap_3*F1324/L1324,0))*dt/60</f>
        <v>0.10460853613094073</v>
      </c>
    </row>
    <row r="1325" spans="1:13" x14ac:dyDescent="0.2">
      <c r="A1325">
        <v>1323</v>
      </c>
      <c r="B1325" s="22">
        <f>A1325/1440</f>
        <v>0.91874999999999996</v>
      </c>
      <c r="C1325" s="27">
        <f>Sim!C1325</f>
        <v>2.4154</v>
      </c>
      <c r="D1325" s="24">
        <f>Cap_base</f>
        <v>3.4</v>
      </c>
      <c r="E1325" s="24">
        <f>MEDIAN(MinStable*D1325,C1325,D1325)</f>
        <v>2.4154</v>
      </c>
      <c r="F1325" s="25">
        <f>E1325/D1325</f>
        <v>0.71041176470588241</v>
      </c>
      <c r="G1325" s="24">
        <f>MAX(0,C1325-E1325)</f>
        <v>0</v>
      </c>
      <c r="H1325" s="24">
        <f>MAX(0,E1325-C1325)</f>
        <v>0</v>
      </c>
      <c r="I1325">
        <f>MIN(MATCH(MEDIAN(MinStable,F1325,1),FC_L,1),3)</f>
        <v>2</v>
      </c>
      <c r="J1325" s="25">
        <f>INDEX(FC_E1,$I1325)+(MEDIAN(MinStable,$F1325,1)-INDEX(FC_L,$I1325))*(INDEX(FC_E1,$I1325+1)-INDEX(FC_E1,$I1325))/(INDEX(FC_L,$I1325+1)-INDEX(FC_L,$I1325))</f>
        <v>0.3986658823529412</v>
      </c>
      <c r="K1325" s="25">
        <f>INDEX(FC_E2,$I1325)+(MEDIAN(MinStable,$F1325,1)-INDEX(FC_L,$I1325))*(INDEX(FC_E2,$I1325+1)-INDEX(FC_E2,$I1325))/(INDEX(FC_L,$I1325+1)-INDEX(FC_L,$I1325))</f>
        <v>0.3936658823529412</v>
      </c>
      <c r="L1325" s="25">
        <f>INDEX(FC_E3,$I1325)+(MEDIAN(MinStable,$F1325,1)-INDEX(FC_L,$I1325))*(INDEX(FC_E3,$I1325+1)-INDEX(FC_E3,$I1325))/(INDEX(FC_L,$I1325+1)-INDEX(FC_L,$I1325))</f>
        <v>0.38682423529411769</v>
      </c>
      <c r="M1325" s="26">
        <f>(Cap_1*F1325/J1325+IF(N_base&gt;=2,Cap_2*F1325/K1325,0)+IF(N_base&gt;=3,Cap_3*F1325/L1325,0))*dt/60</f>
        <v>0.10239349327397473</v>
      </c>
    </row>
    <row r="1326" spans="1:13" x14ac:dyDescent="0.2">
      <c r="A1326">
        <v>1324</v>
      </c>
      <c r="B1326" s="22">
        <f>A1326/1440</f>
        <v>0.9194444444444444</v>
      </c>
      <c r="C1326" s="27">
        <f>Sim!C1326</f>
        <v>2.4733000000000001</v>
      </c>
      <c r="D1326" s="24">
        <f>Cap_base</f>
        <v>3.4</v>
      </c>
      <c r="E1326" s="24">
        <f>MEDIAN(MinStable*D1326,C1326,D1326)</f>
        <v>2.4733000000000001</v>
      </c>
      <c r="F1326" s="25">
        <f>E1326/D1326</f>
        <v>0.72744117647058826</v>
      </c>
      <c r="G1326" s="24">
        <f>MAX(0,C1326-E1326)</f>
        <v>0</v>
      </c>
      <c r="H1326" s="24">
        <f>MAX(0,E1326-C1326)</f>
        <v>0</v>
      </c>
      <c r="I1326">
        <f>MIN(MATCH(MEDIAN(MinStable,F1326,1),FC_L,1),3)</f>
        <v>2</v>
      </c>
      <c r="J1326" s="25">
        <f>INDEX(FC_E1,$I1326)+(MEDIAN(MinStable,$F1326,1)-INDEX(FC_L,$I1326))*(INDEX(FC_E1,$I1326+1)-INDEX(FC_E1,$I1326))/(INDEX(FC_L,$I1326+1)-INDEX(FC_L,$I1326))</f>
        <v>0.40139058823529417</v>
      </c>
      <c r="K1326" s="25">
        <f>INDEX(FC_E2,$I1326)+(MEDIAN(MinStable,$F1326,1)-INDEX(FC_L,$I1326))*(INDEX(FC_E2,$I1326+1)-INDEX(FC_E2,$I1326))/(INDEX(FC_L,$I1326+1)-INDEX(FC_L,$I1326))</f>
        <v>0.39639058823529416</v>
      </c>
      <c r="L1326" s="25">
        <f>INDEX(FC_E3,$I1326)+(MEDIAN(MinStable,$F1326,1)-INDEX(FC_L,$I1326))*(INDEX(FC_E3,$I1326+1)-INDEX(FC_E3,$I1326))/(INDEX(FC_L,$I1326+1)-INDEX(FC_L,$I1326))</f>
        <v>0.38948082352941177</v>
      </c>
      <c r="M1326" s="26">
        <f>(Cap_1*F1326/J1326+IF(N_base&gt;=2,Cap_2*F1326/K1326,0)+IF(N_base&gt;=3,Cap_3*F1326/L1326,0))*dt/60</f>
        <v>0.10413223369811224</v>
      </c>
    </row>
    <row r="1327" spans="1:13" x14ac:dyDescent="0.2">
      <c r="A1327">
        <v>1325</v>
      </c>
      <c r="B1327" s="22">
        <f>A1327/1440</f>
        <v>0.92013888888888884</v>
      </c>
      <c r="C1327" s="27">
        <f>Sim!C1327</f>
        <v>2.4131999999999998</v>
      </c>
      <c r="D1327" s="24">
        <f>Cap_base</f>
        <v>3.4</v>
      </c>
      <c r="E1327" s="24">
        <f>MEDIAN(MinStable*D1327,C1327,D1327)</f>
        <v>2.4131999999999998</v>
      </c>
      <c r="F1327" s="25">
        <f>E1327/D1327</f>
        <v>0.70976470588235285</v>
      </c>
      <c r="G1327" s="24">
        <f>MAX(0,C1327-E1327)</f>
        <v>0</v>
      </c>
      <c r="H1327" s="24">
        <f>MAX(0,E1327-C1327)</f>
        <v>0</v>
      </c>
      <c r="I1327">
        <f>MIN(MATCH(MEDIAN(MinStable,F1327,1),FC_L,1),3)</f>
        <v>2</v>
      </c>
      <c r="J1327" s="25">
        <f>INDEX(FC_E1,$I1327)+(MEDIAN(MinStable,$F1327,1)-INDEX(FC_L,$I1327))*(INDEX(FC_E1,$I1327+1)-INDEX(FC_E1,$I1327))/(INDEX(FC_L,$I1327+1)-INDEX(FC_L,$I1327))</f>
        <v>0.39856235294117648</v>
      </c>
      <c r="K1327" s="25">
        <f>INDEX(FC_E2,$I1327)+(MEDIAN(MinStable,$F1327,1)-INDEX(FC_L,$I1327))*(INDEX(FC_E2,$I1327+1)-INDEX(FC_E2,$I1327))/(INDEX(FC_L,$I1327+1)-INDEX(FC_L,$I1327))</f>
        <v>0.39356235294117647</v>
      </c>
      <c r="L1327" s="25">
        <f>INDEX(FC_E3,$I1327)+(MEDIAN(MinStable,$F1327,1)-INDEX(FC_L,$I1327))*(INDEX(FC_E3,$I1327+1)-INDEX(FC_E3,$I1327))/(INDEX(FC_L,$I1327+1)-INDEX(FC_L,$I1327))</f>
        <v>0.38672329411764705</v>
      </c>
      <c r="M1327" s="26">
        <f>(Cap_1*F1327/J1327+IF(N_base&gt;=2,Cap_2*F1327/K1327,0)+IF(N_base&gt;=3,Cap_3*F1327/L1327,0))*dt/60</f>
        <v>0.10232695566585717</v>
      </c>
    </row>
    <row r="1328" spans="1:13" x14ac:dyDescent="0.2">
      <c r="A1328">
        <v>1326</v>
      </c>
      <c r="B1328" s="22">
        <f>A1328/1440</f>
        <v>0.92083333333333328</v>
      </c>
      <c r="C1328" s="27">
        <f>Sim!C1328</f>
        <v>2.4102999999999999</v>
      </c>
      <c r="D1328" s="24">
        <f>Cap_base</f>
        <v>3.4</v>
      </c>
      <c r="E1328" s="24">
        <f>MEDIAN(MinStable*D1328,C1328,D1328)</f>
        <v>2.4102999999999999</v>
      </c>
      <c r="F1328" s="25">
        <f>E1328/D1328</f>
        <v>0.70891176470588235</v>
      </c>
      <c r="G1328" s="24">
        <f>MAX(0,C1328-E1328)</f>
        <v>0</v>
      </c>
      <c r="H1328" s="24">
        <f>MAX(0,E1328-C1328)</f>
        <v>0</v>
      </c>
      <c r="I1328">
        <f>MIN(MATCH(MEDIAN(MinStable,F1328,1),FC_L,1),3)</f>
        <v>2</v>
      </c>
      <c r="J1328" s="25">
        <f>INDEX(FC_E1,$I1328)+(MEDIAN(MinStable,$F1328,1)-INDEX(FC_L,$I1328))*(INDEX(FC_E1,$I1328+1)-INDEX(FC_E1,$I1328))/(INDEX(FC_L,$I1328+1)-INDEX(FC_L,$I1328))</f>
        <v>0.39842588235294119</v>
      </c>
      <c r="K1328" s="25">
        <f>INDEX(FC_E2,$I1328)+(MEDIAN(MinStable,$F1328,1)-INDEX(FC_L,$I1328))*(INDEX(FC_E2,$I1328+1)-INDEX(FC_E2,$I1328))/(INDEX(FC_L,$I1328+1)-INDEX(FC_L,$I1328))</f>
        <v>0.39342588235294118</v>
      </c>
      <c r="L1328" s="25">
        <f>INDEX(FC_E3,$I1328)+(MEDIAN(MinStable,$F1328,1)-INDEX(FC_L,$I1328))*(INDEX(FC_E3,$I1328+1)-INDEX(FC_E3,$I1328))/(INDEX(FC_L,$I1328+1)-INDEX(FC_L,$I1328))</f>
        <v>0.38659023529411768</v>
      </c>
      <c r="M1328" s="26">
        <f>(Cap_1*F1328/J1328+IF(N_base&gt;=2,Cap_2*F1328/K1328,0)+IF(N_base&gt;=3,Cap_3*F1328/L1328,0))*dt/60</f>
        <v>0.10223919386686399</v>
      </c>
    </row>
    <row r="1329" spans="1:13" x14ac:dyDescent="0.2">
      <c r="A1329">
        <v>1327</v>
      </c>
      <c r="B1329" s="22">
        <f>A1329/1440</f>
        <v>0.92152777777777772</v>
      </c>
      <c r="C1329" s="27">
        <f>Sim!C1329</f>
        <v>2.4188999999999998</v>
      </c>
      <c r="D1329" s="24">
        <f>Cap_base</f>
        <v>3.4</v>
      </c>
      <c r="E1329" s="24">
        <f>MEDIAN(MinStable*D1329,C1329,D1329)</f>
        <v>2.4188999999999998</v>
      </c>
      <c r="F1329" s="25">
        <f>E1329/D1329</f>
        <v>0.71144117647058824</v>
      </c>
      <c r="G1329" s="24">
        <f>MAX(0,C1329-E1329)</f>
        <v>0</v>
      </c>
      <c r="H1329" s="24">
        <f>MAX(0,E1329-C1329)</f>
        <v>0</v>
      </c>
      <c r="I1329">
        <f>MIN(MATCH(MEDIAN(MinStable,F1329,1),FC_L,1),3)</f>
        <v>2</v>
      </c>
      <c r="J1329" s="25">
        <f>INDEX(FC_E1,$I1329)+(MEDIAN(MinStable,$F1329,1)-INDEX(FC_L,$I1329))*(INDEX(FC_E1,$I1329+1)-INDEX(FC_E1,$I1329))/(INDEX(FC_L,$I1329+1)-INDEX(FC_L,$I1329))</f>
        <v>0.39883058823529416</v>
      </c>
      <c r="K1329" s="25">
        <f>INDEX(FC_E2,$I1329)+(MEDIAN(MinStable,$F1329,1)-INDEX(FC_L,$I1329))*(INDEX(FC_E2,$I1329+1)-INDEX(FC_E2,$I1329))/(INDEX(FC_L,$I1329+1)-INDEX(FC_L,$I1329))</f>
        <v>0.39383058823529415</v>
      </c>
      <c r="L1329" s="25">
        <f>INDEX(FC_E3,$I1329)+(MEDIAN(MinStable,$F1329,1)-INDEX(FC_L,$I1329))*(INDEX(FC_E3,$I1329+1)-INDEX(FC_E3,$I1329))/(INDEX(FC_L,$I1329+1)-INDEX(FC_L,$I1329))</f>
        <v>0.38698482352941177</v>
      </c>
      <c r="M1329" s="26">
        <f>(Cap_1*F1329/J1329+IF(N_base&gt;=2,Cap_2*F1329/K1329,0)+IF(N_base&gt;=3,Cap_3*F1329/L1329,0))*dt/60</f>
        <v>0.1024992769614769</v>
      </c>
    </row>
    <row r="1330" spans="1:13" x14ac:dyDescent="0.2">
      <c r="A1330">
        <v>1328</v>
      </c>
      <c r="B1330" s="22">
        <f>A1330/1440</f>
        <v>0.92222222222222228</v>
      </c>
      <c r="C1330" s="27">
        <f>Sim!C1330</f>
        <v>2.4359000000000002</v>
      </c>
      <c r="D1330" s="24">
        <f>Cap_base</f>
        <v>3.4</v>
      </c>
      <c r="E1330" s="24">
        <f>MEDIAN(MinStable*D1330,C1330,D1330)</f>
        <v>2.4359000000000002</v>
      </c>
      <c r="F1330" s="25">
        <f>E1330/D1330</f>
        <v>0.71644117647058836</v>
      </c>
      <c r="G1330" s="24">
        <f>MAX(0,C1330-E1330)</f>
        <v>0</v>
      </c>
      <c r="H1330" s="24">
        <f>MAX(0,E1330-C1330)</f>
        <v>0</v>
      </c>
      <c r="I1330">
        <f>MIN(MATCH(MEDIAN(MinStable,F1330,1),FC_L,1),3)</f>
        <v>2</v>
      </c>
      <c r="J1330" s="25">
        <f>INDEX(FC_E1,$I1330)+(MEDIAN(MinStable,$F1330,1)-INDEX(FC_L,$I1330))*(INDEX(FC_E1,$I1330+1)-INDEX(FC_E1,$I1330))/(INDEX(FC_L,$I1330+1)-INDEX(FC_L,$I1330))</f>
        <v>0.39963058823529418</v>
      </c>
      <c r="K1330" s="25">
        <f>INDEX(FC_E2,$I1330)+(MEDIAN(MinStable,$F1330,1)-INDEX(FC_L,$I1330))*(INDEX(FC_E2,$I1330+1)-INDEX(FC_E2,$I1330))/(INDEX(FC_L,$I1330+1)-INDEX(FC_L,$I1330))</f>
        <v>0.39463058823529418</v>
      </c>
      <c r="L1330" s="25">
        <f>INDEX(FC_E3,$I1330)+(MEDIAN(MinStable,$F1330,1)-INDEX(FC_L,$I1330))*(INDEX(FC_E3,$I1330+1)-INDEX(FC_E3,$I1330))/(INDEX(FC_L,$I1330+1)-INDEX(FC_L,$I1330))</f>
        <v>0.38776482352941177</v>
      </c>
      <c r="M1330" s="26">
        <f>(Cap_1*F1330/J1330+IF(N_base&gt;=2,Cap_2*F1330/K1330,0)+IF(N_base&gt;=3,Cap_3*F1330/L1330,0))*dt/60</f>
        <v>0.1030118360815547</v>
      </c>
    </row>
    <row r="1331" spans="1:13" x14ac:dyDescent="0.2">
      <c r="A1331">
        <v>1329</v>
      </c>
      <c r="B1331" s="22">
        <f>A1331/1440</f>
        <v>0.92291666666666672</v>
      </c>
      <c r="C1331" s="27">
        <f>Sim!C1331</f>
        <v>2.3285999999999998</v>
      </c>
      <c r="D1331" s="24">
        <f>Cap_base</f>
        <v>3.4</v>
      </c>
      <c r="E1331" s="24">
        <f>MEDIAN(MinStable*D1331,C1331,D1331)</f>
        <v>2.3285999999999998</v>
      </c>
      <c r="F1331" s="25">
        <f>E1331/D1331</f>
        <v>0.68488235294117639</v>
      </c>
      <c r="G1331" s="24">
        <f>MAX(0,C1331-E1331)</f>
        <v>0</v>
      </c>
      <c r="H1331" s="24">
        <f>MAX(0,E1331-C1331)</f>
        <v>0</v>
      </c>
      <c r="I1331">
        <f>MIN(MATCH(MEDIAN(MinStable,F1331,1),FC_L,1),3)</f>
        <v>2</v>
      </c>
      <c r="J1331" s="25">
        <f>INDEX(FC_E1,$I1331)+(MEDIAN(MinStable,$F1331,1)-INDEX(FC_L,$I1331))*(INDEX(FC_E1,$I1331+1)-INDEX(FC_E1,$I1331))/(INDEX(FC_L,$I1331+1)-INDEX(FC_L,$I1331))</f>
        <v>0.39458117647058821</v>
      </c>
      <c r="K1331" s="25">
        <f>INDEX(FC_E2,$I1331)+(MEDIAN(MinStable,$F1331,1)-INDEX(FC_L,$I1331))*(INDEX(FC_E2,$I1331+1)-INDEX(FC_E2,$I1331))/(INDEX(FC_L,$I1331+1)-INDEX(FC_L,$I1331))</f>
        <v>0.38958117647058821</v>
      </c>
      <c r="L1331" s="25">
        <f>INDEX(FC_E3,$I1331)+(MEDIAN(MinStable,$F1331,1)-INDEX(FC_L,$I1331))*(INDEX(FC_E3,$I1331+1)-INDEX(FC_E3,$I1331))/(INDEX(FC_L,$I1331+1)-INDEX(FC_L,$I1331))</f>
        <v>0.38284164705882351</v>
      </c>
      <c r="M1331" s="26">
        <f>(Cap_1*F1331/J1331+IF(N_base&gt;=2,Cap_2*F1331/K1331,0)+IF(N_base&gt;=3,Cap_3*F1331/L1331,0))*dt/60</f>
        <v>9.9741642587800605E-2</v>
      </c>
    </row>
    <row r="1332" spans="1:13" x14ac:dyDescent="0.2">
      <c r="A1332">
        <v>1330</v>
      </c>
      <c r="B1332" s="22">
        <f>A1332/1440</f>
        <v>0.92361111111111116</v>
      </c>
      <c r="C1332" s="27">
        <f>Sim!C1332</f>
        <v>2.2774000000000001</v>
      </c>
      <c r="D1332" s="24">
        <f>Cap_base</f>
        <v>3.4</v>
      </c>
      <c r="E1332" s="24">
        <f>MEDIAN(MinStable*D1332,C1332,D1332)</f>
        <v>2.2774000000000001</v>
      </c>
      <c r="F1332" s="25">
        <f>E1332/D1332</f>
        <v>0.66982352941176471</v>
      </c>
      <c r="G1332" s="24">
        <f>MAX(0,C1332-E1332)</f>
        <v>0</v>
      </c>
      <c r="H1332" s="24">
        <f>MAX(0,E1332-C1332)</f>
        <v>0</v>
      </c>
      <c r="I1332">
        <f>MIN(MATCH(MEDIAN(MinStable,F1332,1),FC_L,1),3)</f>
        <v>2</v>
      </c>
      <c r="J1332" s="25">
        <f>INDEX(FC_E1,$I1332)+(MEDIAN(MinStable,$F1332,1)-INDEX(FC_L,$I1332))*(INDEX(FC_E1,$I1332+1)-INDEX(FC_E1,$I1332))/(INDEX(FC_L,$I1332+1)-INDEX(FC_L,$I1332))</f>
        <v>0.39217176470588239</v>
      </c>
      <c r="K1332" s="25">
        <f>INDEX(FC_E2,$I1332)+(MEDIAN(MinStable,$F1332,1)-INDEX(FC_L,$I1332))*(INDEX(FC_E2,$I1332+1)-INDEX(FC_E2,$I1332))/(INDEX(FC_L,$I1332+1)-INDEX(FC_L,$I1332))</f>
        <v>0.38717176470588238</v>
      </c>
      <c r="L1332" s="25">
        <f>INDEX(FC_E3,$I1332)+(MEDIAN(MinStable,$F1332,1)-INDEX(FC_L,$I1332))*(INDEX(FC_E3,$I1332+1)-INDEX(FC_E3,$I1332))/(INDEX(FC_L,$I1332+1)-INDEX(FC_L,$I1332))</f>
        <v>0.38049247058823532</v>
      </c>
      <c r="M1332" s="26">
        <f>(Cap_1*F1332/J1332+IF(N_base&gt;=2,Cap_2*F1332/K1332,0)+IF(N_base&gt;=3,Cap_3*F1332/L1332,0))*dt/60</f>
        <v>9.8151364936330823E-2</v>
      </c>
    </row>
    <row r="1333" spans="1:13" x14ac:dyDescent="0.2">
      <c r="A1333">
        <v>1331</v>
      </c>
      <c r="B1333" s="22">
        <f>A1333/1440</f>
        <v>0.9243055555555556</v>
      </c>
      <c r="C1333" s="27">
        <f>Sim!C1333</f>
        <v>2.2284999999999999</v>
      </c>
      <c r="D1333" s="24">
        <f>Cap_base</f>
        <v>3.4</v>
      </c>
      <c r="E1333" s="24">
        <f>MEDIAN(MinStable*D1333,C1333,D1333)</f>
        <v>2.2284999999999999</v>
      </c>
      <c r="F1333" s="25">
        <f>E1333/D1333</f>
        <v>0.65544117647058819</v>
      </c>
      <c r="G1333" s="24">
        <f>MAX(0,C1333-E1333)</f>
        <v>0</v>
      </c>
      <c r="H1333" s="24">
        <f>MAX(0,E1333-C1333)</f>
        <v>0</v>
      </c>
      <c r="I1333">
        <f>MIN(MATCH(MEDIAN(MinStable,F1333,1),FC_L,1),3)</f>
        <v>2</v>
      </c>
      <c r="J1333" s="25">
        <f>INDEX(FC_E1,$I1333)+(MEDIAN(MinStable,$F1333,1)-INDEX(FC_L,$I1333))*(INDEX(FC_E1,$I1333+1)-INDEX(FC_E1,$I1333))/(INDEX(FC_L,$I1333+1)-INDEX(FC_L,$I1333))</f>
        <v>0.38987058823529414</v>
      </c>
      <c r="K1333" s="25">
        <f>INDEX(FC_E2,$I1333)+(MEDIAN(MinStable,$F1333,1)-INDEX(FC_L,$I1333))*(INDEX(FC_E2,$I1333+1)-INDEX(FC_E2,$I1333))/(INDEX(FC_L,$I1333+1)-INDEX(FC_L,$I1333))</f>
        <v>0.38487058823529413</v>
      </c>
      <c r="L1333" s="25">
        <f>INDEX(FC_E3,$I1333)+(MEDIAN(MinStable,$F1333,1)-INDEX(FC_L,$I1333))*(INDEX(FC_E3,$I1333+1)-INDEX(FC_E3,$I1333))/(INDEX(FC_L,$I1333+1)-INDEX(FC_L,$I1333))</f>
        <v>0.37824882352941175</v>
      </c>
      <c r="M1333" s="26">
        <f>(Cap_1*F1333/J1333+IF(N_base&gt;=2,Cap_2*F1333/K1333,0)+IF(N_base&gt;=3,Cap_3*F1333/L1333,0))*dt/60</f>
        <v>9.6614067498468362E-2</v>
      </c>
    </row>
    <row r="1334" spans="1:13" x14ac:dyDescent="0.2">
      <c r="A1334">
        <v>1332</v>
      </c>
      <c r="B1334" s="22">
        <f>A1334/1440</f>
        <v>0.92500000000000004</v>
      </c>
      <c r="C1334" s="27">
        <f>Sim!C1334</f>
        <v>2.3940000000000001</v>
      </c>
      <c r="D1334" s="24">
        <f>Cap_base</f>
        <v>3.4</v>
      </c>
      <c r="E1334" s="24">
        <f>MEDIAN(MinStable*D1334,C1334,D1334)</f>
        <v>2.3940000000000001</v>
      </c>
      <c r="F1334" s="25">
        <f>E1334/D1334</f>
        <v>0.70411764705882363</v>
      </c>
      <c r="G1334" s="24">
        <f>MAX(0,C1334-E1334)</f>
        <v>0</v>
      </c>
      <c r="H1334" s="24">
        <f>MAX(0,E1334-C1334)</f>
        <v>0</v>
      </c>
      <c r="I1334">
        <f>MIN(MATCH(MEDIAN(MinStable,F1334,1),FC_L,1),3)</f>
        <v>2</v>
      </c>
      <c r="J1334" s="25">
        <f>INDEX(FC_E1,$I1334)+(MEDIAN(MinStable,$F1334,1)-INDEX(FC_L,$I1334))*(INDEX(FC_E1,$I1334+1)-INDEX(FC_E1,$I1334))/(INDEX(FC_L,$I1334+1)-INDEX(FC_L,$I1334))</f>
        <v>0.39765882352941179</v>
      </c>
      <c r="K1334" s="25">
        <f>INDEX(FC_E2,$I1334)+(MEDIAN(MinStable,$F1334,1)-INDEX(FC_L,$I1334))*(INDEX(FC_E2,$I1334+1)-INDEX(FC_E2,$I1334))/(INDEX(FC_L,$I1334+1)-INDEX(FC_L,$I1334))</f>
        <v>0.39265882352941178</v>
      </c>
      <c r="L1334" s="25">
        <f>INDEX(FC_E3,$I1334)+(MEDIAN(MinStable,$F1334,1)-INDEX(FC_L,$I1334))*(INDEX(FC_E3,$I1334+1)-INDEX(FC_E3,$I1334))/(INDEX(FC_L,$I1334+1)-INDEX(FC_L,$I1334))</f>
        <v>0.38584235294117653</v>
      </c>
      <c r="M1334" s="26">
        <f>(Cap_1*F1334/J1334+IF(N_base&gt;=2,Cap_2*F1334/K1334,0)+IF(N_base&gt;=3,Cap_3*F1334/L1334,0))*dt/60</f>
        <v>0.10174478484449236</v>
      </c>
    </row>
    <row r="1335" spans="1:13" x14ac:dyDescent="0.2">
      <c r="A1335">
        <v>1333</v>
      </c>
      <c r="B1335" s="22">
        <f>A1335/1440</f>
        <v>0.92569444444444449</v>
      </c>
      <c r="C1335" s="27">
        <f>Sim!C1335</f>
        <v>2.2749000000000001</v>
      </c>
      <c r="D1335" s="24">
        <f>Cap_base</f>
        <v>3.4</v>
      </c>
      <c r="E1335" s="24">
        <f>MEDIAN(MinStable*D1335,C1335,D1335)</f>
        <v>2.2749000000000001</v>
      </c>
      <c r="F1335" s="25">
        <f>E1335/D1335</f>
        <v>0.66908823529411776</v>
      </c>
      <c r="G1335" s="24">
        <f>MAX(0,C1335-E1335)</f>
        <v>0</v>
      </c>
      <c r="H1335" s="24">
        <f>MAX(0,E1335-C1335)</f>
        <v>0</v>
      </c>
      <c r="I1335">
        <f>MIN(MATCH(MEDIAN(MinStable,F1335,1),FC_L,1),3)</f>
        <v>2</v>
      </c>
      <c r="J1335" s="25">
        <f>INDEX(FC_E1,$I1335)+(MEDIAN(MinStable,$F1335,1)-INDEX(FC_L,$I1335))*(INDEX(FC_E1,$I1335+1)-INDEX(FC_E1,$I1335))/(INDEX(FC_L,$I1335+1)-INDEX(FC_L,$I1335))</f>
        <v>0.39205411764705889</v>
      </c>
      <c r="K1335" s="25">
        <f>INDEX(FC_E2,$I1335)+(MEDIAN(MinStable,$F1335,1)-INDEX(FC_L,$I1335))*(INDEX(FC_E2,$I1335+1)-INDEX(FC_E2,$I1335))/(INDEX(FC_L,$I1335+1)-INDEX(FC_L,$I1335))</f>
        <v>0.38705411764705888</v>
      </c>
      <c r="L1335" s="25">
        <f>INDEX(FC_E3,$I1335)+(MEDIAN(MinStable,$F1335,1)-INDEX(FC_L,$I1335))*(INDEX(FC_E3,$I1335+1)-INDEX(FC_E3,$I1335))/(INDEX(FC_L,$I1335+1)-INDEX(FC_L,$I1335))</f>
        <v>0.38037776470588236</v>
      </c>
      <c r="M1335" s="26">
        <f>(Cap_1*F1335/J1335+IF(N_base&gt;=2,Cap_2*F1335/K1335,0)+IF(N_base&gt;=3,Cap_3*F1335/L1335,0))*dt/60</f>
        <v>9.8073211255684981E-2</v>
      </c>
    </row>
    <row r="1336" spans="1:13" x14ac:dyDescent="0.2">
      <c r="A1336">
        <v>1334</v>
      </c>
      <c r="B1336" s="22">
        <f>A1336/1440</f>
        <v>0.92638888888888893</v>
      </c>
      <c r="C1336" s="27">
        <f>Sim!C1336</f>
        <v>2.2884000000000002</v>
      </c>
      <c r="D1336" s="24">
        <f>Cap_base</f>
        <v>3.4</v>
      </c>
      <c r="E1336" s="24">
        <f>MEDIAN(MinStable*D1336,C1336,D1336)</f>
        <v>2.2884000000000002</v>
      </c>
      <c r="F1336" s="25">
        <f>E1336/D1336</f>
        <v>0.67305882352941182</v>
      </c>
      <c r="G1336" s="24">
        <f>MAX(0,C1336-E1336)</f>
        <v>0</v>
      </c>
      <c r="H1336" s="24">
        <f>MAX(0,E1336-C1336)</f>
        <v>0</v>
      </c>
      <c r="I1336">
        <f>MIN(MATCH(MEDIAN(MinStable,F1336,1),FC_L,1),3)</f>
        <v>2</v>
      </c>
      <c r="J1336" s="25">
        <f>INDEX(FC_E1,$I1336)+(MEDIAN(MinStable,$F1336,1)-INDEX(FC_L,$I1336))*(INDEX(FC_E1,$I1336+1)-INDEX(FC_E1,$I1336))/(INDEX(FC_L,$I1336+1)-INDEX(FC_L,$I1336))</f>
        <v>0.3926894117647059</v>
      </c>
      <c r="K1336" s="25">
        <f>INDEX(FC_E2,$I1336)+(MEDIAN(MinStable,$F1336,1)-INDEX(FC_L,$I1336))*(INDEX(FC_E2,$I1336+1)-INDEX(FC_E2,$I1336))/(INDEX(FC_L,$I1336+1)-INDEX(FC_L,$I1336))</f>
        <v>0.38768941176470589</v>
      </c>
      <c r="L1336" s="25">
        <f>INDEX(FC_E3,$I1336)+(MEDIAN(MinStable,$F1336,1)-INDEX(FC_L,$I1336))*(INDEX(FC_E3,$I1336+1)-INDEX(FC_E3,$I1336))/(INDEX(FC_L,$I1336+1)-INDEX(FC_L,$I1336))</f>
        <v>0.38099717647058823</v>
      </c>
      <c r="M1336" s="26">
        <f>(Cap_1*F1336/J1336+IF(N_base&gt;=2,Cap_2*F1336/K1336,0)+IF(N_base&gt;=3,Cap_3*F1336/L1336,0))*dt/60</f>
        <v>9.8494681594345351E-2</v>
      </c>
    </row>
    <row r="1337" spans="1:13" x14ac:dyDescent="0.2">
      <c r="A1337">
        <v>1335</v>
      </c>
      <c r="B1337" s="22">
        <f>A1337/1440</f>
        <v>0.92708333333333337</v>
      </c>
      <c r="C1337" s="27">
        <f>Sim!C1337</f>
        <v>2.2774999999999999</v>
      </c>
      <c r="D1337" s="24">
        <f>Cap_base</f>
        <v>3.4</v>
      </c>
      <c r="E1337" s="24">
        <f>MEDIAN(MinStable*D1337,C1337,D1337)</f>
        <v>2.2774999999999999</v>
      </c>
      <c r="F1337" s="25">
        <f>E1337/D1337</f>
        <v>0.66985294117647054</v>
      </c>
      <c r="G1337" s="24">
        <f>MAX(0,C1337-E1337)</f>
        <v>0</v>
      </c>
      <c r="H1337" s="24">
        <f>MAX(0,E1337-C1337)</f>
        <v>0</v>
      </c>
      <c r="I1337">
        <f>MIN(MATCH(MEDIAN(MinStable,F1337,1),FC_L,1),3)</f>
        <v>2</v>
      </c>
      <c r="J1337" s="25">
        <f>INDEX(FC_E1,$I1337)+(MEDIAN(MinStable,$F1337,1)-INDEX(FC_L,$I1337))*(INDEX(FC_E1,$I1337+1)-INDEX(FC_E1,$I1337))/(INDEX(FC_L,$I1337+1)-INDEX(FC_L,$I1337))</f>
        <v>0.39217647058823529</v>
      </c>
      <c r="K1337" s="25">
        <f>INDEX(FC_E2,$I1337)+(MEDIAN(MinStable,$F1337,1)-INDEX(FC_L,$I1337))*(INDEX(FC_E2,$I1337+1)-INDEX(FC_E2,$I1337))/(INDEX(FC_L,$I1337+1)-INDEX(FC_L,$I1337))</f>
        <v>0.38717647058823529</v>
      </c>
      <c r="L1337" s="25">
        <f>INDEX(FC_E3,$I1337)+(MEDIAN(MinStable,$F1337,1)-INDEX(FC_L,$I1337))*(INDEX(FC_E3,$I1337+1)-INDEX(FC_E3,$I1337))/(INDEX(FC_L,$I1337+1)-INDEX(FC_L,$I1337))</f>
        <v>0.38049705882352941</v>
      </c>
      <c r="M1337" s="26">
        <f>(Cap_1*F1337/J1337+IF(N_base&gt;=2,Cap_2*F1337/K1337,0)+IF(N_base&gt;=3,Cap_3*F1337/L1337,0))*dt/60</f>
        <v>9.8154490102607433E-2</v>
      </c>
    </row>
    <row r="1338" spans="1:13" x14ac:dyDescent="0.2">
      <c r="A1338">
        <v>1336</v>
      </c>
      <c r="B1338" s="22">
        <f>A1338/1440</f>
        <v>0.92777777777777781</v>
      </c>
      <c r="C1338" s="27">
        <f>Sim!C1338</f>
        <v>2.2896000000000001</v>
      </c>
      <c r="D1338" s="24">
        <f>Cap_base</f>
        <v>3.4</v>
      </c>
      <c r="E1338" s="24">
        <f>MEDIAN(MinStable*D1338,C1338,D1338)</f>
        <v>2.2896000000000001</v>
      </c>
      <c r="F1338" s="25">
        <f>E1338/D1338</f>
        <v>0.67341176470588238</v>
      </c>
      <c r="G1338" s="24">
        <f>MAX(0,C1338-E1338)</f>
        <v>0</v>
      </c>
      <c r="H1338" s="24">
        <f>MAX(0,E1338-C1338)</f>
        <v>0</v>
      </c>
      <c r="I1338">
        <f>MIN(MATCH(MEDIAN(MinStable,F1338,1),FC_L,1),3)</f>
        <v>2</v>
      </c>
      <c r="J1338" s="25">
        <f>INDEX(FC_E1,$I1338)+(MEDIAN(MinStable,$F1338,1)-INDEX(FC_L,$I1338))*(INDEX(FC_E1,$I1338+1)-INDEX(FC_E1,$I1338))/(INDEX(FC_L,$I1338+1)-INDEX(FC_L,$I1338))</f>
        <v>0.39274588235294117</v>
      </c>
      <c r="K1338" s="25">
        <f>INDEX(FC_E2,$I1338)+(MEDIAN(MinStable,$F1338,1)-INDEX(FC_L,$I1338))*(INDEX(FC_E2,$I1338+1)-INDEX(FC_E2,$I1338))/(INDEX(FC_L,$I1338+1)-INDEX(FC_L,$I1338))</f>
        <v>0.38774588235294116</v>
      </c>
      <c r="L1338" s="25">
        <f>INDEX(FC_E3,$I1338)+(MEDIAN(MinStable,$F1338,1)-INDEX(FC_L,$I1338))*(INDEX(FC_E3,$I1338+1)-INDEX(FC_E3,$I1338))/(INDEX(FC_L,$I1338+1)-INDEX(FC_L,$I1338))</f>
        <v>0.38105223529411764</v>
      </c>
      <c r="M1338" s="26">
        <f>(Cap_1*F1338/J1338+IF(N_base&gt;=2,Cap_2*F1338/K1338,0)+IF(N_base&gt;=3,Cap_3*F1338/L1338,0))*dt/60</f>
        <v>9.8532079255980023E-2</v>
      </c>
    </row>
    <row r="1339" spans="1:13" x14ac:dyDescent="0.2">
      <c r="A1339">
        <v>1337</v>
      </c>
      <c r="B1339" s="22">
        <f>A1339/1440</f>
        <v>0.92847222222222225</v>
      </c>
      <c r="C1339" s="27">
        <f>Sim!C1339</f>
        <v>2.2576999999999998</v>
      </c>
      <c r="D1339" s="24">
        <f>Cap_base</f>
        <v>3.4</v>
      </c>
      <c r="E1339" s="24">
        <f>MEDIAN(MinStable*D1339,C1339,D1339)</f>
        <v>2.2576999999999998</v>
      </c>
      <c r="F1339" s="25">
        <f>E1339/D1339</f>
        <v>0.66402941176470587</v>
      </c>
      <c r="G1339" s="24">
        <f>MAX(0,C1339-E1339)</f>
        <v>0</v>
      </c>
      <c r="H1339" s="24">
        <f>MAX(0,E1339-C1339)</f>
        <v>0</v>
      </c>
      <c r="I1339">
        <f>MIN(MATCH(MEDIAN(MinStable,F1339,1),FC_L,1),3)</f>
        <v>2</v>
      </c>
      <c r="J1339" s="25">
        <f>INDEX(FC_E1,$I1339)+(MEDIAN(MinStable,$F1339,1)-INDEX(FC_L,$I1339))*(INDEX(FC_E1,$I1339+1)-INDEX(FC_E1,$I1339))/(INDEX(FC_L,$I1339+1)-INDEX(FC_L,$I1339))</f>
        <v>0.39124470588235294</v>
      </c>
      <c r="K1339" s="25">
        <f>INDEX(FC_E2,$I1339)+(MEDIAN(MinStable,$F1339,1)-INDEX(FC_L,$I1339))*(INDEX(FC_E2,$I1339+1)-INDEX(FC_E2,$I1339))/(INDEX(FC_L,$I1339+1)-INDEX(FC_L,$I1339))</f>
        <v>0.38624470588235293</v>
      </c>
      <c r="L1339" s="25">
        <f>INDEX(FC_E3,$I1339)+(MEDIAN(MinStable,$F1339,1)-INDEX(FC_L,$I1339))*(INDEX(FC_E3,$I1339+1)-INDEX(FC_E3,$I1339))/(INDEX(FC_L,$I1339+1)-INDEX(FC_L,$I1339))</f>
        <v>0.37958858823529412</v>
      </c>
      <c r="M1339" s="26">
        <f>(Cap_1*F1339/J1339+IF(N_base&gt;=2,Cap_2*F1339/K1339,0)+IF(N_base&gt;=3,Cap_3*F1339/L1339,0))*dt/60</f>
        <v>9.753423246733807E-2</v>
      </c>
    </row>
    <row r="1340" spans="1:13" x14ac:dyDescent="0.2">
      <c r="A1340">
        <v>1338</v>
      </c>
      <c r="B1340" s="22">
        <f>A1340/1440</f>
        <v>0.9291666666666667</v>
      </c>
      <c r="C1340" s="27">
        <f>Sim!C1340</f>
        <v>2.2854999999999999</v>
      </c>
      <c r="D1340" s="24">
        <f>Cap_base</f>
        <v>3.4</v>
      </c>
      <c r="E1340" s="24">
        <f>MEDIAN(MinStable*D1340,C1340,D1340)</f>
        <v>2.2854999999999999</v>
      </c>
      <c r="F1340" s="25">
        <f>E1340/D1340</f>
        <v>0.67220588235294121</v>
      </c>
      <c r="G1340" s="24">
        <f>MAX(0,C1340-E1340)</f>
        <v>0</v>
      </c>
      <c r="H1340" s="24">
        <f>MAX(0,E1340-C1340)</f>
        <v>0</v>
      </c>
      <c r="I1340">
        <f>MIN(MATCH(MEDIAN(MinStable,F1340,1),FC_L,1),3)</f>
        <v>2</v>
      </c>
      <c r="J1340" s="25">
        <f>INDEX(FC_E1,$I1340)+(MEDIAN(MinStable,$F1340,1)-INDEX(FC_L,$I1340))*(INDEX(FC_E1,$I1340+1)-INDEX(FC_E1,$I1340))/(INDEX(FC_L,$I1340+1)-INDEX(FC_L,$I1340))</f>
        <v>0.3925529411764706</v>
      </c>
      <c r="K1340" s="25">
        <f>INDEX(FC_E2,$I1340)+(MEDIAN(MinStable,$F1340,1)-INDEX(FC_L,$I1340))*(INDEX(FC_E2,$I1340+1)-INDEX(FC_E2,$I1340))/(INDEX(FC_L,$I1340+1)-INDEX(FC_L,$I1340))</f>
        <v>0.3875529411764706</v>
      </c>
      <c r="L1340" s="25">
        <f>INDEX(FC_E3,$I1340)+(MEDIAN(MinStable,$F1340,1)-INDEX(FC_L,$I1340))*(INDEX(FC_E3,$I1340+1)-INDEX(FC_E3,$I1340))/(INDEX(FC_L,$I1340+1)-INDEX(FC_L,$I1340))</f>
        <v>0.38086411764705885</v>
      </c>
      <c r="M1340" s="26">
        <f>(Cap_1*F1340/J1340+IF(N_base&gt;=2,Cap_2*F1340/K1340,0)+IF(N_base&gt;=3,Cap_3*F1340/L1340,0))*dt/60</f>
        <v>9.8404259234481095E-2</v>
      </c>
    </row>
    <row r="1341" spans="1:13" x14ac:dyDescent="0.2">
      <c r="A1341">
        <v>1339</v>
      </c>
      <c r="B1341" s="22">
        <f>A1341/1440</f>
        <v>0.92986111111111114</v>
      </c>
      <c r="C1341" s="27">
        <f>Sim!C1341</f>
        <v>2.2250999999999999</v>
      </c>
      <c r="D1341" s="24">
        <f>Cap_base</f>
        <v>3.4</v>
      </c>
      <c r="E1341" s="24">
        <f>MEDIAN(MinStable*D1341,C1341,D1341)</f>
        <v>2.2250999999999999</v>
      </c>
      <c r="F1341" s="25">
        <f>E1341/D1341</f>
        <v>0.65444117647058819</v>
      </c>
      <c r="G1341" s="24">
        <f>MAX(0,C1341-E1341)</f>
        <v>0</v>
      </c>
      <c r="H1341" s="24">
        <f>MAX(0,E1341-C1341)</f>
        <v>0</v>
      </c>
      <c r="I1341">
        <f>MIN(MATCH(MEDIAN(MinStable,F1341,1),FC_L,1),3)</f>
        <v>2</v>
      </c>
      <c r="J1341" s="25">
        <f>INDEX(FC_E1,$I1341)+(MEDIAN(MinStable,$F1341,1)-INDEX(FC_L,$I1341))*(INDEX(FC_E1,$I1341+1)-INDEX(FC_E1,$I1341))/(INDEX(FC_L,$I1341+1)-INDEX(FC_L,$I1341))</f>
        <v>0.38971058823529414</v>
      </c>
      <c r="K1341" s="25">
        <f>INDEX(FC_E2,$I1341)+(MEDIAN(MinStable,$F1341,1)-INDEX(FC_L,$I1341))*(INDEX(FC_E2,$I1341+1)-INDEX(FC_E2,$I1341))/(INDEX(FC_L,$I1341+1)-INDEX(FC_L,$I1341))</f>
        <v>0.38471058823529414</v>
      </c>
      <c r="L1341" s="25">
        <f>INDEX(FC_E3,$I1341)+(MEDIAN(MinStable,$F1341,1)-INDEX(FC_L,$I1341))*(INDEX(FC_E3,$I1341+1)-INDEX(FC_E3,$I1341))/(INDEX(FC_L,$I1341+1)-INDEX(FC_L,$I1341))</f>
        <v>0.37809282352941176</v>
      </c>
      <c r="M1341" s="26">
        <f>(Cap_1*F1341/J1341+IF(N_base&gt;=2,Cap_2*F1341/K1341,0)+IF(N_base&gt;=3,Cap_3*F1341/L1341,0))*dt/60</f>
        <v>9.6506500774897822E-2</v>
      </c>
    </row>
    <row r="1342" spans="1:13" x14ac:dyDescent="0.2">
      <c r="A1342">
        <v>1340</v>
      </c>
      <c r="B1342" s="22">
        <f>A1342/1440</f>
        <v>0.93055555555555558</v>
      </c>
      <c r="C1342" s="27">
        <f>Sim!C1342</f>
        <v>2.2075</v>
      </c>
      <c r="D1342" s="24">
        <f>Cap_base</f>
        <v>3.4</v>
      </c>
      <c r="E1342" s="24">
        <f>MEDIAN(MinStable*D1342,C1342,D1342)</f>
        <v>2.2075</v>
      </c>
      <c r="F1342" s="25">
        <f>E1342/D1342</f>
        <v>0.64926470588235297</v>
      </c>
      <c r="G1342" s="24">
        <f>MAX(0,C1342-E1342)</f>
        <v>0</v>
      </c>
      <c r="H1342" s="24">
        <f>MAX(0,E1342-C1342)</f>
        <v>0</v>
      </c>
      <c r="I1342">
        <f>MIN(MATCH(MEDIAN(MinStable,F1342,1),FC_L,1),3)</f>
        <v>2</v>
      </c>
      <c r="J1342" s="25">
        <f>INDEX(FC_E1,$I1342)+(MEDIAN(MinStable,$F1342,1)-INDEX(FC_L,$I1342))*(INDEX(FC_E1,$I1342+1)-INDEX(FC_E1,$I1342))/(INDEX(FC_L,$I1342+1)-INDEX(FC_L,$I1342))</f>
        <v>0.38888235294117651</v>
      </c>
      <c r="K1342" s="25">
        <f>INDEX(FC_E2,$I1342)+(MEDIAN(MinStable,$F1342,1)-INDEX(FC_L,$I1342))*(INDEX(FC_E2,$I1342+1)-INDEX(FC_E2,$I1342))/(INDEX(FC_L,$I1342+1)-INDEX(FC_L,$I1342))</f>
        <v>0.38388235294117651</v>
      </c>
      <c r="L1342" s="25">
        <f>INDEX(FC_E3,$I1342)+(MEDIAN(MinStable,$F1342,1)-INDEX(FC_L,$I1342))*(INDEX(FC_E3,$I1342+1)-INDEX(FC_E3,$I1342))/(INDEX(FC_L,$I1342+1)-INDEX(FC_L,$I1342))</f>
        <v>0.37728529411764705</v>
      </c>
      <c r="M1342" s="26">
        <f>(Cap_1*F1342/J1342+IF(N_base&gt;=2,Cap_2*F1342/K1342,0)+IF(N_base&gt;=3,Cap_3*F1342/L1342,0))*dt/60</f>
        <v>9.5948261549416547E-2</v>
      </c>
    </row>
    <row r="1343" spans="1:13" x14ac:dyDescent="0.2">
      <c r="A1343">
        <v>1341</v>
      </c>
      <c r="B1343" s="22">
        <f>A1343/1440</f>
        <v>0.93125000000000002</v>
      </c>
      <c r="C1343" s="27">
        <f>Sim!C1343</f>
        <v>2.1368999999999998</v>
      </c>
      <c r="D1343" s="24">
        <f>Cap_base</f>
        <v>3.4</v>
      </c>
      <c r="E1343" s="24">
        <f>MEDIAN(MinStable*D1343,C1343,D1343)</f>
        <v>2.1368999999999998</v>
      </c>
      <c r="F1343" s="25">
        <f>E1343/D1343</f>
        <v>0.62849999999999995</v>
      </c>
      <c r="G1343" s="24">
        <f>MAX(0,C1343-E1343)</f>
        <v>0</v>
      </c>
      <c r="H1343" s="24">
        <f>MAX(0,E1343-C1343)</f>
        <v>0</v>
      </c>
      <c r="I1343">
        <f>MIN(MATCH(MEDIAN(MinStable,F1343,1),FC_L,1),3)</f>
        <v>2</v>
      </c>
      <c r="J1343" s="25">
        <f>INDEX(FC_E1,$I1343)+(MEDIAN(MinStable,$F1343,1)-INDEX(FC_L,$I1343))*(INDEX(FC_E1,$I1343+1)-INDEX(FC_E1,$I1343))/(INDEX(FC_L,$I1343+1)-INDEX(FC_L,$I1343))</f>
        <v>0.38556000000000001</v>
      </c>
      <c r="K1343" s="25">
        <f>INDEX(FC_E2,$I1343)+(MEDIAN(MinStable,$F1343,1)-INDEX(FC_L,$I1343))*(INDEX(FC_E2,$I1343+1)-INDEX(FC_E2,$I1343))/(INDEX(FC_L,$I1343+1)-INDEX(FC_L,$I1343))</f>
        <v>0.38056000000000001</v>
      </c>
      <c r="L1343" s="25">
        <f>INDEX(FC_E3,$I1343)+(MEDIAN(MinStable,$F1343,1)-INDEX(FC_L,$I1343))*(INDEX(FC_E3,$I1343+1)-INDEX(FC_E3,$I1343))/(INDEX(FC_L,$I1343+1)-INDEX(FC_L,$I1343))</f>
        <v>0.37404599999999999</v>
      </c>
      <c r="M1343" s="26">
        <f>(Cap_1*F1343/J1343+IF(N_base&gt;=2,Cap_2*F1343/K1343,0)+IF(N_base&gt;=3,Cap_3*F1343/L1343,0))*dt/60</f>
        <v>9.3684712916671214E-2</v>
      </c>
    </row>
    <row r="1344" spans="1:13" x14ac:dyDescent="0.2">
      <c r="A1344">
        <v>1342</v>
      </c>
      <c r="B1344" s="22">
        <f>A1344/1440</f>
        <v>0.93194444444444446</v>
      </c>
      <c r="C1344" s="27">
        <f>Sim!C1344</f>
        <v>2.2547000000000001</v>
      </c>
      <c r="D1344" s="24">
        <f>Cap_base</f>
        <v>3.4</v>
      </c>
      <c r="E1344" s="24">
        <f>MEDIAN(MinStable*D1344,C1344,D1344)</f>
        <v>2.2547000000000001</v>
      </c>
      <c r="F1344" s="25">
        <f>E1344/D1344</f>
        <v>0.66314705882352942</v>
      </c>
      <c r="G1344" s="24">
        <f>MAX(0,C1344-E1344)</f>
        <v>0</v>
      </c>
      <c r="H1344" s="24">
        <f>MAX(0,E1344-C1344)</f>
        <v>0</v>
      </c>
      <c r="I1344">
        <f>MIN(MATCH(MEDIAN(MinStable,F1344,1),FC_L,1),3)</f>
        <v>2</v>
      </c>
      <c r="J1344" s="25">
        <f>INDEX(FC_E1,$I1344)+(MEDIAN(MinStable,$F1344,1)-INDEX(FC_L,$I1344))*(INDEX(FC_E1,$I1344+1)-INDEX(FC_E1,$I1344))/(INDEX(FC_L,$I1344+1)-INDEX(FC_L,$I1344))</f>
        <v>0.39110352941176474</v>
      </c>
      <c r="K1344" s="25">
        <f>INDEX(FC_E2,$I1344)+(MEDIAN(MinStable,$F1344,1)-INDEX(FC_L,$I1344))*(INDEX(FC_E2,$I1344+1)-INDEX(FC_E2,$I1344))/(INDEX(FC_L,$I1344+1)-INDEX(FC_L,$I1344))</f>
        <v>0.38610352941176473</v>
      </c>
      <c r="L1344" s="25">
        <f>INDEX(FC_E3,$I1344)+(MEDIAN(MinStable,$F1344,1)-INDEX(FC_L,$I1344))*(INDEX(FC_E3,$I1344+1)-INDEX(FC_E3,$I1344))/(INDEX(FC_L,$I1344+1)-INDEX(FC_L,$I1344))</f>
        <v>0.3794509411764706</v>
      </c>
      <c r="M1344" s="26">
        <f>(Cap_1*F1344/J1344+IF(N_base&gt;=2,Cap_2*F1344/K1344,0)+IF(N_base&gt;=3,Cap_3*F1344/L1344,0))*dt/60</f>
        <v>9.7439994725207132E-2</v>
      </c>
    </row>
    <row r="1345" spans="1:13" x14ac:dyDescent="0.2">
      <c r="A1345">
        <v>1343</v>
      </c>
      <c r="B1345" s="22">
        <f>A1345/1440</f>
        <v>0.93263888888888891</v>
      </c>
      <c r="C1345" s="27">
        <f>Sim!C1345</f>
        <v>2.2208000000000001</v>
      </c>
      <c r="D1345" s="24">
        <f>Cap_base</f>
        <v>3.4</v>
      </c>
      <c r="E1345" s="24">
        <f>MEDIAN(MinStable*D1345,C1345,D1345)</f>
        <v>2.2208000000000001</v>
      </c>
      <c r="F1345" s="25">
        <f>E1345/D1345</f>
        <v>0.65317647058823536</v>
      </c>
      <c r="G1345" s="24">
        <f>MAX(0,C1345-E1345)</f>
        <v>0</v>
      </c>
      <c r="H1345" s="24">
        <f>MAX(0,E1345-C1345)</f>
        <v>0</v>
      </c>
      <c r="I1345">
        <f>MIN(MATCH(MEDIAN(MinStable,F1345,1),FC_L,1),3)</f>
        <v>2</v>
      </c>
      <c r="J1345" s="25">
        <f>INDEX(FC_E1,$I1345)+(MEDIAN(MinStable,$F1345,1)-INDEX(FC_L,$I1345))*(INDEX(FC_E1,$I1345+1)-INDEX(FC_E1,$I1345))/(INDEX(FC_L,$I1345+1)-INDEX(FC_L,$I1345))</f>
        <v>0.38950823529411766</v>
      </c>
      <c r="K1345" s="25">
        <f>INDEX(FC_E2,$I1345)+(MEDIAN(MinStable,$F1345,1)-INDEX(FC_L,$I1345))*(INDEX(FC_E2,$I1345+1)-INDEX(FC_E2,$I1345))/(INDEX(FC_L,$I1345+1)-INDEX(FC_L,$I1345))</f>
        <v>0.38450823529411765</v>
      </c>
      <c r="L1345" s="25">
        <f>INDEX(FC_E3,$I1345)+(MEDIAN(MinStable,$F1345,1)-INDEX(FC_L,$I1345))*(INDEX(FC_E3,$I1345+1)-INDEX(FC_E3,$I1345))/(INDEX(FC_L,$I1345+1)-INDEX(FC_L,$I1345))</f>
        <v>0.37789552941176474</v>
      </c>
      <c r="M1345" s="26">
        <f>(Cap_1*F1345/J1345+IF(N_base&gt;=2,Cap_2*F1345/K1345,0)+IF(N_base&gt;=3,Cap_3*F1345/L1345,0))*dt/60</f>
        <v>9.6370333213924242E-2</v>
      </c>
    </row>
    <row r="1346" spans="1:13" x14ac:dyDescent="0.2">
      <c r="A1346">
        <v>1344</v>
      </c>
      <c r="B1346" s="22">
        <f>A1346/1440</f>
        <v>0.93333333333333335</v>
      </c>
      <c r="C1346" s="27">
        <f>Sim!C1346</f>
        <v>2.3304999999999998</v>
      </c>
      <c r="D1346" s="24">
        <f>Cap_base</f>
        <v>3.4</v>
      </c>
      <c r="E1346" s="24">
        <f>MEDIAN(MinStable*D1346,C1346,D1346)</f>
        <v>2.3304999999999998</v>
      </c>
      <c r="F1346" s="25">
        <f>E1346/D1346</f>
        <v>0.68544117647058822</v>
      </c>
      <c r="G1346" s="24">
        <f>MAX(0,C1346-E1346)</f>
        <v>0</v>
      </c>
      <c r="H1346" s="24">
        <f>MAX(0,E1346-C1346)</f>
        <v>0</v>
      </c>
      <c r="I1346">
        <f>MIN(MATCH(MEDIAN(MinStable,F1346,1),FC_L,1),3)</f>
        <v>2</v>
      </c>
      <c r="J1346" s="25">
        <f>INDEX(FC_E1,$I1346)+(MEDIAN(MinStable,$F1346,1)-INDEX(FC_L,$I1346))*(INDEX(FC_E1,$I1346+1)-INDEX(FC_E1,$I1346))/(INDEX(FC_L,$I1346+1)-INDEX(FC_L,$I1346))</f>
        <v>0.39467058823529411</v>
      </c>
      <c r="K1346" s="25">
        <f>INDEX(FC_E2,$I1346)+(MEDIAN(MinStable,$F1346,1)-INDEX(FC_L,$I1346))*(INDEX(FC_E2,$I1346+1)-INDEX(FC_E2,$I1346))/(INDEX(FC_L,$I1346+1)-INDEX(FC_L,$I1346))</f>
        <v>0.3896705882352941</v>
      </c>
      <c r="L1346" s="25">
        <f>INDEX(FC_E3,$I1346)+(MEDIAN(MinStable,$F1346,1)-INDEX(FC_L,$I1346))*(INDEX(FC_E3,$I1346+1)-INDEX(FC_E3,$I1346))/(INDEX(FC_L,$I1346+1)-INDEX(FC_L,$I1346))</f>
        <v>0.38292882352941177</v>
      </c>
      <c r="M1346" s="26">
        <f>(Cap_1*F1346/J1346+IF(N_base&gt;=2,Cap_2*F1346/K1346,0)+IF(N_base&gt;=3,Cap_3*F1346/L1346,0))*dt/60</f>
        <v>9.9800281007183606E-2</v>
      </c>
    </row>
    <row r="1347" spans="1:13" x14ac:dyDescent="0.2">
      <c r="A1347">
        <v>1345</v>
      </c>
      <c r="B1347" s="22">
        <f>A1347/1440</f>
        <v>0.93402777777777779</v>
      </c>
      <c r="C1347" s="27">
        <f>Sim!C1347</f>
        <v>2.1288</v>
      </c>
      <c r="D1347" s="24">
        <f>Cap_base</f>
        <v>3.4</v>
      </c>
      <c r="E1347" s="24">
        <f>MEDIAN(MinStable*D1347,C1347,D1347)</f>
        <v>2.1288</v>
      </c>
      <c r="F1347" s="25">
        <f>E1347/D1347</f>
        <v>0.62611764705882356</v>
      </c>
      <c r="G1347" s="24">
        <f>MAX(0,C1347-E1347)</f>
        <v>0</v>
      </c>
      <c r="H1347" s="24">
        <f>MAX(0,E1347-C1347)</f>
        <v>0</v>
      </c>
      <c r="I1347">
        <f>MIN(MATCH(MEDIAN(MinStable,F1347,1),FC_L,1),3)</f>
        <v>2</v>
      </c>
      <c r="J1347" s="25">
        <f>INDEX(FC_E1,$I1347)+(MEDIAN(MinStable,$F1347,1)-INDEX(FC_L,$I1347))*(INDEX(FC_E1,$I1347+1)-INDEX(FC_E1,$I1347))/(INDEX(FC_L,$I1347+1)-INDEX(FC_L,$I1347))</f>
        <v>0.3851788235294118</v>
      </c>
      <c r="K1347" s="25">
        <f>INDEX(FC_E2,$I1347)+(MEDIAN(MinStable,$F1347,1)-INDEX(FC_L,$I1347))*(INDEX(FC_E2,$I1347+1)-INDEX(FC_E2,$I1347))/(INDEX(FC_L,$I1347+1)-INDEX(FC_L,$I1347))</f>
        <v>0.38017882352941179</v>
      </c>
      <c r="L1347" s="25">
        <f>INDEX(FC_E3,$I1347)+(MEDIAN(MinStable,$F1347,1)-INDEX(FC_L,$I1347))*(INDEX(FC_E3,$I1347+1)-INDEX(FC_E3,$I1347))/(INDEX(FC_L,$I1347+1)-INDEX(FC_L,$I1347))</f>
        <v>0.37367435294117646</v>
      </c>
      <c r="M1347" s="26">
        <f>(Cap_1*F1347/J1347+IF(N_base&gt;=2,Cap_2*F1347/K1347,0)+IF(N_base&gt;=3,Cap_3*F1347/L1347,0))*dt/60</f>
        <v>9.3422502258565424E-2</v>
      </c>
    </row>
    <row r="1348" spans="1:13" x14ac:dyDescent="0.2">
      <c r="A1348">
        <v>1346</v>
      </c>
      <c r="B1348" s="22">
        <f>A1348/1440</f>
        <v>0.93472222222222223</v>
      </c>
      <c r="C1348" s="27">
        <f>Sim!C1348</f>
        <v>2.2841</v>
      </c>
      <c r="D1348" s="24">
        <f>Cap_base</f>
        <v>3.4</v>
      </c>
      <c r="E1348" s="24">
        <f>MEDIAN(MinStable*D1348,C1348,D1348)</f>
        <v>2.2841</v>
      </c>
      <c r="F1348" s="25">
        <f>E1348/D1348</f>
        <v>0.67179411764705887</v>
      </c>
      <c r="G1348" s="24">
        <f>MAX(0,C1348-E1348)</f>
        <v>0</v>
      </c>
      <c r="H1348" s="24">
        <f>MAX(0,E1348-C1348)</f>
        <v>0</v>
      </c>
      <c r="I1348">
        <f>MIN(MATCH(MEDIAN(MinStable,F1348,1),FC_L,1),3)</f>
        <v>2</v>
      </c>
      <c r="J1348" s="25">
        <f>INDEX(FC_E1,$I1348)+(MEDIAN(MinStable,$F1348,1)-INDEX(FC_L,$I1348))*(INDEX(FC_E1,$I1348+1)-INDEX(FC_E1,$I1348))/(INDEX(FC_L,$I1348+1)-INDEX(FC_L,$I1348))</f>
        <v>0.39248705882352941</v>
      </c>
      <c r="K1348" s="25">
        <f>INDEX(FC_E2,$I1348)+(MEDIAN(MinStable,$F1348,1)-INDEX(FC_L,$I1348))*(INDEX(FC_E2,$I1348+1)-INDEX(FC_E2,$I1348))/(INDEX(FC_L,$I1348+1)-INDEX(FC_L,$I1348))</f>
        <v>0.38748705882352941</v>
      </c>
      <c r="L1348" s="25">
        <f>INDEX(FC_E3,$I1348)+(MEDIAN(MinStable,$F1348,1)-INDEX(FC_L,$I1348))*(INDEX(FC_E3,$I1348+1)-INDEX(FC_E3,$I1348))/(INDEX(FC_L,$I1348+1)-INDEX(FC_L,$I1348))</f>
        <v>0.38079988235294121</v>
      </c>
      <c r="M1348" s="26">
        <f>(Cap_1*F1348/J1348+IF(N_base&gt;=2,Cap_2*F1348/K1348,0)+IF(N_base&gt;=3,Cap_3*F1348/L1348,0))*dt/60</f>
        <v>9.8360584425141423E-2</v>
      </c>
    </row>
    <row r="1349" spans="1:13" x14ac:dyDescent="0.2">
      <c r="A1349">
        <v>1347</v>
      </c>
      <c r="B1349" s="22">
        <f>A1349/1440</f>
        <v>0.93541666666666667</v>
      </c>
      <c r="C1349" s="27">
        <f>Sim!C1349</f>
        <v>2.1636000000000002</v>
      </c>
      <c r="D1349" s="24">
        <f>Cap_base</f>
        <v>3.4</v>
      </c>
      <c r="E1349" s="24">
        <f>MEDIAN(MinStable*D1349,C1349,D1349)</f>
        <v>2.1636000000000002</v>
      </c>
      <c r="F1349" s="25">
        <f>E1349/D1349</f>
        <v>0.63635294117647068</v>
      </c>
      <c r="G1349" s="24">
        <f>MAX(0,C1349-E1349)</f>
        <v>0</v>
      </c>
      <c r="H1349" s="24">
        <f>MAX(0,E1349-C1349)</f>
        <v>0</v>
      </c>
      <c r="I1349">
        <f>MIN(MATCH(MEDIAN(MinStable,F1349,1),FC_L,1),3)</f>
        <v>2</v>
      </c>
      <c r="J1349" s="25">
        <f>INDEX(FC_E1,$I1349)+(MEDIAN(MinStable,$F1349,1)-INDEX(FC_L,$I1349))*(INDEX(FC_E1,$I1349+1)-INDEX(FC_E1,$I1349))/(INDEX(FC_L,$I1349+1)-INDEX(FC_L,$I1349))</f>
        <v>0.38681647058823532</v>
      </c>
      <c r="K1349" s="25">
        <f>INDEX(FC_E2,$I1349)+(MEDIAN(MinStable,$F1349,1)-INDEX(FC_L,$I1349))*(INDEX(FC_E2,$I1349+1)-INDEX(FC_E2,$I1349))/(INDEX(FC_L,$I1349+1)-INDEX(FC_L,$I1349))</f>
        <v>0.38181647058823531</v>
      </c>
      <c r="L1349" s="25">
        <f>INDEX(FC_E3,$I1349)+(MEDIAN(MinStable,$F1349,1)-INDEX(FC_L,$I1349))*(INDEX(FC_E3,$I1349+1)-INDEX(FC_E3,$I1349))/(INDEX(FC_L,$I1349+1)-INDEX(FC_L,$I1349))</f>
        <v>0.3752710588235294</v>
      </c>
      <c r="M1349" s="26">
        <f>(Cap_1*F1349/J1349+IF(N_base&gt;=2,Cap_2*F1349/K1349,0)+IF(N_base&gt;=3,Cap_3*F1349/L1349,0))*dt/60</f>
        <v>9.4545356228191435E-2</v>
      </c>
    </row>
    <row r="1350" spans="1:13" x14ac:dyDescent="0.2">
      <c r="A1350">
        <v>1348</v>
      </c>
      <c r="B1350" s="22">
        <f>A1350/1440</f>
        <v>0.93611111111111112</v>
      </c>
      <c r="C1350" s="27">
        <f>Sim!C1350</f>
        <v>2.2336999999999998</v>
      </c>
      <c r="D1350" s="24">
        <f>Cap_base</f>
        <v>3.4</v>
      </c>
      <c r="E1350" s="24">
        <f>MEDIAN(MinStable*D1350,C1350,D1350)</f>
        <v>2.2336999999999998</v>
      </c>
      <c r="F1350" s="25">
        <f>E1350/D1350</f>
        <v>0.65697058823529408</v>
      </c>
      <c r="G1350" s="24">
        <f>MAX(0,C1350-E1350)</f>
        <v>0</v>
      </c>
      <c r="H1350" s="24">
        <f>MAX(0,E1350-C1350)</f>
        <v>0</v>
      </c>
      <c r="I1350">
        <f>MIN(MATCH(MEDIAN(MinStable,F1350,1),FC_L,1),3)</f>
        <v>2</v>
      </c>
      <c r="J1350" s="25">
        <f>INDEX(FC_E1,$I1350)+(MEDIAN(MinStable,$F1350,1)-INDEX(FC_L,$I1350))*(INDEX(FC_E1,$I1350+1)-INDEX(FC_E1,$I1350))/(INDEX(FC_L,$I1350+1)-INDEX(FC_L,$I1350))</f>
        <v>0.39011529411764706</v>
      </c>
      <c r="K1350" s="25">
        <f>INDEX(FC_E2,$I1350)+(MEDIAN(MinStable,$F1350,1)-INDEX(FC_L,$I1350))*(INDEX(FC_E2,$I1350+1)-INDEX(FC_E2,$I1350))/(INDEX(FC_L,$I1350+1)-INDEX(FC_L,$I1350))</f>
        <v>0.38511529411764706</v>
      </c>
      <c r="L1350" s="25">
        <f>INDEX(FC_E3,$I1350)+(MEDIAN(MinStable,$F1350,1)-INDEX(FC_L,$I1350))*(INDEX(FC_E3,$I1350+1)-INDEX(FC_E3,$I1350))/(INDEX(FC_L,$I1350+1)-INDEX(FC_L,$I1350))</f>
        <v>0.37848741176470591</v>
      </c>
      <c r="M1350" s="26">
        <f>(Cap_1*F1350/J1350+IF(N_base&gt;=2,Cap_2*F1350/K1350,0)+IF(N_base&gt;=3,Cap_3*F1350/L1350,0))*dt/60</f>
        <v>9.6778409651977343E-2</v>
      </c>
    </row>
    <row r="1351" spans="1:13" x14ac:dyDescent="0.2">
      <c r="A1351">
        <v>1349</v>
      </c>
      <c r="B1351" s="22">
        <f>A1351/1440</f>
        <v>0.93680555555555556</v>
      </c>
      <c r="C1351" s="27">
        <f>Sim!C1351</f>
        <v>2.1280999999999999</v>
      </c>
      <c r="D1351" s="24">
        <f>Cap_base</f>
        <v>3.4</v>
      </c>
      <c r="E1351" s="24">
        <f>MEDIAN(MinStable*D1351,C1351,D1351)</f>
        <v>2.1280999999999999</v>
      </c>
      <c r="F1351" s="25">
        <f>E1351/D1351</f>
        <v>0.62591176470588239</v>
      </c>
      <c r="G1351" s="24">
        <f>MAX(0,C1351-E1351)</f>
        <v>0</v>
      </c>
      <c r="H1351" s="24">
        <f>MAX(0,E1351-C1351)</f>
        <v>0</v>
      </c>
      <c r="I1351">
        <f>MIN(MATCH(MEDIAN(MinStable,F1351,1),FC_L,1),3)</f>
        <v>2</v>
      </c>
      <c r="J1351" s="25">
        <f>INDEX(FC_E1,$I1351)+(MEDIAN(MinStable,$F1351,1)-INDEX(FC_L,$I1351))*(INDEX(FC_E1,$I1351+1)-INDEX(FC_E1,$I1351))/(INDEX(FC_L,$I1351+1)-INDEX(FC_L,$I1351))</f>
        <v>0.38514588235294117</v>
      </c>
      <c r="K1351" s="25">
        <f>INDEX(FC_E2,$I1351)+(MEDIAN(MinStable,$F1351,1)-INDEX(FC_L,$I1351))*(INDEX(FC_E2,$I1351+1)-INDEX(FC_E2,$I1351))/(INDEX(FC_L,$I1351+1)-INDEX(FC_L,$I1351))</f>
        <v>0.38014588235294117</v>
      </c>
      <c r="L1351" s="25">
        <f>INDEX(FC_E3,$I1351)+(MEDIAN(MinStable,$F1351,1)-INDEX(FC_L,$I1351))*(INDEX(FC_E3,$I1351+1)-INDEX(FC_E3,$I1351))/(INDEX(FC_L,$I1351+1)-INDEX(FC_L,$I1351))</f>
        <v>0.37364223529411766</v>
      </c>
      <c r="M1351" s="26">
        <f>(Cap_1*F1351/J1351+IF(N_base&gt;=2,Cap_2*F1351/K1351,0)+IF(N_base&gt;=3,Cap_3*F1351/L1351,0))*dt/60</f>
        <v>9.3399817569970275E-2</v>
      </c>
    </row>
    <row r="1352" spans="1:13" x14ac:dyDescent="0.2">
      <c r="A1352">
        <v>1350</v>
      </c>
      <c r="B1352" s="22">
        <f>A1352/1440</f>
        <v>0.9375</v>
      </c>
      <c r="C1352" s="27">
        <f>Sim!C1352</f>
        <v>2.1183999999999998</v>
      </c>
      <c r="D1352" s="24">
        <f>Cap_base</f>
        <v>3.4</v>
      </c>
      <c r="E1352" s="24">
        <f>MEDIAN(MinStable*D1352,C1352,D1352)</f>
        <v>2.1183999999999998</v>
      </c>
      <c r="F1352" s="25">
        <f>E1352/D1352</f>
        <v>0.62305882352941178</v>
      </c>
      <c r="G1352" s="24">
        <f>MAX(0,C1352-E1352)</f>
        <v>0</v>
      </c>
      <c r="H1352" s="24">
        <f>MAX(0,E1352-C1352)</f>
        <v>0</v>
      </c>
      <c r="I1352">
        <f>MIN(MATCH(MEDIAN(MinStable,F1352,1),FC_L,1),3)</f>
        <v>2</v>
      </c>
      <c r="J1352" s="25">
        <f>INDEX(FC_E1,$I1352)+(MEDIAN(MinStable,$F1352,1)-INDEX(FC_L,$I1352))*(INDEX(FC_E1,$I1352+1)-INDEX(FC_E1,$I1352))/(INDEX(FC_L,$I1352+1)-INDEX(FC_L,$I1352))</f>
        <v>0.38468941176470589</v>
      </c>
      <c r="K1352" s="25">
        <f>INDEX(FC_E2,$I1352)+(MEDIAN(MinStable,$F1352,1)-INDEX(FC_L,$I1352))*(INDEX(FC_E2,$I1352+1)-INDEX(FC_E2,$I1352))/(INDEX(FC_L,$I1352+1)-INDEX(FC_L,$I1352))</f>
        <v>0.37968941176470589</v>
      </c>
      <c r="L1352" s="25">
        <f>INDEX(FC_E3,$I1352)+(MEDIAN(MinStable,$F1352,1)-INDEX(FC_L,$I1352))*(INDEX(FC_E3,$I1352+1)-INDEX(FC_E3,$I1352))/(INDEX(FC_L,$I1352+1)-INDEX(FC_L,$I1352))</f>
        <v>0.37319717647058825</v>
      </c>
      <c r="M1352" s="26">
        <f>(Cap_1*F1352/J1352+IF(N_base&gt;=2,Cap_2*F1352/K1352,0)+IF(N_base&gt;=3,Cap_3*F1352/L1352,0))*dt/60</f>
        <v>9.3085070323107366E-2</v>
      </c>
    </row>
    <row r="1353" spans="1:13" x14ac:dyDescent="0.2">
      <c r="A1353">
        <v>1351</v>
      </c>
      <c r="B1353" s="22">
        <f>A1353/1440</f>
        <v>0.93819444444444444</v>
      </c>
      <c r="C1353" s="27">
        <f>Sim!C1353</f>
        <v>2.0785999999999998</v>
      </c>
      <c r="D1353" s="24">
        <f>Cap_base</f>
        <v>3.4</v>
      </c>
      <c r="E1353" s="24">
        <f>MEDIAN(MinStable*D1353,C1353,D1353)</f>
        <v>2.0785999999999998</v>
      </c>
      <c r="F1353" s="25">
        <f>E1353/D1353</f>
        <v>0.61135294117647054</v>
      </c>
      <c r="G1353" s="24">
        <f>MAX(0,C1353-E1353)</f>
        <v>0</v>
      </c>
      <c r="H1353" s="24">
        <f>MAX(0,E1353-C1353)</f>
        <v>0</v>
      </c>
      <c r="I1353">
        <f>MIN(MATCH(MEDIAN(MinStable,F1353,1),FC_L,1),3)</f>
        <v>2</v>
      </c>
      <c r="J1353" s="25">
        <f>INDEX(FC_E1,$I1353)+(MEDIAN(MinStable,$F1353,1)-INDEX(FC_L,$I1353))*(INDEX(FC_E1,$I1353+1)-INDEX(FC_E1,$I1353))/(INDEX(FC_L,$I1353+1)-INDEX(FC_L,$I1353))</f>
        <v>0.38281647058823531</v>
      </c>
      <c r="K1353" s="25">
        <f>INDEX(FC_E2,$I1353)+(MEDIAN(MinStable,$F1353,1)-INDEX(FC_L,$I1353))*(INDEX(FC_E2,$I1353+1)-INDEX(FC_E2,$I1353))/(INDEX(FC_L,$I1353+1)-INDEX(FC_L,$I1353))</f>
        <v>0.37781647058823531</v>
      </c>
      <c r="L1353" s="25">
        <f>INDEX(FC_E3,$I1353)+(MEDIAN(MinStable,$F1353,1)-INDEX(FC_L,$I1353))*(INDEX(FC_E3,$I1353+1)-INDEX(FC_E3,$I1353))/(INDEX(FC_L,$I1353+1)-INDEX(FC_L,$I1353))</f>
        <v>0.37137105882352939</v>
      </c>
      <c r="M1353" s="26">
        <f>(Cap_1*F1353/J1353+IF(N_base&gt;=2,Cap_2*F1353/K1353,0)+IF(N_base&gt;=3,Cap_3*F1353/L1353,0))*dt/60</f>
        <v>9.1785728285008403E-2</v>
      </c>
    </row>
    <row r="1354" spans="1:13" x14ac:dyDescent="0.2">
      <c r="A1354">
        <v>1352</v>
      </c>
      <c r="B1354" s="22">
        <f>A1354/1440</f>
        <v>0.93888888888888888</v>
      </c>
      <c r="C1354" s="27">
        <f>Sim!C1354</f>
        <v>2.0373999999999999</v>
      </c>
      <c r="D1354" s="24">
        <f>Cap_base</f>
        <v>3.4</v>
      </c>
      <c r="E1354" s="24">
        <f>MEDIAN(MinStable*D1354,C1354,D1354)</f>
        <v>2.0373999999999999</v>
      </c>
      <c r="F1354" s="25">
        <f>E1354/D1354</f>
        <v>0.59923529411764709</v>
      </c>
      <c r="G1354" s="24">
        <f>MAX(0,C1354-E1354)</f>
        <v>0</v>
      </c>
      <c r="H1354" s="24">
        <f>MAX(0,E1354-C1354)</f>
        <v>0</v>
      </c>
      <c r="I1354">
        <f>MIN(MATCH(MEDIAN(MinStable,F1354,1),FC_L,1),3)</f>
        <v>2</v>
      </c>
      <c r="J1354" s="25">
        <f>INDEX(FC_E1,$I1354)+(MEDIAN(MinStable,$F1354,1)-INDEX(FC_L,$I1354))*(INDEX(FC_E1,$I1354+1)-INDEX(FC_E1,$I1354))/(INDEX(FC_L,$I1354+1)-INDEX(FC_L,$I1354))</f>
        <v>0.38087764705882354</v>
      </c>
      <c r="K1354" s="25">
        <f>INDEX(FC_E2,$I1354)+(MEDIAN(MinStable,$F1354,1)-INDEX(FC_L,$I1354))*(INDEX(FC_E2,$I1354+1)-INDEX(FC_E2,$I1354))/(INDEX(FC_L,$I1354+1)-INDEX(FC_L,$I1354))</f>
        <v>0.37587764705882354</v>
      </c>
      <c r="L1354" s="25">
        <f>INDEX(FC_E3,$I1354)+(MEDIAN(MinStable,$F1354,1)-INDEX(FC_L,$I1354))*(INDEX(FC_E3,$I1354+1)-INDEX(FC_E3,$I1354))/(INDEX(FC_L,$I1354+1)-INDEX(FC_L,$I1354))</f>
        <v>0.36948070588235293</v>
      </c>
      <c r="M1354" s="26">
        <f>(Cap_1*F1354/J1354+IF(N_base&gt;=2,Cap_2*F1354/K1354,0)+IF(N_base&gt;=3,Cap_3*F1354/L1354,0))*dt/60</f>
        <v>9.0427139525375108E-2</v>
      </c>
    </row>
    <row r="1355" spans="1:13" x14ac:dyDescent="0.2">
      <c r="A1355">
        <v>1353</v>
      </c>
      <c r="B1355" s="22">
        <f>A1355/1440</f>
        <v>0.93958333333333333</v>
      </c>
      <c r="C1355" s="27">
        <f>Sim!C1355</f>
        <v>2.1111</v>
      </c>
      <c r="D1355" s="24">
        <f>Cap_base</f>
        <v>3.4</v>
      </c>
      <c r="E1355" s="24">
        <f>MEDIAN(MinStable*D1355,C1355,D1355)</f>
        <v>2.1111</v>
      </c>
      <c r="F1355" s="25">
        <f>E1355/D1355</f>
        <v>0.62091176470588239</v>
      </c>
      <c r="G1355" s="24">
        <f>MAX(0,C1355-E1355)</f>
        <v>0</v>
      </c>
      <c r="H1355" s="24">
        <f>MAX(0,E1355-C1355)</f>
        <v>0</v>
      </c>
      <c r="I1355">
        <f>MIN(MATCH(MEDIAN(MinStable,F1355,1),FC_L,1),3)</f>
        <v>2</v>
      </c>
      <c r="J1355" s="25">
        <f>INDEX(FC_E1,$I1355)+(MEDIAN(MinStable,$F1355,1)-INDEX(FC_L,$I1355))*(INDEX(FC_E1,$I1355+1)-INDEX(FC_E1,$I1355))/(INDEX(FC_L,$I1355+1)-INDEX(FC_L,$I1355))</f>
        <v>0.3843458823529412</v>
      </c>
      <c r="K1355" s="25">
        <f>INDEX(FC_E2,$I1355)+(MEDIAN(MinStable,$F1355,1)-INDEX(FC_L,$I1355))*(INDEX(FC_E2,$I1355+1)-INDEX(FC_E2,$I1355))/(INDEX(FC_L,$I1355+1)-INDEX(FC_L,$I1355))</f>
        <v>0.3793458823529412</v>
      </c>
      <c r="L1355" s="25">
        <f>INDEX(FC_E3,$I1355)+(MEDIAN(MinStable,$F1355,1)-INDEX(FC_L,$I1355))*(INDEX(FC_E3,$I1355+1)-INDEX(FC_E3,$I1355))/(INDEX(FC_L,$I1355+1)-INDEX(FC_L,$I1355))</f>
        <v>0.37286223529411766</v>
      </c>
      <c r="M1355" s="26">
        <f>(Cap_1*F1355/J1355+IF(N_base&gt;=2,Cap_2*F1355/K1355,0)+IF(N_base&gt;=3,Cap_3*F1355/L1355,0))*dt/60</f>
        <v>9.2847702734818821E-2</v>
      </c>
    </row>
    <row r="1356" spans="1:13" x14ac:dyDescent="0.2">
      <c r="A1356">
        <v>1354</v>
      </c>
      <c r="B1356" s="22">
        <f>A1356/1440</f>
        <v>0.94027777777777777</v>
      </c>
      <c r="C1356" s="27">
        <f>Sim!C1356</f>
        <v>2.1156000000000001</v>
      </c>
      <c r="D1356" s="24">
        <f>Cap_base</f>
        <v>3.4</v>
      </c>
      <c r="E1356" s="24">
        <f>MEDIAN(MinStable*D1356,C1356,D1356)</f>
        <v>2.1156000000000001</v>
      </c>
      <c r="F1356" s="25">
        <f>E1356/D1356</f>
        <v>0.62223529411764711</v>
      </c>
      <c r="G1356" s="24">
        <f>MAX(0,C1356-E1356)</f>
        <v>0</v>
      </c>
      <c r="H1356" s="24">
        <f>MAX(0,E1356-C1356)</f>
        <v>0</v>
      </c>
      <c r="I1356">
        <f>MIN(MATCH(MEDIAN(MinStable,F1356,1),FC_L,1),3)</f>
        <v>2</v>
      </c>
      <c r="J1356" s="25">
        <f>INDEX(FC_E1,$I1356)+(MEDIAN(MinStable,$F1356,1)-INDEX(FC_L,$I1356))*(INDEX(FC_E1,$I1356+1)-INDEX(FC_E1,$I1356))/(INDEX(FC_L,$I1356+1)-INDEX(FC_L,$I1356))</f>
        <v>0.38455764705882356</v>
      </c>
      <c r="K1356" s="25">
        <f>INDEX(FC_E2,$I1356)+(MEDIAN(MinStable,$F1356,1)-INDEX(FC_L,$I1356))*(INDEX(FC_E2,$I1356+1)-INDEX(FC_E2,$I1356))/(INDEX(FC_L,$I1356+1)-INDEX(FC_L,$I1356))</f>
        <v>0.37955764705882356</v>
      </c>
      <c r="L1356" s="25">
        <f>INDEX(FC_E3,$I1356)+(MEDIAN(MinStable,$F1356,1)-INDEX(FC_L,$I1356))*(INDEX(FC_E3,$I1356+1)-INDEX(FC_E3,$I1356))/(INDEX(FC_L,$I1356+1)-INDEX(FC_L,$I1356))</f>
        <v>0.37306870588235297</v>
      </c>
      <c r="M1356" s="26">
        <f>(Cap_1*F1356/J1356+IF(N_base&gt;=2,Cap_2*F1356/K1356,0)+IF(N_base&gt;=3,Cap_3*F1356/L1356,0))*dt/60</f>
        <v>9.2994075652429689E-2</v>
      </c>
    </row>
    <row r="1357" spans="1:13" x14ac:dyDescent="0.2">
      <c r="A1357">
        <v>1355</v>
      </c>
      <c r="B1357" s="22">
        <f>A1357/1440</f>
        <v>0.94097222222222221</v>
      </c>
      <c r="C1357" s="27">
        <f>Sim!C1357</f>
        <v>2.0750999999999999</v>
      </c>
      <c r="D1357" s="24">
        <f>Cap_base</f>
        <v>3.4</v>
      </c>
      <c r="E1357" s="24">
        <f>MEDIAN(MinStable*D1357,C1357,D1357)</f>
        <v>2.0750999999999999</v>
      </c>
      <c r="F1357" s="25">
        <f>E1357/D1357</f>
        <v>0.61032352941176471</v>
      </c>
      <c r="G1357" s="24">
        <f>MAX(0,C1357-E1357)</f>
        <v>0</v>
      </c>
      <c r="H1357" s="24">
        <f>MAX(0,E1357-C1357)</f>
        <v>0</v>
      </c>
      <c r="I1357">
        <f>MIN(MATCH(MEDIAN(MinStable,F1357,1),FC_L,1),3)</f>
        <v>2</v>
      </c>
      <c r="J1357" s="25">
        <f>INDEX(FC_E1,$I1357)+(MEDIAN(MinStable,$F1357,1)-INDEX(FC_L,$I1357))*(INDEX(FC_E1,$I1357+1)-INDEX(FC_E1,$I1357))/(INDEX(FC_L,$I1357+1)-INDEX(FC_L,$I1357))</f>
        <v>0.38265176470588236</v>
      </c>
      <c r="K1357" s="25">
        <f>INDEX(FC_E2,$I1357)+(MEDIAN(MinStable,$F1357,1)-INDEX(FC_L,$I1357))*(INDEX(FC_E2,$I1357+1)-INDEX(FC_E2,$I1357))/(INDEX(FC_L,$I1357+1)-INDEX(FC_L,$I1357))</f>
        <v>0.37765176470588235</v>
      </c>
      <c r="L1357" s="25">
        <f>INDEX(FC_E3,$I1357)+(MEDIAN(MinStable,$F1357,1)-INDEX(FC_L,$I1357))*(INDEX(FC_E3,$I1357+1)-INDEX(FC_E3,$I1357))/(INDEX(FC_L,$I1357+1)-INDEX(FC_L,$I1357))</f>
        <v>0.37121047058823531</v>
      </c>
      <c r="M1357" s="26">
        <f>(Cap_1*F1357/J1357+IF(N_base&gt;=2,Cap_2*F1357/K1357,0)+IF(N_base&gt;=3,Cap_3*F1357/L1357,0))*dt/60</f>
        <v>9.1670852467653843E-2</v>
      </c>
    </row>
    <row r="1358" spans="1:13" x14ac:dyDescent="0.2">
      <c r="A1358">
        <v>1356</v>
      </c>
      <c r="B1358" s="22">
        <f>A1358/1440</f>
        <v>0.94166666666666665</v>
      </c>
      <c r="C1358" s="27">
        <f>Sim!C1358</f>
        <v>2.0908000000000002</v>
      </c>
      <c r="D1358" s="24">
        <f>Cap_base</f>
        <v>3.4</v>
      </c>
      <c r="E1358" s="24">
        <f>MEDIAN(MinStable*D1358,C1358,D1358)</f>
        <v>2.0908000000000002</v>
      </c>
      <c r="F1358" s="25">
        <f>E1358/D1358</f>
        <v>0.61494117647058832</v>
      </c>
      <c r="G1358" s="24">
        <f>MAX(0,C1358-E1358)</f>
        <v>0</v>
      </c>
      <c r="H1358" s="24">
        <f>MAX(0,E1358-C1358)</f>
        <v>0</v>
      </c>
      <c r="I1358">
        <f>MIN(MATCH(MEDIAN(MinStable,F1358,1),FC_L,1),3)</f>
        <v>2</v>
      </c>
      <c r="J1358" s="25">
        <f>INDEX(FC_E1,$I1358)+(MEDIAN(MinStable,$F1358,1)-INDEX(FC_L,$I1358))*(INDEX(FC_E1,$I1358+1)-INDEX(FC_E1,$I1358))/(INDEX(FC_L,$I1358+1)-INDEX(FC_L,$I1358))</f>
        <v>0.38339058823529415</v>
      </c>
      <c r="K1358" s="25">
        <f>INDEX(FC_E2,$I1358)+(MEDIAN(MinStable,$F1358,1)-INDEX(FC_L,$I1358))*(INDEX(FC_E2,$I1358+1)-INDEX(FC_E2,$I1358))/(INDEX(FC_L,$I1358+1)-INDEX(FC_L,$I1358))</f>
        <v>0.37839058823529415</v>
      </c>
      <c r="L1358" s="25">
        <f>INDEX(FC_E3,$I1358)+(MEDIAN(MinStable,$F1358,1)-INDEX(FC_L,$I1358))*(INDEX(FC_E3,$I1358+1)-INDEX(FC_E3,$I1358))/(INDEX(FC_L,$I1358+1)-INDEX(FC_L,$I1358))</f>
        <v>0.37193082352941176</v>
      </c>
      <c r="M1358" s="26">
        <f>(Cap_1*F1358/J1358+IF(N_base&gt;=2,Cap_2*F1358/K1358,0)+IF(N_base&gt;=3,Cap_3*F1358/L1358,0))*dt/60</f>
        <v>9.2185376347083209E-2</v>
      </c>
    </row>
    <row r="1359" spans="1:13" x14ac:dyDescent="0.2">
      <c r="A1359">
        <v>1357</v>
      </c>
      <c r="B1359" s="22">
        <f>A1359/1440</f>
        <v>0.94236111111111109</v>
      </c>
      <c r="C1359" s="27">
        <f>Sim!C1359</f>
        <v>2.1040999999999999</v>
      </c>
      <c r="D1359" s="24">
        <f>Cap_base</f>
        <v>3.4</v>
      </c>
      <c r="E1359" s="24">
        <f>MEDIAN(MinStable*D1359,C1359,D1359)</f>
        <v>2.1040999999999999</v>
      </c>
      <c r="F1359" s="25">
        <f>E1359/D1359</f>
        <v>0.61885294117647061</v>
      </c>
      <c r="G1359" s="24">
        <f>MAX(0,C1359-E1359)</f>
        <v>0</v>
      </c>
      <c r="H1359" s="24">
        <f>MAX(0,E1359-C1359)</f>
        <v>0</v>
      </c>
      <c r="I1359">
        <f>MIN(MATCH(MEDIAN(MinStable,F1359,1),FC_L,1),3)</f>
        <v>2</v>
      </c>
      <c r="J1359" s="25">
        <f>INDEX(FC_E1,$I1359)+(MEDIAN(MinStable,$F1359,1)-INDEX(FC_L,$I1359))*(INDEX(FC_E1,$I1359+1)-INDEX(FC_E1,$I1359))/(INDEX(FC_L,$I1359+1)-INDEX(FC_L,$I1359))</f>
        <v>0.38401647058823529</v>
      </c>
      <c r="K1359" s="25">
        <f>INDEX(FC_E2,$I1359)+(MEDIAN(MinStable,$F1359,1)-INDEX(FC_L,$I1359))*(INDEX(FC_E2,$I1359+1)-INDEX(FC_E2,$I1359))/(INDEX(FC_L,$I1359+1)-INDEX(FC_L,$I1359))</f>
        <v>0.37901647058823529</v>
      </c>
      <c r="L1359" s="25">
        <f>INDEX(FC_E3,$I1359)+(MEDIAN(MinStable,$F1359,1)-INDEX(FC_L,$I1359))*(INDEX(FC_E3,$I1359+1)-INDEX(FC_E3,$I1359))/(INDEX(FC_L,$I1359+1)-INDEX(FC_L,$I1359))</f>
        <v>0.37254105882352939</v>
      </c>
      <c r="M1359" s="26">
        <f>(Cap_1*F1359/J1359+IF(N_base&gt;=2,Cap_2*F1359/K1359,0)+IF(N_base&gt;=3,Cap_3*F1359/L1359,0))*dt/60</f>
        <v>9.2619688759276939E-2</v>
      </c>
    </row>
    <row r="1360" spans="1:13" x14ac:dyDescent="0.2">
      <c r="A1360">
        <v>1358</v>
      </c>
      <c r="B1360" s="22">
        <f>A1360/1440</f>
        <v>0.94305555555555554</v>
      </c>
      <c r="C1360" s="27">
        <f>Sim!C1360</f>
        <v>2.0335000000000001</v>
      </c>
      <c r="D1360" s="24">
        <f>Cap_base</f>
        <v>3.4</v>
      </c>
      <c r="E1360" s="24">
        <f>MEDIAN(MinStable*D1360,C1360,D1360)</f>
        <v>2.0335000000000001</v>
      </c>
      <c r="F1360" s="25">
        <f>E1360/D1360</f>
        <v>0.5980882352941177</v>
      </c>
      <c r="G1360" s="24">
        <f>MAX(0,C1360-E1360)</f>
        <v>0</v>
      </c>
      <c r="H1360" s="24">
        <f>MAX(0,E1360-C1360)</f>
        <v>0</v>
      </c>
      <c r="I1360">
        <f>MIN(MATCH(MEDIAN(MinStable,F1360,1),FC_L,1),3)</f>
        <v>2</v>
      </c>
      <c r="J1360" s="25">
        <f>INDEX(FC_E1,$I1360)+(MEDIAN(MinStable,$F1360,1)-INDEX(FC_L,$I1360))*(INDEX(FC_E1,$I1360+1)-INDEX(FC_E1,$I1360))/(INDEX(FC_L,$I1360+1)-INDEX(FC_L,$I1360))</f>
        <v>0.38069411764705885</v>
      </c>
      <c r="K1360" s="25">
        <f>INDEX(FC_E2,$I1360)+(MEDIAN(MinStable,$F1360,1)-INDEX(FC_L,$I1360))*(INDEX(FC_E2,$I1360+1)-INDEX(FC_E2,$I1360))/(INDEX(FC_L,$I1360+1)-INDEX(FC_L,$I1360))</f>
        <v>0.37569411764705885</v>
      </c>
      <c r="L1360" s="25">
        <f>INDEX(FC_E3,$I1360)+(MEDIAN(MinStable,$F1360,1)-INDEX(FC_L,$I1360))*(INDEX(FC_E3,$I1360+1)-INDEX(FC_E3,$I1360))/(INDEX(FC_L,$I1360+1)-INDEX(FC_L,$I1360))</f>
        <v>0.36930176470588233</v>
      </c>
      <c r="M1360" s="26">
        <f>(Cap_1*F1360/J1360+IF(N_base&gt;=2,Cap_2*F1360/K1360,0)+IF(N_base&gt;=3,Cap_3*F1360/L1360,0))*dt/60</f>
        <v>9.0297814012781488E-2</v>
      </c>
    </row>
    <row r="1361" spans="1:13" x14ac:dyDescent="0.2">
      <c r="A1361">
        <v>1359</v>
      </c>
      <c r="B1361" s="22">
        <f>A1361/1440</f>
        <v>0.94374999999999998</v>
      </c>
      <c r="C1361" s="27">
        <f>Sim!C1361</f>
        <v>2.0571999999999999</v>
      </c>
      <c r="D1361" s="24">
        <f>Cap_base</f>
        <v>3.4</v>
      </c>
      <c r="E1361" s="24">
        <f>MEDIAN(MinStable*D1361,C1361,D1361)</f>
        <v>2.0571999999999999</v>
      </c>
      <c r="F1361" s="25">
        <f>E1361/D1361</f>
        <v>0.60505882352941176</v>
      </c>
      <c r="G1361" s="24">
        <f>MAX(0,C1361-E1361)</f>
        <v>0</v>
      </c>
      <c r="H1361" s="24">
        <f>MAX(0,E1361-C1361)</f>
        <v>0</v>
      </c>
      <c r="I1361">
        <f>MIN(MATCH(MEDIAN(MinStable,F1361,1),FC_L,1),3)</f>
        <v>2</v>
      </c>
      <c r="J1361" s="25">
        <f>INDEX(FC_E1,$I1361)+(MEDIAN(MinStable,$F1361,1)-INDEX(FC_L,$I1361))*(INDEX(FC_E1,$I1361+1)-INDEX(FC_E1,$I1361))/(INDEX(FC_L,$I1361+1)-INDEX(FC_L,$I1361))</f>
        <v>0.3818094117647059</v>
      </c>
      <c r="K1361" s="25">
        <f>INDEX(FC_E2,$I1361)+(MEDIAN(MinStable,$F1361,1)-INDEX(FC_L,$I1361))*(INDEX(FC_E2,$I1361+1)-INDEX(FC_E2,$I1361))/(INDEX(FC_L,$I1361+1)-INDEX(FC_L,$I1361))</f>
        <v>0.37680941176470589</v>
      </c>
      <c r="L1361" s="25">
        <f>INDEX(FC_E3,$I1361)+(MEDIAN(MinStable,$F1361,1)-INDEX(FC_L,$I1361))*(INDEX(FC_E3,$I1361+1)-INDEX(FC_E3,$I1361))/(INDEX(FC_L,$I1361+1)-INDEX(FC_L,$I1361))</f>
        <v>0.37038917647058822</v>
      </c>
      <c r="M1361" s="26">
        <f>(Cap_1*F1361/J1361+IF(N_base&gt;=2,Cap_2*F1361/K1361,0)+IF(N_base&gt;=3,Cap_3*F1361/L1361,0))*dt/60</f>
        <v>9.1081785898868936E-2</v>
      </c>
    </row>
    <row r="1362" spans="1:13" x14ac:dyDescent="0.2">
      <c r="A1362">
        <v>1360</v>
      </c>
      <c r="B1362" s="22">
        <f>A1362/1440</f>
        <v>0.94444444444444442</v>
      </c>
      <c r="C1362" s="27">
        <f>Sim!C1362</f>
        <v>2.0270000000000001</v>
      </c>
      <c r="D1362" s="24">
        <f>Cap_base</f>
        <v>3.4</v>
      </c>
      <c r="E1362" s="24">
        <f>MEDIAN(MinStable*D1362,C1362,D1362)</f>
        <v>2.0270000000000001</v>
      </c>
      <c r="F1362" s="25">
        <f>E1362/D1362</f>
        <v>0.59617647058823531</v>
      </c>
      <c r="G1362" s="24">
        <f>MAX(0,C1362-E1362)</f>
        <v>0</v>
      </c>
      <c r="H1362" s="24">
        <f>MAX(0,E1362-C1362)</f>
        <v>0</v>
      </c>
      <c r="I1362">
        <f>MIN(MATCH(MEDIAN(MinStable,F1362,1),FC_L,1),3)</f>
        <v>2</v>
      </c>
      <c r="J1362" s="25">
        <f>INDEX(FC_E1,$I1362)+(MEDIAN(MinStable,$F1362,1)-INDEX(FC_L,$I1362))*(INDEX(FC_E1,$I1362+1)-INDEX(FC_E1,$I1362))/(INDEX(FC_L,$I1362+1)-INDEX(FC_L,$I1362))</f>
        <v>0.38038823529411764</v>
      </c>
      <c r="K1362" s="25">
        <f>INDEX(FC_E2,$I1362)+(MEDIAN(MinStable,$F1362,1)-INDEX(FC_L,$I1362))*(INDEX(FC_E2,$I1362+1)-INDEX(FC_E2,$I1362))/(INDEX(FC_L,$I1362+1)-INDEX(FC_L,$I1362))</f>
        <v>0.37538823529411763</v>
      </c>
      <c r="L1362" s="25">
        <f>INDEX(FC_E3,$I1362)+(MEDIAN(MinStable,$F1362,1)-INDEX(FC_L,$I1362))*(INDEX(FC_E3,$I1362+1)-INDEX(FC_E3,$I1362))/(INDEX(FC_L,$I1362+1)-INDEX(FC_L,$I1362))</f>
        <v>0.36900352941176473</v>
      </c>
      <c r="M1362" s="26">
        <f>(Cap_1*F1362/J1362+IF(N_base&gt;=2,Cap_2*F1362/K1362,0)+IF(N_base&gt;=3,Cap_3*F1362/L1362,0))*dt/60</f>
        <v>9.0081992517951778E-2</v>
      </c>
    </row>
    <row r="1363" spans="1:13" x14ac:dyDescent="0.2">
      <c r="A1363">
        <v>1361</v>
      </c>
      <c r="B1363" s="22">
        <f>A1363/1440</f>
        <v>0.94513888888888886</v>
      </c>
      <c r="C1363" s="27">
        <f>Sim!C1363</f>
        <v>2.1337999999999999</v>
      </c>
      <c r="D1363" s="24">
        <f>Cap_base</f>
        <v>3.4</v>
      </c>
      <c r="E1363" s="24">
        <f>MEDIAN(MinStable*D1363,C1363,D1363)</f>
        <v>2.1337999999999999</v>
      </c>
      <c r="F1363" s="25">
        <f>E1363/D1363</f>
        <v>0.62758823529411767</v>
      </c>
      <c r="G1363" s="24">
        <f>MAX(0,C1363-E1363)</f>
        <v>0</v>
      </c>
      <c r="H1363" s="24">
        <f>MAX(0,E1363-C1363)</f>
        <v>0</v>
      </c>
      <c r="I1363">
        <f>MIN(MATCH(MEDIAN(MinStable,F1363,1),FC_L,1),3)</f>
        <v>2</v>
      </c>
      <c r="J1363" s="25">
        <f>INDEX(FC_E1,$I1363)+(MEDIAN(MinStable,$F1363,1)-INDEX(FC_L,$I1363))*(INDEX(FC_E1,$I1363+1)-INDEX(FC_E1,$I1363))/(INDEX(FC_L,$I1363+1)-INDEX(FC_L,$I1363))</f>
        <v>0.38541411764705885</v>
      </c>
      <c r="K1363" s="25">
        <f>INDEX(FC_E2,$I1363)+(MEDIAN(MinStable,$F1363,1)-INDEX(FC_L,$I1363))*(INDEX(FC_E2,$I1363+1)-INDEX(FC_E2,$I1363))/(INDEX(FC_L,$I1363+1)-INDEX(FC_L,$I1363))</f>
        <v>0.38041411764705885</v>
      </c>
      <c r="L1363" s="25">
        <f>INDEX(FC_E3,$I1363)+(MEDIAN(MinStable,$F1363,1)-INDEX(FC_L,$I1363))*(INDEX(FC_E3,$I1363+1)-INDEX(FC_E3,$I1363))/(INDEX(FC_L,$I1363+1)-INDEX(FC_L,$I1363))</f>
        <v>0.37390376470588238</v>
      </c>
      <c r="M1363" s="26">
        <f>(Cap_1*F1363/J1363+IF(N_base&gt;=2,Cap_2*F1363/K1363,0)+IF(N_base&gt;=3,Cap_3*F1363/L1363,0))*dt/60</f>
        <v>9.3584422314845775E-2</v>
      </c>
    </row>
    <row r="1364" spans="1:13" x14ac:dyDescent="0.2">
      <c r="A1364">
        <v>1362</v>
      </c>
      <c r="B1364" s="22">
        <f>A1364/1440</f>
        <v>0.9458333333333333</v>
      </c>
      <c r="C1364" s="27">
        <f>Sim!C1364</f>
        <v>2.0731999999999999</v>
      </c>
      <c r="D1364" s="24">
        <f>Cap_base</f>
        <v>3.4</v>
      </c>
      <c r="E1364" s="24">
        <f>MEDIAN(MinStable*D1364,C1364,D1364)</f>
        <v>2.0731999999999999</v>
      </c>
      <c r="F1364" s="25">
        <f>E1364/D1364</f>
        <v>0.60976470588235299</v>
      </c>
      <c r="G1364" s="24">
        <f>MAX(0,C1364-E1364)</f>
        <v>0</v>
      </c>
      <c r="H1364" s="24">
        <f>MAX(0,E1364-C1364)</f>
        <v>0</v>
      </c>
      <c r="I1364">
        <f>MIN(MATCH(MEDIAN(MinStable,F1364,1),FC_L,1),3)</f>
        <v>2</v>
      </c>
      <c r="J1364" s="25">
        <f>INDEX(FC_E1,$I1364)+(MEDIAN(MinStable,$F1364,1)-INDEX(FC_L,$I1364))*(INDEX(FC_E1,$I1364+1)-INDEX(FC_E1,$I1364))/(INDEX(FC_L,$I1364+1)-INDEX(FC_L,$I1364))</f>
        <v>0.38256235294117646</v>
      </c>
      <c r="K1364" s="25">
        <f>INDEX(FC_E2,$I1364)+(MEDIAN(MinStable,$F1364,1)-INDEX(FC_L,$I1364))*(INDEX(FC_E2,$I1364+1)-INDEX(FC_E2,$I1364))/(INDEX(FC_L,$I1364+1)-INDEX(FC_L,$I1364))</f>
        <v>0.37756235294117646</v>
      </c>
      <c r="L1364" s="25">
        <f>INDEX(FC_E3,$I1364)+(MEDIAN(MinStable,$F1364,1)-INDEX(FC_L,$I1364))*(INDEX(FC_E3,$I1364+1)-INDEX(FC_E3,$I1364))/(INDEX(FC_L,$I1364+1)-INDEX(FC_L,$I1364))</f>
        <v>0.37112329411764705</v>
      </c>
      <c r="M1364" s="26">
        <f>(Cap_1*F1364/J1364+IF(N_base&gt;=2,Cap_2*F1364/K1364,0)+IF(N_base&gt;=3,Cap_3*F1364/L1364,0))*dt/60</f>
        <v>9.1608449640473849E-2</v>
      </c>
    </row>
    <row r="1365" spans="1:13" x14ac:dyDescent="0.2">
      <c r="A1365">
        <v>1363</v>
      </c>
      <c r="B1365" s="22">
        <f>A1365/1440</f>
        <v>0.94652777777777775</v>
      </c>
      <c r="C1365" s="27">
        <f>Sim!C1365</f>
        <v>1.9648000000000001</v>
      </c>
      <c r="D1365" s="24">
        <f>Cap_base</f>
        <v>3.4</v>
      </c>
      <c r="E1365" s="24">
        <f>MEDIAN(MinStable*D1365,C1365,D1365)</f>
        <v>1.9648000000000001</v>
      </c>
      <c r="F1365" s="25">
        <f>E1365/D1365</f>
        <v>0.57788235294117651</v>
      </c>
      <c r="G1365" s="24">
        <f>MAX(0,C1365-E1365)</f>
        <v>0</v>
      </c>
      <c r="H1365" s="24">
        <f>MAX(0,E1365-C1365)</f>
        <v>0</v>
      </c>
      <c r="I1365">
        <f>MIN(MATCH(MEDIAN(MinStable,F1365,1),FC_L,1),3)</f>
        <v>2</v>
      </c>
      <c r="J1365" s="25">
        <f>INDEX(FC_E1,$I1365)+(MEDIAN(MinStable,$F1365,1)-INDEX(FC_L,$I1365))*(INDEX(FC_E1,$I1365+1)-INDEX(FC_E1,$I1365))/(INDEX(FC_L,$I1365+1)-INDEX(FC_L,$I1365))</f>
        <v>0.37746117647058824</v>
      </c>
      <c r="K1365" s="25">
        <f>INDEX(FC_E2,$I1365)+(MEDIAN(MinStable,$F1365,1)-INDEX(FC_L,$I1365))*(INDEX(FC_E2,$I1365+1)-INDEX(FC_E2,$I1365))/(INDEX(FC_L,$I1365+1)-INDEX(FC_L,$I1365))</f>
        <v>0.37246117647058824</v>
      </c>
      <c r="L1365" s="25">
        <f>INDEX(FC_E3,$I1365)+(MEDIAN(MinStable,$F1365,1)-INDEX(FC_L,$I1365))*(INDEX(FC_E3,$I1365+1)-INDEX(FC_E3,$I1365))/(INDEX(FC_L,$I1365+1)-INDEX(FC_L,$I1365))</f>
        <v>0.36614964705882352</v>
      </c>
      <c r="M1365" s="26">
        <f>(Cap_1*F1365/J1365+IF(N_base&gt;=2,Cap_2*F1365/K1365,0)+IF(N_base&gt;=3,Cap_3*F1365/L1365,0))*dt/60</f>
        <v>8.7998951720378221E-2</v>
      </c>
    </row>
    <row r="1366" spans="1:13" x14ac:dyDescent="0.2">
      <c r="A1366">
        <v>1364</v>
      </c>
      <c r="B1366" s="22">
        <f>A1366/1440</f>
        <v>0.94722222222222219</v>
      </c>
      <c r="C1366" s="27">
        <f>Sim!C1366</f>
        <v>2.0590999999999999</v>
      </c>
      <c r="D1366" s="24">
        <f>Cap_base</f>
        <v>3.4</v>
      </c>
      <c r="E1366" s="24">
        <f>MEDIAN(MinStable*D1366,C1366,D1366)</f>
        <v>2.0590999999999999</v>
      </c>
      <c r="F1366" s="25">
        <f>E1366/D1366</f>
        <v>0.60561764705882348</v>
      </c>
      <c r="G1366" s="24">
        <f>MAX(0,C1366-E1366)</f>
        <v>0</v>
      </c>
      <c r="H1366" s="24">
        <f>MAX(0,E1366-C1366)</f>
        <v>0</v>
      </c>
      <c r="I1366">
        <f>MIN(MATCH(MEDIAN(MinStable,F1366,1),FC_L,1),3)</f>
        <v>2</v>
      </c>
      <c r="J1366" s="25">
        <f>INDEX(FC_E1,$I1366)+(MEDIAN(MinStable,$F1366,1)-INDEX(FC_L,$I1366))*(INDEX(FC_E1,$I1366+1)-INDEX(FC_E1,$I1366))/(INDEX(FC_L,$I1366+1)-INDEX(FC_L,$I1366))</f>
        <v>0.38189882352941174</v>
      </c>
      <c r="K1366" s="25">
        <f>INDEX(FC_E2,$I1366)+(MEDIAN(MinStable,$F1366,1)-INDEX(FC_L,$I1366))*(INDEX(FC_E2,$I1366+1)-INDEX(FC_E2,$I1366))/(INDEX(FC_L,$I1366+1)-INDEX(FC_L,$I1366))</f>
        <v>0.37689882352941173</v>
      </c>
      <c r="L1366" s="25">
        <f>INDEX(FC_E3,$I1366)+(MEDIAN(MinStable,$F1366,1)-INDEX(FC_L,$I1366))*(INDEX(FC_E3,$I1366+1)-INDEX(FC_E3,$I1366))/(INDEX(FC_L,$I1366+1)-INDEX(FC_L,$I1366))</f>
        <v>0.37047635294117648</v>
      </c>
      <c r="M1366" s="26">
        <f>(Cap_1*F1366/J1366+IF(N_base&gt;=2,Cap_2*F1366/K1366,0)+IF(N_base&gt;=3,Cap_3*F1366/L1366,0))*dt/60</f>
        <v>9.1144436526121267E-2</v>
      </c>
    </row>
    <row r="1367" spans="1:13" x14ac:dyDescent="0.2">
      <c r="A1367">
        <v>1365</v>
      </c>
      <c r="B1367" s="22">
        <f>A1367/1440</f>
        <v>0.94791666666666663</v>
      </c>
      <c r="C1367" s="27">
        <f>Sim!C1367</f>
        <v>1.9492</v>
      </c>
      <c r="D1367" s="24">
        <f>Cap_base</f>
        <v>3.4</v>
      </c>
      <c r="E1367" s="24">
        <f>MEDIAN(MinStable*D1367,C1367,D1367)</f>
        <v>1.9492</v>
      </c>
      <c r="F1367" s="25">
        <f>E1367/D1367</f>
        <v>0.57329411764705884</v>
      </c>
      <c r="G1367" s="24">
        <f>MAX(0,C1367-E1367)</f>
        <v>0</v>
      </c>
      <c r="H1367" s="24">
        <f>MAX(0,E1367-C1367)</f>
        <v>0</v>
      </c>
      <c r="I1367">
        <f>MIN(MATCH(MEDIAN(MinStable,F1367,1),FC_L,1),3)</f>
        <v>2</v>
      </c>
      <c r="J1367" s="25">
        <f>INDEX(FC_E1,$I1367)+(MEDIAN(MinStable,$F1367,1)-INDEX(FC_L,$I1367))*(INDEX(FC_E1,$I1367+1)-INDEX(FC_E1,$I1367))/(INDEX(FC_L,$I1367+1)-INDEX(FC_L,$I1367))</f>
        <v>0.37672705882352941</v>
      </c>
      <c r="K1367" s="25">
        <f>INDEX(FC_E2,$I1367)+(MEDIAN(MinStable,$F1367,1)-INDEX(FC_L,$I1367))*(INDEX(FC_E2,$I1367+1)-INDEX(FC_E2,$I1367))/(INDEX(FC_L,$I1367+1)-INDEX(FC_L,$I1367))</f>
        <v>0.37172705882352941</v>
      </c>
      <c r="L1367" s="25">
        <f>INDEX(FC_E3,$I1367)+(MEDIAN(MinStable,$F1367,1)-INDEX(FC_L,$I1367))*(INDEX(FC_E3,$I1367+1)-INDEX(FC_E3,$I1367))/(INDEX(FC_L,$I1367+1)-INDEX(FC_L,$I1367))</f>
        <v>0.36543388235294116</v>
      </c>
      <c r="M1367" s="26">
        <f>(Cap_1*F1367/J1367+IF(N_base&gt;=2,Cap_2*F1367/K1367,0)+IF(N_base&gt;=3,Cap_3*F1367/L1367,0))*dt/60</f>
        <v>8.7471409244013962E-2</v>
      </c>
    </row>
    <row r="1368" spans="1:13" x14ac:dyDescent="0.2">
      <c r="A1368">
        <v>1366</v>
      </c>
      <c r="B1368" s="22">
        <f>A1368/1440</f>
        <v>0.94861111111111107</v>
      </c>
      <c r="C1368" s="27">
        <f>Sim!C1368</f>
        <v>1.9330000000000001</v>
      </c>
      <c r="D1368" s="24">
        <f>Cap_base</f>
        <v>3.4</v>
      </c>
      <c r="E1368" s="24">
        <f>MEDIAN(MinStable*D1368,C1368,D1368)</f>
        <v>1.9330000000000001</v>
      </c>
      <c r="F1368" s="25">
        <f>E1368/D1368</f>
        <v>0.56852941176470595</v>
      </c>
      <c r="G1368" s="24">
        <f>MAX(0,C1368-E1368)</f>
        <v>0</v>
      </c>
      <c r="H1368" s="24">
        <f>MAX(0,E1368-C1368)</f>
        <v>0</v>
      </c>
      <c r="I1368">
        <f>MIN(MATCH(MEDIAN(MinStable,F1368,1),FC_L,1),3)</f>
        <v>2</v>
      </c>
      <c r="J1368" s="25">
        <f>INDEX(FC_E1,$I1368)+(MEDIAN(MinStable,$F1368,1)-INDEX(FC_L,$I1368))*(INDEX(FC_E1,$I1368+1)-INDEX(FC_E1,$I1368))/(INDEX(FC_L,$I1368+1)-INDEX(FC_L,$I1368))</f>
        <v>0.37596470588235298</v>
      </c>
      <c r="K1368" s="25">
        <f>INDEX(FC_E2,$I1368)+(MEDIAN(MinStable,$F1368,1)-INDEX(FC_L,$I1368))*(INDEX(FC_E2,$I1368+1)-INDEX(FC_E2,$I1368))/(INDEX(FC_L,$I1368+1)-INDEX(FC_L,$I1368))</f>
        <v>0.37096470588235297</v>
      </c>
      <c r="L1368" s="25">
        <f>INDEX(FC_E3,$I1368)+(MEDIAN(MinStable,$F1368,1)-INDEX(FC_L,$I1368))*(INDEX(FC_E3,$I1368+1)-INDEX(FC_E3,$I1368))/(INDEX(FC_L,$I1368+1)-INDEX(FC_L,$I1368))</f>
        <v>0.3646905882352941</v>
      </c>
      <c r="M1368" s="26">
        <f>(Cap_1*F1368/J1368+IF(N_base&gt;=2,Cap_2*F1368/K1368,0)+IF(N_base&gt;=3,Cap_3*F1368/L1368,0))*dt/60</f>
        <v>8.6921382943033476E-2</v>
      </c>
    </row>
    <row r="1369" spans="1:13" x14ac:dyDescent="0.2">
      <c r="A1369">
        <v>1367</v>
      </c>
      <c r="B1369" s="22">
        <f>A1369/1440</f>
        <v>0.94930555555555551</v>
      </c>
      <c r="C1369" s="27">
        <f>Sim!C1369</f>
        <v>1.9352</v>
      </c>
      <c r="D1369" s="24">
        <f>Cap_base</f>
        <v>3.4</v>
      </c>
      <c r="E1369" s="24">
        <f>MEDIAN(MinStable*D1369,C1369,D1369)</f>
        <v>1.9352</v>
      </c>
      <c r="F1369" s="25">
        <f>E1369/D1369</f>
        <v>0.56917647058823528</v>
      </c>
      <c r="G1369" s="24">
        <f>MAX(0,C1369-E1369)</f>
        <v>0</v>
      </c>
      <c r="H1369" s="24">
        <f>MAX(0,E1369-C1369)</f>
        <v>0</v>
      </c>
      <c r="I1369">
        <f>MIN(MATCH(MEDIAN(MinStable,F1369,1),FC_L,1),3)</f>
        <v>2</v>
      </c>
      <c r="J1369" s="25">
        <f>INDEX(FC_E1,$I1369)+(MEDIAN(MinStable,$F1369,1)-INDEX(FC_L,$I1369))*(INDEX(FC_E1,$I1369+1)-INDEX(FC_E1,$I1369))/(INDEX(FC_L,$I1369+1)-INDEX(FC_L,$I1369))</f>
        <v>0.37606823529411765</v>
      </c>
      <c r="K1369" s="25">
        <f>INDEX(FC_E2,$I1369)+(MEDIAN(MinStable,$F1369,1)-INDEX(FC_L,$I1369))*(INDEX(FC_E2,$I1369+1)-INDEX(FC_E2,$I1369))/(INDEX(FC_L,$I1369+1)-INDEX(FC_L,$I1369))</f>
        <v>0.37106823529411764</v>
      </c>
      <c r="L1369" s="25">
        <f>INDEX(FC_E3,$I1369)+(MEDIAN(MinStable,$F1369,1)-INDEX(FC_L,$I1369))*(INDEX(FC_E3,$I1369+1)-INDEX(FC_E3,$I1369))/(INDEX(FC_L,$I1369+1)-INDEX(FC_L,$I1369))</f>
        <v>0.36479152941176468</v>
      </c>
      <c r="M1369" s="26">
        <f>(Cap_1*F1369/J1369+IF(N_base&gt;=2,Cap_2*F1369/K1369,0)+IF(N_base&gt;=3,Cap_3*F1369/L1369,0))*dt/60</f>
        <v>8.6996209518591119E-2</v>
      </c>
    </row>
    <row r="1370" spans="1:13" x14ac:dyDescent="0.2">
      <c r="A1370">
        <v>1368</v>
      </c>
      <c r="B1370" s="22">
        <f>A1370/1440</f>
        <v>0.95</v>
      </c>
      <c r="C1370" s="27">
        <f>Sim!C1370</f>
        <v>1.9618</v>
      </c>
      <c r="D1370" s="24">
        <f>Cap_base</f>
        <v>3.4</v>
      </c>
      <c r="E1370" s="24">
        <f>MEDIAN(MinStable*D1370,C1370,D1370)</f>
        <v>1.9618</v>
      </c>
      <c r="F1370" s="25">
        <f>E1370/D1370</f>
        <v>0.57699999999999996</v>
      </c>
      <c r="G1370" s="24">
        <f>MAX(0,C1370-E1370)</f>
        <v>0</v>
      </c>
      <c r="H1370" s="24">
        <f>MAX(0,E1370-C1370)</f>
        <v>0</v>
      </c>
      <c r="I1370">
        <f>MIN(MATCH(MEDIAN(MinStable,F1370,1),FC_L,1),3)</f>
        <v>2</v>
      </c>
      <c r="J1370" s="25">
        <f>INDEX(FC_E1,$I1370)+(MEDIAN(MinStable,$F1370,1)-INDEX(FC_L,$I1370))*(INDEX(FC_E1,$I1370+1)-INDEX(FC_E1,$I1370))/(INDEX(FC_L,$I1370+1)-INDEX(FC_L,$I1370))</f>
        <v>0.37731999999999999</v>
      </c>
      <c r="K1370" s="25">
        <f>INDEX(FC_E2,$I1370)+(MEDIAN(MinStable,$F1370,1)-INDEX(FC_L,$I1370))*(INDEX(FC_E2,$I1370+1)-INDEX(FC_E2,$I1370))/(INDEX(FC_L,$I1370+1)-INDEX(FC_L,$I1370))</f>
        <v>0.37231999999999998</v>
      </c>
      <c r="L1370" s="25">
        <f>INDEX(FC_E3,$I1370)+(MEDIAN(MinStable,$F1370,1)-INDEX(FC_L,$I1370))*(INDEX(FC_E3,$I1370+1)-INDEX(FC_E3,$I1370))/(INDEX(FC_L,$I1370+1)-INDEX(FC_L,$I1370))</f>
        <v>0.366012</v>
      </c>
      <c r="M1370" s="26">
        <f>(Cap_1*F1370/J1370+IF(N_base&gt;=2,Cap_2*F1370/K1370,0)+IF(N_base&gt;=3,Cap_3*F1370/L1370,0))*dt/60</f>
        <v>8.7897661627955051E-2</v>
      </c>
    </row>
    <row r="1371" spans="1:13" x14ac:dyDescent="0.2">
      <c r="A1371">
        <v>1369</v>
      </c>
      <c r="B1371" s="22">
        <f>A1371/1440</f>
        <v>0.9506944444444444</v>
      </c>
      <c r="C1371" s="27">
        <f>Sim!C1371</f>
        <v>1.9877</v>
      </c>
      <c r="D1371" s="24">
        <f>Cap_base</f>
        <v>3.4</v>
      </c>
      <c r="E1371" s="24">
        <f>MEDIAN(MinStable*D1371,C1371,D1371)</f>
        <v>1.9877</v>
      </c>
      <c r="F1371" s="25">
        <f>E1371/D1371</f>
        <v>0.58461764705882358</v>
      </c>
      <c r="G1371" s="24">
        <f>MAX(0,C1371-E1371)</f>
        <v>0</v>
      </c>
      <c r="H1371" s="24">
        <f>MAX(0,E1371-C1371)</f>
        <v>0</v>
      </c>
      <c r="I1371">
        <f>MIN(MATCH(MEDIAN(MinStable,F1371,1),FC_L,1),3)</f>
        <v>2</v>
      </c>
      <c r="J1371" s="25">
        <f>INDEX(FC_E1,$I1371)+(MEDIAN(MinStable,$F1371,1)-INDEX(FC_L,$I1371))*(INDEX(FC_E1,$I1371+1)-INDEX(FC_E1,$I1371))/(INDEX(FC_L,$I1371+1)-INDEX(FC_L,$I1371))</f>
        <v>0.37853882352941176</v>
      </c>
      <c r="K1371" s="25">
        <f>INDEX(FC_E2,$I1371)+(MEDIAN(MinStable,$F1371,1)-INDEX(FC_L,$I1371))*(INDEX(FC_E2,$I1371+1)-INDEX(FC_E2,$I1371))/(INDEX(FC_L,$I1371+1)-INDEX(FC_L,$I1371))</f>
        <v>0.37353882352941176</v>
      </c>
      <c r="L1371" s="25">
        <f>INDEX(FC_E3,$I1371)+(MEDIAN(MinStable,$F1371,1)-INDEX(FC_L,$I1371))*(INDEX(FC_E3,$I1371+1)-INDEX(FC_E3,$I1371))/(INDEX(FC_L,$I1371+1)-INDEX(FC_L,$I1371))</f>
        <v>0.36720035294117648</v>
      </c>
      <c r="M1371" s="26">
        <f>(Cap_1*F1371/J1371+IF(N_base&gt;=2,Cap_2*F1371/K1371,0)+IF(N_base&gt;=3,Cap_3*F1371/L1371,0))*dt/60</f>
        <v>8.8769628335835876E-2</v>
      </c>
    </row>
    <row r="1372" spans="1:13" x14ac:dyDescent="0.2">
      <c r="A1372">
        <v>1370</v>
      </c>
      <c r="B1372" s="22">
        <f>A1372/1440</f>
        <v>0.95138888888888884</v>
      </c>
      <c r="C1372" s="27">
        <f>Sim!C1372</f>
        <v>1.9181999999999999</v>
      </c>
      <c r="D1372" s="24">
        <f>Cap_base</f>
        <v>3.4</v>
      </c>
      <c r="E1372" s="24">
        <f>MEDIAN(MinStable*D1372,C1372,D1372)</f>
        <v>1.9181999999999999</v>
      </c>
      <c r="F1372" s="25">
        <f>E1372/D1372</f>
        <v>0.56417647058823528</v>
      </c>
      <c r="G1372" s="24">
        <f>MAX(0,C1372-E1372)</f>
        <v>0</v>
      </c>
      <c r="H1372" s="24">
        <f>MAX(0,E1372-C1372)</f>
        <v>0</v>
      </c>
      <c r="I1372">
        <f>MIN(MATCH(MEDIAN(MinStable,F1372,1),FC_L,1),3)</f>
        <v>2</v>
      </c>
      <c r="J1372" s="25">
        <f>INDEX(FC_E1,$I1372)+(MEDIAN(MinStable,$F1372,1)-INDEX(FC_L,$I1372))*(INDEX(FC_E1,$I1372+1)-INDEX(FC_E1,$I1372))/(INDEX(FC_L,$I1372+1)-INDEX(FC_L,$I1372))</f>
        <v>0.37526823529411762</v>
      </c>
      <c r="K1372" s="25">
        <f>INDEX(FC_E2,$I1372)+(MEDIAN(MinStable,$F1372,1)-INDEX(FC_L,$I1372))*(INDEX(FC_E2,$I1372+1)-INDEX(FC_E2,$I1372))/(INDEX(FC_L,$I1372+1)-INDEX(FC_L,$I1372))</f>
        <v>0.37026823529411762</v>
      </c>
      <c r="L1372" s="25">
        <f>INDEX(FC_E3,$I1372)+(MEDIAN(MinStable,$F1372,1)-INDEX(FC_L,$I1372))*(INDEX(FC_E3,$I1372+1)-INDEX(FC_E3,$I1372))/(INDEX(FC_L,$I1372+1)-INDEX(FC_L,$I1372))</f>
        <v>0.36401152941176468</v>
      </c>
      <c r="M1372" s="26">
        <f>(Cap_1*F1372/J1372+IF(N_base&gt;=2,Cap_2*F1372/K1372,0)+IF(N_base&gt;=3,Cap_3*F1372/L1372,0))*dt/60</f>
        <v>8.6416924563825145E-2</v>
      </c>
    </row>
    <row r="1373" spans="1:13" x14ac:dyDescent="0.2">
      <c r="A1373">
        <v>1371</v>
      </c>
      <c r="B1373" s="22">
        <f>A1373/1440</f>
        <v>0.95208333333333328</v>
      </c>
      <c r="C1373" s="27">
        <f>Sim!C1373</f>
        <v>1.8954</v>
      </c>
      <c r="D1373" s="24">
        <f>Cap_base</f>
        <v>3.4</v>
      </c>
      <c r="E1373" s="24">
        <f>MEDIAN(MinStable*D1373,C1373,D1373)</f>
        <v>1.8954</v>
      </c>
      <c r="F1373" s="25">
        <f>E1373/D1373</f>
        <v>0.55747058823529416</v>
      </c>
      <c r="G1373" s="24">
        <f>MAX(0,C1373-E1373)</f>
        <v>0</v>
      </c>
      <c r="H1373" s="24">
        <f>MAX(0,E1373-C1373)</f>
        <v>0</v>
      </c>
      <c r="I1373">
        <f>MIN(MATCH(MEDIAN(MinStable,F1373,1),FC_L,1),3)</f>
        <v>2</v>
      </c>
      <c r="J1373" s="25">
        <f>INDEX(FC_E1,$I1373)+(MEDIAN(MinStable,$F1373,1)-INDEX(FC_L,$I1373))*(INDEX(FC_E1,$I1373+1)-INDEX(FC_E1,$I1373))/(INDEX(FC_L,$I1373+1)-INDEX(FC_L,$I1373))</f>
        <v>0.37419529411764707</v>
      </c>
      <c r="K1373" s="25">
        <f>INDEX(FC_E2,$I1373)+(MEDIAN(MinStable,$F1373,1)-INDEX(FC_L,$I1373))*(INDEX(FC_E2,$I1373+1)-INDEX(FC_E2,$I1373))/(INDEX(FC_L,$I1373+1)-INDEX(FC_L,$I1373))</f>
        <v>0.36919529411764707</v>
      </c>
      <c r="L1373" s="25">
        <f>INDEX(FC_E3,$I1373)+(MEDIAN(MinStable,$F1373,1)-INDEX(FC_L,$I1373))*(INDEX(FC_E3,$I1373+1)-INDEX(FC_E3,$I1373))/(INDEX(FC_L,$I1373+1)-INDEX(FC_L,$I1373))</f>
        <v>0.36296541176470587</v>
      </c>
      <c r="M1373" s="26">
        <f>(Cap_1*F1373/J1373+IF(N_base&gt;=2,Cap_2*F1373/K1373,0)+IF(N_base&gt;=3,Cap_3*F1373/L1373,0))*dt/60</f>
        <v>8.5636088926279538E-2</v>
      </c>
    </row>
    <row r="1374" spans="1:13" x14ac:dyDescent="0.2">
      <c r="A1374">
        <v>1372</v>
      </c>
      <c r="B1374" s="22">
        <f>A1374/1440</f>
        <v>0.95277777777777772</v>
      </c>
      <c r="C1374" s="27">
        <f>Sim!C1374</f>
        <v>1.8713</v>
      </c>
      <c r="D1374" s="24">
        <f>Cap_base</f>
        <v>3.4</v>
      </c>
      <c r="E1374" s="24">
        <f>MEDIAN(MinStable*D1374,C1374,D1374)</f>
        <v>1.8713</v>
      </c>
      <c r="F1374" s="25">
        <f>E1374/D1374</f>
        <v>0.55038235294117643</v>
      </c>
      <c r="G1374" s="24">
        <f>MAX(0,C1374-E1374)</f>
        <v>0</v>
      </c>
      <c r="H1374" s="24">
        <f>MAX(0,E1374-C1374)</f>
        <v>0</v>
      </c>
      <c r="I1374">
        <f>MIN(MATCH(MEDIAN(MinStable,F1374,1),FC_L,1),3)</f>
        <v>2</v>
      </c>
      <c r="J1374" s="25">
        <f>INDEX(FC_E1,$I1374)+(MEDIAN(MinStable,$F1374,1)-INDEX(FC_L,$I1374))*(INDEX(FC_E1,$I1374+1)-INDEX(FC_E1,$I1374))/(INDEX(FC_L,$I1374+1)-INDEX(FC_L,$I1374))</f>
        <v>0.37306117647058823</v>
      </c>
      <c r="K1374" s="25">
        <f>INDEX(FC_E2,$I1374)+(MEDIAN(MinStable,$F1374,1)-INDEX(FC_L,$I1374))*(INDEX(FC_E2,$I1374+1)-INDEX(FC_E2,$I1374))/(INDEX(FC_L,$I1374+1)-INDEX(FC_L,$I1374))</f>
        <v>0.36806117647058822</v>
      </c>
      <c r="L1374" s="25">
        <f>INDEX(FC_E3,$I1374)+(MEDIAN(MinStable,$F1374,1)-INDEX(FC_L,$I1374))*(INDEX(FC_E3,$I1374+1)-INDEX(FC_E3,$I1374))/(INDEX(FC_L,$I1374+1)-INDEX(FC_L,$I1374))</f>
        <v>0.36185964705882351</v>
      </c>
      <c r="M1374" s="26">
        <f>(Cap_1*F1374/J1374+IF(N_base&gt;=2,Cap_2*F1374/K1374,0)+IF(N_base&gt;=3,Cap_3*F1374/L1374,0))*dt/60</f>
        <v>8.4805819369351221E-2</v>
      </c>
    </row>
    <row r="1375" spans="1:13" x14ac:dyDescent="0.2">
      <c r="A1375">
        <v>1373</v>
      </c>
      <c r="B1375" s="22">
        <f>A1375/1440</f>
        <v>0.95347222222222228</v>
      </c>
      <c r="C1375" s="27">
        <f>Sim!C1375</f>
        <v>1.9061999999999999</v>
      </c>
      <c r="D1375" s="24">
        <f>Cap_base</f>
        <v>3.4</v>
      </c>
      <c r="E1375" s="24">
        <f>MEDIAN(MinStable*D1375,C1375,D1375)</f>
        <v>1.9061999999999999</v>
      </c>
      <c r="F1375" s="25">
        <f>E1375/D1375</f>
        <v>0.56064705882352939</v>
      </c>
      <c r="G1375" s="24">
        <f>MAX(0,C1375-E1375)</f>
        <v>0</v>
      </c>
      <c r="H1375" s="24">
        <f>MAX(0,E1375-C1375)</f>
        <v>0</v>
      </c>
      <c r="I1375">
        <f>MIN(MATCH(MEDIAN(MinStable,F1375,1),FC_L,1),3)</f>
        <v>2</v>
      </c>
      <c r="J1375" s="25">
        <f>INDEX(FC_E1,$I1375)+(MEDIAN(MinStable,$F1375,1)-INDEX(FC_L,$I1375))*(INDEX(FC_E1,$I1375+1)-INDEX(FC_E1,$I1375))/(INDEX(FC_L,$I1375+1)-INDEX(FC_L,$I1375))</f>
        <v>0.37470352941176471</v>
      </c>
      <c r="K1375" s="25">
        <f>INDEX(FC_E2,$I1375)+(MEDIAN(MinStable,$F1375,1)-INDEX(FC_L,$I1375))*(INDEX(FC_E2,$I1375+1)-INDEX(FC_E2,$I1375))/(INDEX(FC_L,$I1375+1)-INDEX(FC_L,$I1375))</f>
        <v>0.36970352941176471</v>
      </c>
      <c r="L1375" s="25">
        <f>INDEX(FC_E3,$I1375)+(MEDIAN(MinStable,$F1375,1)-INDEX(FC_L,$I1375))*(INDEX(FC_E3,$I1375+1)-INDEX(FC_E3,$I1375))/(INDEX(FC_L,$I1375+1)-INDEX(FC_L,$I1375))</f>
        <v>0.3634609411764706</v>
      </c>
      <c r="M1375" s="26">
        <f>(Cap_1*F1375/J1375+IF(N_base&gt;=2,Cap_2*F1375/K1375,0)+IF(N_base&gt;=3,Cap_3*F1375/L1375,0))*dt/60</f>
        <v>8.6006519236460327E-2</v>
      </c>
    </row>
    <row r="1376" spans="1:13" x14ac:dyDescent="0.2">
      <c r="A1376">
        <v>1374</v>
      </c>
      <c r="B1376" s="22">
        <f>A1376/1440</f>
        <v>0.95416666666666672</v>
      </c>
      <c r="C1376" s="27">
        <f>Sim!C1376</f>
        <v>1.7981</v>
      </c>
      <c r="D1376" s="24">
        <f>Cap_base</f>
        <v>3.4</v>
      </c>
      <c r="E1376" s="24">
        <f>MEDIAN(MinStable*D1376,C1376,D1376)</f>
        <v>1.7981</v>
      </c>
      <c r="F1376" s="25">
        <f>E1376/D1376</f>
        <v>0.52885294117647064</v>
      </c>
      <c r="G1376" s="24">
        <f>MAX(0,C1376-E1376)</f>
        <v>0</v>
      </c>
      <c r="H1376" s="24">
        <f>MAX(0,E1376-C1376)</f>
        <v>0</v>
      </c>
      <c r="I1376">
        <f>MIN(MATCH(MEDIAN(MinStable,F1376,1),FC_L,1),3)</f>
        <v>2</v>
      </c>
      <c r="J1376" s="25">
        <f>INDEX(FC_E1,$I1376)+(MEDIAN(MinStable,$F1376,1)-INDEX(FC_L,$I1376))*(INDEX(FC_E1,$I1376+1)-INDEX(FC_E1,$I1376))/(INDEX(FC_L,$I1376+1)-INDEX(FC_L,$I1376))</f>
        <v>0.36961647058823532</v>
      </c>
      <c r="K1376" s="25">
        <f>INDEX(FC_E2,$I1376)+(MEDIAN(MinStable,$F1376,1)-INDEX(FC_L,$I1376))*(INDEX(FC_E2,$I1376+1)-INDEX(FC_E2,$I1376))/(INDEX(FC_L,$I1376+1)-INDEX(FC_L,$I1376))</f>
        <v>0.36461647058823532</v>
      </c>
      <c r="L1376" s="25">
        <f>INDEX(FC_E3,$I1376)+(MEDIAN(MinStable,$F1376,1)-INDEX(FC_L,$I1376))*(INDEX(FC_E3,$I1376+1)-INDEX(FC_E3,$I1376))/(INDEX(FC_L,$I1376+1)-INDEX(FC_L,$I1376))</f>
        <v>0.35850105882352939</v>
      </c>
      <c r="M1376" s="26">
        <f>(Cap_1*F1376/J1376+IF(N_base&gt;=2,Cap_2*F1376/K1376,0)+IF(N_base&gt;=3,Cap_3*F1376/L1376,0))*dt/60</f>
        <v>8.2252572540004121E-2</v>
      </c>
    </row>
    <row r="1377" spans="1:13" x14ac:dyDescent="0.2">
      <c r="A1377">
        <v>1375</v>
      </c>
      <c r="B1377" s="22">
        <f>A1377/1440</f>
        <v>0.95486111111111116</v>
      </c>
      <c r="C1377" s="27">
        <f>Sim!C1377</f>
        <v>1.9781</v>
      </c>
      <c r="D1377" s="24">
        <f>Cap_base</f>
        <v>3.4</v>
      </c>
      <c r="E1377" s="24">
        <f>MEDIAN(MinStable*D1377,C1377,D1377)</f>
        <v>1.9781</v>
      </c>
      <c r="F1377" s="25">
        <f>E1377/D1377</f>
        <v>0.58179411764705879</v>
      </c>
      <c r="G1377" s="24">
        <f>MAX(0,C1377-E1377)</f>
        <v>0</v>
      </c>
      <c r="H1377" s="24">
        <f>MAX(0,E1377-C1377)</f>
        <v>0</v>
      </c>
      <c r="I1377">
        <f>MIN(MATCH(MEDIAN(MinStable,F1377,1),FC_L,1),3)</f>
        <v>2</v>
      </c>
      <c r="J1377" s="25">
        <f>INDEX(FC_E1,$I1377)+(MEDIAN(MinStable,$F1377,1)-INDEX(FC_L,$I1377))*(INDEX(FC_E1,$I1377+1)-INDEX(FC_E1,$I1377))/(INDEX(FC_L,$I1377+1)-INDEX(FC_L,$I1377))</f>
        <v>0.37808705882352939</v>
      </c>
      <c r="K1377" s="25">
        <f>INDEX(FC_E2,$I1377)+(MEDIAN(MinStable,$F1377,1)-INDEX(FC_L,$I1377))*(INDEX(FC_E2,$I1377+1)-INDEX(FC_E2,$I1377))/(INDEX(FC_L,$I1377+1)-INDEX(FC_L,$I1377))</f>
        <v>0.37308705882352938</v>
      </c>
      <c r="L1377" s="25">
        <f>INDEX(FC_E3,$I1377)+(MEDIAN(MinStable,$F1377,1)-INDEX(FC_L,$I1377))*(INDEX(FC_E3,$I1377+1)-INDEX(FC_E3,$I1377))/(INDEX(FC_L,$I1377+1)-INDEX(FC_L,$I1377))</f>
        <v>0.36675988235294116</v>
      </c>
      <c r="M1377" s="26">
        <f>(Cap_1*F1377/J1377+IF(N_base&gt;=2,Cap_2*F1377/K1377,0)+IF(N_base&gt;=3,Cap_3*F1377/L1377,0))*dt/60</f>
        <v>8.8447087961300935E-2</v>
      </c>
    </row>
    <row r="1378" spans="1:13" x14ac:dyDescent="0.2">
      <c r="A1378">
        <v>1376</v>
      </c>
      <c r="B1378" s="22">
        <f>A1378/1440</f>
        <v>0.9555555555555556</v>
      </c>
      <c r="C1378" s="27">
        <f>Sim!C1378</f>
        <v>1.9371</v>
      </c>
      <c r="D1378" s="24">
        <f>Cap_base</f>
        <v>3.4</v>
      </c>
      <c r="E1378" s="24">
        <f>MEDIAN(MinStable*D1378,C1378,D1378)</f>
        <v>1.9371</v>
      </c>
      <c r="F1378" s="25">
        <f>E1378/D1378</f>
        <v>0.56973529411764712</v>
      </c>
      <c r="G1378" s="24">
        <f>MAX(0,C1378-E1378)</f>
        <v>0</v>
      </c>
      <c r="H1378" s="24">
        <f>MAX(0,E1378-C1378)</f>
        <v>0</v>
      </c>
      <c r="I1378">
        <f>MIN(MATCH(MEDIAN(MinStable,F1378,1),FC_L,1),3)</f>
        <v>2</v>
      </c>
      <c r="J1378" s="25">
        <f>INDEX(FC_E1,$I1378)+(MEDIAN(MinStable,$F1378,1)-INDEX(FC_L,$I1378))*(INDEX(FC_E1,$I1378+1)-INDEX(FC_E1,$I1378))/(INDEX(FC_L,$I1378+1)-INDEX(FC_L,$I1378))</f>
        <v>0.37615764705882354</v>
      </c>
      <c r="K1378" s="25">
        <f>INDEX(FC_E2,$I1378)+(MEDIAN(MinStable,$F1378,1)-INDEX(FC_L,$I1378))*(INDEX(FC_E2,$I1378+1)-INDEX(FC_E2,$I1378))/(INDEX(FC_L,$I1378+1)-INDEX(FC_L,$I1378))</f>
        <v>0.37115764705882354</v>
      </c>
      <c r="L1378" s="25">
        <f>INDEX(FC_E3,$I1378)+(MEDIAN(MinStable,$F1378,1)-INDEX(FC_L,$I1378))*(INDEX(FC_E3,$I1378+1)-INDEX(FC_E3,$I1378))/(INDEX(FC_L,$I1378+1)-INDEX(FC_L,$I1378))</f>
        <v>0.36487870588235294</v>
      </c>
      <c r="M1378" s="26">
        <f>(Cap_1*F1378/J1378+IF(N_base&gt;=2,Cap_2*F1378/K1378,0)+IF(N_base&gt;=3,Cap_3*F1378/L1378,0))*dt/60</f>
        <v>8.7060799123373125E-2</v>
      </c>
    </row>
    <row r="1379" spans="1:13" x14ac:dyDescent="0.2">
      <c r="A1379">
        <v>1377</v>
      </c>
      <c r="B1379" s="22">
        <f>A1379/1440</f>
        <v>0.95625000000000004</v>
      </c>
      <c r="C1379" s="27">
        <f>Sim!C1379</f>
        <v>1.9187000000000001</v>
      </c>
      <c r="D1379" s="24">
        <f>Cap_base</f>
        <v>3.4</v>
      </c>
      <c r="E1379" s="24">
        <f>MEDIAN(MinStable*D1379,C1379,D1379)</f>
        <v>1.9187000000000001</v>
      </c>
      <c r="F1379" s="25">
        <f>E1379/D1379</f>
        <v>0.56432352941176478</v>
      </c>
      <c r="G1379" s="24">
        <f>MAX(0,C1379-E1379)</f>
        <v>0</v>
      </c>
      <c r="H1379" s="24">
        <f>MAX(0,E1379-C1379)</f>
        <v>0</v>
      </c>
      <c r="I1379">
        <f>MIN(MATCH(MEDIAN(MinStable,F1379,1),FC_L,1),3)</f>
        <v>2</v>
      </c>
      <c r="J1379" s="25">
        <f>INDEX(FC_E1,$I1379)+(MEDIAN(MinStable,$F1379,1)-INDEX(FC_L,$I1379))*(INDEX(FC_E1,$I1379+1)-INDEX(FC_E1,$I1379))/(INDEX(FC_L,$I1379+1)-INDEX(FC_L,$I1379))</f>
        <v>0.37529176470588238</v>
      </c>
      <c r="K1379" s="25">
        <f>INDEX(FC_E2,$I1379)+(MEDIAN(MinStable,$F1379,1)-INDEX(FC_L,$I1379))*(INDEX(FC_E2,$I1379+1)-INDEX(FC_E2,$I1379))/(INDEX(FC_L,$I1379+1)-INDEX(FC_L,$I1379))</f>
        <v>0.37029176470588238</v>
      </c>
      <c r="L1379" s="25">
        <f>INDEX(FC_E3,$I1379)+(MEDIAN(MinStable,$F1379,1)-INDEX(FC_L,$I1379))*(INDEX(FC_E3,$I1379+1)-INDEX(FC_E3,$I1379))/(INDEX(FC_L,$I1379+1)-INDEX(FC_L,$I1379))</f>
        <v>0.36403447058823529</v>
      </c>
      <c r="M1379" s="26">
        <f>(Cap_1*F1379/J1379+IF(N_base&gt;=2,Cap_2*F1379/K1379,0)+IF(N_base&gt;=3,Cap_3*F1379/L1379,0))*dt/60</f>
        <v>8.6433997820653793E-2</v>
      </c>
    </row>
    <row r="1380" spans="1:13" x14ac:dyDescent="0.2">
      <c r="A1380">
        <v>1378</v>
      </c>
      <c r="B1380" s="22">
        <f>A1380/1440</f>
        <v>0.95694444444444449</v>
      </c>
      <c r="C1380" s="27">
        <f>Sim!C1380</f>
        <v>1.7859</v>
      </c>
      <c r="D1380" s="24">
        <f>Cap_base</f>
        <v>3.4</v>
      </c>
      <c r="E1380" s="24">
        <f>MEDIAN(MinStable*D1380,C1380,D1380)</f>
        <v>1.7859</v>
      </c>
      <c r="F1380" s="25">
        <f>E1380/D1380</f>
        <v>0.52526470588235297</v>
      </c>
      <c r="G1380" s="24">
        <f>MAX(0,C1380-E1380)</f>
        <v>0</v>
      </c>
      <c r="H1380" s="24">
        <f>MAX(0,E1380-C1380)</f>
        <v>0</v>
      </c>
      <c r="I1380">
        <f>MIN(MATCH(MEDIAN(MinStable,F1380,1),FC_L,1),3)</f>
        <v>2</v>
      </c>
      <c r="J1380" s="25">
        <f>INDEX(FC_E1,$I1380)+(MEDIAN(MinStable,$F1380,1)-INDEX(FC_L,$I1380))*(INDEX(FC_E1,$I1380+1)-INDEX(FC_E1,$I1380))/(INDEX(FC_L,$I1380+1)-INDEX(FC_L,$I1380))</f>
        <v>0.36904235294117649</v>
      </c>
      <c r="K1380" s="25">
        <f>INDEX(FC_E2,$I1380)+(MEDIAN(MinStable,$F1380,1)-INDEX(FC_L,$I1380))*(INDEX(FC_E2,$I1380+1)-INDEX(FC_E2,$I1380))/(INDEX(FC_L,$I1380+1)-INDEX(FC_L,$I1380))</f>
        <v>0.36404235294117648</v>
      </c>
      <c r="L1380" s="25">
        <f>INDEX(FC_E3,$I1380)+(MEDIAN(MinStable,$F1380,1)-INDEX(FC_L,$I1380))*(INDEX(FC_E3,$I1380+1)-INDEX(FC_E3,$I1380))/(INDEX(FC_L,$I1380+1)-INDEX(FC_L,$I1380))</f>
        <v>0.35794129411764702</v>
      </c>
      <c r="M1380" s="26">
        <f>(Cap_1*F1380/J1380+IF(N_base&gt;=2,Cap_2*F1380/K1380,0)+IF(N_base&gt;=3,Cap_3*F1380/L1380,0))*dt/60</f>
        <v>8.1822368801054771E-2</v>
      </c>
    </row>
    <row r="1381" spans="1:13" x14ac:dyDescent="0.2">
      <c r="A1381">
        <v>1379</v>
      </c>
      <c r="B1381" s="22">
        <f>A1381/1440</f>
        <v>0.95763888888888893</v>
      </c>
      <c r="C1381" s="27">
        <f>Sim!C1381</f>
        <v>1.8427</v>
      </c>
      <c r="D1381" s="24">
        <f>Cap_base</f>
        <v>3.4</v>
      </c>
      <c r="E1381" s="24">
        <f>MEDIAN(MinStable*D1381,C1381,D1381)</f>
        <v>1.8427</v>
      </c>
      <c r="F1381" s="25">
        <f>E1381/D1381</f>
        <v>0.54197058823529409</v>
      </c>
      <c r="G1381" s="24">
        <f>MAX(0,C1381-E1381)</f>
        <v>0</v>
      </c>
      <c r="H1381" s="24">
        <f>MAX(0,E1381-C1381)</f>
        <v>0</v>
      </c>
      <c r="I1381">
        <f>MIN(MATCH(MEDIAN(MinStable,F1381,1),FC_L,1),3)</f>
        <v>2</v>
      </c>
      <c r="J1381" s="25">
        <f>INDEX(FC_E1,$I1381)+(MEDIAN(MinStable,$F1381,1)-INDEX(FC_L,$I1381))*(INDEX(FC_E1,$I1381+1)-INDEX(FC_E1,$I1381))/(INDEX(FC_L,$I1381+1)-INDEX(FC_L,$I1381))</f>
        <v>0.37171529411764703</v>
      </c>
      <c r="K1381" s="25">
        <f>INDEX(FC_E2,$I1381)+(MEDIAN(MinStable,$F1381,1)-INDEX(FC_L,$I1381))*(INDEX(FC_E2,$I1381+1)-INDEX(FC_E2,$I1381))/(INDEX(FC_L,$I1381+1)-INDEX(FC_L,$I1381))</f>
        <v>0.36671529411764703</v>
      </c>
      <c r="L1381" s="25">
        <f>INDEX(FC_E3,$I1381)+(MEDIAN(MinStable,$F1381,1)-INDEX(FC_L,$I1381))*(INDEX(FC_E3,$I1381+1)-INDEX(FC_E3,$I1381))/(INDEX(FC_L,$I1381+1)-INDEX(FC_L,$I1381))</f>
        <v>0.36054741176470584</v>
      </c>
      <c r="M1381" s="26">
        <f>(Cap_1*F1381/J1381+IF(N_base&gt;=2,Cap_2*F1381/K1381,0)+IF(N_base&gt;=3,Cap_3*F1381/L1381,0))*dt/60</f>
        <v>8.3813906384966746E-2</v>
      </c>
    </row>
    <row r="1382" spans="1:13" x14ac:dyDescent="0.2">
      <c r="A1382">
        <v>1380</v>
      </c>
      <c r="B1382" s="22">
        <f>A1382/1440</f>
        <v>0.95833333333333337</v>
      </c>
      <c r="C1382" s="27">
        <f>Sim!C1382</f>
        <v>1.8072999999999999</v>
      </c>
      <c r="D1382" s="24">
        <f>Cap_base</f>
        <v>3.4</v>
      </c>
      <c r="E1382" s="24">
        <f>MEDIAN(MinStable*D1382,C1382,D1382)</f>
        <v>1.8072999999999999</v>
      </c>
      <c r="F1382" s="25">
        <f>E1382/D1382</f>
        <v>0.53155882352941175</v>
      </c>
      <c r="G1382" s="24">
        <f>MAX(0,C1382-E1382)</f>
        <v>0</v>
      </c>
      <c r="H1382" s="24">
        <f>MAX(0,E1382-C1382)</f>
        <v>0</v>
      </c>
      <c r="I1382">
        <f>MIN(MATCH(MEDIAN(MinStable,F1382,1),FC_L,1),3)</f>
        <v>2</v>
      </c>
      <c r="J1382" s="25">
        <f>INDEX(FC_E1,$I1382)+(MEDIAN(MinStable,$F1382,1)-INDEX(FC_L,$I1382))*(INDEX(FC_E1,$I1382+1)-INDEX(FC_E1,$I1382))/(INDEX(FC_L,$I1382+1)-INDEX(FC_L,$I1382))</f>
        <v>0.37004941176470585</v>
      </c>
      <c r="K1382" s="25">
        <f>INDEX(FC_E2,$I1382)+(MEDIAN(MinStable,$F1382,1)-INDEX(FC_L,$I1382))*(INDEX(FC_E2,$I1382+1)-INDEX(FC_E2,$I1382))/(INDEX(FC_L,$I1382+1)-INDEX(FC_L,$I1382))</f>
        <v>0.36504941176470584</v>
      </c>
      <c r="L1382" s="25">
        <f>INDEX(FC_E3,$I1382)+(MEDIAN(MinStable,$F1382,1)-INDEX(FC_L,$I1382))*(INDEX(FC_E3,$I1382+1)-INDEX(FC_E3,$I1382))/(INDEX(FC_L,$I1382+1)-INDEX(FC_L,$I1382))</f>
        <v>0.35892317647058825</v>
      </c>
      <c r="M1382" s="26">
        <f>(Cap_1*F1382/J1382+IF(N_base&gt;=2,Cap_2*F1382/K1382,0)+IF(N_base&gt;=3,Cap_3*F1382/L1382,0))*dt/60</f>
        <v>8.257610018569643E-2</v>
      </c>
    </row>
    <row r="1383" spans="1:13" x14ac:dyDescent="0.2">
      <c r="A1383">
        <v>1381</v>
      </c>
      <c r="B1383" s="22">
        <f>A1383/1440</f>
        <v>0.95902777777777781</v>
      </c>
      <c r="C1383" s="27">
        <f>Sim!C1383</f>
        <v>1.8354999999999999</v>
      </c>
      <c r="D1383" s="24">
        <f>Cap_base</f>
        <v>3.4</v>
      </c>
      <c r="E1383" s="24">
        <f>MEDIAN(MinStable*D1383,C1383,D1383)</f>
        <v>1.8354999999999999</v>
      </c>
      <c r="F1383" s="25">
        <f>E1383/D1383</f>
        <v>0.53985294117647054</v>
      </c>
      <c r="G1383" s="24">
        <f>MAX(0,C1383-E1383)</f>
        <v>0</v>
      </c>
      <c r="H1383" s="24">
        <f>MAX(0,E1383-C1383)</f>
        <v>0</v>
      </c>
      <c r="I1383">
        <f>MIN(MATCH(MEDIAN(MinStable,F1383,1),FC_L,1),3)</f>
        <v>2</v>
      </c>
      <c r="J1383" s="25">
        <f>INDEX(FC_E1,$I1383)+(MEDIAN(MinStable,$F1383,1)-INDEX(FC_L,$I1383))*(INDEX(FC_E1,$I1383+1)-INDEX(FC_E1,$I1383))/(INDEX(FC_L,$I1383+1)-INDEX(FC_L,$I1383))</f>
        <v>0.37137647058823531</v>
      </c>
      <c r="K1383" s="25">
        <f>INDEX(FC_E2,$I1383)+(MEDIAN(MinStable,$F1383,1)-INDEX(FC_L,$I1383))*(INDEX(FC_E2,$I1383+1)-INDEX(FC_E2,$I1383))/(INDEX(FC_L,$I1383+1)-INDEX(FC_L,$I1383))</f>
        <v>0.3663764705882353</v>
      </c>
      <c r="L1383" s="25">
        <f>INDEX(FC_E3,$I1383)+(MEDIAN(MinStable,$F1383,1)-INDEX(FC_L,$I1383))*(INDEX(FC_E3,$I1383+1)-INDEX(FC_E3,$I1383))/(INDEX(FC_L,$I1383+1)-INDEX(FC_L,$I1383))</f>
        <v>0.36021705882352939</v>
      </c>
      <c r="M1383" s="26">
        <f>(Cap_1*F1383/J1383+IF(N_base&gt;=2,Cap_2*F1383/K1383,0)+IF(N_base&gt;=3,Cap_3*F1383/L1383,0))*dt/60</f>
        <v>8.3563054309016102E-2</v>
      </c>
    </row>
    <row r="1384" spans="1:13" x14ac:dyDescent="0.2">
      <c r="A1384">
        <v>1382</v>
      </c>
      <c r="B1384" s="22">
        <f>A1384/1440</f>
        <v>0.95972222222222225</v>
      </c>
      <c r="C1384" s="27">
        <f>Sim!C1384</f>
        <v>1.8591</v>
      </c>
      <c r="D1384" s="24">
        <f>Cap_base</f>
        <v>3.4</v>
      </c>
      <c r="E1384" s="24">
        <f>MEDIAN(MinStable*D1384,C1384,D1384)</f>
        <v>1.8591</v>
      </c>
      <c r="F1384" s="25">
        <f>E1384/D1384</f>
        <v>0.54679411764705887</v>
      </c>
      <c r="G1384" s="24">
        <f>MAX(0,C1384-E1384)</f>
        <v>0</v>
      </c>
      <c r="H1384" s="24">
        <f>MAX(0,E1384-C1384)</f>
        <v>0</v>
      </c>
      <c r="I1384">
        <f>MIN(MATCH(MEDIAN(MinStable,F1384,1),FC_L,1),3)</f>
        <v>2</v>
      </c>
      <c r="J1384" s="25">
        <f>INDEX(FC_E1,$I1384)+(MEDIAN(MinStable,$F1384,1)-INDEX(FC_L,$I1384))*(INDEX(FC_E1,$I1384+1)-INDEX(FC_E1,$I1384))/(INDEX(FC_L,$I1384+1)-INDEX(FC_L,$I1384))</f>
        <v>0.37248705882352939</v>
      </c>
      <c r="K1384" s="25">
        <f>INDEX(FC_E2,$I1384)+(MEDIAN(MinStable,$F1384,1)-INDEX(FC_L,$I1384))*(INDEX(FC_E2,$I1384+1)-INDEX(FC_E2,$I1384))/(INDEX(FC_L,$I1384+1)-INDEX(FC_L,$I1384))</f>
        <v>0.36748705882352939</v>
      </c>
      <c r="L1384" s="25">
        <f>INDEX(FC_E3,$I1384)+(MEDIAN(MinStable,$F1384,1)-INDEX(FC_L,$I1384))*(INDEX(FC_E3,$I1384+1)-INDEX(FC_E3,$I1384))/(INDEX(FC_L,$I1384+1)-INDEX(FC_L,$I1384))</f>
        <v>0.36129988235294119</v>
      </c>
      <c r="M1384" s="26">
        <f>(Cap_1*F1384/J1384+IF(N_base&gt;=2,Cap_2*F1384/K1384,0)+IF(N_base&gt;=3,Cap_3*F1384/L1384,0))*dt/60</f>
        <v>8.4383577672193108E-2</v>
      </c>
    </row>
    <row r="1385" spans="1:13" x14ac:dyDescent="0.2">
      <c r="A1385">
        <v>1383</v>
      </c>
      <c r="B1385" s="22">
        <f>A1385/1440</f>
        <v>0.9604166666666667</v>
      </c>
      <c r="C1385" s="27">
        <f>Sim!C1385</f>
        <v>1.8368</v>
      </c>
      <c r="D1385" s="24">
        <f>Cap_base</f>
        <v>3.4</v>
      </c>
      <c r="E1385" s="24">
        <f>MEDIAN(MinStable*D1385,C1385,D1385)</f>
        <v>1.8368</v>
      </c>
      <c r="F1385" s="25">
        <f>E1385/D1385</f>
        <v>0.54023529411764704</v>
      </c>
      <c r="G1385" s="24">
        <f>MAX(0,C1385-E1385)</f>
        <v>0</v>
      </c>
      <c r="H1385" s="24">
        <f>MAX(0,E1385-C1385)</f>
        <v>0</v>
      </c>
      <c r="I1385">
        <f>MIN(MATCH(MEDIAN(MinStable,F1385,1),FC_L,1),3)</f>
        <v>2</v>
      </c>
      <c r="J1385" s="25">
        <f>INDEX(FC_E1,$I1385)+(MEDIAN(MinStable,$F1385,1)-INDEX(FC_L,$I1385))*(INDEX(FC_E1,$I1385+1)-INDEX(FC_E1,$I1385))/(INDEX(FC_L,$I1385+1)-INDEX(FC_L,$I1385))</f>
        <v>0.37143764705882354</v>
      </c>
      <c r="K1385" s="25">
        <f>INDEX(FC_E2,$I1385)+(MEDIAN(MinStable,$F1385,1)-INDEX(FC_L,$I1385))*(INDEX(FC_E2,$I1385+1)-INDEX(FC_E2,$I1385))/(INDEX(FC_L,$I1385+1)-INDEX(FC_L,$I1385))</f>
        <v>0.36643764705882353</v>
      </c>
      <c r="L1385" s="25">
        <f>INDEX(FC_E3,$I1385)+(MEDIAN(MinStable,$F1385,1)-INDEX(FC_L,$I1385))*(INDEX(FC_E3,$I1385+1)-INDEX(FC_E3,$I1385))/(INDEX(FC_L,$I1385+1)-INDEX(FC_L,$I1385))</f>
        <v>0.36027670588235294</v>
      </c>
      <c r="M1385" s="26">
        <f>(Cap_1*F1385/J1385+IF(N_base&gt;=2,Cap_2*F1385/K1385,0)+IF(N_base&gt;=3,Cap_3*F1385/L1385,0))*dt/60</f>
        <v>8.3608381107907179E-2</v>
      </c>
    </row>
    <row r="1386" spans="1:13" x14ac:dyDescent="0.2">
      <c r="A1386">
        <v>1384</v>
      </c>
      <c r="B1386" s="22">
        <f>A1386/1440</f>
        <v>0.96111111111111114</v>
      </c>
      <c r="C1386" s="27">
        <f>Sim!C1386</f>
        <v>1.7513000000000001</v>
      </c>
      <c r="D1386" s="24">
        <f>Cap_base</f>
        <v>3.4</v>
      </c>
      <c r="E1386" s="24">
        <f>MEDIAN(MinStable*D1386,C1386,D1386)</f>
        <v>1.7513000000000001</v>
      </c>
      <c r="F1386" s="25">
        <f>E1386/D1386</f>
        <v>0.51508823529411774</v>
      </c>
      <c r="G1386" s="24">
        <f>MAX(0,C1386-E1386)</f>
        <v>0</v>
      </c>
      <c r="H1386" s="24">
        <f>MAX(0,E1386-C1386)</f>
        <v>0</v>
      </c>
      <c r="I1386">
        <f>MIN(MATCH(MEDIAN(MinStable,F1386,1),FC_L,1),3)</f>
        <v>2</v>
      </c>
      <c r="J1386" s="25">
        <f>INDEX(FC_E1,$I1386)+(MEDIAN(MinStable,$F1386,1)-INDEX(FC_L,$I1386))*(INDEX(FC_E1,$I1386+1)-INDEX(FC_E1,$I1386))/(INDEX(FC_L,$I1386+1)-INDEX(FC_L,$I1386))</f>
        <v>0.36741411764705884</v>
      </c>
      <c r="K1386" s="25">
        <f>INDEX(FC_E2,$I1386)+(MEDIAN(MinStable,$F1386,1)-INDEX(FC_L,$I1386))*(INDEX(FC_E2,$I1386+1)-INDEX(FC_E2,$I1386))/(INDEX(FC_L,$I1386+1)-INDEX(FC_L,$I1386))</f>
        <v>0.36241411764705883</v>
      </c>
      <c r="L1386" s="25">
        <f>INDEX(FC_E3,$I1386)+(MEDIAN(MinStable,$F1386,1)-INDEX(FC_L,$I1386))*(INDEX(FC_E3,$I1386+1)-INDEX(FC_E3,$I1386))/(INDEX(FC_L,$I1386+1)-INDEX(FC_L,$I1386))</f>
        <v>0.35635376470588237</v>
      </c>
      <c r="M1386" s="26">
        <f>(Cap_1*F1386/J1386+IF(N_base&gt;=2,Cap_2*F1386/K1386,0)+IF(N_base&gt;=3,Cap_3*F1386/L1386,0))*dt/60</f>
        <v>8.0594924147752905E-2</v>
      </c>
    </row>
    <row r="1387" spans="1:13" x14ac:dyDescent="0.2">
      <c r="A1387">
        <v>1385</v>
      </c>
      <c r="B1387" s="22">
        <f>A1387/1440</f>
        <v>0.96180555555555558</v>
      </c>
      <c r="C1387" s="27">
        <f>Sim!C1387</f>
        <v>1.7995000000000001</v>
      </c>
      <c r="D1387" s="24">
        <f>Cap_base</f>
        <v>3.4</v>
      </c>
      <c r="E1387" s="24">
        <f>MEDIAN(MinStable*D1387,C1387,D1387)</f>
        <v>1.7995000000000001</v>
      </c>
      <c r="F1387" s="25">
        <f>E1387/D1387</f>
        <v>0.52926470588235297</v>
      </c>
      <c r="G1387" s="24">
        <f>MAX(0,C1387-E1387)</f>
        <v>0</v>
      </c>
      <c r="H1387" s="24">
        <f>MAX(0,E1387-C1387)</f>
        <v>0</v>
      </c>
      <c r="I1387">
        <f>MIN(MATCH(MEDIAN(MinStable,F1387,1),FC_L,1),3)</f>
        <v>2</v>
      </c>
      <c r="J1387" s="25">
        <f>INDEX(FC_E1,$I1387)+(MEDIAN(MinStable,$F1387,1)-INDEX(FC_L,$I1387))*(INDEX(FC_E1,$I1387+1)-INDEX(FC_E1,$I1387))/(INDEX(FC_L,$I1387+1)-INDEX(FC_L,$I1387))</f>
        <v>0.36968235294117646</v>
      </c>
      <c r="K1387" s="25">
        <f>INDEX(FC_E2,$I1387)+(MEDIAN(MinStable,$F1387,1)-INDEX(FC_L,$I1387))*(INDEX(FC_E2,$I1387+1)-INDEX(FC_E2,$I1387))/(INDEX(FC_L,$I1387+1)-INDEX(FC_L,$I1387))</f>
        <v>0.36468235294117646</v>
      </c>
      <c r="L1387" s="25">
        <f>INDEX(FC_E3,$I1387)+(MEDIAN(MinStable,$F1387,1)-INDEX(FC_L,$I1387))*(INDEX(FC_E3,$I1387+1)-INDEX(FC_E3,$I1387))/(INDEX(FC_L,$I1387+1)-INDEX(FC_L,$I1387))</f>
        <v>0.35856529411764704</v>
      </c>
      <c r="M1387" s="26">
        <f>(Cap_1*F1387/J1387+IF(N_base&gt;=2,Cap_2*F1387/K1387,0)+IF(N_base&gt;=3,Cap_3*F1387/L1387,0))*dt/60</f>
        <v>8.2301854191160942E-2</v>
      </c>
    </row>
    <row r="1388" spans="1:13" x14ac:dyDescent="0.2">
      <c r="A1388">
        <v>1386</v>
      </c>
      <c r="B1388" s="22">
        <f>A1388/1440</f>
        <v>0.96250000000000002</v>
      </c>
      <c r="C1388" s="27">
        <f>Sim!C1388</f>
        <v>1.7408999999999999</v>
      </c>
      <c r="D1388" s="24">
        <f>Cap_base</f>
        <v>3.4</v>
      </c>
      <c r="E1388" s="24">
        <f>MEDIAN(MinStable*D1388,C1388,D1388)</f>
        <v>1.7408999999999999</v>
      </c>
      <c r="F1388" s="25">
        <f>E1388/D1388</f>
        <v>0.51202941176470584</v>
      </c>
      <c r="G1388" s="24">
        <f>MAX(0,C1388-E1388)</f>
        <v>0</v>
      </c>
      <c r="H1388" s="24">
        <f>MAX(0,E1388-C1388)</f>
        <v>0</v>
      </c>
      <c r="I1388">
        <f>MIN(MATCH(MEDIAN(MinStable,F1388,1),FC_L,1),3)</f>
        <v>2</v>
      </c>
      <c r="J1388" s="25">
        <f>INDEX(FC_E1,$I1388)+(MEDIAN(MinStable,$F1388,1)-INDEX(FC_L,$I1388))*(INDEX(FC_E1,$I1388+1)-INDEX(FC_E1,$I1388))/(INDEX(FC_L,$I1388+1)-INDEX(FC_L,$I1388))</f>
        <v>0.36692470588235293</v>
      </c>
      <c r="K1388" s="25">
        <f>INDEX(FC_E2,$I1388)+(MEDIAN(MinStable,$F1388,1)-INDEX(FC_L,$I1388))*(INDEX(FC_E2,$I1388+1)-INDEX(FC_E2,$I1388))/(INDEX(FC_L,$I1388+1)-INDEX(FC_L,$I1388))</f>
        <v>0.36192470588235293</v>
      </c>
      <c r="L1388" s="25">
        <f>INDEX(FC_E3,$I1388)+(MEDIAN(MinStable,$F1388,1)-INDEX(FC_L,$I1388))*(INDEX(FC_E3,$I1388+1)-INDEX(FC_E3,$I1388))/(INDEX(FC_L,$I1388+1)-INDEX(FC_L,$I1388))</f>
        <v>0.35587658823529411</v>
      </c>
      <c r="M1388" s="26">
        <f>(Cap_1*F1388/J1388+IF(N_base&gt;=2,Cap_2*F1388/K1388,0)+IF(N_base&gt;=3,Cap_3*F1388/L1388,0))*dt/60</f>
        <v>8.0223838772632422E-2</v>
      </c>
    </row>
    <row r="1389" spans="1:13" x14ac:dyDescent="0.2">
      <c r="A1389">
        <v>1387</v>
      </c>
      <c r="B1389" s="22">
        <f>A1389/1440</f>
        <v>0.96319444444444446</v>
      </c>
      <c r="C1389" s="27">
        <f>Sim!C1389</f>
        <v>1.7299</v>
      </c>
      <c r="D1389" s="24">
        <f>Cap_base</f>
        <v>3.4</v>
      </c>
      <c r="E1389" s="24">
        <f>MEDIAN(MinStable*D1389,C1389,D1389)</f>
        <v>1.7299</v>
      </c>
      <c r="F1389" s="25">
        <f>E1389/D1389</f>
        <v>0.50879411764705884</v>
      </c>
      <c r="G1389" s="24">
        <f>MAX(0,C1389-E1389)</f>
        <v>0</v>
      </c>
      <c r="H1389" s="24">
        <f>MAX(0,E1389-C1389)</f>
        <v>0</v>
      </c>
      <c r="I1389">
        <f>MIN(MATCH(MEDIAN(MinStable,F1389,1),FC_L,1),3)</f>
        <v>2</v>
      </c>
      <c r="J1389" s="25">
        <f>INDEX(FC_E1,$I1389)+(MEDIAN(MinStable,$F1389,1)-INDEX(FC_L,$I1389))*(INDEX(FC_E1,$I1389+1)-INDEX(FC_E1,$I1389))/(INDEX(FC_L,$I1389+1)-INDEX(FC_L,$I1389))</f>
        <v>0.36640705882352942</v>
      </c>
      <c r="K1389" s="25">
        <f>INDEX(FC_E2,$I1389)+(MEDIAN(MinStable,$F1389,1)-INDEX(FC_L,$I1389))*(INDEX(FC_E2,$I1389+1)-INDEX(FC_E2,$I1389))/(INDEX(FC_L,$I1389+1)-INDEX(FC_L,$I1389))</f>
        <v>0.36140705882352941</v>
      </c>
      <c r="L1389" s="25">
        <f>INDEX(FC_E3,$I1389)+(MEDIAN(MinStable,$F1389,1)-INDEX(FC_L,$I1389))*(INDEX(FC_E3,$I1389+1)-INDEX(FC_E3,$I1389))/(INDEX(FC_L,$I1389+1)-INDEX(FC_L,$I1389))</f>
        <v>0.35537188235294115</v>
      </c>
      <c r="M1389" s="26">
        <f>(Cap_1*F1389/J1389+IF(N_base&gt;=2,Cap_2*F1389/K1389,0)+IF(N_base&gt;=3,Cap_3*F1389/L1389,0))*dt/60</f>
        <v>7.9830259180989557E-2</v>
      </c>
    </row>
    <row r="1390" spans="1:13" x14ac:dyDescent="0.2">
      <c r="A1390">
        <v>1388</v>
      </c>
      <c r="B1390" s="22">
        <f>A1390/1440</f>
        <v>0.96388888888888891</v>
      </c>
      <c r="C1390" s="27">
        <f>Sim!C1390</f>
        <v>1.6435</v>
      </c>
      <c r="D1390" s="24">
        <f>Cap_base</f>
        <v>3.4</v>
      </c>
      <c r="E1390" s="24">
        <f>MEDIAN(MinStable*D1390,C1390,D1390)</f>
        <v>1.7</v>
      </c>
      <c r="F1390" s="25">
        <f>E1390/D1390</f>
        <v>0.5</v>
      </c>
      <c r="G1390" s="24">
        <f>MAX(0,C1390-E1390)</f>
        <v>0</v>
      </c>
      <c r="H1390" s="24">
        <f>MAX(0,E1390-C1390)</f>
        <v>5.6499999999999995E-2</v>
      </c>
      <c r="I1390">
        <f>MIN(MATCH(MEDIAN(MinStable,F1390,1),FC_L,1),3)</f>
        <v>2</v>
      </c>
      <c r="J1390" s="25">
        <f>INDEX(FC_E1,$I1390)+(MEDIAN(MinStable,$F1390,1)-INDEX(FC_L,$I1390))*(INDEX(FC_E1,$I1390+1)-INDEX(FC_E1,$I1390))/(INDEX(FC_L,$I1390+1)-INDEX(FC_L,$I1390))</f>
        <v>0.36499999999999999</v>
      </c>
      <c r="K1390" s="25">
        <f>INDEX(FC_E2,$I1390)+(MEDIAN(MinStable,$F1390,1)-INDEX(FC_L,$I1390))*(INDEX(FC_E2,$I1390+1)-INDEX(FC_E2,$I1390))/(INDEX(FC_L,$I1390+1)-INDEX(FC_L,$I1390))</f>
        <v>0.36</v>
      </c>
      <c r="L1390" s="25">
        <f>INDEX(FC_E3,$I1390)+(MEDIAN(MinStable,$F1390,1)-INDEX(FC_L,$I1390))*(INDEX(FC_E3,$I1390+1)-INDEX(FC_E3,$I1390))/(INDEX(FC_L,$I1390+1)-INDEX(FC_L,$I1390))</f>
        <v>0.35399999999999998</v>
      </c>
      <c r="M1390" s="26">
        <f>(Cap_1*F1390/J1390+IF(N_base&gt;=2,Cap_2*F1390/K1390,0)+IF(N_base&gt;=3,Cap_3*F1390/L1390,0))*dt/60</f>
        <v>7.8754761843338586E-2</v>
      </c>
    </row>
    <row r="1391" spans="1:13" x14ac:dyDescent="0.2">
      <c r="A1391">
        <v>1389</v>
      </c>
      <c r="B1391" s="22">
        <f>A1391/1440</f>
        <v>0.96458333333333335</v>
      </c>
      <c r="C1391" s="27">
        <f>Sim!C1391</f>
        <v>1.7237</v>
      </c>
      <c r="D1391" s="24">
        <f>Cap_base</f>
        <v>3.4</v>
      </c>
      <c r="E1391" s="24">
        <f>MEDIAN(MinStable*D1391,C1391,D1391)</f>
        <v>1.7237</v>
      </c>
      <c r="F1391" s="25">
        <f>E1391/D1391</f>
        <v>0.50697058823529417</v>
      </c>
      <c r="G1391" s="24">
        <f>MAX(0,C1391-E1391)</f>
        <v>0</v>
      </c>
      <c r="H1391" s="24">
        <f>MAX(0,E1391-C1391)</f>
        <v>0</v>
      </c>
      <c r="I1391">
        <f>MIN(MATCH(MEDIAN(MinStable,F1391,1),FC_L,1),3)</f>
        <v>2</v>
      </c>
      <c r="J1391" s="25">
        <f>INDEX(FC_E1,$I1391)+(MEDIAN(MinStable,$F1391,1)-INDEX(FC_L,$I1391))*(INDEX(FC_E1,$I1391+1)-INDEX(FC_E1,$I1391))/(INDEX(FC_L,$I1391+1)-INDEX(FC_L,$I1391))</f>
        <v>0.36611529411764704</v>
      </c>
      <c r="K1391" s="25">
        <f>INDEX(FC_E2,$I1391)+(MEDIAN(MinStable,$F1391,1)-INDEX(FC_L,$I1391))*(INDEX(FC_E2,$I1391+1)-INDEX(FC_E2,$I1391))/(INDEX(FC_L,$I1391+1)-INDEX(FC_L,$I1391))</f>
        <v>0.36111529411764703</v>
      </c>
      <c r="L1391" s="25">
        <f>INDEX(FC_E3,$I1391)+(MEDIAN(MinStable,$F1391,1)-INDEX(FC_L,$I1391))*(INDEX(FC_E3,$I1391+1)-INDEX(FC_E3,$I1391))/(INDEX(FC_L,$I1391+1)-INDEX(FC_L,$I1391))</f>
        <v>0.35508741176470587</v>
      </c>
      <c r="M1391" s="26">
        <f>(Cap_1*F1391/J1391+IF(N_base&gt;=2,Cap_2*F1391/K1391,0)+IF(N_base&gt;=3,Cap_3*F1391/L1391,0))*dt/60</f>
        <v>7.9607929931793095E-2</v>
      </c>
    </row>
    <row r="1392" spans="1:13" x14ac:dyDescent="0.2">
      <c r="A1392">
        <v>1390</v>
      </c>
      <c r="B1392" s="22">
        <f>A1392/1440</f>
        <v>0.96527777777777779</v>
      </c>
      <c r="C1392" s="27">
        <f>Sim!C1392</f>
        <v>1.7858000000000001</v>
      </c>
      <c r="D1392" s="24">
        <f>Cap_base</f>
        <v>3.4</v>
      </c>
      <c r="E1392" s="24">
        <f>MEDIAN(MinStable*D1392,C1392,D1392)</f>
        <v>1.7858000000000001</v>
      </c>
      <c r="F1392" s="25">
        <f>E1392/D1392</f>
        <v>0.52523529411764713</v>
      </c>
      <c r="G1392" s="24">
        <f>MAX(0,C1392-E1392)</f>
        <v>0</v>
      </c>
      <c r="H1392" s="24">
        <f>MAX(0,E1392-C1392)</f>
        <v>0</v>
      </c>
      <c r="I1392">
        <f>MIN(MATCH(MEDIAN(MinStable,F1392,1),FC_L,1),3)</f>
        <v>2</v>
      </c>
      <c r="J1392" s="25">
        <f>INDEX(FC_E1,$I1392)+(MEDIAN(MinStable,$F1392,1)-INDEX(FC_L,$I1392))*(INDEX(FC_E1,$I1392+1)-INDEX(FC_E1,$I1392))/(INDEX(FC_L,$I1392+1)-INDEX(FC_L,$I1392))</f>
        <v>0.36903764705882353</v>
      </c>
      <c r="K1392" s="25">
        <f>INDEX(FC_E2,$I1392)+(MEDIAN(MinStable,$F1392,1)-INDEX(FC_L,$I1392))*(INDEX(FC_E2,$I1392+1)-INDEX(FC_E2,$I1392))/(INDEX(FC_L,$I1392+1)-INDEX(FC_L,$I1392))</f>
        <v>0.36403764705882352</v>
      </c>
      <c r="L1392" s="25">
        <f>INDEX(FC_E3,$I1392)+(MEDIAN(MinStable,$F1392,1)-INDEX(FC_L,$I1392))*(INDEX(FC_E3,$I1392+1)-INDEX(FC_E3,$I1392))/(INDEX(FC_L,$I1392+1)-INDEX(FC_L,$I1392))</f>
        <v>0.35793670588235293</v>
      </c>
      <c r="M1392" s="26">
        <f>(Cap_1*F1392/J1392+IF(N_base&gt;=2,Cap_2*F1392/K1392,0)+IF(N_base&gt;=3,Cap_3*F1392/L1392,0))*dt/60</f>
        <v>8.1818836976042711E-2</v>
      </c>
    </row>
    <row r="1393" spans="1:13" x14ac:dyDescent="0.2">
      <c r="A1393">
        <v>1391</v>
      </c>
      <c r="B1393" s="22">
        <f>A1393/1440</f>
        <v>0.96597222222222223</v>
      </c>
      <c r="C1393" s="27">
        <f>Sim!C1393</f>
        <v>1.6971000000000001</v>
      </c>
      <c r="D1393" s="24">
        <f>Cap_base</f>
        <v>3.4</v>
      </c>
      <c r="E1393" s="24">
        <f>MEDIAN(MinStable*D1393,C1393,D1393)</f>
        <v>1.7</v>
      </c>
      <c r="F1393" s="25">
        <f>E1393/D1393</f>
        <v>0.5</v>
      </c>
      <c r="G1393" s="24">
        <f>MAX(0,C1393-E1393)</f>
        <v>0</v>
      </c>
      <c r="H1393" s="24">
        <f>MAX(0,E1393-C1393)</f>
        <v>2.8999999999999027E-3</v>
      </c>
      <c r="I1393">
        <f>MIN(MATCH(MEDIAN(MinStable,F1393,1),FC_L,1),3)</f>
        <v>2</v>
      </c>
      <c r="J1393" s="25">
        <f>INDEX(FC_E1,$I1393)+(MEDIAN(MinStable,$F1393,1)-INDEX(FC_L,$I1393))*(INDEX(FC_E1,$I1393+1)-INDEX(FC_E1,$I1393))/(INDEX(FC_L,$I1393+1)-INDEX(FC_L,$I1393))</f>
        <v>0.36499999999999999</v>
      </c>
      <c r="K1393" s="25">
        <f>INDEX(FC_E2,$I1393)+(MEDIAN(MinStable,$F1393,1)-INDEX(FC_L,$I1393))*(INDEX(FC_E2,$I1393+1)-INDEX(FC_E2,$I1393))/(INDEX(FC_L,$I1393+1)-INDEX(FC_L,$I1393))</f>
        <v>0.36</v>
      </c>
      <c r="L1393" s="25">
        <f>INDEX(FC_E3,$I1393)+(MEDIAN(MinStable,$F1393,1)-INDEX(FC_L,$I1393))*(INDEX(FC_E3,$I1393+1)-INDEX(FC_E3,$I1393))/(INDEX(FC_L,$I1393+1)-INDEX(FC_L,$I1393))</f>
        <v>0.35399999999999998</v>
      </c>
      <c r="M1393" s="26">
        <f>(Cap_1*F1393/J1393+IF(N_base&gt;=2,Cap_2*F1393/K1393,0)+IF(N_base&gt;=3,Cap_3*F1393/L1393,0))*dt/60</f>
        <v>7.8754761843338586E-2</v>
      </c>
    </row>
    <row r="1394" spans="1:13" x14ac:dyDescent="0.2">
      <c r="A1394">
        <v>1392</v>
      </c>
      <c r="B1394" s="22">
        <f>A1394/1440</f>
        <v>0.96666666666666667</v>
      </c>
      <c r="C1394" s="27">
        <f>Sim!C1394</f>
        <v>1.7765</v>
      </c>
      <c r="D1394" s="24">
        <f>Cap_base</f>
        <v>3.4</v>
      </c>
      <c r="E1394" s="24">
        <f>MEDIAN(MinStable*D1394,C1394,D1394)</f>
        <v>1.7765</v>
      </c>
      <c r="F1394" s="25">
        <f>E1394/D1394</f>
        <v>0.52249999999999996</v>
      </c>
      <c r="G1394" s="24">
        <f>MAX(0,C1394-E1394)</f>
        <v>0</v>
      </c>
      <c r="H1394" s="24">
        <f>MAX(0,E1394-C1394)</f>
        <v>0</v>
      </c>
      <c r="I1394">
        <f>MIN(MATCH(MEDIAN(MinStable,F1394,1),FC_L,1),3)</f>
        <v>2</v>
      </c>
      <c r="J1394" s="25">
        <f>INDEX(FC_E1,$I1394)+(MEDIAN(MinStable,$F1394,1)-INDEX(FC_L,$I1394))*(INDEX(FC_E1,$I1394+1)-INDEX(FC_E1,$I1394))/(INDEX(FC_L,$I1394+1)-INDEX(FC_L,$I1394))</f>
        <v>0.36859999999999998</v>
      </c>
      <c r="K1394" s="25">
        <f>INDEX(FC_E2,$I1394)+(MEDIAN(MinStable,$F1394,1)-INDEX(FC_L,$I1394))*(INDEX(FC_E2,$I1394+1)-INDEX(FC_E2,$I1394))/(INDEX(FC_L,$I1394+1)-INDEX(FC_L,$I1394))</f>
        <v>0.36359999999999998</v>
      </c>
      <c r="L1394" s="25">
        <f>INDEX(FC_E3,$I1394)+(MEDIAN(MinStable,$F1394,1)-INDEX(FC_L,$I1394))*(INDEX(FC_E3,$I1394+1)-INDEX(FC_E3,$I1394))/(INDEX(FC_L,$I1394+1)-INDEX(FC_L,$I1394))</f>
        <v>0.35750999999999999</v>
      </c>
      <c r="M1394" s="26">
        <f>(Cap_1*F1394/J1394+IF(N_base&gt;=2,Cap_2*F1394/K1394,0)+IF(N_base&gt;=3,Cap_3*F1394/L1394,0))*dt/60</f>
        <v>8.1489980640470708E-2</v>
      </c>
    </row>
    <row r="1395" spans="1:13" x14ac:dyDescent="0.2">
      <c r="A1395">
        <v>1393</v>
      </c>
      <c r="B1395" s="22">
        <f>A1395/1440</f>
        <v>0.96736111111111112</v>
      </c>
      <c r="C1395" s="27">
        <f>Sim!C1395</f>
        <v>1.6606000000000001</v>
      </c>
      <c r="D1395" s="24">
        <f>Cap_base</f>
        <v>3.4</v>
      </c>
      <c r="E1395" s="24">
        <f>MEDIAN(MinStable*D1395,C1395,D1395)</f>
        <v>1.7</v>
      </c>
      <c r="F1395" s="25">
        <f>E1395/D1395</f>
        <v>0.5</v>
      </c>
      <c r="G1395" s="24">
        <f>MAX(0,C1395-E1395)</f>
        <v>0</v>
      </c>
      <c r="H1395" s="24">
        <f>MAX(0,E1395-C1395)</f>
        <v>3.939999999999988E-2</v>
      </c>
      <c r="I1395">
        <f>MIN(MATCH(MEDIAN(MinStable,F1395,1),FC_L,1),3)</f>
        <v>2</v>
      </c>
      <c r="J1395" s="25">
        <f>INDEX(FC_E1,$I1395)+(MEDIAN(MinStable,$F1395,1)-INDEX(FC_L,$I1395))*(INDEX(FC_E1,$I1395+1)-INDEX(FC_E1,$I1395))/(INDEX(FC_L,$I1395+1)-INDEX(FC_L,$I1395))</f>
        <v>0.36499999999999999</v>
      </c>
      <c r="K1395" s="25">
        <f>INDEX(FC_E2,$I1395)+(MEDIAN(MinStable,$F1395,1)-INDEX(FC_L,$I1395))*(INDEX(FC_E2,$I1395+1)-INDEX(FC_E2,$I1395))/(INDEX(FC_L,$I1395+1)-INDEX(FC_L,$I1395))</f>
        <v>0.36</v>
      </c>
      <c r="L1395" s="25">
        <f>INDEX(FC_E3,$I1395)+(MEDIAN(MinStable,$F1395,1)-INDEX(FC_L,$I1395))*(INDEX(FC_E3,$I1395+1)-INDEX(FC_E3,$I1395))/(INDEX(FC_L,$I1395+1)-INDEX(FC_L,$I1395))</f>
        <v>0.35399999999999998</v>
      </c>
      <c r="M1395" s="26">
        <f>(Cap_1*F1395/J1395+IF(N_base&gt;=2,Cap_2*F1395/K1395,0)+IF(N_base&gt;=3,Cap_3*F1395/L1395,0))*dt/60</f>
        <v>7.8754761843338586E-2</v>
      </c>
    </row>
    <row r="1396" spans="1:13" x14ac:dyDescent="0.2">
      <c r="A1396">
        <v>1394</v>
      </c>
      <c r="B1396" s="22">
        <f>A1396/1440</f>
        <v>0.96805555555555556</v>
      </c>
      <c r="C1396" s="27">
        <f>Sim!C1396</f>
        <v>1.619</v>
      </c>
      <c r="D1396" s="24">
        <f>Cap_base</f>
        <v>3.4</v>
      </c>
      <c r="E1396" s="24">
        <f>MEDIAN(MinStable*D1396,C1396,D1396)</f>
        <v>1.7</v>
      </c>
      <c r="F1396" s="25">
        <f>E1396/D1396</f>
        <v>0.5</v>
      </c>
      <c r="G1396" s="24">
        <f>MAX(0,C1396-E1396)</f>
        <v>0</v>
      </c>
      <c r="H1396" s="24">
        <f>MAX(0,E1396-C1396)</f>
        <v>8.0999999999999961E-2</v>
      </c>
      <c r="I1396">
        <f>MIN(MATCH(MEDIAN(MinStable,F1396,1),FC_L,1),3)</f>
        <v>2</v>
      </c>
      <c r="J1396" s="25">
        <f>INDEX(FC_E1,$I1396)+(MEDIAN(MinStable,$F1396,1)-INDEX(FC_L,$I1396))*(INDEX(FC_E1,$I1396+1)-INDEX(FC_E1,$I1396))/(INDEX(FC_L,$I1396+1)-INDEX(FC_L,$I1396))</f>
        <v>0.36499999999999999</v>
      </c>
      <c r="K1396" s="25">
        <f>INDEX(FC_E2,$I1396)+(MEDIAN(MinStable,$F1396,1)-INDEX(FC_L,$I1396))*(INDEX(FC_E2,$I1396+1)-INDEX(FC_E2,$I1396))/(INDEX(FC_L,$I1396+1)-INDEX(FC_L,$I1396))</f>
        <v>0.36</v>
      </c>
      <c r="L1396" s="25">
        <f>INDEX(FC_E3,$I1396)+(MEDIAN(MinStable,$F1396,1)-INDEX(FC_L,$I1396))*(INDEX(FC_E3,$I1396+1)-INDEX(FC_E3,$I1396))/(INDEX(FC_L,$I1396+1)-INDEX(FC_L,$I1396))</f>
        <v>0.35399999999999998</v>
      </c>
      <c r="M1396" s="26">
        <f>(Cap_1*F1396/J1396+IF(N_base&gt;=2,Cap_2*F1396/K1396,0)+IF(N_base&gt;=3,Cap_3*F1396/L1396,0))*dt/60</f>
        <v>7.8754761843338586E-2</v>
      </c>
    </row>
    <row r="1397" spans="1:13" x14ac:dyDescent="0.2">
      <c r="A1397">
        <v>1395</v>
      </c>
      <c r="B1397" s="22">
        <f>A1397/1440</f>
        <v>0.96875</v>
      </c>
      <c r="C1397" s="27">
        <f>Sim!C1397</f>
        <v>1.73</v>
      </c>
      <c r="D1397" s="24">
        <f>Cap_base</f>
        <v>3.4</v>
      </c>
      <c r="E1397" s="24">
        <f>MEDIAN(MinStable*D1397,C1397,D1397)</f>
        <v>1.73</v>
      </c>
      <c r="F1397" s="25">
        <f>E1397/D1397</f>
        <v>0.50882352941176467</v>
      </c>
      <c r="G1397" s="24">
        <f>MAX(0,C1397-E1397)</f>
        <v>0</v>
      </c>
      <c r="H1397" s="24">
        <f>MAX(0,E1397-C1397)</f>
        <v>0</v>
      </c>
      <c r="I1397">
        <f>MIN(MATCH(MEDIAN(MinStable,F1397,1),FC_L,1),3)</f>
        <v>2</v>
      </c>
      <c r="J1397" s="25">
        <f>INDEX(FC_E1,$I1397)+(MEDIAN(MinStable,$F1397,1)-INDEX(FC_L,$I1397))*(INDEX(FC_E1,$I1397+1)-INDEX(FC_E1,$I1397))/(INDEX(FC_L,$I1397+1)-INDEX(FC_L,$I1397))</f>
        <v>0.36641176470588233</v>
      </c>
      <c r="K1397" s="25">
        <f>INDEX(FC_E2,$I1397)+(MEDIAN(MinStable,$F1397,1)-INDEX(FC_L,$I1397))*(INDEX(FC_E2,$I1397+1)-INDEX(FC_E2,$I1397))/(INDEX(FC_L,$I1397+1)-INDEX(FC_L,$I1397))</f>
        <v>0.36141176470588232</v>
      </c>
      <c r="L1397" s="25">
        <f>INDEX(FC_E3,$I1397)+(MEDIAN(MinStable,$F1397,1)-INDEX(FC_L,$I1397))*(INDEX(FC_E3,$I1397+1)-INDEX(FC_E3,$I1397))/(INDEX(FC_L,$I1397+1)-INDEX(FC_L,$I1397))</f>
        <v>0.35537647058823529</v>
      </c>
      <c r="M1397" s="26">
        <f>(Cap_1*F1397/J1397+IF(N_base&gt;=2,Cap_2*F1397/K1397,0)+IF(N_base&gt;=3,Cap_3*F1397/L1397,0))*dt/60</f>
        <v>7.9833842217173823E-2</v>
      </c>
    </row>
    <row r="1398" spans="1:13" x14ac:dyDescent="0.2">
      <c r="A1398">
        <v>1396</v>
      </c>
      <c r="B1398" s="22">
        <f>A1398/1440</f>
        <v>0.96944444444444444</v>
      </c>
      <c r="C1398" s="27">
        <f>Sim!C1398</f>
        <v>1.5903</v>
      </c>
      <c r="D1398" s="24">
        <f>Cap_base</f>
        <v>3.4</v>
      </c>
      <c r="E1398" s="24">
        <f>MEDIAN(MinStable*D1398,C1398,D1398)</f>
        <v>1.7</v>
      </c>
      <c r="F1398" s="25">
        <f>E1398/D1398</f>
        <v>0.5</v>
      </c>
      <c r="G1398" s="24">
        <f>MAX(0,C1398-E1398)</f>
        <v>0</v>
      </c>
      <c r="H1398" s="24">
        <f>MAX(0,E1398-C1398)</f>
        <v>0.10969999999999991</v>
      </c>
      <c r="I1398">
        <f>MIN(MATCH(MEDIAN(MinStable,F1398,1),FC_L,1),3)</f>
        <v>2</v>
      </c>
      <c r="J1398" s="25">
        <f>INDEX(FC_E1,$I1398)+(MEDIAN(MinStable,$F1398,1)-INDEX(FC_L,$I1398))*(INDEX(FC_E1,$I1398+1)-INDEX(FC_E1,$I1398))/(INDEX(FC_L,$I1398+1)-INDEX(FC_L,$I1398))</f>
        <v>0.36499999999999999</v>
      </c>
      <c r="K1398" s="25">
        <f>INDEX(FC_E2,$I1398)+(MEDIAN(MinStable,$F1398,1)-INDEX(FC_L,$I1398))*(INDEX(FC_E2,$I1398+1)-INDEX(FC_E2,$I1398))/(INDEX(FC_L,$I1398+1)-INDEX(FC_L,$I1398))</f>
        <v>0.36</v>
      </c>
      <c r="L1398" s="25">
        <f>INDEX(FC_E3,$I1398)+(MEDIAN(MinStable,$F1398,1)-INDEX(FC_L,$I1398))*(INDEX(FC_E3,$I1398+1)-INDEX(FC_E3,$I1398))/(INDEX(FC_L,$I1398+1)-INDEX(FC_L,$I1398))</f>
        <v>0.35399999999999998</v>
      </c>
      <c r="M1398" s="26">
        <f>(Cap_1*F1398/J1398+IF(N_base&gt;=2,Cap_2*F1398/K1398,0)+IF(N_base&gt;=3,Cap_3*F1398/L1398,0))*dt/60</f>
        <v>7.8754761843338586E-2</v>
      </c>
    </row>
    <row r="1399" spans="1:13" x14ac:dyDescent="0.2">
      <c r="A1399">
        <v>1397</v>
      </c>
      <c r="B1399" s="22">
        <f>A1399/1440</f>
        <v>0.97013888888888888</v>
      </c>
      <c r="C1399" s="27">
        <f>Sim!C1399</f>
        <v>1.5923</v>
      </c>
      <c r="D1399" s="24">
        <f>Cap_base</f>
        <v>3.4</v>
      </c>
      <c r="E1399" s="24">
        <f>MEDIAN(MinStable*D1399,C1399,D1399)</f>
        <v>1.7</v>
      </c>
      <c r="F1399" s="25">
        <f>E1399/D1399</f>
        <v>0.5</v>
      </c>
      <c r="G1399" s="24">
        <f>MAX(0,C1399-E1399)</f>
        <v>0</v>
      </c>
      <c r="H1399" s="24">
        <f>MAX(0,E1399-C1399)</f>
        <v>0.10769999999999991</v>
      </c>
      <c r="I1399">
        <f>MIN(MATCH(MEDIAN(MinStable,F1399,1),FC_L,1),3)</f>
        <v>2</v>
      </c>
      <c r="J1399" s="25">
        <f>INDEX(FC_E1,$I1399)+(MEDIAN(MinStable,$F1399,1)-INDEX(FC_L,$I1399))*(INDEX(FC_E1,$I1399+1)-INDEX(FC_E1,$I1399))/(INDEX(FC_L,$I1399+1)-INDEX(FC_L,$I1399))</f>
        <v>0.36499999999999999</v>
      </c>
      <c r="K1399" s="25">
        <f>INDEX(FC_E2,$I1399)+(MEDIAN(MinStable,$F1399,1)-INDEX(FC_L,$I1399))*(INDEX(FC_E2,$I1399+1)-INDEX(FC_E2,$I1399))/(INDEX(FC_L,$I1399+1)-INDEX(FC_L,$I1399))</f>
        <v>0.36</v>
      </c>
      <c r="L1399" s="25">
        <f>INDEX(FC_E3,$I1399)+(MEDIAN(MinStable,$F1399,1)-INDEX(FC_L,$I1399))*(INDEX(FC_E3,$I1399+1)-INDEX(FC_E3,$I1399))/(INDEX(FC_L,$I1399+1)-INDEX(FC_L,$I1399))</f>
        <v>0.35399999999999998</v>
      </c>
      <c r="M1399" s="26">
        <f>(Cap_1*F1399/J1399+IF(N_base&gt;=2,Cap_2*F1399/K1399,0)+IF(N_base&gt;=3,Cap_3*F1399/L1399,0))*dt/60</f>
        <v>7.8754761843338586E-2</v>
      </c>
    </row>
    <row r="1400" spans="1:13" x14ac:dyDescent="0.2">
      <c r="A1400">
        <v>1398</v>
      </c>
      <c r="B1400" s="22">
        <f>A1400/1440</f>
        <v>0.97083333333333333</v>
      </c>
      <c r="C1400" s="27">
        <f>Sim!C1400</f>
        <v>1.6073</v>
      </c>
      <c r="D1400" s="24">
        <f>Cap_base</f>
        <v>3.4</v>
      </c>
      <c r="E1400" s="24">
        <f>MEDIAN(MinStable*D1400,C1400,D1400)</f>
        <v>1.7</v>
      </c>
      <c r="F1400" s="25">
        <f>E1400/D1400</f>
        <v>0.5</v>
      </c>
      <c r="G1400" s="24">
        <f>MAX(0,C1400-E1400)</f>
        <v>0</v>
      </c>
      <c r="H1400" s="24">
        <f>MAX(0,E1400-C1400)</f>
        <v>9.2700000000000005E-2</v>
      </c>
      <c r="I1400">
        <f>MIN(MATCH(MEDIAN(MinStable,F1400,1),FC_L,1),3)</f>
        <v>2</v>
      </c>
      <c r="J1400" s="25">
        <f>INDEX(FC_E1,$I1400)+(MEDIAN(MinStable,$F1400,1)-INDEX(FC_L,$I1400))*(INDEX(FC_E1,$I1400+1)-INDEX(FC_E1,$I1400))/(INDEX(FC_L,$I1400+1)-INDEX(FC_L,$I1400))</f>
        <v>0.36499999999999999</v>
      </c>
      <c r="K1400" s="25">
        <f>INDEX(FC_E2,$I1400)+(MEDIAN(MinStable,$F1400,1)-INDEX(FC_L,$I1400))*(INDEX(FC_E2,$I1400+1)-INDEX(FC_E2,$I1400))/(INDEX(FC_L,$I1400+1)-INDEX(FC_L,$I1400))</f>
        <v>0.36</v>
      </c>
      <c r="L1400" s="25">
        <f>INDEX(FC_E3,$I1400)+(MEDIAN(MinStable,$F1400,1)-INDEX(FC_L,$I1400))*(INDEX(FC_E3,$I1400+1)-INDEX(FC_E3,$I1400))/(INDEX(FC_L,$I1400+1)-INDEX(FC_L,$I1400))</f>
        <v>0.35399999999999998</v>
      </c>
      <c r="M1400" s="26">
        <f>(Cap_1*F1400/J1400+IF(N_base&gt;=2,Cap_2*F1400/K1400,0)+IF(N_base&gt;=3,Cap_3*F1400/L1400,0))*dt/60</f>
        <v>7.8754761843338586E-2</v>
      </c>
    </row>
    <row r="1401" spans="1:13" x14ac:dyDescent="0.2">
      <c r="A1401">
        <v>1399</v>
      </c>
      <c r="B1401" s="22">
        <f>A1401/1440</f>
        <v>0.97152777777777777</v>
      </c>
      <c r="C1401" s="27">
        <f>Sim!C1401</f>
        <v>1.6966000000000001</v>
      </c>
      <c r="D1401" s="24">
        <f>Cap_base</f>
        <v>3.4</v>
      </c>
      <c r="E1401" s="24">
        <f>MEDIAN(MinStable*D1401,C1401,D1401)</f>
        <v>1.7</v>
      </c>
      <c r="F1401" s="25">
        <f>E1401/D1401</f>
        <v>0.5</v>
      </c>
      <c r="G1401" s="24">
        <f>MAX(0,C1401-E1401)</f>
        <v>0</v>
      </c>
      <c r="H1401" s="24">
        <f>MAX(0,E1401-C1401)</f>
        <v>3.3999999999998476E-3</v>
      </c>
      <c r="I1401">
        <f>MIN(MATCH(MEDIAN(MinStable,F1401,1),FC_L,1),3)</f>
        <v>2</v>
      </c>
      <c r="J1401" s="25">
        <f>INDEX(FC_E1,$I1401)+(MEDIAN(MinStable,$F1401,1)-INDEX(FC_L,$I1401))*(INDEX(FC_E1,$I1401+1)-INDEX(FC_E1,$I1401))/(INDEX(FC_L,$I1401+1)-INDEX(FC_L,$I1401))</f>
        <v>0.36499999999999999</v>
      </c>
      <c r="K1401" s="25">
        <f>INDEX(FC_E2,$I1401)+(MEDIAN(MinStable,$F1401,1)-INDEX(FC_L,$I1401))*(INDEX(FC_E2,$I1401+1)-INDEX(FC_E2,$I1401))/(INDEX(FC_L,$I1401+1)-INDEX(FC_L,$I1401))</f>
        <v>0.36</v>
      </c>
      <c r="L1401" s="25">
        <f>INDEX(FC_E3,$I1401)+(MEDIAN(MinStable,$F1401,1)-INDEX(FC_L,$I1401))*(INDEX(FC_E3,$I1401+1)-INDEX(FC_E3,$I1401))/(INDEX(FC_L,$I1401+1)-INDEX(FC_L,$I1401))</f>
        <v>0.35399999999999998</v>
      </c>
      <c r="M1401" s="26">
        <f>(Cap_1*F1401/J1401+IF(N_base&gt;=2,Cap_2*F1401/K1401,0)+IF(N_base&gt;=3,Cap_3*F1401/L1401,0))*dt/60</f>
        <v>7.8754761843338586E-2</v>
      </c>
    </row>
    <row r="1402" spans="1:13" x14ac:dyDescent="0.2">
      <c r="A1402">
        <v>1400</v>
      </c>
      <c r="B1402" s="22">
        <f>A1402/1440</f>
        <v>0.97222222222222221</v>
      </c>
      <c r="C1402" s="27">
        <f>Sim!C1402</f>
        <v>1.6314</v>
      </c>
      <c r="D1402" s="24">
        <f>Cap_base</f>
        <v>3.4</v>
      </c>
      <c r="E1402" s="24">
        <f>MEDIAN(MinStable*D1402,C1402,D1402)</f>
        <v>1.7</v>
      </c>
      <c r="F1402" s="25">
        <f>E1402/D1402</f>
        <v>0.5</v>
      </c>
      <c r="G1402" s="24">
        <f>MAX(0,C1402-E1402)</f>
        <v>0</v>
      </c>
      <c r="H1402" s="24">
        <f>MAX(0,E1402-C1402)</f>
        <v>6.8599999999999994E-2</v>
      </c>
      <c r="I1402">
        <f>MIN(MATCH(MEDIAN(MinStable,F1402,1),FC_L,1),3)</f>
        <v>2</v>
      </c>
      <c r="J1402" s="25">
        <f>INDEX(FC_E1,$I1402)+(MEDIAN(MinStable,$F1402,1)-INDEX(FC_L,$I1402))*(INDEX(FC_E1,$I1402+1)-INDEX(FC_E1,$I1402))/(INDEX(FC_L,$I1402+1)-INDEX(FC_L,$I1402))</f>
        <v>0.36499999999999999</v>
      </c>
      <c r="K1402" s="25">
        <f>INDEX(FC_E2,$I1402)+(MEDIAN(MinStable,$F1402,1)-INDEX(FC_L,$I1402))*(INDEX(FC_E2,$I1402+1)-INDEX(FC_E2,$I1402))/(INDEX(FC_L,$I1402+1)-INDEX(FC_L,$I1402))</f>
        <v>0.36</v>
      </c>
      <c r="L1402" s="25">
        <f>INDEX(FC_E3,$I1402)+(MEDIAN(MinStable,$F1402,1)-INDEX(FC_L,$I1402))*(INDEX(FC_E3,$I1402+1)-INDEX(FC_E3,$I1402))/(INDEX(FC_L,$I1402+1)-INDEX(FC_L,$I1402))</f>
        <v>0.35399999999999998</v>
      </c>
      <c r="M1402" s="26">
        <f>(Cap_1*F1402/J1402+IF(N_base&gt;=2,Cap_2*F1402/K1402,0)+IF(N_base&gt;=3,Cap_3*F1402/L1402,0))*dt/60</f>
        <v>7.8754761843338586E-2</v>
      </c>
    </row>
    <row r="1403" spans="1:13" x14ac:dyDescent="0.2">
      <c r="A1403">
        <v>1401</v>
      </c>
      <c r="B1403" s="22">
        <f>A1403/1440</f>
        <v>0.97291666666666665</v>
      </c>
      <c r="C1403" s="27">
        <f>Sim!C1403</f>
        <v>1.7150000000000001</v>
      </c>
      <c r="D1403" s="24">
        <f>Cap_base</f>
        <v>3.4</v>
      </c>
      <c r="E1403" s="24">
        <f>MEDIAN(MinStable*D1403,C1403,D1403)</f>
        <v>1.7150000000000001</v>
      </c>
      <c r="F1403" s="25">
        <f>E1403/D1403</f>
        <v>0.50441176470588234</v>
      </c>
      <c r="G1403" s="24">
        <f>MAX(0,C1403-E1403)</f>
        <v>0</v>
      </c>
      <c r="H1403" s="24">
        <f>MAX(0,E1403-C1403)</f>
        <v>0</v>
      </c>
      <c r="I1403">
        <f>MIN(MATCH(MEDIAN(MinStable,F1403,1),FC_L,1),3)</f>
        <v>2</v>
      </c>
      <c r="J1403" s="25">
        <f>INDEX(FC_E1,$I1403)+(MEDIAN(MinStable,$F1403,1)-INDEX(FC_L,$I1403))*(INDEX(FC_E1,$I1403+1)-INDEX(FC_E1,$I1403))/(INDEX(FC_L,$I1403+1)-INDEX(FC_L,$I1403))</f>
        <v>0.36570588235294116</v>
      </c>
      <c r="K1403" s="25">
        <f>INDEX(FC_E2,$I1403)+(MEDIAN(MinStable,$F1403,1)-INDEX(FC_L,$I1403))*(INDEX(FC_E2,$I1403+1)-INDEX(FC_E2,$I1403))/(INDEX(FC_L,$I1403+1)-INDEX(FC_L,$I1403))</f>
        <v>0.36070588235294115</v>
      </c>
      <c r="L1403" s="25">
        <f>INDEX(FC_E3,$I1403)+(MEDIAN(MinStable,$F1403,1)-INDEX(FC_L,$I1403))*(INDEX(FC_E3,$I1403+1)-INDEX(FC_E3,$I1403))/(INDEX(FC_L,$I1403+1)-INDEX(FC_L,$I1403))</f>
        <v>0.35468823529411764</v>
      </c>
      <c r="M1403" s="26">
        <f>(Cap_1*F1403/J1403+IF(N_base&gt;=2,Cap_2*F1403/K1403,0)+IF(N_base&gt;=3,Cap_3*F1403/L1403,0))*dt/60</f>
        <v>7.9295349913896765E-2</v>
      </c>
    </row>
    <row r="1404" spans="1:13" x14ac:dyDescent="0.2">
      <c r="A1404">
        <v>1402</v>
      </c>
      <c r="B1404" s="22">
        <f>A1404/1440</f>
        <v>0.97361111111111109</v>
      </c>
      <c r="C1404" s="27">
        <f>Sim!C1404</f>
        <v>1.5589</v>
      </c>
      <c r="D1404" s="24">
        <f>Cap_base</f>
        <v>3.4</v>
      </c>
      <c r="E1404" s="24">
        <f>MEDIAN(MinStable*D1404,C1404,D1404)</f>
        <v>1.7</v>
      </c>
      <c r="F1404" s="25">
        <f>E1404/D1404</f>
        <v>0.5</v>
      </c>
      <c r="G1404" s="24">
        <f>MAX(0,C1404-E1404)</f>
        <v>0</v>
      </c>
      <c r="H1404" s="24">
        <f>MAX(0,E1404-C1404)</f>
        <v>0.1411</v>
      </c>
      <c r="I1404">
        <f>MIN(MATCH(MEDIAN(MinStable,F1404,1),FC_L,1),3)</f>
        <v>2</v>
      </c>
      <c r="J1404" s="25">
        <f>INDEX(FC_E1,$I1404)+(MEDIAN(MinStable,$F1404,1)-INDEX(FC_L,$I1404))*(INDEX(FC_E1,$I1404+1)-INDEX(FC_E1,$I1404))/(INDEX(FC_L,$I1404+1)-INDEX(FC_L,$I1404))</f>
        <v>0.36499999999999999</v>
      </c>
      <c r="K1404" s="25">
        <f>INDEX(FC_E2,$I1404)+(MEDIAN(MinStable,$F1404,1)-INDEX(FC_L,$I1404))*(INDEX(FC_E2,$I1404+1)-INDEX(FC_E2,$I1404))/(INDEX(FC_L,$I1404+1)-INDEX(FC_L,$I1404))</f>
        <v>0.36</v>
      </c>
      <c r="L1404" s="25">
        <f>INDEX(FC_E3,$I1404)+(MEDIAN(MinStable,$F1404,1)-INDEX(FC_L,$I1404))*(INDEX(FC_E3,$I1404+1)-INDEX(FC_E3,$I1404))/(INDEX(FC_L,$I1404+1)-INDEX(FC_L,$I1404))</f>
        <v>0.35399999999999998</v>
      </c>
      <c r="M1404" s="26">
        <f>(Cap_1*F1404/J1404+IF(N_base&gt;=2,Cap_2*F1404/K1404,0)+IF(N_base&gt;=3,Cap_3*F1404/L1404,0))*dt/60</f>
        <v>7.8754761843338586E-2</v>
      </c>
    </row>
    <row r="1405" spans="1:13" x14ac:dyDescent="0.2">
      <c r="A1405">
        <v>1403</v>
      </c>
      <c r="B1405" s="22">
        <f>A1405/1440</f>
        <v>0.97430555555555554</v>
      </c>
      <c r="C1405" s="27">
        <f>Sim!C1405</f>
        <v>1.6091</v>
      </c>
      <c r="D1405" s="24">
        <f>Cap_base</f>
        <v>3.4</v>
      </c>
      <c r="E1405" s="24">
        <f>MEDIAN(MinStable*D1405,C1405,D1405)</f>
        <v>1.7</v>
      </c>
      <c r="F1405" s="25">
        <f>E1405/D1405</f>
        <v>0.5</v>
      </c>
      <c r="G1405" s="24">
        <f>MAX(0,C1405-E1405)</f>
        <v>0</v>
      </c>
      <c r="H1405" s="24">
        <f>MAX(0,E1405-C1405)</f>
        <v>9.0899999999999981E-2</v>
      </c>
      <c r="I1405">
        <f>MIN(MATCH(MEDIAN(MinStable,F1405,1),FC_L,1),3)</f>
        <v>2</v>
      </c>
      <c r="J1405" s="25">
        <f>INDEX(FC_E1,$I1405)+(MEDIAN(MinStable,$F1405,1)-INDEX(FC_L,$I1405))*(INDEX(FC_E1,$I1405+1)-INDEX(FC_E1,$I1405))/(INDEX(FC_L,$I1405+1)-INDEX(FC_L,$I1405))</f>
        <v>0.36499999999999999</v>
      </c>
      <c r="K1405" s="25">
        <f>INDEX(FC_E2,$I1405)+(MEDIAN(MinStable,$F1405,1)-INDEX(FC_L,$I1405))*(INDEX(FC_E2,$I1405+1)-INDEX(FC_E2,$I1405))/(INDEX(FC_L,$I1405+1)-INDEX(FC_L,$I1405))</f>
        <v>0.36</v>
      </c>
      <c r="L1405" s="25">
        <f>INDEX(FC_E3,$I1405)+(MEDIAN(MinStable,$F1405,1)-INDEX(FC_L,$I1405))*(INDEX(FC_E3,$I1405+1)-INDEX(FC_E3,$I1405))/(INDEX(FC_L,$I1405+1)-INDEX(FC_L,$I1405))</f>
        <v>0.35399999999999998</v>
      </c>
      <c r="M1405" s="26">
        <f>(Cap_1*F1405/J1405+IF(N_base&gt;=2,Cap_2*F1405/K1405,0)+IF(N_base&gt;=3,Cap_3*F1405/L1405,0))*dt/60</f>
        <v>7.8754761843338586E-2</v>
      </c>
    </row>
    <row r="1406" spans="1:13" x14ac:dyDescent="0.2">
      <c r="A1406">
        <v>1404</v>
      </c>
      <c r="B1406" s="22">
        <f>A1406/1440</f>
        <v>0.97499999999999998</v>
      </c>
      <c r="C1406" s="27">
        <f>Sim!C1406</f>
        <v>1.5908</v>
      </c>
      <c r="D1406" s="24">
        <f>Cap_base</f>
        <v>3.4</v>
      </c>
      <c r="E1406" s="24">
        <f>MEDIAN(MinStable*D1406,C1406,D1406)</f>
        <v>1.7</v>
      </c>
      <c r="F1406" s="25">
        <f>E1406/D1406</f>
        <v>0.5</v>
      </c>
      <c r="G1406" s="24">
        <f>MAX(0,C1406-E1406)</f>
        <v>0</v>
      </c>
      <c r="H1406" s="24">
        <f>MAX(0,E1406-C1406)</f>
        <v>0.10919999999999996</v>
      </c>
      <c r="I1406">
        <f>MIN(MATCH(MEDIAN(MinStable,F1406,1),FC_L,1),3)</f>
        <v>2</v>
      </c>
      <c r="J1406" s="25">
        <f>INDEX(FC_E1,$I1406)+(MEDIAN(MinStable,$F1406,1)-INDEX(FC_L,$I1406))*(INDEX(FC_E1,$I1406+1)-INDEX(FC_E1,$I1406))/(INDEX(FC_L,$I1406+1)-INDEX(FC_L,$I1406))</f>
        <v>0.36499999999999999</v>
      </c>
      <c r="K1406" s="25">
        <f>INDEX(FC_E2,$I1406)+(MEDIAN(MinStable,$F1406,1)-INDEX(FC_L,$I1406))*(INDEX(FC_E2,$I1406+1)-INDEX(FC_E2,$I1406))/(INDEX(FC_L,$I1406+1)-INDEX(FC_L,$I1406))</f>
        <v>0.36</v>
      </c>
      <c r="L1406" s="25">
        <f>INDEX(FC_E3,$I1406)+(MEDIAN(MinStable,$F1406,1)-INDEX(FC_L,$I1406))*(INDEX(FC_E3,$I1406+1)-INDEX(FC_E3,$I1406))/(INDEX(FC_L,$I1406+1)-INDEX(FC_L,$I1406))</f>
        <v>0.35399999999999998</v>
      </c>
      <c r="M1406" s="26">
        <f>(Cap_1*F1406/J1406+IF(N_base&gt;=2,Cap_2*F1406/K1406,0)+IF(N_base&gt;=3,Cap_3*F1406/L1406,0))*dt/60</f>
        <v>7.8754761843338586E-2</v>
      </c>
    </row>
    <row r="1407" spans="1:13" x14ac:dyDescent="0.2">
      <c r="A1407">
        <v>1405</v>
      </c>
      <c r="B1407" s="22">
        <f>A1407/1440</f>
        <v>0.97569444444444442</v>
      </c>
      <c r="C1407" s="27">
        <f>Sim!C1407</f>
        <v>1.5838000000000001</v>
      </c>
      <c r="D1407" s="24">
        <f>Cap_base</f>
        <v>3.4</v>
      </c>
      <c r="E1407" s="24">
        <f>MEDIAN(MinStable*D1407,C1407,D1407)</f>
        <v>1.7</v>
      </c>
      <c r="F1407" s="25">
        <f>E1407/D1407</f>
        <v>0.5</v>
      </c>
      <c r="G1407" s="24">
        <f>MAX(0,C1407-E1407)</f>
        <v>0</v>
      </c>
      <c r="H1407" s="24">
        <f>MAX(0,E1407-C1407)</f>
        <v>0.11619999999999986</v>
      </c>
      <c r="I1407">
        <f>MIN(MATCH(MEDIAN(MinStable,F1407,1),FC_L,1),3)</f>
        <v>2</v>
      </c>
      <c r="J1407" s="25">
        <f>INDEX(FC_E1,$I1407)+(MEDIAN(MinStable,$F1407,1)-INDEX(FC_L,$I1407))*(INDEX(FC_E1,$I1407+1)-INDEX(FC_E1,$I1407))/(INDEX(FC_L,$I1407+1)-INDEX(FC_L,$I1407))</f>
        <v>0.36499999999999999</v>
      </c>
      <c r="K1407" s="25">
        <f>INDEX(FC_E2,$I1407)+(MEDIAN(MinStable,$F1407,1)-INDEX(FC_L,$I1407))*(INDEX(FC_E2,$I1407+1)-INDEX(FC_E2,$I1407))/(INDEX(FC_L,$I1407+1)-INDEX(FC_L,$I1407))</f>
        <v>0.36</v>
      </c>
      <c r="L1407" s="25">
        <f>INDEX(FC_E3,$I1407)+(MEDIAN(MinStable,$F1407,1)-INDEX(FC_L,$I1407))*(INDEX(FC_E3,$I1407+1)-INDEX(FC_E3,$I1407))/(INDEX(FC_L,$I1407+1)-INDEX(FC_L,$I1407))</f>
        <v>0.35399999999999998</v>
      </c>
      <c r="M1407" s="26">
        <f>(Cap_1*F1407/J1407+IF(N_base&gt;=2,Cap_2*F1407/K1407,0)+IF(N_base&gt;=3,Cap_3*F1407/L1407,0))*dt/60</f>
        <v>7.8754761843338586E-2</v>
      </c>
    </row>
    <row r="1408" spans="1:13" x14ac:dyDescent="0.2">
      <c r="A1408">
        <v>1406</v>
      </c>
      <c r="B1408" s="22">
        <f>A1408/1440</f>
        <v>0.97638888888888886</v>
      </c>
      <c r="C1408" s="27">
        <f>Sim!C1408</f>
        <v>1.4701</v>
      </c>
      <c r="D1408" s="24">
        <f>Cap_base</f>
        <v>3.4</v>
      </c>
      <c r="E1408" s="24">
        <f>MEDIAN(MinStable*D1408,C1408,D1408)</f>
        <v>1.7</v>
      </c>
      <c r="F1408" s="25">
        <f>E1408/D1408</f>
        <v>0.5</v>
      </c>
      <c r="G1408" s="24">
        <f>MAX(0,C1408-E1408)</f>
        <v>0</v>
      </c>
      <c r="H1408" s="24">
        <f>MAX(0,E1408-C1408)</f>
        <v>0.22989999999999999</v>
      </c>
      <c r="I1408">
        <f>MIN(MATCH(MEDIAN(MinStable,F1408,1),FC_L,1),3)</f>
        <v>2</v>
      </c>
      <c r="J1408" s="25">
        <f>INDEX(FC_E1,$I1408)+(MEDIAN(MinStable,$F1408,1)-INDEX(FC_L,$I1408))*(INDEX(FC_E1,$I1408+1)-INDEX(FC_E1,$I1408))/(INDEX(FC_L,$I1408+1)-INDEX(FC_L,$I1408))</f>
        <v>0.36499999999999999</v>
      </c>
      <c r="K1408" s="25">
        <f>INDEX(FC_E2,$I1408)+(MEDIAN(MinStable,$F1408,1)-INDEX(FC_L,$I1408))*(INDEX(FC_E2,$I1408+1)-INDEX(FC_E2,$I1408))/(INDEX(FC_L,$I1408+1)-INDEX(FC_L,$I1408))</f>
        <v>0.36</v>
      </c>
      <c r="L1408" s="25">
        <f>INDEX(FC_E3,$I1408)+(MEDIAN(MinStable,$F1408,1)-INDEX(FC_L,$I1408))*(INDEX(FC_E3,$I1408+1)-INDEX(FC_E3,$I1408))/(INDEX(FC_L,$I1408+1)-INDEX(FC_L,$I1408))</f>
        <v>0.35399999999999998</v>
      </c>
      <c r="M1408" s="26">
        <f>(Cap_1*F1408/J1408+IF(N_base&gt;=2,Cap_2*F1408/K1408,0)+IF(N_base&gt;=3,Cap_3*F1408/L1408,0))*dt/60</f>
        <v>7.8754761843338586E-2</v>
      </c>
    </row>
    <row r="1409" spans="1:13" x14ac:dyDescent="0.2">
      <c r="A1409">
        <v>1407</v>
      </c>
      <c r="B1409" s="22">
        <f>A1409/1440</f>
        <v>0.9770833333333333</v>
      </c>
      <c r="C1409" s="27">
        <f>Sim!C1409</f>
        <v>1.4831000000000001</v>
      </c>
      <c r="D1409" s="24">
        <f>Cap_base</f>
        <v>3.4</v>
      </c>
      <c r="E1409" s="24">
        <f>MEDIAN(MinStable*D1409,C1409,D1409)</f>
        <v>1.7</v>
      </c>
      <c r="F1409" s="25">
        <f>E1409/D1409</f>
        <v>0.5</v>
      </c>
      <c r="G1409" s="24">
        <f>MAX(0,C1409-E1409)</f>
        <v>0</v>
      </c>
      <c r="H1409" s="24">
        <f>MAX(0,E1409-C1409)</f>
        <v>0.21689999999999987</v>
      </c>
      <c r="I1409">
        <f>MIN(MATCH(MEDIAN(MinStable,F1409,1),FC_L,1),3)</f>
        <v>2</v>
      </c>
      <c r="J1409" s="25">
        <f>INDEX(FC_E1,$I1409)+(MEDIAN(MinStable,$F1409,1)-INDEX(FC_L,$I1409))*(INDEX(FC_E1,$I1409+1)-INDEX(FC_E1,$I1409))/(INDEX(FC_L,$I1409+1)-INDEX(FC_L,$I1409))</f>
        <v>0.36499999999999999</v>
      </c>
      <c r="K1409" s="25">
        <f>INDEX(FC_E2,$I1409)+(MEDIAN(MinStable,$F1409,1)-INDEX(FC_L,$I1409))*(INDEX(FC_E2,$I1409+1)-INDEX(FC_E2,$I1409))/(INDEX(FC_L,$I1409+1)-INDEX(FC_L,$I1409))</f>
        <v>0.36</v>
      </c>
      <c r="L1409" s="25">
        <f>INDEX(FC_E3,$I1409)+(MEDIAN(MinStable,$F1409,1)-INDEX(FC_L,$I1409))*(INDEX(FC_E3,$I1409+1)-INDEX(FC_E3,$I1409))/(INDEX(FC_L,$I1409+1)-INDEX(FC_L,$I1409))</f>
        <v>0.35399999999999998</v>
      </c>
      <c r="M1409" s="26">
        <f>(Cap_1*F1409/J1409+IF(N_base&gt;=2,Cap_2*F1409/K1409,0)+IF(N_base&gt;=3,Cap_3*F1409/L1409,0))*dt/60</f>
        <v>7.8754761843338586E-2</v>
      </c>
    </row>
    <row r="1410" spans="1:13" x14ac:dyDescent="0.2">
      <c r="A1410">
        <v>1408</v>
      </c>
      <c r="B1410" s="22">
        <f>A1410/1440</f>
        <v>0.97777777777777775</v>
      </c>
      <c r="C1410" s="27">
        <f>Sim!C1410</f>
        <v>1.5117</v>
      </c>
      <c r="D1410" s="24">
        <f>Cap_base</f>
        <v>3.4</v>
      </c>
      <c r="E1410" s="24">
        <f>MEDIAN(MinStable*D1410,C1410,D1410)</f>
        <v>1.7</v>
      </c>
      <c r="F1410" s="25">
        <f>E1410/D1410</f>
        <v>0.5</v>
      </c>
      <c r="G1410" s="24">
        <f>MAX(0,C1410-E1410)</f>
        <v>0</v>
      </c>
      <c r="H1410" s="24">
        <f>MAX(0,E1410-C1410)</f>
        <v>0.18829999999999991</v>
      </c>
      <c r="I1410">
        <f>MIN(MATCH(MEDIAN(MinStable,F1410,1),FC_L,1),3)</f>
        <v>2</v>
      </c>
      <c r="J1410" s="25">
        <f>INDEX(FC_E1,$I1410)+(MEDIAN(MinStable,$F1410,1)-INDEX(FC_L,$I1410))*(INDEX(FC_E1,$I1410+1)-INDEX(FC_E1,$I1410))/(INDEX(FC_L,$I1410+1)-INDEX(FC_L,$I1410))</f>
        <v>0.36499999999999999</v>
      </c>
      <c r="K1410" s="25">
        <f>INDEX(FC_E2,$I1410)+(MEDIAN(MinStable,$F1410,1)-INDEX(FC_L,$I1410))*(INDEX(FC_E2,$I1410+1)-INDEX(FC_E2,$I1410))/(INDEX(FC_L,$I1410+1)-INDEX(FC_L,$I1410))</f>
        <v>0.36</v>
      </c>
      <c r="L1410" s="25">
        <f>INDEX(FC_E3,$I1410)+(MEDIAN(MinStable,$F1410,1)-INDEX(FC_L,$I1410))*(INDEX(FC_E3,$I1410+1)-INDEX(FC_E3,$I1410))/(INDEX(FC_L,$I1410+1)-INDEX(FC_L,$I1410))</f>
        <v>0.35399999999999998</v>
      </c>
      <c r="M1410" s="26">
        <f>(Cap_1*F1410/J1410+IF(N_base&gt;=2,Cap_2*F1410/K1410,0)+IF(N_base&gt;=3,Cap_3*F1410/L1410,0))*dt/60</f>
        <v>7.8754761843338586E-2</v>
      </c>
    </row>
    <row r="1411" spans="1:13" x14ac:dyDescent="0.2">
      <c r="A1411">
        <v>1409</v>
      </c>
      <c r="B1411" s="22">
        <f>A1411/1440</f>
        <v>0.97847222222222219</v>
      </c>
      <c r="C1411" s="27">
        <f>Sim!C1411</f>
        <v>1.5412999999999999</v>
      </c>
      <c r="D1411" s="24">
        <f>Cap_base</f>
        <v>3.4</v>
      </c>
      <c r="E1411" s="24">
        <f>MEDIAN(MinStable*D1411,C1411,D1411)</f>
        <v>1.7</v>
      </c>
      <c r="F1411" s="25">
        <f>E1411/D1411</f>
        <v>0.5</v>
      </c>
      <c r="G1411" s="24">
        <f>MAX(0,C1411-E1411)</f>
        <v>0</v>
      </c>
      <c r="H1411" s="24">
        <f>MAX(0,E1411-C1411)</f>
        <v>0.15870000000000006</v>
      </c>
      <c r="I1411">
        <f>MIN(MATCH(MEDIAN(MinStable,F1411,1),FC_L,1),3)</f>
        <v>2</v>
      </c>
      <c r="J1411" s="25">
        <f>INDEX(FC_E1,$I1411)+(MEDIAN(MinStable,$F1411,1)-INDEX(FC_L,$I1411))*(INDEX(FC_E1,$I1411+1)-INDEX(FC_E1,$I1411))/(INDEX(FC_L,$I1411+1)-INDEX(FC_L,$I1411))</f>
        <v>0.36499999999999999</v>
      </c>
      <c r="K1411" s="25">
        <f>INDEX(FC_E2,$I1411)+(MEDIAN(MinStable,$F1411,1)-INDEX(FC_L,$I1411))*(INDEX(FC_E2,$I1411+1)-INDEX(FC_E2,$I1411))/(INDEX(FC_L,$I1411+1)-INDEX(FC_L,$I1411))</f>
        <v>0.36</v>
      </c>
      <c r="L1411" s="25">
        <f>INDEX(FC_E3,$I1411)+(MEDIAN(MinStable,$F1411,1)-INDEX(FC_L,$I1411))*(INDEX(FC_E3,$I1411+1)-INDEX(FC_E3,$I1411))/(INDEX(FC_L,$I1411+1)-INDEX(FC_L,$I1411))</f>
        <v>0.35399999999999998</v>
      </c>
      <c r="M1411" s="26">
        <f>(Cap_1*F1411/J1411+IF(N_base&gt;=2,Cap_2*F1411/K1411,0)+IF(N_base&gt;=3,Cap_3*F1411/L1411,0))*dt/60</f>
        <v>7.8754761843338586E-2</v>
      </c>
    </row>
    <row r="1412" spans="1:13" x14ac:dyDescent="0.2">
      <c r="A1412">
        <v>1410</v>
      </c>
      <c r="B1412" s="22">
        <f>A1412/1440</f>
        <v>0.97916666666666663</v>
      </c>
      <c r="C1412" s="27">
        <f>Sim!C1412</f>
        <v>1.5313000000000001</v>
      </c>
      <c r="D1412" s="24">
        <f>Cap_base</f>
        <v>3.4</v>
      </c>
      <c r="E1412" s="24">
        <f>MEDIAN(MinStable*D1412,C1412,D1412)</f>
        <v>1.7</v>
      </c>
      <c r="F1412" s="25">
        <f>E1412/D1412</f>
        <v>0.5</v>
      </c>
      <c r="G1412" s="24">
        <f>MAX(0,C1412-E1412)</f>
        <v>0</v>
      </c>
      <c r="H1412" s="24">
        <f>MAX(0,E1412-C1412)</f>
        <v>0.16869999999999985</v>
      </c>
      <c r="I1412">
        <f>MIN(MATCH(MEDIAN(MinStable,F1412,1),FC_L,1),3)</f>
        <v>2</v>
      </c>
      <c r="J1412" s="25">
        <f>INDEX(FC_E1,$I1412)+(MEDIAN(MinStable,$F1412,1)-INDEX(FC_L,$I1412))*(INDEX(FC_E1,$I1412+1)-INDEX(FC_E1,$I1412))/(INDEX(FC_L,$I1412+1)-INDEX(FC_L,$I1412))</f>
        <v>0.36499999999999999</v>
      </c>
      <c r="K1412" s="25">
        <f>INDEX(FC_E2,$I1412)+(MEDIAN(MinStable,$F1412,1)-INDEX(FC_L,$I1412))*(INDEX(FC_E2,$I1412+1)-INDEX(FC_E2,$I1412))/(INDEX(FC_L,$I1412+1)-INDEX(FC_L,$I1412))</f>
        <v>0.36</v>
      </c>
      <c r="L1412" s="25">
        <f>INDEX(FC_E3,$I1412)+(MEDIAN(MinStable,$F1412,1)-INDEX(FC_L,$I1412))*(INDEX(FC_E3,$I1412+1)-INDEX(FC_E3,$I1412))/(INDEX(FC_L,$I1412+1)-INDEX(FC_L,$I1412))</f>
        <v>0.35399999999999998</v>
      </c>
      <c r="M1412" s="26">
        <f>(Cap_1*F1412/J1412+IF(N_base&gt;=2,Cap_2*F1412/K1412,0)+IF(N_base&gt;=3,Cap_3*F1412/L1412,0))*dt/60</f>
        <v>7.8754761843338586E-2</v>
      </c>
    </row>
    <row r="1413" spans="1:13" x14ac:dyDescent="0.2">
      <c r="A1413">
        <v>1411</v>
      </c>
      <c r="B1413" s="22">
        <f>A1413/1440</f>
        <v>0.97986111111111107</v>
      </c>
      <c r="C1413" s="27">
        <f>Sim!C1413</f>
        <v>1.4629000000000001</v>
      </c>
      <c r="D1413" s="24">
        <f>Cap_base</f>
        <v>3.4</v>
      </c>
      <c r="E1413" s="24">
        <f>MEDIAN(MinStable*D1413,C1413,D1413)</f>
        <v>1.7</v>
      </c>
      <c r="F1413" s="25">
        <f>E1413/D1413</f>
        <v>0.5</v>
      </c>
      <c r="G1413" s="24">
        <f>MAX(0,C1413-E1413)</f>
        <v>0</v>
      </c>
      <c r="H1413" s="24">
        <f>MAX(0,E1413-C1413)</f>
        <v>0.23709999999999987</v>
      </c>
      <c r="I1413">
        <f>MIN(MATCH(MEDIAN(MinStable,F1413,1),FC_L,1),3)</f>
        <v>2</v>
      </c>
      <c r="J1413" s="25">
        <f>INDEX(FC_E1,$I1413)+(MEDIAN(MinStable,$F1413,1)-INDEX(FC_L,$I1413))*(INDEX(FC_E1,$I1413+1)-INDEX(FC_E1,$I1413))/(INDEX(FC_L,$I1413+1)-INDEX(FC_L,$I1413))</f>
        <v>0.36499999999999999</v>
      </c>
      <c r="K1413" s="25">
        <f>INDEX(FC_E2,$I1413)+(MEDIAN(MinStable,$F1413,1)-INDEX(FC_L,$I1413))*(INDEX(FC_E2,$I1413+1)-INDEX(FC_E2,$I1413))/(INDEX(FC_L,$I1413+1)-INDEX(FC_L,$I1413))</f>
        <v>0.36</v>
      </c>
      <c r="L1413" s="25">
        <f>INDEX(FC_E3,$I1413)+(MEDIAN(MinStable,$F1413,1)-INDEX(FC_L,$I1413))*(INDEX(FC_E3,$I1413+1)-INDEX(FC_E3,$I1413))/(INDEX(FC_L,$I1413+1)-INDEX(FC_L,$I1413))</f>
        <v>0.35399999999999998</v>
      </c>
      <c r="M1413" s="26">
        <f>(Cap_1*F1413/J1413+IF(N_base&gt;=2,Cap_2*F1413/K1413,0)+IF(N_base&gt;=3,Cap_3*F1413/L1413,0))*dt/60</f>
        <v>7.8754761843338586E-2</v>
      </c>
    </row>
    <row r="1414" spans="1:13" x14ac:dyDescent="0.2">
      <c r="A1414">
        <v>1412</v>
      </c>
      <c r="B1414" s="22">
        <f>A1414/1440</f>
        <v>0.98055555555555551</v>
      </c>
      <c r="C1414" s="27">
        <f>Sim!C1414</f>
        <v>1.4938</v>
      </c>
      <c r="D1414" s="24">
        <f>Cap_base</f>
        <v>3.4</v>
      </c>
      <c r="E1414" s="24">
        <f>MEDIAN(MinStable*D1414,C1414,D1414)</f>
        <v>1.7</v>
      </c>
      <c r="F1414" s="25">
        <f>E1414/D1414</f>
        <v>0.5</v>
      </c>
      <c r="G1414" s="24">
        <f>MAX(0,C1414-E1414)</f>
        <v>0</v>
      </c>
      <c r="H1414" s="24">
        <f>MAX(0,E1414-C1414)</f>
        <v>0.20619999999999994</v>
      </c>
      <c r="I1414">
        <f>MIN(MATCH(MEDIAN(MinStable,F1414,1),FC_L,1),3)</f>
        <v>2</v>
      </c>
      <c r="J1414" s="25">
        <f>INDEX(FC_E1,$I1414)+(MEDIAN(MinStable,$F1414,1)-INDEX(FC_L,$I1414))*(INDEX(FC_E1,$I1414+1)-INDEX(FC_E1,$I1414))/(INDEX(FC_L,$I1414+1)-INDEX(FC_L,$I1414))</f>
        <v>0.36499999999999999</v>
      </c>
      <c r="K1414" s="25">
        <f>INDEX(FC_E2,$I1414)+(MEDIAN(MinStable,$F1414,1)-INDEX(FC_L,$I1414))*(INDEX(FC_E2,$I1414+1)-INDEX(FC_E2,$I1414))/(INDEX(FC_L,$I1414+1)-INDEX(FC_L,$I1414))</f>
        <v>0.36</v>
      </c>
      <c r="L1414" s="25">
        <f>INDEX(FC_E3,$I1414)+(MEDIAN(MinStable,$F1414,1)-INDEX(FC_L,$I1414))*(INDEX(FC_E3,$I1414+1)-INDEX(FC_E3,$I1414))/(INDEX(FC_L,$I1414+1)-INDEX(FC_L,$I1414))</f>
        <v>0.35399999999999998</v>
      </c>
      <c r="M1414" s="26">
        <f>(Cap_1*F1414/J1414+IF(N_base&gt;=2,Cap_2*F1414/K1414,0)+IF(N_base&gt;=3,Cap_3*F1414/L1414,0))*dt/60</f>
        <v>7.8754761843338586E-2</v>
      </c>
    </row>
    <row r="1415" spans="1:13" x14ac:dyDescent="0.2">
      <c r="A1415">
        <v>1413</v>
      </c>
      <c r="B1415" s="22">
        <f>A1415/1440</f>
        <v>0.98124999999999996</v>
      </c>
      <c r="C1415" s="27">
        <f>Sim!C1415</f>
        <v>1.5066999999999999</v>
      </c>
      <c r="D1415" s="24">
        <f>Cap_base</f>
        <v>3.4</v>
      </c>
      <c r="E1415" s="24">
        <f>MEDIAN(MinStable*D1415,C1415,D1415)</f>
        <v>1.7</v>
      </c>
      <c r="F1415" s="25">
        <f>E1415/D1415</f>
        <v>0.5</v>
      </c>
      <c r="G1415" s="24">
        <f>MAX(0,C1415-E1415)</f>
        <v>0</v>
      </c>
      <c r="H1415" s="24">
        <f>MAX(0,E1415-C1415)</f>
        <v>0.19330000000000003</v>
      </c>
      <c r="I1415">
        <f>MIN(MATCH(MEDIAN(MinStable,F1415,1),FC_L,1),3)</f>
        <v>2</v>
      </c>
      <c r="J1415" s="25">
        <f>INDEX(FC_E1,$I1415)+(MEDIAN(MinStable,$F1415,1)-INDEX(FC_L,$I1415))*(INDEX(FC_E1,$I1415+1)-INDEX(FC_E1,$I1415))/(INDEX(FC_L,$I1415+1)-INDEX(FC_L,$I1415))</f>
        <v>0.36499999999999999</v>
      </c>
      <c r="K1415" s="25">
        <f>INDEX(FC_E2,$I1415)+(MEDIAN(MinStable,$F1415,1)-INDEX(FC_L,$I1415))*(INDEX(FC_E2,$I1415+1)-INDEX(FC_E2,$I1415))/(INDEX(FC_L,$I1415+1)-INDEX(FC_L,$I1415))</f>
        <v>0.36</v>
      </c>
      <c r="L1415" s="25">
        <f>INDEX(FC_E3,$I1415)+(MEDIAN(MinStable,$F1415,1)-INDEX(FC_L,$I1415))*(INDEX(FC_E3,$I1415+1)-INDEX(FC_E3,$I1415))/(INDEX(FC_L,$I1415+1)-INDEX(FC_L,$I1415))</f>
        <v>0.35399999999999998</v>
      </c>
      <c r="M1415" s="26">
        <f>(Cap_1*F1415/J1415+IF(N_base&gt;=2,Cap_2*F1415/K1415,0)+IF(N_base&gt;=3,Cap_3*F1415/L1415,0))*dt/60</f>
        <v>7.8754761843338586E-2</v>
      </c>
    </row>
    <row r="1416" spans="1:13" x14ac:dyDescent="0.2">
      <c r="A1416">
        <v>1414</v>
      </c>
      <c r="B1416" s="22">
        <f>A1416/1440</f>
        <v>0.9819444444444444</v>
      </c>
      <c r="C1416" s="27">
        <f>Sim!C1416</f>
        <v>1.4474</v>
      </c>
      <c r="D1416" s="24">
        <f>Cap_base</f>
        <v>3.4</v>
      </c>
      <c r="E1416" s="24">
        <f>MEDIAN(MinStable*D1416,C1416,D1416)</f>
        <v>1.7</v>
      </c>
      <c r="F1416" s="25">
        <f>E1416/D1416</f>
        <v>0.5</v>
      </c>
      <c r="G1416" s="24">
        <f>MAX(0,C1416-E1416)</f>
        <v>0</v>
      </c>
      <c r="H1416" s="24">
        <f>MAX(0,E1416-C1416)</f>
        <v>0.25259999999999994</v>
      </c>
      <c r="I1416">
        <f>MIN(MATCH(MEDIAN(MinStable,F1416,1),FC_L,1),3)</f>
        <v>2</v>
      </c>
      <c r="J1416" s="25">
        <f>INDEX(FC_E1,$I1416)+(MEDIAN(MinStable,$F1416,1)-INDEX(FC_L,$I1416))*(INDEX(FC_E1,$I1416+1)-INDEX(FC_E1,$I1416))/(INDEX(FC_L,$I1416+1)-INDEX(FC_L,$I1416))</f>
        <v>0.36499999999999999</v>
      </c>
      <c r="K1416" s="25">
        <f>INDEX(FC_E2,$I1416)+(MEDIAN(MinStable,$F1416,1)-INDEX(FC_L,$I1416))*(INDEX(FC_E2,$I1416+1)-INDEX(FC_E2,$I1416))/(INDEX(FC_L,$I1416+1)-INDEX(FC_L,$I1416))</f>
        <v>0.36</v>
      </c>
      <c r="L1416" s="25">
        <f>INDEX(FC_E3,$I1416)+(MEDIAN(MinStable,$F1416,1)-INDEX(FC_L,$I1416))*(INDEX(FC_E3,$I1416+1)-INDEX(FC_E3,$I1416))/(INDEX(FC_L,$I1416+1)-INDEX(FC_L,$I1416))</f>
        <v>0.35399999999999998</v>
      </c>
      <c r="M1416" s="26">
        <f>(Cap_1*F1416/J1416+IF(N_base&gt;=2,Cap_2*F1416/K1416,0)+IF(N_base&gt;=3,Cap_3*F1416/L1416,0))*dt/60</f>
        <v>7.8754761843338586E-2</v>
      </c>
    </row>
    <row r="1417" spans="1:13" x14ac:dyDescent="0.2">
      <c r="A1417">
        <v>1415</v>
      </c>
      <c r="B1417" s="22">
        <f>A1417/1440</f>
        <v>0.98263888888888884</v>
      </c>
      <c r="C1417" s="27">
        <f>Sim!C1417</f>
        <v>1.4804999999999999</v>
      </c>
      <c r="D1417" s="24">
        <f>Cap_base</f>
        <v>3.4</v>
      </c>
      <c r="E1417" s="24">
        <f>MEDIAN(MinStable*D1417,C1417,D1417)</f>
        <v>1.7</v>
      </c>
      <c r="F1417" s="25">
        <f>E1417/D1417</f>
        <v>0.5</v>
      </c>
      <c r="G1417" s="24">
        <f>MAX(0,C1417-E1417)</f>
        <v>0</v>
      </c>
      <c r="H1417" s="24">
        <f>MAX(0,E1417-C1417)</f>
        <v>0.21950000000000003</v>
      </c>
      <c r="I1417">
        <f>MIN(MATCH(MEDIAN(MinStable,F1417,1),FC_L,1),3)</f>
        <v>2</v>
      </c>
      <c r="J1417" s="25">
        <f>INDEX(FC_E1,$I1417)+(MEDIAN(MinStable,$F1417,1)-INDEX(FC_L,$I1417))*(INDEX(FC_E1,$I1417+1)-INDEX(FC_E1,$I1417))/(INDEX(FC_L,$I1417+1)-INDEX(FC_L,$I1417))</f>
        <v>0.36499999999999999</v>
      </c>
      <c r="K1417" s="25">
        <f>INDEX(FC_E2,$I1417)+(MEDIAN(MinStable,$F1417,1)-INDEX(FC_L,$I1417))*(INDEX(FC_E2,$I1417+1)-INDEX(FC_E2,$I1417))/(INDEX(FC_L,$I1417+1)-INDEX(FC_L,$I1417))</f>
        <v>0.36</v>
      </c>
      <c r="L1417" s="25">
        <f>INDEX(FC_E3,$I1417)+(MEDIAN(MinStable,$F1417,1)-INDEX(FC_L,$I1417))*(INDEX(FC_E3,$I1417+1)-INDEX(FC_E3,$I1417))/(INDEX(FC_L,$I1417+1)-INDEX(FC_L,$I1417))</f>
        <v>0.35399999999999998</v>
      </c>
      <c r="M1417" s="26">
        <f>(Cap_1*F1417/J1417+IF(N_base&gt;=2,Cap_2*F1417/K1417,0)+IF(N_base&gt;=3,Cap_3*F1417/L1417,0))*dt/60</f>
        <v>7.8754761843338586E-2</v>
      </c>
    </row>
    <row r="1418" spans="1:13" x14ac:dyDescent="0.2">
      <c r="A1418">
        <v>1416</v>
      </c>
      <c r="B1418" s="22">
        <f>A1418/1440</f>
        <v>0.98333333333333328</v>
      </c>
      <c r="C1418" s="27">
        <f>Sim!C1418</f>
        <v>1.4954000000000001</v>
      </c>
      <c r="D1418" s="24">
        <f>Cap_base</f>
        <v>3.4</v>
      </c>
      <c r="E1418" s="24">
        <f>MEDIAN(MinStable*D1418,C1418,D1418)</f>
        <v>1.7</v>
      </c>
      <c r="F1418" s="25">
        <f>E1418/D1418</f>
        <v>0.5</v>
      </c>
      <c r="G1418" s="24">
        <f>MAX(0,C1418-E1418)</f>
        <v>0</v>
      </c>
      <c r="H1418" s="24">
        <f>MAX(0,E1418-C1418)</f>
        <v>0.20459999999999989</v>
      </c>
      <c r="I1418">
        <f>MIN(MATCH(MEDIAN(MinStable,F1418,1),FC_L,1),3)</f>
        <v>2</v>
      </c>
      <c r="J1418" s="25">
        <f>INDEX(FC_E1,$I1418)+(MEDIAN(MinStable,$F1418,1)-INDEX(FC_L,$I1418))*(INDEX(FC_E1,$I1418+1)-INDEX(FC_E1,$I1418))/(INDEX(FC_L,$I1418+1)-INDEX(FC_L,$I1418))</f>
        <v>0.36499999999999999</v>
      </c>
      <c r="K1418" s="25">
        <f>INDEX(FC_E2,$I1418)+(MEDIAN(MinStable,$F1418,1)-INDEX(FC_L,$I1418))*(INDEX(FC_E2,$I1418+1)-INDEX(FC_E2,$I1418))/(INDEX(FC_L,$I1418+1)-INDEX(FC_L,$I1418))</f>
        <v>0.36</v>
      </c>
      <c r="L1418" s="25">
        <f>INDEX(FC_E3,$I1418)+(MEDIAN(MinStable,$F1418,1)-INDEX(FC_L,$I1418))*(INDEX(FC_E3,$I1418+1)-INDEX(FC_E3,$I1418))/(INDEX(FC_L,$I1418+1)-INDEX(FC_L,$I1418))</f>
        <v>0.35399999999999998</v>
      </c>
      <c r="M1418" s="26">
        <f>(Cap_1*F1418/J1418+IF(N_base&gt;=2,Cap_2*F1418/K1418,0)+IF(N_base&gt;=3,Cap_3*F1418/L1418,0))*dt/60</f>
        <v>7.8754761843338586E-2</v>
      </c>
    </row>
    <row r="1419" spans="1:13" x14ac:dyDescent="0.2">
      <c r="A1419">
        <v>1417</v>
      </c>
      <c r="B1419" s="22">
        <f>A1419/1440</f>
        <v>0.98402777777777772</v>
      </c>
      <c r="C1419" s="27">
        <f>Sim!C1419</f>
        <v>1.5124</v>
      </c>
      <c r="D1419" s="24">
        <f>Cap_base</f>
        <v>3.4</v>
      </c>
      <c r="E1419" s="24">
        <f>MEDIAN(MinStable*D1419,C1419,D1419)</f>
        <v>1.7</v>
      </c>
      <c r="F1419" s="25">
        <f>E1419/D1419</f>
        <v>0.5</v>
      </c>
      <c r="G1419" s="24">
        <f>MAX(0,C1419-E1419)</f>
        <v>0</v>
      </c>
      <c r="H1419" s="24">
        <f>MAX(0,E1419-C1419)</f>
        <v>0.18759999999999999</v>
      </c>
      <c r="I1419">
        <f>MIN(MATCH(MEDIAN(MinStable,F1419,1),FC_L,1),3)</f>
        <v>2</v>
      </c>
      <c r="J1419" s="25">
        <f>INDEX(FC_E1,$I1419)+(MEDIAN(MinStable,$F1419,1)-INDEX(FC_L,$I1419))*(INDEX(FC_E1,$I1419+1)-INDEX(FC_E1,$I1419))/(INDEX(FC_L,$I1419+1)-INDEX(FC_L,$I1419))</f>
        <v>0.36499999999999999</v>
      </c>
      <c r="K1419" s="25">
        <f>INDEX(FC_E2,$I1419)+(MEDIAN(MinStable,$F1419,1)-INDEX(FC_L,$I1419))*(INDEX(FC_E2,$I1419+1)-INDEX(FC_E2,$I1419))/(INDEX(FC_L,$I1419+1)-INDEX(FC_L,$I1419))</f>
        <v>0.36</v>
      </c>
      <c r="L1419" s="25">
        <f>INDEX(FC_E3,$I1419)+(MEDIAN(MinStable,$F1419,1)-INDEX(FC_L,$I1419))*(INDEX(FC_E3,$I1419+1)-INDEX(FC_E3,$I1419))/(INDEX(FC_L,$I1419+1)-INDEX(FC_L,$I1419))</f>
        <v>0.35399999999999998</v>
      </c>
      <c r="M1419" s="26">
        <f>(Cap_1*F1419/J1419+IF(N_base&gt;=2,Cap_2*F1419/K1419,0)+IF(N_base&gt;=3,Cap_3*F1419/L1419,0))*dt/60</f>
        <v>7.8754761843338586E-2</v>
      </c>
    </row>
    <row r="1420" spans="1:13" x14ac:dyDescent="0.2">
      <c r="A1420">
        <v>1418</v>
      </c>
      <c r="B1420" s="22">
        <f>A1420/1440</f>
        <v>0.98472222222222228</v>
      </c>
      <c r="C1420" s="27">
        <f>Sim!C1420</f>
        <v>1.4718</v>
      </c>
      <c r="D1420" s="24">
        <f>Cap_base</f>
        <v>3.4</v>
      </c>
      <c r="E1420" s="24">
        <f>MEDIAN(MinStable*D1420,C1420,D1420)</f>
        <v>1.7</v>
      </c>
      <c r="F1420" s="25">
        <f>E1420/D1420</f>
        <v>0.5</v>
      </c>
      <c r="G1420" s="24">
        <f>MAX(0,C1420-E1420)</f>
        <v>0</v>
      </c>
      <c r="H1420" s="24">
        <f>MAX(0,E1420-C1420)</f>
        <v>0.22819999999999996</v>
      </c>
      <c r="I1420">
        <f>MIN(MATCH(MEDIAN(MinStable,F1420,1),FC_L,1),3)</f>
        <v>2</v>
      </c>
      <c r="J1420" s="25">
        <f>INDEX(FC_E1,$I1420)+(MEDIAN(MinStable,$F1420,1)-INDEX(FC_L,$I1420))*(INDEX(FC_E1,$I1420+1)-INDEX(FC_E1,$I1420))/(INDEX(FC_L,$I1420+1)-INDEX(FC_L,$I1420))</f>
        <v>0.36499999999999999</v>
      </c>
      <c r="K1420" s="25">
        <f>INDEX(FC_E2,$I1420)+(MEDIAN(MinStable,$F1420,1)-INDEX(FC_L,$I1420))*(INDEX(FC_E2,$I1420+1)-INDEX(FC_E2,$I1420))/(INDEX(FC_L,$I1420+1)-INDEX(FC_L,$I1420))</f>
        <v>0.36</v>
      </c>
      <c r="L1420" s="25">
        <f>INDEX(FC_E3,$I1420)+(MEDIAN(MinStable,$F1420,1)-INDEX(FC_L,$I1420))*(INDEX(FC_E3,$I1420+1)-INDEX(FC_E3,$I1420))/(INDEX(FC_L,$I1420+1)-INDEX(FC_L,$I1420))</f>
        <v>0.35399999999999998</v>
      </c>
      <c r="M1420" s="26">
        <f>(Cap_1*F1420/J1420+IF(N_base&gt;=2,Cap_2*F1420/K1420,0)+IF(N_base&gt;=3,Cap_3*F1420/L1420,0))*dt/60</f>
        <v>7.8754761843338586E-2</v>
      </c>
    </row>
    <row r="1421" spans="1:13" x14ac:dyDescent="0.2">
      <c r="A1421">
        <v>1419</v>
      </c>
      <c r="B1421" s="22">
        <f>A1421/1440</f>
        <v>0.98541666666666672</v>
      </c>
      <c r="C1421" s="27">
        <f>Sim!C1421</f>
        <v>1.3957999999999999</v>
      </c>
      <c r="D1421" s="24">
        <f>Cap_base</f>
        <v>3.4</v>
      </c>
      <c r="E1421" s="24">
        <f>MEDIAN(MinStable*D1421,C1421,D1421)</f>
        <v>1.7</v>
      </c>
      <c r="F1421" s="25">
        <f>E1421/D1421</f>
        <v>0.5</v>
      </c>
      <c r="G1421" s="24">
        <f>MAX(0,C1421-E1421)</f>
        <v>0</v>
      </c>
      <c r="H1421" s="24">
        <f>MAX(0,E1421-C1421)</f>
        <v>0.30420000000000003</v>
      </c>
      <c r="I1421">
        <f>MIN(MATCH(MEDIAN(MinStable,F1421,1),FC_L,1),3)</f>
        <v>2</v>
      </c>
      <c r="J1421" s="25">
        <f>INDEX(FC_E1,$I1421)+(MEDIAN(MinStable,$F1421,1)-INDEX(FC_L,$I1421))*(INDEX(FC_E1,$I1421+1)-INDEX(FC_E1,$I1421))/(INDEX(FC_L,$I1421+1)-INDEX(FC_L,$I1421))</f>
        <v>0.36499999999999999</v>
      </c>
      <c r="K1421" s="25">
        <f>INDEX(FC_E2,$I1421)+(MEDIAN(MinStable,$F1421,1)-INDEX(FC_L,$I1421))*(INDEX(FC_E2,$I1421+1)-INDEX(FC_E2,$I1421))/(INDEX(FC_L,$I1421+1)-INDEX(FC_L,$I1421))</f>
        <v>0.36</v>
      </c>
      <c r="L1421" s="25">
        <f>INDEX(FC_E3,$I1421)+(MEDIAN(MinStable,$F1421,1)-INDEX(FC_L,$I1421))*(INDEX(FC_E3,$I1421+1)-INDEX(FC_E3,$I1421))/(INDEX(FC_L,$I1421+1)-INDEX(FC_L,$I1421))</f>
        <v>0.35399999999999998</v>
      </c>
      <c r="M1421" s="26">
        <f>(Cap_1*F1421/J1421+IF(N_base&gt;=2,Cap_2*F1421/K1421,0)+IF(N_base&gt;=3,Cap_3*F1421/L1421,0))*dt/60</f>
        <v>7.8754761843338586E-2</v>
      </c>
    </row>
    <row r="1422" spans="1:13" x14ac:dyDescent="0.2">
      <c r="A1422">
        <v>1420</v>
      </c>
      <c r="B1422" s="22">
        <f>A1422/1440</f>
        <v>0.98611111111111116</v>
      </c>
      <c r="C1422" s="27">
        <f>Sim!C1422</f>
        <v>1.4874000000000001</v>
      </c>
      <c r="D1422" s="24">
        <f>Cap_base</f>
        <v>3.4</v>
      </c>
      <c r="E1422" s="24">
        <f>MEDIAN(MinStable*D1422,C1422,D1422)</f>
        <v>1.7</v>
      </c>
      <c r="F1422" s="25">
        <f>E1422/D1422</f>
        <v>0.5</v>
      </c>
      <c r="G1422" s="24">
        <f>MAX(0,C1422-E1422)</f>
        <v>0</v>
      </c>
      <c r="H1422" s="24">
        <f>MAX(0,E1422-C1422)</f>
        <v>0.2125999999999999</v>
      </c>
      <c r="I1422">
        <f>MIN(MATCH(MEDIAN(MinStable,F1422,1),FC_L,1),3)</f>
        <v>2</v>
      </c>
      <c r="J1422" s="25">
        <f>INDEX(FC_E1,$I1422)+(MEDIAN(MinStable,$F1422,1)-INDEX(FC_L,$I1422))*(INDEX(FC_E1,$I1422+1)-INDEX(FC_E1,$I1422))/(INDEX(FC_L,$I1422+1)-INDEX(FC_L,$I1422))</f>
        <v>0.36499999999999999</v>
      </c>
      <c r="K1422" s="25">
        <f>INDEX(FC_E2,$I1422)+(MEDIAN(MinStable,$F1422,1)-INDEX(FC_L,$I1422))*(INDEX(FC_E2,$I1422+1)-INDEX(FC_E2,$I1422))/(INDEX(FC_L,$I1422+1)-INDEX(FC_L,$I1422))</f>
        <v>0.36</v>
      </c>
      <c r="L1422" s="25">
        <f>INDEX(FC_E3,$I1422)+(MEDIAN(MinStable,$F1422,1)-INDEX(FC_L,$I1422))*(INDEX(FC_E3,$I1422+1)-INDEX(FC_E3,$I1422))/(INDEX(FC_L,$I1422+1)-INDEX(FC_L,$I1422))</f>
        <v>0.35399999999999998</v>
      </c>
      <c r="M1422" s="26">
        <f>(Cap_1*F1422/J1422+IF(N_base&gt;=2,Cap_2*F1422/K1422,0)+IF(N_base&gt;=3,Cap_3*F1422/L1422,0))*dt/60</f>
        <v>7.8754761843338586E-2</v>
      </c>
    </row>
    <row r="1423" spans="1:13" x14ac:dyDescent="0.2">
      <c r="A1423">
        <v>1421</v>
      </c>
      <c r="B1423" s="22">
        <f>A1423/1440</f>
        <v>0.9868055555555556</v>
      </c>
      <c r="C1423" s="27">
        <f>Sim!C1423</f>
        <v>1.43</v>
      </c>
      <c r="D1423" s="24">
        <f>Cap_base</f>
        <v>3.4</v>
      </c>
      <c r="E1423" s="24">
        <f>MEDIAN(MinStable*D1423,C1423,D1423)</f>
        <v>1.7</v>
      </c>
      <c r="F1423" s="25">
        <f>E1423/D1423</f>
        <v>0.5</v>
      </c>
      <c r="G1423" s="24">
        <f>MAX(0,C1423-E1423)</f>
        <v>0</v>
      </c>
      <c r="H1423" s="24">
        <f>MAX(0,E1423-C1423)</f>
        <v>0.27</v>
      </c>
      <c r="I1423">
        <f>MIN(MATCH(MEDIAN(MinStable,F1423,1),FC_L,1),3)</f>
        <v>2</v>
      </c>
      <c r="J1423" s="25">
        <f>INDEX(FC_E1,$I1423)+(MEDIAN(MinStable,$F1423,1)-INDEX(FC_L,$I1423))*(INDEX(FC_E1,$I1423+1)-INDEX(FC_E1,$I1423))/(INDEX(FC_L,$I1423+1)-INDEX(FC_L,$I1423))</f>
        <v>0.36499999999999999</v>
      </c>
      <c r="K1423" s="25">
        <f>INDEX(FC_E2,$I1423)+(MEDIAN(MinStable,$F1423,1)-INDEX(FC_L,$I1423))*(INDEX(FC_E2,$I1423+1)-INDEX(FC_E2,$I1423))/(INDEX(FC_L,$I1423+1)-INDEX(FC_L,$I1423))</f>
        <v>0.36</v>
      </c>
      <c r="L1423" s="25">
        <f>INDEX(FC_E3,$I1423)+(MEDIAN(MinStable,$F1423,1)-INDEX(FC_L,$I1423))*(INDEX(FC_E3,$I1423+1)-INDEX(FC_E3,$I1423))/(INDEX(FC_L,$I1423+1)-INDEX(FC_L,$I1423))</f>
        <v>0.35399999999999998</v>
      </c>
      <c r="M1423" s="26">
        <f>(Cap_1*F1423/J1423+IF(N_base&gt;=2,Cap_2*F1423/K1423,0)+IF(N_base&gt;=3,Cap_3*F1423/L1423,0))*dt/60</f>
        <v>7.8754761843338586E-2</v>
      </c>
    </row>
    <row r="1424" spans="1:13" x14ac:dyDescent="0.2">
      <c r="A1424">
        <v>1422</v>
      </c>
      <c r="B1424" s="22">
        <f>A1424/1440</f>
        <v>0.98750000000000004</v>
      </c>
      <c r="C1424" s="27">
        <f>Sim!C1424</f>
        <v>1.3391999999999999</v>
      </c>
      <c r="D1424" s="24">
        <f>Cap_base</f>
        <v>3.4</v>
      </c>
      <c r="E1424" s="24">
        <f>MEDIAN(MinStable*D1424,C1424,D1424)</f>
        <v>1.7</v>
      </c>
      <c r="F1424" s="25">
        <f>E1424/D1424</f>
        <v>0.5</v>
      </c>
      <c r="G1424" s="24">
        <f>MAX(0,C1424-E1424)</f>
        <v>0</v>
      </c>
      <c r="H1424" s="24">
        <f>MAX(0,E1424-C1424)</f>
        <v>0.36080000000000001</v>
      </c>
      <c r="I1424">
        <f>MIN(MATCH(MEDIAN(MinStable,F1424,1),FC_L,1),3)</f>
        <v>2</v>
      </c>
      <c r="J1424" s="25">
        <f>INDEX(FC_E1,$I1424)+(MEDIAN(MinStable,$F1424,1)-INDEX(FC_L,$I1424))*(INDEX(FC_E1,$I1424+1)-INDEX(FC_E1,$I1424))/(INDEX(FC_L,$I1424+1)-INDEX(FC_L,$I1424))</f>
        <v>0.36499999999999999</v>
      </c>
      <c r="K1424" s="25">
        <f>INDEX(FC_E2,$I1424)+(MEDIAN(MinStable,$F1424,1)-INDEX(FC_L,$I1424))*(INDEX(FC_E2,$I1424+1)-INDEX(FC_E2,$I1424))/(INDEX(FC_L,$I1424+1)-INDEX(FC_L,$I1424))</f>
        <v>0.36</v>
      </c>
      <c r="L1424" s="25">
        <f>INDEX(FC_E3,$I1424)+(MEDIAN(MinStable,$F1424,1)-INDEX(FC_L,$I1424))*(INDEX(FC_E3,$I1424+1)-INDEX(FC_E3,$I1424))/(INDEX(FC_L,$I1424+1)-INDEX(FC_L,$I1424))</f>
        <v>0.35399999999999998</v>
      </c>
      <c r="M1424" s="26">
        <f>(Cap_1*F1424/J1424+IF(N_base&gt;=2,Cap_2*F1424/K1424,0)+IF(N_base&gt;=3,Cap_3*F1424/L1424,0))*dt/60</f>
        <v>7.8754761843338586E-2</v>
      </c>
    </row>
    <row r="1425" spans="1:13" x14ac:dyDescent="0.2">
      <c r="A1425">
        <v>1423</v>
      </c>
      <c r="B1425" s="22">
        <f>A1425/1440</f>
        <v>0.98819444444444449</v>
      </c>
      <c r="C1425" s="27">
        <f>Sim!C1425</f>
        <v>1.3795999999999999</v>
      </c>
      <c r="D1425" s="24">
        <f>Cap_base</f>
        <v>3.4</v>
      </c>
      <c r="E1425" s="24">
        <f>MEDIAN(MinStable*D1425,C1425,D1425)</f>
        <v>1.7</v>
      </c>
      <c r="F1425" s="25">
        <f>E1425/D1425</f>
        <v>0.5</v>
      </c>
      <c r="G1425" s="24">
        <f>MAX(0,C1425-E1425)</f>
        <v>0</v>
      </c>
      <c r="H1425" s="24">
        <f>MAX(0,E1425-C1425)</f>
        <v>0.32040000000000002</v>
      </c>
      <c r="I1425">
        <f>MIN(MATCH(MEDIAN(MinStable,F1425,1),FC_L,1),3)</f>
        <v>2</v>
      </c>
      <c r="J1425" s="25">
        <f>INDEX(FC_E1,$I1425)+(MEDIAN(MinStable,$F1425,1)-INDEX(FC_L,$I1425))*(INDEX(FC_E1,$I1425+1)-INDEX(FC_E1,$I1425))/(INDEX(FC_L,$I1425+1)-INDEX(FC_L,$I1425))</f>
        <v>0.36499999999999999</v>
      </c>
      <c r="K1425" s="25">
        <f>INDEX(FC_E2,$I1425)+(MEDIAN(MinStable,$F1425,1)-INDEX(FC_L,$I1425))*(INDEX(FC_E2,$I1425+1)-INDEX(FC_E2,$I1425))/(INDEX(FC_L,$I1425+1)-INDEX(FC_L,$I1425))</f>
        <v>0.36</v>
      </c>
      <c r="L1425" s="25">
        <f>INDEX(FC_E3,$I1425)+(MEDIAN(MinStable,$F1425,1)-INDEX(FC_L,$I1425))*(INDEX(FC_E3,$I1425+1)-INDEX(FC_E3,$I1425))/(INDEX(FC_L,$I1425+1)-INDEX(FC_L,$I1425))</f>
        <v>0.35399999999999998</v>
      </c>
      <c r="M1425" s="26">
        <f>(Cap_1*F1425/J1425+IF(N_base&gt;=2,Cap_2*F1425/K1425,0)+IF(N_base&gt;=3,Cap_3*F1425/L1425,0))*dt/60</f>
        <v>7.8754761843338586E-2</v>
      </c>
    </row>
    <row r="1426" spans="1:13" x14ac:dyDescent="0.2">
      <c r="A1426">
        <v>1424</v>
      </c>
      <c r="B1426" s="22">
        <f>A1426/1440</f>
        <v>0.98888888888888893</v>
      </c>
      <c r="C1426" s="27">
        <f>Sim!C1426</f>
        <v>1.4443999999999999</v>
      </c>
      <c r="D1426" s="24">
        <f>Cap_base</f>
        <v>3.4</v>
      </c>
      <c r="E1426" s="24">
        <f>MEDIAN(MinStable*D1426,C1426,D1426)</f>
        <v>1.7</v>
      </c>
      <c r="F1426" s="25">
        <f>E1426/D1426</f>
        <v>0.5</v>
      </c>
      <c r="G1426" s="24">
        <f>MAX(0,C1426-E1426)</f>
        <v>0</v>
      </c>
      <c r="H1426" s="24">
        <f>MAX(0,E1426-C1426)</f>
        <v>0.25560000000000005</v>
      </c>
      <c r="I1426">
        <f>MIN(MATCH(MEDIAN(MinStable,F1426,1),FC_L,1),3)</f>
        <v>2</v>
      </c>
      <c r="J1426" s="25">
        <f>INDEX(FC_E1,$I1426)+(MEDIAN(MinStable,$F1426,1)-INDEX(FC_L,$I1426))*(INDEX(FC_E1,$I1426+1)-INDEX(FC_E1,$I1426))/(INDEX(FC_L,$I1426+1)-INDEX(FC_L,$I1426))</f>
        <v>0.36499999999999999</v>
      </c>
      <c r="K1426" s="25">
        <f>INDEX(FC_E2,$I1426)+(MEDIAN(MinStable,$F1426,1)-INDEX(FC_L,$I1426))*(INDEX(FC_E2,$I1426+1)-INDEX(FC_E2,$I1426))/(INDEX(FC_L,$I1426+1)-INDEX(FC_L,$I1426))</f>
        <v>0.36</v>
      </c>
      <c r="L1426" s="25">
        <f>INDEX(FC_E3,$I1426)+(MEDIAN(MinStable,$F1426,1)-INDEX(FC_L,$I1426))*(INDEX(FC_E3,$I1426+1)-INDEX(FC_E3,$I1426))/(INDEX(FC_L,$I1426+1)-INDEX(FC_L,$I1426))</f>
        <v>0.35399999999999998</v>
      </c>
      <c r="M1426" s="26">
        <f>(Cap_1*F1426/J1426+IF(N_base&gt;=2,Cap_2*F1426/K1426,0)+IF(N_base&gt;=3,Cap_3*F1426/L1426,0))*dt/60</f>
        <v>7.8754761843338586E-2</v>
      </c>
    </row>
    <row r="1427" spans="1:13" x14ac:dyDescent="0.2">
      <c r="A1427">
        <v>1425</v>
      </c>
      <c r="B1427" s="22">
        <f>A1427/1440</f>
        <v>0.98958333333333337</v>
      </c>
      <c r="C1427" s="27">
        <f>Sim!C1427</f>
        <v>1.3824000000000001</v>
      </c>
      <c r="D1427" s="24">
        <f>Cap_base</f>
        <v>3.4</v>
      </c>
      <c r="E1427" s="24">
        <f>MEDIAN(MinStable*D1427,C1427,D1427)</f>
        <v>1.7</v>
      </c>
      <c r="F1427" s="25">
        <f>E1427/D1427</f>
        <v>0.5</v>
      </c>
      <c r="G1427" s="24">
        <f>MAX(0,C1427-E1427)</f>
        <v>0</v>
      </c>
      <c r="H1427" s="24">
        <f>MAX(0,E1427-C1427)</f>
        <v>0.31759999999999988</v>
      </c>
      <c r="I1427">
        <f>MIN(MATCH(MEDIAN(MinStable,F1427,1),FC_L,1),3)</f>
        <v>2</v>
      </c>
      <c r="J1427" s="25">
        <f>INDEX(FC_E1,$I1427)+(MEDIAN(MinStable,$F1427,1)-INDEX(FC_L,$I1427))*(INDEX(FC_E1,$I1427+1)-INDEX(FC_E1,$I1427))/(INDEX(FC_L,$I1427+1)-INDEX(FC_L,$I1427))</f>
        <v>0.36499999999999999</v>
      </c>
      <c r="K1427" s="25">
        <f>INDEX(FC_E2,$I1427)+(MEDIAN(MinStable,$F1427,1)-INDEX(FC_L,$I1427))*(INDEX(FC_E2,$I1427+1)-INDEX(FC_E2,$I1427))/(INDEX(FC_L,$I1427+1)-INDEX(FC_L,$I1427))</f>
        <v>0.36</v>
      </c>
      <c r="L1427" s="25">
        <f>INDEX(FC_E3,$I1427)+(MEDIAN(MinStable,$F1427,1)-INDEX(FC_L,$I1427))*(INDEX(FC_E3,$I1427+1)-INDEX(FC_E3,$I1427))/(INDEX(FC_L,$I1427+1)-INDEX(FC_L,$I1427))</f>
        <v>0.35399999999999998</v>
      </c>
      <c r="M1427" s="26">
        <f>(Cap_1*F1427/J1427+IF(N_base&gt;=2,Cap_2*F1427/K1427,0)+IF(N_base&gt;=3,Cap_3*F1427/L1427,0))*dt/60</f>
        <v>7.8754761843338586E-2</v>
      </c>
    </row>
    <row r="1428" spans="1:13" x14ac:dyDescent="0.2">
      <c r="A1428">
        <v>1426</v>
      </c>
      <c r="B1428" s="22">
        <f>A1428/1440</f>
        <v>0.99027777777777781</v>
      </c>
      <c r="C1428" s="27">
        <f>Sim!C1428</f>
        <v>1.3225</v>
      </c>
      <c r="D1428" s="24">
        <f>Cap_base</f>
        <v>3.4</v>
      </c>
      <c r="E1428" s="24">
        <f>MEDIAN(MinStable*D1428,C1428,D1428)</f>
        <v>1.7</v>
      </c>
      <c r="F1428" s="25">
        <f>E1428/D1428</f>
        <v>0.5</v>
      </c>
      <c r="G1428" s="24">
        <f>MAX(0,C1428-E1428)</f>
        <v>0</v>
      </c>
      <c r="H1428" s="24">
        <f>MAX(0,E1428-C1428)</f>
        <v>0.37749999999999995</v>
      </c>
      <c r="I1428">
        <f>MIN(MATCH(MEDIAN(MinStable,F1428,1),FC_L,1),3)</f>
        <v>2</v>
      </c>
      <c r="J1428" s="25">
        <f>INDEX(FC_E1,$I1428)+(MEDIAN(MinStable,$F1428,1)-INDEX(FC_L,$I1428))*(INDEX(FC_E1,$I1428+1)-INDEX(FC_E1,$I1428))/(INDEX(FC_L,$I1428+1)-INDEX(FC_L,$I1428))</f>
        <v>0.36499999999999999</v>
      </c>
      <c r="K1428" s="25">
        <f>INDEX(FC_E2,$I1428)+(MEDIAN(MinStable,$F1428,1)-INDEX(FC_L,$I1428))*(INDEX(FC_E2,$I1428+1)-INDEX(FC_E2,$I1428))/(INDEX(FC_L,$I1428+1)-INDEX(FC_L,$I1428))</f>
        <v>0.36</v>
      </c>
      <c r="L1428" s="25">
        <f>INDEX(FC_E3,$I1428)+(MEDIAN(MinStable,$F1428,1)-INDEX(FC_L,$I1428))*(INDEX(FC_E3,$I1428+1)-INDEX(FC_E3,$I1428))/(INDEX(FC_L,$I1428+1)-INDEX(FC_L,$I1428))</f>
        <v>0.35399999999999998</v>
      </c>
      <c r="M1428" s="26">
        <f>(Cap_1*F1428/J1428+IF(N_base&gt;=2,Cap_2*F1428/K1428,0)+IF(N_base&gt;=3,Cap_3*F1428/L1428,0))*dt/60</f>
        <v>7.8754761843338586E-2</v>
      </c>
    </row>
    <row r="1429" spans="1:13" x14ac:dyDescent="0.2">
      <c r="A1429">
        <v>1427</v>
      </c>
      <c r="B1429" s="22">
        <f>A1429/1440</f>
        <v>0.99097222222222225</v>
      </c>
      <c r="C1429" s="27">
        <f>Sim!C1429</f>
        <v>1.3546</v>
      </c>
      <c r="D1429" s="24">
        <f>Cap_base</f>
        <v>3.4</v>
      </c>
      <c r="E1429" s="24">
        <f>MEDIAN(MinStable*D1429,C1429,D1429)</f>
        <v>1.7</v>
      </c>
      <c r="F1429" s="25">
        <f>E1429/D1429</f>
        <v>0.5</v>
      </c>
      <c r="G1429" s="24">
        <f>MAX(0,C1429-E1429)</f>
        <v>0</v>
      </c>
      <c r="H1429" s="24">
        <f>MAX(0,E1429-C1429)</f>
        <v>0.34539999999999993</v>
      </c>
      <c r="I1429">
        <f>MIN(MATCH(MEDIAN(MinStable,F1429,1),FC_L,1),3)</f>
        <v>2</v>
      </c>
      <c r="J1429" s="25">
        <f>INDEX(FC_E1,$I1429)+(MEDIAN(MinStable,$F1429,1)-INDEX(FC_L,$I1429))*(INDEX(FC_E1,$I1429+1)-INDEX(FC_E1,$I1429))/(INDEX(FC_L,$I1429+1)-INDEX(FC_L,$I1429))</f>
        <v>0.36499999999999999</v>
      </c>
      <c r="K1429" s="25">
        <f>INDEX(FC_E2,$I1429)+(MEDIAN(MinStable,$F1429,1)-INDEX(FC_L,$I1429))*(INDEX(FC_E2,$I1429+1)-INDEX(FC_E2,$I1429))/(INDEX(FC_L,$I1429+1)-INDEX(FC_L,$I1429))</f>
        <v>0.36</v>
      </c>
      <c r="L1429" s="25">
        <f>INDEX(FC_E3,$I1429)+(MEDIAN(MinStable,$F1429,1)-INDEX(FC_L,$I1429))*(INDEX(FC_E3,$I1429+1)-INDEX(FC_E3,$I1429))/(INDEX(FC_L,$I1429+1)-INDEX(FC_L,$I1429))</f>
        <v>0.35399999999999998</v>
      </c>
      <c r="M1429" s="26">
        <f>(Cap_1*F1429/J1429+IF(N_base&gt;=2,Cap_2*F1429/K1429,0)+IF(N_base&gt;=3,Cap_3*F1429/L1429,0))*dt/60</f>
        <v>7.8754761843338586E-2</v>
      </c>
    </row>
    <row r="1430" spans="1:13" x14ac:dyDescent="0.2">
      <c r="A1430">
        <v>1428</v>
      </c>
      <c r="B1430" s="22">
        <f>A1430/1440</f>
        <v>0.9916666666666667</v>
      </c>
      <c r="C1430" s="27">
        <f>Sim!C1430</f>
        <v>1.3429</v>
      </c>
      <c r="D1430" s="24">
        <f>Cap_base</f>
        <v>3.4</v>
      </c>
      <c r="E1430" s="24">
        <f>MEDIAN(MinStable*D1430,C1430,D1430)</f>
        <v>1.7</v>
      </c>
      <c r="F1430" s="25">
        <f>E1430/D1430</f>
        <v>0.5</v>
      </c>
      <c r="G1430" s="24">
        <f>MAX(0,C1430-E1430)</f>
        <v>0</v>
      </c>
      <c r="H1430" s="24">
        <f>MAX(0,E1430-C1430)</f>
        <v>0.35709999999999997</v>
      </c>
      <c r="I1430">
        <f>MIN(MATCH(MEDIAN(MinStable,F1430,1),FC_L,1),3)</f>
        <v>2</v>
      </c>
      <c r="J1430" s="25">
        <f>INDEX(FC_E1,$I1430)+(MEDIAN(MinStable,$F1430,1)-INDEX(FC_L,$I1430))*(INDEX(FC_E1,$I1430+1)-INDEX(FC_E1,$I1430))/(INDEX(FC_L,$I1430+1)-INDEX(FC_L,$I1430))</f>
        <v>0.36499999999999999</v>
      </c>
      <c r="K1430" s="25">
        <f>INDEX(FC_E2,$I1430)+(MEDIAN(MinStable,$F1430,1)-INDEX(FC_L,$I1430))*(INDEX(FC_E2,$I1430+1)-INDEX(FC_E2,$I1430))/(INDEX(FC_L,$I1430+1)-INDEX(FC_L,$I1430))</f>
        <v>0.36</v>
      </c>
      <c r="L1430" s="25">
        <f>INDEX(FC_E3,$I1430)+(MEDIAN(MinStable,$F1430,1)-INDEX(FC_L,$I1430))*(INDEX(FC_E3,$I1430+1)-INDEX(FC_E3,$I1430))/(INDEX(FC_L,$I1430+1)-INDEX(FC_L,$I1430))</f>
        <v>0.35399999999999998</v>
      </c>
      <c r="M1430" s="26">
        <f>(Cap_1*F1430/J1430+IF(N_base&gt;=2,Cap_2*F1430/K1430,0)+IF(N_base&gt;=3,Cap_3*F1430/L1430,0))*dt/60</f>
        <v>7.8754761843338586E-2</v>
      </c>
    </row>
    <row r="1431" spans="1:13" x14ac:dyDescent="0.2">
      <c r="A1431">
        <v>1429</v>
      </c>
      <c r="B1431" s="22">
        <f>A1431/1440</f>
        <v>0.99236111111111114</v>
      </c>
      <c r="C1431" s="27">
        <f>Sim!C1431</f>
        <v>1.393</v>
      </c>
      <c r="D1431" s="24">
        <f>Cap_base</f>
        <v>3.4</v>
      </c>
      <c r="E1431" s="24">
        <f>MEDIAN(MinStable*D1431,C1431,D1431)</f>
        <v>1.7</v>
      </c>
      <c r="F1431" s="25">
        <f>E1431/D1431</f>
        <v>0.5</v>
      </c>
      <c r="G1431" s="24">
        <f>MAX(0,C1431-E1431)</f>
        <v>0</v>
      </c>
      <c r="H1431" s="24">
        <f>MAX(0,E1431-C1431)</f>
        <v>0.30699999999999994</v>
      </c>
      <c r="I1431">
        <f>MIN(MATCH(MEDIAN(MinStable,F1431,1),FC_L,1),3)</f>
        <v>2</v>
      </c>
      <c r="J1431" s="25">
        <f>INDEX(FC_E1,$I1431)+(MEDIAN(MinStable,$F1431,1)-INDEX(FC_L,$I1431))*(INDEX(FC_E1,$I1431+1)-INDEX(FC_E1,$I1431))/(INDEX(FC_L,$I1431+1)-INDEX(FC_L,$I1431))</f>
        <v>0.36499999999999999</v>
      </c>
      <c r="K1431" s="25">
        <f>INDEX(FC_E2,$I1431)+(MEDIAN(MinStable,$F1431,1)-INDEX(FC_L,$I1431))*(INDEX(FC_E2,$I1431+1)-INDEX(FC_E2,$I1431))/(INDEX(FC_L,$I1431+1)-INDEX(FC_L,$I1431))</f>
        <v>0.36</v>
      </c>
      <c r="L1431" s="25">
        <f>INDEX(FC_E3,$I1431)+(MEDIAN(MinStable,$F1431,1)-INDEX(FC_L,$I1431))*(INDEX(FC_E3,$I1431+1)-INDEX(FC_E3,$I1431))/(INDEX(FC_L,$I1431+1)-INDEX(FC_L,$I1431))</f>
        <v>0.35399999999999998</v>
      </c>
      <c r="M1431" s="26">
        <f>(Cap_1*F1431/J1431+IF(N_base&gt;=2,Cap_2*F1431/K1431,0)+IF(N_base&gt;=3,Cap_3*F1431/L1431,0))*dt/60</f>
        <v>7.8754761843338586E-2</v>
      </c>
    </row>
    <row r="1432" spans="1:13" x14ac:dyDescent="0.2">
      <c r="A1432">
        <v>1430</v>
      </c>
      <c r="B1432" s="22">
        <f>A1432/1440</f>
        <v>0.99305555555555558</v>
      </c>
      <c r="C1432" s="27">
        <f>Sim!C1432</f>
        <v>1.3577999999999999</v>
      </c>
      <c r="D1432" s="24">
        <f>Cap_base</f>
        <v>3.4</v>
      </c>
      <c r="E1432" s="24">
        <f>MEDIAN(MinStable*D1432,C1432,D1432)</f>
        <v>1.7</v>
      </c>
      <c r="F1432" s="25">
        <f>E1432/D1432</f>
        <v>0.5</v>
      </c>
      <c r="G1432" s="24">
        <f>MAX(0,C1432-E1432)</f>
        <v>0</v>
      </c>
      <c r="H1432" s="24">
        <f>MAX(0,E1432-C1432)</f>
        <v>0.34220000000000006</v>
      </c>
      <c r="I1432">
        <f>MIN(MATCH(MEDIAN(MinStable,F1432,1),FC_L,1),3)</f>
        <v>2</v>
      </c>
      <c r="J1432" s="25">
        <f>INDEX(FC_E1,$I1432)+(MEDIAN(MinStable,$F1432,1)-INDEX(FC_L,$I1432))*(INDEX(FC_E1,$I1432+1)-INDEX(FC_E1,$I1432))/(INDEX(FC_L,$I1432+1)-INDEX(FC_L,$I1432))</f>
        <v>0.36499999999999999</v>
      </c>
      <c r="K1432" s="25">
        <f>INDEX(FC_E2,$I1432)+(MEDIAN(MinStable,$F1432,1)-INDEX(FC_L,$I1432))*(INDEX(FC_E2,$I1432+1)-INDEX(FC_E2,$I1432))/(INDEX(FC_L,$I1432+1)-INDEX(FC_L,$I1432))</f>
        <v>0.36</v>
      </c>
      <c r="L1432" s="25">
        <f>INDEX(FC_E3,$I1432)+(MEDIAN(MinStable,$F1432,1)-INDEX(FC_L,$I1432))*(INDEX(FC_E3,$I1432+1)-INDEX(FC_E3,$I1432))/(INDEX(FC_L,$I1432+1)-INDEX(FC_L,$I1432))</f>
        <v>0.35399999999999998</v>
      </c>
      <c r="M1432" s="26">
        <f>(Cap_1*F1432/J1432+IF(N_base&gt;=2,Cap_2*F1432/K1432,0)+IF(N_base&gt;=3,Cap_3*F1432/L1432,0))*dt/60</f>
        <v>7.8754761843338586E-2</v>
      </c>
    </row>
    <row r="1433" spans="1:13" x14ac:dyDescent="0.2">
      <c r="A1433">
        <v>1431</v>
      </c>
      <c r="B1433" s="22">
        <f>A1433/1440</f>
        <v>0.99375000000000002</v>
      </c>
      <c r="C1433" s="27">
        <f>Sim!C1433</f>
        <v>1.339</v>
      </c>
      <c r="D1433" s="24">
        <f>Cap_base</f>
        <v>3.4</v>
      </c>
      <c r="E1433" s="24">
        <f>MEDIAN(MinStable*D1433,C1433,D1433)</f>
        <v>1.7</v>
      </c>
      <c r="F1433" s="25">
        <f>E1433/D1433</f>
        <v>0.5</v>
      </c>
      <c r="G1433" s="24">
        <f>MAX(0,C1433-E1433)</f>
        <v>0</v>
      </c>
      <c r="H1433" s="24">
        <f>MAX(0,E1433-C1433)</f>
        <v>0.36099999999999999</v>
      </c>
      <c r="I1433">
        <f>MIN(MATCH(MEDIAN(MinStable,F1433,1),FC_L,1),3)</f>
        <v>2</v>
      </c>
      <c r="J1433" s="25">
        <f>INDEX(FC_E1,$I1433)+(MEDIAN(MinStable,$F1433,1)-INDEX(FC_L,$I1433))*(INDEX(FC_E1,$I1433+1)-INDEX(FC_E1,$I1433))/(INDEX(FC_L,$I1433+1)-INDEX(FC_L,$I1433))</f>
        <v>0.36499999999999999</v>
      </c>
      <c r="K1433" s="25">
        <f>INDEX(FC_E2,$I1433)+(MEDIAN(MinStable,$F1433,1)-INDEX(FC_L,$I1433))*(INDEX(FC_E2,$I1433+1)-INDEX(FC_E2,$I1433))/(INDEX(FC_L,$I1433+1)-INDEX(FC_L,$I1433))</f>
        <v>0.36</v>
      </c>
      <c r="L1433" s="25">
        <f>INDEX(FC_E3,$I1433)+(MEDIAN(MinStable,$F1433,1)-INDEX(FC_L,$I1433))*(INDEX(FC_E3,$I1433+1)-INDEX(FC_E3,$I1433))/(INDEX(FC_L,$I1433+1)-INDEX(FC_L,$I1433))</f>
        <v>0.35399999999999998</v>
      </c>
      <c r="M1433" s="26">
        <f>(Cap_1*F1433/J1433+IF(N_base&gt;=2,Cap_2*F1433/K1433,0)+IF(N_base&gt;=3,Cap_3*F1433/L1433,0))*dt/60</f>
        <v>7.8754761843338586E-2</v>
      </c>
    </row>
    <row r="1434" spans="1:13" x14ac:dyDescent="0.2">
      <c r="A1434">
        <v>1432</v>
      </c>
      <c r="B1434" s="22">
        <f>A1434/1440</f>
        <v>0.99444444444444446</v>
      </c>
      <c r="C1434" s="27">
        <f>Sim!C1434</f>
        <v>1.2798</v>
      </c>
      <c r="D1434" s="24">
        <f>Cap_base</f>
        <v>3.4</v>
      </c>
      <c r="E1434" s="24">
        <f>MEDIAN(MinStable*D1434,C1434,D1434)</f>
        <v>1.7</v>
      </c>
      <c r="F1434" s="25">
        <f>E1434/D1434</f>
        <v>0.5</v>
      </c>
      <c r="G1434" s="24">
        <f>MAX(0,C1434-E1434)</f>
        <v>0</v>
      </c>
      <c r="H1434" s="24">
        <f>MAX(0,E1434-C1434)</f>
        <v>0.42019999999999991</v>
      </c>
      <c r="I1434">
        <f>MIN(MATCH(MEDIAN(MinStable,F1434,1),FC_L,1),3)</f>
        <v>2</v>
      </c>
      <c r="J1434" s="25">
        <f>INDEX(FC_E1,$I1434)+(MEDIAN(MinStable,$F1434,1)-INDEX(FC_L,$I1434))*(INDEX(FC_E1,$I1434+1)-INDEX(FC_E1,$I1434))/(INDEX(FC_L,$I1434+1)-INDEX(FC_L,$I1434))</f>
        <v>0.36499999999999999</v>
      </c>
      <c r="K1434" s="25">
        <f>INDEX(FC_E2,$I1434)+(MEDIAN(MinStable,$F1434,1)-INDEX(FC_L,$I1434))*(INDEX(FC_E2,$I1434+1)-INDEX(FC_E2,$I1434))/(INDEX(FC_L,$I1434+1)-INDEX(FC_L,$I1434))</f>
        <v>0.36</v>
      </c>
      <c r="L1434" s="25">
        <f>INDEX(FC_E3,$I1434)+(MEDIAN(MinStable,$F1434,1)-INDEX(FC_L,$I1434))*(INDEX(FC_E3,$I1434+1)-INDEX(FC_E3,$I1434))/(INDEX(FC_L,$I1434+1)-INDEX(FC_L,$I1434))</f>
        <v>0.35399999999999998</v>
      </c>
      <c r="M1434" s="26">
        <f>(Cap_1*F1434/J1434+IF(N_base&gt;=2,Cap_2*F1434/K1434,0)+IF(N_base&gt;=3,Cap_3*F1434/L1434,0))*dt/60</f>
        <v>7.8754761843338586E-2</v>
      </c>
    </row>
    <row r="1435" spans="1:13" x14ac:dyDescent="0.2">
      <c r="A1435">
        <v>1433</v>
      </c>
      <c r="B1435" s="22">
        <f>A1435/1440</f>
        <v>0.99513888888888891</v>
      </c>
      <c r="C1435" s="27">
        <f>Sim!C1435</f>
        <v>1.2484</v>
      </c>
      <c r="D1435" s="24">
        <f>Cap_base</f>
        <v>3.4</v>
      </c>
      <c r="E1435" s="24">
        <f>MEDIAN(MinStable*D1435,C1435,D1435)</f>
        <v>1.7</v>
      </c>
      <c r="F1435" s="25">
        <f>E1435/D1435</f>
        <v>0.5</v>
      </c>
      <c r="G1435" s="24">
        <f>MAX(0,C1435-E1435)</f>
        <v>0</v>
      </c>
      <c r="H1435" s="24">
        <f>MAX(0,E1435-C1435)</f>
        <v>0.4516</v>
      </c>
      <c r="I1435">
        <f>MIN(MATCH(MEDIAN(MinStable,F1435,1),FC_L,1),3)</f>
        <v>2</v>
      </c>
      <c r="J1435" s="25">
        <f>INDEX(FC_E1,$I1435)+(MEDIAN(MinStable,$F1435,1)-INDEX(FC_L,$I1435))*(INDEX(FC_E1,$I1435+1)-INDEX(FC_E1,$I1435))/(INDEX(FC_L,$I1435+1)-INDEX(FC_L,$I1435))</f>
        <v>0.36499999999999999</v>
      </c>
      <c r="K1435" s="25">
        <f>INDEX(FC_E2,$I1435)+(MEDIAN(MinStable,$F1435,1)-INDEX(FC_L,$I1435))*(INDEX(FC_E2,$I1435+1)-INDEX(FC_E2,$I1435))/(INDEX(FC_L,$I1435+1)-INDEX(FC_L,$I1435))</f>
        <v>0.36</v>
      </c>
      <c r="L1435" s="25">
        <f>INDEX(FC_E3,$I1435)+(MEDIAN(MinStable,$F1435,1)-INDEX(FC_L,$I1435))*(INDEX(FC_E3,$I1435+1)-INDEX(FC_E3,$I1435))/(INDEX(FC_L,$I1435+1)-INDEX(FC_L,$I1435))</f>
        <v>0.35399999999999998</v>
      </c>
      <c r="M1435" s="26">
        <f>(Cap_1*F1435/J1435+IF(N_base&gt;=2,Cap_2*F1435/K1435,0)+IF(N_base&gt;=3,Cap_3*F1435/L1435,0))*dt/60</f>
        <v>7.8754761843338586E-2</v>
      </c>
    </row>
    <row r="1436" spans="1:13" x14ac:dyDescent="0.2">
      <c r="A1436">
        <v>1434</v>
      </c>
      <c r="B1436" s="22">
        <f>A1436/1440</f>
        <v>0.99583333333333335</v>
      </c>
      <c r="C1436" s="27">
        <f>Sim!C1436</f>
        <v>1.3051999999999999</v>
      </c>
      <c r="D1436" s="24">
        <f>Cap_base</f>
        <v>3.4</v>
      </c>
      <c r="E1436" s="24">
        <f>MEDIAN(MinStable*D1436,C1436,D1436)</f>
        <v>1.7</v>
      </c>
      <c r="F1436" s="25">
        <f>E1436/D1436</f>
        <v>0.5</v>
      </c>
      <c r="G1436" s="24">
        <f>MAX(0,C1436-E1436)</f>
        <v>0</v>
      </c>
      <c r="H1436" s="24">
        <f>MAX(0,E1436-C1436)</f>
        <v>0.39480000000000004</v>
      </c>
      <c r="I1436">
        <f>MIN(MATCH(MEDIAN(MinStable,F1436,1),FC_L,1),3)</f>
        <v>2</v>
      </c>
      <c r="J1436" s="25">
        <f>INDEX(FC_E1,$I1436)+(MEDIAN(MinStable,$F1436,1)-INDEX(FC_L,$I1436))*(INDEX(FC_E1,$I1436+1)-INDEX(FC_E1,$I1436))/(INDEX(FC_L,$I1436+1)-INDEX(FC_L,$I1436))</f>
        <v>0.36499999999999999</v>
      </c>
      <c r="K1436" s="25">
        <f>INDEX(FC_E2,$I1436)+(MEDIAN(MinStable,$F1436,1)-INDEX(FC_L,$I1436))*(INDEX(FC_E2,$I1436+1)-INDEX(FC_E2,$I1436))/(INDEX(FC_L,$I1436+1)-INDEX(FC_L,$I1436))</f>
        <v>0.36</v>
      </c>
      <c r="L1436" s="25">
        <f>INDEX(FC_E3,$I1436)+(MEDIAN(MinStable,$F1436,1)-INDEX(FC_L,$I1436))*(INDEX(FC_E3,$I1436+1)-INDEX(FC_E3,$I1436))/(INDEX(FC_L,$I1436+1)-INDEX(FC_L,$I1436))</f>
        <v>0.35399999999999998</v>
      </c>
      <c r="M1436" s="26">
        <f>(Cap_1*F1436/J1436+IF(N_base&gt;=2,Cap_2*F1436/K1436,0)+IF(N_base&gt;=3,Cap_3*F1436/L1436,0))*dt/60</f>
        <v>7.8754761843338586E-2</v>
      </c>
    </row>
    <row r="1437" spans="1:13" x14ac:dyDescent="0.2">
      <c r="A1437">
        <v>1435</v>
      </c>
      <c r="B1437" s="22">
        <f>A1437/1440</f>
        <v>0.99652777777777779</v>
      </c>
      <c r="C1437" s="27">
        <f>Sim!C1437</f>
        <v>1.1412</v>
      </c>
      <c r="D1437" s="24">
        <f>Cap_base</f>
        <v>3.4</v>
      </c>
      <c r="E1437" s="24">
        <f>MEDIAN(MinStable*D1437,C1437,D1437)</f>
        <v>1.7</v>
      </c>
      <c r="F1437" s="25">
        <f>E1437/D1437</f>
        <v>0.5</v>
      </c>
      <c r="G1437" s="24">
        <f>MAX(0,C1437-E1437)</f>
        <v>0</v>
      </c>
      <c r="H1437" s="24">
        <f>MAX(0,E1437-C1437)</f>
        <v>0.55879999999999996</v>
      </c>
      <c r="I1437">
        <f>MIN(MATCH(MEDIAN(MinStable,F1437,1),FC_L,1),3)</f>
        <v>2</v>
      </c>
      <c r="J1437" s="25">
        <f>INDEX(FC_E1,$I1437)+(MEDIAN(MinStable,$F1437,1)-INDEX(FC_L,$I1437))*(INDEX(FC_E1,$I1437+1)-INDEX(FC_E1,$I1437))/(INDEX(FC_L,$I1437+1)-INDEX(FC_L,$I1437))</f>
        <v>0.36499999999999999</v>
      </c>
      <c r="K1437" s="25">
        <f>INDEX(FC_E2,$I1437)+(MEDIAN(MinStable,$F1437,1)-INDEX(FC_L,$I1437))*(INDEX(FC_E2,$I1437+1)-INDEX(FC_E2,$I1437))/(INDEX(FC_L,$I1437+1)-INDEX(FC_L,$I1437))</f>
        <v>0.36</v>
      </c>
      <c r="L1437" s="25">
        <f>INDEX(FC_E3,$I1437)+(MEDIAN(MinStable,$F1437,1)-INDEX(FC_L,$I1437))*(INDEX(FC_E3,$I1437+1)-INDEX(FC_E3,$I1437))/(INDEX(FC_L,$I1437+1)-INDEX(FC_L,$I1437))</f>
        <v>0.35399999999999998</v>
      </c>
      <c r="M1437" s="26">
        <f>(Cap_1*F1437/J1437+IF(N_base&gt;=2,Cap_2*F1437/K1437,0)+IF(N_base&gt;=3,Cap_3*F1437/L1437,0))*dt/60</f>
        <v>7.8754761843338586E-2</v>
      </c>
    </row>
    <row r="1438" spans="1:13" x14ac:dyDescent="0.2">
      <c r="A1438">
        <v>1436</v>
      </c>
      <c r="B1438" s="22">
        <f>A1438/1440</f>
        <v>0.99722222222222223</v>
      </c>
      <c r="C1438" s="27">
        <f>Sim!C1438</f>
        <v>1.2194</v>
      </c>
      <c r="D1438" s="24">
        <f>Cap_base</f>
        <v>3.4</v>
      </c>
      <c r="E1438" s="24">
        <f>MEDIAN(MinStable*D1438,C1438,D1438)</f>
        <v>1.7</v>
      </c>
      <c r="F1438" s="25">
        <f>E1438/D1438</f>
        <v>0.5</v>
      </c>
      <c r="G1438" s="24">
        <f>MAX(0,C1438-E1438)</f>
        <v>0</v>
      </c>
      <c r="H1438" s="24">
        <f>MAX(0,E1438-C1438)</f>
        <v>0.48059999999999992</v>
      </c>
      <c r="I1438">
        <f>MIN(MATCH(MEDIAN(MinStable,F1438,1),FC_L,1),3)</f>
        <v>2</v>
      </c>
      <c r="J1438" s="25">
        <f>INDEX(FC_E1,$I1438)+(MEDIAN(MinStable,$F1438,1)-INDEX(FC_L,$I1438))*(INDEX(FC_E1,$I1438+1)-INDEX(FC_E1,$I1438))/(INDEX(FC_L,$I1438+1)-INDEX(FC_L,$I1438))</f>
        <v>0.36499999999999999</v>
      </c>
      <c r="K1438" s="25">
        <f>INDEX(FC_E2,$I1438)+(MEDIAN(MinStable,$F1438,1)-INDEX(FC_L,$I1438))*(INDEX(FC_E2,$I1438+1)-INDEX(FC_E2,$I1438))/(INDEX(FC_L,$I1438+1)-INDEX(FC_L,$I1438))</f>
        <v>0.36</v>
      </c>
      <c r="L1438" s="25">
        <f>INDEX(FC_E3,$I1438)+(MEDIAN(MinStable,$F1438,1)-INDEX(FC_L,$I1438))*(INDEX(FC_E3,$I1438+1)-INDEX(FC_E3,$I1438))/(INDEX(FC_L,$I1438+1)-INDEX(FC_L,$I1438))</f>
        <v>0.35399999999999998</v>
      </c>
      <c r="M1438" s="26">
        <f>(Cap_1*F1438/J1438+IF(N_base&gt;=2,Cap_2*F1438/K1438,0)+IF(N_base&gt;=3,Cap_3*F1438/L1438,0))*dt/60</f>
        <v>7.8754761843338586E-2</v>
      </c>
    </row>
    <row r="1439" spans="1:13" x14ac:dyDescent="0.2">
      <c r="A1439">
        <v>1437</v>
      </c>
      <c r="B1439" s="22">
        <f>A1439/1440</f>
        <v>0.99791666666666667</v>
      </c>
      <c r="C1439" s="27">
        <f>Sim!C1439</f>
        <v>1.2484999999999999</v>
      </c>
      <c r="D1439" s="24">
        <f>Cap_base</f>
        <v>3.4</v>
      </c>
      <c r="E1439" s="24">
        <f>MEDIAN(MinStable*D1439,C1439,D1439)</f>
        <v>1.7</v>
      </c>
      <c r="F1439" s="25">
        <f>E1439/D1439</f>
        <v>0.5</v>
      </c>
      <c r="G1439" s="24">
        <f>MAX(0,C1439-E1439)</f>
        <v>0</v>
      </c>
      <c r="H1439" s="24">
        <f>MAX(0,E1439-C1439)</f>
        <v>0.45150000000000001</v>
      </c>
      <c r="I1439">
        <f>MIN(MATCH(MEDIAN(MinStable,F1439,1),FC_L,1),3)</f>
        <v>2</v>
      </c>
      <c r="J1439" s="25">
        <f>INDEX(FC_E1,$I1439)+(MEDIAN(MinStable,$F1439,1)-INDEX(FC_L,$I1439))*(INDEX(FC_E1,$I1439+1)-INDEX(FC_E1,$I1439))/(INDEX(FC_L,$I1439+1)-INDEX(FC_L,$I1439))</f>
        <v>0.36499999999999999</v>
      </c>
      <c r="K1439" s="25">
        <f>INDEX(FC_E2,$I1439)+(MEDIAN(MinStable,$F1439,1)-INDEX(FC_L,$I1439))*(INDEX(FC_E2,$I1439+1)-INDEX(FC_E2,$I1439))/(INDEX(FC_L,$I1439+1)-INDEX(FC_L,$I1439))</f>
        <v>0.36</v>
      </c>
      <c r="L1439" s="25">
        <f>INDEX(FC_E3,$I1439)+(MEDIAN(MinStable,$F1439,1)-INDEX(FC_L,$I1439))*(INDEX(FC_E3,$I1439+1)-INDEX(FC_E3,$I1439))/(INDEX(FC_L,$I1439+1)-INDEX(FC_L,$I1439))</f>
        <v>0.35399999999999998</v>
      </c>
      <c r="M1439" s="26">
        <f>(Cap_1*F1439/J1439+IF(N_base&gt;=2,Cap_2*F1439/K1439,0)+IF(N_base&gt;=3,Cap_3*F1439/L1439,0))*dt/60</f>
        <v>7.8754761843338586E-2</v>
      </c>
    </row>
    <row r="1440" spans="1:13" x14ac:dyDescent="0.2">
      <c r="A1440">
        <v>1438</v>
      </c>
      <c r="B1440" s="22">
        <f>A1440/1440</f>
        <v>0.99861111111111112</v>
      </c>
      <c r="C1440" s="27">
        <f>Sim!C1440</f>
        <v>1.1284000000000001</v>
      </c>
      <c r="D1440" s="24">
        <f>Cap_base</f>
        <v>3.4</v>
      </c>
      <c r="E1440" s="24">
        <f>MEDIAN(MinStable*D1440,C1440,D1440)</f>
        <v>1.7</v>
      </c>
      <c r="F1440" s="25">
        <f>E1440/D1440</f>
        <v>0.5</v>
      </c>
      <c r="G1440" s="24">
        <f>MAX(0,C1440-E1440)</f>
        <v>0</v>
      </c>
      <c r="H1440" s="24">
        <f>MAX(0,E1440-C1440)</f>
        <v>0.57159999999999989</v>
      </c>
      <c r="I1440">
        <f>MIN(MATCH(MEDIAN(MinStable,F1440,1),FC_L,1),3)</f>
        <v>2</v>
      </c>
      <c r="J1440" s="25">
        <f>INDEX(FC_E1,$I1440)+(MEDIAN(MinStable,$F1440,1)-INDEX(FC_L,$I1440))*(INDEX(FC_E1,$I1440+1)-INDEX(FC_E1,$I1440))/(INDEX(FC_L,$I1440+1)-INDEX(FC_L,$I1440))</f>
        <v>0.36499999999999999</v>
      </c>
      <c r="K1440" s="25">
        <f>INDEX(FC_E2,$I1440)+(MEDIAN(MinStable,$F1440,1)-INDEX(FC_L,$I1440))*(INDEX(FC_E2,$I1440+1)-INDEX(FC_E2,$I1440))/(INDEX(FC_L,$I1440+1)-INDEX(FC_L,$I1440))</f>
        <v>0.36</v>
      </c>
      <c r="L1440" s="25">
        <f>INDEX(FC_E3,$I1440)+(MEDIAN(MinStable,$F1440,1)-INDEX(FC_L,$I1440))*(INDEX(FC_E3,$I1440+1)-INDEX(FC_E3,$I1440))/(INDEX(FC_L,$I1440+1)-INDEX(FC_L,$I1440))</f>
        <v>0.35399999999999998</v>
      </c>
      <c r="M1440" s="26">
        <f>(Cap_1*F1440/J1440+IF(N_base&gt;=2,Cap_2*F1440/K1440,0)+IF(N_base&gt;=3,Cap_3*F1440/L1440,0))*dt/60</f>
        <v>7.8754761843338586E-2</v>
      </c>
    </row>
    <row r="1441" spans="1:13" x14ac:dyDescent="0.2">
      <c r="A1441">
        <v>1439</v>
      </c>
      <c r="B1441" s="22">
        <f>A1441/1440</f>
        <v>0.99930555555555556</v>
      </c>
      <c r="C1441" s="27">
        <f>Sim!C1441</f>
        <v>1.2225999999999999</v>
      </c>
      <c r="D1441" s="24">
        <f>Cap_base</f>
        <v>3.4</v>
      </c>
      <c r="E1441" s="24">
        <f>MEDIAN(MinStable*D1441,C1441,D1441)</f>
        <v>1.7</v>
      </c>
      <c r="F1441" s="25">
        <f>E1441/D1441</f>
        <v>0.5</v>
      </c>
      <c r="G1441" s="24">
        <f>MAX(0,C1441-E1441)</f>
        <v>0</v>
      </c>
      <c r="H1441" s="24">
        <f>MAX(0,E1441-C1441)</f>
        <v>0.47740000000000005</v>
      </c>
      <c r="I1441">
        <f>MIN(MATCH(MEDIAN(MinStable,F1441,1),FC_L,1),3)</f>
        <v>2</v>
      </c>
      <c r="J1441" s="25">
        <f>INDEX(FC_E1,$I1441)+(MEDIAN(MinStable,$F1441,1)-INDEX(FC_L,$I1441))*(INDEX(FC_E1,$I1441+1)-INDEX(FC_E1,$I1441))/(INDEX(FC_L,$I1441+1)-INDEX(FC_L,$I1441))</f>
        <v>0.36499999999999999</v>
      </c>
      <c r="K1441" s="25">
        <f>INDEX(FC_E2,$I1441)+(MEDIAN(MinStable,$F1441,1)-INDEX(FC_L,$I1441))*(INDEX(FC_E2,$I1441+1)-INDEX(FC_E2,$I1441))/(INDEX(FC_L,$I1441+1)-INDEX(FC_L,$I1441))</f>
        <v>0.36</v>
      </c>
      <c r="L1441" s="25">
        <f>INDEX(FC_E3,$I1441)+(MEDIAN(MinStable,$F1441,1)-INDEX(FC_L,$I1441))*(INDEX(FC_E3,$I1441+1)-INDEX(FC_E3,$I1441))/(INDEX(FC_L,$I1441+1)-INDEX(FC_L,$I1441))</f>
        <v>0.35399999999999998</v>
      </c>
      <c r="M1441" s="26">
        <f>(Cap_1*F1441/J1441+IF(N_base&gt;=2,Cap_2*F1441/K1441,0)+IF(N_base&gt;=3,Cap_3*F1441/L1441,0))*dt/60</f>
        <v>7.8754761843338586E-2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3"/>
  <sheetViews>
    <sheetView showGridLines="0" topLeftCell="A11" zoomScale="164" zoomScaleNormal="100" workbookViewId="0">
      <selection activeCell="B14" sqref="B14"/>
    </sheetView>
  </sheetViews>
  <sheetFormatPr baseColWidth="10" defaultColWidth="8.6640625" defaultRowHeight="15" x14ac:dyDescent="0.2"/>
  <cols>
    <col min="1" max="1" width="46" customWidth="1"/>
    <col min="2" max="12" width="13" customWidth="1"/>
  </cols>
  <sheetData>
    <row r="1" spans="1:5" ht="18" x14ac:dyDescent="0.2">
      <c r="A1" s="1" t="s">
        <v>184</v>
      </c>
    </row>
    <row r="2" spans="1:5" x14ac:dyDescent="0.2">
      <c r="A2" s="2" t="s">
        <v>185</v>
      </c>
    </row>
    <row r="4" spans="1:5" x14ac:dyDescent="0.2">
      <c r="B4" s="28" t="s">
        <v>17</v>
      </c>
      <c r="C4" s="28" t="s">
        <v>186</v>
      </c>
      <c r="D4" s="28" t="s">
        <v>187</v>
      </c>
    </row>
    <row r="5" spans="1:5" x14ac:dyDescent="0.2">
      <c r="A5" s="29" t="s">
        <v>188</v>
      </c>
      <c r="B5" s="6"/>
      <c r="C5" s="6"/>
      <c r="D5" s="6"/>
      <c r="E5" s="6"/>
    </row>
    <row r="6" spans="1:5" x14ac:dyDescent="0.2">
      <c r="A6" s="4" t="s">
        <v>189</v>
      </c>
      <c r="B6" s="30">
        <f>SUM(Baseline!C2:C1441)*dt/60</f>
        <v>62.32448999999999</v>
      </c>
      <c r="C6" s="30">
        <f>SUM(Sim!C2:C1441)*dt/60</f>
        <v>62.32448999999999</v>
      </c>
      <c r="D6" s="30">
        <f t="shared" ref="D6:D11" si="0">C6-B6</f>
        <v>0</v>
      </c>
      <c r="E6" s="2" t="s">
        <v>190</v>
      </c>
    </row>
    <row r="7" spans="1:5" x14ac:dyDescent="0.2">
      <c r="A7" s="4" t="s">
        <v>191</v>
      </c>
      <c r="B7" s="30">
        <f>SUM(Baseline!E2:E1441)*dt/60</f>
        <v>63.591733333333458</v>
      </c>
      <c r="C7" s="30">
        <f>SUM(Sim!AI2:AI1441)*dt/60</f>
        <v>63.279166666667386</v>
      </c>
      <c r="D7" s="30">
        <f t="shared" si="0"/>
        <v>-0.31256666666607202</v>
      </c>
      <c r="E7" s="2"/>
    </row>
    <row r="8" spans="1:5" x14ac:dyDescent="0.2">
      <c r="A8" s="4" t="s">
        <v>192</v>
      </c>
      <c r="B8" s="30">
        <f>SUM(Baseline!G2:G1441)*dt/60</f>
        <v>1.1679333333333337</v>
      </c>
      <c r="C8" s="30">
        <f>SUM(Sim!AJ2:AJ1441)*dt/60</f>
        <v>0</v>
      </c>
      <c r="D8" s="30">
        <f t="shared" si="0"/>
        <v>-1.1679333333333337</v>
      </c>
      <c r="E8" s="2"/>
    </row>
    <row r="9" spans="1:5" x14ac:dyDescent="0.2">
      <c r="A9" s="4" t="s">
        <v>193</v>
      </c>
      <c r="B9" s="30">
        <f>SUM(Baseline!H2:H1441)*dt/60</f>
        <v>2.4351766666666661</v>
      </c>
      <c r="C9" s="30">
        <f>0</f>
        <v>0</v>
      </c>
      <c r="D9" s="30">
        <f t="shared" si="0"/>
        <v>-2.4351766666666661</v>
      </c>
      <c r="E9" s="2" t="s">
        <v>194</v>
      </c>
    </row>
    <row r="10" spans="1:5" x14ac:dyDescent="0.2">
      <c r="A10" s="4" t="s">
        <v>195</v>
      </c>
      <c r="B10" s="30">
        <f>SUM(Baseline!M2:M1441)</f>
        <v>158.3459390622032</v>
      </c>
      <c r="C10" s="30">
        <f>SUM(Sim!AP2:AP1441)</f>
        <v>149.9278498144576</v>
      </c>
      <c r="D10" s="30">
        <f t="shared" si="0"/>
        <v>-8.4180892477455984</v>
      </c>
      <c r="E10" s="2"/>
    </row>
    <row r="11" spans="1:5" x14ac:dyDescent="0.2">
      <c r="A11" s="4" t="s">
        <v>196</v>
      </c>
      <c r="B11" s="31">
        <f>AVERAGE(Baseline!F2:F1441)</f>
        <v>0.77931045751634032</v>
      </c>
      <c r="C11" s="31">
        <f>SUMPRODUCT(Sim!AK2:AK1441,--(Sim!AB2:AB1441&gt;0))/MAX(1,SUMPRODUCT(--(Sim!AB2:AB1441&gt;0)))</f>
        <v>1</v>
      </c>
      <c r="D11" s="31">
        <f t="shared" si="0"/>
        <v>0.22068954248365968</v>
      </c>
      <c r="E11" s="2" t="s">
        <v>197</v>
      </c>
    </row>
    <row r="13" spans="1:5" x14ac:dyDescent="0.2">
      <c r="A13" s="29" t="s">
        <v>41</v>
      </c>
      <c r="B13" s="6"/>
      <c r="C13" s="6"/>
      <c r="D13" s="6"/>
      <c r="E13" s="6"/>
    </row>
    <row r="14" spans="1:5" x14ac:dyDescent="0.2">
      <c r="A14" s="4" t="s">
        <v>198</v>
      </c>
      <c r="B14" s="30">
        <f>IF(N_base&gt;=1,1440*dt/60,0)</f>
        <v>24</v>
      </c>
      <c r="C14" s="30">
        <f>SUM(Sim!S2:S1441)*dt/60</f>
        <v>19.366666666666667</v>
      </c>
      <c r="D14" s="30">
        <f t="shared" ref="D14:D20" si="1">C14-B14</f>
        <v>-4.6333333333333329</v>
      </c>
      <c r="E14" s="2"/>
    </row>
    <row r="15" spans="1:5" x14ac:dyDescent="0.2">
      <c r="A15" s="4" t="s">
        <v>199</v>
      </c>
      <c r="B15" s="30">
        <f>IF(N_base&gt;=2,1440*dt/60,0)</f>
        <v>24</v>
      </c>
      <c r="C15" s="30">
        <f>SUM(Sim!T2:T1441)*dt/60</f>
        <v>19.383333333333333</v>
      </c>
      <c r="D15" s="30">
        <f t="shared" si="1"/>
        <v>-4.6166666666666671</v>
      </c>
      <c r="E15" s="2"/>
    </row>
    <row r="16" spans="1:5" x14ac:dyDescent="0.2">
      <c r="A16" s="4" t="s">
        <v>200</v>
      </c>
      <c r="B16" s="30">
        <f>IF(N_base&gt;=3,1440*dt/60,0)</f>
        <v>24</v>
      </c>
      <c r="C16" s="30">
        <f>SUM(Sim!U2:U1441)*dt/60</f>
        <v>17.05</v>
      </c>
      <c r="D16" s="30">
        <f t="shared" si="1"/>
        <v>-6.9499999999999993</v>
      </c>
      <c r="E16" s="2"/>
    </row>
    <row r="17" spans="1:5" x14ac:dyDescent="0.2">
      <c r="A17" s="4" t="s">
        <v>201</v>
      </c>
      <c r="B17" s="30">
        <f>SUM(B14:B16)</f>
        <v>72</v>
      </c>
      <c r="C17" s="30">
        <f>SUM(C14:C16)</f>
        <v>55.8</v>
      </c>
      <c r="D17" s="30">
        <f t="shared" si="1"/>
        <v>-16.200000000000003</v>
      </c>
      <c r="E17" s="2" t="s">
        <v>202</v>
      </c>
    </row>
    <row r="18" spans="1:5" x14ac:dyDescent="0.2">
      <c r="A18" s="4" t="s">
        <v>203</v>
      </c>
      <c r="B18" s="17">
        <f>0</f>
        <v>0</v>
      </c>
      <c r="C18" s="17">
        <f>SUM(Sim!AR2:AR1441)</f>
        <v>4</v>
      </c>
      <c r="D18" s="17">
        <f t="shared" si="1"/>
        <v>4</v>
      </c>
      <c r="E18" s="2" t="s">
        <v>204</v>
      </c>
    </row>
    <row r="19" spans="1:5" x14ac:dyDescent="0.2">
      <c r="A19" s="4" t="s">
        <v>205</v>
      </c>
      <c r="B19" s="30">
        <f>0</f>
        <v>0</v>
      </c>
      <c r="C19" s="30">
        <f>C18*StartEqH</f>
        <v>60</v>
      </c>
      <c r="D19" s="30">
        <f t="shared" si="1"/>
        <v>60</v>
      </c>
      <c r="E19" s="2"/>
    </row>
    <row r="20" spans="1:5" x14ac:dyDescent="0.2">
      <c r="A20" s="4" t="s">
        <v>206</v>
      </c>
      <c r="B20" s="30">
        <f>B17+B19</f>
        <v>72</v>
      </c>
      <c r="C20" s="30">
        <f>C17+C19</f>
        <v>115.8</v>
      </c>
      <c r="D20" s="30">
        <f t="shared" si="1"/>
        <v>43.8</v>
      </c>
      <c r="E20" s="2" t="s">
        <v>207</v>
      </c>
    </row>
    <row r="22" spans="1:5" x14ac:dyDescent="0.2">
      <c r="A22" s="29" t="s">
        <v>208</v>
      </c>
      <c r="B22" s="6"/>
      <c r="C22" s="6"/>
      <c r="D22" s="6"/>
      <c r="E22" s="6"/>
    </row>
    <row r="23" spans="1:5" x14ac:dyDescent="0.2">
      <c r="A23" s="4" t="s">
        <v>209</v>
      </c>
      <c r="B23" s="30"/>
      <c r="C23" s="30">
        <f>SUM(Sim!AG2:AG1441)*dt/60</f>
        <v>9.3255649999999939</v>
      </c>
      <c r="E23" s="2"/>
    </row>
    <row r="24" spans="1:5" x14ac:dyDescent="0.2">
      <c r="A24" s="4" t="s">
        <v>210</v>
      </c>
      <c r="B24" s="30"/>
      <c r="C24" s="30">
        <f>SUM(Sim!AH2:AH1441)*dt/60</f>
        <v>8.7308883333333274</v>
      </c>
      <c r="E24" s="2"/>
    </row>
    <row r="25" spans="1:5" x14ac:dyDescent="0.2">
      <c r="A25" s="4" t="s">
        <v>211</v>
      </c>
      <c r="B25" s="30"/>
      <c r="C25" s="30">
        <f>C23-C24</f>
        <v>0.59467666666666652</v>
      </c>
      <c r="E25" s="2" t="s">
        <v>212</v>
      </c>
    </row>
    <row r="26" spans="1:5" x14ac:dyDescent="0.2">
      <c r="A26" s="4" t="s">
        <v>213</v>
      </c>
      <c r="B26" s="30"/>
      <c r="C26" s="30">
        <f>C24/E_nom</f>
        <v>1.5874342424242414</v>
      </c>
      <c r="E26" s="2" t="s">
        <v>214</v>
      </c>
    </row>
    <row r="27" spans="1:5" x14ac:dyDescent="0.2">
      <c r="A27" s="4" t="s">
        <v>215</v>
      </c>
      <c r="B27" s="17"/>
      <c r="C27" s="17">
        <f>C26*DaysYear</f>
        <v>523.85329999999965</v>
      </c>
      <c r="E27" s="2"/>
    </row>
    <row r="28" spans="1:5" x14ac:dyDescent="0.2">
      <c r="A28" s="4" t="s">
        <v>216</v>
      </c>
      <c r="B28" s="31"/>
      <c r="C28" s="31">
        <f>MIN(Sim!AQ2:AQ1441)</f>
        <v>0.29734718885454359</v>
      </c>
      <c r="E28" s="2" t="s">
        <v>217</v>
      </c>
    </row>
    <row r="29" spans="1:5" x14ac:dyDescent="0.2">
      <c r="A29" s="4" t="s">
        <v>218</v>
      </c>
      <c r="B29" s="31"/>
      <c r="C29" s="31">
        <f>MAX(Sim!AQ2:AQ1441)</f>
        <v>0.8523648222260154</v>
      </c>
      <c r="E29" s="2"/>
    </row>
    <row r="31" spans="1:5" x14ac:dyDescent="0.2">
      <c r="A31" s="29" t="s">
        <v>219</v>
      </c>
      <c r="B31" s="6"/>
      <c r="C31" s="6"/>
      <c r="D31" s="6"/>
      <c r="E31" s="6"/>
    </row>
    <row r="32" spans="1:5" x14ac:dyDescent="0.2">
      <c r="A32" s="4" t="s">
        <v>220</v>
      </c>
      <c r="B32" s="17">
        <f>B10*GasCost</f>
        <v>750059.71134727821</v>
      </c>
      <c r="C32" s="17">
        <f>C10*GasCost</f>
        <v>710184.55175269383</v>
      </c>
      <c r="D32" s="17">
        <f>C32-B32</f>
        <v>-39875.159594584373</v>
      </c>
      <c r="E32" s="2"/>
    </row>
    <row r="33" spans="1:12" x14ac:dyDescent="0.2">
      <c r="A33" s="4" t="s">
        <v>221</v>
      </c>
      <c r="B33" s="17">
        <f>B8*GridCost</f>
        <v>58396.666666666686</v>
      </c>
      <c r="C33" s="17">
        <f>C8*GridCost</f>
        <v>0</v>
      </c>
      <c r="D33" s="17">
        <f>C33-B33</f>
        <v>-58396.666666666686</v>
      </c>
      <c r="E33" s="2"/>
    </row>
    <row r="34" spans="1:12" x14ac:dyDescent="0.2">
      <c r="A34" s="4" t="s">
        <v>222</v>
      </c>
      <c r="B34" s="17">
        <f>B20*OMhour</f>
        <v>648000</v>
      </c>
      <c r="C34" s="17">
        <f>C20*OMhour</f>
        <v>1042200</v>
      </c>
      <c r="D34" s="17">
        <f>C34-B34</f>
        <v>394200</v>
      </c>
      <c r="E34" s="2" t="s">
        <v>223</v>
      </c>
    </row>
    <row r="35" spans="1:12" x14ac:dyDescent="0.2">
      <c r="A35" s="32" t="s">
        <v>224</v>
      </c>
      <c r="B35" s="33">
        <f>SUM(B32:B34)</f>
        <v>1456456.378013945</v>
      </c>
      <c r="C35" s="33">
        <f>SUM(C32:C34)</f>
        <v>1752384.551752694</v>
      </c>
      <c r="D35" s="33">
        <f>C35-B35</f>
        <v>295928.173738749</v>
      </c>
      <c r="E35" s="2"/>
    </row>
    <row r="37" spans="1:12" x14ac:dyDescent="0.2">
      <c r="A37" s="29" t="s">
        <v>225</v>
      </c>
      <c r="B37" s="6"/>
      <c r="C37" s="6"/>
      <c r="D37" s="6"/>
      <c r="E37" s="6"/>
    </row>
    <row r="38" spans="1:12" x14ac:dyDescent="0.2">
      <c r="A38" s="4" t="s">
        <v>226</v>
      </c>
      <c r="B38" s="34">
        <f>B35-C35</f>
        <v>-295928.173738749</v>
      </c>
      <c r="E38" s="2" t="s">
        <v>227</v>
      </c>
    </row>
    <row r="39" spans="1:12" x14ac:dyDescent="0.2">
      <c r="A39" s="4" t="s">
        <v>228</v>
      </c>
      <c r="B39" s="34">
        <f>B38*DaysYear</f>
        <v>-97656297.333787173</v>
      </c>
      <c r="E39" s="2" t="s">
        <v>229</v>
      </c>
    </row>
    <row r="40" spans="1:12" x14ac:dyDescent="0.2">
      <c r="A40" s="4" t="s">
        <v>230</v>
      </c>
      <c r="B40" s="35" t="str">
        <f>IF(B39&lt;=0,"no payback",Capex/B39)</f>
        <v>no payback</v>
      </c>
      <c r="E40" s="2" t="s">
        <v>231</v>
      </c>
    </row>
    <row r="42" spans="1:12" x14ac:dyDescent="0.2">
      <c r="A42" s="29" t="s">
        <v>232</v>
      </c>
      <c r="B42" s="6"/>
      <c r="C42" s="6"/>
      <c r="D42" s="6"/>
      <c r="E42" s="6"/>
    </row>
    <row r="43" spans="1:12" ht="30" customHeight="1" x14ac:dyDescent="0.2">
      <c r="A43" s="36" t="s">
        <v>233</v>
      </c>
      <c r="B43" s="36" t="s">
        <v>234</v>
      </c>
      <c r="C43" s="36" t="s">
        <v>235</v>
      </c>
      <c r="D43" s="36" t="s">
        <v>236</v>
      </c>
      <c r="E43" s="36" t="s">
        <v>237</v>
      </c>
      <c r="F43" s="36" t="s">
        <v>238</v>
      </c>
      <c r="G43" s="36" t="s">
        <v>180</v>
      </c>
      <c r="H43" s="36" t="s">
        <v>239</v>
      </c>
      <c r="I43" s="36" t="s">
        <v>240</v>
      </c>
      <c r="J43" s="36" t="s">
        <v>241</v>
      </c>
      <c r="K43" s="36" t="s">
        <v>242</v>
      </c>
      <c r="L43" s="36" t="s">
        <v>243</v>
      </c>
    </row>
    <row r="44" spans="1:12" x14ac:dyDescent="0.2">
      <c r="A44" s="9" t="s">
        <v>244</v>
      </c>
      <c r="B44" s="9">
        <v>0.3</v>
      </c>
      <c r="C44" s="9">
        <v>0.85</v>
      </c>
      <c r="D44" s="9">
        <v>2.5</v>
      </c>
      <c r="E44" s="9">
        <v>5.5</v>
      </c>
      <c r="F44" s="9">
        <v>2.5</v>
      </c>
      <c r="G44" s="37"/>
      <c r="H44" s="37"/>
      <c r="I44" s="37"/>
      <c r="J44" s="37"/>
      <c r="K44" s="37"/>
      <c r="L44" s="37"/>
    </row>
    <row r="45" spans="1:12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1:12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1:12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2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1:12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spans="1:12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3" spans="1:12" x14ac:dyDescent="0.2">
      <c r="A53" s="2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2"/>
  <sheetViews>
    <sheetView showGridLines="0" zoomScaleNormal="100" workbookViewId="0"/>
  </sheetViews>
  <sheetFormatPr baseColWidth="10" defaultColWidth="8.6640625" defaultRowHeight="15" x14ac:dyDescent="0.2"/>
  <cols>
    <col min="1" max="6" width="15" customWidth="1"/>
  </cols>
  <sheetData>
    <row r="1" spans="1:7" ht="18" x14ac:dyDescent="0.2">
      <c r="A1" s="1" t="s">
        <v>246</v>
      </c>
    </row>
    <row r="2" spans="1:7" x14ac:dyDescent="0.2">
      <c r="A2" s="2" t="s">
        <v>247</v>
      </c>
    </row>
    <row r="4" spans="1:7" x14ac:dyDescent="0.2">
      <c r="A4" s="38" t="s">
        <v>141</v>
      </c>
      <c r="B4" s="38" t="s">
        <v>142</v>
      </c>
      <c r="C4" s="38" t="s">
        <v>174</v>
      </c>
      <c r="D4" s="38" t="s">
        <v>175</v>
      </c>
      <c r="E4" s="38" t="s">
        <v>248</v>
      </c>
      <c r="F4" s="38" t="s">
        <v>249</v>
      </c>
      <c r="G4" s="38" t="s">
        <v>250</v>
      </c>
    </row>
    <row r="5" spans="1:7" x14ac:dyDescent="0.2">
      <c r="A5" s="22">
        <f>Sim!B2</f>
        <v>0</v>
      </c>
      <c r="B5" s="24">
        <f>Sim!C2</f>
        <v>1.1719999999999999</v>
      </c>
      <c r="C5" s="24">
        <f>Sim!AI2</f>
        <v>2.2999999999999998</v>
      </c>
      <c r="D5" s="24">
        <f>Sim!AJ2</f>
        <v>0</v>
      </c>
      <c r="E5">
        <f>Sim!AQ2*100</f>
        <v>60.316389863071727</v>
      </c>
      <c r="F5">
        <f>Sim!S2+Sim!T2+Sim!U2</f>
        <v>2</v>
      </c>
      <c r="G5" s="24">
        <f>Sim!AH2</f>
        <v>0</v>
      </c>
    </row>
    <row r="6" spans="1:7" x14ac:dyDescent="0.2">
      <c r="A6" s="22">
        <f>Sim!B7</f>
        <v>3.472222222222222E-3</v>
      </c>
      <c r="B6" s="24">
        <f>Sim!C7</f>
        <v>1.2374000000000001</v>
      </c>
      <c r="C6" s="24">
        <f>Sim!AI7</f>
        <v>2.2999999999999998</v>
      </c>
      <c r="D6" s="24">
        <f>Sim!AJ7</f>
        <v>0</v>
      </c>
      <c r="E6">
        <f>Sim!AQ7*100</f>
        <v>61.916987134420928</v>
      </c>
      <c r="F6">
        <f>Sim!S7+Sim!T7+Sim!U7</f>
        <v>2</v>
      </c>
      <c r="G6" s="24">
        <f>Sim!AH7</f>
        <v>0</v>
      </c>
    </row>
    <row r="7" spans="1:7" x14ac:dyDescent="0.2">
      <c r="A7" s="22">
        <f>Sim!B12</f>
        <v>6.9444444444444441E-3</v>
      </c>
      <c r="B7" s="24">
        <f>Sim!C12</f>
        <v>1.1618999999999999</v>
      </c>
      <c r="C7" s="24">
        <f>Sim!AI12</f>
        <v>2.2999999999999998</v>
      </c>
      <c r="D7" s="24">
        <f>Sim!AJ12</f>
        <v>0</v>
      </c>
      <c r="E7">
        <f>Sim!AQ12*100</f>
        <v>63.496093773561505</v>
      </c>
      <c r="F7">
        <f>Sim!S12+Sim!T12+Sim!U12</f>
        <v>2</v>
      </c>
      <c r="G7" s="24">
        <f>Sim!AH12</f>
        <v>0</v>
      </c>
    </row>
    <row r="8" spans="1:7" x14ac:dyDescent="0.2">
      <c r="A8" s="22">
        <f>Sim!B17</f>
        <v>1.0416666666666666E-2</v>
      </c>
      <c r="B8" s="24">
        <f>Sim!C17</f>
        <v>1.1328</v>
      </c>
      <c r="C8" s="24">
        <f>Sim!AI17</f>
        <v>2.2999999999999998</v>
      </c>
      <c r="D8" s="24">
        <f>Sim!AJ17</f>
        <v>0</v>
      </c>
      <c r="E8">
        <f>Sim!AQ17*100</f>
        <v>65.08043093694333</v>
      </c>
      <c r="F8">
        <f>Sim!S17+Sim!T17+Sim!U17</f>
        <v>2</v>
      </c>
      <c r="G8" s="24">
        <f>Sim!AH17</f>
        <v>0</v>
      </c>
    </row>
    <row r="9" spans="1:7" x14ac:dyDescent="0.2">
      <c r="A9" s="22">
        <f>Sim!B22</f>
        <v>1.3888888888888888E-2</v>
      </c>
      <c r="B9" s="24">
        <f>Sim!C22</f>
        <v>1.1122000000000001</v>
      </c>
      <c r="C9" s="24">
        <f>Sim!AI22</f>
        <v>2.2999999999999998</v>
      </c>
      <c r="D9" s="24">
        <f>Sim!AJ22</f>
        <v>0</v>
      </c>
      <c r="E9">
        <f>Sim!AQ22*100</f>
        <v>66.702206146117177</v>
      </c>
      <c r="F9">
        <f>Sim!S22+Sim!T22+Sim!U22</f>
        <v>2</v>
      </c>
      <c r="G9" s="24">
        <f>Sim!AH22</f>
        <v>0</v>
      </c>
    </row>
    <row r="10" spans="1:7" x14ac:dyDescent="0.2">
      <c r="A10" s="22">
        <f>Sim!B27</f>
        <v>1.7361111111111112E-2</v>
      </c>
      <c r="B10" s="24">
        <f>Sim!C27</f>
        <v>1.0801000000000001</v>
      </c>
      <c r="C10" s="24">
        <f>Sim!AI27</f>
        <v>2.2999999999999998</v>
      </c>
      <c r="D10" s="24">
        <f>Sim!AJ27</f>
        <v>0</v>
      </c>
      <c r="E10">
        <f>Sim!AQ27*100</f>
        <v>68.376968839995939</v>
      </c>
      <c r="F10">
        <f>Sim!S27+Sim!T27+Sim!U27</f>
        <v>2</v>
      </c>
      <c r="G10" s="24">
        <f>Sim!AH27</f>
        <v>0</v>
      </c>
    </row>
    <row r="11" spans="1:7" x14ac:dyDescent="0.2">
      <c r="A11" s="22">
        <f>Sim!B32</f>
        <v>2.0833333333333332E-2</v>
      </c>
      <c r="B11" s="24">
        <f>Sim!C32</f>
        <v>1.1536999999999999</v>
      </c>
      <c r="C11" s="24">
        <f>Sim!AI32</f>
        <v>2.2999999999999998</v>
      </c>
      <c r="D11" s="24">
        <f>Sim!AJ32</f>
        <v>0</v>
      </c>
      <c r="E11">
        <f>Sim!AQ32*100</f>
        <v>69.960481627274518</v>
      </c>
      <c r="F11">
        <f>Sim!S32+Sim!T32+Sim!U32</f>
        <v>2</v>
      </c>
      <c r="G11" s="24">
        <f>Sim!AH32</f>
        <v>0</v>
      </c>
    </row>
    <row r="12" spans="1:7" x14ac:dyDescent="0.2">
      <c r="A12" s="22">
        <f>Sim!B37</f>
        <v>2.4305555555555556E-2</v>
      </c>
      <c r="B12" s="24">
        <f>Sim!C37</f>
        <v>1.2343</v>
      </c>
      <c r="C12" s="24">
        <f>Sim!AI37</f>
        <v>2.2999999999999998</v>
      </c>
      <c r="D12" s="24">
        <f>Sim!AJ37</f>
        <v>0</v>
      </c>
      <c r="E12">
        <f>Sim!AQ37*100</f>
        <v>71.529354632029992</v>
      </c>
      <c r="F12">
        <f>Sim!S37+Sim!T37+Sim!U37</f>
        <v>2</v>
      </c>
      <c r="G12" s="24">
        <f>Sim!AH37</f>
        <v>0</v>
      </c>
    </row>
    <row r="13" spans="1:7" x14ac:dyDescent="0.2">
      <c r="A13" s="22">
        <f>Sim!B42</f>
        <v>2.7777777777777776E-2</v>
      </c>
      <c r="B13" s="24">
        <f>Sim!C42</f>
        <v>1.2262</v>
      </c>
      <c r="C13" s="24">
        <f>Sim!AI42</f>
        <v>2.2999999999999998</v>
      </c>
      <c r="D13" s="24">
        <f>Sim!AJ42</f>
        <v>0</v>
      </c>
      <c r="E13">
        <f>Sim!AQ42*100</f>
        <v>73.14936738194865</v>
      </c>
      <c r="F13">
        <f>Sim!S42+Sim!T42+Sim!U42</f>
        <v>2</v>
      </c>
      <c r="G13" s="24">
        <f>Sim!AH42</f>
        <v>0</v>
      </c>
    </row>
    <row r="14" spans="1:7" x14ac:dyDescent="0.2">
      <c r="A14" s="22">
        <f>Sim!B47</f>
        <v>3.125E-2</v>
      </c>
      <c r="B14" s="24">
        <f>Sim!C47</f>
        <v>1.1579999999999999</v>
      </c>
      <c r="C14" s="24">
        <f>Sim!AI47</f>
        <v>2.2999999999999998</v>
      </c>
      <c r="D14" s="24">
        <f>Sim!AJ47</f>
        <v>0</v>
      </c>
      <c r="E14">
        <f>Sim!AQ47*100</f>
        <v>74.742317854271221</v>
      </c>
      <c r="F14">
        <f>Sim!S47+Sim!T47+Sim!U47</f>
        <v>2</v>
      </c>
      <c r="G14" s="24">
        <f>Sim!AH47</f>
        <v>0</v>
      </c>
    </row>
    <row r="15" spans="1:7" x14ac:dyDescent="0.2">
      <c r="A15" s="22">
        <f>Sim!B52</f>
        <v>3.4722222222222224E-2</v>
      </c>
      <c r="B15" s="24">
        <f>Sim!C52</f>
        <v>1.1568000000000001</v>
      </c>
      <c r="C15" s="24">
        <f>Sim!AI52</f>
        <v>2.2999999999999998</v>
      </c>
      <c r="D15" s="24">
        <f>Sim!AJ52</f>
        <v>0</v>
      </c>
      <c r="E15">
        <f>Sim!AQ52*100</f>
        <v>76.316222395932698</v>
      </c>
      <c r="F15">
        <f>Sim!S52+Sim!T52+Sim!U52</f>
        <v>2</v>
      </c>
      <c r="G15" s="24">
        <f>Sim!AH52</f>
        <v>0</v>
      </c>
    </row>
    <row r="16" spans="1:7" x14ac:dyDescent="0.2">
      <c r="A16" s="22">
        <f>Sim!B57</f>
        <v>3.8194444444444448E-2</v>
      </c>
      <c r="B16" s="24">
        <f>Sim!C57</f>
        <v>1.0586</v>
      </c>
      <c r="C16" s="24">
        <f>Sim!AI57</f>
        <v>2.2999999999999998</v>
      </c>
      <c r="D16" s="24">
        <f>Sim!AJ57</f>
        <v>0</v>
      </c>
      <c r="E16">
        <f>Sim!AQ57*100</f>
        <v>77.962586754392916</v>
      </c>
      <c r="F16">
        <f>Sim!S57+Sim!T57+Sim!U57</f>
        <v>2</v>
      </c>
      <c r="G16" s="24">
        <f>Sim!AH57</f>
        <v>0</v>
      </c>
    </row>
    <row r="17" spans="1:7" x14ac:dyDescent="0.2">
      <c r="A17" s="22">
        <f>Sim!B62</f>
        <v>4.1666666666666664E-2</v>
      </c>
      <c r="B17" s="24">
        <f>Sim!C62</f>
        <v>1.1567000000000001</v>
      </c>
      <c r="C17" s="24">
        <f>Sim!AI62</f>
        <v>2.2999999999999998</v>
      </c>
      <c r="D17" s="24">
        <f>Sim!AJ62</f>
        <v>0</v>
      </c>
      <c r="E17">
        <f>Sim!AQ62*100</f>
        <v>79.57242272345087</v>
      </c>
      <c r="F17">
        <f>Sim!S62+Sim!T62+Sim!U62</f>
        <v>2</v>
      </c>
      <c r="G17" s="24">
        <f>Sim!AH62</f>
        <v>0</v>
      </c>
    </row>
    <row r="18" spans="1:7" x14ac:dyDescent="0.2">
      <c r="A18" s="22">
        <f>Sim!B67</f>
        <v>4.5138888888888888E-2</v>
      </c>
      <c r="B18" s="24">
        <f>Sim!C67</f>
        <v>1.1546000000000001</v>
      </c>
      <c r="C18" s="24">
        <f>Sim!AI67</f>
        <v>2.2999999999999998</v>
      </c>
      <c r="D18" s="24">
        <f>Sim!AJ67</f>
        <v>0</v>
      </c>
      <c r="E18">
        <f>Sim!AQ67*100</f>
        <v>80.890713819583056</v>
      </c>
      <c r="F18">
        <f>Sim!S67+Sim!T67+Sim!U67</f>
        <v>2</v>
      </c>
      <c r="G18" s="24">
        <f>Sim!AH67</f>
        <v>0</v>
      </c>
    </row>
    <row r="19" spans="1:7" x14ac:dyDescent="0.2">
      <c r="A19" s="22">
        <f>Sim!B72</f>
        <v>4.8611111111111112E-2</v>
      </c>
      <c r="B19" s="24">
        <f>Sim!C72</f>
        <v>1.1674</v>
      </c>
      <c r="C19" s="24">
        <f>Sim!AI72</f>
        <v>2.2999999999999998</v>
      </c>
      <c r="D19" s="24">
        <f>Sim!AJ72</f>
        <v>0</v>
      </c>
      <c r="E19">
        <f>Sim!AQ72*100</f>
        <v>82.492704002279112</v>
      </c>
      <c r="F19">
        <f>Sim!S72+Sim!T72+Sim!U72</f>
        <v>2</v>
      </c>
      <c r="G19" s="24">
        <f>Sim!AH72</f>
        <v>0</v>
      </c>
    </row>
    <row r="20" spans="1:7" x14ac:dyDescent="0.2">
      <c r="A20" s="22">
        <f>Sim!B77</f>
        <v>5.2083333333333336E-2</v>
      </c>
      <c r="B20" s="24">
        <f>Sim!C77</f>
        <v>1.1973</v>
      </c>
      <c r="C20" s="24">
        <f>Sim!AI77</f>
        <v>2.2999999999999998</v>
      </c>
      <c r="D20" s="24">
        <f>Sim!AJ77</f>
        <v>0</v>
      </c>
      <c r="E20">
        <f>Sim!AQ77*100</f>
        <v>84.119112773688414</v>
      </c>
      <c r="F20">
        <f>Sim!S77+Sim!T77+Sim!U77</f>
        <v>2</v>
      </c>
      <c r="G20" s="24">
        <f>Sim!AH77</f>
        <v>0</v>
      </c>
    </row>
    <row r="21" spans="1:7" x14ac:dyDescent="0.2">
      <c r="A21" s="22">
        <f>Sim!B82</f>
        <v>5.5555555555555552E-2</v>
      </c>
      <c r="B21" s="24">
        <f>Sim!C82</f>
        <v>1.7516</v>
      </c>
      <c r="C21" s="24">
        <f>Sim!AI82</f>
        <v>0</v>
      </c>
      <c r="D21" s="24">
        <f>Sim!AJ82</f>
        <v>0</v>
      </c>
      <c r="E21">
        <f>Sim!AQ82*100</f>
        <v>84.512637363812047</v>
      </c>
      <c r="F21">
        <f>Sim!S82+Sim!T82+Sim!U82</f>
        <v>0</v>
      </c>
      <c r="G21" s="24">
        <f>Sim!AH82</f>
        <v>1.7665999999999999</v>
      </c>
    </row>
    <row r="22" spans="1:7" x14ac:dyDescent="0.2">
      <c r="A22" s="22">
        <f>Sim!B87</f>
        <v>5.9027777777777776E-2</v>
      </c>
      <c r="B22" s="24">
        <f>Sim!C87</f>
        <v>1.1075999999999999</v>
      </c>
      <c r="C22" s="24">
        <f>Sim!AI87</f>
        <v>0</v>
      </c>
      <c r="D22" s="24">
        <f>Sim!AJ87</f>
        <v>0</v>
      </c>
      <c r="E22">
        <f>Sim!AQ87*100</f>
        <v>82.300227687678799</v>
      </c>
      <c r="F22">
        <f>Sim!S87+Sim!T87+Sim!U87</f>
        <v>0</v>
      </c>
      <c r="G22" s="24">
        <f>Sim!AH87</f>
        <v>1.1225999999999998</v>
      </c>
    </row>
    <row r="23" spans="1:7" x14ac:dyDescent="0.2">
      <c r="A23" s="22">
        <f>Sim!B92</f>
        <v>6.25E-2</v>
      </c>
      <c r="B23" s="24">
        <f>Sim!C92</f>
        <v>1.0761000000000001</v>
      </c>
      <c r="C23" s="24">
        <f>Sim!AI92</f>
        <v>0</v>
      </c>
      <c r="D23" s="24">
        <f>Sim!AJ92</f>
        <v>0</v>
      </c>
      <c r="E23">
        <f>Sim!AQ92*100</f>
        <v>80.440374468864519</v>
      </c>
      <c r="F23">
        <f>Sim!S92+Sim!T92+Sim!U92</f>
        <v>0</v>
      </c>
      <c r="G23" s="24">
        <f>Sim!AH92</f>
        <v>1.0911</v>
      </c>
    </row>
    <row r="24" spans="1:7" x14ac:dyDescent="0.2">
      <c r="A24" s="22">
        <f>Sim!B97</f>
        <v>6.5972222222222224E-2</v>
      </c>
      <c r="B24" s="24">
        <f>Sim!C97</f>
        <v>1.1918</v>
      </c>
      <c r="C24" s="24">
        <f>Sim!AI97</f>
        <v>0</v>
      </c>
      <c r="D24" s="24">
        <f>Sim!AJ97</f>
        <v>0</v>
      </c>
      <c r="E24">
        <f>Sim!AQ97*100</f>
        <v>78.523021662911901</v>
      </c>
      <c r="F24">
        <f>Sim!S97+Sim!T97+Sim!U97</f>
        <v>0</v>
      </c>
      <c r="G24" s="24">
        <f>Sim!AH97</f>
        <v>1.2067999999999999</v>
      </c>
    </row>
    <row r="25" spans="1:7" x14ac:dyDescent="0.2">
      <c r="A25" s="22">
        <f>Sim!B102</f>
        <v>6.9444444444444448E-2</v>
      </c>
      <c r="B25" s="24">
        <f>Sim!C102</f>
        <v>1.1855</v>
      </c>
      <c r="C25" s="24">
        <f>Sim!AI102</f>
        <v>0</v>
      </c>
      <c r="D25" s="24">
        <f>Sim!AJ102</f>
        <v>0</v>
      </c>
      <c r="E25">
        <f>Sim!AQ102*100</f>
        <v>76.69240278474939</v>
      </c>
      <c r="F25">
        <f>Sim!S102+Sim!T102+Sim!U102</f>
        <v>0</v>
      </c>
      <c r="G25" s="24">
        <f>Sim!AH102</f>
        <v>1.2004999999999999</v>
      </c>
    </row>
    <row r="26" spans="1:7" x14ac:dyDescent="0.2">
      <c r="A26" s="22">
        <f>Sim!B107</f>
        <v>7.2916666666666671E-2</v>
      </c>
      <c r="B26" s="24">
        <f>Sim!C107</f>
        <v>1.1349</v>
      </c>
      <c r="C26" s="24">
        <f>Sim!AI107</f>
        <v>0</v>
      </c>
      <c r="D26" s="24">
        <f>Sim!AJ107</f>
        <v>0</v>
      </c>
      <c r="E26">
        <f>Sim!AQ107*100</f>
        <v>74.855549400790437</v>
      </c>
      <c r="F26">
        <f>Sim!S107+Sim!T107+Sim!U107</f>
        <v>0</v>
      </c>
      <c r="G26" s="24">
        <f>Sim!AH107</f>
        <v>1.1498999999999999</v>
      </c>
    </row>
    <row r="27" spans="1:7" x14ac:dyDescent="0.2">
      <c r="A27" s="22">
        <f>Sim!B112</f>
        <v>7.6388888888888895E-2</v>
      </c>
      <c r="B27" s="24">
        <f>Sim!C112</f>
        <v>1.8013999999999999</v>
      </c>
      <c r="C27" s="24">
        <f>Sim!AI112</f>
        <v>0</v>
      </c>
      <c r="D27" s="24">
        <f>Sim!AJ112</f>
        <v>0</v>
      </c>
      <c r="E27">
        <f>Sim!AQ112*100</f>
        <v>72.55663191883896</v>
      </c>
      <c r="F27">
        <f>Sim!S112+Sim!T112+Sim!U112</f>
        <v>0</v>
      </c>
      <c r="G27" s="24">
        <f>Sim!AH112</f>
        <v>1.8163999999999998</v>
      </c>
    </row>
    <row r="28" spans="1:7" x14ac:dyDescent="0.2">
      <c r="A28" s="22">
        <f>Sim!B117</f>
        <v>7.9861111111111105E-2</v>
      </c>
      <c r="B28" s="24">
        <f>Sim!C117</f>
        <v>1.1656</v>
      </c>
      <c r="C28" s="24">
        <f>Sim!AI117</f>
        <v>0</v>
      </c>
      <c r="D28" s="24">
        <f>Sim!AJ117</f>
        <v>0</v>
      </c>
      <c r="E28">
        <f>Sim!AQ117*100</f>
        <v>70.310530068893769</v>
      </c>
      <c r="F28">
        <f>Sim!S117+Sim!T117+Sim!U117</f>
        <v>0</v>
      </c>
      <c r="G28" s="24">
        <f>Sim!AH117</f>
        <v>1.1805999999999999</v>
      </c>
    </row>
    <row r="29" spans="1:7" x14ac:dyDescent="0.2">
      <c r="A29" s="22">
        <f>Sim!B122</f>
        <v>8.3333333333333329E-2</v>
      </c>
      <c r="B29" s="24">
        <f>Sim!C122</f>
        <v>1.1302000000000001</v>
      </c>
      <c r="C29" s="24">
        <f>Sim!AI122</f>
        <v>0</v>
      </c>
      <c r="D29" s="24">
        <f>Sim!AJ122</f>
        <v>0</v>
      </c>
      <c r="E29">
        <f>Sim!AQ122*100</f>
        <v>68.44088899901044</v>
      </c>
      <c r="F29">
        <f>Sim!S122+Sim!T122+Sim!U122</f>
        <v>0</v>
      </c>
      <c r="G29" s="24">
        <f>Sim!AH122</f>
        <v>1.1452</v>
      </c>
    </row>
    <row r="30" spans="1:7" x14ac:dyDescent="0.2">
      <c r="A30" s="22">
        <f>Sim!B127</f>
        <v>8.6805555555555552E-2</v>
      </c>
      <c r="B30" s="24">
        <f>Sim!C127</f>
        <v>1.0649</v>
      </c>
      <c r="C30" s="24">
        <f>Sim!AI127</f>
        <v>0</v>
      </c>
      <c r="D30" s="24">
        <f>Sim!AJ127</f>
        <v>0</v>
      </c>
      <c r="E30">
        <f>Sim!AQ127*100</f>
        <v>66.571861688765111</v>
      </c>
      <c r="F30">
        <f>Sim!S127+Sim!T127+Sim!U127</f>
        <v>0</v>
      </c>
      <c r="G30" s="24">
        <f>Sim!AH127</f>
        <v>1.0798999999999999</v>
      </c>
    </row>
    <row r="31" spans="1:7" x14ac:dyDescent="0.2">
      <c r="A31" s="22">
        <f>Sim!B132</f>
        <v>9.0277777777777776E-2</v>
      </c>
      <c r="B31" s="24">
        <f>Sim!C132</f>
        <v>1.7125999999999999</v>
      </c>
      <c r="C31" s="24">
        <f>Sim!AI132</f>
        <v>0</v>
      </c>
      <c r="D31" s="24">
        <f>Sim!AJ132</f>
        <v>0</v>
      </c>
      <c r="E31">
        <f>Sim!AQ132*100</f>
        <v>64.36888452917367</v>
      </c>
      <c r="F31">
        <f>Sim!S132+Sim!T132+Sim!U132</f>
        <v>0</v>
      </c>
      <c r="G31" s="24">
        <f>Sim!AH132</f>
        <v>1.7275999999999998</v>
      </c>
    </row>
    <row r="32" spans="1:7" x14ac:dyDescent="0.2">
      <c r="A32" s="22">
        <f>Sim!B137</f>
        <v>9.375E-2</v>
      </c>
      <c r="B32" s="24">
        <f>Sim!C137</f>
        <v>1.1113999999999999</v>
      </c>
      <c r="C32" s="24">
        <f>Sim!AI137</f>
        <v>0</v>
      </c>
      <c r="D32" s="24">
        <f>Sim!AJ137</f>
        <v>0</v>
      </c>
      <c r="E32">
        <f>Sim!AQ137*100</f>
        <v>62.452726939358215</v>
      </c>
      <c r="F32">
        <f>Sim!S137+Sim!T137+Sim!U137</f>
        <v>0</v>
      </c>
      <c r="G32" s="24">
        <f>Sim!AH137</f>
        <v>1.1263999999999998</v>
      </c>
    </row>
    <row r="33" spans="1:7" x14ac:dyDescent="0.2">
      <c r="A33" s="22">
        <f>Sim!B142</f>
        <v>9.7222222222222224E-2</v>
      </c>
      <c r="B33" s="24">
        <f>Sim!C142</f>
        <v>1.2114</v>
      </c>
      <c r="C33" s="24">
        <f>Sim!AI142</f>
        <v>0</v>
      </c>
      <c r="D33" s="24">
        <f>Sim!AJ142</f>
        <v>0</v>
      </c>
      <c r="E33">
        <f>Sim!AQ142*100</f>
        <v>60.531626969299957</v>
      </c>
      <c r="F33">
        <f>Sim!S142+Sim!T142+Sim!U142</f>
        <v>0</v>
      </c>
      <c r="G33" s="24">
        <f>Sim!AH142</f>
        <v>1.2263999999999999</v>
      </c>
    </row>
    <row r="34" spans="1:7" x14ac:dyDescent="0.2">
      <c r="A34" s="22">
        <f>Sim!B147</f>
        <v>0.10069444444444445</v>
      </c>
      <c r="B34" s="24">
        <f>Sim!C147</f>
        <v>1.1395999999999999</v>
      </c>
      <c r="C34" s="24">
        <f>Sim!AI147</f>
        <v>0</v>
      </c>
      <c r="D34" s="24">
        <f>Sim!AJ147</f>
        <v>0</v>
      </c>
      <c r="E34">
        <f>Sim!AQ147*100</f>
        <v>58.682369180025773</v>
      </c>
      <c r="F34">
        <f>Sim!S147+Sim!T147+Sim!U147</f>
        <v>0</v>
      </c>
      <c r="G34" s="24">
        <f>Sim!AH147</f>
        <v>1.1545999999999998</v>
      </c>
    </row>
    <row r="35" spans="1:7" x14ac:dyDescent="0.2">
      <c r="A35" s="22">
        <f>Sim!B152</f>
        <v>0.10416666666666667</v>
      </c>
      <c r="B35" s="24">
        <f>Sim!C152</f>
        <v>1.2001999999999999</v>
      </c>
      <c r="C35" s="24">
        <f>Sim!AI152</f>
        <v>0</v>
      </c>
      <c r="D35" s="24">
        <f>Sim!AJ152</f>
        <v>0</v>
      </c>
      <c r="E35">
        <f>Sim!AQ152*100</f>
        <v>56.698374998642606</v>
      </c>
      <c r="F35">
        <f>Sim!S152+Sim!T152+Sim!U152</f>
        <v>0</v>
      </c>
      <c r="G35" s="24">
        <f>Sim!AH152</f>
        <v>1.2151999999999998</v>
      </c>
    </row>
    <row r="36" spans="1:7" x14ac:dyDescent="0.2">
      <c r="A36" s="22">
        <f>Sim!B157</f>
        <v>0.1076388888888889</v>
      </c>
      <c r="B36" s="24">
        <f>Sim!C157</f>
        <v>1.0259</v>
      </c>
      <c r="C36" s="24">
        <f>Sim!AI157</f>
        <v>0</v>
      </c>
      <c r="D36" s="24">
        <f>Sim!AJ157</f>
        <v>0</v>
      </c>
      <c r="E36">
        <f>Sim!AQ157*100</f>
        <v>54.855351715164879</v>
      </c>
      <c r="F36">
        <f>Sim!S157+Sim!T157+Sim!U157</f>
        <v>0</v>
      </c>
      <c r="G36" s="24">
        <f>Sim!AH157</f>
        <v>1.0408999999999999</v>
      </c>
    </row>
    <row r="37" spans="1:7" x14ac:dyDescent="0.2">
      <c r="A37" s="22">
        <f>Sim!B162</f>
        <v>0.1111111111111111</v>
      </c>
      <c r="B37" s="24">
        <f>Sim!C162</f>
        <v>1.1361000000000001</v>
      </c>
      <c r="C37" s="24">
        <f>Sim!AI162</f>
        <v>0</v>
      </c>
      <c r="D37" s="24">
        <f>Sim!AJ162</f>
        <v>0</v>
      </c>
      <c r="E37">
        <f>Sim!AQ162*100</f>
        <v>52.976988797794263</v>
      </c>
      <c r="F37">
        <f>Sim!S162+Sim!T162+Sim!U162</f>
        <v>0</v>
      </c>
      <c r="G37" s="24">
        <f>Sim!AH162</f>
        <v>1.1511</v>
      </c>
    </row>
    <row r="38" spans="1:7" x14ac:dyDescent="0.2">
      <c r="A38" s="22">
        <f>Sim!B167</f>
        <v>0.11458333333333333</v>
      </c>
      <c r="B38" s="24">
        <f>Sim!C167</f>
        <v>1.1854</v>
      </c>
      <c r="C38" s="24">
        <f>Sim!AI167</f>
        <v>0</v>
      </c>
      <c r="D38" s="24">
        <f>Sim!AJ167</f>
        <v>0</v>
      </c>
      <c r="E38">
        <f>Sim!AQ167*100</f>
        <v>51.128732405824159</v>
      </c>
      <c r="F38">
        <f>Sim!S167+Sim!T167+Sim!U167</f>
        <v>0</v>
      </c>
      <c r="G38" s="24">
        <f>Sim!AH167</f>
        <v>1.2003999999999999</v>
      </c>
    </row>
    <row r="39" spans="1:7" x14ac:dyDescent="0.2">
      <c r="A39" s="22">
        <f>Sim!B172</f>
        <v>0.11805555555555555</v>
      </c>
      <c r="B39" s="24">
        <f>Sim!C172</f>
        <v>1.2452000000000001</v>
      </c>
      <c r="C39" s="24">
        <f>Sim!AI172</f>
        <v>0</v>
      </c>
      <c r="D39" s="24">
        <f>Sim!AJ172</f>
        <v>0</v>
      </c>
      <c r="E39">
        <f>Sim!AQ172*100</f>
        <v>49.276599637193058</v>
      </c>
      <c r="F39">
        <f>Sim!S172+Sim!T172+Sim!U172</f>
        <v>0</v>
      </c>
      <c r="G39" s="24">
        <f>Sim!AH172</f>
        <v>1.2602</v>
      </c>
    </row>
    <row r="40" spans="1:7" x14ac:dyDescent="0.2">
      <c r="A40" s="22">
        <f>Sim!B177</f>
        <v>0.12152777777777778</v>
      </c>
      <c r="B40" s="24">
        <f>Sim!C177</f>
        <v>1.0219</v>
      </c>
      <c r="C40" s="24">
        <f>Sim!AI177</f>
        <v>0</v>
      </c>
      <c r="D40" s="24">
        <f>Sim!AJ177</f>
        <v>0</v>
      </c>
      <c r="E40">
        <f>Sim!AQ177*100</f>
        <v>47.416068052463096</v>
      </c>
      <c r="F40">
        <f>Sim!S177+Sim!T177+Sim!U177</f>
        <v>0</v>
      </c>
      <c r="G40" s="24">
        <f>Sim!AH177</f>
        <v>1.0368999999999999</v>
      </c>
    </row>
    <row r="41" spans="1:7" x14ac:dyDescent="0.2">
      <c r="A41" s="22">
        <f>Sim!B182</f>
        <v>0.125</v>
      </c>
      <c r="B41" s="24">
        <f>Sim!C182</f>
        <v>1.1389</v>
      </c>
      <c r="C41" s="24">
        <f>Sim!AI182</f>
        <v>0</v>
      </c>
      <c r="D41" s="24">
        <f>Sim!AJ182</f>
        <v>0</v>
      </c>
      <c r="E41">
        <f>Sim!AQ182*100</f>
        <v>45.542162968252654</v>
      </c>
      <c r="F41">
        <f>Sim!S182+Sim!T182+Sim!U182</f>
        <v>0</v>
      </c>
      <c r="G41" s="24">
        <f>Sim!AH182</f>
        <v>1.1538999999999999</v>
      </c>
    </row>
    <row r="42" spans="1:7" x14ac:dyDescent="0.2">
      <c r="A42" s="22">
        <f>Sim!B187</f>
        <v>0.12847222222222221</v>
      </c>
      <c r="B42" s="24">
        <f>Sim!C187</f>
        <v>1.0998000000000001</v>
      </c>
      <c r="C42" s="24">
        <f>Sim!AI187</f>
        <v>0</v>
      </c>
      <c r="D42" s="24">
        <f>Sim!AJ187</f>
        <v>0</v>
      </c>
      <c r="E42">
        <f>Sim!AQ187*100</f>
        <v>43.720362846993957</v>
      </c>
      <c r="F42">
        <f>Sim!S187+Sim!T187+Sim!U187</f>
        <v>0</v>
      </c>
      <c r="G42" s="24">
        <f>Sim!AH187</f>
        <v>1.1148</v>
      </c>
    </row>
    <row r="43" spans="1:7" x14ac:dyDescent="0.2">
      <c r="A43" s="22">
        <f>Sim!B192</f>
        <v>0.13194444444444445</v>
      </c>
      <c r="B43" s="24">
        <f>Sim!C192</f>
        <v>1.1451</v>
      </c>
      <c r="C43" s="24">
        <f>Sim!AI192</f>
        <v>0</v>
      </c>
      <c r="D43" s="24">
        <f>Sim!AJ192</f>
        <v>0</v>
      </c>
      <c r="E43">
        <f>Sim!AQ192*100</f>
        <v>41.83624997090952</v>
      </c>
      <c r="F43">
        <f>Sim!S192+Sim!T192+Sim!U192</f>
        <v>0</v>
      </c>
      <c r="G43" s="24">
        <f>Sim!AH192</f>
        <v>1.1600999999999999</v>
      </c>
    </row>
    <row r="44" spans="1:7" x14ac:dyDescent="0.2">
      <c r="A44" s="22">
        <f>Sim!B197</f>
        <v>0.13541666666666666</v>
      </c>
      <c r="B44" s="24">
        <f>Sim!C197</f>
        <v>1.1768000000000001</v>
      </c>
      <c r="C44" s="24">
        <f>Sim!AI197</f>
        <v>0</v>
      </c>
      <c r="D44" s="24">
        <f>Sim!AJ197</f>
        <v>0</v>
      </c>
      <c r="E44">
        <f>Sim!AQ197*100</f>
        <v>39.959502210480998</v>
      </c>
      <c r="F44">
        <f>Sim!S197+Sim!T197+Sim!U197</f>
        <v>0</v>
      </c>
      <c r="G44" s="24">
        <f>Sim!AH197</f>
        <v>1.1918</v>
      </c>
    </row>
    <row r="45" spans="1:7" x14ac:dyDescent="0.2">
      <c r="A45" s="22">
        <f>Sim!B202</f>
        <v>0.1388888888888889</v>
      </c>
      <c r="B45" s="24">
        <f>Sim!C202</f>
        <v>1.2040999999999999</v>
      </c>
      <c r="C45" s="24">
        <f>Sim!AI202</f>
        <v>0</v>
      </c>
      <c r="D45" s="24">
        <f>Sim!AJ202</f>
        <v>0</v>
      </c>
      <c r="E45">
        <f>Sim!AQ202*100</f>
        <v>38.023090552611748</v>
      </c>
      <c r="F45">
        <f>Sim!S202+Sim!T202+Sim!U202</f>
        <v>0</v>
      </c>
      <c r="G45" s="24">
        <f>Sim!AH202</f>
        <v>1.2190999999999999</v>
      </c>
    </row>
    <row r="46" spans="1:7" x14ac:dyDescent="0.2">
      <c r="A46" s="22">
        <f>Sim!B207</f>
        <v>0.1423611111111111</v>
      </c>
      <c r="B46" s="24">
        <f>Sim!C207</f>
        <v>1.0931</v>
      </c>
      <c r="C46" s="24">
        <f>Sim!AI207</f>
        <v>0</v>
      </c>
      <c r="D46" s="24">
        <f>Sim!AJ207</f>
        <v>0</v>
      </c>
      <c r="E46">
        <f>Sim!AQ207*100</f>
        <v>36.123052229078318</v>
      </c>
      <c r="F46">
        <f>Sim!S207+Sim!T207+Sim!U207</f>
        <v>0</v>
      </c>
      <c r="G46" s="24">
        <f>Sim!AH207</f>
        <v>1.1080999999999999</v>
      </c>
    </row>
    <row r="47" spans="1:7" x14ac:dyDescent="0.2">
      <c r="A47" s="22">
        <f>Sim!B212</f>
        <v>0.14583333333333334</v>
      </c>
      <c r="B47" s="24">
        <f>Sim!C212</f>
        <v>1.1652</v>
      </c>
      <c r="C47" s="24">
        <f>Sim!AI212</f>
        <v>0</v>
      </c>
      <c r="D47" s="24">
        <f>Sim!AJ212</f>
        <v>0</v>
      </c>
      <c r="E47">
        <f>Sim!AQ212*100</f>
        <v>34.265977080204429</v>
      </c>
      <c r="F47">
        <f>Sim!S212+Sim!T212+Sim!U212</f>
        <v>0</v>
      </c>
      <c r="G47" s="24">
        <f>Sim!AH212</f>
        <v>1.1801999999999999</v>
      </c>
    </row>
    <row r="48" spans="1:7" x14ac:dyDescent="0.2">
      <c r="A48" s="22">
        <f>Sim!B217</f>
        <v>0.14930555555555555</v>
      </c>
      <c r="B48" s="24">
        <f>Sim!C217</f>
        <v>1.2132000000000001</v>
      </c>
      <c r="C48" s="24">
        <f>Sim!AI217</f>
        <v>0</v>
      </c>
      <c r="D48" s="24">
        <f>Sim!AJ217</f>
        <v>0</v>
      </c>
      <c r="E48">
        <f>Sim!AQ217*100</f>
        <v>32.361577832927367</v>
      </c>
      <c r="F48">
        <f>Sim!S217+Sim!T217+Sim!U217</f>
        <v>0</v>
      </c>
      <c r="G48" s="24">
        <f>Sim!AH217</f>
        <v>1.2282</v>
      </c>
    </row>
    <row r="49" spans="1:7" x14ac:dyDescent="0.2">
      <c r="A49" s="22">
        <f>Sim!B222</f>
        <v>0.15277777777777779</v>
      </c>
      <c r="B49" s="24">
        <f>Sim!C222</f>
        <v>1.1687000000000001</v>
      </c>
      <c r="C49" s="24">
        <f>Sim!AI222</f>
        <v>0</v>
      </c>
      <c r="D49" s="24">
        <f>Sim!AJ222</f>
        <v>0</v>
      </c>
      <c r="E49">
        <f>Sim!AQ222*100</f>
        <v>29.961583829540032</v>
      </c>
      <c r="F49">
        <f>Sim!S222+Sim!T222+Sim!U222</f>
        <v>0</v>
      </c>
      <c r="G49" s="24">
        <f>Sim!AH222</f>
        <v>1.1837</v>
      </c>
    </row>
    <row r="50" spans="1:7" x14ac:dyDescent="0.2">
      <c r="A50" s="22">
        <f>Sim!B227</f>
        <v>0.15625</v>
      </c>
      <c r="B50" s="24">
        <f>Sim!C227</f>
        <v>1.1919999999999999</v>
      </c>
      <c r="C50" s="24">
        <f>Sim!AI227</f>
        <v>3.4</v>
      </c>
      <c r="D50" s="24">
        <f>Sim!AJ227</f>
        <v>0</v>
      </c>
      <c r="E50">
        <f>Sim!AQ227*100</f>
        <v>31.642467322166546</v>
      </c>
      <c r="F50">
        <f>Sim!S227+Sim!T227+Sim!U227</f>
        <v>3</v>
      </c>
      <c r="G50" s="24">
        <f>Sim!AH227</f>
        <v>0</v>
      </c>
    </row>
    <row r="51" spans="1:7" x14ac:dyDescent="0.2">
      <c r="A51" s="22">
        <f>Sim!B232</f>
        <v>0.15972222222222221</v>
      </c>
      <c r="B51" s="24">
        <f>Sim!C232</f>
        <v>1.0865</v>
      </c>
      <c r="C51" s="24">
        <f>Sim!AI232</f>
        <v>3.3999999999999995</v>
      </c>
      <c r="D51" s="24">
        <f>Sim!AJ232</f>
        <v>0</v>
      </c>
      <c r="E51">
        <f>Sim!AQ232*100</f>
        <v>34.854719875353254</v>
      </c>
      <c r="F51">
        <f>Sim!S232+Sim!T232+Sim!U232</f>
        <v>3</v>
      </c>
      <c r="G51" s="24">
        <f>Sim!AH232</f>
        <v>0</v>
      </c>
    </row>
    <row r="52" spans="1:7" x14ac:dyDescent="0.2">
      <c r="A52" s="22">
        <f>Sim!B237</f>
        <v>0.16319444444444445</v>
      </c>
      <c r="B52" s="24">
        <f>Sim!C237</f>
        <v>1.1479999999999999</v>
      </c>
      <c r="C52" s="24">
        <f>Sim!AI237</f>
        <v>3.4</v>
      </c>
      <c r="D52" s="24">
        <f>Sim!AJ237</f>
        <v>0</v>
      </c>
      <c r="E52">
        <f>Sim!AQ237*100</f>
        <v>38.04218429191836</v>
      </c>
      <c r="F52">
        <f>Sim!S237+Sim!T237+Sim!U237</f>
        <v>3</v>
      </c>
      <c r="G52" s="24">
        <f>Sim!AH237</f>
        <v>0</v>
      </c>
    </row>
    <row r="53" spans="1:7" x14ac:dyDescent="0.2">
      <c r="A53" s="22">
        <f>Sim!B242</f>
        <v>0.16666666666666666</v>
      </c>
      <c r="B53" s="24">
        <f>Sim!C242</f>
        <v>1.1792</v>
      </c>
      <c r="C53" s="24">
        <f>Sim!AI242</f>
        <v>3.4</v>
      </c>
      <c r="D53" s="24">
        <f>Sim!AJ242</f>
        <v>0</v>
      </c>
      <c r="E53">
        <f>Sim!AQ242*100</f>
        <v>41.207816955128635</v>
      </c>
      <c r="F53">
        <f>Sim!S242+Sim!T242+Sim!U242</f>
        <v>3</v>
      </c>
      <c r="G53" s="24">
        <f>Sim!AH242</f>
        <v>0</v>
      </c>
    </row>
    <row r="54" spans="1:7" x14ac:dyDescent="0.2">
      <c r="A54" s="22">
        <f>Sim!B247</f>
        <v>0.1701388888888889</v>
      </c>
      <c r="B54" s="24">
        <f>Sim!C247</f>
        <v>1.1967000000000001</v>
      </c>
      <c r="C54" s="24">
        <f>Sim!AI247</f>
        <v>3.4</v>
      </c>
      <c r="D54" s="24">
        <f>Sim!AJ247</f>
        <v>0</v>
      </c>
      <c r="E54">
        <f>Sim!AQ247*100</f>
        <v>44.320035732201283</v>
      </c>
      <c r="F54">
        <f>Sim!S247+Sim!T247+Sim!U247</f>
        <v>3</v>
      </c>
      <c r="G54" s="24">
        <f>Sim!AH247</f>
        <v>0</v>
      </c>
    </row>
    <row r="55" spans="1:7" x14ac:dyDescent="0.2">
      <c r="A55" s="22">
        <f>Sim!B252</f>
        <v>0.1736111111111111</v>
      </c>
      <c r="B55" s="24">
        <f>Sim!C252</f>
        <v>1.3368</v>
      </c>
      <c r="C55" s="24">
        <f>Sim!AI252</f>
        <v>3.4</v>
      </c>
      <c r="D55" s="24">
        <f>Sim!AJ252</f>
        <v>0</v>
      </c>
      <c r="E55">
        <f>Sim!AQ252*100</f>
        <v>47.309678310750556</v>
      </c>
      <c r="F55">
        <f>Sim!S252+Sim!T252+Sim!U252</f>
        <v>3</v>
      </c>
      <c r="G55" s="24">
        <f>Sim!AH252</f>
        <v>0</v>
      </c>
    </row>
    <row r="56" spans="1:7" x14ac:dyDescent="0.2">
      <c r="A56" s="22">
        <f>Sim!B257</f>
        <v>0.17708333333333334</v>
      </c>
      <c r="B56" s="24">
        <f>Sim!C257</f>
        <v>1.4193</v>
      </c>
      <c r="C56" s="24">
        <f>Sim!AI257</f>
        <v>3.4</v>
      </c>
      <c r="D56" s="24">
        <f>Sim!AJ257</f>
        <v>0</v>
      </c>
      <c r="E56">
        <f>Sim!AQ257*100</f>
        <v>50.186011815247369</v>
      </c>
      <c r="F56">
        <f>Sim!S257+Sim!T257+Sim!U257</f>
        <v>3</v>
      </c>
      <c r="G56" s="24">
        <f>Sim!AH257</f>
        <v>0</v>
      </c>
    </row>
    <row r="57" spans="1:7" x14ac:dyDescent="0.2">
      <c r="A57" s="22">
        <f>Sim!B262</f>
        <v>0.18055555555555555</v>
      </c>
      <c r="B57" s="24">
        <f>Sim!C262</f>
        <v>1.5863</v>
      </c>
      <c r="C57" s="24">
        <f>Sim!AI262</f>
        <v>3.4</v>
      </c>
      <c r="D57" s="24">
        <f>Sim!AJ262</f>
        <v>0</v>
      </c>
      <c r="E57">
        <f>Sim!AQ262*100</f>
        <v>52.963249626782094</v>
      </c>
      <c r="F57">
        <f>Sim!S262+Sim!T262+Sim!U262</f>
        <v>3</v>
      </c>
      <c r="G57" s="24">
        <f>Sim!AH262</f>
        <v>0</v>
      </c>
    </row>
    <row r="58" spans="1:7" x14ac:dyDescent="0.2">
      <c r="A58" s="22">
        <f>Sim!B267</f>
        <v>0.18402777777777779</v>
      </c>
      <c r="B58" s="24">
        <f>Sim!C267</f>
        <v>1.5028999999999999</v>
      </c>
      <c r="C58" s="24">
        <f>Sim!AI267</f>
        <v>3.4</v>
      </c>
      <c r="D58" s="24">
        <f>Sim!AJ267</f>
        <v>0</v>
      </c>
      <c r="E58">
        <f>Sim!AQ267*100</f>
        <v>55.653586826330269</v>
      </c>
      <c r="F58">
        <f>Sim!S267+Sim!T267+Sim!U267</f>
        <v>3</v>
      </c>
      <c r="G58" s="24">
        <f>Sim!AH267</f>
        <v>0</v>
      </c>
    </row>
    <row r="59" spans="1:7" x14ac:dyDescent="0.2">
      <c r="A59" s="22">
        <f>Sim!B272</f>
        <v>0.1875</v>
      </c>
      <c r="B59" s="24">
        <f>Sim!C272</f>
        <v>1.6664000000000001</v>
      </c>
      <c r="C59" s="24">
        <f>Sim!AI272</f>
        <v>3.4</v>
      </c>
      <c r="D59" s="24">
        <f>Sim!AJ272</f>
        <v>0</v>
      </c>
      <c r="E59">
        <f>Sim!AQ272*100</f>
        <v>58.172141102020177</v>
      </c>
      <c r="F59">
        <f>Sim!S272+Sim!T272+Sim!U272</f>
        <v>3</v>
      </c>
      <c r="G59" s="24">
        <f>Sim!AH272</f>
        <v>0</v>
      </c>
    </row>
    <row r="60" spans="1:7" x14ac:dyDescent="0.2">
      <c r="A60" s="22">
        <f>Sim!B277</f>
        <v>0.19097222222222221</v>
      </c>
      <c r="B60" s="24">
        <f>Sim!C277</f>
        <v>1.7556</v>
      </c>
      <c r="C60" s="24">
        <f>Sim!AI277</f>
        <v>3.4</v>
      </c>
      <c r="D60" s="24">
        <f>Sim!AJ277</f>
        <v>0</v>
      </c>
      <c r="E60">
        <f>Sim!AQ277*100</f>
        <v>60.561239902738976</v>
      </c>
      <c r="F60">
        <f>Sim!S277+Sim!T277+Sim!U277</f>
        <v>3</v>
      </c>
      <c r="G60" s="24">
        <f>Sim!AH277</f>
        <v>0</v>
      </c>
    </row>
    <row r="61" spans="1:7" x14ac:dyDescent="0.2">
      <c r="A61" s="22">
        <f>Sim!B282</f>
        <v>0.19444444444444445</v>
      </c>
      <c r="B61" s="24">
        <f>Sim!C282</f>
        <v>1.8280000000000001</v>
      </c>
      <c r="C61" s="24">
        <f>Sim!AI282</f>
        <v>3.4</v>
      </c>
      <c r="D61" s="24">
        <f>Sim!AJ282</f>
        <v>0</v>
      </c>
      <c r="E61">
        <f>Sim!AQ282*100</f>
        <v>62.839218490093209</v>
      </c>
      <c r="F61">
        <f>Sim!S282+Sim!T282+Sim!U282</f>
        <v>3</v>
      </c>
      <c r="G61" s="24">
        <f>Sim!AH282</f>
        <v>0</v>
      </c>
    </row>
    <row r="62" spans="1:7" x14ac:dyDescent="0.2">
      <c r="A62" s="22">
        <f>Sim!B287</f>
        <v>0.19791666666666666</v>
      </c>
      <c r="B62" s="24">
        <f>Sim!C287</f>
        <v>1.9436</v>
      </c>
      <c r="C62" s="24">
        <f>Sim!AI287</f>
        <v>3.4</v>
      </c>
      <c r="D62" s="24">
        <f>Sim!AJ287</f>
        <v>0</v>
      </c>
      <c r="E62">
        <f>Sim!AQ287*100</f>
        <v>65.01693588723596</v>
      </c>
      <c r="F62">
        <f>Sim!S287+Sim!T287+Sim!U287</f>
        <v>3</v>
      </c>
      <c r="G62" s="24">
        <f>Sim!AH287</f>
        <v>0</v>
      </c>
    </row>
    <row r="63" spans="1:7" x14ac:dyDescent="0.2">
      <c r="A63" s="22">
        <f>Sim!B292</f>
        <v>0.2013888888888889</v>
      </c>
      <c r="B63" s="24">
        <f>Sim!C292</f>
        <v>2.0036</v>
      </c>
      <c r="C63" s="24">
        <f>Sim!AI292</f>
        <v>3.4</v>
      </c>
      <c r="D63" s="24">
        <f>Sim!AJ292</f>
        <v>0</v>
      </c>
      <c r="E63">
        <f>Sim!AQ292*100</f>
        <v>67.09629668723332</v>
      </c>
      <c r="F63">
        <f>Sim!S292+Sim!T292+Sim!U292</f>
        <v>3</v>
      </c>
      <c r="G63" s="24">
        <f>Sim!AH292</f>
        <v>0</v>
      </c>
    </row>
    <row r="64" spans="1:7" x14ac:dyDescent="0.2">
      <c r="A64" s="22">
        <f>Sim!B297</f>
        <v>0.2048611111111111</v>
      </c>
      <c r="B64" s="24">
        <f>Sim!C297</f>
        <v>1.9853000000000001</v>
      </c>
      <c r="C64" s="24">
        <f>Sim!AI297</f>
        <v>3.4</v>
      </c>
      <c r="D64" s="24">
        <f>Sim!AJ297</f>
        <v>0</v>
      </c>
      <c r="E64">
        <f>Sim!AQ297*100</f>
        <v>69.019054454376942</v>
      </c>
      <c r="F64">
        <f>Sim!S297+Sim!T297+Sim!U297</f>
        <v>3</v>
      </c>
      <c r="G64" s="24">
        <f>Sim!AH297</f>
        <v>0</v>
      </c>
    </row>
    <row r="65" spans="1:7" x14ac:dyDescent="0.2">
      <c r="A65" s="22">
        <f>Sim!B302</f>
        <v>0.20833333333333334</v>
      </c>
      <c r="B65" s="24">
        <f>Sim!C302</f>
        <v>2.0280999999999998</v>
      </c>
      <c r="C65" s="24">
        <f>Sim!AI302</f>
        <v>3.4</v>
      </c>
      <c r="D65" s="24">
        <f>Sim!AJ302</f>
        <v>0</v>
      </c>
      <c r="E65">
        <f>Sim!AQ302*100</f>
        <v>70.902327448851509</v>
      </c>
      <c r="F65">
        <f>Sim!S302+Sim!T302+Sim!U302</f>
        <v>3</v>
      </c>
      <c r="G65" s="24">
        <f>Sim!AH302</f>
        <v>0</v>
      </c>
    </row>
    <row r="66" spans="1:7" x14ac:dyDescent="0.2">
      <c r="A66" s="22">
        <f>Sim!B307</f>
        <v>0.21180555555555555</v>
      </c>
      <c r="B66" s="24">
        <f>Sim!C307</f>
        <v>2.2250000000000001</v>
      </c>
      <c r="C66" s="24">
        <f>Sim!AI307</f>
        <v>3.4</v>
      </c>
      <c r="D66" s="24">
        <f>Sim!AJ307</f>
        <v>0</v>
      </c>
      <c r="E66">
        <f>Sim!AQ307*100</f>
        <v>72.682269162799045</v>
      </c>
      <c r="F66">
        <f>Sim!S307+Sim!T307+Sim!U307</f>
        <v>3</v>
      </c>
      <c r="G66" s="24">
        <f>Sim!AH307</f>
        <v>0</v>
      </c>
    </row>
    <row r="67" spans="1:7" x14ac:dyDescent="0.2">
      <c r="A67" s="22">
        <f>Sim!B312</f>
        <v>0.21527777777777779</v>
      </c>
      <c r="B67" s="24">
        <f>Sim!C312</f>
        <v>2.2641</v>
      </c>
      <c r="C67" s="24">
        <f>Sim!AI312</f>
        <v>3.4</v>
      </c>
      <c r="D67" s="24">
        <f>Sim!AJ312</f>
        <v>0</v>
      </c>
      <c r="E67">
        <f>Sim!AQ312*100</f>
        <v>74.281956777758481</v>
      </c>
      <c r="F67">
        <f>Sim!S312+Sim!T312+Sim!U312</f>
        <v>3</v>
      </c>
      <c r="G67" s="24">
        <f>Sim!AH312</f>
        <v>0</v>
      </c>
    </row>
    <row r="68" spans="1:7" x14ac:dyDescent="0.2">
      <c r="A68" s="22">
        <f>Sim!B317</f>
        <v>0.21875</v>
      </c>
      <c r="B68" s="24">
        <f>Sim!C317</f>
        <v>2.3517999999999999</v>
      </c>
      <c r="C68" s="24">
        <f>Sim!AI317</f>
        <v>3.4</v>
      </c>
      <c r="D68" s="24">
        <f>Sim!AJ317</f>
        <v>0</v>
      </c>
      <c r="E68">
        <f>Sim!AQ317*100</f>
        <v>75.802617993855421</v>
      </c>
      <c r="F68">
        <f>Sim!S317+Sim!T317+Sim!U317</f>
        <v>3</v>
      </c>
      <c r="G68" s="24">
        <f>Sim!AH317</f>
        <v>0</v>
      </c>
    </row>
    <row r="69" spans="1:7" x14ac:dyDescent="0.2">
      <c r="A69" s="22">
        <f>Sim!B322</f>
        <v>0.22222222222222221</v>
      </c>
      <c r="B69" s="24">
        <f>Sim!C322</f>
        <v>2.3864000000000001</v>
      </c>
      <c r="C69" s="24">
        <f>Sim!AI322</f>
        <v>3.4</v>
      </c>
      <c r="D69" s="24">
        <f>Sim!AJ322</f>
        <v>0</v>
      </c>
      <c r="E69">
        <f>Sim!AQ322*100</f>
        <v>77.210254403521688</v>
      </c>
      <c r="F69">
        <f>Sim!S322+Sim!T322+Sim!U322</f>
        <v>3</v>
      </c>
      <c r="G69" s="24">
        <f>Sim!AH322</f>
        <v>0</v>
      </c>
    </row>
    <row r="70" spans="1:7" x14ac:dyDescent="0.2">
      <c r="A70" s="22">
        <f>Sim!B327</f>
        <v>0.22569444444444445</v>
      </c>
      <c r="B70" s="24">
        <f>Sim!C327</f>
        <v>2.4293999999999998</v>
      </c>
      <c r="C70" s="24">
        <f>Sim!AI327</f>
        <v>3.4</v>
      </c>
      <c r="D70" s="24">
        <f>Sim!AJ327</f>
        <v>0</v>
      </c>
      <c r="E70">
        <f>Sim!AQ327*100</f>
        <v>78.554072732092209</v>
      </c>
      <c r="F70">
        <f>Sim!S327+Sim!T327+Sim!U327</f>
        <v>3</v>
      </c>
      <c r="G70" s="24">
        <f>Sim!AH327</f>
        <v>0</v>
      </c>
    </row>
    <row r="71" spans="1:7" x14ac:dyDescent="0.2">
      <c r="A71" s="22">
        <f>Sim!B332</f>
        <v>0.22916666666666666</v>
      </c>
      <c r="B71" s="24">
        <f>Sim!C332</f>
        <v>2.6233</v>
      </c>
      <c r="C71" s="24">
        <f>Sim!AI332</f>
        <v>3.4</v>
      </c>
      <c r="D71" s="24">
        <f>Sim!AJ332</f>
        <v>0</v>
      </c>
      <c r="E71">
        <f>Sim!AQ332*100</f>
        <v>79.791006434863093</v>
      </c>
      <c r="F71">
        <f>Sim!S332+Sim!T332+Sim!U332</f>
        <v>3</v>
      </c>
      <c r="G71" s="24">
        <f>Sim!AH332</f>
        <v>0</v>
      </c>
    </row>
    <row r="72" spans="1:7" x14ac:dyDescent="0.2">
      <c r="A72" s="22">
        <f>Sim!B337</f>
        <v>0.2326388888888889</v>
      </c>
      <c r="B72" s="24">
        <f>Sim!C337</f>
        <v>2.6757</v>
      </c>
      <c r="C72" s="24">
        <f>Sim!AI337</f>
        <v>3.4</v>
      </c>
      <c r="D72" s="24">
        <f>Sim!AJ337</f>
        <v>0</v>
      </c>
      <c r="E72">
        <f>Sim!AQ337*100</f>
        <v>80.823892838700573</v>
      </c>
      <c r="F72">
        <f>Sim!S337+Sim!T337+Sim!U337</f>
        <v>3</v>
      </c>
      <c r="G72" s="24">
        <f>Sim!AH337</f>
        <v>0</v>
      </c>
    </row>
    <row r="73" spans="1:7" x14ac:dyDescent="0.2">
      <c r="A73" s="22">
        <f>Sim!B342</f>
        <v>0.2361111111111111</v>
      </c>
      <c r="B73" s="24">
        <f>Sim!C342</f>
        <v>2.6423999999999999</v>
      </c>
      <c r="C73" s="24">
        <f>Sim!AI342</f>
        <v>3.4</v>
      </c>
      <c r="D73" s="24">
        <f>Sim!AJ342</f>
        <v>0</v>
      </c>
      <c r="E73">
        <f>Sim!AQ342*100</f>
        <v>81.833384017263299</v>
      </c>
      <c r="F73">
        <f>Sim!S342+Sim!T342+Sim!U342</f>
        <v>3</v>
      </c>
      <c r="G73" s="24">
        <f>Sim!AH342</f>
        <v>0</v>
      </c>
    </row>
    <row r="74" spans="1:7" x14ac:dyDescent="0.2">
      <c r="A74" s="22">
        <f>Sim!B347</f>
        <v>0.23958333333333334</v>
      </c>
      <c r="B74" s="24">
        <f>Sim!C347</f>
        <v>2.8186</v>
      </c>
      <c r="C74" s="24">
        <f>Sim!AI347</f>
        <v>3.4</v>
      </c>
      <c r="D74" s="24">
        <f>Sim!AJ347</f>
        <v>0</v>
      </c>
      <c r="E74">
        <f>Sim!AQ347*100</f>
        <v>82.696790064979155</v>
      </c>
      <c r="F74">
        <f>Sim!S347+Sim!T347+Sim!U347</f>
        <v>3</v>
      </c>
      <c r="G74" s="24">
        <f>Sim!AH347</f>
        <v>0</v>
      </c>
    </row>
    <row r="75" spans="1:7" x14ac:dyDescent="0.2">
      <c r="A75" s="22">
        <f>Sim!B352</f>
        <v>0.24305555555555555</v>
      </c>
      <c r="B75" s="24">
        <f>Sim!C352</f>
        <v>2.8889</v>
      </c>
      <c r="C75" s="24">
        <f>Sim!AI352</f>
        <v>3.4</v>
      </c>
      <c r="D75" s="24">
        <f>Sim!AJ352</f>
        <v>0</v>
      </c>
      <c r="E75">
        <f>Sim!AQ352*100</f>
        <v>83.44177022145</v>
      </c>
      <c r="F75">
        <f>Sim!S352+Sim!T352+Sim!U352</f>
        <v>3</v>
      </c>
      <c r="G75" s="24">
        <f>Sim!AH352</f>
        <v>0</v>
      </c>
    </row>
    <row r="76" spans="1:7" x14ac:dyDescent="0.2">
      <c r="A76" s="22">
        <f>Sim!B357</f>
        <v>0.24652777777777779</v>
      </c>
      <c r="B76" s="24">
        <f>Sim!C357</f>
        <v>3.0017</v>
      </c>
      <c r="C76" s="24">
        <f>Sim!AI357</f>
        <v>3.4</v>
      </c>
      <c r="D76" s="24">
        <f>Sim!AJ357</f>
        <v>0</v>
      </c>
      <c r="E76">
        <f>Sim!AQ357*100</f>
        <v>84.072929622149147</v>
      </c>
      <c r="F76">
        <f>Sim!S357+Sim!T357+Sim!U357</f>
        <v>3</v>
      </c>
      <c r="G76" s="24">
        <f>Sim!AH357</f>
        <v>0</v>
      </c>
    </row>
    <row r="77" spans="1:7" x14ac:dyDescent="0.2">
      <c r="A77" s="22">
        <f>Sim!B362</f>
        <v>0.25</v>
      </c>
      <c r="B77" s="24">
        <f>Sim!C362</f>
        <v>3.0205000000000002</v>
      </c>
      <c r="C77" s="24">
        <f>Sim!AI362</f>
        <v>3.4</v>
      </c>
      <c r="D77" s="24">
        <f>Sim!AJ362</f>
        <v>0</v>
      </c>
      <c r="E77">
        <f>Sim!AQ362*100</f>
        <v>84.574661974639355</v>
      </c>
      <c r="F77">
        <f>Sim!S362+Sim!T362+Sim!U362</f>
        <v>3</v>
      </c>
      <c r="G77" s="24">
        <f>Sim!AH362</f>
        <v>0</v>
      </c>
    </row>
    <row r="78" spans="1:7" x14ac:dyDescent="0.2">
      <c r="A78" s="22">
        <f>Sim!B367</f>
        <v>0.25347222222222221</v>
      </c>
      <c r="B78" s="24">
        <f>Sim!C367</f>
        <v>3.1629</v>
      </c>
      <c r="C78" s="24">
        <f>Sim!AI367</f>
        <v>3.4</v>
      </c>
      <c r="D78" s="24">
        <f>Sim!AJ367</f>
        <v>0</v>
      </c>
      <c r="E78">
        <f>Sim!AQ367*100</f>
        <v>84.908363735879149</v>
      </c>
      <c r="F78">
        <f>Sim!S367+Sim!T367+Sim!U367</f>
        <v>3</v>
      </c>
      <c r="G78" s="24">
        <f>Sim!AH367</f>
        <v>0</v>
      </c>
    </row>
    <row r="79" spans="1:7" x14ac:dyDescent="0.2">
      <c r="A79" s="22">
        <f>Sim!B372</f>
        <v>0.25694444444444442</v>
      </c>
      <c r="B79" s="24">
        <f>Sim!C372</f>
        <v>3.0653000000000001</v>
      </c>
      <c r="C79" s="24">
        <f>Sim!AI372</f>
        <v>2.2999999999999998</v>
      </c>
      <c r="D79" s="24">
        <f>Sim!AJ372</f>
        <v>0</v>
      </c>
      <c r="E79">
        <f>Sim!AQ372*100</f>
        <v>84.228620414361984</v>
      </c>
      <c r="F79">
        <f>Sim!S372+Sim!T372+Sim!U372</f>
        <v>2</v>
      </c>
      <c r="G79" s="24">
        <f>Sim!AH372</f>
        <v>0.78030000000000044</v>
      </c>
    </row>
    <row r="80" spans="1:7" x14ac:dyDescent="0.2">
      <c r="A80" s="22">
        <f>Sim!B377</f>
        <v>0.26041666666666669</v>
      </c>
      <c r="B80" s="24">
        <f>Sim!C377</f>
        <v>3.1280999999999999</v>
      </c>
      <c r="C80" s="24">
        <f>Sim!AI377</f>
        <v>2.2999999999999998</v>
      </c>
      <c r="D80" s="24">
        <f>Sim!AJ377</f>
        <v>0</v>
      </c>
      <c r="E80">
        <f>Sim!AQ377*100</f>
        <v>82.78657599332702</v>
      </c>
      <c r="F80">
        <f>Sim!S377+Sim!T377+Sim!U377</f>
        <v>2</v>
      </c>
      <c r="G80" s="24">
        <f>Sim!AH377</f>
        <v>0.84310000000000018</v>
      </c>
    </row>
    <row r="81" spans="1:7" x14ac:dyDescent="0.2">
      <c r="A81" s="22">
        <f>Sim!B382</f>
        <v>0.2638888888888889</v>
      </c>
      <c r="B81" s="24">
        <f>Sim!C382</f>
        <v>3.1800999999999999</v>
      </c>
      <c r="C81" s="24">
        <f>Sim!AI382</f>
        <v>2.2999999999999998</v>
      </c>
      <c r="D81" s="24">
        <f>Sim!AJ382</f>
        <v>0</v>
      </c>
      <c r="E81">
        <f>Sim!AQ382*100</f>
        <v>81.407328874200431</v>
      </c>
      <c r="F81">
        <f>Sim!S382+Sim!T382+Sim!U382</f>
        <v>2</v>
      </c>
      <c r="G81" s="24">
        <f>Sim!AH382</f>
        <v>0.89510000000000023</v>
      </c>
    </row>
    <row r="82" spans="1:7" x14ac:dyDescent="0.2">
      <c r="A82" s="22">
        <f>Sim!B387</f>
        <v>0.2673611111111111</v>
      </c>
      <c r="B82" s="24">
        <f>Sim!C387</f>
        <v>3.1013000000000002</v>
      </c>
      <c r="C82" s="24">
        <f>Sim!AI387</f>
        <v>2.2999999999999998</v>
      </c>
      <c r="D82" s="24">
        <f>Sim!AJ387</f>
        <v>0</v>
      </c>
      <c r="E82">
        <f>Sim!AQ387*100</f>
        <v>80.00156087808476</v>
      </c>
      <c r="F82">
        <f>Sim!S387+Sim!T387+Sim!U387</f>
        <v>2</v>
      </c>
      <c r="G82" s="24">
        <f>Sim!AH387</f>
        <v>0.81630000000000047</v>
      </c>
    </row>
    <row r="83" spans="1:7" x14ac:dyDescent="0.2">
      <c r="A83" s="22">
        <f>Sim!B392</f>
        <v>0.27083333333333331</v>
      </c>
      <c r="B83" s="24">
        <f>Sim!C392</f>
        <v>3.1827999999999999</v>
      </c>
      <c r="C83" s="24">
        <f>Sim!AI392</f>
        <v>2.2999999999999998</v>
      </c>
      <c r="D83" s="24">
        <f>Sim!AJ392</f>
        <v>0</v>
      </c>
      <c r="E83">
        <f>Sim!AQ392*100</f>
        <v>78.559613366466309</v>
      </c>
      <c r="F83">
        <f>Sim!S392+Sim!T392+Sim!U392</f>
        <v>2</v>
      </c>
      <c r="G83" s="24">
        <f>Sim!AH392</f>
        <v>0.89780000000000015</v>
      </c>
    </row>
    <row r="84" spans="1:7" x14ac:dyDescent="0.2">
      <c r="A84" s="22">
        <f>Sim!B397</f>
        <v>0.27430555555555558</v>
      </c>
      <c r="B84" s="24">
        <f>Sim!C397</f>
        <v>3.1177999999999999</v>
      </c>
      <c r="C84" s="24">
        <f>Sim!AI397</f>
        <v>2.2999999999999998</v>
      </c>
      <c r="D84" s="24">
        <f>Sim!AJ397</f>
        <v>0</v>
      </c>
      <c r="E84">
        <f>Sim!AQ397*100</f>
        <v>77.192835258932632</v>
      </c>
      <c r="F84">
        <f>Sim!S397+Sim!T397+Sim!U397</f>
        <v>2</v>
      </c>
      <c r="G84" s="24">
        <f>Sim!AH397</f>
        <v>0.83280000000000021</v>
      </c>
    </row>
    <row r="85" spans="1:7" x14ac:dyDescent="0.2">
      <c r="A85" s="22">
        <f>Sim!B402</f>
        <v>0.27777777777777779</v>
      </c>
      <c r="B85" s="24">
        <f>Sim!C402</f>
        <v>3.1154000000000002</v>
      </c>
      <c r="C85" s="24">
        <f>Sim!AI402</f>
        <v>2.2999999999999998</v>
      </c>
      <c r="D85" s="24">
        <f>Sim!AJ402</f>
        <v>0</v>
      </c>
      <c r="E85">
        <f>Sim!AQ402*100</f>
        <v>75.840012107378598</v>
      </c>
      <c r="F85">
        <f>Sim!S402+Sim!T402+Sim!U402</f>
        <v>2</v>
      </c>
      <c r="G85" s="24">
        <f>Sim!AH402</f>
        <v>0.83040000000000047</v>
      </c>
    </row>
    <row r="86" spans="1:7" x14ac:dyDescent="0.2">
      <c r="A86" s="22">
        <f>Sim!B407</f>
        <v>0.28125</v>
      </c>
      <c r="B86" s="24">
        <f>Sim!C407</f>
        <v>3.0823</v>
      </c>
      <c r="C86" s="24">
        <f>Sim!AI407</f>
        <v>2.2999999999999998</v>
      </c>
      <c r="D86" s="24">
        <f>Sim!AJ407</f>
        <v>0</v>
      </c>
      <c r="E86">
        <f>Sim!AQ407*100</f>
        <v>74.485186161216376</v>
      </c>
      <c r="F86">
        <f>Sim!S407+Sim!T407+Sim!U407</f>
        <v>2</v>
      </c>
      <c r="G86" s="24">
        <f>Sim!AH407</f>
        <v>0.79730000000000034</v>
      </c>
    </row>
    <row r="87" spans="1:7" x14ac:dyDescent="0.2">
      <c r="A87" s="22">
        <f>Sim!B412</f>
        <v>0.28472222222222221</v>
      </c>
      <c r="B87" s="24">
        <f>Sim!C412</f>
        <v>3.1368999999999998</v>
      </c>
      <c r="C87" s="24">
        <f>Sim!AI412</f>
        <v>2.2999999999999998</v>
      </c>
      <c r="D87" s="24">
        <f>Sim!AJ412</f>
        <v>0</v>
      </c>
      <c r="E87">
        <f>Sim!AQ412*100</f>
        <v>73.05541693294127</v>
      </c>
      <c r="F87">
        <f>Sim!S412+Sim!T412+Sim!U412</f>
        <v>2</v>
      </c>
      <c r="G87" s="24">
        <f>Sim!AH412</f>
        <v>0.8519000000000001</v>
      </c>
    </row>
    <row r="88" spans="1:7" x14ac:dyDescent="0.2">
      <c r="A88" s="22">
        <f>Sim!B417</f>
        <v>0.28819444444444442</v>
      </c>
      <c r="B88" s="24">
        <f>Sim!C417</f>
        <v>3.1244999999999998</v>
      </c>
      <c r="C88" s="24">
        <f>Sim!AI417</f>
        <v>2.2999999999999998</v>
      </c>
      <c r="D88" s="24">
        <f>Sim!AJ417</f>
        <v>0</v>
      </c>
      <c r="E88">
        <f>Sim!AQ417*100</f>
        <v>71.69270902090166</v>
      </c>
      <c r="F88">
        <f>Sim!S417+Sim!T417+Sim!U417</f>
        <v>2</v>
      </c>
      <c r="G88" s="24">
        <f>Sim!AH417</f>
        <v>0.83950000000000014</v>
      </c>
    </row>
    <row r="89" spans="1:7" x14ac:dyDescent="0.2">
      <c r="A89" s="22">
        <f>Sim!B422</f>
        <v>0.29166666666666669</v>
      </c>
      <c r="B89" s="24">
        <f>Sim!C422</f>
        <v>3.1631</v>
      </c>
      <c r="C89" s="24">
        <f>Sim!AI422</f>
        <v>2.2999999999999998</v>
      </c>
      <c r="D89" s="24">
        <f>Sim!AJ422</f>
        <v>0</v>
      </c>
      <c r="E89">
        <f>Sim!AQ422*100</f>
        <v>70.310619225556991</v>
      </c>
      <c r="F89">
        <f>Sim!S422+Sim!T422+Sim!U422</f>
        <v>2</v>
      </c>
      <c r="G89" s="24">
        <f>Sim!AH422</f>
        <v>0.87810000000000032</v>
      </c>
    </row>
    <row r="90" spans="1:7" x14ac:dyDescent="0.2">
      <c r="A90" s="22">
        <f>Sim!B427</f>
        <v>0.2951388888888889</v>
      </c>
      <c r="B90" s="24">
        <f>Sim!C427</f>
        <v>3.0019</v>
      </c>
      <c r="C90" s="24">
        <f>Sim!AI427</f>
        <v>2.2999999999999998</v>
      </c>
      <c r="D90" s="24">
        <f>Sim!AJ427</f>
        <v>0</v>
      </c>
      <c r="E90">
        <f>Sim!AQ427*100</f>
        <v>68.974755221894881</v>
      </c>
      <c r="F90">
        <f>Sim!S427+Sim!T427+Sim!U427</f>
        <v>2</v>
      </c>
      <c r="G90" s="24">
        <f>Sim!AH427</f>
        <v>0.71690000000000031</v>
      </c>
    </row>
    <row r="91" spans="1:7" x14ac:dyDescent="0.2">
      <c r="A91" s="22">
        <f>Sim!B432</f>
        <v>0.2986111111111111</v>
      </c>
      <c r="B91" s="24">
        <f>Sim!C432</f>
        <v>3.1958000000000002</v>
      </c>
      <c r="C91" s="24">
        <f>Sim!AI432</f>
        <v>2.2999999999999998</v>
      </c>
      <c r="D91" s="24">
        <f>Sim!AJ432</f>
        <v>0</v>
      </c>
      <c r="E91">
        <f>Sim!AQ432*100</f>
        <v>67.566306065255333</v>
      </c>
      <c r="F91">
        <f>Sim!S432+Sim!T432+Sim!U432</f>
        <v>2</v>
      </c>
      <c r="G91" s="24">
        <f>Sim!AH432</f>
        <v>0.9108000000000005</v>
      </c>
    </row>
    <row r="92" spans="1:7" x14ac:dyDescent="0.2">
      <c r="A92" s="22">
        <f>Sim!B437</f>
        <v>0.30208333333333331</v>
      </c>
      <c r="B92" s="24">
        <f>Sim!C437</f>
        <v>3.0825</v>
      </c>
      <c r="C92" s="24">
        <f>Sim!AI437</f>
        <v>2.2999999999999998</v>
      </c>
      <c r="D92" s="24">
        <f>Sim!AJ437</f>
        <v>0</v>
      </c>
      <c r="E92">
        <f>Sim!AQ437*100</f>
        <v>66.161830194693323</v>
      </c>
      <c r="F92">
        <f>Sim!S437+Sim!T437+Sim!U437</f>
        <v>2</v>
      </c>
      <c r="G92" s="24">
        <f>Sim!AH437</f>
        <v>0.79750000000000032</v>
      </c>
    </row>
    <row r="93" spans="1:7" x14ac:dyDescent="0.2">
      <c r="A93" s="22">
        <f>Sim!B442</f>
        <v>0.30555555555555558</v>
      </c>
      <c r="B93" s="24">
        <f>Sim!C442</f>
        <v>3.1261000000000001</v>
      </c>
      <c r="C93" s="24">
        <f>Sim!AI442</f>
        <v>2.2999999999999998</v>
      </c>
      <c r="D93" s="24">
        <f>Sim!AJ442</f>
        <v>0</v>
      </c>
      <c r="E93">
        <f>Sim!AQ442*100</f>
        <v>64.802061868288334</v>
      </c>
      <c r="F93">
        <f>Sim!S442+Sim!T442+Sim!U442</f>
        <v>2</v>
      </c>
      <c r="G93" s="24">
        <f>Sim!AH442</f>
        <v>0.8411000000000004</v>
      </c>
    </row>
    <row r="94" spans="1:7" x14ac:dyDescent="0.2">
      <c r="A94" s="22">
        <f>Sim!B447</f>
        <v>0.30902777777777779</v>
      </c>
      <c r="B94" s="24">
        <f>Sim!C447</f>
        <v>3.0657000000000001</v>
      </c>
      <c r="C94" s="24">
        <f>Sim!AI447</f>
        <v>2.2999999999999998</v>
      </c>
      <c r="D94" s="24">
        <f>Sim!AJ447</f>
        <v>0</v>
      </c>
      <c r="E94">
        <f>Sim!AQ447*100</f>
        <v>63.465777923821278</v>
      </c>
      <c r="F94">
        <f>Sim!S447+Sim!T447+Sim!U447</f>
        <v>2</v>
      </c>
      <c r="G94" s="24">
        <f>Sim!AH447</f>
        <v>0.78070000000000039</v>
      </c>
    </row>
    <row r="95" spans="1:7" x14ac:dyDescent="0.2">
      <c r="A95" s="22">
        <f>Sim!B452</f>
        <v>0.3125</v>
      </c>
      <c r="B95" s="24">
        <f>Sim!C452</f>
        <v>3.214</v>
      </c>
      <c r="C95" s="24">
        <f>Sim!AI452</f>
        <v>2.2999999999999998</v>
      </c>
      <c r="D95" s="24">
        <f>Sim!AJ452</f>
        <v>0</v>
      </c>
      <c r="E95">
        <f>Sim!AQ452*100</f>
        <v>62.035847179851963</v>
      </c>
      <c r="F95">
        <f>Sim!S452+Sim!T452+Sim!U452</f>
        <v>2</v>
      </c>
      <c r="G95" s="24">
        <f>Sim!AH452</f>
        <v>0.92900000000000027</v>
      </c>
    </row>
    <row r="96" spans="1:7" x14ac:dyDescent="0.2">
      <c r="A96" s="22">
        <f>Sim!B457</f>
        <v>0.31597222222222221</v>
      </c>
      <c r="B96" s="24">
        <f>Sim!C457</f>
        <v>3.1848000000000001</v>
      </c>
      <c r="C96" s="24">
        <f>Sim!AI457</f>
        <v>2.2999999999999998</v>
      </c>
      <c r="D96" s="24">
        <f>Sim!AJ457</f>
        <v>0</v>
      </c>
      <c r="E96">
        <f>Sim!AQ457*100</f>
        <v>60.579460165171248</v>
      </c>
      <c r="F96">
        <f>Sim!S457+Sim!T457+Sim!U457</f>
        <v>2</v>
      </c>
      <c r="G96" s="24">
        <f>Sim!AH457</f>
        <v>0.89980000000000038</v>
      </c>
    </row>
    <row r="97" spans="1:7" x14ac:dyDescent="0.2">
      <c r="A97" s="22">
        <f>Sim!B462</f>
        <v>0.31944444444444442</v>
      </c>
      <c r="B97" s="24">
        <f>Sim!C462</f>
        <v>3.1899000000000002</v>
      </c>
      <c r="C97" s="24">
        <f>Sim!AI462</f>
        <v>2.2999999999999998</v>
      </c>
      <c r="D97" s="24">
        <f>Sim!AJ462</f>
        <v>0</v>
      </c>
      <c r="E97">
        <f>Sim!AQ462*100</f>
        <v>59.167005419315323</v>
      </c>
      <c r="F97">
        <f>Sim!S462+Sim!T462+Sim!U462</f>
        <v>2</v>
      </c>
      <c r="G97" s="24">
        <f>Sim!AH462</f>
        <v>0.90490000000000048</v>
      </c>
    </row>
    <row r="98" spans="1:7" x14ac:dyDescent="0.2">
      <c r="A98" s="22">
        <f>Sim!B467</f>
        <v>0.32291666666666669</v>
      </c>
      <c r="B98" s="24">
        <f>Sim!C467</f>
        <v>3.0609999999999999</v>
      </c>
      <c r="C98" s="24">
        <f>Sim!AI467</f>
        <v>2.2999999999999998</v>
      </c>
      <c r="D98" s="24">
        <f>Sim!AJ467</f>
        <v>0</v>
      </c>
      <c r="E98">
        <f>Sim!AQ467*100</f>
        <v>57.821902717944475</v>
      </c>
      <c r="F98">
        <f>Sim!S467+Sim!T467+Sim!U467</f>
        <v>2</v>
      </c>
      <c r="G98" s="24">
        <f>Sim!AH467</f>
        <v>0.77600000000000025</v>
      </c>
    </row>
    <row r="99" spans="1:7" x14ac:dyDescent="0.2">
      <c r="A99" s="22">
        <f>Sim!B472</f>
        <v>0.3263888888888889</v>
      </c>
      <c r="B99" s="24">
        <f>Sim!C472</f>
        <v>3.1511</v>
      </c>
      <c r="C99" s="24">
        <f>Sim!AI472</f>
        <v>2.2999999999999998</v>
      </c>
      <c r="D99" s="24">
        <f>Sim!AJ472</f>
        <v>0</v>
      </c>
      <c r="E99">
        <f>Sim!AQ472*100</f>
        <v>56.480094936735483</v>
      </c>
      <c r="F99">
        <f>Sim!S472+Sim!T472+Sim!U472</f>
        <v>2</v>
      </c>
      <c r="G99" s="24">
        <f>Sim!AH472</f>
        <v>0.86610000000000031</v>
      </c>
    </row>
    <row r="100" spans="1:7" x14ac:dyDescent="0.2">
      <c r="A100" s="22">
        <f>Sim!B477</f>
        <v>0.3298611111111111</v>
      </c>
      <c r="B100" s="24">
        <f>Sim!C477</f>
        <v>3.2509000000000001</v>
      </c>
      <c r="C100" s="24">
        <f>Sim!AI477</f>
        <v>2.2999999999999998</v>
      </c>
      <c r="D100" s="24">
        <f>Sim!AJ477</f>
        <v>0</v>
      </c>
      <c r="E100">
        <f>Sim!AQ477*100</f>
        <v>55.047741457353048</v>
      </c>
      <c r="F100">
        <f>Sim!S477+Sim!T477+Sim!U477</f>
        <v>2</v>
      </c>
      <c r="G100" s="24">
        <f>Sim!AH477</f>
        <v>0.96590000000000042</v>
      </c>
    </row>
    <row r="101" spans="1:7" x14ac:dyDescent="0.2">
      <c r="A101" s="22">
        <f>Sim!B482</f>
        <v>0.33333333333333331</v>
      </c>
      <c r="B101" s="24">
        <f>Sim!C482</f>
        <v>3.1211000000000002</v>
      </c>
      <c r="C101" s="24">
        <f>Sim!AI482</f>
        <v>2.2999999999999998</v>
      </c>
      <c r="D101" s="24">
        <f>Sim!AJ482</f>
        <v>0</v>
      </c>
      <c r="E101">
        <f>Sim!AQ482*100</f>
        <v>53.658706487157403</v>
      </c>
      <c r="F101">
        <f>Sim!S482+Sim!T482+Sim!U482</f>
        <v>2</v>
      </c>
      <c r="G101" s="24">
        <f>Sim!AH482</f>
        <v>0.83610000000000051</v>
      </c>
    </row>
    <row r="102" spans="1:7" x14ac:dyDescent="0.2">
      <c r="A102" s="22">
        <f>Sim!B487</f>
        <v>0.33680555555555558</v>
      </c>
      <c r="B102" s="24">
        <f>Sim!C487</f>
        <v>3.2343999999999999</v>
      </c>
      <c r="C102" s="24">
        <f>Sim!AI487</f>
        <v>2.2999999999999998</v>
      </c>
      <c r="D102" s="24">
        <f>Sim!AJ487</f>
        <v>0</v>
      </c>
      <c r="E102">
        <f>Sim!AQ487*100</f>
        <v>52.222444327975104</v>
      </c>
      <c r="F102">
        <f>Sim!S487+Sim!T487+Sim!U487</f>
        <v>2</v>
      </c>
      <c r="G102" s="24">
        <f>Sim!AH487</f>
        <v>0.94940000000000024</v>
      </c>
    </row>
    <row r="103" spans="1:7" x14ac:dyDescent="0.2">
      <c r="A103" s="22">
        <f>Sim!B492</f>
        <v>0.34027777777777779</v>
      </c>
      <c r="B103" s="24">
        <f>Sim!C492</f>
        <v>3.1337999999999999</v>
      </c>
      <c r="C103" s="24">
        <f>Sim!AI492</f>
        <v>2.2999999999999998</v>
      </c>
      <c r="D103" s="24">
        <f>Sim!AJ492</f>
        <v>0</v>
      </c>
      <c r="E103">
        <f>Sim!AQ492*100</f>
        <v>50.877083201493512</v>
      </c>
      <c r="F103">
        <f>Sim!S492+Sim!T492+Sim!U492</f>
        <v>2</v>
      </c>
      <c r="G103" s="24">
        <f>Sim!AH492</f>
        <v>0.84880000000000022</v>
      </c>
    </row>
    <row r="104" spans="1:7" x14ac:dyDescent="0.2">
      <c r="A104" s="22">
        <f>Sim!B497</f>
        <v>0.34375</v>
      </c>
      <c r="B104" s="24">
        <f>Sim!C497</f>
        <v>3.0499000000000001</v>
      </c>
      <c r="C104" s="24">
        <f>Sim!AI497</f>
        <v>2.2999999999999998</v>
      </c>
      <c r="D104" s="24">
        <f>Sim!AJ497</f>
        <v>0</v>
      </c>
      <c r="E104">
        <f>Sim!AQ497*100</f>
        <v>49.520189854445412</v>
      </c>
      <c r="F104">
        <f>Sim!S497+Sim!T497+Sim!U497</f>
        <v>2</v>
      </c>
      <c r="G104" s="24">
        <f>Sim!AH497</f>
        <v>0.76490000000000036</v>
      </c>
    </row>
    <row r="105" spans="1:7" x14ac:dyDescent="0.2">
      <c r="A105" s="22">
        <f>Sim!B502</f>
        <v>0.34722222222222221</v>
      </c>
      <c r="B105" s="24">
        <f>Sim!C502</f>
        <v>3.1475</v>
      </c>
      <c r="C105" s="24">
        <f>Sim!AI502</f>
        <v>2.2999999999999998</v>
      </c>
      <c r="D105" s="24">
        <f>Sim!AJ502</f>
        <v>0</v>
      </c>
      <c r="E105">
        <f>Sim!AQ502*100</f>
        <v>48.107928927422542</v>
      </c>
      <c r="F105">
        <f>Sim!S502+Sim!T502+Sim!U502</f>
        <v>2</v>
      </c>
      <c r="G105" s="24">
        <f>Sim!AH502</f>
        <v>0.86250000000000027</v>
      </c>
    </row>
    <row r="106" spans="1:7" x14ac:dyDescent="0.2">
      <c r="A106" s="22">
        <f>Sim!B507</f>
        <v>0.35069444444444442</v>
      </c>
      <c r="B106" s="24">
        <f>Sim!C507</f>
        <v>3.1181000000000001</v>
      </c>
      <c r="C106" s="24">
        <f>Sim!AI507</f>
        <v>2.2999999999999998</v>
      </c>
      <c r="D106" s="24">
        <f>Sim!AJ507</f>
        <v>0</v>
      </c>
      <c r="E106">
        <f>Sim!AQ507*100</f>
        <v>46.768640791043204</v>
      </c>
      <c r="F106">
        <f>Sim!S507+Sim!T507+Sim!U507</f>
        <v>2</v>
      </c>
      <c r="G106" s="24">
        <f>Sim!AH507</f>
        <v>0.8331000000000004</v>
      </c>
    </row>
    <row r="107" spans="1:7" x14ac:dyDescent="0.2">
      <c r="A107" s="22">
        <f>Sim!B512</f>
        <v>0.35416666666666669</v>
      </c>
      <c r="B107" s="24">
        <f>Sim!C512</f>
        <v>3.1486000000000001</v>
      </c>
      <c r="C107" s="24">
        <f>Sim!AI512</f>
        <v>2.2999999999999998</v>
      </c>
      <c r="D107" s="24">
        <f>Sim!AJ512</f>
        <v>0</v>
      </c>
      <c r="E107">
        <f>Sim!AQ512*100</f>
        <v>44.760516164945244</v>
      </c>
      <c r="F107">
        <f>Sim!S512+Sim!T512+Sim!U512</f>
        <v>2</v>
      </c>
      <c r="G107" s="24">
        <f>Sim!AH512</f>
        <v>0.86360000000000037</v>
      </c>
    </row>
    <row r="108" spans="1:7" x14ac:dyDescent="0.2">
      <c r="A108" s="22">
        <f>Sim!B517</f>
        <v>0.3576388888888889</v>
      </c>
      <c r="B108" s="24">
        <f>Sim!C517</f>
        <v>3.2431000000000001</v>
      </c>
      <c r="C108" s="24">
        <f>Sim!AI517</f>
        <v>2.2999999999999998</v>
      </c>
      <c r="D108" s="24">
        <f>Sim!AJ517</f>
        <v>0</v>
      </c>
      <c r="E108">
        <f>Sim!AQ517*100</f>
        <v>43.299768226520897</v>
      </c>
      <c r="F108">
        <f>Sim!S517+Sim!T517+Sim!U517</f>
        <v>2</v>
      </c>
      <c r="G108" s="24">
        <f>Sim!AH517</f>
        <v>0.9581000000000004</v>
      </c>
    </row>
    <row r="109" spans="1:7" x14ac:dyDescent="0.2">
      <c r="A109" s="22">
        <f>Sim!B522</f>
        <v>0.3611111111111111</v>
      </c>
      <c r="B109" s="24">
        <f>Sim!C522</f>
        <v>3.2888999999999999</v>
      </c>
      <c r="C109" s="24">
        <f>Sim!AI522</f>
        <v>2.2999999999999998</v>
      </c>
      <c r="D109" s="24">
        <f>Sim!AJ522</f>
        <v>0</v>
      </c>
      <c r="E109">
        <f>Sim!AQ522*100</f>
        <v>41.826163638837528</v>
      </c>
      <c r="F109">
        <f>Sim!S522+Sim!T522+Sim!U522</f>
        <v>2</v>
      </c>
      <c r="G109" s="24">
        <f>Sim!AH522</f>
        <v>1.0039000000000002</v>
      </c>
    </row>
    <row r="110" spans="1:7" x14ac:dyDescent="0.2">
      <c r="A110" s="22">
        <f>Sim!B527</f>
        <v>0.36458333333333331</v>
      </c>
      <c r="B110" s="24">
        <f>Sim!C527</f>
        <v>3.1101999999999999</v>
      </c>
      <c r="C110" s="24">
        <f>Sim!AI527</f>
        <v>2.2999999999999998</v>
      </c>
      <c r="D110" s="24">
        <f>Sim!AJ527</f>
        <v>0</v>
      </c>
      <c r="E110">
        <f>Sim!AQ527*100</f>
        <v>40.452214234480984</v>
      </c>
      <c r="F110">
        <f>Sim!S527+Sim!T527+Sim!U527</f>
        <v>2</v>
      </c>
      <c r="G110" s="24">
        <f>Sim!AH527</f>
        <v>0.82520000000000016</v>
      </c>
    </row>
    <row r="111" spans="1:7" x14ac:dyDescent="0.2">
      <c r="A111" s="22">
        <f>Sim!B532</f>
        <v>0.36805555555555558</v>
      </c>
      <c r="B111" s="24">
        <f>Sim!C532</f>
        <v>3.1355</v>
      </c>
      <c r="C111" s="24">
        <f>Sim!AI532</f>
        <v>2.2999999999999998</v>
      </c>
      <c r="D111" s="24">
        <f>Sim!AJ532</f>
        <v>0</v>
      </c>
      <c r="E111">
        <f>Sim!AQ532*100</f>
        <v>39.092316695520609</v>
      </c>
      <c r="F111">
        <f>Sim!S532+Sim!T532+Sim!U532</f>
        <v>2</v>
      </c>
      <c r="G111" s="24">
        <f>Sim!AH532</f>
        <v>0.85050000000000026</v>
      </c>
    </row>
    <row r="112" spans="1:7" x14ac:dyDescent="0.2">
      <c r="A112" s="22">
        <f>Sim!B537</f>
        <v>0.37152777777777779</v>
      </c>
      <c r="B112" s="24">
        <f>Sim!C537</f>
        <v>3.1753999999999998</v>
      </c>
      <c r="C112" s="24">
        <f>Sim!AI537</f>
        <v>2.2999999999999998</v>
      </c>
      <c r="D112" s="24">
        <f>Sim!AJ537</f>
        <v>0</v>
      </c>
      <c r="E112">
        <f>Sim!AQ537*100</f>
        <v>37.674273506645072</v>
      </c>
      <c r="F112">
        <f>Sim!S537+Sim!T537+Sim!U537</f>
        <v>2</v>
      </c>
      <c r="G112" s="24">
        <f>Sim!AH537</f>
        <v>0.89040000000000008</v>
      </c>
    </row>
    <row r="113" spans="1:7" x14ac:dyDescent="0.2">
      <c r="A113" s="22">
        <f>Sim!B542</f>
        <v>0.375</v>
      </c>
      <c r="B113" s="24">
        <f>Sim!C542</f>
        <v>3.1326000000000001</v>
      </c>
      <c r="C113" s="24">
        <f>Sim!AI542</f>
        <v>2.2999999999999998</v>
      </c>
      <c r="D113" s="24">
        <f>Sim!AJ542</f>
        <v>0</v>
      </c>
      <c r="E113">
        <f>Sim!AQ542*100</f>
        <v>36.311727110299671</v>
      </c>
      <c r="F113">
        <f>Sim!S542+Sim!T542+Sim!U542</f>
        <v>2</v>
      </c>
      <c r="G113" s="24">
        <f>Sim!AH542</f>
        <v>0.84760000000000035</v>
      </c>
    </row>
    <row r="114" spans="1:7" x14ac:dyDescent="0.2">
      <c r="A114" s="22">
        <f>Sim!B547</f>
        <v>0.37847222222222221</v>
      </c>
      <c r="B114" s="24">
        <f>Sim!C547</f>
        <v>3.1680000000000001</v>
      </c>
      <c r="C114" s="24">
        <f>Sim!AI547</f>
        <v>2.2999999999999998</v>
      </c>
      <c r="D114" s="24">
        <f>Sim!AJ547</f>
        <v>0</v>
      </c>
      <c r="E114">
        <f>Sim!AQ547*100</f>
        <v>34.923984265657701</v>
      </c>
      <c r="F114">
        <f>Sim!S547+Sim!T547+Sim!U547</f>
        <v>2</v>
      </c>
      <c r="G114" s="24">
        <f>Sim!AH547</f>
        <v>0.88300000000000045</v>
      </c>
    </row>
    <row r="115" spans="1:7" x14ac:dyDescent="0.2">
      <c r="A115" s="22">
        <f>Sim!B552</f>
        <v>0.38194444444444442</v>
      </c>
      <c r="B115" s="24">
        <f>Sim!C552</f>
        <v>3.1305000000000001</v>
      </c>
      <c r="C115" s="24">
        <f>Sim!AI552</f>
        <v>2.2999999999999998</v>
      </c>
      <c r="D115" s="24">
        <f>Sim!AJ552</f>
        <v>0</v>
      </c>
      <c r="E115">
        <f>Sim!AQ552*100</f>
        <v>33.538664156428851</v>
      </c>
      <c r="F115">
        <f>Sim!S552+Sim!T552+Sim!U552</f>
        <v>2</v>
      </c>
      <c r="G115" s="24">
        <f>Sim!AH552</f>
        <v>0.84550000000000036</v>
      </c>
    </row>
    <row r="116" spans="1:7" x14ac:dyDescent="0.2">
      <c r="A116" s="22">
        <f>Sim!B557</f>
        <v>0.38541666666666669</v>
      </c>
      <c r="B116" s="24">
        <f>Sim!C557</f>
        <v>3.0722999999999998</v>
      </c>
      <c r="C116" s="24">
        <f>Sim!AI557</f>
        <v>2.2999999999999998</v>
      </c>
      <c r="D116" s="24">
        <f>Sim!AJ557</f>
        <v>0</v>
      </c>
      <c r="E116">
        <f>Sim!AQ557*100</f>
        <v>32.186228642540918</v>
      </c>
      <c r="F116">
        <f>Sim!S557+Sim!T557+Sim!U557</f>
        <v>2</v>
      </c>
      <c r="G116" s="24">
        <f>Sim!AH557</f>
        <v>0.78730000000000011</v>
      </c>
    </row>
    <row r="117" spans="1:7" x14ac:dyDescent="0.2">
      <c r="A117" s="22">
        <f>Sim!B562</f>
        <v>0.3888888888888889</v>
      </c>
      <c r="B117" s="24">
        <f>Sim!C562</f>
        <v>3.1766000000000001</v>
      </c>
      <c r="C117" s="24">
        <f>Sim!AI562</f>
        <v>2.2999999999999998</v>
      </c>
      <c r="D117" s="24">
        <f>Sim!AJ562</f>
        <v>0</v>
      </c>
      <c r="E117">
        <f>Sim!AQ562*100</f>
        <v>30.7713834644107</v>
      </c>
      <c r="F117">
        <f>Sim!S562+Sim!T562+Sim!U562</f>
        <v>2</v>
      </c>
      <c r="G117" s="24">
        <f>Sim!AH562</f>
        <v>0.89160000000000039</v>
      </c>
    </row>
    <row r="118" spans="1:7" x14ac:dyDescent="0.2">
      <c r="A118" s="22">
        <f>Sim!B567</f>
        <v>0.3923611111111111</v>
      </c>
      <c r="B118" s="24">
        <f>Sim!C567</f>
        <v>3.0981000000000001</v>
      </c>
      <c r="C118" s="24">
        <f>Sim!AI567</f>
        <v>3.4</v>
      </c>
      <c r="D118" s="24">
        <f>Sim!AJ567</f>
        <v>0</v>
      </c>
      <c r="E118">
        <f>Sim!AQ567*100</f>
        <v>29.913144626783978</v>
      </c>
      <c r="F118">
        <f>Sim!S567+Sim!T567+Sim!U567</f>
        <v>3</v>
      </c>
      <c r="G118" s="24">
        <f>Sim!AH567</f>
        <v>0</v>
      </c>
    </row>
    <row r="119" spans="1:7" x14ac:dyDescent="0.2">
      <c r="A119" s="22">
        <f>Sim!B572</f>
        <v>0.39583333333333331</v>
      </c>
      <c r="B119" s="24">
        <f>Sim!C572</f>
        <v>3.2507999999999999</v>
      </c>
      <c r="C119" s="24">
        <f>Sim!AI572</f>
        <v>3.4</v>
      </c>
      <c r="D119" s="24">
        <f>Sim!AJ572</f>
        <v>0</v>
      </c>
      <c r="E119">
        <f>Sim!AQ572*100</f>
        <v>30.221688703493815</v>
      </c>
      <c r="F119">
        <f>Sim!S572+Sim!T572+Sim!U572</f>
        <v>3</v>
      </c>
      <c r="G119" s="24">
        <f>Sim!AH572</f>
        <v>0</v>
      </c>
    </row>
    <row r="120" spans="1:7" x14ac:dyDescent="0.2">
      <c r="A120" s="22">
        <f>Sim!B577</f>
        <v>0.39930555555555558</v>
      </c>
      <c r="B120" s="24">
        <f>Sim!C577</f>
        <v>3.2080000000000002</v>
      </c>
      <c r="C120" s="24">
        <f>Sim!AI577</f>
        <v>3.4</v>
      </c>
      <c r="D120" s="24">
        <f>Sim!AJ577</f>
        <v>0</v>
      </c>
      <c r="E120">
        <f>Sim!AQ577*100</f>
        <v>30.08839690775384</v>
      </c>
      <c r="F120">
        <f>Sim!S577+Sim!T577+Sim!U577</f>
        <v>3</v>
      </c>
      <c r="G120" s="24">
        <f>Sim!AH577</f>
        <v>0</v>
      </c>
    </row>
    <row r="121" spans="1:7" x14ac:dyDescent="0.2">
      <c r="A121" s="22">
        <f>Sim!B582</f>
        <v>0.40277777777777779</v>
      </c>
      <c r="B121" s="24">
        <f>Sim!C582</f>
        <v>3.1518999999999999</v>
      </c>
      <c r="C121" s="24">
        <f>Sim!AI582</f>
        <v>3.4</v>
      </c>
      <c r="D121" s="24">
        <f>Sim!AJ582</f>
        <v>0</v>
      </c>
      <c r="E121">
        <f>Sim!AQ582*100</f>
        <v>30.404957331398652</v>
      </c>
      <c r="F121">
        <f>Sim!S582+Sim!T582+Sim!U582</f>
        <v>3</v>
      </c>
      <c r="G121" s="24">
        <f>Sim!AH582</f>
        <v>0</v>
      </c>
    </row>
    <row r="122" spans="1:7" x14ac:dyDescent="0.2">
      <c r="A122" s="22">
        <f>Sim!B587</f>
        <v>0.40625</v>
      </c>
      <c r="B122" s="24">
        <f>Sim!C587</f>
        <v>3.1473</v>
      </c>
      <c r="C122" s="24">
        <f>Sim!AI587</f>
        <v>3.4</v>
      </c>
      <c r="D122" s="24">
        <f>Sim!AJ587</f>
        <v>0</v>
      </c>
      <c r="E122">
        <f>Sim!AQ587*100</f>
        <v>30.787041441870088</v>
      </c>
      <c r="F122">
        <f>Sim!S587+Sim!T587+Sim!U587</f>
        <v>3</v>
      </c>
      <c r="G122" s="24">
        <f>Sim!AH587</f>
        <v>0</v>
      </c>
    </row>
    <row r="123" spans="1:7" x14ac:dyDescent="0.2">
      <c r="A123" s="22">
        <f>Sim!B592</f>
        <v>0.40972222222222221</v>
      </c>
      <c r="B123" s="24">
        <f>Sim!C592</f>
        <v>3.1017999999999999</v>
      </c>
      <c r="C123" s="24">
        <f>Sim!AI592</f>
        <v>3.4</v>
      </c>
      <c r="D123" s="24">
        <f>Sim!AJ592</f>
        <v>0</v>
      </c>
      <c r="E123">
        <f>Sim!AQ592*100</f>
        <v>31.116848736691132</v>
      </c>
      <c r="F123">
        <f>Sim!S592+Sim!T592+Sim!U592</f>
        <v>3</v>
      </c>
      <c r="G123" s="24">
        <f>Sim!AH592</f>
        <v>0</v>
      </c>
    </row>
    <row r="124" spans="1:7" x14ac:dyDescent="0.2">
      <c r="A124" s="22">
        <f>Sim!B597</f>
        <v>0.41319444444444442</v>
      </c>
      <c r="B124" s="24">
        <f>Sim!C597</f>
        <v>3.117</v>
      </c>
      <c r="C124" s="24">
        <f>Sim!AI597</f>
        <v>3.4</v>
      </c>
      <c r="D124" s="24">
        <f>Sim!AJ597</f>
        <v>0</v>
      </c>
      <c r="E124">
        <f>Sim!AQ597*100</f>
        <v>31.465247133978387</v>
      </c>
      <c r="F124">
        <f>Sim!S597+Sim!T597+Sim!U597</f>
        <v>3</v>
      </c>
      <c r="G124" s="24">
        <f>Sim!AH597</f>
        <v>0</v>
      </c>
    </row>
    <row r="125" spans="1:7" x14ac:dyDescent="0.2">
      <c r="A125" s="22">
        <f>Sim!B602</f>
        <v>0.41666666666666669</v>
      </c>
      <c r="B125" s="24">
        <f>Sim!C602</f>
        <v>3.1366999999999998</v>
      </c>
      <c r="C125" s="24">
        <f>Sim!AI602</f>
        <v>3.4</v>
      </c>
      <c r="D125" s="24">
        <f>Sim!AJ602</f>
        <v>0</v>
      </c>
      <c r="E125">
        <f>Sim!AQ602*100</f>
        <v>31.762733200199918</v>
      </c>
      <c r="F125">
        <f>Sim!S602+Sim!T602+Sim!U602</f>
        <v>3</v>
      </c>
      <c r="G125" s="24">
        <f>Sim!AH602</f>
        <v>0</v>
      </c>
    </row>
    <row r="126" spans="1:7" x14ac:dyDescent="0.2">
      <c r="A126" s="22">
        <f>Sim!B607</f>
        <v>0.4201388888888889</v>
      </c>
      <c r="B126" s="24">
        <f>Sim!C607</f>
        <v>3.0701999999999998</v>
      </c>
      <c r="C126" s="24">
        <f>Sim!AI607</f>
        <v>3.4</v>
      </c>
      <c r="D126" s="24">
        <f>Sim!AJ607</f>
        <v>0</v>
      </c>
      <c r="E126">
        <f>Sim!AQ607*100</f>
        <v>32.148939191187559</v>
      </c>
      <c r="F126">
        <f>Sim!S607+Sim!T607+Sim!U607</f>
        <v>3</v>
      </c>
      <c r="G126" s="24">
        <f>Sim!AH607</f>
        <v>0</v>
      </c>
    </row>
    <row r="127" spans="1:7" x14ac:dyDescent="0.2">
      <c r="A127" s="22">
        <f>Sim!B612</f>
        <v>0.4236111111111111</v>
      </c>
      <c r="B127" s="24">
        <f>Sim!C612</f>
        <v>3.1928999999999998</v>
      </c>
      <c r="C127" s="24">
        <f>Sim!AI612</f>
        <v>3.4</v>
      </c>
      <c r="D127" s="24">
        <f>Sim!AJ612</f>
        <v>0</v>
      </c>
      <c r="E127">
        <f>Sim!AQ612*100</f>
        <v>32.472179903944841</v>
      </c>
      <c r="F127">
        <f>Sim!S612+Sim!T612+Sim!U612</f>
        <v>3</v>
      </c>
      <c r="G127" s="24">
        <f>Sim!AH612</f>
        <v>0</v>
      </c>
    </row>
    <row r="128" spans="1:7" x14ac:dyDescent="0.2">
      <c r="A128" s="22">
        <f>Sim!B617</f>
        <v>0.42708333333333331</v>
      </c>
      <c r="B128" s="24">
        <f>Sim!C617</f>
        <v>3.1688999999999998</v>
      </c>
      <c r="C128" s="24">
        <f>Sim!AI617</f>
        <v>3.4</v>
      </c>
      <c r="D128" s="24">
        <f>Sim!AJ617</f>
        <v>0</v>
      </c>
      <c r="E128">
        <f>Sim!AQ617*100</f>
        <v>32.810145679511756</v>
      </c>
      <c r="F128">
        <f>Sim!S617+Sim!T617+Sim!U617</f>
        <v>3</v>
      </c>
      <c r="G128" s="24">
        <f>Sim!AH617</f>
        <v>0</v>
      </c>
    </row>
    <row r="129" spans="1:7" x14ac:dyDescent="0.2">
      <c r="A129" s="22">
        <f>Sim!B622</f>
        <v>0.43055555555555558</v>
      </c>
      <c r="B129" s="24">
        <f>Sim!C622</f>
        <v>3.1446000000000001</v>
      </c>
      <c r="C129" s="24">
        <f>Sim!AI622</f>
        <v>3.4</v>
      </c>
      <c r="D129" s="24">
        <f>Sim!AJ622</f>
        <v>0</v>
      </c>
      <c r="E129">
        <f>Sim!AQ622*100</f>
        <v>33.084264947220703</v>
      </c>
      <c r="F129">
        <f>Sim!S622+Sim!T622+Sim!U622</f>
        <v>3</v>
      </c>
      <c r="G129" s="24">
        <f>Sim!AH622</f>
        <v>0</v>
      </c>
    </row>
    <row r="130" spans="1:7" x14ac:dyDescent="0.2">
      <c r="A130" s="22">
        <f>Sim!B627</f>
        <v>0.43402777777777779</v>
      </c>
      <c r="B130" s="24">
        <f>Sim!C627</f>
        <v>3.1345999999999998</v>
      </c>
      <c r="C130" s="24">
        <f>Sim!AI627</f>
        <v>3.4</v>
      </c>
      <c r="D130" s="24">
        <f>Sim!AJ627</f>
        <v>0</v>
      </c>
      <c r="E130">
        <f>Sim!AQ627*100</f>
        <v>33.452306237174845</v>
      </c>
      <c r="F130">
        <f>Sim!S627+Sim!T627+Sim!U627</f>
        <v>3</v>
      </c>
      <c r="G130" s="24">
        <f>Sim!AH627</f>
        <v>0</v>
      </c>
    </row>
    <row r="131" spans="1:7" x14ac:dyDescent="0.2">
      <c r="A131" s="22">
        <f>Sim!B632</f>
        <v>0.4375</v>
      </c>
      <c r="B131" s="24">
        <f>Sim!C632</f>
        <v>3.1880999999999999</v>
      </c>
      <c r="C131" s="24">
        <f>Sim!AI632</f>
        <v>3.4</v>
      </c>
      <c r="D131" s="24">
        <f>Sim!AJ632</f>
        <v>0</v>
      </c>
      <c r="E131">
        <f>Sim!AQ632*100</f>
        <v>33.788992808443624</v>
      </c>
      <c r="F131">
        <f>Sim!S632+Sim!T632+Sim!U632</f>
        <v>3</v>
      </c>
      <c r="G131" s="24">
        <f>Sim!AH632</f>
        <v>0</v>
      </c>
    </row>
    <row r="132" spans="1:7" x14ac:dyDescent="0.2">
      <c r="A132" s="22">
        <f>Sim!B637</f>
        <v>0.44097222222222221</v>
      </c>
      <c r="B132" s="24">
        <f>Sim!C637</f>
        <v>3.2292000000000001</v>
      </c>
      <c r="C132" s="24">
        <f>Sim!AI637</f>
        <v>3.4</v>
      </c>
      <c r="D132" s="24">
        <f>Sim!AJ637</f>
        <v>0</v>
      </c>
      <c r="E132">
        <f>Sim!AQ637*100</f>
        <v>34.159478799945312</v>
      </c>
      <c r="F132">
        <f>Sim!S637+Sim!T637+Sim!U637</f>
        <v>3</v>
      </c>
      <c r="G132" s="24">
        <f>Sim!AH637</f>
        <v>0</v>
      </c>
    </row>
    <row r="133" spans="1:7" x14ac:dyDescent="0.2">
      <c r="A133" s="22">
        <f>Sim!B642</f>
        <v>0.44444444444444442</v>
      </c>
      <c r="B133" s="24">
        <f>Sim!C642</f>
        <v>3.129</v>
      </c>
      <c r="C133" s="24">
        <f>Sim!AI642</f>
        <v>3.4</v>
      </c>
      <c r="D133" s="24">
        <f>Sim!AJ642</f>
        <v>0</v>
      </c>
      <c r="E133">
        <f>Sim!AQ642*100</f>
        <v>34.474276764334924</v>
      </c>
      <c r="F133">
        <f>Sim!S642+Sim!T642+Sim!U642</f>
        <v>3</v>
      </c>
      <c r="G133" s="24">
        <f>Sim!AH642</f>
        <v>0</v>
      </c>
    </row>
    <row r="134" spans="1:7" x14ac:dyDescent="0.2">
      <c r="A134" s="22">
        <f>Sim!B647</f>
        <v>0.44791666666666669</v>
      </c>
      <c r="B134" s="24">
        <f>Sim!C647</f>
        <v>3.1505999999999998</v>
      </c>
      <c r="C134" s="24">
        <f>Sim!AI647</f>
        <v>3.4</v>
      </c>
      <c r="D134" s="24">
        <f>Sim!AJ647</f>
        <v>0</v>
      </c>
      <c r="E134">
        <f>Sim!AQ647*100</f>
        <v>34.785947784884641</v>
      </c>
      <c r="F134">
        <f>Sim!S647+Sim!T647+Sim!U647</f>
        <v>3</v>
      </c>
      <c r="G134" s="24">
        <f>Sim!AH647</f>
        <v>0</v>
      </c>
    </row>
    <row r="135" spans="1:7" x14ac:dyDescent="0.2">
      <c r="A135" s="22">
        <f>Sim!B652</f>
        <v>0.4513888888888889</v>
      </c>
      <c r="B135" s="24">
        <f>Sim!C652</f>
        <v>3.1324000000000001</v>
      </c>
      <c r="C135" s="24">
        <f>Sim!AI652</f>
        <v>3.4</v>
      </c>
      <c r="D135" s="24">
        <f>Sim!AJ652</f>
        <v>0</v>
      </c>
      <c r="E135">
        <f>Sim!AQ652*100</f>
        <v>35.127040504291436</v>
      </c>
      <c r="F135">
        <f>Sim!S652+Sim!T652+Sim!U652</f>
        <v>3</v>
      </c>
      <c r="G135" s="24">
        <f>Sim!AH652</f>
        <v>0</v>
      </c>
    </row>
    <row r="136" spans="1:7" x14ac:dyDescent="0.2">
      <c r="A136" s="22">
        <f>Sim!B657</f>
        <v>0.4548611111111111</v>
      </c>
      <c r="B136" s="24">
        <f>Sim!C657</f>
        <v>3.1598000000000002</v>
      </c>
      <c r="C136" s="24">
        <f>Sim!AI657</f>
        <v>3.4</v>
      </c>
      <c r="D136" s="24">
        <f>Sim!AJ657</f>
        <v>0</v>
      </c>
      <c r="E136">
        <f>Sim!AQ657*100</f>
        <v>35.482176044215521</v>
      </c>
      <c r="F136">
        <f>Sim!S657+Sim!T657+Sim!U657</f>
        <v>3</v>
      </c>
      <c r="G136" s="24">
        <f>Sim!AH657</f>
        <v>0</v>
      </c>
    </row>
    <row r="137" spans="1:7" x14ac:dyDescent="0.2">
      <c r="A137" s="22">
        <f>Sim!B662</f>
        <v>0.45833333333333331</v>
      </c>
      <c r="B137" s="24">
        <f>Sim!C662</f>
        <v>1.8722000000000001</v>
      </c>
      <c r="C137" s="24">
        <f>Sim!AI662</f>
        <v>3.4</v>
      </c>
      <c r="D137" s="24">
        <f>Sim!AJ662</f>
        <v>0</v>
      </c>
      <c r="E137">
        <f>Sim!AQ662*100</f>
        <v>36.161035551853963</v>
      </c>
      <c r="F137">
        <f>Sim!S662+Sim!T662+Sim!U662</f>
        <v>3</v>
      </c>
      <c r="G137" s="24">
        <f>Sim!AH662</f>
        <v>0</v>
      </c>
    </row>
    <row r="138" spans="1:7" x14ac:dyDescent="0.2">
      <c r="A138" s="22">
        <f>Sim!B667</f>
        <v>0.46180555555555558</v>
      </c>
      <c r="B138" s="24">
        <f>Sim!C667</f>
        <v>1.9363999999999999</v>
      </c>
      <c r="C138" s="24">
        <f>Sim!AI667</f>
        <v>3.4</v>
      </c>
      <c r="D138" s="24">
        <f>Sim!AJ667</f>
        <v>0</v>
      </c>
      <c r="E138">
        <f>Sim!AQ667*100</f>
        <v>38.300177832717445</v>
      </c>
      <c r="F138">
        <f>Sim!S667+Sim!T667+Sim!U667</f>
        <v>3</v>
      </c>
      <c r="G138" s="24">
        <f>Sim!AH667</f>
        <v>0</v>
      </c>
    </row>
    <row r="139" spans="1:7" x14ac:dyDescent="0.2">
      <c r="A139" s="22">
        <f>Sim!B672</f>
        <v>0.46527777777777779</v>
      </c>
      <c r="B139" s="24">
        <f>Sim!C672</f>
        <v>1.9342999999999999</v>
      </c>
      <c r="C139" s="24">
        <f>Sim!AI672</f>
        <v>3.4</v>
      </c>
      <c r="D139" s="24">
        <f>Sim!AJ672</f>
        <v>0</v>
      </c>
      <c r="E139">
        <f>Sim!AQ672*100</f>
        <v>40.40844864985263</v>
      </c>
      <c r="F139">
        <f>Sim!S672+Sim!T672+Sim!U672</f>
        <v>3</v>
      </c>
      <c r="G139" s="24">
        <f>Sim!AH672</f>
        <v>0</v>
      </c>
    </row>
    <row r="140" spans="1:7" x14ac:dyDescent="0.2">
      <c r="A140" s="22">
        <f>Sim!B677</f>
        <v>0.46875</v>
      </c>
      <c r="B140" s="24">
        <f>Sim!C677</f>
        <v>1.8945000000000001</v>
      </c>
      <c r="C140" s="24">
        <f>Sim!AI677</f>
        <v>3.4</v>
      </c>
      <c r="D140" s="24">
        <f>Sim!AJ677</f>
        <v>0</v>
      </c>
      <c r="E140">
        <f>Sim!AQ677*100</f>
        <v>42.505661456499503</v>
      </c>
      <c r="F140">
        <f>Sim!S677+Sim!T677+Sim!U677</f>
        <v>3</v>
      </c>
      <c r="G140" s="24">
        <f>Sim!AH677</f>
        <v>0</v>
      </c>
    </row>
    <row r="141" spans="1:7" x14ac:dyDescent="0.2">
      <c r="A141" s="22">
        <f>Sim!B682</f>
        <v>0.47222222222222221</v>
      </c>
      <c r="B141" s="24">
        <f>Sim!C682</f>
        <v>1.7972999999999999</v>
      </c>
      <c r="C141" s="24">
        <f>Sim!AI682</f>
        <v>3.4</v>
      </c>
      <c r="D141" s="24">
        <f>Sim!AJ682</f>
        <v>0</v>
      </c>
      <c r="E141">
        <f>Sim!AQ682*100</f>
        <v>44.624563882690282</v>
      </c>
      <c r="F141">
        <f>Sim!S682+Sim!T682+Sim!U682</f>
        <v>3</v>
      </c>
      <c r="G141" s="24">
        <f>Sim!AH682</f>
        <v>0</v>
      </c>
    </row>
    <row r="142" spans="1:7" x14ac:dyDescent="0.2">
      <c r="A142" s="22">
        <f>Sim!B687</f>
        <v>0.47569444444444442</v>
      </c>
      <c r="B142" s="24">
        <f>Sim!C687</f>
        <v>1.8875999999999999</v>
      </c>
      <c r="C142" s="24">
        <f>Sim!AI687</f>
        <v>3.4</v>
      </c>
      <c r="D142" s="24">
        <f>Sim!AJ687</f>
        <v>0</v>
      </c>
      <c r="E142">
        <f>Sim!AQ687*100</f>
        <v>46.771125548482935</v>
      </c>
      <c r="F142">
        <f>Sim!S687+Sim!T687+Sim!U687</f>
        <v>3</v>
      </c>
      <c r="G142" s="24">
        <f>Sim!AH687</f>
        <v>0</v>
      </c>
    </row>
    <row r="143" spans="1:7" x14ac:dyDescent="0.2">
      <c r="A143" s="22">
        <f>Sim!B692</f>
        <v>0.47916666666666669</v>
      </c>
      <c r="B143" s="24">
        <f>Sim!C692</f>
        <v>1.8965000000000001</v>
      </c>
      <c r="C143" s="24">
        <f>Sim!AI692</f>
        <v>3.4</v>
      </c>
      <c r="D143" s="24">
        <f>Sim!AJ692</f>
        <v>0</v>
      </c>
      <c r="E143">
        <f>Sim!AQ692*100</f>
        <v>48.842612135356219</v>
      </c>
      <c r="F143">
        <f>Sim!S692+Sim!T692+Sim!U692</f>
        <v>3</v>
      </c>
      <c r="G143" s="24">
        <f>Sim!AH692</f>
        <v>0</v>
      </c>
    </row>
    <row r="144" spans="1:7" x14ac:dyDescent="0.2">
      <c r="A144" s="22">
        <f>Sim!B697</f>
        <v>0.4826388888888889</v>
      </c>
      <c r="B144" s="24">
        <f>Sim!C697</f>
        <v>1.9407000000000001</v>
      </c>
      <c r="C144" s="24">
        <f>Sim!AI697</f>
        <v>3.4</v>
      </c>
      <c r="D144" s="24">
        <f>Sim!AJ697</f>
        <v>0</v>
      </c>
      <c r="E144">
        <f>Sim!AQ697*100</f>
        <v>50.935873622059965</v>
      </c>
      <c r="F144">
        <f>Sim!S697+Sim!T697+Sim!U697</f>
        <v>3</v>
      </c>
      <c r="G144" s="24">
        <f>Sim!AH697</f>
        <v>0</v>
      </c>
    </row>
    <row r="145" spans="1:7" x14ac:dyDescent="0.2">
      <c r="A145" s="22">
        <f>Sim!B702</f>
        <v>0.4861111111111111</v>
      </c>
      <c r="B145" s="24">
        <f>Sim!C702</f>
        <v>1.8823000000000001</v>
      </c>
      <c r="C145" s="24">
        <f>Sim!AI702</f>
        <v>3.4</v>
      </c>
      <c r="D145" s="24">
        <f>Sim!AJ702</f>
        <v>0</v>
      </c>
      <c r="E145">
        <f>Sim!AQ702*100</f>
        <v>53.02691782131361</v>
      </c>
      <c r="F145">
        <f>Sim!S702+Sim!T702+Sim!U702</f>
        <v>3</v>
      </c>
      <c r="G145" s="24">
        <f>Sim!AH702</f>
        <v>0</v>
      </c>
    </row>
    <row r="146" spans="1:7" x14ac:dyDescent="0.2">
      <c r="A146" s="22">
        <f>Sim!B707</f>
        <v>0.48958333333333331</v>
      </c>
      <c r="B146" s="24">
        <f>Sim!C707</f>
        <v>1.8284</v>
      </c>
      <c r="C146" s="24">
        <f>Sim!AI707</f>
        <v>3.4</v>
      </c>
      <c r="D146" s="24">
        <f>Sim!AJ707</f>
        <v>0</v>
      </c>
      <c r="E146">
        <f>Sim!AQ707*100</f>
        <v>55.147781694094867</v>
      </c>
      <c r="F146">
        <f>Sim!S707+Sim!T707+Sim!U707</f>
        <v>3</v>
      </c>
      <c r="G146" s="24">
        <f>Sim!AH707</f>
        <v>0</v>
      </c>
    </row>
    <row r="147" spans="1:7" x14ac:dyDescent="0.2">
      <c r="A147" s="22">
        <f>Sim!B712</f>
        <v>0.49305555555555558</v>
      </c>
      <c r="B147" s="24">
        <f>Sim!C712</f>
        <v>1.9157</v>
      </c>
      <c r="C147" s="24">
        <f>Sim!AI712</f>
        <v>3.4</v>
      </c>
      <c r="D147" s="24">
        <f>Sim!AJ712</f>
        <v>0</v>
      </c>
      <c r="E147">
        <f>Sim!AQ712*100</f>
        <v>57.281920864814538</v>
      </c>
      <c r="F147">
        <f>Sim!S712+Sim!T712+Sim!U712</f>
        <v>3</v>
      </c>
      <c r="G147" s="24">
        <f>Sim!AH712</f>
        <v>0</v>
      </c>
    </row>
    <row r="148" spans="1:7" x14ac:dyDescent="0.2">
      <c r="A148" s="22">
        <f>Sim!B717</f>
        <v>0.49652777777777779</v>
      </c>
      <c r="B148" s="24">
        <f>Sim!C717</f>
        <v>1.8983000000000001</v>
      </c>
      <c r="C148" s="24">
        <f>Sim!AI717</f>
        <v>3.4</v>
      </c>
      <c r="D148" s="24">
        <f>Sim!AJ717</f>
        <v>0</v>
      </c>
      <c r="E148">
        <f>Sim!AQ717*100</f>
        <v>59.39925981908538</v>
      </c>
      <c r="F148">
        <f>Sim!S717+Sim!T717+Sim!U717</f>
        <v>3</v>
      </c>
      <c r="G148" s="24">
        <f>Sim!AH717</f>
        <v>0</v>
      </c>
    </row>
    <row r="149" spans="1:7" x14ac:dyDescent="0.2">
      <c r="A149" s="22">
        <f>Sim!B722</f>
        <v>0.5</v>
      </c>
      <c r="B149" s="24">
        <f>Sim!C722</f>
        <v>3.3997000000000002</v>
      </c>
      <c r="C149" s="24">
        <f>Sim!AI722</f>
        <v>3.4</v>
      </c>
      <c r="D149" s="24">
        <f>Sim!AJ722</f>
        <v>0</v>
      </c>
      <c r="E149">
        <f>Sim!AQ722*100</f>
        <v>61.06193984691177</v>
      </c>
      <c r="F149">
        <f>Sim!S722+Sim!T722+Sim!U722</f>
        <v>3</v>
      </c>
      <c r="G149" s="24">
        <f>Sim!AH722</f>
        <v>1.4700000000000379E-2</v>
      </c>
    </row>
    <row r="150" spans="1:7" x14ac:dyDescent="0.2">
      <c r="A150" s="22">
        <f>Sim!B727</f>
        <v>0.50347222222222221</v>
      </c>
      <c r="B150" s="24">
        <f>Sim!C727</f>
        <v>3.3811</v>
      </c>
      <c r="C150" s="24">
        <f>Sim!AI727</f>
        <v>3.4</v>
      </c>
      <c r="D150" s="24">
        <f>Sim!AJ727</f>
        <v>0</v>
      </c>
      <c r="E150">
        <f>Sim!AQ727*100</f>
        <v>61.125189392763936</v>
      </c>
      <c r="F150">
        <f>Sim!S727+Sim!T727+Sim!U727</f>
        <v>3</v>
      </c>
      <c r="G150" s="24">
        <f>Sim!AH727</f>
        <v>0</v>
      </c>
    </row>
    <row r="151" spans="1:7" x14ac:dyDescent="0.2">
      <c r="A151" s="22">
        <f>Sim!B732</f>
        <v>0.50694444444444442</v>
      </c>
      <c r="B151" s="24">
        <f>Sim!C732</f>
        <v>3.3296000000000001</v>
      </c>
      <c r="C151" s="24">
        <f>Sim!AI732</f>
        <v>3.4</v>
      </c>
      <c r="D151" s="24">
        <f>Sim!AJ732</f>
        <v>0</v>
      </c>
      <c r="E151">
        <f>Sim!AQ732*100</f>
        <v>61.187714056180489</v>
      </c>
      <c r="F151">
        <f>Sim!S732+Sim!T732+Sim!U732</f>
        <v>3</v>
      </c>
      <c r="G151" s="24">
        <f>Sim!AH732</f>
        <v>0</v>
      </c>
    </row>
    <row r="152" spans="1:7" x14ac:dyDescent="0.2">
      <c r="A152" s="22">
        <f>Sim!B737</f>
        <v>0.51041666666666663</v>
      </c>
      <c r="B152" s="24">
        <f>Sim!C737</f>
        <v>3.3769</v>
      </c>
      <c r="C152" s="24">
        <f>Sim!AI737</f>
        <v>3.4</v>
      </c>
      <c r="D152" s="24">
        <f>Sim!AJ737</f>
        <v>0</v>
      </c>
      <c r="E152">
        <f>Sim!AQ737*100</f>
        <v>60.812166808885081</v>
      </c>
      <c r="F152">
        <f>Sim!S737+Sim!T737+Sim!U737</f>
        <v>3</v>
      </c>
      <c r="G152" s="24">
        <f>Sim!AH737</f>
        <v>0</v>
      </c>
    </row>
    <row r="153" spans="1:7" x14ac:dyDescent="0.2">
      <c r="A153" s="22">
        <f>Sim!B742</f>
        <v>0.51388888888888884</v>
      </c>
      <c r="B153" s="24">
        <f>Sim!C742</f>
        <v>3.3809</v>
      </c>
      <c r="C153" s="24">
        <f>Sim!AI742</f>
        <v>3.4</v>
      </c>
      <c r="D153" s="24">
        <f>Sim!AJ742</f>
        <v>0</v>
      </c>
      <c r="E153">
        <f>Sim!AQ742*100</f>
        <v>60.870271110782539</v>
      </c>
      <c r="F153">
        <f>Sim!S742+Sim!T742+Sim!U742</f>
        <v>3</v>
      </c>
      <c r="G153" s="24">
        <f>Sim!AH742</f>
        <v>0</v>
      </c>
    </row>
    <row r="154" spans="1:7" x14ac:dyDescent="0.2">
      <c r="A154" s="22">
        <f>Sim!B747</f>
        <v>0.51736111111111116</v>
      </c>
      <c r="B154" s="24">
        <f>Sim!C747</f>
        <v>3.2787000000000002</v>
      </c>
      <c r="C154" s="24">
        <f>Sim!AI747</f>
        <v>3.4</v>
      </c>
      <c r="D154" s="24">
        <f>Sim!AJ747</f>
        <v>0</v>
      </c>
      <c r="E154">
        <f>Sim!AQ747*100</f>
        <v>60.932213025574377</v>
      </c>
      <c r="F154">
        <f>Sim!S747+Sim!T747+Sim!U747</f>
        <v>3</v>
      </c>
      <c r="G154" s="24">
        <f>Sim!AH747</f>
        <v>0</v>
      </c>
    </row>
    <row r="155" spans="1:7" x14ac:dyDescent="0.2">
      <c r="A155" s="22">
        <f>Sim!B752</f>
        <v>0.52083333333333337</v>
      </c>
      <c r="B155" s="24">
        <f>Sim!C752</f>
        <v>3.3791000000000002</v>
      </c>
      <c r="C155" s="24">
        <f>Sim!AI752</f>
        <v>3.4</v>
      </c>
      <c r="D155" s="24">
        <f>Sim!AJ752</f>
        <v>0</v>
      </c>
      <c r="E155">
        <f>Sim!AQ752*100</f>
        <v>60.959303729932635</v>
      </c>
      <c r="F155">
        <f>Sim!S752+Sim!T752+Sim!U752</f>
        <v>3</v>
      </c>
      <c r="G155" s="24">
        <f>Sim!AH752</f>
        <v>0</v>
      </c>
    </row>
    <row r="156" spans="1:7" x14ac:dyDescent="0.2">
      <c r="A156" s="22">
        <f>Sim!B757</f>
        <v>0.52430555555555558</v>
      </c>
      <c r="B156" s="24">
        <f>Sim!C757</f>
        <v>3.4336000000000002</v>
      </c>
      <c r="C156" s="24">
        <f>Sim!AI757</f>
        <v>3.4</v>
      </c>
      <c r="D156" s="24">
        <f>Sim!AJ757</f>
        <v>0</v>
      </c>
      <c r="E156">
        <f>Sim!AQ757*100</f>
        <v>60.957901773706901</v>
      </c>
      <c r="F156">
        <f>Sim!S757+Sim!T757+Sim!U757</f>
        <v>3</v>
      </c>
      <c r="G156" s="24">
        <f>Sim!AH757</f>
        <v>4.8600000000000421E-2</v>
      </c>
    </row>
    <row r="157" spans="1:7" x14ac:dyDescent="0.2">
      <c r="A157" s="22">
        <f>Sim!B762</f>
        <v>0.52777777777777779</v>
      </c>
      <c r="B157" s="24">
        <f>Sim!C762</f>
        <v>3.4106999999999998</v>
      </c>
      <c r="C157" s="24">
        <f>Sim!AI762</f>
        <v>3.4</v>
      </c>
      <c r="D157" s="24">
        <f>Sim!AJ762</f>
        <v>0</v>
      </c>
      <c r="E157">
        <f>Sim!AQ762*100</f>
        <v>61.007749393316402</v>
      </c>
      <c r="F157">
        <f>Sim!S762+Sim!T762+Sim!U762</f>
        <v>3</v>
      </c>
      <c r="G157" s="24">
        <f>Sim!AH762</f>
        <v>2.5700000000000056E-2</v>
      </c>
    </row>
    <row r="158" spans="1:7" x14ac:dyDescent="0.2">
      <c r="A158" s="22">
        <f>Sim!B767</f>
        <v>0.53125</v>
      </c>
      <c r="B158" s="24">
        <f>Sim!C767</f>
        <v>3.3090000000000002</v>
      </c>
      <c r="C158" s="24">
        <f>Sim!AI767</f>
        <v>3.4</v>
      </c>
      <c r="D158" s="24">
        <f>Sim!AJ767</f>
        <v>0</v>
      </c>
      <c r="E158">
        <f>Sim!AQ767*100</f>
        <v>61.095026013839046</v>
      </c>
      <c r="F158">
        <f>Sim!S767+Sim!T767+Sim!U767</f>
        <v>3</v>
      </c>
      <c r="G158" s="24">
        <f>Sim!AH767</f>
        <v>0</v>
      </c>
    </row>
    <row r="159" spans="1:7" x14ac:dyDescent="0.2">
      <c r="A159" s="22">
        <f>Sim!B772</f>
        <v>0.53472222222222221</v>
      </c>
      <c r="B159" s="24">
        <f>Sim!C772</f>
        <v>3.3109000000000002</v>
      </c>
      <c r="C159" s="24">
        <f>Sim!AI772</f>
        <v>3.4</v>
      </c>
      <c r="D159" s="24">
        <f>Sim!AJ772</f>
        <v>0</v>
      </c>
      <c r="E159">
        <f>Sim!AQ772*100</f>
        <v>61.12785892415782</v>
      </c>
      <c r="F159">
        <f>Sim!S772+Sim!T772+Sim!U772</f>
        <v>3</v>
      </c>
      <c r="G159" s="24">
        <f>Sim!AH772</f>
        <v>0</v>
      </c>
    </row>
    <row r="160" spans="1:7" x14ac:dyDescent="0.2">
      <c r="A160" s="22">
        <f>Sim!B777</f>
        <v>0.53819444444444442</v>
      </c>
      <c r="B160" s="24">
        <f>Sim!C777</f>
        <v>3.3214000000000001</v>
      </c>
      <c r="C160" s="24">
        <f>Sim!AI777</f>
        <v>3.4</v>
      </c>
      <c r="D160" s="24">
        <f>Sim!AJ777</f>
        <v>0</v>
      </c>
      <c r="E160">
        <f>Sim!AQ777*100</f>
        <v>61.215669192534151</v>
      </c>
      <c r="F160">
        <f>Sim!S777+Sim!T777+Sim!U777</f>
        <v>3</v>
      </c>
      <c r="G160" s="24">
        <f>Sim!AH777</f>
        <v>0</v>
      </c>
    </row>
    <row r="161" spans="1:7" x14ac:dyDescent="0.2">
      <c r="A161" s="22">
        <f>Sim!B782</f>
        <v>0.54166666666666663</v>
      </c>
      <c r="B161" s="24">
        <f>Sim!C782</f>
        <v>3.2887</v>
      </c>
      <c r="C161" s="24">
        <f>Sim!AI782</f>
        <v>3.4</v>
      </c>
      <c r="D161" s="24">
        <f>Sim!AJ782</f>
        <v>0</v>
      </c>
      <c r="E161">
        <f>Sim!AQ782*100</f>
        <v>61.323577181772272</v>
      </c>
      <c r="F161">
        <f>Sim!S782+Sim!T782+Sim!U782</f>
        <v>3</v>
      </c>
      <c r="G161" s="24">
        <f>Sim!AH782</f>
        <v>0</v>
      </c>
    </row>
    <row r="162" spans="1:7" x14ac:dyDescent="0.2">
      <c r="A162" s="22">
        <f>Sim!B787</f>
        <v>0.54513888888888884</v>
      </c>
      <c r="B162" s="24">
        <f>Sim!C787</f>
        <v>3.2686000000000002</v>
      </c>
      <c r="C162" s="24">
        <f>Sim!AI787</f>
        <v>3.4</v>
      </c>
      <c r="D162" s="24">
        <f>Sim!AJ787</f>
        <v>0</v>
      </c>
      <c r="E162">
        <f>Sim!AQ787*100</f>
        <v>61.450445821384946</v>
      </c>
      <c r="F162">
        <f>Sim!S787+Sim!T787+Sim!U787</f>
        <v>3</v>
      </c>
      <c r="G162" s="24">
        <f>Sim!AH787</f>
        <v>0</v>
      </c>
    </row>
    <row r="163" spans="1:7" x14ac:dyDescent="0.2">
      <c r="A163" s="22">
        <f>Sim!B792</f>
        <v>0.54861111111111116</v>
      </c>
      <c r="B163" s="24">
        <f>Sim!C792</f>
        <v>3.3275999999999999</v>
      </c>
      <c r="C163" s="24">
        <f>Sim!AI792</f>
        <v>3.4</v>
      </c>
      <c r="D163" s="24">
        <f>Sim!AJ792</f>
        <v>0</v>
      </c>
      <c r="E163">
        <f>Sim!AQ792*100</f>
        <v>61.490263962446853</v>
      </c>
      <c r="F163">
        <f>Sim!S792+Sim!T792+Sim!U792</f>
        <v>3</v>
      </c>
      <c r="G163" s="24">
        <f>Sim!AH792</f>
        <v>0</v>
      </c>
    </row>
    <row r="164" spans="1:7" x14ac:dyDescent="0.2">
      <c r="A164" s="22">
        <f>Sim!B797</f>
        <v>0.55208333333333337</v>
      </c>
      <c r="B164" s="24">
        <f>Sim!C797</f>
        <v>3.3167</v>
      </c>
      <c r="C164" s="24">
        <f>Sim!AI797</f>
        <v>3.4</v>
      </c>
      <c r="D164" s="24">
        <f>Sim!AJ797</f>
        <v>0</v>
      </c>
      <c r="E164">
        <f>Sim!AQ797*100</f>
        <v>61.553884348332922</v>
      </c>
      <c r="F164">
        <f>Sim!S797+Sim!T797+Sim!U797</f>
        <v>3</v>
      </c>
      <c r="G164" s="24">
        <f>Sim!AH797</f>
        <v>0</v>
      </c>
    </row>
    <row r="165" spans="1:7" x14ac:dyDescent="0.2">
      <c r="A165" s="22">
        <f>Sim!B802</f>
        <v>0.55555555555555558</v>
      </c>
      <c r="B165" s="24">
        <f>Sim!C802</f>
        <v>3.327</v>
      </c>
      <c r="C165" s="24">
        <f>Sim!AI802</f>
        <v>3.4</v>
      </c>
      <c r="D165" s="24">
        <f>Sim!AJ802</f>
        <v>0</v>
      </c>
      <c r="E165">
        <f>Sim!AQ802*100</f>
        <v>61.666738594190498</v>
      </c>
      <c r="F165">
        <f>Sim!S802+Sim!T802+Sim!U802</f>
        <v>3</v>
      </c>
      <c r="G165" s="24">
        <f>Sim!AH802</f>
        <v>0</v>
      </c>
    </row>
    <row r="166" spans="1:7" x14ac:dyDescent="0.2">
      <c r="A166" s="22">
        <f>Sim!B807</f>
        <v>0.55902777777777779</v>
      </c>
      <c r="B166" s="24">
        <f>Sim!C807</f>
        <v>3.355</v>
      </c>
      <c r="C166" s="24">
        <f>Sim!AI807</f>
        <v>3.4</v>
      </c>
      <c r="D166" s="24">
        <f>Sim!AJ807</f>
        <v>0</v>
      </c>
      <c r="E166">
        <f>Sim!AQ807*100</f>
        <v>61.694580023495426</v>
      </c>
      <c r="F166">
        <f>Sim!S807+Sim!T807+Sim!U807</f>
        <v>3</v>
      </c>
      <c r="G166" s="24">
        <f>Sim!AH807</f>
        <v>0</v>
      </c>
    </row>
    <row r="167" spans="1:7" x14ac:dyDescent="0.2">
      <c r="A167" s="22">
        <f>Sim!B812</f>
        <v>0.5625</v>
      </c>
      <c r="B167" s="24">
        <f>Sim!C812</f>
        <v>3.3544999999999998</v>
      </c>
      <c r="C167" s="24">
        <f>Sim!AI812</f>
        <v>3.4</v>
      </c>
      <c r="D167" s="24">
        <f>Sim!AJ812</f>
        <v>0</v>
      </c>
      <c r="E167">
        <f>Sim!AQ812*100</f>
        <v>61.748941037663897</v>
      </c>
      <c r="F167">
        <f>Sim!S812+Sim!T812+Sim!U812</f>
        <v>3</v>
      </c>
      <c r="G167" s="24">
        <f>Sim!AH812</f>
        <v>0</v>
      </c>
    </row>
    <row r="168" spans="1:7" x14ac:dyDescent="0.2">
      <c r="A168" s="22">
        <f>Sim!B817</f>
        <v>0.56597222222222221</v>
      </c>
      <c r="B168" s="24">
        <f>Sim!C817</f>
        <v>3.3605</v>
      </c>
      <c r="C168" s="24">
        <f>Sim!AI817</f>
        <v>3.4</v>
      </c>
      <c r="D168" s="24">
        <f>Sim!AJ817</f>
        <v>0</v>
      </c>
      <c r="E168">
        <f>Sim!AQ817*100</f>
        <v>61.822154163660414</v>
      </c>
      <c r="F168">
        <f>Sim!S817+Sim!T817+Sim!U817</f>
        <v>3</v>
      </c>
      <c r="G168" s="24">
        <f>Sim!AH817</f>
        <v>0</v>
      </c>
    </row>
    <row r="169" spans="1:7" x14ac:dyDescent="0.2">
      <c r="A169" s="22">
        <f>Sim!B822</f>
        <v>0.56944444444444442</v>
      </c>
      <c r="B169" s="24">
        <f>Sim!C822</f>
        <v>3.3407</v>
      </c>
      <c r="C169" s="24">
        <f>Sim!AI822</f>
        <v>3.4</v>
      </c>
      <c r="D169" s="24">
        <f>Sim!AJ822</f>
        <v>0</v>
      </c>
      <c r="E169">
        <f>Sim!AQ822*100</f>
        <v>61.872952787677413</v>
      </c>
      <c r="F169">
        <f>Sim!S822+Sim!T822+Sim!U822</f>
        <v>3</v>
      </c>
      <c r="G169" s="24">
        <f>Sim!AH822</f>
        <v>0</v>
      </c>
    </row>
    <row r="170" spans="1:7" x14ac:dyDescent="0.2">
      <c r="A170" s="22">
        <f>Sim!B827</f>
        <v>0.57291666666666663</v>
      </c>
      <c r="B170" s="24">
        <f>Sim!C827</f>
        <v>3.3555000000000001</v>
      </c>
      <c r="C170" s="24">
        <f>Sim!AI827</f>
        <v>3.4</v>
      </c>
      <c r="D170" s="24">
        <f>Sim!AJ827</f>
        <v>0</v>
      </c>
      <c r="E170">
        <f>Sim!AQ827*100</f>
        <v>61.975033290668478</v>
      </c>
      <c r="F170">
        <f>Sim!S827+Sim!T827+Sim!U827</f>
        <v>3</v>
      </c>
      <c r="G170" s="24">
        <f>Sim!AH827</f>
        <v>0</v>
      </c>
    </row>
    <row r="171" spans="1:7" x14ac:dyDescent="0.2">
      <c r="A171" s="22">
        <f>Sim!B832</f>
        <v>0.57638888888888884</v>
      </c>
      <c r="B171" s="24">
        <f>Sim!C832</f>
        <v>3.3771</v>
      </c>
      <c r="C171" s="24">
        <f>Sim!AI832</f>
        <v>3.4</v>
      </c>
      <c r="D171" s="24">
        <f>Sim!AJ832</f>
        <v>0</v>
      </c>
      <c r="E171">
        <f>Sim!AQ832*100</f>
        <v>61.982085711940414</v>
      </c>
      <c r="F171">
        <f>Sim!S832+Sim!T832+Sim!U832</f>
        <v>3</v>
      </c>
      <c r="G171" s="24">
        <f>Sim!AH832</f>
        <v>0</v>
      </c>
    </row>
    <row r="172" spans="1:7" x14ac:dyDescent="0.2">
      <c r="A172" s="22">
        <f>Sim!B837</f>
        <v>0.57986111111111116</v>
      </c>
      <c r="B172" s="24">
        <f>Sim!C837</f>
        <v>3.2928000000000002</v>
      </c>
      <c r="C172" s="24">
        <f>Sim!AI837</f>
        <v>3.4</v>
      </c>
      <c r="D172" s="24">
        <f>Sim!AJ837</f>
        <v>0</v>
      </c>
      <c r="E172">
        <f>Sim!AQ837*100</f>
        <v>62.069782273268018</v>
      </c>
      <c r="F172">
        <f>Sim!S837+Sim!T837+Sim!U837</f>
        <v>3</v>
      </c>
      <c r="G172" s="24">
        <f>Sim!AH837</f>
        <v>0</v>
      </c>
    </row>
    <row r="173" spans="1:7" x14ac:dyDescent="0.2">
      <c r="A173" s="22">
        <f>Sim!B842</f>
        <v>0.58333333333333337</v>
      </c>
      <c r="B173" s="24">
        <f>Sim!C842</f>
        <v>3.4525999999999999</v>
      </c>
      <c r="C173" s="24">
        <f>Sim!AI842</f>
        <v>3.4</v>
      </c>
      <c r="D173" s="24">
        <f>Sim!AJ842</f>
        <v>0</v>
      </c>
      <c r="E173">
        <f>Sim!AQ842*100</f>
        <v>62.167280899045764</v>
      </c>
      <c r="F173">
        <f>Sim!S842+Sim!T842+Sim!U842</f>
        <v>3</v>
      </c>
      <c r="G173" s="24">
        <f>Sim!AH842</f>
        <v>6.7600000000000104E-2</v>
      </c>
    </row>
    <row r="174" spans="1:7" x14ac:dyDescent="0.2">
      <c r="A174" s="22">
        <f>Sim!B847</f>
        <v>0.58680555555555558</v>
      </c>
      <c r="B174" s="24">
        <f>Sim!C847</f>
        <v>3.3544</v>
      </c>
      <c r="C174" s="24">
        <f>Sim!AI847</f>
        <v>3.4</v>
      </c>
      <c r="D174" s="24">
        <f>Sim!AJ847</f>
        <v>0</v>
      </c>
      <c r="E174">
        <f>Sim!AQ847*100</f>
        <v>62.186696377615228</v>
      </c>
      <c r="F174">
        <f>Sim!S847+Sim!T847+Sim!U847</f>
        <v>3</v>
      </c>
      <c r="G174" s="24">
        <f>Sim!AH847</f>
        <v>0</v>
      </c>
    </row>
    <row r="175" spans="1:7" x14ac:dyDescent="0.2">
      <c r="A175" s="22">
        <f>Sim!B852</f>
        <v>0.59027777777777779</v>
      </c>
      <c r="B175" s="24">
        <f>Sim!C852</f>
        <v>3.2791999999999999</v>
      </c>
      <c r="C175" s="24">
        <f>Sim!AI852</f>
        <v>3.4</v>
      </c>
      <c r="D175" s="24">
        <f>Sim!AJ852</f>
        <v>0</v>
      </c>
      <c r="E175">
        <f>Sim!AQ852*100</f>
        <v>62.313337603130449</v>
      </c>
      <c r="F175">
        <f>Sim!S852+Sim!T852+Sim!U852</f>
        <v>3</v>
      </c>
      <c r="G175" s="24">
        <f>Sim!AH852</f>
        <v>0</v>
      </c>
    </row>
    <row r="176" spans="1:7" x14ac:dyDescent="0.2">
      <c r="A176" s="22">
        <f>Sim!B857</f>
        <v>0.59375</v>
      </c>
      <c r="B176" s="24">
        <f>Sim!C857</f>
        <v>3.3986000000000001</v>
      </c>
      <c r="C176" s="24">
        <f>Sim!AI857</f>
        <v>3.4</v>
      </c>
      <c r="D176" s="24">
        <f>Sim!AJ857</f>
        <v>0</v>
      </c>
      <c r="E176">
        <f>Sim!AQ857*100</f>
        <v>62.40539638032724</v>
      </c>
      <c r="F176">
        <f>Sim!S857+Sim!T857+Sim!U857</f>
        <v>3</v>
      </c>
      <c r="G176" s="24">
        <f>Sim!AH857</f>
        <v>1.3600000000000279E-2</v>
      </c>
    </row>
    <row r="177" spans="1:7" x14ac:dyDescent="0.2">
      <c r="A177" s="22">
        <f>Sim!B862</f>
        <v>0.59722222222222221</v>
      </c>
      <c r="B177" s="24">
        <f>Sim!C862</f>
        <v>3.4049</v>
      </c>
      <c r="C177" s="24">
        <f>Sim!AI862</f>
        <v>3.4</v>
      </c>
      <c r="D177" s="24">
        <f>Sim!AJ862</f>
        <v>0</v>
      </c>
      <c r="E177">
        <f>Sim!AQ862*100</f>
        <v>62.441574603704453</v>
      </c>
      <c r="F177">
        <f>Sim!S862+Sim!T862+Sim!U862</f>
        <v>3</v>
      </c>
      <c r="G177" s="24">
        <f>Sim!AH862</f>
        <v>1.9900000000000251E-2</v>
      </c>
    </row>
    <row r="178" spans="1:7" x14ac:dyDescent="0.2">
      <c r="A178" s="22">
        <f>Sim!B867</f>
        <v>0.60069444444444442</v>
      </c>
      <c r="B178" s="24">
        <f>Sim!C867</f>
        <v>3.3881000000000001</v>
      </c>
      <c r="C178" s="24">
        <f>Sim!AI867</f>
        <v>3.4</v>
      </c>
      <c r="D178" s="24">
        <f>Sim!AJ867</f>
        <v>0</v>
      </c>
      <c r="E178">
        <f>Sim!AQ867*100</f>
        <v>62.46817430035231</v>
      </c>
      <c r="F178">
        <f>Sim!S867+Sim!T867+Sim!U867</f>
        <v>3</v>
      </c>
      <c r="G178" s="24">
        <f>Sim!AH867</f>
        <v>3.1000000000003247E-3</v>
      </c>
    </row>
    <row r="179" spans="1:7" x14ac:dyDescent="0.2">
      <c r="A179" s="22">
        <f>Sim!B872</f>
        <v>0.60416666666666663</v>
      </c>
      <c r="B179" s="24">
        <f>Sim!C872</f>
        <v>3.3060999999999998</v>
      </c>
      <c r="C179" s="24">
        <f>Sim!AI872</f>
        <v>3.4</v>
      </c>
      <c r="D179" s="24">
        <f>Sim!AJ872</f>
        <v>0</v>
      </c>
      <c r="E179">
        <f>Sim!AQ872*100</f>
        <v>62.490659869237277</v>
      </c>
      <c r="F179">
        <f>Sim!S872+Sim!T872+Sim!U872</f>
        <v>3</v>
      </c>
      <c r="G179" s="24">
        <f>Sim!AH872</f>
        <v>0</v>
      </c>
    </row>
    <row r="180" spans="1:7" x14ac:dyDescent="0.2">
      <c r="A180" s="22">
        <f>Sim!B877</f>
        <v>0.60763888888888884</v>
      </c>
      <c r="B180" s="24">
        <f>Sim!C877</f>
        <v>3.3317999999999999</v>
      </c>
      <c r="C180" s="24">
        <f>Sim!AI877</f>
        <v>3.4</v>
      </c>
      <c r="D180" s="24">
        <f>Sim!AJ877</f>
        <v>0</v>
      </c>
      <c r="E180">
        <f>Sim!AQ877*100</f>
        <v>62.577617334748169</v>
      </c>
      <c r="F180">
        <f>Sim!S877+Sim!T877+Sim!U877</f>
        <v>3</v>
      </c>
      <c r="G180" s="24">
        <f>Sim!AH877</f>
        <v>0</v>
      </c>
    </row>
    <row r="181" spans="1:7" x14ac:dyDescent="0.2">
      <c r="A181" s="22">
        <f>Sim!B882</f>
        <v>0.61111111111111116</v>
      </c>
      <c r="B181" s="24">
        <f>Sim!C882</f>
        <v>3.2932999999999999</v>
      </c>
      <c r="C181" s="24">
        <f>Sim!AI882</f>
        <v>3.4</v>
      </c>
      <c r="D181" s="24">
        <f>Sim!AJ882</f>
        <v>0</v>
      </c>
      <c r="E181">
        <f>Sim!AQ882*100</f>
        <v>62.653846281786954</v>
      </c>
      <c r="F181">
        <f>Sim!S882+Sim!T882+Sim!U882</f>
        <v>3</v>
      </c>
      <c r="G181" s="24">
        <f>Sim!AH882</f>
        <v>0</v>
      </c>
    </row>
    <row r="182" spans="1:7" x14ac:dyDescent="0.2">
      <c r="A182" s="22">
        <f>Sim!B887</f>
        <v>0.61458333333333337</v>
      </c>
      <c r="B182" s="24">
        <f>Sim!C887</f>
        <v>3.3479000000000001</v>
      </c>
      <c r="C182" s="24">
        <f>Sim!AI887</f>
        <v>3.4</v>
      </c>
      <c r="D182" s="24">
        <f>Sim!AJ887</f>
        <v>0</v>
      </c>
      <c r="E182">
        <f>Sim!AQ887*100</f>
        <v>62.743095978030084</v>
      </c>
      <c r="F182">
        <f>Sim!S887+Sim!T887+Sim!U887</f>
        <v>3</v>
      </c>
      <c r="G182" s="24">
        <f>Sim!AH887</f>
        <v>0</v>
      </c>
    </row>
    <row r="183" spans="1:7" x14ac:dyDescent="0.2">
      <c r="A183" s="22">
        <f>Sim!B892</f>
        <v>0.61805555555555558</v>
      </c>
      <c r="B183" s="24">
        <f>Sim!C892</f>
        <v>3.4113000000000002</v>
      </c>
      <c r="C183" s="24">
        <f>Sim!AI892</f>
        <v>3.4</v>
      </c>
      <c r="D183" s="24">
        <f>Sim!AJ892</f>
        <v>0</v>
      </c>
      <c r="E183">
        <f>Sim!AQ892*100</f>
        <v>62.76499621403925</v>
      </c>
      <c r="F183">
        <f>Sim!S892+Sim!T892+Sim!U892</f>
        <v>3</v>
      </c>
      <c r="G183" s="24">
        <f>Sim!AH892</f>
        <v>2.6300000000000434E-2</v>
      </c>
    </row>
    <row r="184" spans="1:7" x14ac:dyDescent="0.2">
      <c r="A184" s="22">
        <f>Sim!B897</f>
        <v>0.62152777777777779</v>
      </c>
      <c r="B184" s="24">
        <f>Sim!C897</f>
        <v>3.5053999999999998</v>
      </c>
      <c r="C184" s="24">
        <f>Sim!AI897</f>
        <v>3.4</v>
      </c>
      <c r="D184" s="24">
        <f>Sim!AJ897</f>
        <v>0</v>
      </c>
      <c r="E184">
        <f>Sim!AQ897*100</f>
        <v>62.780555989956547</v>
      </c>
      <c r="F184">
        <f>Sim!S897+Sim!T897+Sim!U897</f>
        <v>3</v>
      </c>
      <c r="G184" s="24">
        <f>Sim!AH897</f>
        <v>0.12040000000000006</v>
      </c>
    </row>
    <row r="185" spans="1:7" x14ac:dyDescent="0.2">
      <c r="A185" s="22">
        <f>Sim!B902</f>
        <v>0.625</v>
      </c>
      <c r="B185" s="24">
        <f>Sim!C902</f>
        <v>3.3656999999999999</v>
      </c>
      <c r="C185" s="24">
        <f>Sim!AI902</f>
        <v>3.4</v>
      </c>
      <c r="D185" s="24">
        <f>Sim!AJ902</f>
        <v>0</v>
      </c>
      <c r="E185">
        <f>Sim!AQ902*100</f>
        <v>62.831724161881887</v>
      </c>
      <c r="F185">
        <f>Sim!S902+Sim!T902+Sim!U902</f>
        <v>3</v>
      </c>
      <c r="G185" s="24">
        <f>Sim!AH902</f>
        <v>0</v>
      </c>
    </row>
    <row r="186" spans="1:7" x14ac:dyDescent="0.2">
      <c r="A186" s="22">
        <f>Sim!B907</f>
        <v>0.62847222222222221</v>
      </c>
      <c r="B186" s="24">
        <f>Sim!C907</f>
        <v>3.3748999999999998</v>
      </c>
      <c r="C186" s="24">
        <f>Sim!AI907</f>
        <v>3.4</v>
      </c>
      <c r="D186" s="24">
        <f>Sim!AJ907</f>
        <v>0</v>
      </c>
      <c r="E186">
        <f>Sim!AQ907*100</f>
        <v>62.856220278128362</v>
      </c>
      <c r="F186">
        <f>Sim!S907+Sim!T907+Sim!U907</f>
        <v>3</v>
      </c>
      <c r="G186" s="24">
        <f>Sim!AH907</f>
        <v>0</v>
      </c>
    </row>
    <row r="187" spans="1:7" x14ac:dyDescent="0.2">
      <c r="A187" s="22">
        <f>Sim!B912</f>
        <v>0.63194444444444442</v>
      </c>
      <c r="B187" s="24">
        <f>Sim!C912</f>
        <v>3.3298000000000001</v>
      </c>
      <c r="C187" s="24">
        <f>Sim!AI912</f>
        <v>3.4</v>
      </c>
      <c r="D187" s="24">
        <f>Sim!AJ912</f>
        <v>0</v>
      </c>
      <c r="E187">
        <f>Sim!AQ912*100</f>
        <v>62.901094506481769</v>
      </c>
      <c r="F187">
        <f>Sim!S912+Sim!T912+Sim!U912</f>
        <v>3</v>
      </c>
      <c r="G187" s="24">
        <f>Sim!AH912</f>
        <v>0</v>
      </c>
    </row>
    <row r="188" spans="1:7" x14ac:dyDescent="0.2">
      <c r="A188" s="22">
        <f>Sim!B917</f>
        <v>0.63541666666666663</v>
      </c>
      <c r="B188" s="24">
        <f>Sim!C917</f>
        <v>3.4409000000000001</v>
      </c>
      <c r="C188" s="24">
        <f>Sim!AI917</f>
        <v>3.4</v>
      </c>
      <c r="D188" s="24">
        <f>Sim!AJ917</f>
        <v>0</v>
      </c>
      <c r="E188">
        <f>Sim!AQ917*100</f>
        <v>62.889426612732123</v>
      </c>
      <c r="F188">
        <f>Sim!S917+Sim!T917+Sim!U917</f>
        <v>3</v>
      </c>
      <c r="G188" s="24">
        <f>Sim!AH917</f>
        <v>5.5900000000000283E-2</v>
      </c>
    </row>
    <row r="189" spans="1:7" x14ac:dyDescent="0.2">
      <c r="A189" s="22">
        <f>Sim!B922</f>
        <v>0.63888888888888884</v>
      </c>
      <c r="B189" s="24">
        <f>Sim!C922</f>
        <v>3.2820999999999998</v>
      </c>
      <c r="C189" s="24">
        <f>Sim!AI922</f>
        <v>3.4</v>
      </c>
      <c r="D189" s="24">
        <f>Sim!AJ922</f>
        <v>0</v>
      </c>
      <c r="E189">
        <f>Sim!AQ922*100</f>
        <v>62.961608622536822</v>
      </c>
      <c r="F189">
        <f>Sim!S922+Sim!T922+Sim!U922</f>
        <v>3</v>
      </c>
      <c r="G189" s="24">
        <f>Sim!AH922</f>
        <v>0</v>
      </c>
    </row>
    <row r="190" spans="1:7" x14ac:dyDescent="0.2">
      <c r="A190" s="22">
        <f>Sim!B927</f>
        <v>0.64236111111111116</v>
      </c>
      <c r="B190" s="24">
        <f>Sim!C927</f>
        <v>3.2707999999999999</v>
      </c>
      <c r="C190" s="24">
        <f>Sim!AI927</f>
        <v>3.4</v>
      </c>
      <c r="D190" s="24">
        <f>Sim!AJ927</f>
        <v>0</v>
      </c>
      <c r="E190">
        <f>Sim!AQ927*100</f>
        <v>63.009696367142233</v>
      </c>
      <c r="F190">
        <f>Sim!S927+Sim!T927+Sim!U927</f>
        <v>3</v>
      </c>
      <c r="G190" s="24">
        <f>Sim!AH927</f>
        <v>0</v>
      </c>
    </row>
    <row r="191" spans="1:7" x14ac:dyDescent="0.2">
      <c r="A191" s="22">
        <f>Sim!B932</f>
        <v>0.64583333333333337</v>
      </c>
      <c r="B191" s="24">
        <f>Sim!C932</f>
        <v>3.4443999999999999</v>
      </c>
      <c r="C191" s="24">
        <f>Sim!AI932</f>
        <v>3.4</v>
      </c>
      <c r="D191" s="24">
        <f>Sim!AJ932</f>
        <v>0</v>
      </c>
      <c r="E191">
        <f>Sim!AQ932*100</f>
        <v>63.063195533566407</v>
      </c>
      <c r="F191">
        <f>Sim!S932+Sim!T932+Sim!U932</f>
        <v>3</v>
      </c>
      <c r="G191" s="24">
        <f>Sim!AH932</f>
        <v>5.9400000000000119E-2</v>
      </c>
    </row>
    <row r="192" spans="1:7" x14ac:dyDescent="0.2">
      <c r="A192" s="22">
        <f>Sim!B937</f>
        <v>0.64930555555555558</v>
      </c>
      <c r="B192" s="24">
        <f>Sim!C937</f>
        <v>3.3597999999999999</v>
      </c>
      <c r="C192" s="24">
        <f>Sim!AI937</f>
        <v>3.4</v>
      </c>
      <c r="D192" s="24">
        <f>Sim!AJ937</f>
        <v>0</v>
      </c>
      <c r="E192">
        <f>Sim!AQ937*100</f>
        <v>63.091487914689573</v>
      </c>
      <c r="F192">
        <f>Sim!S937+Sim!T937+Sim!U937</f>
        <v>3</v>
      </c>
      <c r="G192" s="24">
        <f>Sim!AH937</f>
        <v>0</v>
      </c>
    </row>
    <row r="193" spans="1:7" x14ac:dyDescent="0.2">
      <c r="A193" s="22">
        <f>Sim!B942</f>
        <v>0.65277777777777779</v>
      </c>
      <c r="B193" s="24">
        <f>Sim!C942</f>
        <v>3.3759000000000001</v>
      </c>
      <c r="C193" s="24">
        <f>Sim!AI942</f>
        <v>3.4</v>
      </c>
      <c r="D193" s="24">
        <f>Sim!AJ942</f>
        <v>0</v>
      </c>
      <c r="E193">
        <f>Sim!AQ942*100</f>
        <v>63.116442735507604</v>
      </c>
      <c r="F193">
        <f>Sim!S942+Sim!T942+Sim!U942</f>
        <v>3</v>
      </c>
      <c r="G193" s="24">
        <f>Sim!AH942</f>
        <v>0</v>
      </c>
    </row>
    <row r="194" spans="1:7" x14ac:dyDescent="0.2">
      <c r="A194" s="22">
        <f>Sim!B947</f>
        <v>0.65625</v>
      </c>
      <c r="B194" s="24">
        <f>Sim!C947</f>
        <v>3.3235000000000001</v>
      </c>
      <c r="C194" s="24">
        <f>Sim!AI947</f>
        <v>3.4</v>
      </c>
      <c r="D194" s="24">
        <f>Sim!AJ947</f>
        <v>0</v>
      </c>
      <c r="E194">
        <f>Sim!AQ947*100</f>
        <v>63.154002241101693</v>
      </c>
      <c r="F194">
        <f>Sim!S947+Sim!T947+Sim!U947</f>
        <v>3</v>
      </c>
      <c r="G194" s="24">
        <f>Sim!AH947</f>
        <v>0</v>
      </c>
    </row>
    <row r="195" spans="1:7" x14ac:dyDescent="0.2">
      <c r="A195" s="22">
        <f>Sim!B952</f>
        <v>0.65972222222222221</v>
      </c>
      <c r="B195" s="24">
        <f>Sim!C952</f>
        <v>3.33</v>
      </c>
      <c r="C195" s="24">
        <f>Sim!AI952</f>
        <v>3.4</v>
      </c>
      <c r="D195" s="24">
        <f>Sim!AJ952</f>
        <v>0</v>
      </c>
      <c r="E195">
        <f>Sim!AQ952*100</f>
        <v>63.14670948447678</v>
      </c>
      <c r="F195">
        <f>Sim!S952+Sim!T952+Sim!U952</f>
        <v>3</v>
      </c>
      <c r="G195" s="24">
        <f>Sim!AH952</f>
        <v>0</v>
      </c>
    </row>
    <row r="196" spans="1:7" x14ac:dyDescent="0.2">
      <c r="A196" s="22">
        <f>Sim!B957</f>
        <v>0.66319444444444442</v>
      </c>
      <c r="B196" s="24">
        <f>Sim!C957</f>
        <v>3.3327</v>
      </c>
      <c r="C196" s="24">
        <f>Sim!AI957</f>
        <v>3.4</v>
      </c>
      <c r="D196" s="24">
        <f>Sim!AJ957</f>
        <v>0</v>
      </c>
      <c r="E196">
        <f>Sim!AQ957*100</f>
        <v>63.203056495621233</v>
      </c>
      <c r="F196">
        <f>Sim!S957+Sim!T957+Sim!U957</f>
        <v>3</v>
      </c>
      <c r="G196" s="24">
        <f>Sim!AH957</f>
        <v>0</v>
      </c>
    </row>
    <row r="197" spans="1:7" x14ac:dyDescent="0.2">
      <c r="A197" s="22">
        <f>Sim!B962</f>
        <v>0.66666666666666663</v>
      </c>
      <c r="B197" s="24">
        <f>Sim!C962</f>
        <v>3.3022999999999998</v>
      </c>
      <c r="C197" s="24">
        <f>Sim!AI962</f>
        <v>3.4</v>
      </c>
      <c r="D197" s="24">
        <f>Sim!AJ962</f>
        <v>0</v>
      </c>
      <c r="E197">
        <f>Sim!AQ962*100</f>
        <v>63.347009619304551</v>
      </c>
      <c r="F197">
        <f>Sim!S962+Sim!T962+Sim!U962</f>
        <v>3</v>
      </c>
      <c r="G197" s="24">
        <f>Sim!AH962</f>
        <v>0</v>
      </c>
    </row>
    <row r="198" spans="1:7" x14ac:dyDescent="0.2">
      <c r="A198" s="22">
        <f>Sim!B967</f>
        <v>0.67013888888888884</v>
      </c>
      <c r="B198" s="24">
        <f>Sim!C967</f>
        <v>3.2824</v>
      </c>
      <c r="C198" s="24">
        <f>Sim!AI967</f>
        <v>3.4</v>
      </c>
      <c r="D198" s="24">
        <f>Sim!AJ967</f>
        <v>0</v>
      </c>
      <c r="E198">
        <f>Sim!AQ967*100</f>
        <v>63.407001716635904</v>
      </c>
      <c r="F198">
        <f>Sim!S967+Sim!T967+Sim!U967</f>
        <v>3</v>
      </c>
      <c r="G198" s="24">
        <f>Sim!AH967</f>
        <v>0</v>
      </c>
    </row>
    <row r="199" spans="1:7" x14ac:dyDescent="0.2">
      <c r="A199" s="22">
        <f>Sim!B972</f>
        <v>0.67361111111111116</v>
      </c>
      <c r="B199" s="24">
        <f>Sim!C972</f>
        <v>3.3209</v>
      </c>
      <c r="C199" s="24">
        <f>Sim!AI972</f>
        <v>3.4</v>
      </c>
      <c r="D199" s="24">
        <f>Sim!AJ972</f>
        <v>0</v>
      </c>
      <c r="E199">
        <f>Sim!AQ972*100</f>
        <v>63.506609091317259</v>
      </c>
      <c r="F199">
        <f>Sim!S972+Sim!T972+Sim!U972</f>
        <v>3</v>
      </c>
      <c r="G199" s="24">
        <f>Sim!AH972</f>
        <v>0</v>
      </c>
    </row>
    <row r="200" spans="1:7" x14ac:dyDescent="0.2">
      <c r="A200" s="22">
        <f>Sim!B977</f>
        <v>0.67708333333333337</v>
      </c>
      <c r="B200" s="24">
        <f>Sim!C977</f>
        <v>3.3978999999999999</v>
      </c>
      <c r="C200" s="24">
        <f>Sim!AI977</f>
        <v>3.4</v>
      </c>
      <c r="D200" s="24">
        <f>Sim!AJ977</f>
        <v>0</v>
      </c>
      <c r="E200">
        <f>Sim!AQ977*100</f>
        <v>63.186654253842946</v>
      </c>
      <c r="F200">
        <f>Sim!S977+Sim!T977+Sim!U977</f>
        <v>3</v>
      </c>
      <c r="G200" s="24">
        <f>Sim!AH977</f>
        <v>1.2900000000000134E-2</v>
      </c>
    </row>
    <row r="201" spans="1:7" x14ac:dyDescent="0.2">
      <c r="A201" s="22">
        <f>Sim!B982</f>
        <v>0.68055555555555558</v>
      </c>
      <c r="B201" s="24">
        <f>Sim!C982</f>
        <v>3.8572000000000002</v>
      </c>
      <c r="C201" s="24">
        <f>Sim!AI982</f>
        <v>3.4</v>
      </c>
      <c r="D201" s="24">
        <f>Sim!AJ982</f>
        <v>0</v>
      </c>
      <c r="E201">
        <f>Sim!AQ982*100</f>
        <v>62.703292050349269</v>
      </c>
      <c r="F201">
        <f>Sim!S982+Sim!T982+Sim!U982</f>
        <v>3</v>
      </c>
      <c r="G201" s="24">
        <f>Sim!AH982</f>
        <v>0.4722000000000004</v>
      </c>
    </row>
    <row r="202" spans="1:7" x14ac:dyDescent="0.2">
      <c r="A202" s="22">
        <f>Sim!B987</f>
        <v>0.68402777777777779</v>
      </c>
      <c r="B202" s="24">
        <f>Sim!C987</f>
        <v>3.2728000000000002</v>
      </c>
      <c r="C202" s="24">
        <f>Sim!AI987</f>
        <v>3.4</v>
      </c>
      <c r="D202" s="24">
        <f>Sim!AJ987</f>
        <v>0</v>
      </c>
      <c r="E202">
        <f>Sim!AQ987*100</f>
        <v>62.580142148080057</v>
      </c>
      <c r="F202">
        <f>Sim!S987+Sim!T987+Sim!U987</f>
        <v>3</v>
      </c>
      <c r="G202" s="24">
        <f>Sim!AH987</f>
        <v>0</v>
      </c>
    </row>
    <row r="203" spans="1:7" x14ac:dyDescent="0.2">
      <c r="A203" s="22">
        <f>Sim!B992</f>
        <v>0.6875</v>
      </c>
      <c r="B203" s="24">
        <f>Sim!C992</f>
        <v>3.3950999999999998</v>
      </c>
      <c r="C203" s="24">
        <f>Sim!AI992</f>
        <v>3.4</v>
      </c>
      <c r="D203" s="24">
        <f>Sim!AJ992</f>
        <v>0</v>
      </c>
      <c r="E203">
        <f>Sim!AQ992*100</f>
        <v>62.645708475049943</v>
      </c>
      <c r="F203">
        <f>Sim!S992+Sim!T992+Sim!U992</f>
        <v>3</v>
      </c>
      <c r="G203" s="24">
        <f>Sim!AH992</f>
        <v>1.0099999999999998E-2</v>
      </c>
    </row>
    <row r="204" spans="1:7" x14ac:dyDescent="0.2">
      <c r="A204" s="22">
        <f>Sim!B997</f>
        <v>0.69097222222222221</v>
      </c>
      <c r="B204" s="24">
        <f>Sim!C997</f>
        <v>3.3058000000000001</v>
      </c>
      <c r="C204" s="24">
        <f>Sim!AI997</f>
        <v>3.4</v>
      </c>
      <c r="D204" s="24">
        <f>Sim!AJ997</f>
        <v>0</v>
      </c>
      <c r="E204">
        <f>Sim!AQ997*100</f>
        <v>62.667995056599658</v>
      </c>
      <c r="F204">
        <f>Sim!S997+Sim!T997+Sim!U997</f>
        <v>3</v>
      </c>
      <c r="G204" s="24">
        <f>Sim!AH997</f>
        <v>0</v>
      </c>
    </row>
    <row r="205" spans="1:7" x14ac:dyDescent="0.2">
      <c r="A205" s="22">
        <f>Sim!B1002</f>
        <v>0.69444444444444442</v>
      </c>
      <c r="B205" s="24">
        <f>Sim!C1002</f>
        <v>3.9529999999999998</v>
      </c>
      <c r="C205" s="24">
        <f>Sim!AI1002</f>
        <v>3.4</v>
      </c>
      <c r="D205" s="24">
        <f>Sim!AJ1002</f>
        <v>0</v>
      </c>
      <c r="E205">
        <f>Sim!AQ1002*100</f>
        <v>62.109441482886794</v>
      </c>
      <c r="F205">
        <f>Sim!S1002+Sim!T1002+Sim!U1002</f>
        <v>3</v>
      </c>
      <c r="G205" s="24">
        <f>Sim!AH1002</f>
        <v>0.56800000000000006</v>
      </c>
    </row>
    <row r="206" spans="1:7" x14ac:dyDescent="0.2">
      <c r="A206" s="22">
        <f>Sim!B1007</f>
        <v>0.69791666666666663</v>
      </c>
      <c r="B206" s="24">
        <f>Sim!C1007</f>
        <v>3.3010999999999999</v>
      </c>
      <c r="C206" s="24">
        <f>Sim!AI1007</f>
        <v>3.4</v>
      </c>
      <c r="D206" s="24">
        <f>Sim!AJ1007</f>
        <v>0</v>
      </c>
      <c r="E206">
        <f>Sim!AQ1007*100</f>
        <v>62.207087410977657</v>
      </c>
      <c r="F206">
        <f>Sim!S1007+Sim!T1007+Sim!U1007</f>
        <v>3</v>
      </c>
      <c r="G206" s="24">
        <f>Sim!AH1007</f>
        <v>0</v>
      </c>
    </row>
    <row r="207" spans="1:7" x14ac:dyDescent="0.2">
      <c r="A207" s="22">
        <f>Sim!B1012</f>
        <v>0.70138888888888884</v>
      </c>
      <c r="B207" s="24">
        <f>Sim!C1012</f>
        <v>3.4098000000000002</v>
      </c>
      <c r="C207" s="24">
        <f>Sim!AI1012</f>
        <v>3.4</v>
      </c>
      <c r="D207" s="24">
        <f>Sim!AJ1012</f>
        <v>0</v>
      </c>
      <c r="E207">
        <f>Sim!AQ1012*100</f>
        <v>62.205583376833182</v>
      </c>
      <c r="F207">
        <f>Sim!S1012+Sim!T1012+Sim!U1012</f>
        <v>3</v>
      </c>
      <c r="G207" s="24">
        <f>Sim!AH1012</f>
        <v>2.4800000000000377E-2</v>
      </c>
    </row>
    <row r="208" spans="1:7" x14ac:dyDescent="0.2">
      <c r="A208" s="22">
        <f>Sim!B1017</f>
        <v>0.70486111111111116</v>
      </c>
      <c r="B208" s="24">
        <f>Sim!C1017</f>
        <v>3.3561999999999999</v>
      </c>
      <c r="C208" s="24">
        <f>Sim!AI1017</f>
        <v>3.4</v>
      </c>
      <c r="D208" s="24">
        <f>Sim!AJ1017</f>
        <v>0</v>
      </c>
      <c r="E208">
        <f>Sim!AQ1017*100</f>
        <v>62.270652235464929</v>
      </c>
      <c r="F208">
        <f>Sim!S1017+Sim!T1017+Sim!U1017</f>
        <v>3</v>
      </c>
      <c r="G208" s="24">
        <f>Sim!AH1017</f>
        <v>0</v>
      </c>
    </row>
    <row r="209" spans="1:7" x14ac:dyDescent="0.2">
      <c r="A209" s="22">
        <f>Sim!B1022</f>
        <v>0.70833333333333337</v>
      </c>
      <c r="B209" s="24">
        <f>Sim!C1022</f>
        <v>3.7804000000000002</v>
      </c>
      <c r="C209" s="24">
        <f>Sim!AI1022</f>
        <v>3.4</v>
      </c>
      <c r="D209" s="24">
        <f>Sim!AJ1022</f>
        <v>0</v>
      </c>
      <c r="E209">
        <f>Sim!AQ1022*100</f>
        <v>62.19119039029087</v>
      </c>
      <c r="F209">
        <f>Sim!S1022+Sim!T1022+Sim!U1022</f>
        <v>3</v>
      </c>
      <c r="G209" s="24">
        <f>Sim!AH1022</f>
        <v>0.39540000000000042</v>
      </c>
    </row>
    <row r="210" spans="1:7" x14ac:dyDescent="0.2">
      <c r="A210" s="22">
        <f>Sim!B1027</f>
        <v>0.71180555555555558</v>
      </c>
      <c r="B210" s="24">
        <f>Sim!C1027</f>
        <v>3.7871999999999999</v>
      </c>
      <c r="C210" s="24">
        <f>Sim!AI1027</f>
        <v>3.4</v>
      </c>
      <c r="D210" s="24">
        <f>Sim!AJ1027</f>
        <v>0</v>
      </c>
      <c r="E210">
        <f>Sim!AQ1027*100</f>
        <v>61.447798256125473</v>
      </c>
      <c r="F210">
        <f>Sim!S1027+Sim!T1027+Sim!U1027</f>
        <v>3</v>
      </c>
      <c r="G210" s="24">
        <f>Sim!AH1027</f>
        <v>0.40220000000000011</v>
      </c>
    </row>
    <row r="211" spans="1:7" x14ac:dyDescent="0.2">
      <c r="A211" s="22">
        <f>Sim!B1032</f>
        <v>0.71527777777777779</v>
      </c>
      <c r="B211" s="24">
        <f>Sim!C1032</f>
        <v>5.2169999999999996</v>
      </c>
      <c r="C211" s="24">
        <f>Sim!AI1032</f>
        <v>3.4</v>
      </c>
      <c r="D211" s="24">
        <f>Sim!AJ1032</f>
        <v>0</v>
      </c>
      <c r="E211">
        <f>Sim!AQ1032*100</f>
        <v>60.053853208825892</v>
      </c>
      <c r="F211">
        <f>Sim!S1032+Sim!T1032+Sim!U1032</f>
        <v>3</v>
      </c>
      <c r="G211" s="24">
        <f>Sim!AH1032</f>
        <v>1.8319999999999994</v>
      </c>
    </row>
    <row r="212" spans="1:7" x14ac:dyDescent="0.2">
      <c r="A212" s="22">
        <f>Sim!B1037</f>
        <v>0.71875</v>
      </c>
      <c r="B212" s="24">
        <f>Sim!C1037</f>
        <v>3.9582999999999999</v>
      </c>
      <c r="C212" s="24">
        <f>Sim!AI1037</f>
        <v>3.4</v>
      </c>
      <c r="D212" s="24">
        <f>Sim!AJ1037</f>
        <v>0</v>
      </c>
      <c r="E212">
        <f>Sim!AQ1037*100</f>
        <v>58.880150962149401</v>
      </c>
      <c r="F212">
        <f>Sim!S1037+Sim!T1037+Sim!U1037</f>
        <v>3</v>
      </c>
      <c r="G212" s="24">
        <f>Sim!AH1037</f>
        <v>0.57330000000000014</v>
      </c>
    </row>
    <row r="213" spans="1:7" x14ac:dyDescent="0.2">
      <c r="A213" s="22">
        <f>Sim!B1042</f>
        <v>0.72222222222222221</v>
      </c>
      <c r="B213" s="24">
        <f>Sim!C1042</f>
        <v>3.8035999999999999</v>
      </c>
      <c r="C213" s="24">
        <f>Sim!AI1042</f>
        <v>3.4</v>
      </c>
      <c r="D213" s="24">
        <f>Sim!AJ1042</f>
        <v>0</v>
      </c>
      <c r="E213">
        <f>Sim!AQ1042*100</f>
        <v>57.944942789541621</v>
      </c>
      <c r="F213">
        <f>Sim!S1042+Sim!T1042+Sim!U1042</f>
        <v>3</v>
      </c>
      <c r="G213" s="24">
        <f>Sim!AH1042</f>
        <v>0.41860000000000008</v>
      </c>
    </row>
    <row r="214" spans="1:7" x14ac:dyDescent="0.2">
      <c r="A214" s="22">
        <f>Sim!B1047</f>
        <v>0.72569444444444442</v>
      </c>
      <c r="B214" s="24">
        <f>Sim!C1047</f>
        <v>3.8285999999999998</v>
      </c>
      <c r="C214" s="24">
        <f>Sim!AI1047</f>
        <v>3.4</v>
      </c>
      <c r="D214" s="24">
        <f>Sim!AJ1047</f>
        <v>0</v>
      </c>
      <c r="E214">
        <f>Sim!AQ1047*100</f>
        <v>57.202293627569581</v>
      </c>
      <c r="F214">
        <f>Sim!S1047+Sim!T1047+Sim!U1047</f>
        <v>3</v>
      </c>
      <c r="G214" s="24">
        <f>Sim!AH1047</f>
        <v>0.44359999999999999</v>
      </c>
    </row>
    <row r="215" spans="1:7" x14ac:dyDescent="0.2">
      <c r="A215" s="22">
        <f>Sim!B1052</f>
        <v>0.72916666666666663</v>
      </c>
      <c r="B215" s="24">
        <f>Sim!C1052</f>
        <v>3.8984000000000001</v>
      </c>
      <c r="C215" s="24">
        <f>Sim!AI1052</f>
        <v>3.4</v>
      </c>
      <c r="D215" s="24">
        <f>Sim!AJ1052</f>
        <v>0</v>
      </c>
      <c r="E215">
        <f>Sim!AQ1052*100</f>
        <v>56.434512623578648</v>
      </c>
      <c r="F215">
        <f>Sim!S1052+Sim!T1052+Sim!U1052</f>
        <v>3</v>
      </c>
      <c r="G215" s="24">
        <f>Sim!AH1052</f>
        <v>0.5134000000000003</v>
      </c>
    </row>
    <row r="216" spans="1:7" x14ac:dyDescent="0.2">
      <c r="A216" s="22">
        <f>Sim!B1057</f>
        <v>0.73263888888888884</v>
      </c>
      <c r="B216" s="24">
        <f>Sim!C1057</f>
        <v>3.8965999999999998</v>
      </c>
      <c r="C216" s="24">
        <f>Sim!AI1057</f>
        <v>3.4</v>
      </c>
      <c r="D216" s="24">
        <f>Sim!AJ1057</f>
        <v>0</v>
      </c>
      <c r="E216">
        <f>Sim!AQ1057*100</f>
        <v>55.645314638535638</v>
      </c>
      <c r="F216">
        <f>Sim!S1057+Sim!T1057+Sim!U1057</f>
        <v>3</v>
      </c>
      <c r="G216" s="24">
        <f>Sim!AH1057</f>
        <v>0.51160000000000005</v>
      </c>
    </row>
    <row r="217" spans="1:7" x14ac:dyDescent="0.2">
      <c r="A217" s="22">
        <f>Sim!B1062</f>
        <v>0.73611111111111116</v>
      </c>
      <c r="B217" s="24">
        <f>Sim!C1062</f>
        <v>3.9135</v>
      </c>
      <c r="C217" s="24">
        <f>Sim!AI1062</f>
        <v>3.4</v>
      </c>
      <c r="D217" s="24">
        <f>Sim!AJ1062</f>
        <v>0</v>
      </c>
      <c r="E217">
        <f>Sim!AQ1062*100</f>
        <v>54.857053444519046</v>
      </c>
      <c r="F217">
        <f>Sim!S1062+Sim!T1062+Sim!U1062</f>
        <v>3</v>
      </c>
      <c r="G217" s="24">
        <f>Sim!AH1062</f>
        <v>0.52850000000000019</v>
      </c>
    </row>
    <row r="218" spans="1:7" x14ac:dyDescent="0.2">
      <c r="A218" s="22">
        <f>Sim!B1067</f>
        <v>0.73958333333333337</v>
      </c>
      <c r="B218" s="24">
        <f>Sim!C1067</f>
        <v>3.9161000000000001</v>
      </c>
      <c r="C218" s="24">
        <f>Sim!AI1067</f>
        <v>3.4</v>
      </c>
      <c r="D218" s="24">
        <f>Sim!AJ1067</f>
        <v>0</v>
      </c>
      <c r="E218">
        <f>Sim!AQ1067*100</f>
        <v>54.113209066409851</v>
      </c>
      <c r="F218">
        <f>Sim!S1067+Sim!T1067+Sim!U1067</f>
        <v>3</v>
      </c>
      <c r="G218" s="24">
        <f>Sim!AH1067</f>
        <v>0.53110000000000035</v>
      </c>
    </row>
    <row r="219" spans="1:7" x14ac:dyDescent="0.2">
      <c r="A219" s="22">
        <f>Sim!B1072</f>
        <v>0.74305555555555558</v>
      </c>
      <c r="B219" s="24">
        <f>Sim!C1072</f>
        <v>3.8664000000000001</v>
      </c>
      <c r="C219" s="24">
        <f>Sim!AI1072</f>
        <v>3.4</v>
      </c>
      <c r="D219" s="24">
        <f>Sim!AJ1072</f>
        <v>0</v>
      </c>
      <c r="E219">
        <f>Sim!AQ1072*100</f>
        <v>53.42373087097134</v>
      </c>
      <c r="F219">
        <f>Sim!S1072+Sim!T1072+Sim!U1072</f>
        <v>3</v>
      </c>
      <c r="G219" s="24">
        <f>Sim!AH1072</f>
        <v>0.48140000000000027</v>
      </c>
    </row>
    <row r="220" spans="1:7" x14ac:dyDescent="0.2">
      <c r="A220" s="22">
        <f>Sim!B1077</f>
        <v>0.74652777777777779</v>
      </c>
      <c r="B220" s="24">
        <f>Sim!C1077</f>
        <v>3.8344</v>
      </c>
      <c r="C220" s="24">
        <f>Sim!AI1077</f>
        <v>3.4</v>
      </c>
      <c r="D220" s="24">
        <f>Sim!AJ1077</f>
        <v>0</v>
      </c>
      <c r="E220">
        <f>Sim!AQ1077*100</f>
        <v>52.711608175204759</v>
      </c>
      <c r="F220">
        <f>Sim!S1077+Sim!T1077+Sim!U1077</f>
        <v>3</v>
      </c>
      <c r="G220" s="24">
        <f>Sim!AH1077</f>
        <v>0.44940000000000024</v>
      </c>
    </row>
    <row r="221" spans="1:7" x14ac:dyDescent="0.2">
      <c r="A221" s="22">
        <f>Sim!B1082</f>
        <v>0.75</v>
      </c>
      <c r="B221" s="24">
        <f>Sim!C1082</f>
        <v>3.8384</v>
      </c>
      <c r="C221" s="24">
        <f>Sim!AI1082</f>
        <v>3.4</v>
      </c>
      <c r="D221" s="24">
        <f>Sim!AJ1082</f>
        <v>0</v>
      </c>
      <c r="E221">
        <f>Sim!AQ1082*100</f>
        <v>51.931132037649022</v>
      </c>
      <c r="F221">
        <f>Sim!S1082+Sim!T1082+Sim!U1082</f>
        <v>3</v>
      </c>
      <c r="G221" s="24">
        <f>Sim!AH1082</f>
        <v>0.45340000000000025</v>
      </c>
    </row>
    <row r="222" spans="1:7" x14ac:dyDescent="0.2">
      <c r="A222" s="22">
        <f>Sim!B1087</f>
        <v>0.75347222222222221</v>
      </c>
      <c r="B222" s="24">
        <f>Sim!C1087</f>
        <v>3.8831000000000002</v>
      </c>
      <c r="C222" s="24">
        <f>Sim!AI1087</f>
        <v>3.4</v>
      </c>
      <c r="D222" s="24">
        <f>Sim!AJ1087</f>
        <v>0</v>
      </c>
      <c r="E222">
        <f>Sim!AQ1087*100</f>
        <v>51.223790206431033</v>
      </c>
      <c r="F222">
        <f>Sim!S1087+Sim!T1087+Sim!U1087</f>
        <v>3</v>
      </c>
      <c r="G222" s="24">
        <f>Sim!AH1087</f>
        <v>0.49810000000000043</v>
      </c>
    </row>
    <row r="223" spans="1:7" x14ac:dyDescent="0.2">
      <c r="A223" s="22">
        <f>Sim!B1092</f>
        <v>0.75694444444444442</v>
      </c>
      <c r="B223" s="24">
        <f>Sim!C1092</f>
        <v>3.8732000000000002</v>
      </c>
      <c r="C223" s="24">
        <f>Sim!AI1092</f>
        <v>3.4</v>
      </c>
      <c r="D223" s="24">
        <f>Sim!AJ1092</f>
        <v>0</v>
      </c>
      <c r="E223">
        <f>Sim!AQ1092*100</f>
        <v>50.398864949829033</v>
      </c>
      <c r="F223">
        <f>Sim!S1092+Sim!T1092+Sim!U1092</f>
        <v>3</v>
      </c>
      <c r="G223" s="24">
        <f>Sim!AH1092</f>
        <v>0.48820000000000041</v>
      </c>
    </row>
    <row r="224" spans="1:7" x14ac:dyDescent="0.2">
      <c r="A224" s="22">
        <f>Sim!B1097</f>
        <v>0.76041666666666663</v>
      </c>
      <c r="B224" s="24">
        <f>Sim!C1097</f>
        <v>3.6755</v>
      </c>
      <c r="C224" s="24">
        <f>Sim!AI1097</f>
        <v>3.4</v>
      </c>
      <c r="D224" s="24">
        <f>Sim!AJ1097</f>
        <v>0</v>
      </c>
      <c r="E224">
        <f>Sim!AQ1097*100</f>
        <v>49.697854533824014</v>
      </c>
      <c r="F224">
        <f>Sim!S1097+Sim!T1097+Sim!U1097</f>
        <v>3</v>
      </c>
      <c r="G224" s="24">
        <f>Sim!AH1097</f>
        <v>0.2905000000000002</v>
      </c>
    </row>
    <row r="225" spans="1:7" x14ac:dyDescent="0.2">
      <c r="A225" s="22">
        <f>Sim!B1102</f>
        <v>0.76388888888888884</v>
      </c>
      <c r="B225" s="24">
        <f>Sim!C1102</f>
        <v>3.8997999999999999</v>
      </c>
      <c r="C225" s="24">
        <f>Sim!AI1102</f>
        <v>3.4</v>
      </c>
      <c r="D225" s="24">
        <f>Sim!AJ1102</f>
        <v>0</v>
      </c>
      <c r="E225">
        <f>Sim!AQ1102*100</f>
        <v>48.993484591379456</v>
      </c>
      <c r="F225">
        <f>Sim!S1102+Sim!T1102+Sim!U1102</f>
        <v>3</v>
      </c>
      <c r="G225" s="24">
        <f>Sim!AH1102</f>
        <v>0.51480000000000015</v>
      </c>
    </row>
    <row r="226" spans="1:7" x14ac:dyDescent="0.2">
      <c r="A226" s="22">
        <f>Sim!B1107</f>
        <v>0.76736111111111116</v>
      </c>
      <c r="B226" s="24">
        <f>Sim!C1107</f>
        <v>3.8946000000000001</v>
      </c>
      <c r="C226" s="24">
        <f>Sim!AI1107</f>
        <v>3.4</v>
      </c>
      <c r="D226" s="24">
        <f>Sim!AJ1107</f>
        <v>0</v>
      </c>
      <c r="E226">
        <f>Sim!AQ1107*100</f>
        <v>48.227964807107448</v>
      </c>
      <c r="F226">
        <f>Sim!S1107+Sim!T1107+Sim!U1107</f>
        <v>3</v>
      </c>
      <c r="G226" s="24">
        <f>Sim!AH1107</f>
        <v>0.50960000000000027</v>
      </c>
    </row>
    <row r="227" spans="1:7" x14ac:dyDescent="0.2">
      <c r="A227" s="22">
        <f>Sim!B1112</f>
        <v>0.77083333333333337</v>
      </c>
      <c r="B227" s="24">
        <f>Sim!C1112</f>
        <v>3.8317000000000001</v>
      </c>
      <c r="C227" s="24">
        <f>Sim!AI1112</f>
        <v>3.4</v>
      </c>
      <c r="D227" s="24">
        <f>Sim!AJ1112</f>
        <v>0</v>
      </c>
      <c r="E227">
        <f>Sim!AQ1112*100</f>
        <v>47.453270931404376</v>
      </c>
      <c r="F227">
        <f>Sim!S1112+Sim!T1112+Sim!U1112</f>
        <v>3</v>
      </c>
      <c r="G227" s="24">
        <f>Sim!AH1112</f>
        <v>0.44670000000000032</v>
      </c>
    </row>
    <row r="228" spans="1:7" x14ac:dyDescent="0.2">
      <c r="A228" s="22">
        <f>Sim!B1117</f>
        <v>0.77430555555555558</v>
      </c>
      <c r="B228" s="24">
        <f>Sim!C1117</f>
        <v>3.8498999999999999</v>
      </c>
      <c r="C228" s="24">
        <f>Sim!AI1117</f>
        <v>3.4</v>
      </c>
      <c r="D228" s="24">
        <f>Sim!AJ1117</f>
        <v>0</v>
      </c>
      <c r="E228">
        <f>Sim!AQ1117*100</f>
        <v>46.736884221310682</v>
      </c>
      <c r="F228">
        <f>Sim!S1117+Sim!T1117+Sim!U1117</f>
        <v>3</v>
      </c>
      <c r="G228" s="24">
        <f>Sim!AH1117</f>
        <v>0.46490000000000009</v>
      </c>
    </row>
    <row r="229" spans="1:7" x14ac:dyDescent="0.2">
      <c r="A229" s="22">
        <f>Sim!B1122</f>
        <v>0.77777777777777779</v>
      </c>
      <c r="B229" s="24">
        <f>Sim!C1122</f>
        <v>4.4184000000000001</v>
      </c>
      <c r="C229" s="24">
        <f>Sim!AI1122</f>
        <v>3.4</v>
      </c>
      <c r="D229" s="24">
        <f>Sim!AJ1122</f>
        <v>0</v>
      </c>
      <c r="E229">
        <f>Sim!AQ1122*100</f>
        <v>44.946030507062396</v>
      </c>
      <c r="F229">
        <f>Sim!S1122+Sim!T1122+Sim!U1122</f>
        <v>3</v>
      </c>
      <c r="G229" s="24">
        <f>Sim!AH1122</f>
        <v>1.0333999999999999</v>
      </c>
    </row>
    <row r="230" spans="1:7" x14ac:dyDescent="0.2">
      <c r="A230" s="22">
        <f>Sim!B1127</f>
        <v>0.78125</v>
      </c>
      <c r="B230" s="24">
        <f>Sim!C1127</f>
        <v>3.8437000000000001</v>
      </c>
      <c r="C230" s="24">
        <f>Sim!AI1127</f>
        <v>3.4</v>
      </c>
      <c r="D230" s="24">
        <f>Sim!AJ1127</f>
        <v>0</v>
      </c>
      <c r="E230">
        <f>Sim!AQ1127*100</f>
        <v>44.14546181714708</v>
      </c>
      <c r="F230">
        <f>Sim!S1127+Sim!T1127+Sim!U1127</f>
        <v>3</v>
      </c>
      <c r="G230" s="24">
        <f>Sim!AH1127</f>
        <v>0.45870000000000033</v>
      </c>
    </row>
    <row r="231" spans="1:7" x14ac:dyDescent="0.2">
      <c r="A231" s="22">
        <f>Sim!B1132</f>
        <v>0.78472222222222221</v>
      </c>
      <c r="B231" s="24">
        <f>Sim!C1132</f>
        <v>3.8483000000000001</v>
      </c>
      <c r="C231" s="24">
        <f>Sim!AI1132</f>
        <v>3.4</v>
      </c>
      <c r="D231" s="24">
        <f>Sim!AJ1132</f>
        <v>0</v>
      </c>
      <c r="E231">
        <f>Sim!AQ1132*100</f>
        <v>43.37813305709993</v>
      </c>
      <c r="F231">
        <f>Sim!S1132+Sim!T1132+Sim!U1132</f>
        <v>3</v>
      </c>
      <c r="G231" s="24">
        <f>Sim!AH1132</f>
        <v>0.46330000000000027</v>
      </c>
    </row>
    <row r="232" spans="1:7" x14ac:dyDescent="0.2">
      <c r="A232" s="22">
        <f>Sim!B1137</f>
        <v>0.78819444444444442</v>
      </c>
      <c r="B232" s="24">
        <f>Sim!C1137</f>
        <v>3.9346999999999999</v>
      </c>
      <c r="C232" s="24">
        <f>Sim!AI1137</f>
        <v>3.4</v>
      </c>
      <c r="D232" s="24">
        <f>Sim!AJ1137</f>
        <v>0</v>
      </c>
      <c r="E232">
        <f>Sim!AQ1137*100</f>
        <v>42.517835863466196</v>
      </c>
      <c r="F232">
        <f>Sim!S1137+Sim!T1137+Sim!U1137</f>
        <v>3</v>
      </c>
      <c r="G232" s="24">
        <f>Sim!AH1137</f>
        <v>0.54970000000000008</v>
      </c>
    </row>
    <row r="233" spans="1:7" x14ac:dyDescent="0.2">
      <c r="A233" s="22">
        <f>Sim!B1142</f>
        <v>0.79166666666666663</v>
      </c>
      <c r="B233" s="24">
        <f>Sim!C1142</f>
        <v>2.4039999999999999</v>
      </c>
      <c r="C233" s="24">
        <f>Sim!AI1142</f>
        <v>3.4</v>
      </c>
      <c r="D233" s="24">
        <f>Sim!AJ1142</f>
        <v>0</v>
      </c>
      <c r="E233">
        <f>Sim!AQ1142*100</f>
        <v>42.205328837683247</v>
      </c>
      <c r="F233">
        <f>Sim!S1142+Sim!T1142+Sim!U1142</f>
        <v>3</v>
      </c>
      <c r="G233" s="24">
        <f>Sim!AH1142</f>
        <v>0</v>
      </c>
    </row>
    <row r="234" spans="1:7" x14ac:dyDescent="0.2">
      <c r="A234" s="22">
        <f>Sim!B1147</f>
        <v>0.79513888888888884</v>
      </c>
      <c r="B234" s="24">
        <f>Sim!C1147</f>
        <v>2.5596999999999999</v>
      </c>
      <c r="C234" s="24">
        <f>Sim!AI1147</f>
        <v>3.4</v>
      </c>
      <c r="D234" s="24">
        <f>Sim!AJ1147</f>
        <v>0</v>
      </c>
      <c r="E234">
        <f>Sim!AQ1147*100</f>
        <v>43.54596336888951</v>
      </c>
      <c r="F234">
        <f>Sim!S1147+Sim!T1147+Sim!U1147</f>
        <v>3</v>
      </c>
      <c r="G234" s="24">
        <f>Sim!AH1147</f>
        <v>0</v>
      </c>
    </row>
    <row r="235" spans="1:7" x14ac:dyDescent="0.2">
      <c r="A235" s="22">
        <f>Sim!B1152</f>
        <v>0.79861111111111116</v>
      </c>
      <c r="B235" s="24">
        <f>Sim!C1152</f>
        <v>2.3965999999999998</v>
      </c>
      <c r="C235" s="24">
        <f>Sim!AI1152</f>
        <v>3.4</v>
      </c>
      <c r="D235" s="24">
        <f>Sim!AJ1152</f>
        <v>0</v>
      </c>
      <c r="E235">
        <f>Sim!AQ1152*100</f>
        <v>44.912722094539873</v>
      </c>
      <c r="F235">
        <f>Sim!S1152+Sim!T1152+Sim!U1152</f>
        <v>3</v>
      </c>
      <c r="G235" s="24">
        <f>Sim!AH1152</f>
        <v>0</v>
      </c>
    </row>
    <row r="236" spans="1:7" x14ac:dyDescent="0.2">
      <c r="A236" s="22">
        <f>Sim!B1157</f>
        <v>0.80208333333333337</v>
      </c>
      <c r="B236" s="24">
        <f>Sim!C1157</f>
        <v>2.3765000000000001</v>
      </c>
      <c r="C236" s="24">
        <f>Sim!AI1157</f>
        <v>3.4</v>
      </c>
      <c r="D236" s="24">
        <f>Sim!AJ1157</f>
        <v>0</v>
      </c>
      <c r="E236">
        <f>Sim!AQ1157*100</f>
        <v>46.265779120819126</v>
      </c>
      <c r="F236">
        <f>Sim!S1157+Sim!T1157+Sim!U1157</f>
        <v>3</v>
      </c>
      <c r="G236" s="24">
        <f>Sim!AH1157</f>
        <v>0</v>
      </c>
    </row>
    <row r="237" spans="1:7" x14ac:dyDescent="0.2">
      <c r="A237" s="22">
        <f>Sim!B1162</f>
        <v>0.80555555555555558</v>
      </c>
      <c r="B237" s="24">
        <f>Sim!C1162</f>
        <v>2.4115000000000002</v>
      </c>
      <c r="C237" s="24">
        <f>Sim!AI1162</f>
        <v>3.4</v>
      </c>
      <c r="D237" s="24">
        <f>Sim!AJ1162</f>
        <v>0</v>
      </c>
      <c r="E237">
        <f>Sim!AQ1162*100</f>
        <v>47.586685479071946</v>
      </c>
      <c r="F237">
        <f>Sim!S1162+Sim!T1162+Sim!U1162</f>
        <v>3</v>
      </c>
      <c r="G237" s="24">
        <f>Sim!AH1162</f>
        <v>0</v>
      </c>
    </row>
    <row r="238" spans="1:7" x14ac:dyDescent="0.2">
      <c r="A238" s="22">
        <f>Sim!B1167</f>
        <v>0.80902777777777779</v>
      </c>
      <c r="B238" s="24">
        <f>Sim!C1167</f>
        <v>2.3875999999999999</v>
      </c>
      <c r="C238" s="24">
        <f>Sim!AI1167</f>
        <v>3.4</v>
      </c>
      <c r="D238" s="24">
        <f>Sim!AJ1167</f>
        <v>0</v>
      </c>
      <c r="E238">
        <f>Sim!AQ1167*100</f>
        <v>48.936587134749132</v>
      </c>
      <c r="F238">
        <f>Sim!S1167+Sim!T1167+Sim!U1167</f>
        <v>3</v>
      </c>
      <c r="G238" s="24">
        <f>Sim!AH1167</f>
        <v>0</v>
      </c>
    </row>
    <row r="239" spans="1:7" x14ac:dyDescent="0.2">
      <c r="A239" s="22">
        <f>Sim!B1172</f>
        <v>0.8125</v>
      </c>
      <c r="B239" s="24">
        <f>Sim!C1172</f>
        <v>2.4386999999999999</v>
      </c>
      <c r="C239" s="24">
        <f>Sim!AI1172</f>
        <v>3.4</v>
      </c>
      <c r="D239" s="24">
        <f>Sim!AJ1172</f>
        <v>0</v>
      </c>
      <c r="E239">
        <f>Sim!AQ1172*100</f>
        <v>50.222159027611276</v>
      </c>
      <c r="F239">
        <f>Sim!S1172+Sim!T1172+Sim!U1172</f>
        <v>3</v>
      </c>
      <c r="G239" s="24">
        <f>Sim!AH1172</f>
        <v>0</v>
      </c>
    </row>
    <row r="240" spans="1:7" x14ac:dyDescent="0.2">
      <c r="A240" s="22">
        <f>Sim!B1177</f>
        <v>0.81597222222222221</v>
      </c>
      <c r="B240" s="24">
        <f>Sim!C1177</f>
        <v>2.4468999999999999</v>
      </c>
      <c r="C240" s="24">
        <f>Sim!AI1177</f>
        <v>3.4</v>
      </c>
      <c r="D240" s="24">
        <f>Sim!AJ1177</f>
        <v>0</v>
      </c>
      <c r="E240">
        <f>Sim!AQ1177*100</f>
        <v>51.526890558183247</v>
      </c>
      <c r="F240">
        <f>Sim!S1177+Sim!T1177+Sim!U1177</f>
        <v>3</v>
      </c>
      <c r="G240" s="24">
        <f>Sim!AH1177</f>
        <v>0</v>
      </c>
    </row>
    <row r="241" spans="1:7" x14ac:dyDescent="0.2">
      <c r="A241" s="22">
        <f>Sim!B1182</f>
        <v>0.81944444444444442</v>
      </c>
      <c r="B241" s="24">
        <f>Sim!C1182</f>
        <v>2.4037000000000002</v>
      </c>
      <c r="C241" s="24">
        <f>Sim!AI1182</f>
        <v>3.4</v>
      </c>
      <c r="D241" s="24">
        <f>Sim!AJ1182</f>
        <v>0</v>
      </c>
      <c r="E241">
        <f>Sim!AQ1182*100</f>
        <v>52.847512648814252</v>
      </c>
      <c r="F241">
        <f>Sim!S1182+Sim!T1182+Sim!U1182</f>
        <v>3</v>
      </c>
      <c r="G241" s="24">
        <f>Sim!AH1182</f>
        <v>0</v>
      </c>
    </row>
    <row r="242" spans="1:7" x14ac:dyDescent="0.2">
      <c r="A242" s="22">
        <f>Sim!B1187</f>
        <v>0.82291666666666663</v>
      </c>
      <c r="B242" s="24">
        <f>Sim!C1187</f>
        <v>2.4434999999999998</v>
      </c>
      <c r="C242" s="24">
        <f>Sim!AI1187</f>
        <v>3.4</v>
      </c>
      <c r="D242" s="24">
        <f>Sim!AJ1187</f>
        <v>0</v>
      </c>
      <c r="E242">
        <f>Sim!AQ1187*100</f>
        <v>54.156565047237706</v>
      </c>
      <c r="F242">
        <f>Sim!S1187+Sim!T1187+Sim!U1187</f>
        <v>3</v>
      </c>
      <c r="G242" s="24">
        <f>Sim!AH1187</f>
        <v>0</v>
      </c>
    </row>
    <row r="243" spans="1:7" x14ac:dyDescent="0.2">
      <c r="A243" s="22">
        <f>Sim!B1192</f>
        <v>0.82638888888888884</v>
      </c>
      <c r="B243" s="24">
        <f>Sim!C1192</f>
        <v>2.3801000000000001</v>
      </c>
      <c r="C243" s="24">
        <f>Sim!AI1192</f>
        <v>3.4</v>
      </c>
      <c r="D243" s="24">
        <f>Sim!AJ1192</f>
        <v>0</v>
      </c>
      <c r="E243">
        <f>Sim!AQ1192*100</f>
        <v>55.426587501186987</v>
      </c>
      <c r="F243">
        <f>Sim!S1192+Sim!T1192+Sim!U1192</f>
        <v>3</v>
      </c>
      <c r="G243" s="24">
        <f>Sim!AH1192</f>
        <v>0</v>
      </c>
    </row>
    <row r="244" spans="1:7" x14ac:dyDescent="0.2">
      <c r="A244" s="22">
        <f>Sim!B1197</f>
        <v>0.82986111111111116</v>
      </c>
      <c r="B244" s="24">
        <f>Sim!C1197</f>
        <v>2.9710000000000001</v>
      </c>
      <c r="C244" s="24">
        <f>Sim!AI1197</f>
        <v>3.4</v>
      </c>
      <c r="D244" s="24">
        <f>Sim!AJ1197</f>
        <v>0</v>
      </c>
      <c r="E244">
        <f>Sim!AQ1197*100</f>
        <v>56.295110366095379</v>
      </c>
      <c r="F244">
        <f>Sim!S1197+Sim!T1197+Sim!U1197</f>
        <v>3</v>
      </c>
      <c r="G244" s="24">
        <f>Sim!AH1197</f>
        <v>0</v>
      </c>
    </row>
    <row r="245" spans="1:7" x14ac:dyDescent="0.2">
      <c r="A245" s="22">
        <f>Sim!B1202</f>
        <v>0.83333333333333337</v>
      </c>
      <c r="B245" s="24">
        <f>Sim!C1202</f>
        <v>2.4296000000000002</v>
      </c>
      <c r="C245" s="24">
        <f>Sim!AI1202</f>
        <v>3.4</v>
      </c>
      <c r="D245" s="24">
        <f>Sim!AJ1202</f>
        <v>0</v>
      </c>
      <c r="E245">
        <f>Sim!AQ1202*100</f>
        <v>57.662124932605373</v>
      </c>
      <c r="F245">
        <f>Sim!S1202+Sim!T1202+Sim!U1202</f>
        <v>3</v>
      </c>
      <c r="G245" s="24">
        <f>Sim!AH1202</f>
        <v>0</v>
      </c>
    </row>
    <row r="246" spans="1:7" x14ac:dyDescent="0.2">
      <c r="A246" s="22">
        <f>Sim!B1207</f>
        <v>0.83680555555555558</v>
      </c>
      <c r="B246" s="24">
        <f>Sim!C1207</f>
        <v>2.3932000000000002</v>
      </c>
      <c r="C246" s="24">
        <f>Sim!AI1207</f>
        <v>3.4</v>
      </c>
      <c r="D246" s="24">
        <f>Sim!AJ1207</f>
        <v>0</v>
      </c>
      <c r="E246">
        <f>Sim!AQ1207*100</f>
        <v>59.030503983700044</v>
      </c>
      <c r="F246">
        <f>Sim!S1207+Sim!T1207+Sim!U1207</f>
        <v>3</v>
      </c>
      <c r="G246" s="24">
        <f>Sim!AH1207</f>
        <v>0</v>
      </c>
    </row>
    <row r="247" spans="1:7" x14ac:dyDescent="0.2">
      <c r="A247" s="22">
        <f>Sim!B1212</f>
        <v>0.84027777777777779</v>
      </c>
      <c r="B247" s="24">
        <f>Sim!C1212</f>
        <v>2.4333</v>
      </c>
      <c r="C247" s="24">
        <f>Sim!AI1212</f>
        <v>3.4</v>
      </c>
      <c r="D247" s="24">
        <f>Sim!AJ1212</f>
        <v>0</v>
      </c>
      <c r="E247">
        <f>Sim!AQ1212*100</f>
        <v>60.353712909689506</v>
      </c>
      <c r="F247">
        <f>Sim!S1212+Sim!T1212+Sim!U1212</f>
        <v>3</v>
      </c>
      <c r="G247" s="24">
        <f>Sim!AH1212</f>
        <v>0</v>
      </c>
    </row>
    <row r="248" spans="1:7" x14ac:dyDescent="0.2">
      <c r="A248" s="22">
        <f>Sim!B1217</f>
        <v>0.84375</v>
      </c>
      <c r="B248" s="24">
        <f>Sim!C1217</f>
        <v>2.4554999999999998</v>
      </c>
      <c r="C248" s="24">
        <f>Sim!AI1217</f>
        <v>3.4</v>
      </c>
      <c r="D248" s="24">
        <f>Sim!AJ1217</f>
        <v>0</v>
      </c>
      <c r="E248">
        <f>Sim!AQ1217*100</f>
        <v>61.705007476713561</v>
      </c>
      <c r="F248">
        <f>Sim!S1217+Sim!T1217+Sim!U1217</f>
        <v>3</v>
      </c>
      <c r="G248" s="24">
        <f>Sim!AH1217</f>
        <v>0</v>
      </c>
    </row>
    <row r="249" spans="1:7" x14ac:dyDescent="0.2">
      <c r="A249" s="22">
        <f>Sim!B1222</f>
        <v>0.84722222222222221</v>
      </c>
      <c r="B249" s="24">
        <f>Sim!C1222</f>
        <v>2.4546999999999999</v>
      </c>
      <c r="C249" s="24">
        <f>Sim!AI1222</f>
        <v>3.4</v>
      </c>
      <c r="D249" s="24">
        <f>Sim!AJ1222</f>
        <v>0</v>
      </c>
      <c r="E249">
        <f>Sim!AQ1222*100</f>
        <v>62.977730473070004</v>
      </c>
      <c r="F249">
        <f>Sim!S1222+Sim!T1222+Sim!U1222</f>
        <v>3</v>
      </c>
      <c r="G249" s="24">
        <f>Sim!AH1222</f>
        <v>0</v>
      </c>
    </row>
    <row r="250" spans="1:7" x14ac:dyDescent="0.2">
      <c r="A250" s="22">
        <f>Sim!B1227</f>
        <v>0.85069444444444442</v>
      </c>
      <c r="B250" s="24">
        <f>Sim!C1227</f>
        <v>2.4300999999999999</v>
      </c>
      <c r="C250" s="24">
        <f>Sim!AI1227</f>
        <v>3.4</v>
      </c>
      <c r="D250" s="24">
        <f>Sim!AJ1227</f>
        <v>0</v>
      </c>
      <c r="E250">
        <f>Sim!AQ1227*100</f>
        <v>64.331839289549947</v>
      </c>
      <c r="F250">
        <f>Sim!S1227+Sim!T1227+Sim!U1227</f>
        <v>3</v>
      </c>
      <c r="G250" s="24">
        <f>Sim!AH1227</f>
        <v>0</v>
      </c>
    </row>
    <row r="251" spans="1:7" x14ac:dyDescent="0.2">
      <c r="A251" s="22">
        <f>Sim!B1232</f>
        <v>0.85416666666666663</v>
      </c>
      <c r="B251" s="24">
        <f>Sim!C1232</f>
        <v>2.3245</v>
      </c>
      <c r="C251" s="24">
        <f>Sim!AI1232</f>
        <v>3.4</v>
      </c>
      <c r="D251" s="24">
        <f>Sim!AJ1232</f>
        <v>0</v>
      </c>
      <c r="E251">
        <f>Sim!AQ1232*100</f>
        <v>65.728275554917019</v>
      </c>
      <c r="F251">
        <f>Sim!S1232+Sim!T1232+Sim!U1232</f>
        <v>3</v>
      </c>
      <c r="G251" s="24">
        <f>Sim!AH1232</f>
        <v>0</v>
      </c>
    </row>
    <row r="252" spans="1:7" x14ac:dyDescent="0.2">
      <c r="A252" s="22">
        <f>Sim!B1237</f>
        <v>0.85763888888888884</v>
      </c>
      <c r="B252" s="24">
        <f>Sim!C1237</f>
        <v>2.4659</v>
      </c>
      <c r="C252" s="24">
        <f>Sim!AI1237</f>
        <v>3.4</v>
      </c>
      <c r="D252" s="24">
        <f>Sim!AJ1237</f>
        <v>0</v>
      </c>
      <c r="E252">
        <f>Sim!AQ1237*100</f>
        <v>67.055521081136163</v>
      </c>
      <c r="F252">
        <f>Sim!S1237+Sim!T1237+Sim!U1237</f>
        <v>3</v>
      </c>
      <c r="G252" s="24">
        <f>Sim!AH1237</f>
        <v>0</v>
      </c>
    </row>
    <row r="253" spans="1:7" x14ac:dyDescent="0.2">
      <c r="A253" s="22">
        <f>Sim!B1242</f>
        <v>0.86111111111111116</v>
      </c>
      <c r="B253" s="24">
        <f>Sim!C1242</f>
        <v>2.5695000000000001</v>
      </c>
      <c r="C253" s="24">
        <f>Sim!AI1242</f>
        <v>3.4</v>
      </c>
      <c r="D253" s="24">
        <f>Sim!AJ1242</f>
        <v>0</v>
      </c>
      <c r="E253">
        <f>Sim!AQ1242*100</f>
        <v>68.371481182769543</v>
      </c>
      <c r="F253">
        <f>Sim!S1242+Sim!T1242+Sim!U1242</f>
        <v>3</v>
      </c>
      <c r="G253" s="24">
        <f>Sim!AH1242</f>
        <v>0</v>
      </c>
    </row>
    <row r="254" spans="1:7" x14ac:dyDescent="0.2">
      <c r="A254" s="22">
        <f>Sim!B1247</f>
        <v>0.86458333333333337</v>
      </c>
      <c r="B254" s="24">
        <f>Sim!C1247</f>
        <v>2.3725999999999998</v>
      </c>
      <c r="C254" s="24">
        <f>Sim!AI1247</f>
        <v>3.4</v>
      </c>
      <c r="D254" s="24">
        <f>Sim!AJ1247</f>
        <v>0</v>
      </c>
      <c r="E254">
        <f>Sim!AQ1247*100</f>
        <v>69.68613365334258</v>
      </c>
      <c r="F254">
        <f>Sim!S1247+Sim!T1247+Sim!U1247</f>
        <v>3</v>
      </c>
      <c r="G254" s="24">
        <f>Sim!AH1247</f>
        <v>0</v>
      </c>
    </row>
    <row r="255" spans="1:7" x14ac:dyDescent="0.2">
      <c r="A255" s="22">
        <f>Sim!B1252</f>
        <v>0.86805555555555558</v>
      </c>
      <c r="B255" s="24">
        <f>Sim!C1252</f>
        <v>2.4876999999999998</v>
      </c>
      <c r="C255" s="24">
        <f>Sim!AI1252</f>
        <v>3.4</v>
      </c>
      <c r="D255" s="24">
        <f>Sim!AJ1252</f>
        <v>0</v>
      </c>
      <c r="E255">
        <f>Sim!AQ1252*100</f>
        <v>70.987510825977225</v>
      </c>
      <c r="F255">
        <f>Sim!S1252+Sim!T1252+Sim!U1252</f>
        <v>3</v>
      </c>
      <c r="G255" s="24">
        <f>Sim!AH1252</f>
        <v>0</v>
      </c>
    </row>
    <row r="256" spans="1:7" x14ac:dyDescent="0.2">
      <c r="A256" s="22">
        <f>Sim!B1257</f>
        <v>0.87152777777777779</v>
      </c>
      <c r="B256" s="24">
        <f>Sim!C1257</f>
        <v>2.4647000000000001</v>
      </c>
      <c r="C256" s="24">
        <f>Sim!AI1257</f>
        <v>3.4</v>
      </c>
      <c r="D256" s="24">
        <f>Sim!AJ1257</f>
        <v>0</v>
      </c>
      <c r="E256">
        <f>Sim!AQ1257*100</f>
        <v>72.302959245891344</v>
      </c>
      <c r="F256">
        <f>Sim!S1257+Sim!T1257+Sim!U1257</f>
        <v>3</v>
      </c>
      <c r="G256" s="24">
        <f>Sim!AH1257</f>
        <v>0</v>
      </c>
    </row>
    <row r="257" spans="1:7" x14ac:dyDescent="0.2">
      <c r="A257" s="22">
        <f>Sim!B1262</f>
        <v>0.875</v>
      </c>
      <c r="B257" s="24">
        <f>Sim!C1262</f>
        <v>2.4489000000000001</v>
      </c>
      <c r="C257" s="24">
        <f>Sim!AI1262</f>
        <v>3.4</v>
      </c>
      <c r="D257" s="24">
        <f>Sim!AJ1262</f>
        <v>0</v>
      </c>
      <c r="E257">
        <f>Sim!AQ1262*100</f>
        <v>73.625372222539738</v>
      </c>
      <c r="F257">
        <f>Sim!S1262+Sim!T1262+Sim!U1262</f>
        <v>3</v>
      </c>
      <c r="G257" s="24">
        <f>Sim!AH1262</f>
        <v>0</v>
      </c>
    </row>
    <row r="258" spans="1:7" x14ac:dyDescent="0.2">
      <c r="A258" s="22">
        <f>Sim!B1267</f>
        <v>0.87847222222222221</v>
      </c>
      <c r="B258" s="24">
        <f>Sim!C1267</f>
        <v>2.4794</v>
      </c>
      <c r="C258" s="24">
        <f>Sim!AI1267</f>
        <v>3.4</v>
      </c>
      <c r="D258" s="24">
        <f>Sim!AJ1267</f>
        <v>0</v>
      </c>
      <c r="E258">
        <f>Sim!AQ1267*100</f>
        <v>74.971748959706503</v>
      </c>
      <c r="F258">
        <f>Sim!S1267+Sim!T1267+Sim!U1267</f>
        <v>3</v>
      </c>
      <c r="G258" s="24">
        <f>Sim!AH1267</f>
        <v>0</v>
      </c>
    </row>
    <row r="259" spans="1:7" x14ac:dyDescent="0.2">
      <c r="A259" s="22">
        <f>Sim!B1272</f>
        <v>0.88194444444444442</v>
      </c>
      <c r="B259" s="24">
        <f>Sim!C1272</f>
        <v>2.5087999999999999</v>
      </c>
      <c r="C259" s="24">
        <f>Sim!AI1272</f>
        <v>3.4</v>
      </c>
      <c r="D259" s="24">
        <f>Sim!AJ1272</f>
        <v>0</v>
      </c>
      <c r="E259">
        <f>Sim!AQ1272*100</f>
        <v>76.263745300821498</v>
      </c>
      <c r="F259">
        <f>Sim!S1272+Sim!T1272+Sim!U1272</f>
        <v>3</v>
      </c>
      <c r="G259" s="24">
        <f>Sim!AH1272</f>
        <v>0</v>
      </c>
    </row>
    <row r="260" spans="1:7" x14ac:dyDescent="0.2">
      <c r="A260" s="22">
        <f>Sim!B1277</f>
        <v>0.88541666666666663</v>
      </c>
      <c r="B260" s="24">
        <f>Sim!C1277</f>
        <v>2.4030999999999998</v>
      </c>
      <c r="C260" s="24">
        <f>Sim!AI1277</f>
        <v>3.4</v>
      </c>
      <c r="D260" s="24">
        <f>Sim!AJ1277</f>
        <v>0</v>
      </c>
      <c r="E260">
        <f>Sim!AQ1277*100</f>
        <v>77.647673790829046</v>
      </c>
      <c r="F260">
        <f>Sim!S1277+Sim!T1277+Sim!U1277</f>
        <v>3</v>
      </c>
      <c r="G260" s="24">
        <f>Sim!AH1277</f>
        <v>0</v>
      </c>
    </row>
    <row r="261" spans="1:7" x14ac:dyDescent="0.2">
      <c r="A261" s="22">
        <f>Sim!B1282</f>
        <v>0.88888888888888884</v>
      </c>
      <c r="B261" s="24">
        <f>Sim!C1282</f>
        <v>2.5417999999999998</v>
      </c>
      <c r="C261" s="24">
        <f>Sim!AI1282</f>
        <v>3.4</v>
      </c>
      <c r="D261" s="24">
        <f>Sim!AJ1282</f>
        <v>0</v>
      </c>
      <c r="E261">
        <f>Sim!AQ1282*100</f>
        <v>78.97480560999945</v>
      </c>
      <c r="F261">
        <f>Sim!S1282+Sim!T1282+Sim!U1282</f>
        <v>3</v>
      </c>
      <c r="G261" s="24">
        <f>Sim!AH1282</f>
        <v>0</v>
      </c>
    </row>
    <row r="262" spans="1:7" x14ac:dyDescent="0.2">
      <c r="A262" s="22">
        <f>Sim!B1287</f>
        <v>0.89236111111111116</v>
      </c>
      <c r="B262" s="24">
        <f>Sim!C1287</f>
        <v>2.5101</v>
      </c>
      <c r="C262" s="24">
        <f>Sim!AI1287</f>
        <v>3.4</v>
      </c>
      <c r="D262" s="24">
        <f>Sim!AJ1287</f>
        <v>0</v>
      </c>
      <c r="E262">
        <f>Sim!AQ1287*100</f>
        <v>80.297843975415844</v>
      </c>
      <c r="F262">
        <f>Sim!S1287+Sim!T1287+Sim!U1287</f>
        <v>3</v>
      </c>
      <c r="G262" s="24">
        <f>Sim!AH1287</f>
        <v>0</v>
      </c>
    </row>
    <row r="263" spans="1:7" x14ac:dyDescent="0.2">
      <c r="A263" s="22">
        <f>Sim!B1292</f>
        <v>0.89583333333333337</v>
      </c>
      <c r="B263" s="24">
        <f>Sim!C1292</f>
        <v>2.4165999999999999</v>
      </c>
      <c r="C263" s="24">
        <f>Sim!AI1292</f>
        <v>3.4</v>
      </c>
      <c r="D263" s="24">
        <f>Sim!AJ1292</f>
        <v>0</v>
      </c>
      <c r="E263">
        <f>Sim!AQ1292*100</f>
        <v>81.637313009372676</v>
      </c>
      <c r="F263">
        <f>Sim!S1292+Sim!T1292+Sim!U1292</f>
        <v>3</v>
      </c>
      <c r="G263" s="24">
        <f>Sim!AH1292</f>
        <v>0</v>
      </c>
    </row>
    <row r="264" spans="1:7" x14ac:dyDescent="0.2">
      <c r="A264" s="22">
        <f>Sim!B1297</f>
        <v>0.89930555555555558</v>
      </c>
      <c r="B264" s="24">
        <f>Sim!C1297</f>
        <v>2.4836999999999998</v>
      </c>
      <c r="C264" s="24">
        <f>Sim!AI1297</f>
        <v>3.4</v>
      </c>
      <c r="D264" s="24">
        <f>Sim!AJ1297</f>
        <v>0</v>
      </c>
      <c r="E264">
        <f>Sim!AQ1297*100</f>
        <v>82.953813219487486</v>
      </c>
      <c r="F264">
        <f>Sim!S1297+Sim!T1297+Sim!U1297</f>
        <v>3</v>
      </c>
      <c r="G264" s="24">
        <f>Sim!AH1297</f>
        <v>0</v>
      </c>
    </row>
    <row r="265" spans="1:7" x14ac:dyDescent="0.2">
      <c r="A265" s="22">
        <f>Sim!B1302</f>
        <v>0.90277777777777779</v>
      </c>
      <c r="B265" s="24">
        <f>Sim!C1302</f>
        <v>2.5055000000000001</v>
      </c>
      <c r="C265" s="24">
        <f>Sim!AI1302</f>
        <v>3.4</v>
      </c>
      <c r="D265" s="24">
        <f>Sim!AJ1302</f>
        <v>0</v>
      </c>
      <c r="E265">
        <f>Sim!AQ1302*100</f>
        <v>84.248112128339116</v>
      </c>
      <c r="F265">
        <f>Sim!S1302+Sim!T1302+Sim!U1302</f>
        <v>3</v>
      </c>
      <c r="G265" s="24">
        <f>Sim!AH1302</f>
        <v>0</v>
      </c>
    </row>
    <row r="266" spans="1:7" x14ac:dyDescent="0.2">
      <c r="A266" s="22">
        <f>Sim!B1307</f>
        <v>0.90625</v>
      </c>
      <c r="B266" s="24">
        <f>Sim!C1307</f>
        <v>2.3908999999999998</v>
      </c>
      <c r="C266" s="24">
        <f>Sim!AI1307</f>
        <v>2.2000000000000002</v>
      </c>
      <c r="D266" s="24">
        <f>Sim!AJ1307</f>
        <v>0</v>
      </c>
      <c r="E266">
        <f>Sim!AQ1307*100</f>
        <v>85.169970059726353</v>
      </c>
      <c r="F266">
        <f>Sim!S1307+Sim!T1307+Sim!U1307</f>
        <v>2</v>
      </c>
      <c r="G266" s="24">
        <f>Sim!AH1307</f>
        <v>0.20589999999999975</v>
      </c>
    </row>
    <row r="267" spans="1:7" x14ac:dyDescent="0.2">
      <c r="A267" s="22">
        <f>Sim!B1312</f>
        <v>0.90972222222222221</v>
      </c>
      <c r="B267" s="24">
        <f>Sim!C1312</f>
        <v>2.4647999999999999</v>
      </c>
      <c r="C267" s="24">
        <f>Sim!AI1312</f>
        <v>1.1000000000000001</v>
      </c>
      <c r="D267" s="24">
        <f>Sim!AJ1312</f>
        <v>0</v>
      </c>
      <c r="E267">
        <f>Sim!AQ1312*100</f>
        <v>82.918376676178056</v>
      </c>
      <c r="F267">
        <f>Sim!S1312+Sim!T1312+Sim!U1312</f>
        <v>1</v>
      </c>
      <c r="G267" s="24">
        <f>Sim!AH1312</f>
        <v>1.3797999999999999</v>
      </c>
    </row>
    <row r="268" spans="1:7" x14ac:dyDescent="0.2">
      <c r="A268" s="22">
        <f>Sim!B1317</f>
        <v>0.91319444444444442</v>
      </c>
      <c r="B268" s="24">
        <f>Sim!C1317</f>
        <v>2.5011999999999999</v>
      </c>
      <c r="C268" s="24">
        <f>Sim!AI1317</f>
        <v>1.1000000000000001</v>
      </c>
      <c r="D268" s="24">
        <f>Sim!AJ1317</f>
        <v>0</v>
      </c>
      <c r="E268">
        <f>Sim!AQ1317*100</f>
        <v>80.6780247849467</v>
      </c>
      <c r="F268">
        <f>Sim!S1317+Sim!T1317+Sim!U1317</f>
        <v>1</v>
      </c>
      <c r="G268" s="24">
        <f>Sim!AH1317</f>
        <v>1.4161999999999999</v>
      </c>
    </row>
    <row r="269" spans="1:7" x14ac:dyDescent="0.2">
      <c r="A269" s="22">
        <f>Sim!B1322</f>
        <v>0.91666666666666663</v>
      </c>
      <c r="B269" s="24">
        <f>Sim!C1322</f>
        <v>2.3847999999999998</v>
      </c>
      <c r="C269" s="24">
        <f>Sim!AI1322</f>
        <v>1.1000000000000001</v>
      </c>
      <c r="D269" s="24">
        <f>Sim!AJ1322</f>
        <v>0</v>
      </c>
      <c r="E269">
        <f>Sim!AQ1322*100</f>
        <v>78.482703469260755</v>
      </c>
      <c r="F269">
        <f>Sim!S1322+Sim!T1322+Sim!U1322</f>
        <v>1</v>
      </c>
      <c r="G269" s="24">
        <f>Sim!AH1322</f>
        <v>1.2997999999999998</v>
      </c>
    </row>
    <row r="270" spans="1:7" x14ac:dyDescent="0.2">
      <c r="A270" s="22">
        <f>Sim!B1327</f>
        <v>0.92013888888888884</v>
      </c>
      <c r="B270" s="24">
        <f>Sim!C1327</f>
        <v>2.4131999999999998</v>
      </c>
      <c r="C270" s="24">
        <f>Sim!AI1327</f>
        <v>1.1000000000000001</v>
      </c>
      <c r="D270" s="24">
        <f>Sim!AJ1327</f>
        <v>0</v>
      </c>
      <c r="E270">
        <f>Sim!AQ1327*100</f>
        <v>76.270552218238237</v>
      </c>
      <c r="F270">
        <f>Sim!S1327+Sim!T1327+Sim!U1327</f>
        <v>1</v>
      </c>
      <c r="G270" s="24">
        <f>Sim!AH1327</f>
        <v>1.3281999999999998</v>
      </c>
    </row>
    <row r="271" spans="1:7" x14ac:dyDescent="0.2">
      <c r="A271" s="22">
        <f>Sim!B1332</f>
        <v>0.92361111111111116</v>
      </c>
      <c r="B271" s="24">
        <f>Sim!C1332</f>
        <v>2.2774000000000001</v>
      </c>
      <c r="C271" s="24">
        <f>Sim!AI1332</f>
        <v>1.1000000000000001</v>
      </c>
      <c r="D271" s="24">
        <f>Sim!AJ1332</f>
        <v>0</v>
      </c>
      <c r="E271">
        <f>Sim!AQ1332*100</f>
        <v>74.188259585359589</v>
      </c>
      <c r="F271">
        <f>Sim!S1332+Sim!T1332+Sim!U1332</f>
        <v>1</v>
      </c>
      <c r="G271" s="24">
        <f>Sim!AH1332</f>
        <v>1.1924000000000001</v>
      </c>
    </row>
    <row r="272" spans="1:7" x14ac:dyDescent="0.2">
      <c r="A272" s="22">
        <f>Sim!B1337</f>
        <v>0.92708333333333337</v>
      </c>
      <c r="B272" s="24">
        <f>Sim!C1337</f>
        <v>2.2774999999999999</v>
      </c>
      <c r="C272" s="24">
        <f>Sim!AI1337</f>
        <v>1.1000000000000001</v>
      </c>
      <c r="D272" s="24">
        <f>Sim!AJ1337</f>
        <v>0</v>
      </c>
      <c r="E272">
        <f>Sim!AQ1337*100</f>
        <v>72.237699152677649</v>
      </c>
      <c r="F272">
        <f>Sim!S1337+Sim!T1337+Sim!U1337</f>
        <v>1</v>
      </c>
      <c r="G272" s="24">
        <f>Sim!AH1337</f>
        <v>1.1924999999999999</v>
      </c>
    </row>
    <row r="273" spans="1:7" x14ac:dyDescent="0.2">
      <c r="A273" s="22">
        <f>Sim!B1342</f>
        <v>0.93055555555555558</v>
      </c>
      <c r="B273" s="24">
        <f>Sim!C1342</f>
        <v>2.2075</v>
      </c>
      <c r="C273" s="24">
        <f>Sim!AI1342</f>
        <v>1.1000000000000001</v>
      </c>
      <c r="D273" s="24">
        <f>Sim!AJ1342</f>
        <v>0</v>
      </c>
      <c r="E273">
        <f>Sim!AQ1342*100</f>
        <v>70.35106663176353</v>
      </c>
      <c r="F273">
        <f>Sim!S1342+Sim!T1342+Sim!U1342</f>
        <v>1</v>
      </c>
      <c r="G273" s="24">
        <f>Sim!AH1342</f>
        <v>1.1225000000000001</v>
      </c>
    </row>
    <row r="274" spans="1:7" x14ac:dyDescent="0.2">
      <c r="A274" s="22">
        <f>Sim!B1347</f>
        <v>0.93402777777777779</v>
      </c>
      <c r="B274" s="24">
        <f>Sim!C1347</f>
        <v>2.1288</v>
      </c>
      <c r="C274" s="24">
        <f>Sim!AI1347</f>
        <v>1.1000000000000001</v>
      </c>
      <c r="D274" s="24">
        <f>Sim!AJ1347</f>
        <v>0</v>
      </c>
      <c r="E274">
        <f>Sim!AQ1347*100</f>
        <v>68.527005290785937</v>
      </c>
      <c r="F274">
        <f>Sim!S1347+Sim!T1347+Sim!U1347</f>
        <v>1</v>
      </c>
      <c r="G274" s="24">
        <f>Sim!AH1347</f>
        <v>1.0438000000000001</v>
      </c>
    </row>
    <row r="275" spans="1:7" x14ac:dyDescent="0.2">
      <c r="A275" s="22">
        <f>Sim!B1352</f>
        <v>0.9375</v>
      </c>
      <c r="B275" s="24">
        <f>Sim!C1352</f>
        <v>2.1183999999999998</v>
      </c>
      <c r="C275" s="24">
        <f>Sim!AI1352</f>
        <v>1.1000000000000001</v>
      </c>
      <c r="D275" s="24">
        <f>Sim!AJ1352</f>
        <v>0</v>
      </c>
      <c r="E275">
        <f>Sim!AQ1352*100</f>
        <v>66.74939586346278</v>
      </c>
      <c r="F275">
        <f>Sim!S1352+Sim!T1352+Sim!U1352</f>
        <v>1</v>
      </c>
      <c r="G275" s="24">
        <f>Sim!AH1352</f>
        <v>1.0333999999999999</v>
      </c>
    </row>
    <row r="276" spans="1:7" x14ac:dyDescent="0.2">
      <c r="A276" s="22">
        <f>Sim!B1357</f>
        <v>0.94097222222222221</v>
      </c>
      <c r="B276" s="24">
        <f>Sim!C1357</f>
        <v>2.0750999999999999</v>
      </c>
      <c r="C276" s="24">
        <f>Sim!AI1357</f>
        <v>1.1000000000000001</v>
      </c>
      <c r="D276" s="24">
        <f>Sim!AJ1357</f>
        <v>0</v>
      </c>
      <c r="E276">
        <f>Sim!AQ1357*100</f>
        <v>65.136564747371423</v>
      </c>
      <c r="F276">
        <f>Sim!S1357+Sim!T1357+Sim!U1357</f>
        <v>1</v>
      </c>
      <c r="G276" s="24">
        <f>Sim!AH1357</f>
        <v>0.99009999999999998</v>
      </c>
    </row>
    <row r="277" spans="1:7" x14ac:dyDescent="0.2">
      <c r="A277" s="22">
        <f>Sim!B1362</f>
        <v>0.94444444444444442</v>
      </c>
      <c r="B277" s="24">
        <f>Sim!C1362</f>
        <v>2.0270000000000001</v>
      </c>
      <c r="C277" s="24">
        <f>Sim!AI1362</f>
        <v>1.1000000000000001</v>
      </c>
      <c r="D277" s="24">
        <f>Sim!AJ1362</f>
        <v>0</v>
      </c>
      <c r="E277">
        <f>Sim!AQ1362*100</f>
        <v>63.557716533341605</v>
      </c>
      <c r="F277">
        <f>Sim!S1362+Sim!T1362+Sim!U1362</f>
        <v>1</v>
      </c>
      <c r="G277" s="24">
        <f>Sim!AH1362</f>
        <v>0.94200000000000017</v>
      </c>
    </row>
    <row r="278" spans="1:7" x14ac:dyDescent="0.2">
      <c r="A278" s="22">
        <f>Sim!B1367</f>
        <v>0.94791666666666663</v>
      </c>
      <c r="B278" s="24">
        <f>Sim!C1367</f>
        <v>1.9492</v>
      </c>
      <c r="C278" s="24">
        <f>Sim!AI1367</f>
        <v>1.1000000000000001</v>
      </c>
      <c r="D278" s="24">
        <f>Sim!AJ1367</f>
        <v>0</v>
      </c>
      <c r="E278">
        <f>Sim!AQ1367*100</f>
        <v>62.021669978277124</v>
      </c>
      <c r="F278">
        <f>Sim!S1367+Sim!T1367+Sim!U1367</f>
        <v>1</v>
      </c>
      <c r="G278" s="24">
        <f>Sim!AH1367</f>
        <v>0.86419999999999986</v>
      </c>
    </row>
    <row r="279" spans="1:7" x14ac:dyDescent="0.2">
      <c r="A279" s="22">
        <f>Sim!B1372</f>
        <v>0.95138888888888884</v>
      </c>
      <c r="B279" s="24">
        <f>Sim!C1372</f>
        <v>1.9181999999999999</v>
      </c>
      <c r="C279" s="24">
        <f>Sim!AI1372</f>
        <v>1.1000000000000001</v>
      </c>
      <c r="D279" s="24">
        <f>Sim!AJ1372</f>
        <v>0</v>
      </c>
      <c r="E279">
        <f>Sim!AQ1372*100</f>
        <v>60.629113965947745</v>
      </c>
      <c r="F279">
        <f>Sim!S1372+Sim!T1372+Sim!U1372</f>
        <v>1</v>
      </c>
      <c r="G279" s="24">
        <f>Sim!AH1372</f>
        <v>0.83319999999999972</v>
      </c>
    </row>
    <row r="280" spans="1:7" x14ac:dyDescent="0.2">
      <c r="A280" s="22">
        <f>Sim!B1377</f>
        <v>0.95486111111111116</v>
      </c>
      <c r="B280" s="24">
        <f>Sim!C1377</f>
        <v>1.9781</v>
      </c>
      <c r="C280" s="24">
        <f>Sim!AI1377</f>
        <v>1.1000000000000001</v>
      </c>
      <c r="D280" s="24">
        <f>Sim!AJ1377</f>
        <v>0</v>
      </c>
      <c r="E280">
        <f>Sim!AQ1377*100</f>
        <v>59.329203355816517</v>
      </c>
      <c r="F280">
        <f>Sim!S1377+Sim!T1377+Sim!U1377</f>
        <v>1</v>
      </c>
      <c r="G280" s="24">
        <f>Sim!AH1377</f>
        <v>0.89309999999999978</v>
      </c>
    </row>
    <row r="281" spans="1:7" x14ac:dyDescent="0.2">
      <c r="A281" s="22">
        <f>Sim!B1382</f>
        <v>0.95833333333333337</v>
      </c>
      <c r="B281" s="24">
        <f>Sim!C1382</f>
        <v>1.8072999999999999</v>
      </c>
      <c r="C281" s="24">
        <f>Sim!AI1382</f>
        <v>1.1000000000000001</v>
      </c>
      <c r="D281" s="24">
        <f>Sim!AJ1382</f>
        <v>0</v>
      </c>
      <c r="E281">
        <f>Sim!AQ1382*100</f>
        <v>58.080137886222218</v>
      </c>
      <c r="F281">
        <f>Sim!S1382+Sim!T1382+Sim!U1382</f>
        <v>1</v>
      </c>
      <c r="G281" s="24">
        <f>Sim!AH1382</f>
        <v>0.72229999999999972</v>
      </c>
    </row>
    <row r="282" spans="1:7" x14ac:dyDescent="0.2">
      <c r="A282" s="22">
        <f>Sim!B1387</f>
        <v>0.96180555555555558</v>
      </c>
      <c r="B282" s="24">
        <f>Sim!C1387</f>
        <v>1.7995000000000001</v>
      </c>
      <c r="C282" s="24">
        <f>Sim!AI1387</f>
        <v>1.1000000000000001</v>
      </c>
      <c r="D282" s="24">
        <f>Sim!AJ1387</f>
        <v>0</v>
      </c>
      <c r="E282">
        <f>Sim!AQ1387*100</f>
        <v>56.898747492501386</v>
      </c>
      <c r="F282">
        <f>Sim!S1387+Sim!T1387+Sim!U1387</f>
        <v>1</v>
      </c>
      <c r="G282" s="24">
        <f>Sim!AH1387</f>
        <v>0.71449999999999991</v>
      </c>
    </row>
    <row r="283" spans="1:7" x14ac:dyDescent="0.2">
      <c r="A283" s="22">
        <f>Sim!B1392</f>
        <v>0.96527777777777779</v>
      </c>
      <c r="B283" s="24">
        <f>Sim!C1392</f>
        <v>1.7858000000000001</v>
      </c>
      <c r="C283" s="24">
        <f>Sim!AI1392</f>
        <v>1.1000000000000001</v>
      </c>
      <c r="D283" s="24">
        <f>Sim!AJ1392</f>
        <v>0</v>
      </c>
      <c r="E283">
        <f>Sim!AQ1392*100</f>
        <v>55.865434687231208</v>
      </c>
      <c r="F283">
        <f>Sim!S1392+Sim!T1392+Sim!U1392</f>
        <v>1</v>
      </c>
      <c r="G283" s="24">
        <f>Sim!AH1392</f>
        <v>0.70079999999999987</v>
      </c>
    </row>
    <row r="284" spans="1:7" x14ac:dyDescent="0.2">
      <c r="A284" s="22">
        <f>Sim!B1397</f>
        <v>0.96875</v>
      </c>
      <c r="B284" s="24">
        <f>Sim!C1397</f>
        <v>1.73</v>
      </c>
      <c r="C284" s="24">
        <f>Sim!AI1397</f>
        <v>1.1000000000000001</v>
      </c>
      <c r="D284" s="24">
        <f>Sim!AJ1397</f>
        <v>0</v>
      </c>
      <c r="E284">
        <f>Sim!AQ1397*100</f>
        <v>54.877540095172527</v>
      </c>
      <c r="F284">
        <f>Sim!S1397+Sim!T1397+Sim!U1397</f>
        <v>1</v>
      </c>
      <c r="G284" s="24">
        <f>Sim!AH1397</f>
        <v>0.6449999999999998</v>
      </c>
    </row>
    <row r="285" spans="1:7" x14ac:dyDescent="0.2">
      <c r="A285" s="22">
        <f>Sim!B1402</f>
        <v>0.97222222222222221</v>
      </c>
      <c r="B285" s="24">
        <f>Sim!C1402</f>
        <v>1.6314</v>
      </c>
      <c r="C285" s="24">
        <f>Sim!AI1402</f>
        <v>1.1000000000000001</v>
      </c>
      <c r="D285" s="24">
        <f>Sim!AJ1402</f>
        <v>0</v>
      </c>
      <c r="E285">
        <f>Sim!AQ1402*100</f>
        <v>54.007648869302805</v>
      </c>
      <c r="F285">
        <f>Sim!S1402+Sim!T1402+Sim!U1402</f>
        <v>1</v>
      </c>
      <c r="G285" s="24">
        <f>Sim!AH1402</f>
        <v>0.54639999999999977</v>
      </c>
    </row>
    <row r="286" spans="1:7" x14ac:dyDescent="0.2">
      <c r="A286" s="22">
        <f>Sim!B1407</f>
        <v>0.97569444444444442</v>
      </c>
      <c r="B286" s="24">
        <f>Sim!C1407</f>
        <v>1.5838000000000001</v>
      </c>
      <c r="C286" s="24">
        <f>Sim!AI1407</f>
        <v>1.1000000000000001</v>
      </c>
      <c r="D286" s="24">
        <f>Sim!AJ1407</f>
        <v>0</v>
      </c>
      <c r="E286">
        <f>Sim!AQ1407*100</f>
        <v>53.157236436154662</v>
      </c>
      <c r="F286">
        <f>Sim!S1407+Sim!T1407+Sim!U1407</f>
        <v>1</v>
      </c>
      <c r="G286" s="24">
        <f>Sim!AH1407</f>
        <v>0.49879999999999991</v>
      </c>
    </row>
    <row r="287" spans="1:7" x14ac:dyDescent="0.2">
      <c r="A287" s="22">
        <f>Sim!B1412</f>
        <v>0.97916666666666663</v>
      </c>
      <c r="B287" s="24">
        <f>Sim!C1412</f>
        <v>1.5313000000000001</v>
      </c>
      <c r="C287" s="24">
        <f>Sim!AI1412</f>
        <v>1.1000000000000001</v>
      </c>
      <c r="D287" s="24">
        <f>Sim!AJ1412</f>
        <v>0</v>
      </c>
      <c r="E287">
        <f>Sim!AQ1412*100</f>
        <v>52.474832628122506</v>
      </c>
      <c r="F287">
        <f>Sim!S1412+Sim!T1412+Sim!U1412</f>
        <v>1</v>
      </c>
      <c r="G287" s="24">
        <f>Sim!AH1412</f>
        <v>0.44629999999999992</v>
      </c>
    </row>
    <row r="288" spans="1:7" x14ac:dyDescent="0.2">
      <c r="A288" s="22">
        <f>Sim!B1417</f>
        <v>0.98263888888888884</v>
      </c>
      <c r="B288" s="24">
        <f>Sim!C1417</f>
        <v>1.4804999999999999</v>
      </c>
      <c r="C288" s="24">
        <f>Sim!AI1417</f>
        <v>1.1000000000000001</v>
      </c>
      <c r="D288" s="24">
        <f>Sim!AJ1417</f>
        <v>0</v>
      </c>
      <c r="E288">
        <f>Sim!AQ1417*100</f>
        <v>51.839656009076982</v>
      </c>
      <c r="F288">
        <f>Sim!S1417+Sim!T1417+Sim!U1417</f>
        <v>1</v>
      </c>
      <c r="G288" s="24">
        <f>Sim!AH1417</f>
        <v>0.39549999999999974</v>
      </c>
    </row>
    <row r="289" spans="1:7" x14ac:dyDescent="0.2">
      <c r="A289" s="22">
        <f>Sim!B1422</f>
        <v>0.98611111111111116</v>
      </c>
      <c r="B289" s="24">
        <f>Sim!C1422</f>
        <v>1.4874000000000001</v>
      </c>
      <c r="C289" s="24">
        <f>Sim!AI1422</f>
        <v>1.1000000000000001</v>
      </c>
      <c r="D289" s="24">
        <f>Sim!AJ1422</f>
        <v>0</v>
      </c>
      <c r="E289">
        <f>Sim!AQ1422*100</f>
        <v>51.213685784601367</v>
      </c>
      <c r="F289">
        <f>Sim!S1422+Sim!T1422+Sim!U1422</f>
        <v>1</v>
      </c>
      <c r="G289" s="24">
        <f>Sim!AH1422</f>
        <v>0.40239999999999987</v>
      </c>
    </row>
    <row r="290" spans="1:7" x14ac:dyDescent="0.2">
      <c r="A290" s="22">
        <f>Sim!B1427</f>
        <v>0.98958333333333337</v>
      </c>
      <c r="B290" s="24">
        <f>Sim!C1427</f>
        <v>1.3824000000000001</v>
      </c>
      <c r="C290" s="24">
        <f>Sim!AI1427</f>
        <v>1.1000000000000001</v>
      </c>
      <c r="D290" s="24">
        <f>Sim!AJ1427</f>
        <v>0</v>
      </c>
      <c r="E290">
        <f>Sim!AQ1427*100</f>
        <v>50.712793313721058</v>
      </c>
      <c r="F290">
        <f>Sim!S1427+Sim!T1427+Sim!U1427</f>
        <v>1</v>
      </c>
      <c r="G290" s="24">
        <f>Sim!AH1427</f>
        <v>0.29739999999999989</v>
      </c>
    </row>
    <row r="291" spans="1:7" x14ac:dyDescent="0.2">
      <c r="A291" s="22">
        <f>Sim!B1432</f>
        <v>0.99305555555555558</v>
      </c>
      <c r="B291" s="24">
        <f>Sim!C1432</f>
        <v>1.3577999999999999</v>
      </c>
      <c r="C291" s="24">
        <f>Sim!AI1432</f>
        <v>1.1000000000000001</v>
      </c>
      <c r="D291" s="24">
        <f>Sim!AJ1432</f>
        <v>0</v>
      </c>
      <c r="E291">
        <f>Sim!AQ1432*100</f>
        <v>50.278057671188655</v>
      </c>
      <c r="F291">
        <f>Sim!S1432+Sim!T1432+Sim!U1432</f>
        <v>1</v>
      </c>
      <c r="G291" s="24">
        <f>Sim!AH1432</f>
        <v>0.27279999999999971</v>
      </c>
    </row>
    <row r="292" spans="1:7" x14ac:dyDescent="0.2">
      <c r="A292" s="22">
        <f>Sim!B1437</f>
        <v>0.99652777777777779</v>
      </c>
      <c r="B292" s="24">
        <f>Sim!C1437</f>
        <v>1.1412</v>
      </c>
      <c r="C292" s="24">
        <f>Sim!AI1437</f>
        <v>1.1000000000000001</v>
      </c>
      <c r="D292" s="24">
        <f>Sim!AJ1437</f>
        <v>0</v>
      </c>
      <c r="E292">
        <f>Sim!AQ1437*100</f>
        <v>49.991011979440792</v>
      </c>
      <c r="F292">
        <f>Sim!S1437+Sim!T1437+Sim!U1437</f>
        <v>1</v>
      </c>
      <c r="G292" s="24">
        <f>Sim!AH1437</f>
        <v>5.6199999999999806E-2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37</vt:i4>
      </vt:variant>
    </vt:vector>
  </HeadingPairs>
  <TitlesOfParts>
    <vt:vector size="44" baseType="lpstr">
      <vt:lpstr>Read me</vt:lpstr>
      <vt:lpstr>Inputs</vt:lpstr>
      <vt:lpstr>FuelCurves</vt:lpstr>
      <vt:lpstr>Sim</vt:lpstr>
      <vt:lpstr>Baseline</vt:lpstr>
      <vt:lpstr>Results</vt:lpstr>
      <vt:lpstr>Chart</vt:lpstr>
      <vt:lpstr>Cap_1</vt:lpstr>
      <vt:lpstr>Cap_2</vt:lpstr>
      <vt:lpstr>Cap_3</vt:lpstr>
      <vt:lpstr>Cap_base</vt:lpstr>
      <vt:lpstr>Capex</vt:lpstr>
      <vt:lpstr>CapVec</vt:lpstr>
      <vt:lpstr>DaysYear</vt:lpstr>
      <vt:lpstr>dt</vt:lpstr>
      <vt:lpstr>E_nom</vt:lpstr>
      <vt:lpstr>FC_E1</vt:lpstr>
      <vt:lpstr>FC_E2</vt:lpstr>
      <vt:lpstr>FC_E3</vt:lpstr>
      <vt:lpstr>FC_L</vt:lpstr>
      <vt:lpstr>GasCost</vt:lpstr>
      <vt:lpstr>GridCost</vt:lpstr>
      <vt:lpstr>Init1</vt:lpstr>
      <vt:lpstr>Init2</vt:lpstr>
      <vt:lpstr>Init3</vt:lpstr>
      <vt:lpstr>MinOff</vt:lpstr>
      <vt:lpstr>MinRun</vt:lpstr>
      <vt:lpstr>MinStable</vt:lpstr>
      <vt:lpstr>N_base</vt:lpstr>
      <vt:lpstr>OMhour</vt:lpstr>
      <vt:lpstr>P_aux</vt:lpstr>
      <vt:lpstr>P_pcs</vt:lpstr>
      <vt:lpstr>RTE</vt:lpstr>
      <vt:lpstr>SOC_init</vt:lpstr>
      <vt:lpstr>SOC_max</vt:lpstr>
      <vt:lpstr>SOC_min</vt:lpstr>
      <vt:lpstr>SOC_startT</vt:lpstr>
      <vt:lpstr>SOC_stopT</vt:lpstr>
      <vt:lpstr>StartEqH</vt:lpstr>
      <vt:lpstr>StartMargin</vt:lpstr>
      <vt:lpstr>StartRamp</vt:lpstr>
      <vt:lpstr>StopMargin</vt:lpstr>
      <vt:lpstr>TaperEnd</vt:lpstr>
      <vt:lpstr>TaperStart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Richard Harazim</cp:lastModifiedBy>
  <cp:revision>1</cp:revision>
  <dcterms:created xsi:type="dcterms:W3CDTF">2026-08-21T12:09:57Z</dcterms:created>
  <dcterms:modified xsi:type="dcterms:W3CDTF">2026-08-21T16:14:51Z</dcterms:modified>
  <dc:language>en-US</dc:language>
</cp:coreProperties>
</file>